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updateLinks="never" defaultThemeVersion="124226"/>
  <mc:AlternateContent xmlns:mc="http://schemas.openxmlformats.org/markup-compatibility/2006">
    <mc:Choice Requires="x15">
      <x15ac:absPath xmlns:x15ac="http://schemas.microsoft.com/office/spreadsheetml/2010/11/ac" url="\\10.111.100.10\Departments\Fund Accounting\Operations\Printing\September 2021\Accounts Excel\"/>
    </mc:Choice>
  </mc:AlternateContent>
  <bookViews>
    <workbookView xWindow="0" yWindow="0" windowWidth="23040" windowHeight="9192" tabRatio="937"/>
  </bookViews>
  <sheets>
    <sheet name="BS" sheetId="5" r:id="rId1"/>
    <sheet name="IS" sheetId="6" r:id="rId2"/>
    <sheet name="OCI" sheetId="41" r:id="rId3"/>
    <sheet name="SMPF" sheetId="80" r:id="rId4"/>
    <sheet name="CF" sheetId="9" r:id="rId5"/>
    <sheet name="Notes 1-4" sheetId="85" r:id="rId6"/>
    <sheet name="3-5" sheetId="3" r:id="rId7"/>
    <sheet name="5.1" sheetId="59" r:id="rId8"/>
    <sheet name="5.2" sheetId="60" r:id="rId9"/>
    <sheet name="5.3" sheetId="61" r:id="rId10"/>
    <sheet name="5.4-5.6" sheetId="63" state="hidden" r:id="rId11"/>
    <sheet name="6.6 " sheetId="64" state="hidden" r:id="rId12"/>
    <sheet name="9-13" sheetId="4" r:id="rId13"/>
    <sheet name="7-13 (2)" sheetId="88" state="hidden" r:id="rId14"/>
    <sheet name="7-13" sheetId="87" state="hidden" r:id="rId15"/>
    <sheet name="13.3" sheetId="77" r:id="rId16"/>
    <sheet name="15-16" sheetId="47" r:id="rId17"/>
    <sheet name="CF Working - New" sheetId="65" state="hidden" r:id="rId18"/>
    <sheet name="TB-Equity" sheetId="68" state="hidden" r:id="rId19"/>
    <sheet name="TB-Debt" sheetId="70" state="hidden" r:id="rId20"/>
    <sheet name="TB- MM" sheetId="69" state="hidden" r:id="rId21"/>
    <sheet name="Sheet5" sheetId="81" state="hidden" r:id="rId22"/>
    <sheet name="Sheet7" sheetId="82" state="hidden"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s>
  <definedNames>
    <definedName name="\0" localSheetId="14">#REF!</definedName>
    <definedName name="\0" localSheetId="13">#REF!</definedName>
    <definedName name="\0" localSheetId="5">#REF!</definedName>
    <definedName name="\0" localSheetId="3">#REF!</definedName>
    <definedName name="\0">#REF!</definedName>
    <definedName name="\A" localSheetId="7">'[1]last qrt2001'!#REF!</definedName>
    <definedName name="\A" localSheetId="9">'[1]last qrt2001'!#REF!</definedName>
    <definedName name="\A" localSheetId="11">'[1]last qrt2001'!#REF!</definedName>
    <definedName name="\A" localSheetId="14">'[1]last qrt2001'!#REF!</definedName>
    <definedName name="\A" localSheetId="13">'[1]last qrt2001'!#REF!</definedName>
    <definedName name="\A" localSheetId="17">'[1]last qrt2001'!#REF!</definedName>
    <definedName name="\A" localSheetId="5">'[1]last qrt2001'!#REF!</definedName>
    <definedName name="\A" localSheetId="3">'[1]last qrt2001'!#REF!</definedName>
    <definedName name="\A">'[1]last qrt2001'!#REF!</definedName>
    <definedName name="\B" localSheetId="7">'[1]last qrt2001'!#REF!</definedName>
    <definedName name="\B" localSheetId="9">'[1]last qrt2001'!#REF!</definedName>
    <definedName name="\B" localSheetId="11">'[1]last qrt2001'!#REF!</definedName>
    <definedName name="\B" localSheetId="14">'[1]last qrt2001'!#REF!</definedName>
    <definedName name="\B" localSheetId="13">'[1]last qrt2001'!#REF!</definedName>
    <definedName name="\B" localSheetId="17">'[1]last qrt2001'!#REF!</definedName>
    <definedName name="\B" localSheetId="5">'[1]last qrt2001'!#REF!</definedName>
    <definedName name="\B" localSheetId="3">'[1]last qrt2001'!#REF!</definedName>
    <definedName name="\B">'[1]last qrt2001'!#REF!</definedName>
    <definedName name="\c" localSheetId="7">#REF!</definedName>
    <definedName name="\c" localSheetId="9">#REF!</definedName>
    <definedName name="\c" localSheetId="11">#REF!</definedName>
    <definedName name="\c" localSheetId="14">#REF!</definedName>
    <definedName name="\c" localSheetId="13">#REF!</definedName>
    <definedName name="\c" localSheetId="17">#REF!</definedName>
    <definedName name="\c" localSheetId="5">#REF!</definedName>
    <definedName name="\c" localSheetId="3">#REF!</definedName>
    <definedName name="\c">#REF!</definedName>
    <definedName name="\d" localSheetId="7">#REF!</definedName>
    <definedName name="\d" localSheetId="9">#REF!</definedName>
    <definedName name="\d" localSheetId="11">#REF!</definedName>
    <definedName name="\d" localSheetId="14">#REF!</definedName>
    <definedName name="\d" localSheetId="13">#REF!</definedName>
    <definedName name="\d" localSheetId="17">#REF!</definedName>
    <definedName name="\d" localSheetId="5">#REF!</definedName>
    <definedName name="\d" localSheetId="3">#REF!</definedName>
    <definedName name="\d">#REF!</definedName>
    <definedName name="\e" localSheetId="7">#REF!</definedName>
    <definedName name="\e" localSheetId="9">#REF!</definedName>
    <definedName name="\e" localSheetId="11">#REF!</definedName>
    <definedName name="\e" localSheetId="14">#REF!</definedName>
    <definedName name="\e" localSheetId="13">#REF!</definedName>
    <definedName name="\e" localSheetId="17">#REF!</definedName>
    <definedName name="\e" localSheetId="5">#REF!</definedName>
    <definedName name="\e" localSheetId="3">#REF!</definedName>
    <definedName name="\e">#REF!</definedName>
    <definedName name="\H" localSheetId="14">'[2]Toyota PL ckd'!#REF!</definedName>
    <definedName name="\H" localSheetId="13">'[2]Toyota PL ckd'!#REF!</definedName>
    <definedName name="\H" localSheetId="5">'[2]Toyota PL ckd'!#REF!</definedName>
    <definedName name="\H" localSheetId="3">'[2]Toyota PL ckd'!#REF!</definedName>
    <definedName name="\H">'[2]Toyota PL ckd'!#REF!</definedName>
    <definedName name="\i" localSheetId="7">#REF!</definedName>
    <definedName name="\i" localSheetId="9">#REF!</definedName>
    <definedName name="\i" localSheetId="11">#REF!</definedName>
    <definedName name="\i" localSheetId="14">#REF!</definedName>
    <definedName name="\i" localSheetId="13">#REF!</definedName>
    <definedName name="\i" localSheetId="17">#REF!</definedName>
    <definedName name="\i" localSheetId="5">#REF!</definedName>
    <definedName name="\i" localSheetId="3">#REF!</definedName>
    <definedName name="\i">#REF!</definedName>
    <definedName name="\K" localSheetId="14">#REF!</definedName>
    <definedName name="\K" localSheetId="13">#REF!</definedName>
    <definedName name="\K" localSheetId="5">#REF!</definedName>
    <definedName name="\K" localSheetId="3">#REF!</definedName>
    <definedName name="\K">#REF!</definedName>
    <definedName name="\l" localSheetId="7">#REF!</definedName>
    <definedName name="\l" localSheetId="9">#REF!</definedName>
    <definedName name="\l" localSheetId="11">#REF!</definedName>
    <definedName name="\l" localSheetId="14">#REF!</definedName>
    <definedName name="\l" localSheetId="13">#REF!</definedName>
    <definedName name="\l" localSheetId="17">#REF!</definedName>
    <definedName name="\l" localSheetId="5">#REF!</definedName>
    <definedName name="\l" localSheetId="3">#REF!</definedName>
    <definedName name="\l">#REF!</definedName>
    <definedName name="\m" localSheetId="7">#REF!</definedName>
    <definedName name="\m" localSheetId="9">#REF!</definedName>
    <definedName name="\m" localSheetId="11">#REF!</definedName>
    <definedName name="\m" localSheetId="14">#REF!</definedName>
    <definedName name="\m" localSheetId="13">#REF!</definedName>
    <definedName name="\m" localSheetId="17">#REF!</definedName>
    <definedName name="\m" localSheetId="5">#REF!</definedName>
    <definedName name="\m" localSheetId="3">#REF!</definedName>
    <definedName name="\m">#REF!</definedName>
    <definedName name="\mansoor" localSheetId="14">#REF!</definedName>
    <definedName name="\mansoor" localSheetId="13">#REF!</definedName>
    <definedName name="\mansoor" localSheetId="5">#REF!</definedName>
    <definedName name="\mansoor" localSheetId="3">#REF!</definedName>
    <definedName name="\mansoor">#REF!</definedName>
    <definedName name="\n" localSheetId="7">#REF!</definedName>
    <definedName name="\n" localSheetId="9">#REF!</definedName>
    <definedName name="\n" localSheetId="11">#REF!</definedName>
    <definedName name="\n" localSheetId="14">#REF!</definedName>
    <definedName name="\n" localSheetId="13">#REF!</definedName>
    <definedName name="\n" localSheetId="17">#REF!</definedName>
    <definedName name="\n" localSheetId="5">#REF!</definedName>
    <definedName name="\n" localSheetId="3">#REF!</definedName>
    <definedName name="\n">#REF!</definedName>
    <definedName name="\o" localSheetId="7">#REF!</definedName>
    <definedName name="\o" localSheetId="9">#REF!</definedName>
    <definedName name="\o" localSheetId="11">#REF!</definedName>
    <definedName name="\o" localSheetId="14">#REF!</definedName>
    <definedName name="\o" localSheetId="13">#REF!</definedName>
    <definedName name="\o" localSheetId="17">#REF!</definedName>
    <definedName name="\o" localSheetId="5">#REF!</definedName>
    <definedName name="\o" localSheetId="3">#REF!</definedName>
    <definedName name="\o">#REF!</definedName>
    <definedName name="\P" localSheetId="14">'[3]P&amp;L Commentary'!#REF!</definedName>
    <definedName name="\P" localSheetId="13">'[3]P&amp;L Commentary'!#REF!</definedName>
    <definedName name="\P" localSheetId="5">'[3]P&amp;L Commentary'!#REF!</definedName>
    <definedName name="\P" localSheetId="3">'[3]P&amp;L Commentary'!#REF!</definedName>
    <definedName name="\P">'[3]P&amp;L Commentary'!#REF!</definedName>
    <definedName name="\q" localSheetId="7">#REF!</definedName>
    <definedName name="\q" localSheetId="9">#REF!</definedName>
    <definedName name="\q" localSheetId="11">#REF!</definedName>
    <definedName name="\q" localSheetId="14">#REF!</definedName>
    <definedName name="\q" localSheetId="13">#REF!</definedName>
    <definedName name="\q" localSheetId="17">#REF!</definedName>
    <definedName name="\q" localSheetId="5">#REF!</definedName>
    <definedName name="\q" localSheetId="3">#REF!</definedName>
    <definedName name="\q">#REF!</definedName>
    <definedName name="\R" localSheetId="7">'[1]last qrt2001'!#REF!</definedName>
    <definedName name="\R" localSheetId="9">'[1]last qrt2001'!#REF!</definedName>
    <definedName name="\R" localSheetId="11">'[1]last qrt2001'!#REF!</definedName>
    <definedName name="\R" localSheetId="14">'[1]last qrt2001'!#REF!</definedName>
    <definedName name="\R" localSheetId="13">'[1]last qrt2001'!#REF!</definedName>
    <definedName name="\R" localSheetId="17">'[1]last qrt2001'!#REF!</definedName>
    <definedName name="\R" localSheetId="5">'[1]last qrt2001'!#REF!</definedName>
    <definedName name="\R" localSheetId="3">'[1]last qrt2001'!#REF!</definedName>
    <definedName name="\R">'[1]last qrt2001'!#REF!</definedName>
    <definedName name="\S" localSheetId="7">'[1]last qrt2001'!#REF!</definedName>
    <definedName name="\S" localSheetId="9">'[1]last qrt2001'!#REF!</definedName>
    <definedName name="\S" localSheetId="11">'[1]last qrt2001'!#REF!</definedName>
    <definedName name="\S" localSheetId="14">'[1]last qrt2001'!#REF!</definedName>
    <definedName name="\S" localSheetId="13">'[1]last qrt2001'!#REF!</definedName>
    <definedName name="\S" localSheetId="17">'[1]last qrt2001'!#REF!</definedName>
    <definedName name="\S" localSheetId="5">'[1]last qrt2001'!#REF!</definedName>
    <definedName name="\S" localSheetId="3">'[1]last qrt2001'!#REF!</definedName>
    <definedName name="\S">'[1]last qrt2001'!#REF!</definedName>
    <definedName name="\T" localSheetId="7">'[4]Notes1-5(old)'!#REF!</definedName>
    <definedName name="\T" localSheetId="9">'[4]Notes1-5(old)'!#REF!</definedName>
    <definedName name="\T" localSheetId="11">'[4]Notes1-5(old)'!#REF!</definedName>
    <definedName name="\T" localSheetId="14">'[4]Notes1-5(old)'!#REF!</definedName>
    <definedName name="\T" localSheetId="13">'[4]Notes1-5(old)'!#REF!</definedName>
    <definedName name="\T" localSheetId="17">'[4]Notes1-5(old)'!#REF!</definedName>
    <definedName name="\T" localSheetId="5">'[4]Notes1-5(old)'!#REF!</definedName>
    <definedName name="\T" localSheetId="3">'[4]Notes1-5(old)'!#REF!</definedName>
    <definedName name="\T">'[4]Notes1-5(old)'!#REF!</definedName>
    <definedName name="\w" localSheetId="7">#REF!</definedName>
    <definedName name="\w" localSheetId="9">#REF!</definedName>
    <definedName name="\w" localSheetId="11">#REF!</definedName>
    <definedName name="\w" localSheetId="14">#REF!</definedName>
    <definedName name="\w" localSheetId="13">#REF!</definedName>
    <definedName name="\w" localSheetId="17">#REF!</definedName>
    <definedName name="\w" localSheetId="5">#REF!</definedName>
    <definedName name="\w" localSheetId="3">#REF!</definedName>
    <definedName name="\w">#REF!</definedName>
    <definedName name="\z" localSheetId="7">#REF!</definedName>
    <definedName name="\z" localSheetId="9">#REF!</definedName>
    <definedName name="\z" localSheetId="11">#REF!</definedName>
    <definedName name="\z" localSheetId="14">#REF!</definedName>
    <definedName name="\z" localSheetId="13">#REF!</definedName>
    <definedName name="\z" localSheetId="17">#REF!</definedName>
    <definedName name="\z" localSheetId="5">#REF!</definedName>
    <definedName name="\z" localSheetId="3">#REF!</definedName>
    <definedName name="\z">#REF!</definedName>
    <definedName name="_" localSheetId="7">[5]NOTES!#REF!</definedName>
    <definedName name="_" localSheetId="9">[5]NOTES!#REF!</definedName>
    <definedName name="_" localSheetId="11">[5]NOTES!#REF!</definedName>
    <definedName name="_" localSheetId="14">[5]NOTES!#REF!</definedName>
    <definedName name="_" localSheetId="13">[5]NOTES!#REF!</definedName>
    <definedName name="_" localSheetId="17">[5]NOTES!#REF!</definedName>
    <definedName name="_" localSheetId="5">[5]NOTES!#REF!</definedName>
    <definedName name="_" localSheetId="3">[5]NOTES!#REF!</definedName>
    <definedName name="_">[5]NOTES!#REF!</definedName>
    <definedName name="__________________ASS1" localSheetId="7">#REF!</definedName>
    <definedName name="__________________ASS1" localSheetId="9">#REF!</definedName>
    <definedName name="__________________ASS1" localSheetId="11">#REF!</definedName>
    <definedName name="__________________ASS1" localSheetId="14">#REF!</definedName>
    <definedName name="__________________ASS1" localSheetId="13">#REF!</definedName>
    <definedName name="__________________ASS1" localSheetId="17">#REF!</definedName>
    <definedName name="__________________ASS1" localSheetId="5">#REF!</definedName>
    <definedName name="__________________ASS1" localSheetId="3">#REF!</definedName>
    <definedName name="__________________ASS1">#REF!</definedName>
    <definedName name="__________________ASS2" localSheetId="7">#REF!</definedName>
    <definedName name="__________________ASS2" localSheetId="9">#REF!</definedName>
    <definedName name="__________________ASS2" localSheetId="11">#REF!</definedName>
    <definedName name="__________________ASS2" localSheetId="14">#REF!</definedName>
    <definedName name="__________________ASS2" localSheetId="13">#REF!</definedName>
    <definedName name="__________________ASS2" localSheetId="17">#REF!</definedName>
    <definedName name="__________________ASS2" localSheetId="5">#REF!</definedName>
    <definedName name="__________________ASS2" localSheetId="3">#REF!</definedName>
    <definedName name="__________________ASS2">#REF!</definedName>
    <definedName name="_________________ASH1">[6]Sheet4!$B$524:$E$625</definedName>
    <definedName name="_________________ASH2">[6]Sheet4!$P$422:$Q$523</definedName>
    <definedName name="_________________EPZ1">[6]Sheet4!$F$428:$F$519</definedName>
    <definedName name="_________________EPZ2">[6]Sheet4!$S$326:$S$417</definedName>
    <definedName name="_________________LIA1" localSheetId="7">#REF!</definedName>
    <definedName name="_________________LIA1" localSheetId="9">#REF!</definedName>
    <definedName name="_________________LIA1" localSheetId="11">#REF!</definedName>
    <definedName name="_________________LIA1" localSheetId="14">#REF!</definedName>
    <definedName name="_________________LIA1" localSheetId="13">#REF!</definedName>
    <definedName name="_________________LIA1" localSheetId="17">#REF!</definedName>
    <definedName name="_________________LIA1" localSheetId="5">#REF!</definedName>
    <definedName name="_________________LIA1" localSheetId="3">#REF!</definedName>
    <definedName name="_________________LIA1">#REF!</definedName>
    <definedName name="_________________LIA2" localSheetId="7">#REF!</definedName>
    <definedName name="_________________LIA2" localSheetId="9">#REF!</definedName>
    <definedName name="_________________LIA2" localSheetId="11">#REF!</definedName>
    <definedName name="_________________LIA2" localSheetId="14">#REF!</definedName>
    <definedName name="_________________LIA2" localSheetId="13">#REF!</definedName>
    <definedName name="_________________LIA2" localSheetId="17">#REF!</definedName>
    <definedName name="_________________LIA2" localSheetId="5">#REF!</definedName>
    <definedName name="_________________LIA2" localSheetId="3">#REF!</definedName>
    <definedName name="_________________LIA2">#REF!</definedName>
    <definedName name="_________________PL1" localSheetId="7">#REF!</definedName>
    <definedName name="_________________PL1" localSheetId="9">#REF!</definedName>
    <definedName name="_________________PL1" localSheetId="11">#REF!</definedName>
    <definedName name="_________________PL1" localSheetId="14">#REF!</definedName>
    <definedName name="_________________PL1" localSheetId="13">#REF!</definedName>
    <definedName name="_________________PL1" localSheetId="17">#REF!</definedName>
    <definedName name="_________________PL1" localSheetId="5">#REF!</definedName>
    <definedName name="_________________PL1" localSheetId="3">#REF!</definedName>
    <definedName name="_________________PL1">#REF!</definedName>
    <definedName name="_________________PL2" localSheetId="7">#REF!</definedName>
    <definedName name="_________________PL2" localSheetId="9">#REF!</definedName>
    <definedName name="_________________PL2" localSheetId="11">#REF!</definedName>
    <definedName name="_________________PL2" localSheetId="14">#REF!</definedName>
    <definedName name="_________________PL2" localSheetId="13">#REF!</definedName>
    <definedName name="_________________PL2" localSheetId="17">#REF!</definedName>
    <definedName name="_________________PL2" localSheetId="5">#REF!</definedName>
    <definedName name="_________________PL2" localSheetId="3">#REF!</definedName>
    <definedName name="_________________PL2">#REF!</definedName>
    <definedName name="_________________PP2" localSheetId="7">#REF!</definedName>
    <definedName name="_________________PP2" localSheetId="9">#REF!</definedName>
    <definedName name="_________________PP2" localSheetId="11">#REF!</definedName>
    <definedName name="_________________PP2" localSheetId="14">#REF!</definedName>
    <definedName name="_________________PP2" localSheetId="13">#REF!</definedName>
    <definedName name="_________________PP2" localSheetId="17">#REF!</definedName>
    <definedName name="_________________PP2" localSheetId="5">#REF!</definedName>
    <definedName name="_________________PP2" localSheetId="3">#REF!</definedName>
    <definedName name="_________________PP2">#REF!</definedName>
    <definedName name="_________________PP3" localSheetId="7">#REF!</definedName>
    <definedName name="_________________PP3" localSheetId="9">#REF!</definedName>
    <definedName name="_________________PP3" localSheetId="11">#REF!</definedName>
    <definedName name="_________________PP3" localSheetId="14">#REF!</definedName>
    <definedName name="_________________PP3" localSheetId="13">#REF!</definedName>
    <definedName name="_________________PP3" localSheetId="17">#REF!</definedName>
    <definedName name="_________________PP3" localSheetId="5">#REF!</definedName>
    <definedName name="_________________PP3" localSheetId="3">#REF!</definedName>
    <definedName name="_________________PP3">#REF!</definedName>
    <definedName name="_________________tam2" localSheetId="13" hidden="1">#REF!</definedName>
    <definedName name="_________________tam2" hidden="1">#REF!</definedName>
    <definedName name="_________________UAE1">[6]Sheet4!$D$116:$D$207</definedName>
    <definedName name="_________________UAE2">[6]Sheet4!$Q$14:$Q$105</definedName>
    <definedName name="_________________UK1">[6]Sheet4!$F$324:$F$415</definedName>
    <definedName name="_________________UK2">[6]Sheet4!$S$222:$S$313</definedName>
    <definedName name="_________________USA1">[6]Sheet4!$D$428:$D$519</definedName>
    <definedName name="_________________USA2">[6]Sheet4!$Q$326:$Q$417</definedName>
    <definedName name="________________ASS2" localSheetId="13">#REF!</definedName>
    <definedName name="________________ASS2">#REF!</definedName>
    <definedName name="________________tam2" localSheetId="13" hidden="1">#REF!</definedName>
    <definedName name="________________tam2" hidden="1">#REF!</definedName>
    <definedName name="_______________ASS2" localSheetId="13">#REF!</definedName>
    <definedName name="_______________ASS2">#REF!</definedName>
    <definedName name="_______________tam2" localSheetId="13" hidden="1">#REF!</definedName>
    <definedName name="_______________tam2" hidden="1">#REF!</definedName>
    <definedName name="______________ASH1">[6]Sheet4!$B$524:$E$625</definedName>
    <definedName name="______________ASH2">[6]Sheet4!$P$422:$Q$523</definedName>
    <definedName name="______________ASS1" localSheetId="7">#REF!</definedName>
    <definedName name="______________ASS1" localSheetId="9">#REF!</definedName>
    <definedName name="______________ASS1" localSheetId="11">#REF!</definedName>
    <definedName name="______________ASS1" localSheetId="14">#REF!</definedName>
    <definedName name="______________ASS1" localSheetId="13">#REF!</definedName>
    <definedName name="______________ASS1" localSheetId="17">#REF!</definedName>
    <definedName name="______________ASS1" localSheetId="5">#REF!</definedName>
    <definedName name="______________ASS1" localSheetId="3">#REF!</definedName>
    <definedName name="______________ASS1">#REF!</definedName>
    <definedName name="______________ASS2" localSheetId="7">#REF!</definedName>
    <definedName name="______________ASS2" localSheetId="9">#REF!</definedName>
    <definedName name="______________ASS2" localSheetId="11">#REF!</definedName>
    <definedName name="______________ASS2" localSheetId="14">#REF!</definedName>
    <definedName name="______________ASS2" localSheetId="13">#REF!</definedName>
    <definedName name="______________ASS2" localSheetId="17">#REF!</definedName>
    <definedName name="______________ASS2" localSheetId="5">#REF!</definedName>
    <definedName name="______________ASS2" localSheetId="3">#REF!</definedName>
    <definedName name="______________ASS2">#REF!</definedName>
    <definedName name="______________EPZ1">[6]Sheet4!$F$428:$F$519</definedName>
    <definedName name="______________EPZ2">[6]Sheet4!$S$326:$S$417</definedName>
    <definedName name="______________LIA1" localSheetId="7">#REF!</definedName>
    <definedName name="______________LIA1" localSheetId="9">#REF!</definedName>
    <definedName name="______________LIA1" localSheetId="11">#REF!</definedName>
    <definedName name="______________LIA1" localSheetId="14">#REF!</definedName>
    <definedName name="______________LIA1" localSheetId="13">#REF!</definedName>
    <definedName name="______________LIA1" localSheetId="17">#REF!</definedName>
    <definedName name="______________LIA1" localSheetId="5">#REF!</definedName>
    <definedName name="______________LIA1" localSheetId="3">#REF!</definedName>
    <definedName name="______________LIA1">#REF!</definedName>
    <definedName name="______________LIA2" localSheetId="7">#REF!</definedName>
    <definedName name="______________LIA2" localSheetId="9">#REF!</definedName>
    <definedName name="______________LIA2" localSheetId="11">#REF!</definedName>
    <definedName name="______________LIA2" localSheetId="14">#REF!</definedName>
    <definedName name="______________LIA2" localSheetId="13">#REF!</definedName>
    <definedName name="______________LIA2" localSheetId="17">#REF!</definedName>
    <definedName name="______________LIA2" localSheetId="5">#REF!</definedName>
    <definedName name="______________LIA2" localSheetId="3">#REF!</definedName>
    <definedName name="______________LIA2">#REF!</definedName>
    <definedName name="______________PL1" localSheetId="7">#REF!</definedName>
    <definedName name="______________PL1" localSheetId="9">#REF!</definedName>
    <definedName name="______________PL1" localSheetId="11">#REF!</definedName>
    <definedName name="______________PL1" localSheetId="14">#REF!</definedName>
    <definedName name="______________PL1" localSheetId="13">#REF!</definedName>
    <definedName name="______________PL1" localSheetId="17">#REF!</definedName>
    <definedName name="______________PL1" localSheetId="5">#REF!</definedName>
    <definedName name="______________PL1" localSheetId="3">#REF!</definedName>
    <definedName name="______________PL1">#REF!</definedName>
    <definedName name="______________PL2" localSheetId="7">#REF!</definedName>
    <definedName name="______________PL2" localSheetId="9">#REF!</definedName>
    <definedName name="______________PL2" localSheetId="11">#REF!</definedName>
    <definedName name="______________PL2" localSheetId="14">#REF!</definedName>
    <definedName name="______________PL2" localSheetId="13">#REF!</definedName>
    <definedName name="______________PL2" localSheetId="17">#REF!</definedName>
    <definedName name="______________PL2" localSheetId="5">#REF!</definedName>
    <definedName name="______________PL2" localSheetId="3">#REF!</definedName>
    <definedName name="______________PL2">#REF!</definedName>
    <definedName name="______________PP2" localSheetId="7">#REF!</definedName>
    <definedName name="______________PP2" localSheetId="9">#REF!</definedName>
    <definedName name="______________PP2" localSheetId="11">#REF!</definedName>
    <definedName name="______________PP2" localSheetId="14">#REF!</definedName>
    <definedName name="______________PP2" localSheetId="13">#REF!</definedName>
    <definedName name="______________PP2" localSheetId="17">#REF!</definedName>
    <definedName name="______________PP2" localSheetId="5">#REF!</definedName>
    <definedName name="______________PP2" localSheetId="3">#REF!</definedName>
    <definedName name="______________PP2">#REF!</definedName>
    <definedName name="______________PP3" localSheetId="7">#REF!</definedName>
    <definedName name="______________PP3" localSheetId="9">#REF!</definedName>
    <definedName name="______________PP3" localSheetId="11">#REF!</definedName>
    <definedName name="______________PP3" localSheetId="14">#REF!</definedName>
    <definedName name="______________PP3" localSheetId="13">#REF!</definedName>
    <definedName name="______________PP3" localSheetId="17">#REF!</definedName>
    <definedName name="______________PP3" localSheetId="5">#REF!</definedName>
    <definedName name="______________PP3" localSheetId="3">#REF!</definedName>
    <definedName name="______________PP3">#REF!</definedName>
    <definedName name="______________REC1999">'[7]RC-0997'!$B$132:$Q$171</definedName>
    <definedName name="______________tam2" localSheetId="13" hidden="1">#REF!</definedName>
    <definedName name="______________tam2" hidden="1">#REF!</definedName>
    <definedName name="______________UAE1">[6]Sheet4!$D$116:$D$207</definedName>
    <definedName name="______________UAE2">[6]Sheet4!$Q$14:$Q$105</definedName>
    <definedName name="______________UK1">[6]Sheet4!$F$324:$F$415</definedName>
    <definedName name="______________UK2">[6]Sheet4!$S$222:$S$313</definedName>
    <definedName name="______________USA1">[6]Sheet4!$D$428:$D$519</definedName>
    <definedName name="______________USA2">[6]Sheet4!$Q$326:$Q$417</definedName>
    <definedName name="_____________ASH1">[6]Sheet4!$B$524:$E$625</definedName>
    <definedName name="_____________ASH2">[6]Sheet4!$P$422:$Q$523</definedName>
    <definedName name="_____________ASS1" localSheetId="7">'[8]Abu Dhabi'!#REF!</definedName>
    <definedName name="_____________ASS1" localSheetId="9">'[8]Abu Dhabi'!#REF!</definedName>
    <definedName name="_____________ASS1" localSheetId="11">'[8]Abu Dhabi'!#REF!</definedName>
    <definedName name="_____________ASS1" localSheetId="14">'[8]Abu Dhabi'!#REF!</definedName>
    <definedName name="_____________ASS1" localSheetId="13">'[8]Abu Dhabi'!#REF!</definedName>
    <definedName name="_____________ASS1" localSheetId="17">'[8]Abu Dhabi'!#REF!</definedName>
    <definedName name="_____________ASS1" localSheetId="5">#REF!</definedName>
    <definedName name="_____________ASS1" localSheetId="3">'[8]Abu Dhabi'!#REF!</definedName>
    <definedName name="_____________ASS1">'[8]Abu Dhabi'!#REF!</definedName>
    <definedName name="_____________ASS2" localSheetId="7">[9]BSDOMOVS!#REF!</definedName>
    <definedName name="_____________ASS2" localSheetId="9">[9]BSDOMOVS!#REF!</definedName>
    <definedName name="_____________ASS2" localSheetId="11">[9]BSDOMOVS!#REF!</definedName>
    <definedName name="_____________ASS2" localSheetId="14">[9]BSDOMOVS!#REF!</definedName>
    <definedName name="_____________ASS2" localSheetId="13">[9]BSDOMOVS!#REF!</definedName>
    <definedName name="_____________ASS2" localSheetId="17">[9]BSDOMOVS!#REF!</definedName>
    <definedName name="_____________ASS2" localSheetId="5">#REF!</definedName>
    <definedName name="_____________ASS2" localSheetId="3">[9]BSDOMOVS!#REF!</definedName>
    <definedName name="_____________ASS2">[9]BSDOMOVS!#REF!</definedName>
    <definedName name="_____________EPZ1">[6]Sheet4!$F$428:$F$519</definedName>
    <definedName name="_____________EPZ2">[6]Sheet4!$S$326:$S$417</definedName>
    <definedName name="_____________LIA1" localSheetId="7">#REF!</definedName>
    <definedName name="_____________LIA1" localSheetId="9">#REF!</definedName>
    <definedName name="_____________LIA1" localSheetId="11">#REF!</definedName>
    <definedName name="_____________LIA1" localSheetId="14">#REF!</definedName>
    <definedName name="_____________LIA1" localSheetId="13">#REF!</definedName>
    <definedName name="_____________LIA1" localSheetId="17">#REF!</definedName>
    <definedName name="_____________LIA1" localSheetId="5">#REF!</definedName>
    <definedName name="_____________LIA1" localSheetId="3">#REF!</definedName>
    <definedName name="_____________LIA1">#REF!</definedName>
    <definedName name="_____________LIA2" localSheetId="7">#REF!</definedName>
    <definedName name="_____________LIA2" localSheetId="9">#REF!</definedName>
    <definedName name="_____________LIA2" localSheetId="11">#REF!</definedName>
    <definedName name="_____________LIA2" localSheetId="14">#REF!</definedName>
    <definedName name="_____________LIA2" localSheetId="13">#REF!</definedName>
    <definedName name="_____________LIA2" localSheetId="17">#REF!</definedName>
    <definedName name="_____________LIA2" localSheetId="5">#REF!</definedName>
    <definedName name="_____________LIA2" localSheetId="3">#REF!</definedName>
    <definedName name="_____________LIA2">#REF!</definedName>
    <definedName name="_____________LMT2">'[10]I-BR'!$F$1:$F$65536</definedName>
    <definedName name="_____________PL1" localSheetId="7">#REF!</definedName>
    <definedName name="_____________PL1" localSheetId="9">#REF!</definedName>
    <definedName name="_____________PL1" localSheetId="11">#REF!</definedName>
    <definedName name="_____________PL1" localSheetId="14">#REF!</definedName>
    <definedName name="_____________PL1" localSheetId="13">#REF!</definedName>
    <definedName name="_____________PL1" localSheetId="17">#REF!</definedName>
    <definedName name="_____________PL1" localSheetId="5">#REF!</definedName>
    <definedName name="_____________PL1" localSheetId="3">#REF!</definedName>
    <definedName name="_____________PL1">#REF!</definedName>
    <definedName name="_____________PL2" localSheetId="7">#REF!</definedName>
    <definedName name="_____________PL2" localSheetId="9">#REF!</definedName>
    <definedName name="_____________PL2" localSheetId="11">#REF!</definedName>
    <definedName name="_____________PL2" localSheetId="14">#REF!</definedName>
    <definedName name="_____________PL2" localSheetId="13">#REF!</definedName>
    <definedName name="_____________PL2" localSheetId="17">#REF!</definedName>
    <definedName name="_____________PL2" localSheetId="5">#REF!</definedName>
    <definedName name="_____________PL2" localSheetId="3">#REF!</definedName>
    <definedName name="_____________PL2">#REF!</definedName>
    <definedName name="_____________PP2" localSheetId="7">#REF!</definedName>
    <definedName name="_____________PP2" localSheetId="9">#REF!</definedName>
    <definedName name="_____________PP2" localSheetId="11">#REF!</definedName>
    <definedName name="_____________PP2" localSheetId="14">#REF!</definedName>
    <definedName name="_____________PP2" localSheetId="13">#REF!</definedName>
    <definedName name="_____________PP2" localSheetId="17">#REF!</definedName>
    <definedName name="_____________PP2" localSheetId="5">#REF!</definedName>
    <definedName name="_____________PP2" localSheetId="3">#REF!</definedName>
    <definedName name="_____________PP2">#REF!</definedName>
    <definedName name="_____________PP3" localSheetId="7">#REF!</definedName>
    <definedName name="_____________PP3" localSheetId="9">#REF!</definedName>
    <definedName name="_____________PP3" localSheetId="11">#REF!</definedName>
    <definedName name="_____________PP3" localSheetId="14">#REF!</definedName>
    <definedName name="_____________PP3" localSheetId="13">#REF!</definedName>
    <definedName name="_____________PP3" localSheetId="17">#REF!</definedName>
    <definedName name="_____________PP3" localSheetId="5">#REF!</definedName>
    <definedName name="_____________PP3" localSheetId="3">#REF!</definedName>
    <definedName name="_____________PP3">#REF!</definedName>
    <definedName name="_____________REC1999">'[7]RC-0997'!$B$132:$Q$171</definedName>
    <definedName name="_____________tam2" localSheetId="13" hidden="1">#REF!</definedName>
    <definedName name="_____________tam2" hidden="1">#REF!</definedName>
    <definedName name="_____________UAE1">[6]Sheet4!$D$116:$D$207</definedName>
    <definedName name="_____________UAE2">[6]Sheet4!$Q$14:$Q$105</definedName>
    <definedName name="_____________UK1">[6]Sheet4!$F$324:$F$415</definedName>
    <definedName name="_____________UK2">[6]Sheet4!$S$222:$S$313</definedName>
    <definedName name="_____________USA1">[6]Sheet4!$D$428:$D$519</definedName>
    <definedName name="_____________USA2">[6]Sheet4!$Q$326:$Q$417</definedName>
    <definedName name="____________ASH1">[6]Sheet4!$B$524:$E$625</definedName>
    <definedName name="____________ASH2">[6]Sheet4!$P$422:$Q$523</definedName>
    <definedName name="____________ASS1" localSheetId="7">'[8]Abu Dhabi'!#REF!</definedName>
    <definedName name="____________ASS1" localSheetId="9">'[8]Abu Dhabi'!#REF!</definedName>
    <definedName name="____________ASS1" localSheetId="11">'[8]Abu Dhabi'!#REF!</definedName>
    <definedName name="____________ASS1" localSheetId="14">'[8]Abu Dhabi'!#REF!</definedName>
    <definedName name="____________ASS1" localSheetId="13">'[8]Abu Dhabi'!#REF!</definedName>
    <definedName name="____________ASS1" localSheetId="17">'[8]Abu Dhabi'!#REF!</definedName>
    <definedName name="____________ASS1" localSheetId="5">#REF!</definedName>
    <definedName name="____________ASS1" localSheetId="3">'[8]Abu Dhabi'!#REF!</definedName>
    <definedName name="____________ASS1">'[8]Abu Dhabi'!#REF!</definedName>
    <definedName name="____________ASS2" localSheetId="7">[9]BSDOMOVS!#REF!</definedName>
    <definedName name="____________ASS2" localSheetId="9">[9]BSDOMOVS!#REF!</definedName>
    <definedName name="____________ASS2" localSheetId="11">[9]BSDOMOVS!#REF!</definedName>
    <definedName name="____________ASS2" localSheetId="14">[9]BSDOMOVS!#REF!</definedName>
    <definedName name="____________ASS2" localSheetId="13">[9]BSDOMOVS!#REF!</definedName>
    <definedName name="____________ASS2" localSheetId="17">[9]BSDOMOVS!#REF!</definedName>
    <definedName name="____________ASS2" localSheetId="5">#REF!</definedName>
    <definedName name="____________ASS2" localSheetId="3">[9]BSDOMOVS!#REF!</definedName>
    <definedName name="____________ASS2">[9]BSDOMOVS!#REF!</definedName>
    <definedName name="____________crt2">'[10]I-BR'!$A$1:$A$65536</definedName>
    <definedName name="____________EPZ1">[6]Sheet4!$F$428:$F$519</definedName>
    <definedName name="____________EPZ2">[6]Sheet4!$S$326:$S$417</definedName>
    <definedName name="____________FMT2">'[10]I-BR'!$D$1:$D$65536</definedName>
    <definedName name="____________LIA1" localSheetId="7">#REF!</definedName>
    <definedName name="____________LIA1" localSheetId="9">#REF!</definedName>
    <definedName name="____________LIA1" localSheetId="11">#REF!</definedName>
    <definedName name="____________LIA1" localSheetId="14">#REF!</definedName>
    <definedName name="____________LIA1" localSheetId="13">#REF!</definedName>
    <definedName name="____________LIA1" localSheetId="17">#REF!</definedName>
    <definedName name="____________LIA1" localSheetId="5">#REF!</definedName>
    <definedName name="____________LIA1" localSheetId="3">#REF!</definedName>
    <definedName name="____________LIA1">#REF!</definedName>
    <definedName name="____________LIA2" localSheetId="7">#REF!</definedName>
    <definedName name="____________LIA2" localSheetId="9">#REF!</definedName>
    <definedName name="____________LIA2" localSheetId="11">#REF!</definedName>
    <definedName name="____________LIA2" localSheetId="14">#REF!</definedName>
    <definedName name="____________LIA2" localSheetId="13">#REF!</definedName>
    <definedName name="____________LIA2" localSheetId="17">#REF!</definedName>
    <definedName name="____________LIA2" localSheetId="5">#REF!</definedName>
    <definedName name="____________LIA2" localSheetId="3">#REF!</definedName>
    <definedName name="____________LIA2">#REF!</definedName>
    <definedName name="____________LMT2">'[11]I-BR'!$G$1:$G$65536</definedName>
    <definedName name="____________PL1" localSheetId="7">#REF!</definedName>
    <definedName name="____________PL1" localSheetId="9">#REF!</definedName>
    <definedName name="____________PL1" localSheetId="11">#REF!</definedName>
    <definedName name="____________PL1" localSheetId="14">#REF!</definedName>
    <definedName name="____________PL1" localSheetId="13">#REF!</definedName>
    <definedName name="____________PL1" localSheetId="17">#REF!</definedName>
    <definedName name="____________PL1" localSheetId="5">#REF!</definedName>
    <definedName name="____________PL1" localSheetId="3">#REF!</definedName>
    <definedName name="____________PL1">#REF!</definedName>
    <definedName name="____________PL2" localSheetId="7">#REF!</definedName>
    <definedName name="____________PL2" localSheetId="9">#REF!</definedName>
    <definedName name="____________PL2" localSheetId="11">#REF!</definedName>
    <definedName name="____________PL2" localSheetId="14">#REF!</definedName>
    <definedName name="____________PL2" localSheetId="13">#REF!</definedName>
    <definedName name="____________PL2" localSheetId="17">#REF!</definedName>
    <definedName name="____________PL2" localSheetId="5">#REF!</definedName>
    <definedName name="____________PL2" localSheetId="3">#REF!</definedName>
    <definedName name="____________PL2">#REF!</definedName>
    <definedName name="____________PP2" localSheetId="7">#REF!</definedName>
    <definedName name="____________PP2" localSheetId="9">#REF!</definedName>
    <definedName name="____________PP2" localSheetId="11">#REF!</definedName>
    <definedName name="____________PP2" localSheetId="14">#REF!</definedName>
    <definedName name="____________PP2" localSheetId="13">#REF!</definedName>
    <definedName name="____________PP2" localSheetId="17">#REF!</definedName>
    <definedName name="____________PP2" localSheetId="5">#REF!</definedName>
    <definedName name="____________PP2" localSheetId="3">#REF!</definedName>
    <definedName name="____________PP2">#REF!</definedName>
    <definedName name="____________PP3" localSheetId="7">#REF!</definedName>
    <definedName name="____________PP3" localSheetId="9">#REF!</definedName>
    <definedName name="____________PP3" localSheetId="11">#REF!</definedName>
    <definedName name="____________PP3" localSheetId="14">#REF!</definedName>
    <definedName name="____________PP3" localSheetId="13">#REF!</definedName>
    <definedName name="____________PP3" localSheetId="17">#REF!</definedName>
    <definedName name="____________PP3" localSheetId="5">#REF!</definedName>
    <definedName name="____________PP3" localSheetId="3">#REF!</definedName>
    <definedName name="____________PP3">#REF!</definedName>
    <definedName name="____________REC1999">'[7]RC-0997'!$B$132:$Q$171</definedName>
    <definedName name="____________tam2" localSheetId="13" hidden="1">#REF!</definedName>
    <definedName name="____________tam2" hidden="1">#REF!</definedName>
    <definedName name="____________UAE1">[6]Sheet4!$D$116:$D$207</definedName>
    <definedName name="____________UAE2">[6]Sheet4!$Q$14:$Q$105</definedName>
    <definedName name="____________UK1">[6]Sheet4!$F$324:$F$415</definedName>
    <definedName name="____________UK2">[6]Sheet4!$S$222:$S$313</definedName>
    <definedName name="____________USA1">[6]Sheet4!$D$428:$D$519</definedName>
    <definedName name="____________USA2">[6]Sheet4!$Q$326:$Q$417</definedName>
    <definedName name="___________ASH1">[6]Sheet4!$B$524:$E$625</definedName>
    <definedName name="___________ASH2">[6]Sheet4!$P$422:$Q$523</definedName>
    <definedName name="___________ASS1" localSheetId="7">'[8]Abu Dhabi'!#REF!</definedName>
    <definedName name="___________ASS1" localSheetId="9">'[8]Abu Dhabi'!#REF!</definedName>
    <definedName name="___________ASS1" localSheetId="11">'[8]Abu Dhabi'!#REF!</definedName>
    <definedName name="___________ASS1" localSheetId="14">'[8]Abu Dhabi'!#REF!</definedName>
    <definedName name="___________ASS1" localSheetId="13">'[8]Abu Dhabi'!#REF!</definedName>
    <definedName name="___________ASS1" localSheetId="17">'[8]Abu Dhabi'!#REF!</definedName>
    <definedName name="___________ASS1" localSheetId="5">#REF!</definedName>
    <definedName name="___________ASS1" localSheetId="3">'[8]Abu Dhabi'!#REF!</definedName>
    <definedName name="___________ASS1">'[8]Abu Dhabi'!#REF!</definedName>
    <definedName name="___________ASS2" localSheetId="7">[9]BSDOMOVS!#REF!</definedName>
    <definedName name="___________ASS2" localSheetId="9">[9]BSDOMOVS!#REF!</definedName>
    <definedName name="___________ASS2" localSheetId="11">[9]BSDOMOVS!#REF!</definedName>
    <definedName name="___________ASS2" localSheetId="14">[9]BSDOMOVS!#REF!</definedName>
    <definedName name="___________ASS2" localSheetId="13">[9]BSDOMOVS!#REF!</definedName>
    <definedName name="___________ASS2" localSheetId="17">[9]BSDOMOVS!#REF!</definedName>
    <definedName name="___________ASS2" localSheetId="5">[9]BSDOMOVS!#REF!</definedName>
    <definedName name="___________ASS2" localSheetId="3">[9]BSDOMOVS!#REF!</definedName>
    <definedName name="___________ASS2">[9]BSDOMOVS!#REF!</definedName>
    <definedName name="___________crt1">'[10]I-B'!$A$1:$A$65536</definedName>
    <definedName name="___________crt2">'[11]I-BR'!$B$1:$B$65536</definedName>
    <definedName name="___________EPZ1">[6]Sheet4!$F$428:$F$519</definedName>
    <definedName name="___________EPZ2">[6]Sheet4!$S$326:$S$417</definedName>
    <definedName name="___________FMT2">'[11]I-BR'!$E$1:$E$65536</definedName>
    <definedName name="___________LIA1" localSheetId="7">#REF!</definedName>
    <definedName name="___________LIA1" localSheetId="9">#REF!</definedName>
    <definedName name="___________LIA1" localSheetId="11">#REF!</definedName>
    <definedName name="___________LIA1" localSheetId="14">#REF!</definedName>
    <definedName name="___________LIA1" localSheetId="13">#REF!</definedName>
    <definedName name="___________LIA1" localSheetId="17">#REF!</definedName>
    <definedName name="___________LIA1" localSheetId="5">#REF!</definedName>
    <definedName name="___________LIA1" localSheetId="3">#REF!</definedName>
    <definedName name="___________LIA1">#REF!</definedName>
    <definedName name="___________LIA2" localSheetId="7">#REF!</definedName>
    <definedName name="___________LIA2" localSheetId="9">#REF!</definedName>
    <definedName name="___________LIA2" localSheetId="11">#REF!</definedName>
    <definedName name="___________LIA2" localSheetId="14">#REF!</definedName>
    <definedName name="___________LIA2" localSheetId="13">#REF!</definedName>
    <definedName name="___________LIA2" localSheetId="17">#REF!</definedName>
    <definedName name="___________LIA2" localSheetId="5">#REF!</definedName>
    <definedName name="___________LIA2" localSheetId="3">#REF!</definedName>
    <definedName name="___________LIA2">#REF!</definedName>
    <definedName name="___________LMT1">'[10]I-B'!$F$1:$F$65536</definedName>
    <definedName name="___________LMT2">'[11]I-BR'!$G$1:$G$65536</definedName>
    <definedName name="___________PL1" localSheetId="7">#REF!</definedName>
    <definedName name="___________PL1" localSheetId="9">#REF!</definedName>
    <definedName name="___________PL1" localSheetId="11">#REF!</definedName>
    <definedName name="___________PL1" localSheetId="14">#REF!</definedName>
    <definedName name="___________PL1" localSheetId="13">#REF!</definedName>
    <definedName name="___________PL1" localSheetId="17">#REF!</definedName>
    <definedName name="___________PL1" localSheetId="5">#REF!</definedName>
    <definedName name="___________PL1" localSheetId="3">#REF!</definedName>
    <definedName name="___________PL1">#REF!</definedName>
    <definedName name="___________PL2" localSheetId="7">#REF!</definedName>
    <definedName name="___________PL2" localSheetId="9">#REF!</definedName>
    <definedName name="___________PL2" localSheetId="11">#REF!</definedName>
    <definedName name="___________PL2" localSheetId="14">#REF!</definedName>
    <definedName name="___________PL2" localSheetId="13">#REF!</definedName>
    <definedName name="___________PL2" localSheetId="17">#REF!</definedName>
    <definedName name="___________PL2" localSheetId="5">#REF!</definedName>
    <definedName name="___________PL2" localSheetId="3">#REF!</definedName>
    <definedName name="___________PL2">#REF!</definedName>
    <definedName name="___________PP2" localSheetId="7">#REF!</definedName>
    <definedName name="___________PP2" localSheetId="9">#REF!</definedName>
    <definedName name="___________PP2" localSheetId="11">#REF!</definedName>
    <definedName name="___________PP2" localSheetId="14">#REF!</definedName>
    <definedName name="___________PP2" localSheetId="13">#REF!</definedName>
    <definedName name="___________PP2" localSheetId="17">#REF!</definedName>
    <definedName name="___________PP2" localSheetId="5">#REF!</definedName>
    <definedName name="___________PP2" localSheetId="3">#REF!</definedName>
    <definedName name="___________PP2">#REF!</definedName>
    <definedName name="___________PP3" localSheetId="7">#REF!</definedName>
    <definedName name="___________PP3" localSheetId="9">#REF!</definedName>
    <definedName name="___________PP3" localSheetId="11">#REF!</definedName>
    <definedName name="___________PP3" localSheetId="14">#REF!</definedName>
    <definedName name="___________PP3" localSheetId="13">#REF!</definedName>
    <definedName name="___________PP3" localSheetId="17">#REF!</definedName>
    <definedName name="___________PP3" localSheetId="5">#REF!</definedName>
    <definedName name="___________PP3" localSheetId="3">#REF!</definedName>
    <definedName name="___________PP3">#REF!</definedName>
    <definedName name="___________REC1999">'[7]RC-0997'!$B$132:$Q$171</definedName>
    <definedName name="___________tam2" localSheetId="13" hidden="1">#REF!</definedName>
    <definedName name="___________tam2" hidden="1">#REF!</definedName>
    <definedName name="___________UAE1">[6]Sheet4!$D$116:$D$207</definedName>
    <definedName name="___________UAE2">[6]Sheet4!$Q$14:$Q$105</definedName>
    <definedName name="___________UK1">[6]Sheet4!$F$324:$F$415</definedName>
    <definedName name="___________UK2">[6]Sheet4!$S$222:$S$313</definedName>
    <definedName name="___________USA1">[6]Sheet4!$D$428:$D$519</definedName>
    <definedName name="___________USA2">[6]Sheet4!$Q$326:$Q$417</definedName>
    <definedName name="__________ASH1">[6]Sheet4!$B$524:$E$625</definedName>
    <definedName name="__________ASH2">[6]Sheet4!$P$422:$Q$523</definedName>
    <definedName name="__________ASS1" localSheetId="7">#REF!</definedName>
    <definedName name="__________ASS1" localSheetId="9">#REF!</definedName>
    <definedName name="__________ASS1" localSheetId="11">#REF!</definedName>
    <definedName name="__________ASS1" localSheetId="14">#REF!</definedName>
    <definedName name="__________ASS1" localSheetId="13">#REF!</definedName>
    <definedName name="__________ASS1" localSheetId="17">#REF!</definedName>
    <definedName name="__________ASS1" localSheetId="5">#REF!</definedName>
    <definedName name="__________ASS1" localSheetId="3">#REF!</definedName>
    <definedName name="__________ASS1">#REF!</definedName>
    <definedName name="__________ASS2" localSheetId="7">#REF!</definedName>
    <definedName name="__________ASS2" localSheetId="9">#REF!</definedName>
    <definedName name="__________ASS2" localSheetId="11">#REF!</definedName>
    <definedName name="__________ASS2" localSheetId="14">#REF!</definedName>
    <definedName name="__________ASS2" localSheetId="13">#REF!</definedName>
    <definedName name="__________ASS2" localSheetId="17">#REF!</definedName>
    <definedName name="__________ASS2" localSheetId="5">#REF!</definedName>
    <definedName name="__________ASS2" localSheetId="3">#REF!</definedName>
    <definedName name="__________ASS2">#REF!</definedName>
    <definedName name="__________crt1">'[11]I-B'!$B$1:$B$65536</definedName>
    <definedName name="__________crt2">'[11]I-BR'!$B$1:$B$65536</definedName>
    <definedName name="__________EPZ1">[6]Sheet4!$F$428:$F$519</definedName>
    <definedName name="__________EPZ2">[6]Sheet4!$S$326:$S$417</definedName>
    <definedName name="__________FMT1">'[10]I-B'!$D$1:$D$65536</definedName>
    <definedName name="__________FMT2">'[11]I-BR'!$E$1:$E$65536</definedName>
    <definedName name="__________LIA1" localSheetId="7">#REF!</definedName>
    <definedName name="__________LIA1" localSheetId="9">#REF!</definedName>
    <definedName name="__________LIA1" localSheetId="11">#REF!</definedName>
    <definedName name="__________LIA1" localSheetId="14">#REF!</definedName>
    <definedName name="__________LIA1" localSheetId="13">#REF!</definedName>
    <definedName name="__________LIA1" localSheetId="17">#REF!</definedName>
    <definedName name="__________LIA1" localSheetId="5">#REF!</definedName>
    <definedName name="__________LIA1" localSheetId="3">#REF!</definedName>
    <definedName name="__________LIA1">#REF!</definedName>
    <definedName name="__________LIA2" localSheetId="7">#REF!</definedName>
    <definedName name="__________LIA2" localSheetId="9">#REF!</definedName>
    <definedName name="__________LIA2" localSheetId="11">#REF!</definedName>
    <definedName name="__________LIA2" localSheetId="14">#REF!</definedName>
    <definedName name="__________LIA2" localSheetId="13">#REF!</definedName>
    <definedName name="__________LIA2" localSheetId="17">#REF!</definedName>
    <definedName name="__________LIA2" localSheetId="5">#REF!</definedName>
    <definedName name="__________LIA2" localSheetId="3">#REF!</definedName>
    <definedName name="__________LIA2">#REF!</definedName>
    <definedName name="__________LMT1">'[11]I-B'!$G$1:$G$65536</definedName>
    <definedName name="__________LMT2">'[12]I-BR'!$F$1:$F$65536</definedName>
    <definedName name="__________PL1" localSheetId="7">#REF!</definedName>
    <definedName name="__________PL1" localSheetId="9">#REF!</definedName>
    <definedName name="__________PL1" localSheetId="11">#REF!</definedName>
    <definedName name="__________PL1" localSheetId="14">#REF!</definedName>
    <definedName name="__________PL1" localSheetId="13">#REF!</definedName>
    <definedName name="__________PL1" localSheetId="17">#REF!</definedName>
    <definedName name="__________PL1" localSheetId="5">#REF!</definedName>
    <definedName name="__________PL1" localSheetId="3">#REF!</definedName>
    <definedName name="__________PL1">#REF!</definedName>
    <definedName name="__________PL2" localSheetId="7">#REF!</definedName>
    <definedName name="__________PL2" localSheetId="9">#REF!</definedName>
    <definedName name="__________PL2" localSheetId="11">#REF!</definedName>
    <definedName name="__________PL2" localSheetId="14">#REF!</definedName>
    <definedName name="__________PL2" localSheetId="13">#REF!</definedName>
    <definedName name="__________PL2" localSheetId="17">#REF!</definedName>
    <definedName name="__________PL2" localSheetId="5">#REF!</definedName>
    <definedName name="__________PL2" localSheetId="3">#REF!</definedName>
    <definedName name="__________PL2">#REF!</definedName>
    <definedName name="__________PP2" localSheetId="7">#REF!</definedName>
    <definedName name="__________PP2" localSheetId="9">#REF!</definedName>
    <definedName name="__________PP2" localSheetId="11">#REF!</definedName>
    <definedName name="__________PP2" localSheetId="14">#REF!</definedName>
    <definedName name="__________PP2" localSheetId="13">#REF!</definedName>
    <definedName name="__________PP2" localSheetId="17">#REF!</definedName>
    <definedName name="__________PP2" localSheetId="5">#REF!</definedName>
    <definedName name="__________PP2" localSheetId="3">#REF!</definedName>
    <definedName name="__________PP2">#REF!</definedName>
    <definedName name="__________PP3" localSheetId="7">#REF!</definedName>
    <definedName name="__________PP3" localSheetId="9">#REF!</definedName>
    <definedName name="__________PP3" localSheetId="11">#REF!</definedName>
    <definedName name="__________PP3" localSheetId="14">#REF!</definedName>
    <definedName name="__________PP3" localSheetId="13">#REF!</definedName>
    <definedName name="__________PP3" localSheetId="17">#REF!</definedName>
    <definedName name="__________PP3" localSheetId="5">#REF!</definedName>
    <definedName name="__________PP3" localSheetId="3">#REF!</definedName>
    <definedName name="__________PP3">#REF!</definedName>
    <definedName name="__________REC1999">'[7]RC-0997'!$B$132:$Q$171</definedName>
    <definedName name="__________tam2" localSheetId="13" hidden="1">#REF!</definedName>
    <definedName name="__________tam2" hidden="1">#REF!</definedName>
    <definedName name="__________UAE1">[6]Sheet4!$D$116:$D$207</definedName>
    <definedName name="__________UAE2">[6]Sheet4!$Q$14:$Q$105</definedName>
    <definedName name="__________UK1">[6]Sheet4!$F$324:$F$415</definedName>
    <definedName name="__________UK2">[6]Sheet4!$S$222:$S$313</definedName>
    <definedName name="__________USA1">[6]Sheet4!$D$428:$D$519</definedName>
    <definedName name="__________USA2">[6]Sheet4!$Q$326:$Q$417</definedName>
    <definedName name="_________ASH1">[6]Sheet4!$B$524:$E$625</definedName>
    <definedName name="_________ASH2">[6]Sheet4!$P$422:$Q$523</definedName>
    <definedName name="_________ASS1" localSheetId="7">#REF!</definedName>
    <definedName name="_________ASS1" localSheetId="9">#REF!</definedName>
    <definedName name="_________ASS1" localSheetId="11">#REF!</definedName>
    <definedName name="_________ASS1" localSheetId="14">#REF!</definedName>
    <definedName name="_________ASS1" localSheetId="13">#REF!</definedName>
    <definedName name="_________ASS1" localSheetId="17">#REF!</definedName>
    <definedName name="_________ASS1" localSheetId="5">#REF!</definedName>
    <definedName name="_________ASS1" localSheetId="3">#REF!</definedName>
    <definedName name="_________ASS1">#REF!</definedName>
    <definedName name="_________ASS2" localSheetId="7">#REF!</definedName>
    <definedName name="_________ASS2" localSheetId="9">#REF!</definedName>
    <definedName name="_________ASS2" localSheetId="11">#REF!</definedName>
    <definedName name="_________ASS2" localSheetId="14">#REF!</definedName>
    <definedName name="_________ASS2" localSheetId="13">#REF!</definedName>
    <definedName name="_________ASS2" localSheetId="17">#REF!</definedName>
    <definedName name="_________ASS2" localSheetId="5">#REF!</definedName>
    <definedName name="_________ASS2" localSheetId="3">#REF!</definedName>
    <definedName name="_________ASS2">#REF!</definedName>
    <definedName name="_________crt1">'[11]I-B'!$B$1:$B$65536</definedName>
    <definedName name="_________crt2">'[12]I-BR'!$A$1:$A$65536</definedName>
    <definedName name="_________EPZ1">[6]Sheet4!$F$428:$F$519</definedName>
    <definedName name="_________EPZ2">[6]Sheet4!$S$326:$S$417</definedName>
    <definedName name="_________FMT1">'[11]I-B'!$E$1:$E$65536</definedName>
    <definedName name="_________FMT2">'[12]I-BR'!$D$1:$D$65536</definedName>
    <definedName name="_________LIA1" localSheetId="7">#REF!</definedName>
    <definedName name="_________LIA1" localSheetId="9">#REF!</definedName>
    <definedName name="_________LIA1" localSheetId="11">#REF!</definedName>
    <definedName name="_________LIA1" localSheetId="14">#REF!</definedName>
    <definedName name="_________LIA1" localSheetId="13">#REF!</definedName>
    <definedName name="_________LIA1" localSheetId="17">#REF!</definedName>
    <definedName name="_________LIA1" localSheetId="5">#REF!</definedName>
    <definedName name="_________LIA1" localSheetId="3">#REF!</definedName>
    <definedName name="_________LIA1">#REF!</definedName>
    <definedName name="_________LIA2" localSheetId="7">#REF!</definedName>
    <definedName name="_________LIA2" localSheetId="9">#REF!</definedName>
    <definedName name="_________LIA2" localSheetId="11">#REF!</definedName>
    <definedName name="_________LIA2" localSheetId="14">#REF!</definedName>
    <definedName name="_________LIA2" localSheetId="13">#REF!</definedName>
    <definedName name="_________LIA2" localSheetId="17">#REF!</definedName>
    <definedName name="_________LIA2" localSheetId="5">#REF!</definedName>
    <definedName name="_________LIA2" localSheetId="3">#REF!</definedName>
    <definedName name="_________LIA2">#REF!</definedName>
    <definedName name="_________LMT1">'[11]I-B'!$G$1:$G$65536</definedName>
    <definedName name="_________LMT2">'[11]I-BR'!$G$1:$G$65536</definedName>
    <definedName name="_________LN2" localSheetId="14">#REF!</definedName>
    <definedName name="_________LN2" localSheetId="13">#REF!</definedName>
    <definedName name="_________LN2" localSheetId="5">#REF!</definedName>
    <definedName name="_________LN2" localSheetId="3">#REF!</definedName>
    <definedName name="_________LN2">#REF!</definedName>
    <definedName name="_________PL1" localSheetId="7">#REF!</definedName>
    <definedName name="_________PL1" localSheetId="9">#REF!</definedName>
    <definedName name="_________PL1" localSheetId="11">#REF!</definedName>
    <definedName name="_________PL1" localSheetId="14">#REF!</definedName>
    <definedName name="_________PL1" localSheetId="13">#REF!</definedName>
    <definedName name="_________PL1" localSheetId="17">#REF!</definedName>
    <definedName name="_________PL1" localSheetId="5">#REF!</definedName>
    <definedName name="_________PL1" localSheetId="3">#REF!</definedName>
    <definedName name="_________PL1">#REF!</definedName>
    <definedName name="_________PL2" localSheetId="7">#REF!</definedName>
    <definedName name="_________PL2" localSheetId="9">#REF!</definedName>
    <definedName name="_________PL2" localSheetId="11">#REF!</definedName>
    <definedName name="_________PL2" localSheetId="14">#REF!</definedName>
    <definedName name="_________PL2" localSheetId="13">#REF!</definedName>
    <definedName name="_________PL2" localSheetId="17">#REF!</definedName>
    <definedName name="_________PL2" localSheetId="5">#REF!</definedName>
    <definedName name="_________PL2" localSheetId="3">#REF!</definedName>
    <definedName name="_________PL2">#REF!</definedName>
    <definedName name="_________PP2" localSheetId="7">#REF!</definedName>
    <definedName name="_________PP2" localSheetId="9">#REF!</definedName>
    <definedName name="_________PP2" localSheetId="11">#REF!</definedName>
    <definedName name="_________PP2" localSheetId="14">#REF!</definedName>
    <definedName name="_________PP2" localSheetId="13">#REF!</definedName>
    <definedName name="_________PP2" localSheetId="17">#REF!</definedName>
    <definedName name="_________PP2" localSheetId="5">#REF!</definedName>
    <definedName name="_________PP2" localSheetId="3">#REF!</definedName>
    <definedName name="_________PP2">#REF!</definedName>
    <definedName name="_________PP3" localSheetId="7">#REF!</definedName>
    <definedName name="_________PP3" localSheetId="9">#REF!</definedName>
    <definedName name="_________PP3" localSheetId="11">#REF!</definedName>
    <definedName name="_________PP3" localSheetId="14">#REF!</definedName>
    <definedName name="_________PP3" localSheetId="13">#REF!</definedName>
    <definedName name="_________PP3" localSheetId="17">#REF!</definedName>
    <definedName name="_________PP3" localSheetId="5">#REF!</definedName>
    <definedName name="_________PP3" localSheetId="3">#REF!</definedName>
    <definedName name="_________PP3">#REF!</definedName>
    <definedName name="_________REC1999">'[7]RC-0997'!$B$132:$Q$171</definedName>
    <definedName name="_________tam2" localSheetId="13" hidden="1">#REF!</definedName>
    <definedName name="_________tam2" hidden="1">#REF!</definedName>
    <definedName name="_________UAE1">[6]Sheet4!$D$116:$D$207</definedName>
    <definedName name="_________UAE2">[6]Sheet4!$Q$14:$Q$105</definedName>
    <definedName name="_________UK1">[6]Sheet4!$F$324:$F$415</definedName>
    <definedName name="_________UK2">[6]Sheet4!$S$222:$S$313</definedName>
    <definedName name="_________USA1">[6]Sheet4!$D$428:$D$519</definedName>
    <definedName name="_________USA2">[6]Sheet4!$Q$326:$Q$417</definedName>
    <definedName name="________ASH1" localSheetId="5">[13]Sheet4!$B$524:$E$625</definedName>
    <definedName name="________ASH1">[6]Sheet4!$B$524:$E$625</definedName>
    <definedName name="________ASH2" localSheetId="5">[13]Sheet4!$P$422:$Q$523</definedName>
    <definedName name="________ASH2">[6]Sheet4!$P$422:$Q$523</definedName>
    <definedName name="________ASS1" localSheetId="7">'[8]Abu Dhabi'!#REF!</definedName>
    <definedName name="________ASS1" localSheetId="9">'[8]Abu Dhabi'!#REF!</definedName>
    <definedName name="________ASS1" localSheetId="11">'[8]Abu Dhabi'!#REF!</definedName>
    <definedName name="________ASS1" localSheetId="14">'[8]Abu Dhabi'!#REF!</definedName>
    <definedName name="________ASS1" localSheetId="13">'[8]Abu Dhabi'!#REF!</definedName>
    <definedName name="________ASS1" localSheetId="17">'[8]Abu Dhabi'!#REF!</definedName>
    <definedName name="________ASS1" localSheetId="5">#REF!</definedName>
    <definedName name="________ASS1" localSheetId="3">'[8]Abu Dhabi'!#REF!</definedName>
    <definedName name="________ASS1">'[8]Abu Dhabi'!#REF!</definedName>
    <definedName name="________ASS2" localSheetId="7">[9]BSDOMOVS!#REF!</definedName>
    <definedName name="________ASS2" localSheetId="9">[9]BSDOMOVS!#REF!</definedName>
    <definedName name="________ASS2" localSheetId="11">[9]BSDOMOVS!#REF!</definedName>
    <definedName name="________ASS2" localSheetId="14">[9]BSDOMOVS!#REF!</definedName>
    <definedName name="________ASS2" localSheetId="13">[9]BSDOMOVS!#REF!</definedName>
    <definedName name="________ASS2" localSheetId="17">[9]BSDOMOVS!#REF!</definedName>
    <definedName name="________ASS2" localSheetId="5">#REF!</definedName>
    <definedName name="________ASS2" localSheetId="3">[9]BSDOMOVS!#REF!</definedName>
    <definedName name="________ASS2">[9]BSDOMOVS!#REF!</definedName>
    <definedName name="________crt1">'[12]I-B'!$A$1:$A$65536</definedName>
    <definedName name="________crt2">'[11]I-BR'!$B$1:$B$65536</definedName>
    <definedName name="________EPZ1" localSheetId="5">[13]Sheet4!$F$428:$F$519</definedName>
    <definedName name="________EPZ1">[6]Sheet4!$F$428:$F$519</definedName>
    <definedName name="________EPZ2" localSheetId="5">[13]Sheet4!$S$326:$S$417</definedName>
    <definedName name="________EPZ2">[6]Sheet4!$S$326:$S$417</definedName>
    <definedName name="________FMT1">'[11]I-B'!$E$1:$E$65536</definedName>
    <definedName name="________FMT2">'[11]I-BR'!$E$1:$E$65536</definedName>
    <definedName name="________hub0207" localSheetId="7">[14]AL905!#REF!</definedName>
    <definedName name="________hub0207" localSheetId="9">[14]AL905!#REF!</definedName>
    <definedName name="________hub0207" localSheetId="11">[14]AL905!#REF!</definedName>
    <definedName name="________hub0207" localSheetId="14">[14]AL905!#REF!</definedName>
    <definedName name="________hub0207" localSheetId="13">[14]AL905!#REF!</definedName>
    <definedName name="________hub0207" localSheetId="17">[14]AL905!#REF!</definedName>
    <definedName name="________hub0207" localSheetId="5">[14]AL905!#REF!</definedName>
    <definedName name="________hub0207" localSheetId="3">[14]AL905!#REF!</definedName>
    <definedName name="________hub0207">[14]AL905!#REF!</definedName>
    <definedName name="________jun99" localSheetId="13">'[15]PUR&amp;SAL'!#REF!</definedName>
    <definedName name="________jun99">'[15]PUR&amp;SAL'!#REF!</definedName>
    <definedName name="________LIA1" localSheetId="7">#REF!</definedName>
    <definedName name="________LIA1" localSheetId="9">#REF!</definedName>
    <definedName name="________LIA1" localSheetId="11">#REF!</definedName>
    <definedName name="________LIA1" localSheetId="14">#REF!</definedName>
    <definedName name="________LIA1" localSheetId="13">#REF!</definedName>
    <definedName name="________LIA1" localSheetId="17">#REF!</definedName>
    <definedName name="________LIA1" localSheetId="5">#REF!</definedName>
    <definedName name="________LIA1" localSheetId="3">#REF!</definedName>
    <definedName name="________LIA1">#REF!</definedName>
    <definedName name="________LIA2" localSheetId="7">#REF!</definedName>
    <definedName name="________LIA2" localSheetId="9">#REF!</definedName>
    <definedName name="________LIA2" localSheetId="11">#REF!</definedName>
    <definedName name="________LIA2" localSheetId="14">#REF!</definedName>
    <definedName name="________LIA2" localSheetId="13">#REF!</definedName>
    <definedName name="________LIA2" localSheetId="17">#REF!</definedName>
    <definedName name="________LIA2" localSheetId="5">#REF!</definedName>
    <definedName name="________LIA2" localSheetId="3">#REF!</definedName>
    <definedName name="________LIA2">#REF!</definedName>
    <definedName name="________LMT1">'[12]I-B'!$F$1:$F$65536</definedName>
    <definedName name="________LMT2">'[11]I-BR'!$G$1:$G$65536</definedName>
    <definedName name="________PL1" localSheetId="7">#REF!</definedName>
    <definedName name="________PL1" localSheetId="9">#REF!</definedName>
    <definedName name="________PL1" localSheetId="11">#REF!</definedName>
    <definedName name="________PL1" localSheetId="14">#REF!</definedName>
    <definedName name="________PL1" localSheetId="13">#REF!</definedName>
    <definedName name="________PL1" localSheetId="17">#REF!</definedName>
    <definedName name="________PL1" localSheetId="5">#REF!</definedName>
    <definedName name="________PL1" localSheetId="3">#REF!</definedName>
    <definedName name="________PL1">#REF!</definedName>
    <definedName name="________PL2" localSheetId="7">#REF!</definedName>
    <definedName name="________PL2" localSheetId="9">#REF!</definedName>
    <definedName name="________PL2" localSheetId="11">#REF!</definedName>
    <definedName name="________PL2" localSheetId="14">#REF!</definedName>
    <definedName name="________PL2" localSheetId="13">#REF!</definedName>
    <definedName name="________PL2" localSheetId="17">#REF!</definedName>
    <definedName name="________PL2" localSheetId="5">#REF!</definedName>
    <definedName name="________PL2" localSheetId="3">#REF!</definedName>
    <definedName name="________PL2">#REF!</definedName>
    <definedName name="________PP2" localSheetId="7">#REF!</definedName>
    <definedName name="________PP2" localSheetId="9">#REF!</definedName>
    <definedName name="________PP2" localSheetId="11">#REF!</definedName>
    <definedName name="________PP2" localSheetId="14">#REF!</definedName>
    <definedName name="________PP2" localSheetId="13">#REF!</definedName>
    <definedName name="________PP2" localSheetId="17">#REF!</definedName>
    <definedName name="________PP2" localSheetId="5">#REF!</definedName>
    <definedName name="________PP2" localSheetId="3">#REF!</definedName>
    <definedName name="________PP2">#REF!</definedName>
    <definedName name="________PP3" localSheetId="7">#REF!</definedName>
    <definedName name="________PP3" localSheetId="9">#REF!</definedName>
    <definedName name="________PP3" localSheetId="11">#REF!</definedName>
    <definedName name="________PP3" localSheetId="14">#REF!</definedName>
    <definedName name="________PP3" localSheetId="13">#REF!</definedName>
    <definedName name="________PP3" localSheetId="17">#REF!</definedName>
    <definedName name="________PP3" localSheetId="5">#REF!</definedName>
    <definedName name="________PP3" localSheetId="3">#REF!</definedName>
    <definedName name="________PP3">#REF!</definedName>
    <definedName name="________REC1999">'[7]RC-0997'!$B$132:$Q$171</definedName>
    <definedName name="________SEC107" localSheetId="13">#REF!</definedName>
    <definedName name="________SEC107">#REF!</definedName>
    <definedName name="________tam2" localSheetId="13" hidden="1">#REF!</definedName>
    <definedName name="________tam2" hidden="1">#REF!</definedName>
    <definedName name="________UAE1" localSheetId="5">[13]Sheet4!$D$116:$D$207</definedName>
    <definedName name="________UAE1">[6]Sheet4!$D$116:$D$207</definedName>
    <definedName name="________UAE2" localSheetId="5">[13]Sheet4!$Q$14:$Q$105</definedName>
    <definedName name="________UAE2">[6]Sheet4!$Q$14:$Q$105</definedName>
    <definedName name="________UK1" localSheetId="5">[13]Sheet4!$F$324:$F$415</definedName>
    <definedName name="________UK1">[6]Sheet4!$F$324:$F$415</definedName>
    <definedName name="________UK2" localSheetId="5">[13]Sheet4!$S$222:$S$313</definedName>
    <definedName name="________UK2">[6]Sheet4!$S$222:$S$313</definedName>
    <definedName name="________USA1" localSheetId="5">[13]Sheet4!$D$428:$D$519</definedName>
    <definedName name="________USA1">[6]Sheet4!$D$428:$D$519</definedName>
    <definedName name="________USA2" localSheetId="5">[13]Sheet4!$Q$326:$Q$417</definedName>
    <definedName name="________USA2">[6]Sheet4!$Q$326:$Q$417</definedName>
    <definedName name="________ws1" localSheetId="13">'[16]Revenue-Fire-Marine-Motor'!#REF!</definedName>
    <definedName name="________ws1">'[16]Revenue-Fire-Marine-Motor'!#REF!</definedName>
    <definedName name="_______ASH1" localSheetId="5">[13]Sheet4!$B$524:$E$625</definedName>
    <definedName name="_______ASH1">[6]Sheet4!$B$524:$E$625</definedName>
    <definedName name="_______ASH2" localSheetId="5">[13]Sheet4!$P$422:$Q$523</definedName>
    <definedName name="_______ASH2">[6]Sheet4!$P$422:$Q$523</definedName>
    <definedName name="_______ASS1" localSheetId="7">'[8]Abu Dhabi'!#REF!</definedName>
    <definedName name="_______ASS1" localSheetId="9">'[8]Abu Dhabi'!#REF!</definedName>
    <definedName name="_______ASS1" localSheetId="11">'[8]Abu Dhabi'!#REF!</definedName>
    <definedName name="_______ASS1" localSheetId="14">'[8]Abu Dhabi'!#REF!</definedName>
    <definedName name="_______ASS1" localSheetId="13">'[8]Abu Dhabi'!#REF!</definedName>
    <definedName name="_______ASS1" localSheetId="17">'[8]Abu Dhabi'!#REF!</definedName>
    <definedName name="_______ASS1" localSheetId="5">#REF!</definedName>
    <definedName name="_______ASS1" localSheetId="3">'[8]Abu Dhabi'!#REF!</definedName>
    <definedName name="_______ASS1">'[8]Abu Dhabi'!#REF!</definedName>
    <definedName name="_______ASS2" localSheetId="7">[9]BSDOMOVS!#REF!</definedName>
    <definedName name="_______ASS2" localSheetId="9">[9]BSDOMOVS!#REF!</definedName>
    <definedName name="_______ASS2" localSheetId="11">[9]BSDOMOVS!#REF!</definedName>
    <definedName name="_______ASS2" localSheetId="14">[9]BSDOMOVS!#REF!</definedName>
    <definedName name="_______ASS2" localSheetId="13">[9]BSDOMOVS!#REF!</definedName>
    <definedName name="_______ASS2" localSheetId="17">[9]BSDOMOVS!#REF!</definedName>
    <definedName name="_______ASS2" localSheetId="5">[9]BSDOMOVS!#REF!</definedName>
    <definedName name="_______ASS2" localSheetId="3">[9]BSDOMOVS!#REF!</definedName>
    <definedName name="_______ASS2">[9]BSDOMOVS!#REF!</definedName>
    <definedName name="_______crt1">'[11]I-B'!$B$1:$B$65536</definedName>
    <definedName name="_______crt2">'[11]I-BR'!$B$1:$B$65536</definedName>
    <definedName name="_______EPZ1" localSheetId="5">[13]Sheet4!$F$428:$F$519</definedName>
    <definedName name="_______EPZ1">[6]Sheet4!$F$428:$F$519</definedName>
    <definedName name="_______EPZ2" localSheetId="5">[13]Sheet4!$S$326:$S$417</definedName>
    <definedName name="_______EPZ2">[6]Sheet4!$S$326:$S$417</definedName>
    <definedName name="_______FMT1">'[12]I-B'!$D$1:$D$65536</definedName>
    <definedName name="_______FMT2">'[11]I-BR'!$E$1:$E$65536</definedName>
    <definedName name="_______hub0207" localSheetId="7">[17]AL905!#REF!</definedName>
    <definedName name="_______hub0207" localSheetId="9">[17]AL905!#REF!</definedName>
    <definedName name="_______hub0207" localSheetId="11">[17]AL905!#REF!</definedName>
    <definedName name="_______hub0207" localSheetId="14">[17]AL905!#REF!</definedName>
    <definedName name="_______hub0207" localSheetId="13">[17]AL905!#REF!</definedName>
    <definedName name="_______hub0207" localSheetId="17">[17]AL905!#REF!</definedName>
    <definedName name="_______hub0207" localSheetId="5">[17]AL905!#REF!</definedName>
    <definedName name="_______hub0207" localSheetId="3">[17]AL905!#REF!</definedName>
    <definedName name="_______hub0207">[17]AL905!#REF!</definedName>
    <definedName name="_______jun99" localSheetId="13">'[15]PUR&amp;SAL'!#REF!</definedName>
    <definedName name="_______jun99">'[15]PUR&amp;SAL'!#REF!</definedName>
    <definedName name="_______LIA1" localSheetId="7">#REF!</definedName>
    <definedName name="_______LIA1" localSheetId="9">#REF!</definedName>
    <definedName name="_______LIA1" localSheetId="11">#REF!</definedName>
    <definedName name="_______LIA1" localSheetId="14">#REF!</definedName>
    <definedName name="_______LIA1" localSheetId="13">#REF!</definedName>
    <definedName name="_______LIA1" localSheetId="17">#REF!</definedName>
    <definedName name="_______LIA1" localSheetId="5">#REF!</definedName>
    <definedName name="_______LIA1" localSheetId="3">#REF!</definedName>
    <definedName name="_______LIA1">#REF!</definedName>
    <definedName name="_______LIA2" localSheetId="7">#REF!</definedName>
    <definedName name="_______LIA2" localSheetId="9">#REF!</definedName>
    <definedName name="_______LIA2" localSheetId="11">#REF!</definedName>
    <definedName name="_______LIA2" localSheetId="14">#REF!</definedName>
    <definedName name="_______LIA2" localSheetId="13">#REF!</definedName>
    <definedName name="_______LIA2" localSheetId="17">#REF!</definedName>
    <definedName name="_______LIA2" localSheetId="5">#REF!</definedName>
    <definedName name="_______LIA2" localSheetId="3">#REF!</definedName>
    <definedName name="_______LIA2">#REF!</definedName>
    <definedName name="_______LMT1">'[11]I-B'!$G$1:$G$65536</definedName>
    <definedName name="_______LMT2">'[11]I-BR'!$G$1:$G$65536</definedName>
    <definedName name="_______LN2" localSheetId="14">#REF!</definedName>
    <definedName name="_______LN2" localSheetId="13">#REF!</definedName>
    <definedName name="_______LN2" localSheetId="5">#REF!</definedName>
    <definedName name="_______LN2" localSheetId="3">#REF!</definedName>
    <definedName name="_______LN2">#REF!</definedName>
    <definedName name="_______PL1" localSheetId="7">#REF!</definedName>
    <definedName name="_______PL1" localSheetId="9">#REF!</definedName>
    <definedName name="_______PL1" localSheetId="11">#REF!</definedName>
    <definedName name="_______PL1" localSheetId="14">#REF!</definedName>
    <definedName name="_______PL1" localSheetId="13">#REF!</definedName>
    <definedName name="_______PL1" localSheetId="17">#REF!</definedName>
    <definedName name="_______PL1" localSheetId="5">#REF!</definedName>
    <definedName name="_______PL1" localSheetId="3">#REF!</definedName>
    <definedName name="_______PL1">#REF!</definedName>
    <definedName name="_______PL2" localSheetId="7">#REF!</definedName>
    <definedName name="_______PL2" localSheetId="9">#REF!</definedName>
    <definedName name="_______PL2" localSheetId="11">#REF!</definedName>
    <definedName name="_______PL2" localSheetId="14">#REF!</definedName>
    <definedName name="_______PL2" localSheetId="13">#REF!</definedName>
    <definedName name="_______PL2" localSheetId="17">#REF!</definedName>
    <definedName name="_______PL2" localSheetId="5">#REF!</definedName>
    <definedName name="_______PL2" localSheetId="3">#REF!</definedName>
    <definedName name="_______PL2">#REF!</definedName>
    <definedName name="_______PP2" localSheetId="7">#REF!</definedName>
    <definedName name="_______PP2" localSheetId="9">#REF!</definedName>
    <definedName name="_______PP2" localSheetId="11">#REF!</definedName>
    <definedName name="_______PP2" localSheetId="14">#REF!</definedName>
    <definedName name="_______PP2" localSheetId="13">#REF!</definedName>
    <definedName name="_______PP2" localSheetId="17">#REF!</definedName>
    <definedName name="_______PP2" localSheetId="5">#REF!</definedName>
    <definedName name="_______PP2" localSheetId="3">#REF!</definedName>
    <definedName name="_______PP2">#REF!</definedName>
    <definedName name="_______PP3" localSheetId="7">#REF!</definedName>
    <definedName name="_______PP3" localSheetId="9">#REF!</definedName>
    <definedName name="_______PP3" localSheetId="11">#REF!</definedName>
    <definedName name="_______PP3" localSheetId="14">#REF!</definedName>
    <definedName name="_______PP3" localSheetId="13">#REF!</definedName>
    <definedName name="_______PP3" localSheetId="17">#REF!</definedName>
    <definedName name="_______PP3" localSheetId="5">#REF!</definedName>
    <definedName name="_______PP3" localSheetId="3">#REF!</definedName>
    <definedName name="_______PP3">#REF!</definedName>
    <definedName name="_______REC1999">'[7]RC-0997'!$B$132:$Q$171</definedName>
    <definedName name="_______SEC107" localSheetId="13">#REF!</definedName>
    <definedName name="_______SEC107">#REF!</definedName>
    <definedName name="_______tam2" localSheetId="13" hidden="1">#REF!</definedName>
    <definedName name="_______tam2" hidden="1">#REF!</definedName>
    <definedName name="_______UAE1" localSheetId="5">[13]Sheet4!$D$116:$D$207</definedName>
    <definedName name="_______UAE1">[6]Sheet4!$D$116:$D$207</definedName>
    <definedName name="_______UAE2" localSheetId="5">[13]Sheet4!$Q$14:$Q$105</definedName>
    <definedName name="_______UAE2">[6]Sheet4!$Q$14:$Q$105</definedName>
    <definedName name="_______UK1" localSheetId="5">[13]Sheet4!$F$324:$F$415</definedName>
    <definedName name="_______UK1">[6]Sheet4!$F$324:$F$415</definedName>
    <definedName name="_______UK2" localSheetId="5">[13]Sheet4!$S$222:$S$313</definedName>
    <definedName name="_______UK2">[6]Sheet4!$S$222:$S$313</definedName>
    <definedName name="_______USA1" localSheetId="5">[13]Sheet4!$D$428:$D$519</definedName>
    <definedName name="_______USA1">[6]Sheet4!$D$428:$D$519</definedName>
    <definedName name="_______USA2" localSheetId="5">[13]Sheet4!$Q$326:$Q$417</definedName>
    <definedName name="_______USA2">[6]Sheet4!$Q$326:$Q$417</definedName>
    <definedName name="_______ws1" localSheetId="13">'[16]Revenue-Fire-Marine-Motor'!#REF!</definedName>
    <definedName name="_______ws1">'[16]Revenue-Fire-Marine-Motor'!#REF!</definedName>
    <definedName name="______ASH1">[13]Sheet4!$B$524:$E$625</definedName>
    <definedName name="______ASH2">[13]Sheet4!$P$422:$Q$523</definedName>
    <definedName name="______ASS1" localSheetId="7">#REF!</definedName>
    <definedName name="______ASS1" localSheetId="9">#REF!</definedName>
    <definedName name="______ASS1" localSheetId="11">#REF!</definedName>
    <definedName name="______ASS1" localSheetId="14">#REF!</definedName>
    <definedName name="______ASS1" localSheetId="13">#REF!</definedName>
    <definedName name="______ASS1" localSheetId="17">#REF!</definedName>
    <definedName name="______ASS1" localSheetId="5">#REF!</definedName>
    <definedName name="______ASS1" localSheetId="3">#REF!</definedName>
    <definedName name="______ASS1">#REF!</definedName>
    <definedName name="______ASS2" localSheetId="7">#REF!</definedName>
    <definedName name="______ASS2" localSheetId="9">#REF!</definedName>
    <definedName name="______ASS2" localSheetId="11">#REF!</definedName>
    <definedName name="______ASS2" localSheetId="14">#REF!</definedName>
    <definedName name="______ASS2" localSheetId="13">#REF!</definedName>
    <definedName name="______ASS2" localSheetId="17">#REF!</definedName>
    <definedName name="______ASS2" localSheetId="5">#REF!</definedName>
    <definedName name="______ASS2" localSheetId="3">#REF!</definedName>
    <definedName name="______ASS2">#REF!</definedName>
    <definedName name="______BSC1" localSheetId="7">#REF!</definedName>
    <definedName name="______BSC1" localSheetId="9">#REF!</definedName>
    <definedName name="______BSC1" localSheetId="11">#REF!</definedName>
    <definedName name="______BSC1" localSheetId="14">#REF!</definedName>
    <definedName name="______BSC1" localSheetId="13">#REF!</definedName>
    <definedName name="______BSC1" localSheetId="17">#REF!</definedName>
    <definedName name="______BSC1" localSheetId="5">#REF!</definedName>
    <definedName name="______BSC1" localSheetId="3">#REF!</definedName>
    <definedName name="______BSC1">#REF!</definedName>
    <definedName name="______BSD1" localSheetId="7">#REF!</definedName>
    <definedName name="______BSD1" localSheetId="9">#REF!</definedName>
    <definedName name="______BSD1" localSheetId="11">#REF!</definedName>
    <definedName name="______BSD1" localSheetId="14">#REF!</definedName>
    <definedName name="______BSD1" localSheetId="13">#REF!</definedName>
    <definedName name="______BSD1" localSheetId="17">#REF!</definedName>
    <definedName name="______BSD1" localSheetId="5">#REF!</definedName>
    <definedName name="______BSD1" localSheetId="3">#REF!</definedName>
    <definedName name="______BSD1">#REF!</definedName>
    <definedName name="______BSH1" localSheetId="7">#REF!</definedName>
    <definedName name="______BSH1" localSheetId="9">#REF!</definedName>
    <definedName name="______BSH1" localSheetId="11">#REF!</definedName>
    <definedName name="______BSH1" localSheetId="14">#REF!</definedName>
    <definedName name="______BSH1" localSheetId="13">#REF!</definedName>
    <definedName name="______BSH1" localSheetId="17">#REF!</definedName>
    <definedName name="______BSH1" localSheetId="5">#REF!</definedName>
    <definedName name="______BSH1" localSheetId="3">#REF!</definedName>
    <definedName name="______BSH1">#REF!</definedName>
    <definedName name="______BSP1" localSheetId="7">#REF!</definedName>
    <definedName name="______BSP1" localSheetId="9">#REF!</definedName>
    <definedName name="______BSP1" localSheetId="11">#REF!</definedName>
    <definedName name="______BSP1" localSheetId="14">#REF!</definedName>
    <definedName name="______BSP1" localSheetId="13">#REF!</definedName>
    <definedName name="______BSP1" localSheetId="17">#REF!</definedName>
    <definedName name="______BSP1" localSheetId="5">#REF!</definedName>
    <definedName name="______BSP1" localSheetId="3">#REF!</definedName>
    <definedName name="______BSP1">#REF!</definedName>
    <definedName name="______BSS1" localSheetId="7">#REF!</definedName>
    <definedName name="______BSS1" localSheetId="9">#REF!</definedName>
    <definedName name="______BSS1" localSheetId="11">#REF!</definedName>
    <definedName name="______BSS1" localSheetId="14">#REF!</definedName>
    <definedName name="______BSS1" localSheetId="13">#REF!</definedName>
    <definedName name="______BSS1" localSheetId="17">#REF!</definedName>
    <definedName name="______BSS1" localSheetId="5">#REF!</definedName>
    <definedName name="______BSS1" localSheetId="3">#REF!</definedName>
    <definedName name="______BSS1">#REF!</definedName>
    <definedName name="______BST1" localSheetId="7">#REF!</definedName>
    <definedName name="______BST1" localSheetId="9">#REF!</definedName>
    <definedName name="______BST1" localSheetId="11">#REF!</definedName>
    <definedName name="______BST1" localSheetId="14">#REF!</definedName>
    <definedName name="______BST1" localSheetId="13">#REF!</definedName>
    <definedName name="______BST1" localSheetId="17">#REF!</definedName>
    <definedName name="______BST1" localSheetId="5">#REF!</definedName>
    <definedName name="______BST1" localSheetId="3">#REF!</definedName>
    <definedName name="______BST1">#REF!</definedName>
    <definedName name="______crt1">'[11]I-B'!$B$1:$B$65536</definedName>
    <definedName name="______crt2">'[11]I-BR'!$B$1:$B$65536</definedName>
    <definedName name="______EPZ1">[13]Sheet4!$F$428:$F$519</definedName>
    <definedName name="______EPZ2">[13]Sheet4!$S$326:$S$417</definedName>
    <definedName name="______FMT1">'[11]I-B'!$E$1:$E$65536</definedName>
    <definedName name="______FMT2">'[11]I-BR'!$E$1:$E$65536</definedName>
    <definedName name="______hub0207" localSheetId="7">[17]AL905!#REF!</definedName>
    <definedName name="______hub0207" localSheetId="9">[17]AL905!#REF!</definedName>
    <definedName name="______hub0207" localSheetId="11">[17]AL905!#REF!</definedName>
    <definedName name="______hub0207" localSheetId="14">[17]AL905!#REF!</definedName>
    <definedName name="______hub0207" localSheetId="13">[17]AL905!#REF!</definedName>
    <definedName name="______hub0207" localSheetId="17">[17]AL905!#REF!</definedName>
    <definedName name="______hub0207" localSheetId="5">[17]AL905!#REF!</definedName>
    <definedName name="______hub0207" localSheetId="3">[17]AL905!#REF!</definedName>
    <definedName name="______hub0207">[17]AL905!#REF!</definedName>
    <definedName name="______IEC1" localSheetId="7">#REF!</definedName>
    <definedName name="______IEC1" localSheetId="9">#REF!</definedName>
    <definedName name="______IEC1" localSheetId="11">#REF!</definedName>
    <definedName name="______IEC1" localSheetId="14">#REF!</definedName>
    <definedName name="______IEC1" localSheetId="13">#REF!</definedName>
    <definedName name="______IEC1" localSheetId="17">#REF!</definedName>
    <definedName name="______IEC1" localSheetId="5">#REF!</definedName>
    <definedName name="______IEC1" localSheetId="3">#REF!</definedName>
    <definedName name="______IEC1">#REF!</definedName>
    <definedName name="______IED1" localSheetId="7">#REF!</definedName>
    <definedName name="______IED1" localSheetId="9">#REF!</definedName>
    <definedName name="______IED1" localSheetId="11">#REF!</definedName>
    <definedName name="______IED1" localSheetId="14">#REF!</definedName>
    <definedName name="______IED1" localSheetId="13">#REF!</definedName>
    <definedName name="______IED1" localSheetId="17">#REF!</definedName>
    <definedName name="______IED1" localSheetId="5">#REF!</definedName>
    <definedName name="______IED1" localSheetId="3">#REF!</definedName>
    <definedName name="______IED1">#REF!</definedName>
    <definedName name="______IEH1" localSheetId="7">#REF!</definedName>
    <definedName name="______IEH1" localSheetId="9">#REF!</definedName>
    <definedName name="______IEH1" localSheetId="11">#REF!</definedName>
    <definedName name="______IEH1" localSheetId="14">#REF!</definedName>
    <definedName name="______IEH1" localSheetId="13">#REF!</definedName>
    <definedName name="______IEH1" localSheetId="17">#REF!</definedName>
    <definedName name="______IEH1" localSheetId="5">#REF!</definedName>
    <definedName name="______IEH1" localSheetId="3">#REF!</definedName>
    <definedName name="______IEH1">#REF!</definedName>
    <definedName name="______IEP1" localSheetId="7">#REF!</definedName>
    <definedName name="______IEP1" localSheetId="9">#REF!</definedName>
    <definedName name="______IEP1" localSheetId="11">#REF!</definedName>
    <definedName name="______IEP1" localSheetId="14">#REF!</definedName>
    <definedName name="______IEP1" localSheetId="13">#REF!</definedName>
    <definedName name="______IEP1" localSheetId="17">#REF!</definedName>
    <definedName name="______IEP1" localSheetId="5">#REF!</definedName>
    <definedName name="______IEP1" localSheetId="3">#REF!</definedName>
    <definedName name="______IEP1">#REF!</definedName>
    <definedName name="______IES1" localSheetId="7">#REF!</definedName>
    <definedName name="______IES1" localSheetId="9">#REF!</definedName>
    <definedName name="______IES1" localSheetId="11">#REF!</definedName>
    <definedName name="______IES1" localSheetId="14">#REF!</definedName>
    <definedName name="______IES1" localSheetId="13">#REF!</definedName>
    <definedName name="______IES1" localSheetId="17">#REF!</definedName>
    <definedName name="______IES1" localSheetId="5">#REF!</definedName>
    <definedName name="______IES1" localSheetId="3">#REF!</definedName>
    <definedName name="______IES1">#REF!</definedName>
    <definedName name="______IET1" localSheetId="7">#REF!</definedName>
    <definedName name="______IET1" localSheetId="9">#REF!</definedName>
    <definedName name="______IET1" localSheetId="11">#REF!</definedName>
    <definedName name="______IET1" localSheetId="14">#REF!</definedName>
    <definedName name="______IET1" localSheetId="13">#REF!</definedName>
    <definedName name="______IET1" localSheetId="17">#REF!</definedName>
    <definedName name="______IET1" localSheetId="5">#REF!</definedName>
    <definedName name="______IET1" localSheetId="3">#REF!</definedName>
    <definedName name="______IET1">#REF!</definedName>
    <definedName name="______jun99" localSheetId="7">'[15]PUR&amp;SAL'!#REF!</definedName>
    <definedName name="______jun99" localSheetId="9">'[15]PUR&amp;SAL'!#REF!</definedName>
    <definedName name="______jun99" localSheetId="11">'[15]PUR&amp;SAL'!#REF!</definedName>
    <definedName name="______jun99" localSheetId="14">'[15]PUR&amp;SAL'!#REF!</definedName>
    <definedName name="______jun99" localSheetId="13">'[15]PUR&amp;SAL'!#REF!</definedName>
    <definedName name="______jun99" localSheetId="17">'[15]PUR&amp;SAL'!#REF!</definedName>
    <definedName name="______jun99" localSheetId="5">'[15]PUR&amp;SAL'!#REF!</definedName>
    <definedName name="______jun99" localSheetId="3">'[15]PUR&amp;SAL'!#REF!</definedName>
    <definedName name="______jun99">'[15]PUR&amp;SAL'!#REF!</definedName>
    <definedName name="______LIA1" localSheetId="7">#REF!</definedName>
    <definedName name="______LIA1" localSheetId="9">#REF!</definedName>
    <definedName name="______LIA1" localSheetId="11">#REF!</definedName>
    <definedName name="______LIA1" localSheetId="14">#REF!</definedName>
    <definedName name="______LIA1" localSheetId="13">#REF!</definedName>
    <definedName name="______LIA1" localSheetId="17">#REF!</definedName>
    <definedName name="______LIA1" localSheetId="5">#REF!</definedName>
    <definedName name="______LIA1" localSheetId="3">#REF!</definedName>
    <definedName name="______LIA1">#REF!</definedName>
    <definedName name="______LIA2" localSheetId="7">#REF!</definedName>
    <definedName name="______LIA2" localSheetId="9">#REF!</definedName>
    <definedName name="______LIA2" localSheetId="11">#REF!</definedName>
    <definedName name="______LIA2" localSheetId="14">#REF!</definedName>
    <definedName name="______LIA2" localSheetId="13">#REF!</definedName>
    <definedName name="______LIA2" localSheetId="17">#REF!</definedName>
    <definedName name="______LIA2" localSheetId="5">#REF!</definedName>
    <definedName name="______LIA2" localSheetId="3">#REF!</definedName>
    <definedName name="______LIA2">#REF!</definedName>
    <definedName name="______LMT1">'[11]I-B'!$G$1:$G$65536</definedName>
    <definedName name="______LMT2">'[11]I-BR'!$G$1:$G$65536</definedName>
    <definedName name="______LN2" localSheetId="14">#REF!</definedName>
    <definedName name="______LN2" localSheetId="13">#REF!</definedName>
    <definedName name="______LN2" localSheetId="5">#REF!</definedName>
    <definedName name="______LN2" localSheetId="3">#REF!</definedName>
    <definedName name="______LN2">#REF!</definedName>
    <definedName name="______PL1" localSheetId="7">#REF!</definedName>
    <definedName name="______PL1" localSheetId="9">#REF!</definedName>
    <definedName name="______PL1" localSheetId="11">#REF!</definedName>
    <definedName name="______PL1" localSheetId="14">#REF!</definedName>
    <definedName name="______PL1" localSheetId="13">#REF!</definedName>
    <definedName name="______PL1" localSheetId="17">#REF!</definedName>
    <definedName name="______PL1" localSheetId="5">#REF!</definedName>
    <definedName name="______PL1" localSheetId="3">#REF!</definedName>
    <definedName name="______PL1">#REF!</definedName>
    <definedName name="______PL2" localSheetId="7">#REF!</definedName>
    <definedName name="______PL2" localSheetId="9">#REF!</definedName>
    <definedName name="______PL2" localSheetId="11">#REF!</definedName>
    <definedName name="______PL2" localSheetId="14">#REF!</definedName>
    <definedName name="______PL2" localSheetId="13">#REF!</definedName>
    <definedName name="______PL2" localSheetId="17">#REF!</definedName>
    <definedName name="______PL2" localSheetId="5">#REF!</definedName>
    <definedName name="______PL2" localSheetId="3">#REF!</definedName>
    <definedName name="______PL2">#REF!</definedName>
    <definedName name="______PP2" localSheetId="7">#REF!</definedName>
    <definedName name="______PP2" localSheetId="9">#REF!</definedName>
    <definedName name="______PP2" localSheetId="11">#REF!</definedName>
    <definedName name="______PP2" localSheetId="14">#REF!</definedName>
    <definedName name="______PP2" localSheetId="13">#REF!</definedName>
    <definedName name="______PP2" localSheetId="17">#REF!</definedName>
    <definedName name="______PP2" localSheetId="5">#REF!</definedName>
    <definedName name="______PP2" localSheetId="3">#REF!</definedName>
    <definedName name="______PP2">#REF!</definedName>
    <definedName name="______PP3" localSheetId="7">#REF!</definedName>
    <definedName name="______PP3" localSheetId="9">#REF!</definedName>
    <definedName name="______PP3" localSheetId="11">#REF!</definedName>
    <definedName name="______PP3" localSheetId="14">#REF!</definedName>
    <definedName name="______PP3" localSheetId="13">#REF!</definedName>
    <definedName name="______PP3" localSheetId="17">#REF!</definedName>
    <definedName name="______PP3" localSheetId="5">#REF!</definedName>
    <definedName name="______PP3" localSheetId="3">#REF!</definedName>
    <definedName name="______PP3">#REF!</definedName>
    <definedName name="______REC1999">'[7]RC-0997'!$B$132:$Q$171</definedName>
    <definedName name="______SEC107" localSheetId="7">#REF!</definedName>
    <definedName name="______SEC107" localSheetId="9">#REF!</definedName>
    <definedName name="______SEC107" localSheetId="11">#REF!</definedName>
    <definedName name="______SEC107" localSheetId="14">#REF!</definedName>
    <definedName name="______SEC107" localSheetId="13">#REF!</definedName>
    <definedName name="______SEC107" localSheetId="17">#REF!</definedName>
    <definedName name="______SEC107" localSheetId="5">#REF!</definedName>
    <definedName name="______SEC107" localSheetId="3">#REF!</definedName>
    <definedName name="______SEC107">#REF!</definedName>
    <definedName name="______tam2" localSheetId="13" hidden="1">#REF!</definedName>
    <definedName name="______tam2" hidden="1">#REF!</definedName>
    <definedName name="______UAE1">[13]Sheet4!$D$116:$D$207</definedName>
    <definedName name="______UAE2">[13]Sheet4!$Q$14:$Q$105</definedName>
    <definedName name="______UK1">[13]Sheet4!$F$324:$F$415</definedName>
    <definedName name="______UK2">[13]Sheet4!$S$222:$S$313</definedName>
    <definedName name="______USA1">[13]Sheet4!$D$428:$D$519</definedName>
    <definedName name="______USA2">[13]Sheet4!$Q$326:$Q$417</definedName>
    <definedName name="______ws1" localSheetId="7">'[16]Revenue-Fire-Marine-Motor'!#REF!</definedName>
    <definedName name="______ws1" localSheetId="9">'[16]Revenue-Fire-Marine-Motor'!#REF!</definedName>
    <definedName name="______ws1" localSheetId="11">'[16]Revenue-Fire-Marine-Motor'!#REF!</definedName>
    <definedName name="______ws1" localSheetId="14">'[16]Revenue-Fire-Marine-Motor'!#REF!</definedName>
    <definedName name="______ws1" localSheetId="13">'[16]Revenue-Fire-Marine-Motor'!#REF!</definedName>
    <definedName name="______ws1" localSheetId="17">'[16]Revenue-Fire-Marine-Motor'!#REF!</definedName>
    <definedName name="______ws1" localSheetId="5">'[16]Revenue-Fire-Marine-Motor'!#REF!</definedName>
    <definedName name="______ws1" localSheetId="3">'[16]Revenue-Fire-Marine-Motor'!#REF!</definedName>
    <definedName name="______ws1">'[16]Revenue-Fire-Marine-Motor'!#REF!</definedName>
    <definedName name="_____ASH1">[13]Sheet4!$B$524:$E$625</definedName>
    <definedName name="_____ASH2">[13]Sheet4!$P$422:$Q$523</definedName>
    <definedName name="_____ASS1" localSheetId="7">#REF!</definedName>
    <definedName name="_____ASS1" localSheetId="9">#REF!</definedName>
    <definedName name="_____ASS1" localSheetId="11">#REF!</definedName>
    <definedName name="_____ASS1" localSheetId="14">#REF!</definedName>
    <definedName name="_____ASS1" localSheetId="13">#REF!</definedName>
    <definedName name="_____ASS1" localSheetId="17">#REF!</definedName>
    <definedName name="_____ASS1" localSheetId="5">#REF!</definedName>
    <definedName name="_____ASS1" localSheetId="3">#REF!</definedName>
    <definedName name="_____ASS1">#REF!</definedName>
    <definedName name="_____ASS2" localSheetId="7">#REF!</definedName>
    <definedName name="_____ASS2" localSheetId="9">#REF!</definedName>
    <definedName name="_____ASS2" localSheetId="11">#REF!</definedName>
    <definedName name="_____ASS2" localSheetId="14">#REF!</definedName>
    <definedName name="_____ASS2" localSheetId="13">#REF!</definedName>
    <definedName name="_____ASS2" localSheetId="17">#REF!</definedName>
    <definedName name="_____ASS2" localSheetId="5">#REF!</definedName>
    <definedName name="_____ASS2" localSheetId="3">#REF!</definedName>
    <definedName name="_____ASS2">#REF!</definedName>
    <definedName name="_____BSC1" localSheetId="7">#REF!</definedName>
    <definedName name="_____BSC1" localSheetId="9">#REF!</definedName>
    <definedName name="_____BSC1" localSheetId="11">#REF!</definedName>
    <definedName name="_____BSC1" localSheetId="14">#REF!</definedName>
    <definedName name="_____BSC1" localSheetId="13">#REF!</definedName>
    <definedName name="_____BSC1" localSheetId="17">#REF!</definedName>
    <definedName name="_____BSC1" localSheetId="5">#REF!</definedName>
    <definedName name="_____BSC1" localSheetId="3">#REF!</definedName>
    <definedName name="_____BSC1">#REF!</definedName>
    <definedName name="_____BSD1" localSheetId="7">#REF!</definedName>
    <definedName name="_____BSD1" localSheetId="9">#REF!</definedName>
    <definedName name="_____BSD1" localSheetId="11">#REF!</definedName>
    <definedName name="_____BSD1" localSheetId="14">#REF!</definedName>
    <definedName name="_____BSD1" localSheetId="13">#REF!</definedName>
    <definedName name="_____BSD1" localSheetId="17">#REF!</definedName>
    <definedName name="_____BSD1" localSheetId="5">#REF!</definedName>
    <definedName name="_____BSD1" localSheetId="3">#REF!</definedName>
    <definedName name="_____BSD1">#REF!</definedName>
    <definedName name="_____BSH1" localSheetId="7">#REF!</definedName>
    <definedName name="_____BSH1" localSheetId="9">#REF!</definedName>
    <definedName name="_____BSH1" localSheetId="11">#REF!</definedName>
    <definedName name="_____BSH1" localSheetId="14">#REF!</definedName>
    <definedName name="_____BSH1" localSheetId="13">#REF!</definedName>
    <definedName name="_____BSH1" localSheetId="17">#REF!</definedName>
    <definedName name="_____BSH1" localSheetId="5">#REF!</definedName>
    <definedName name="_____BSH1" localSheetId="3">#REF!</definedName>
    <definedName name="_____BSH1">#REF!</definedName>
    <definedName name="_____BSP1" localSheetId="7">#REF!</definedName>
    <definedName name="_____BSP1" localSheetId="9">#REF!</definedName>
    <definedName name="_____BSP1" localSheetId="11">#REF!</definedName>
    <definedName name="_____BSP1" localSheetId="14">#REF!</definedName>
    <definedName name="_____BSP1" localSheetId="13">#REF!</definedName>
    <definedName name="_____BSP1" localSheetId="17">#REF!</definedName>
    <definedName name="_____BSP1" localSheetId="5">#REF!</definedName>
    <definedName name="_____BSP1" localSheetId="3">#REF!</definedName>
    <definedName name="_____BSP1">#REF!</definedName>
    <definedName name="_____BSS1" localSheetId="7">#REF!</definedName>
    <definedName name="_____BSS1" localSheetId="9">#REF!</definedName>
    <definedName name="_____BSS1" localSheetId="11">#REF!</definedName>
    <definedName name="_____BSS1" localSheetId="14">#REF!</definedName>
    <definedName name="_____BSS1" localSheetId="13">#REF!</definedName>
    <definedName name="_____BSS1" localSheetId="17">#REF!</definedName>
    <definedName name="_____BSS1" localSheetId="5">#REF!</definedName>
    <definedName name="_____BSS1" localSheetId="3">#REF!</definedName>
    <definedName name="_____BSS1">#REF!</definedName>
    <definedName name="_____BST1" localSheetId="7">#REF!</definedName>
    <definedName name="_____BST1" localSheetId="9">#REF!</definedName>
    <definedName name="_____BST1" localSheetId="11">#REF!</definedName>
    <definedName name="_____BST1" localSheetId="14">#REF!</definedName>
    <definedName name="_____BST1" localSheetId="13">#REF!</definedName>
    <definedName name="_____BST1" localSheetId="17">#REF!</definedName>
    <definedName name="_____BST1" localSheetId="5">#REF!</definedName>
    <definedName name="_____BST1" localSheetId="3">#REF!</definedName>
    <definedName name="_____BST1">#REF!</definedName>
    <definedName name="_____Col1" localSheetId="7">#REF!</definedName>
    <definedName name="_____Col1" localSheetId="9">#REF!</definedName>
    <definedName name="_____Col1" localSheetId="11">#REF!</definedName>
    <definedName name="_____Col1" localSheetId="14">#REF!</definedName>
    <definedName name="_____Col1" localSheetId="13">#REF!</definedName>
    <definedName name="_____Col1" localSheetId="17">#REF!</definedName>
    <definedName name="_____Col1" localSheetId="5">#REF!</definedName>
    <definedName name="_____Col1" localSheetId="3">#REF!</definedName>
    <definedName name="_____Col1">#REF!</definedName>
    <definedName name="_____crt1">'[11]I-B'!$B$1:$B$65536</definedName>
    <definedName name="_____crt2">'[11]I-BR'!$B$1:$B$65536</definedName>
    <definedName name="_____EPZ1">[13]Sheet4!$F$428:$F$519</definedName>
    <definedName name="_____EPZ2">[13]Sheet4!$S$326:$S$417</definedName>
    <definedName name="_____FMT1">'[11]I-B'!$E$1:$E$65536</definedName>
    <definedName name="_____FMT2">'[11]I-BR'!$E$1:$E$65536</definedName>
    <definedName name="_____hg65656" localSheetId="7" hidden="1">#REF!</definedName>
    <definedName name="_____hg65656" localSheetId="9" hidden="1">#REF!</definedName>
    <definedName name="_____hg65656" localSheetId="11" hidden="1">#REF!</definedName>
    <definedName name="_____hg65656" localSheetId="14" hidden="1">#REF!</definedName>
    <definedName name="_____hg65656" localSheetId="13" hidden="1">#REF!</definedName>
    <definedName name="_____hg65656" localSheetId="17" hidden="1">#REF!</definedName>
    <definedName name="_____hg65656" localSheetId="5" hidden="1">#REF!</definedName>
    <definedName name="_____hg65656" localSheetId="3" hidden="1">#REF!</definedName>
    <definedName name="_____hg65656" hidden="1">#REF!</definedName>
    <definedName name="_____hub0207" localSheetId="7">[17]AL905!#REF!</definedName>
    <definedName name="_____hub0207" localSheetId="9">[17]AL905!#REF!</definedName>
    <definedName name="_____hub0207" localSheetId="11">[17]AL905!#REF!</definedName>
    <definedName name="_____hub0207" localSheetId="14">[17]AL905!#REF!</definedName>
    <definedName name="_____hub0207" localSheetId="13">[17]AL905!#REF!</definedName>
    <definedName name="_____hub0207" localSheetId="17">[17]AL905!#REF!</definedName>
    <definedName name="_____hub0207" localSheetId="5">[17]AL905!#REF!</definedName>
    <definedName name="_____hub0207" localSheetId="3">[17]AL905!#REF!</definedName>
    <definedName name="_____hub0207">[17]AL905!#REF!</definedName>
    <definedName name="_____IEC1" localSheetId="7">#REF!</definedName>
    <definedName name="_____IEC1" localSheetId="9">#REF!</definedName>
    <definedName name="_____IEC1" localSheetId="11">#REF!</definedName>
    <definedName name="_____IEC1" localSheetId="14">#REF!</definedName>
    <definedName name="_____IEC1" localSheetId="13">#REF!</definedName>
    <definedName name="_____IEC1" localSheetId="17">#REF!</definedName>
    <definedName name="_____IEC1" localSheetId="5">#REF!</definedName>
    <definedName name="_____IEC1" localSheetId="3">#REF!</definedName>
    <definedName name="_____IEC1">#REF!</definedName>
    <definedName name="_____IED1" localSheetId="7">#REF!</definedName>
    <definedName name="_____IED1" localSheetId="9">#REF!</definedName>
    <definedName name="_____IED1" localSheetId="11">#REF!</definedName>
    <definedName name="_____IED1" localSheetId="14">#REF!</definedName>
    <definedName name="_____IED1" localSheetId="13">#REF!</definedName>
    <definedName name="_____IED1" localSheetId="17">#REF!</definedName>
    <definedName name="_____IED1" localSheetId="5">#REF!</definedName>
    <definedName name="_____IED1" localSheetId="3">#REF!</definedName>
    <definedName name="_____IED1">#REF!</definedName>
    <definedName name="_____IEH1" localSheetId="7">#REF!</definedName>
    <definedName name="_____IEH1" localSheetId="9">#REF!</definedName>
    <definedName name="_____IEH1" localSheetId="11">#REF!</definedName>
    <definedName name="_____IEH1" localSheetId="14">#REF!</definedName>
    <definedName name="_____IEH1" localSheetId="13">#REF!</definedName>
    <definedName name="_____IEH1" localSheetId="17">#REF!</definedName>
    <definedName name="_____IEH1" localSheetId="5">#REF!</definedName>
    <definedName name="_____IEH1" localSheetId="3">#REF!</definedName>
    <definedName name="_____IEH1">#REF!</definedName>
    <definedName name="_____IEP1" localSheetId="7">#REF!</definedName>
    <definedName name="_____IEP1" localSheetId="9">#REF!</definedName>
    <definedName name="_____IEP1" localSheetId="11">#REF!</definedName>
    <definedName name="_____IEP1" localSheetId="14">#REF!</definedName>
    <definedName name="_____IEP1" localSheetId="13">#REF!</definedName>
    <definedName name="_____IEP1" localSheetId="17">#REF!</definedName>
    <definedName name="_____IEP1" localSheetId="5">#REF!</definedName>
    <definedName name="_____IEP1" localSheetId="3">#REF!</definedName>
    <definedName name="_____IEP1">#REF!</definedName>
    <definedName name="_____IES1" localSheetId="7">#REF!</definedName>
    <definedName name="_____IES1" localSheetId="9">#REF!</definedName>
    <definedName name="_____IES1" localSheetId="11">#REF!</definedName>
    <definedName name="_____IES1" localSheetId="14">#REF!</definedName>
    <definedName name="_____IES1" localSheetId="13">#REF!</definedName>
    <definedName name="_____IES1" localSheetId="17">#REF!</definedName>
    <definedName name="_____IES1" localSheetId="5">#REF!</definedName>
    <definedName name="_____IES1" localSheetId="3">#REF!</definedName>
    <definedName name="_____IES1">#REF!</definedName>
    <definedName name="_____IET1" localSheetId="7">#REF!</definedName>
    <definedName name="_____IET1" localSheetId="9">#REF!</definedName>
    <definedName name="_____IET1" localSheetId="11">#REF!</definedName>
    <definedName name="_____IET1" localSheetId="14">#REF!</definedName>
    <definedName name="_____IET1" localSheetId="13">#REF!</definedName>
    <definedName name="_____IET1" localSheetId="17">#REF!</definedName>
    <definedName name="_____IET1" localSheetId="5">#REF!</definedName>
    <definedName name="_____IET1" localSheetId="3">#REF!</definedName>
    <definedName name="_____IET1">#REF!</definedName>
    <definedName name="_____jun99" localSheetId="7">'[15]PUR&amp;SAL'!#REF!</definedName>
    <definedName name="_____jun99" localSheetId="9">'[15]PUR&amp;SAL'!#REF!</definedName>
    <definedName name="_____jun99" localSheetId="11">'[15]PUR&amp;SAL'!#REF!</definedName>
    <definedName name="_____jun99" localSheetId="14">'[15]PUR&amp;SAL'!#REF!</definedName>
    <definedName name="_____jun99" localSheetId="13">'[15]PUR&amp;SAL'!#REF!</definedName>
    <definedName name="_____jun99" localSheetId="17">'[15]PUR&amp;SAL'!#REF!</definedName>
    <definedName name="_____jun99" localSheetId="5">'[15]PUR&amp;SAL'!#REF!</definedName>
    <definedName name="_____jun99" localSheetId="3">'[15]PUR&amp;SAL'!#REF!</definedName>
    <definedName name="_____jun99">'[15]PUR&amp;SAL'!#REF!</definedName>
    <definedName name="_____LIA1" localSheetId="7">#REF!</definedName>
    <definedName name="_____LIA1" localSheetId="9">#REF!</definedName>
    <definedName name="_____LIA1" localSheetId="11">#REF!</definedName>
    <definedName name="_____LIA1" localSheetId="14">#REF!</definedName>
    <definedName name="_____LIA1" localSheetId="13">#REF!</definedName>
    <definedName name="_____LIA1" localSheetId="17">#REF!</definedName>
    <definedName name="_____LIA1" localSheetId="5">#REF!</definedName>
    <definedName name="_____LIA1" localSheetId="3">#REF!</definedName>
    <definedName name="_____LIA1">#REF!</definedName>
    <definedName name="_____LIA2" localSheetId="7">#REF!</definedName>
    <definedName name="_____LIA2" localSheetId="9">#REF!</definedName>
    <definedName name="_____LIA2" localSheetId="11">#REF!</definedName>
    <definedName name="_____LIA2" localSheetId="14">#REF!</definedName>
    <definedName name="_____LIA2" localSheetId="13">#REF!</definedName>
    <definedName name="_____LIA2" localSheetId="17">#REF!</definedName>
    <definedName name="_____LIA2" localSheetId="5">#REF!</definedName>
    <definedName name="_____LIA2" localSheetId="3">#REF!</definedName>
    <definedName name="_____LIA2">#REF!</definedName>
    <definedName name="_____LMT1">'[11]I-B'!$G$1:$G$65536</definedName>
    <definedName name="_____LMT2">'[18]I-BR'!$G$1:$G$65536</definedName>
    <definedName name="_____LN2" localSheetId="14">#REF!</definedName>
    <definedName name="_____LN2" localSheetId="13">#REF!</definedName>
    <definedName name="_____LN2" localSheetId="5">#REF!</definedName>
    <definedName name="_____LN2" localSheetId="3">#REF!</definedName>
    <definedName name="_____LN2">#REF!</definedName>
    <definedName name="_____PL1" localSheetId="7">#REF!</definedName>
    <definedName name="_____PL1" localSheetId="9">#REF!</definedName>
    <definedName name="_____PL1" localSheetId="11">#REF!</definedName>
    <definedName name="_____PL1" localSheetId="14">#REF!</definedName>
    <definedName name="_____PL1" localSheetId="13">#REF!</definedName>
    <definedName name="_____PL1" localSheetId="17">#REF!</definedName>
    <definedName name="_____PL1" localSheetId="5">#REF!</definedName>
    <definedName name="_____PL1" localSheetId="3">#REF!</definedName>
    <definedName name="_____PL1">#REF!</definedName>
    <definedName name="_____PL2" localSheetId="7">#REF!</definedName>
    <definedName name="_____PL2" localSheetId="9">#REF!</definedName>
    <definedName name="_____PL2" localSheetId="11">#REF!</definedName>
    <definedName name="_____PL2" localSheetId="14">#REF!</definedName>
    <definedName name="_____PL2" localSheetId="13">#REF!</definedName>
    <definedName name="_____PL2" localSheetId="17">#REF!</definedName>
    <definedName name="_____PL2" localSheetId="5">#REF!</definedName>
    <definedName name="_____PL2" localSheetId="3">#REF!</definedName>
    <definedName name="_____PL2">#REF!</definedName>
    <definedName name="_____PP2" localSheetId="7">#REF!</definedName>
    <definedName name="_____PP2" localSheetId="9">#REF!</definedName>
    <definedName name="_____PP2" localSheetId="11">#REF!</definedName>
    <definedName name="_____PP2" localSheetId="14">#REF!</definedName>
    <definedName name="_____PP2" localSheetId="13">#REF!</definedName>
    <definedName name="_____PP2" localSheetId="17">#REF!</definedName>
    <definedName name="_____PP2" localSheetId="5">#REF!</definedName>
    <definedName name="_____PP2" localSheetId="3">#REF!</definedName>
    <definedName name="_____PP2">#REF!</definedName>
    <definedName name="_____PP3" localSheetId="7">#REF!</definedName>
    <definedName name="_____PP3" localSheetId="9">#REF!</definedName>
    <definedName name="_____PP3" localSheetId="11">#REF!</definedName>
    <definedName name="_____PP3" localSheetId="14">#REF!</definedName>
    <definedName name="_____PP3" localSheetId="13">#REF!</definedName>
    <definedName name="_____PP3" localSheetId="17">#REF!</definedName>
    <definedName name="_____PP3" localSheetId="5">#REF!</definedName>
    <definedName name="_____PP3" localSheetId="3">#REF!</definedName>
    <definedName name="_____PP3">#REF!</definedName>
    <definedName name="_____REC1999">'[7]RC-0997'!$B$132:$Q$171</definedName>
    <definedName name="_____SEC107" localSheetId="7">#REF!</definedName>
    <definedName name="_____SEC107" localSheetId="9">#REF!</definedName>
    <definedName name="_____SEC107" localSheetId="11">#REF!</definedName>
    <definedName name="_____SEC107" localSheetId="14">#REF!</definedName>
    <definedName name="_____SEC107" localSheetId="13">#REF!</definedName>
    <definedName name="_____SEC107" localSheetId="17">#REF!</definedName>
    <definedName name="_____SEC107" localSheetId="5">#REF!</definedName>
    <definedName name="_____SEC107" localSheetId="3">#REF!</definedName>
    <definedName name="_____SEC107">#REF!</definedName>
    <definedName name="_____tam2" localSheetId="13" hidden="1">#REF!</definedName>
    <definedName name="_____tam2" hidden="1">#REF!</definedName>
    <definedName name="_____TMO1" localSheetId="7">'[19]BS-OVS'!#REF!</definedName>
    <definedName name="_____TMO1" localSheetId="9">'[19]BS-OVS'!#REF!</definedName>
    <definedName name="_____TMO1" localSheetId="11">'[19]BS-OVS'!#REF!</definedName>
    <definedName name="_____TMO1" localSheetId="14">'[19]BS-OVS'!#REF!</definedName>
    <definedName name="_____TMO1" localSheetId="13">'[19]BS-OVS'!#REF!</definedName>
    <definedName name="_____TMO1" localSheetId="17">'[19]BS-OVS'!#REF!</definedName>
    <definedName name="_____TMO1" localSheetId="5">'[19]BS-OVS'!#REF!</definedName>
    <definedName name="_____TMO1" localSheetId="3">'[19]BS-OVS'!#REF!</definedName>
    <definedName name="_____TMO1">'[19]BS-OVS'!#REF!</definedName>
    <definedName name="_____UAE1">[13]Sheet4!$D$116:$D$207</definedName>
    <definedName name="_____UAE2">[13]Sheet4!$Q$14:$Q$105</definedName>
    <definedName name="_____UK1">[13]Sheet4!$F$324:$F$415</definedName>
    <definedName name="_____UK2">[13]Sheet4!$S$222:$S$313</definedName>
    <definedName name="_____USA1">[13]Sheet4!$D$428:$D$519</definedName>
    <definedName name="_____USA2">[13]Sheet4!$Q$326:$Q$417</definedName>
    <definedName name="_____ws1" localSheetId="7">'[16]Revenue-Fire-Marine-Motor'!#REF!</definedName>
    <definedName name="_____ws1" localSheetId="9">'[16]Revenue-Fire-Marine-Motor'!#REF!</definedName>
    <definedName name="_____ws1" localSheetId="11">'[16]Revenue-Fire-Marine-Motor'!#REF!</definedName>
    <definedName name="_____ws1" localSheetId="14">'[16]Revenue-Fire-Marine-Motor'!#REF!</definedName>
    <definedName name="_____ws1" localSheetId="13">'[16]Revenue-Fire-Marine-Motor'!#REF!</definedName>
    <definedName name="_____ws1" localSheetId="17">'[16]Revenue-Fire-Marine-Motor'!#REF!</definedName>
    <definedName name="_____ws1" localSheetId="5">'[16]Revenue-Fire-Marine-Motor'!#REF!</definedName>
    <definedName name="_____ws1" localSheetId="3">'[16]Revenue-Fire-Marine-Motor'!#REF!</definedName>
    <definedName name="_____ws1">'[16]Revenue-Fire-Marine-Motor'!#REF!</definedName>
    <definedName name="____ASH1">[13]Sheet4!$B$524:$E$625</definedName>
    <definedName name="____ASH2">[13]Sheet4!$P$422:$Q$523</definedName>
    <definedName name="____ASS1" localSheetId="7">#REF!</definedName>
    <definedName name="____ASS1" localSheetId="9">#REF!</definedName>
    <definedName name="____ASS1" localSheetId="11">#REF!</definedName>
    <definedName name="____ASS1" localSheetId="14">#REF!</definedName>
    <definedName name="____ASS1" localSheetId="13">#REF!</definedName>
    <definedName name="____ASS1" localSheetId="17">#REF!</definedName>
    <definedName name="____ASS1" localSheetId="5">#REF!</definedName>
    <definedName name="____ASS1" localSheetId="3">#REF!</definedName>
    <definedName name="____ASS1">#REF!</definedName>
    <definedName name="____ASS2" localSheetId="7">#REF!</definedName>
    <definedName name="____ASS2" localSheetId="9">#REF!</definedName>
    <definedName name="____ASS2" localSheetId="11">#REF!</definedName>
    <definedName name="____ASS2" localSheetId="14">#REF!</definedName>
    <definedName name="____ASS2" localSheetId="13">#REF!</definedName>
    <definedName name="____ASS2" localSheetId="17">#REF!</definedName>
    <definedName name="____ASS2" localSheetId="5">#REF!</definedName>
    <definedName name="____ASS2" localSheetId="3">#REF!</definedName>
    <definedName name="____ASS2">#REF!</definedName>
    <definedName name="____BSC1" localSheetId="7">#REF!</definedName>
    <definedName name="____BSC1" localSheetId="9">#REF!</definedName>
    <definedName name="____BSC1" localSheetId="11">#REF!</definedName>
    <definedName name="____BSC1" localSheetId="14">#REF!</definedName>
    <definedName name="____BSC1" localSheetId="13">#REF!</definedName>
    <definedName name="____BSC1" localSheetId="17">#REF!</definedName>
    <definedName name="____BSC1" localSheetId="5">#REF!</definedName>
    <definedName name="____BSC1" localSheetId="3">#REF!</definedName>
    <definedName name="____BSC1">#REF!</definedName>
    <definedName name="____BSD1" localSheetId="7">#REF!</definedName>
    <definedName name="____BSD1" localSheetId="9">#REF!</definedName>
    <definedName name="____BSD1" localSheetId="11">#REF!</definedName>
    <definedName name="____BSD1" localSheetId="14">#REF!</definedName>
    <definedName name="____BSD1" localSheetId="13">#REF!</definedName>
    <definedName name="____BSD1" localSheetId="17">#REF!</definedName>
    <definedName name="____BSD1" localSheetId="5">#REF!</definedName>
    <definedName name="____BSD1" localSheetId="3">#REF!</definedName>
    <definedName name="____BSD1">#REF!</definedName>
    <definedName name="____BSH1" localSheetId="7">#REF!</definedName>
    <definedName name="____BSH1" localSheetId="9">#REF!</definedName>
    <definedName name="____BSH1" localSheetId="11">#REF!</definedName>
    <definedName name="____BSH1" localSheetId="14">#REF!</definedName>
    <definedName name="____BSH1" localSheetId="13">#REF!</definedName>
    <definedName name="____BSH1" localSheetId="17">#REF!</definedName>
    <definedName name="____BSH1" localSheetId="5">#REF!</definedName>
    <definedName name="____BSH1" localSheetId="3">#REF!</definedName>
    <definedName name="____BSH1">#REF!</definedName>
    <definedName name="____BSP1" localSheetId="7">#REF!</definedName>
    <definedName name="____BSP1" localSheetId="9">#REF!</definedName>
    <definedName name="____BSP1" localSheetId="11">#REF!</definedName>
    <definedName name="____BSP1" localSheetId="14">#REF!</definedName>
    <definedName name="____BSP1" localSheetId="13">#REF!</definedName>
    <definedName name="____BSP1" localSheetId="17">#REF!</definedName>
    <definedName name="____BSP1" localSheetId="5">#REF!</definedName>
    <definedName name="____BSP1" localSheetId="3">#REF!</definedName>
    <definedName name="____BSP1">#REF!</definedName>
    <definedName name="____BSS1" localSheetId="7">#REF!</definedName>
    <definedName name="____BSS1" localSheetId="9">#REF!</definedName>
    <definedName name="____BSS1" localSheetId="11">#REF!</definedName>
    <definedName name="____BSS1" localSheetId="14">#REF!</definedName>
    <definedName name="____BSS1" localSheetId="13">#REF!</definedName>
    <definedName name="____BSS1" localSheetId="17">#REF!</definedName>
    <definedName name="____BSS1" localSheetId="5">#REF!</definedName>
    <definedName name="____BSS1" localSheetId="3">#REF!</definedName>
    <definedName name="____BSS1">#REF!</definedName>
    <definedName name="____BST1" localSheetId="7">#REF!</definedName>
    <definedName name="____BST1" localSheetId="9">#REF!</definedName>
    <definedName name="____BST1" localSheetId="11">#REF!</definedName>
    <definedName name="____BST1" localSheetId="14">#REF!</definedName>
    <definedName name="____BST1" localSheetId="13">#REF!</definedName>
    <definedName name="____BST1" localSheetId="17">#REF!</definedName>
    <definedName name="____BST1" localSheetId="5">#REF!</definedName>
    <definedName name="____BST1" localSheetId="3">#REF!</definedName>
    <definedName name="____BST1">#REF!</definedName>
    <definedName name="____Col1" localSheetId="7">#REF!</definedName>
    <definedName name="____Col1" localSheetId="9">#REF!</definedName>
    <definedName name="____Col1" localSheetId="11">#REF!</definedName>
    <definedName name="____Col1" localSheetId="14">#REF!</definedName>
    <definedName name="____Col1" localSheetId="13">#REF!</definedName>
    <definedName name="____Col1" localSheetId="17">#REF!</definedName>
    <definedName name="____Col1" localSheetId="5">#REF!</definedName>
    <definedName name="____Col1" localSheetId="3">#REF!</definedName>
    <definedName name="____Col1">#REF!</definedName>
    <definedName name="____crt1">'[11]I-B'!$B$1:$B$65536</definedName>
    <definedName name="____crt2">'[11]I-BR'!$B$1:$B$65536</definedName>
    <definedName name="____EPZ1">[13]Sheet4!$F$428:$F$519</definedName>
    <definedName name="____EPZ2">[13]Sheet4!$S$326:$S$417</definedName>
    <definedName name="____FMT1">'[11]I-B'!$E$1:$E$65536</definedName>
    <definedName name="____FMT2">'[11]I-BR'!$E$1:$E$65536</definedName>
    <definedName name="____hub0207" localSheetId="7">[20]AL905!#REF!</definedName>
    <definedName name="____hub0207" localSheetId="9">[20]AL905!#REF!</definedName>
    <definedName name="____hub0207" localSheetId="11">[20]AL905!#REF!</definedName>
    <definedName name="____hub0207" localSheetId="14">[20]AL905!#REF!</definedName>
    <definedName name="____hub0207" localSheetId="13">[20]AL905!#REF!</definedName>
    <definedName name="____hub0207" localSheetId="17">[20]AL905!#REF!</definedName>
    <definedName name="____hub0207" localSheetId="5">[20]AL905!#REF!</definedName>
    <definedName name="____hub0207" localSheetId="3">[20]AL905!#REF!</definedName>
    <definedName name="____hub0207">[20]AL905!#REF!</definedName>
    <definedName name="____IEC1" localSheetId="7">#REF!</definedName>
    <definedName name="____IEC1" localSheetId="9">#REF!</definedName>
    <definedName name="____IEC1" localSheetId="11">#REF!</definedName>
    <definedName name="____IEC1" localSheetId="14">#REF!</definedName>
    <definedName name="____IEC1" localSheetId="13">#REF!</definedName>
    <definedName name="____IEC1" localSheetId="17">#REF!</definedName>
    <definedName name="____IEC1" localSheetId="5">#REF!</definedName>
    <definedName name="____IEC1" localSheetId="3">#REF!</definedName>
    <definedName name="____IEC1">#REF!</definedName>
    <definedName name="____IED1" localSheetId="7">#REF!</definedName>
    <definedName name="____IED1" localSheetId="9">#REF!</definedName>
    <definedName name="____IED1" localSheetId="11">#REF!</definedName>
    <definedName name="____IED1" localSheetId="14">#REF!</definedName>
    <definedName name="____IED1" localSheetId="13">#REF!</definedName>
    <definedName name="____IED1" localSheetId="17">#REF!</definedName>
    <definedName name="____IED1" localSheetId="5">#REF!</definedName>
    <definedName name="____IED1" localSheetId="3">#REF!</definedName>
    <definedName name="____IED1">#REF!</definedName>
    <definedName name="____IEH1" localSheetId="7">#REF!</definedName>
    <definedName name="____IEH1" localSheetId="9">#REF!</definedName>
    <definedName name="____IEH1" localSheetId="11">#REF!</definedName>
    <definedName name="____IEH1" localSheetId="14">#REF!</definedName>
    <definedName name="____IEH1" localSheetId="13">#REF!</definedName>
    <definedName name="____IEH1" localSheetId="17">#REF!</definedName>
    <definedName name="____IEH1" localSheetId="5">#REF!</definedName>
    <definedName name="____IEH1" localSheetId="3">#REF!</definedName>
    <definedName name="____IEH1">#REF!</definedName>
    <definedName name="____IEP1" localSheetId="7">#REF!</definedName>
    <definedName name="____IEP1" localSheetId="9">#REF!</definedName>
    <definedName name="____IEP1" localSheetId="11">#REF!</definedName>
    <definedName name="____IEP1" localSheetId="14">#REF!</definedName>
    <definedName name="____IEP1" localSheetId="13">#REF!</definedName>
    <definedName name="____IEP1" localSheetId="17">#REF!</definedName>
    <definedName name="____IEP1" localSheetId="5">#REF!</definedName>
    <definedName name="____IEP1" localSheetId="3">#REF!</definedName>
    <definedName name="____IEP1">#REF!</definedName>
    <definedName name="____IES1" localSheetId="7">#REF!</definedName>
    <definedName name="____IES1" localSheetId="9">#REF!</definedName>
    <definedName name="____IES1" localSheetId="11">#REF!</definedName>
    <definedName name="____IES1" localSheetId="14">#REF!</definedName>
    <definedName name="____IES1" localSheetId="13">#REF!</definedName>
    <definedName name="____IES1" localSheetId="17">#REF!</definedName>
    <definedName name="____IES1" localSheetId="5">#REF!</definedName>
    <definedName name="____IES1" localSheetId="3">#REF!</definedName>
    <definedName name="____IES1">#REF!</definedName>
    <definedName name="____IET1" localSheetId="7">#REF!</definedName>
    <definedName name="____IET1" localSheetId="9">#REF!</definedName>
    <definedName name="____IET1" localSheetId="11">#REF!</definedName>
    <definedName name="____IET1" localSheetId="14">#REF!</definedName>
    <definedName name="____IET1" localSheetId="13">#REF!</definedName>
    <definedName name="____IET1" localSheetId="17">#REF!</definedName>
    <definedName name="____IET1" localSheetId="5">#REF!</definedName>
    <definedName name="____IET1" localSheetId="3">#REF!</definedName>
    <definedName name="____IET1">#REF!</definedName>
    <definedName name="____jun99" localSheetId="7">'[15]PUR&amp;SAL'!#REF!</definedName>
    <definedName name="____jun99" localSheetId="9">'[15]PUR&amp;SAL'!#REF!</definedName>
    <definedName name="____jun99" localSheetId="11">'[15]PUR&amp;SAL'!#REF!</definedName>
    <definedName name="____jun99" localSheetId="14">'[15]PUR&amp;SAL'!#REF!</definedName>
    <definedName name="____jun99" localSheetId="13">'[15]PUR&amp;SAL'!#REF!</definedName>
    <definedName name="____jun99" localSheetId="17">'[15]PUR&amp;SAL'!#REF!</definedName>
    <definedName name="____jun99" localSheetId="5">'[15]PUR&amp;SAL'!#REF!</definedName>
    <definedName name="____jun99" localSheetId="3">'[15]PUR&amp;SAL'!#REF!</definedName>
    <definedName name="____jun99">'[15]PUR&amp;SAL'!#REF!</definedName>
    <definedName name="____LIA1" localSheetId="7">#REF!</definedName>
    <definedName name="____LIA1" localSheetId="9">#REF!</definedName>
    <definedName name="____LIA1" localSheetId="11">#REF!</definedName>
    <definedName name="____LIA1" localSheetId="14">#REF!</definedName>
    <definedName name="____LIA1" localSheetId="13">#REF!</definedName>
    <definedName name="____LIA1" localSheetId="17">#REF!</definedName>
    <definedName name="____LIA1" localSheetId="5">#REF!</definedName>
    <definedName name="____LIA1" localSheetId="3">#REF!</definedName>
    <definedName name="____LIA1">#REF!</definedName>
    <definedName name="____LIA2" localSheetId="7">#REF!</definedName>
    <definedName name="____LIA2" localSheetId="9">#REF!</definedName>
    <definedName name="____LIA2" localSheetId="11">#REF!</definedName>
    <definedName name="____LIA2" localSheetId="14">#REF!</definedName>
    <definedName name="____LIA2" localSheetId="13">#REF!</definedName>
    <definedName name="____LIA2" localSheetId="17">#REF!</definedName>
    <definedName name="____LIA2" localSheetId="5">#REF!</definedName>
    <definedName name="____LIA2" localSheetId="3">#REF!</definedName>
    <definedName name="____LIA2">#REF!</definedName>
    <definedName name="____LMT1">'[11]I-B'!$G$1:$G$65536</definedName>
    <definedName name="____LMT2">'[11]I-BR'!$G$1:$G$65536</definedName>
    <definedName name="____LN2" localSheetId="14">#REF!</definedName>
    <definedName name="____LN2" localSheetId="13">#REF!</definedName>
    <definedName name="____LN2" localSheetId="5">#REF!</definedName>
    <definedName name="____LN2" localSheetId="3">#REF!</definedName>
    <definedName name="____LN2">#REF!</definedName>
    <definedName name="____PL1" localSheetId="7">#REF!</definedName>
    <definedName name="____PL1" localSheetId="9">#REF!</definedName>
    <definedName name="____PL1" localSheetId="11">#REF!</definedName>
    <definedName name="____PL1" localSheetId="14">#REF!</definedName>
    <definedName name="____PL1" localSheetId="13">#REF!</definedName>
    <definedName name="____PL1" localSheetId="17">#REF!</definedName>
    <definedName name="____PL1" localSheetId="5">#REF!</definedName>
    <definedName name="____PL1" localSheetId="3">#REF!</definedName>
    <definedName name="____PL1">#REF!</definedName>
    <definedName name="____PL2" localSheetId="7">#REF!</definedName>
    <definedName name="____PL2" localSheetId="9">#REF!</definedName>
    <definedName name="____PL2" localSheetId="11">#REF!</definedName>
    <definedName name="____PL2" localSheetId="14">#REF!</definedName>
    <definedName name="____PL2" localSheetId="13">#REF!</definedName>
    <definedName name="____PL2" localSheetId="17">#REF!</definedName>
    <definedName name="____PL2" localSheetId="5">#REF!</definedName>
    <definedName name="____PL2" localSheetId="3">#REF!</definedName>
    <definedName name="____PL2">#REF!</definedName>
    <definedName name="____PP2" localSheetId="7">#REF!</definedName>
    <definedName name="____PP2" localSheetId="9">#REF!</definedName>
    <definedName name="____PP2" localSheetId="11">#REF!</definedName>
    <definedName name="____PP2" localSheetId="14">#REF!</definedName>
    <definedName name="____PP2" localSheetId="13">#REF!</definedName>
    <definedName name="____PP2" localSheetId="17">#REF!</definedName>
    <definedName name="____PP2" localSheetId="5">#REF!</definedName>
    <definedName name="____PP2" localSheetId="3">#REF!</definedName>
    <definedName name="____PP2">#REF!</definedName>
    <definedName name="____PP3" localSheetId="7">#REF!</definedName>
    <definedName name="____PP3" localSheetId="9">#REF!</definedName>
    <definedName name="____PP3" localSheetId="11">#REF!</definedName>
    <definedName name="____PP3" localSheetId="14">#REF!</definedName>
    <definedName name="____PP3" localSheetId="13">#REF!</definedName>
    <definedName name="____PP3" localSheetId="17">#REF!</definedName>
    <definedName name="____PP3" localSheetId="5">#REF!</definedName>
    <definedName name="____PP3" localSheetId="3">#REF!</definedName>
    <definedName name="____PP3">#REF!</definedName>
    <definedName name="____REC1999">'[7]RC-0997'!$B$132:$Q$171</definedName>
    <definedName name="____SEC107" localSheetId="7">#REF!</definedName>
    <definedName name="____SEC107" localSheetId="9">#REF!</definedName>
    <definedName name="____SEC107" localSheetId="11">#REF!</definedName>
    <definedName name="____SEC107" localSheetId="14">#REF!</definedName>
    <definedName name="____SEC107" localSheetId="13">#REF!</definedName>
    <definedName name="____SEC107" localSheetId="17">#REF!</definedName>
    <definedName name="____SEC107" localSheetId="5">#REF!</definedName>
    <definedName name="____SEC107" localSheetId="3">#REF!</definedName>
    <definedName name="____SEC107">#REF!</definedName>
    <definedName name="____tam2" localSheetId="13" hidden="1">#REF!</definedName>
    <definedName name="____tam2" hidden="1">#REF!</definedName>
    <definedName name="____TMO1" localSheetId="7">'[19]BS-OVS'!#REF!</definedName>
    <definedName name="____TMO1" localSheetId="9">'[19]BS-OVS'!#REF!</definedName>
    <definedName name="____TMO1" localSheetId="11">'[19]BS-OVS'!#REF!</definedName>
    <definedName name="____TMO1" localSheetId="14">'[19]BS-OVS'!#REF!</definedName>
    <definedName name="____TMO1" localSheetId="13">'[19]BS-OVS'!#REF!</definedName>
    <definedName name="____TMO1" localSheetId="17">'[19]BS-OVS'!#REF!</definedName>
    <definedName name="____TMO1" localSheetId="5">'[19]BS-OVS'!#REF!</definedName>
    <definedName name="____TMO1" localSheetId="3">'[19]BS-OVS'!#REF!</definedName>
    <definedName name="____TMO1">'[19]BS-OVS'!#REF!</definedName>
    <definedName name="____UAE1">[13]Sheet4!$D$116:$D$207</definedName>
    <definedName name="____UAE2">[13]Sheet4!$Q$14:$Q$105</definedName>
    <definedName name="____UK1">[13]Sheet4!$F$324:$F$415</definedName>
    <definedName name="____UK2">[13]Sheet4!$S$222:$S$313</definedName>
    <definedName name="____USA1">[13]Sheet4!$D$428:$D$519</definedName>
    <definedName name="____USA2">[13]Sheet4!$Q$326:$Q$417</definedName>
    <definedName name="____ws1" localSheetId="7">'[16]Revenue-Fire-Marine-Motor'!#REF!</definedName>
    <definedName name="____ws1" localSheetId="9">'[16]Revenue-Fire-Marine-Motor'!#REF!</definedName>
    <definedName name="____ws1" localSheetId="11">'[16]Revenue-Fire-Marine-Motor'!#REF!</definedName>
    <definedName name="____ws1" localSheetId="14">'[16]Revenue-Fire-Marine-Motor'!#REF!</definedName>
    <definedName name="____ws1" localSheetId="13">'[16]Revenue-Fire-Marine-Motor'!#REF!</definedName>
    <definedName name="____ws1" localSheetId="17">'[16]Revenue-Fire-Marine-Motor'!#REF!</definedName>
    <definedName name="____ws1" localSheetId="5">'[16]Revenue-Fire-Marine-Motor'!#REF!</definedName>
    <definedName name="____ws1" localSheetId="3">'[16]Revenue-Fire-Marine-Motor'!#REF!</definedName>
    <definedName name="____ws1">'[16]Revenue-Fire-Marine-Motor'!#REF!</definedName>
    <definedName name="___amt2">'[21]CDB-Deposits'!$F$4:$F$15555</definedName>
    <definedName name="___ASH1">[13]Sheet4!$B$524:$E$625</definedName>
    <definedName name="___ASH2">[13]Sheet4!$P$422:$Q$523</definedName>
    <definedName name="___ASS1" localSheetId="7">#REF!</definedName>
    <definedName name="___ASS1" localSheetId="9">#REF!</definedName>
    <definedName name="___ASS1" localSheetId="11">#REF!</definedName>
    <definedName name="___ASS1" localSheetId="14">#REF!</definedName>
    <definedName name="___ASS1" localSheetId="13">#REF!</definedName>
    <definedName name="___ASS1" localSheetId="17">#REF!</definedName>
    <definedName name="___ASS1" localSheetId="5">#REF!</definedName>
    <definedName name="___ASS1" localSheetId="3">#REF!</definedName>
    <definedName name="___ASS1">#REF!</definedName>
    <definedName name="___ASS2" localSheetId="7">#REF!</definedName>
    <definedName name="___ASS2" localSheetId="9">#REF!</definedName>
    <definedName name="___ASS2" localSheetId="11">#REF!</definedName>
    <definedName name="___ASS2" localSheetId="14">#REF!</definedName>
    <definedName name="___ASS2" localSheetId="13">#REF!</definedName>
    <definedName name="___ASS2" localSheetId="17">#REF!</definedName>
    <definedName name="___ASS2" localSheetId="5">#REF!</definedName>
    <definedName name="___ASS2" localSheetId="3">#REF!</definedName>
    <definedName name="___ASS2">#REF!</definedName>
    <definedName name="___BSC1" localSheetId="7">#REF!</definedName>
    <definedName name="___BSC1" localSheetId="9">#REF!</definedName>
    <definedName name="___BSC1" localSheetId="11">#REF!</definedName>
    <definedName name="___BSC1" localSheetId="14">#REF!</definedName>
    <definedName name="___BSC1" localSheetId="13">#REF!</definedName>
    <definedName name="___BSC1" localSheetId="17">#REF!</definedName>
    <definedName name="___BSC1" localSheetId="5">#REF!</definedName>
    <definedName name="___BSC1" localSheetId="3">#REF!</definedName>
    <definedName name="___BSC1">#REF!</definedName>
    <definedName name="___BSD1" localSheetId="7">#REF!</definedName>
    <definedName name="___BSD1" localSheetId="9">#REF!</definedName>
    <definedName name="___BSD1" localSheetId="11">#REF!</definedName>
    <definedName name="___BSD1" localSheetId="14">#REF!</definedName>
    <definedName name="___BSD1" localSheetId="13">#REF!</definedName>
    <definedName name="___BSD1" localSheetId="17">#REF!</definedName>
    <definedName name="___BSD1" localSheetId="5">#REF!</definedName>
    <definedName name="___BSD1" localSheetId="3">#REF!</definedName>
    <definedName name="___BSD1">#REF!</definedName>
    <definedName name="___BSH1" localSheetId="7">#REF!</definedName>
    <definedName name="___BSH1" localSheetId="9">#REF!</definedName>
    <definedName name="___BSH1" localSheetId="11">#REF!</definedName>
    <definedName name="___BSH1" localSheetId="14">#REF!</definedName>
    <definedName name="___BSH1" localSheetId="13">#REF!</definedName>
    <definedName name="___BSH1" localSheetId="17">#REF!</definedName>
    <definedName name="___BSH1" localSheetId="5">#REF!</definedName>
    <definedName name="___BSH1" localSheetId="3">#REF!</definedName>
    <definedName name="___BSH1">#REF!</definedName>
    <definedName name="___BSP1" localSheetId="7">#REF!</definedName>
    <definedName name="___BSP1" localSheetId="9">#REF!</definedName>
    <definedName name="___BSP1" localSheetId="11">#REF!</definedName>
    <definedName name="___BSP1" localSheetId="14">#REF!</definedName>
    <definedName name="___BSP1" localSheetId="13">#REF!</definedName>
    <definedName name="___BSP1" localSheetId="17">#REF!</definedName>
    <definedName name="___BSP1" localSheetId="5">#REF!</definedName>
    <definedName name="___BSP1" localSheetId="3">#REF!</definedName>
    <definedName name="___BSP1">#REF!</definedName>
    <definedName name="___BSS1" localSheetId="7">#REF!</definedName>
    <definedName name="___BSS1" localSheetId="9">#REF!</definedName>
    <definedName name="___BSS1" localSheetId="11">#REF!</definedName>
    <definedName name="___BSS1" localSheetId="14">#REF!</definedName>
    <definedName name="___BSS1" localSheetId="13">#REF!</definedName>
    <definedName name="___BSS1" localSheetId="17">#REF!</definedName>
    <definedName name="___BSS1" localSheetId="5">#REF!</definedName>
    <definedName name="___BSS1" localSheetId="3">#REF!</definedName>
    <definedName name="___BSS1">#REF!</definedName>
    <definedName name="___BST1" localSheetId="7">#REF!</definedName>
    <definedName name="___BST1" localSheetId="9">#REF!</definedName>
    <definedName name="___BST1" localSheetId="11">#REF!</definedName>
    <definedName name="___BST1" localSheetId="14">#REF!</definedName>
    <definedName name="___BST1" localSheetId="13">#REF!</definedName>
    <definedName name="___BST1" localSheetId="17">#REF!</definedName>
    <definedName name="___BST1" localSheetId="5">#REF!</definedName>
    <definedName name="___BST1" localSheetId="3">#REF!</definedName>
    <definedName name="___BST1">#REF!</definedName>
    <definedName name="___Col1" localSheetId="7">#REF!</definedName>
    <definedName name="___Col1" localSheetId="9">#REF!</definedName>
    <definedName name="___Col1" localSheetId="11">#REF!</definedName>
    <definedName name="___Col1" localSheetId="14">#REF!</definedName>
    <definedName name="___Col1" localSheetId="13">#REF!</definedName>
    <definedName name="___Col1" localSheetId="17">#REF!</definedName>
    <definedName name="___Col1" localSheetId="5">#REF!</definedName>
    <definedName name="___Col1" localSheetId="3">#REF!</definedName>
    <definedName name="___Col1">#REF!</definedName>
    <definedName name="___crt1">'[11]I-B'!$B$1:$B$65536</definedName>
    <definedName name="___crt2">'[11]I-BR'!$B$1:$B$65536</definedName>
    <definedName name="___EPZ1">[13]Sheet4!$F$428:$F$519</definedName>
    <definedName name="___EPZ2">[13]Sheet4!$S$326:$S$417</definedName>
    <definedName name="___FMT1">'[11]I-B'!$E$1:$E$65536</definedName>
    <definedName name="___FMT2">'[11]I-BR'!$E$1:$E$65536</definedName>
    <definedName name="___hg65656" localSheetId="7" hidden="1">#REF!</definedName>
    <definedName name="___hg65656" localSheetId="9" hidden="1">#REF!</definedName>
    <definedName name="___hg65656" localSheetId="11" hidden="1">#REF!</definedName>
    <definedName name="___hg65656" localSheetId="14" hidden="1">#REF!</definedName>
    <definedName name="___hg65656" localSheetId="13" hidden="1">#REF!</definedName>
    <definedName name="___hg65656" localSheetId="17" hidden="1">#REF!</definedName>
    <definedName name="___hg65656" localSheetId="5" hidden="1">#REF!</definedName>
    <definedName name="___hg65656" localSheetId="3" hidden="1">#REF!</definedName>
    <definedName name="___hg65656" hidden="1">#REF!</definedName>
    <definedName name="___hub0207" localSheetId="7">[17]AL905!#REF!</definedName>
    <definedName name="___hub0207" localSheetId="9">[17]AL905!#REF!</definedName>
    <definedName name="___hub0207" localSheetId="11">[17]AL905!#REF!</definedName>
    <definedName name="___hub0207" localSheetId="14">[17]AL905!#REF!</definedName>
    <definedName name="___hub0207" localSheetId="13">[17]AL905!#REF!</definedName>
    <definedName name="___hub0207" localSheetId="17">[17]AL905!#REF!</definedName>
    <definedName name="___hub0207" localSheetId="5">[17]AL905!#REF!</definedName>
    <definedName name="___hub0207" localSheetId="3">[17]AL905!#REF!</definedName>
    <definedName name="___hub0207">[17]AL905!#REF!</definedName>
    <definedName name="___IEC1" localSheetId="7">#REF!</definedName>
    <definedName name="___IEC1" localSheetId="9">#REF!</definedName>
    <definedName name="___IEC1" localSheetId="11">#REF!</definedName>
    <definedName name="___IEC1" localSheetId="14">#REF!</definedName>
    <definedName name="___IEC1" localSheetId="13">#REF!</definedName>
    <definedName name="___IEC1" localSheetId="17">#REF!</definedName>
    <definedName name="___IEC1" localSheetId="5">#REF!</definedName>
    <definedName name="___IEC1" localSheetId="3">#REF!</definedName>
    <definedName name="___IEC1">#REF!</definedName>
    <definedName name="___IED1" localSheetId="7">#REF!</definedName>
    <definedName name="___IED1" localSheetId="9">#REF!</definedName>
    <definedName name="___IED1" localSheetId="11">#REF!</definedName>
    <definedName name="___IED1" localSheetId="14">#REF!</definedName>
    <definedName name="___IED1" localSheetId="13">#REF!</definedName>
    <definedName name="___IED1" localSheetId="17">#REF!</definedName>
    <definedName name="___IED1" localSheetId="5">#REF!</definedName>
    <definedName name="___IED1" localSheetId="3">#REF!</definedName>
    <definedName name="___IED1">#REF!</definedName>
    <definedName name="___IEH1" localSheetId="7">#REF!</definedName>
    <definedName name="___IEH1" localSheetId="9">#REF!</definedName>
    <definedName name="___IEH1" localSheetId="11">#REF!</definedName>
    <definedName name="___IEH1" localSheetId="14">#REF!</definedName>
    <definedName name="___IEH1" localSheetId="13">#REF!</definedName>
    <definedName name="___IEH1" localSheetId="17">#REF!</definedName>
    <definedName name="___IEH1" localSheetId="5">#REF!</definedName>
    <definedName name="___IEH1" localSheetId="3">#REF!</definedName>
    <definedName name="___IEH1">#REF!</definedName>
    <definedName name="___IEP1" localSheetId="7">#REF!</definedName>
    <definedName name="___IEP1" localSheetId="9">#REF!</definedName>
    <definedName name="___IEP1" localSheetId="11">#REF!</definedName>
    <definedName name="___IEP1" localSheetId="14">#REF!</definedName>
    <definedName name="___IEP1" localSheetId="13">#REF!</definedName>
    <definedName name="___IEP1" localSheetId="17">#REF!</definedName>
    <definedName name="___IEP1" localSheetId="5">#REF!</definedName>
    <definedName name="___IEP1" localSheetId="3">#REF!</definedName>
    <definedName name="___IEP1">#REF!</definedName>
    <definedName name="___IES1" localSheetId="7">#REF!</definedName>
    <definedName name="___IES1" localSheetId="9">#REF!</definedName>
    <definedName name="___IES1" localSheetId="11">#REF!</definedName>
    <definedName name="___IES1" localSheetId="14">#REF!</definedName>
    <definedName name="___IES1" localSheetId="13">#REF!</definedName>
    <definedName name="___IES1" localSheetId="17">#REF!</definedName>
    <definedName name="___IES1" localSheetId="5">#REF!</definedName>
    <definedName name="___IES1" localSheetId="3">#REF!</definedName>
    <definedName name="___IES1">#REF!</definedName>
    <definedName name="___IET1" localSheetId="7">#REF!</definedName>
    <definedName name="___IET1" localSheetId="9">#REF!</definedName>
    <definedName name="___IET1" localSheetId="11">#REF!</definedName>
    <definedName name="___IET1" localSheetId="14">#REF!</definedName>
    <definedName name="___IET1" localSheetId="13">#REF!</definedName>
    <definedName name="___IET1" localSheetId="17">#REF!</definedName>
    <definedName name="___IET1" localSheetId="5">#REF!</definedName>
    <definedName name="___IET1" localSheetId="3">#REF!</definedName>
    <definedName name="___IET1">#REF!</definedName>
    <definedName name="___jun99" localSheetId="7">'[15]PUR&amp;SAL'!#REF!</definedName>
    <definedName name="___jun99" localSheetId="9">'[15]PUR&amp;SAL'!#REF!</definedName>
    <definedName name="___jun99" localSheetId="11">'[15]PUR&amp;SAL'!#REF!</definedName>
    <definedName name="___jun99" localSheetId="14">'[15]PUR&amp;SAL'!#REF!</definedName>
    <definedName name="___jun99" localSheetId="13">'[15]PUR&amp;SAL'!#REF!</definedName>
    <definedName name="___jun99" localSheetId="17">'[15]PUR&amp;SAL'!#REF!</definedName>
    <definedName name="___jun99" localSheetId="5">'[15]PUR&amp;SAL'!#REF!</definedName>
    <definedName name="___jun99" localSheetId="3">'[15]PUR&amp;SAL'!#REF!</definedName>
    <definedName name="___jun99">'[15]PUR&amp;SAL'!#REF!</definedName>
    <definedName name="___LIA1" localSheetId="7">#REF!</definedName>
    <definedName name="___LIA1" localSheetId="9">#REF!</definedName>
    <definedName name="___LIA1" localSheetId="11">#REF!</definedName>
    <definedName name="___LIA1" localSheetId="14">#REF!</definedName>
    <definedName name="___LIA1" localSheetId="13">#REF!</definedName>
    <definedName name="___LIA1" localSheetId="17">#REF!</definedName>
    <definedName name="___LIA1" localSheetId="5">#REF!</definedName>
    <definedName name="___LIA1" localSheetId="3">#REF!</definedName>
    <definedName name="___LIA1">#REF!</definedName>
    <definedName name="___LIA2" localSheetId="7">#REF!</definedName>
    <definedName name="___LIA2" localSheetId="9">#REF!</definedName>
    <definedName name="___LIA2" localSheetId="11">#REF!</definedName>
    <definedName name="___LIA2" localSheetId="14">#REF!</definedName>
    <definedName name="___LIA2" localSheetId="13">#REF!</definedName>
    <definedName name="___LIA2" localSheetId="17">#REF!</definedName>
    <definedName name="___LIA2" localSheetId="5">#REF!</definedName>
    <definedName name="___LIA2" localSheetId="3">#REF!</definedName>
    <definedName name="___LIA2">#REF!</definedName>
    <definedName name="___LMT1">'[11]I-B'!$G$1:$G$65536</definedName>
    <definedName name="___LMT2">'[11]I-BR'!$G$1:$G$65536</definedName>
    <definedName name="___LN2" localSheetId="14">#REF!</definedName>
    <definedName name="___LN2" localSheetId="13">#REF!</definedName>
    <definedName name="___LN2" localSheetId="5">#REF!</definedName>
    <definedName name="___LN2" localSheetId="3">#REF!</definedName>
    <definedName name="___LN2">#REF!</definedName>
    <definedName name="___PL1" localSheetId="7">#REF!</definedName>
    <definedName name="___PL1" localSheetId="9">#REF!</definedName>
    <definedName name="___PL1" localSheetId="11">#REF!</definedName>
    <definedName name="___PL1" localSheetId="14">#REF!</definedName>
    <definedName name="___PL1" localSheetId="13">#REF!</definedName>
    <definedName name="___PL1" localSheetId="17">#REF!</definedName>
    <definedName name="___PL1" localSheetId="5">#REF!</definedName>
    <definedName name="___PL1" localSheetId="3">#REF!</definedName>
    <definedName name="___PL1">#REF!</definedName>
    <definedName name="___PL2" localSheetId="7">#REF!</definedName>
    <definedName name="___PL2" localSheetId="9">#REF!</definedName>
    <definedName name="___PL2" localSheetId="11">#REF!</definedName>
    <definedName name="___PL2" localSheetId="14">#REF!</definedName>
    <definedName name="___PL2" localSheetId="13">#REF!</definedName>
    <definedName name="___PL2" localSheetId="17">#REF!</definedName>
    <definedName name="___PL2" localSheetId="5">#REF!</definedName>
    <definedName name="___PL2" localSheetId="3">#REF!</definedName>
    <definedName name="___PL2">#REF!</definedName>
    <definedName name="___PP2" localSheetId="7">#REF!</definedName>
    <definedName name="___PP2" localSheetId="9">#REF!</definedName>
    <definedName name="___PP2" localSheetId="11">#REF!</definedName>
    <definedName name="___PP2" localSheetId="14">#REF!</definedName>
    <definedName name="___PP2" localSheetId="13">#REF!</definedName>
    <definedName name="___PP2" localSheetId="17">#REF!</definedName>
    <definedName name="___PP2" localSheetId="5">#REF!</definedName>
    <definedName name="___PP2" localSheetId="3">#REF!</definedName>
    <definedName name="___PP2">#REF!</definedName>
    <definedName name="___PP3" localSheetId="7">#REF!</definedName>
    <definedName name="___PP3" localSheetId="9">#REF!</definedName>
    <definedName name="___PP3" localSheetId="11">#REF!</definedName>
    <definedName name="___PP3" localSheetId="14">#REF!</definedName>
    <definedName name="___PP3" localSheetId="13">#REF!</definedName>
    <definedName name="___PP3" localSheetId="17">#REF!</definedName>
    <definedName name="___PP3" localSheetId="5">#REF!</definedName>
    <definedName name="___PP3" localSheetId="3">#REF!</definedName>
    <definedName name="___PP3">#REF!</definedName>
    <definedName name="___REC1999">'[7]RC-0997'!$B$132:$Q$171</definedName>
    <definedName name="___SEC107" localSheetId="7">#REF!</definedName>
    <definedName name="___SEC107" localSheetId="9">#REF!</definedName>
    <definedName name="___SEC107" localSheetId="11">#REF!</definedName>
    <definedName name="___SEC107" localSheetId="14">#REF!</definedName>
    <definedName name="___SEC107" localSheetId="13">#REF!</definedName>
    <definedName name="___SEC107" localSheetId="17">#REF!</definedName>
    <definedName name="___SEC107" localSheetId="5">#REF!</definedName>
    <definedName name="___SEC107" localSheetId="3">#REF!</definedName>
    <definedName name="___SEC107">#REF!</definedName>
    <definedName name="___tam2" localSheetId="13" hidden="1">#REF!</definedName>
    <definedName name="___tam2" hidden="1">#REF!</definedName>
    <definedName name="___TMO1" localSheetId="7">'[19]BS-OVS'!#REF!</definedName>
    <definedName name="___TMO1" localSheetId="9">'[19]BS-OVS'!#REF!</definedName>
    <definedName name="___TMO1" localSheetId="11">'[19]BS-OVS'!#REF!</definedName>
    <definedName name="___TMO1" localSheetId="14">'[19]BS-OVS'!#REF!</definedName>
    <definedName name="___TMO1" localSheetId="13">'[19]BS-OVS'!#REF!</definedName>
    <definedName name="___TMO1" localSheetId="17">'[19]BS-OVS'!#REF!</definedName>
    <definedName name="___TMO1" localSheetId="5">'[19]BS-OVS'!#REF!</definedName>
    <definedName name="___TMO1" localSheetId="3">'[19]BS-OVS'!#REF!</definedName>
    <definedName name="___TMO1">'[19]BS-OVS'!#REF!</definedName>
    <definedName name="___UAE1">[13]Sheet4!$D$116:$D$207</definedName>
    <definedName name="___UAE2">[13]Sheet4!$Q$14:$Q$105</definedName>
    <definedName name="___UK1">[13]Sheet4!$F$324:$F$415</definedName>
    <definedName name="___UK2">[13]Sheet4!$S$222:$S$313</definedName>
    <definedName name="___USA1">[13]Sheet4!$D$428:$D$519</definedName>
    <definedName name="___USA2">[13]Sheet4!$Q$326:$Q$417</definedName>
    <definedName name="___ws1" localSheetId="7">'[16]Revenue-Fire-Marine-Motor'!#REF!</definedName>
    <definedName name="___ws1" localSheetId="9">'[16]Revenue-Fire-Marine-Motor'!#REF!</definedName>
    <definedName name="___ws1" localSheetId="11">'[16]Revenue-Fire-Marine-Motor'!#REF!</definedName>
    <definedName name="___ws1" localSheetId="14">'[16]Revenue-Fire-Marine-Motor'!#REF!</definedName>
    <definedName name="___ws1" localSheetId="13">'[16]Revenue-Fire-Marine-Motor'!#REF!</definedName>
    <definedName name="___ws1" localSheetId="17">'[16]Revenue-Fire-Marine-Motor'!#REF!</definedName>
    <definedName name="___ws1" localSheetId="5">'[16]Revenue-Fire-Marine-Motor'!#REF!</definedName>
    <definedName name="___ws1" localSheetId="3">'[16]Revenue-Fire-Marine-Motor'!#REF!</definedName>
    <definedName name="___ws1">'[16]Revenue-Fire-Marine-Motor'!#REF!</definedName>
    <definedName name="__1_C_1">NA()</definedName>
    <definedName name="__123Graph_A" localSheetId="7" hidden="1">'[22]29-30'!#REF!</definedName>
    <definedName name="__123Graph_A" localSheetId="9" hidden="1">'[22]29-30'!#REF!</definedName>
    <definedName name="__123Graph_A" localSheetId="11" hidden="1">'[22]29-30'!#REF!</definedName>
    <definedName name="__123Graph_A" localSheetId="14" hidden="1">'[22]29-30'!#REF!</definedName>
    <definedName name="__123Graph_A" localSheetId="13" hidden="1">'[22]29-30'!#REF!</definedName>
    <definedName name="__123Graph_A" localSheetId="17" hidden="1">'[22]29-30'!#REF!</definedName>
    <definedName name="__123Graph_A" localSheetId="5" hidden="1">'[22]29-30'!#REF!</definedName>
    <definedName name="__123Graph_A" localSheetId="3" hidden="1">'[22]29-30'!#REF!</definedName>
    <definedName name="__123Graph_A" hidden="1">'[22]29-30'!#REF!</definedName>
    <definedName name="__123Graph_ACHART1" localSheetId="14" hidden="1">[23]FG!#REF!</definedName>
    <definedName name="__123Graph_ACHART1" localSheetId="13" hidden="1">[23]FG!#REF!</definedName>
    <definedName name="__123Graph_ACHART1" localSheetId="5" hidden="1">[23]FG!#REF!</definedName>
    <definedName name="__123Graph_ACHART1" localSheetId="3" hidden="1">[23]FG!#REF!</definedName>
    <definedName name="__123Graph_ACHART1" hidden="1">[23]FG!#REF!</definedName>
    <definedName name="__123Graph_ACHART2" localSheetId="14" hidden="1">[23]FG!#REF!</definedName>
    <definedName name="__123Graph_ACHART2" localSheetId="13" hidden="1">[23]FG!#REF!</definedName>
    <definedName name="__123Graph_ACHART2" localSheetId="5" hidden="1">[23]FG!#REF!</definedName>
    <definedName name="__123Graph_ACHART2" localSheetId="3" hidden="1">[23]FG!#REF!</definedName>
    <definedName name="__123Graph_ACHART2" hidden="1">[23]FG!#REF!</definedName>
    <definedName name="__123Graph_ACURRENT" hidden="1">[23]NORMAL!$E$29:$E$44</definedName>
    <definedName name="__123Graph_B" localSheetId="7" hidden="1">'[22]29-30'!#REF!</definedName>
    <definedName name="__123Graph_B" localSheetId="9" hidden="1">'[22]29-30'!#REF!</definedName>
    <definedName name="__123Graph_B" localSheetId="11" hidden="1">'[22]29-30'!#REF!</definedName>
    <definedName name="__123Graph_B" localSheetId="14" hidden="1">'[22]29-30'!#REF!</definedName>
    <definedName name="__123Graph_B" localSheetId="13" hidden="1">'[22]29-30'!#REF!</definedName>
    <definedName name="__123Graph_B" localSheetId="17" hidden="1">'[22]29-30'!#REF!</definedName>
    <definedName name="__123Graph_B" localSheetId="5" hidden="1">'[22]29-30'!#REF!</definedName>
    <definedName name="__123Graph_B" localSheetId="3" hidden="1">'[22]29-30'!#REF!</definedName>
    <definedName name="__123Graph_B" hidden="1">'[22]29-30'!#REF!</definedName>
    <definedName name="__123Graph_BCURRENT" hidden="1">[23]NORMAL!$F$29:$F$44</definedName>
    <definedName name="__123Graph_C" localSheetId="14" hidden="1">'[24]34-38.2'!#REF!</definedName>
    <definedName name="__123Graph_C" localSheetId="13" hidden="1">'[24]34-38.2'!#REF!</definedName>
    <definedName name="__123Graph_C" localSheetId="5" hidden="1">'[24]34-38.2'!#REF!</definedName>
    <definedName name="__123Graph_C" localSheetId="3" hidden="1">'[24]34-38.2'!#REF!</definedName>
    <definedName name="__123Graph_C" hidden="1">'[24]34-38.2'!#REF!</definedName>
    <definedName name="__123Graph_CCURRENT" localSheetId="14" hidden="1">[23]NORMAL!#REF!</definedName>
    <definedName name="__123Graph_CCURRENT" localSheetId="13" hidden="1">[23]NORMAL!#REF!</definedName>
    <definedName name="__123Graph_CCURRENT" localSheetId="5" hidden="1">[23]NORMAL!#REF!</definedName>
    <definedName name="__123Graph_CCURRENT" localSheetId="3" hidden="1">[23]NORMAL!#REF!</definedName>
    <definedName name="__123Graph_CCURRENT" hidden="1">[23]NORMAL!#REF!</definedName>
    <definedName name="__123Graph_D" localSheetId="14" hidden="1">'[24]34-38.2'!#REF!</definedName>
    <definedName name="__123Graph_D" localSheetId="13" hidden="1">'[24]34-38.2'!#REF!</definedName>
    <definedName name="__123Graph_D" localSheetId="5" hidden="1">'[24]34-38.2'!#REF!</definedName>
    <definedName name="__123Graph_D" localSheetId="3" hidden="1">'[24]34-38.2'!#REF!</definedName>
    <definedName name="__123Graph_D" hidden="1">'[24]34-38.2'!#REF!</definedName>
    <definedName name="__123Graph_DCURRENT" hidden="1">[23]NORMAL!$G$29:$G$44</definedName>
    <definedName name="__123Graph_E" localSheetId="14" hidden="1">'[24]34-38.2'!#REF!</definedName>
    <definedName name="__123Graph_E" localSheetId="13" hidden="1">'[24]34-38.2'!#REF!</definedName>
    <definedName name="__123Graph_E" localSheetId="5" hidden="1">'[24]34-38.2'!#REF!</definedName>
    <definedName name="__123Graph_E" localSheetId="3" hidden="1">'[24]34-38.2'!#REF!</definedName>
    <definedName name="__123Graph_E" hidden="1">'[24]34-38.2'!#REF!</definedName>
    <definedName name="__123Graph_ECURRENT" hidden="1">[23]NORMAL!$H$29:$H$44</definedName>
    <definedName name="__123Graph_F" hidden="1">[23]NORMAL!$I$38:$I$60</definedName>
    <definedName name="__123Graph_FCURRENT" hidden="1">[23]NORMAL!$I$38:$I$60</definedName>
    <definedName name="__123Graph_X" localSheetId="7" hidden="1">'[22]29-30'!#REF!</definedName>
    <definedName name="__123Graph_X" localSheetId="9" hidden="1">'[22]29-30'!#REF!</definedName>
    <definedName name="__123Graph_X" localSheetId="11" hidden="1">'[22]29-30'!#REF!</definedName>
    <definedName name="__123Graph_X" localSheetId="14" hidden="1">'[22]29-30'!#REF!</definedName>
    <definedName name="__123Graph_X" localSheetId="13" hidden="1">'[22]29-30'!#REF!</definedName>
    <definedName name="__123Graph_X" localSheetId="17" hidden="1">'[22]29-30'!#REF!</definedName>
    <definedName name="__123Graph_X" localSheetId="5" hidden="1">'[22]29-30'!#REF!</definedName>
    <definedName name="__123Graph_X" localSheetId="3" hidden="1">'[22]29-30'!#REF!</definedName>
    <definedName name="__123Graph_X" hidden="1">'[22]29-30'!#REF!</definedName>
    <definedName name="__2_C_1_1">NA()</definedName>
    <definedName name="__3_C_1_2">NA()</definedName>
    <definedName name="__a99999" localSheetId="14">#REF!</definedName>
    <definedName name="__a99999" localSheetId="13">#REF!</definedName>
    <definedName name="__a99999" localSheetId="5">#REF!</definedName>
    <definedName name="__a99999" localSheetId="3">#REF!</definedName>
    <definedName name="__a99999">#REF!</definedName>
    <definedName name="__amt2">'[21]CDB-Deposits'!$F$4:$F$15555</definedName>
    <definedName name="__ASH1">[13]Sheet4!$B$524:$E$625</definedName>
    <definedName name="__ASH2">[13]Sheet4!$P$422:$Q$523</definedName>
    <definedName name="__ASS1" localSheetId="7">#REF!</definedName>
    <definedName name="__ASS1" localSheetId="9">#REF!</definedName>
    <definedName name="__ASS1" localSheetId="11">#REF!</definedName>
    <definedName name="__ASS1" localSheetId="14">#REF!</definedName>
    <definedName name="__ASS1" localSheetId="13">#REF!</definedName>
    <definedName name="__ASS1" localSheetId="17">#REF!</definedName>
    <definedName name="__ASS1" localSheetId="5">#REF!</definedName>
    <definedName name="__ASS1" localSheetId="3">#REF!</definedName>
    <definedName name="__ASS1">#REF!</definedName>
    <definedName name="__ASS2" localSheetId="7">#REF!</definedName>
    <definedName name="__ASS2" localSheetId="9">#REF!</definedName>
    <definedName name="__ASS2" localSheetId="11">#REF!</definedName>
    <definedName name="__ASS2" localSheetId="14">#REF!</definedName>
    <definedName name="__ASS2" localSheetId="13">#REF!</definedName>
    <definedName name="__ASS2" localSheetId="17">#REF!</definedName>
    <definedName name="__ASS2" localSheetId="5">#REF!</definedName>
    <definedName name="__ASS2" localSheetId="3">#REF!</definedName>
    <definedName name="__ASS2">#REF!</definedName>
    <definedName name="__BSC1" localSheetId="7">#REF!</definedName>
    <definedName name="__BSC1" localSheetId="9">#REF!</definedName>
    <definedName name="__BSC1" localSheetId="11">#REF!</definedName>
    <definedName name="__BSC1" localSheetId="14">#REF!</definedName>
    <definedName name="__BSC1" localSheetId="13">#REF!</definedName>
    <definedName name="__BSC1" localSheetId="17">#REF!</definedName>
    <definedName name="__BSC1" localSheetId="5">#REF!</definedName>
    <definedName name="__BSC1" localSheetId="3">#REF!</definedName>
    <definedName name="__BSC1">#REF!</definedName>
    <definedName name="__BSD1" localSheetId="7">#REF!</definedName>
    <definedName name="__BSD1" localSheetId="9">#REF!</definedName>
    <definedName name="__BSD1" localSheetId="11">#REF!</definedName>
    <definedName name="__BSD1" localSheetId="14">#REF!</definedName>
    <definedName name="__BSD1" localSheetId="13">#REF!</definedName>
    <definedName name="__BSD1" localSheetId="17">#REF!</definedName>
    <definedName name="__BSD1" localSheetId="5">#REF!</definedName>
    <definedName name="__BSD1" localSheetId="3">#REF!</definedName>
    <definedName name="__BSD1">#REF!</definedName>
    <definedName name="__BSH1" localSheetId="7">#REF!</definedName>
    <definedName name="__BSH1" localSheetId="9">#REF!</definedName>
    <definedName name="__BSH1" localSheetId="11">#REF!</definedName>
    <definedName name="__BSH1" localSheetId="14">#REF!</definedName>
    <definedName name="__BSH1" localSheetId="13">#REF!</definedName>
    <definedName name="__BSH1" localSheetId="17">#REF!</definedName>
    <definedName name="__BSH1" localSheetId="5">#REF!</definedName>
    <definedName name="__BSH1" localSheetId="3">#REF!</definedName>
    <definedName name="__BSH1">#REF!</definedName>
    <definedName name="__BSP1" localSheetId="7">#REF!</definedName>
    <definedName name="__BSP1" localSheetId="9">#REF!</definedName>
    <definedName name="__BSP1" localSheetId="11">#REF!</definedName>
    <definedName name="__BSP1" localSheetId="14">#REF!</definedName>
    <definedName name="__BSP1" localSheetId="13">#REF!</definedName>
    <definedName name="__BSP1" localSheetId="17">#REF!</definedName>
    <definedName name="__BSP1" localSheetId="5">#REF!</definedName>
    <definedName name="__BSP1" localSheetId="3">#REF!</definedName>
    <definedName name="__BSP1">#REF!</definedName>
    <definedName name="__BSS1" localSheetId="7">#REF!</definedName>
    <definedName name="__BSS1" localSheetId="9">#REF!</definedName>
    <definedName name="__BSS1" localSheetId="11">#REF!</definedName>
    <definedName name="__BSS1" localSheetId="14">#REF!</definedName>
    <definedName name="__BSS1" localSheetId="13">#REF!</definedName>
    <definedName name="__BSS1" localSheetId="17">#REF!</definedName>
    <definedName name="__BSS1" localSheetId="5">#REF!</definedName>
    <definedName name="__BSS1" localSheetId="3">#REF!</definedName>
    <definedName name="__BSS1">#REF!</definedName>
    <definedName name="__BST1" localSheetId="7">#REF!</definedName>
    <definedName name="__BST1" localSheetId="9">#REF!</definedName>
    <definedName name="__BST1" localSheetId="11">#REF!</definedName>
    <definedName name="__BST1" localSheetId="14">#REF!</definedName>
    <definedName name="__BST1" localSheetId="13">#REF!</definedName>
    <definedName name="__BST1" localSheetId="17">#REF!</definedName>
    <definedName name="__BST1" localSheetId="5">#REF!</definedName>
    <definedName name="__BST1" localSheetId="3">#REF!</definedName>
    <definedName name="__BST1">#REF!</definedName>
    <definedName name="__Col1" localSheetId="7">#REF!</definedName>
    <definedName name="__Col1" localSheetId="9">#REF!</definedName>
    <definedName name="__Col1" localSheetId="11">#REF!</definedName>
    <definedName name="__Col1" localSheetId="14">#REF!</definedName>
    <definedName name="__Col1" localSheetId="13">#REF!</definedName>
    <definedName name="__Col1" localSheetId="17">#REF!</definedName>
    <definedName name="__Col1" localSheetId="5">#REF!</definedName>
    <definedName name="__Col1" localSheetId="3">#REF!</definedName>
    <definedName name="__Col1">#REF!</definedName>
    <definedName name="__crt1">'[11]I-B'!$B$1:$B$65536</definedName>
    <definedName name="__crt2">'[11]I-BR'!$B$1:$B$65536</definedName>
    <definedName name="__EPZ1">[13]Sheet4!$F$428:$F$519</definedName>
    <definedName name="__EPZ2">[13]Sheet4!$S$326:$S$417</definedName>
    <definedName name="__FMT1">'[11]I-B'!$E$1:$E$65536</definedName>
    <definedName name="__FMT2">'[11]I-BR'!$E$1:$E$65536</definedName>
    <definedName name="__hg65656" localSheetId="7" hidden="1">#REF!</definedName>
    <definedName name="__hg65656" localSheetId="9" hidden="1">#REF!</definedName>
    <definedName name="__hg65656" localSheetId="11" hidden="1">#REF!</definedName>
    <definedName name="__hg65656" localSheetId="14" hidden="1">#REF!</definedName>
    <definedName name="__hg65656" localSheetId="13" hidden="1">#REF!</definedName>
    <definedName name="__hg65656" localSheetId="17" hidden="1">#REF!</definedName>
    <definedName name="__hg65656" localSheetId="5" hidden="1">#REF!</definedName>
    <definedName name="__hg65656" localSheetId="3" hidden="1">#REF!</definedName>
    <definedName name="__hg65656" hidden="1">#REF!</definedName>
    <definedName name="__hub0207" localSheetId="7">[20]AL905!#REF!</definedName>
    <definedName name="__hub0207" localSheetId="9">[20]AL905!#REF!</definedName>
    <definedName name="__hub0207" localSheetId="11">[20]AL905!#REF!</definedName>
    <definedName name="__hub0207" localSheetId="14">[20]AL905!#REF!</definedName>
    <definedName name="__hub0207" localSheetId="13">[20]AL905!#REF!</definedName>
    <definedName name="__hub0207" localSheetId="17">[20]AL905!#REF!</definedName>
    <definedName name="__hub0207" localSheetId="5">[20]AL905!#REF!</definedName>
    <definedName name="__hub0207" localSheetId="3">[20]AL905!#REF!</definedName>
    <definedName name="__hub0207">[20]AL905!#REF!</definedName>
    <definedName name="__IEC1" localSheetId="7">#REF!</definedName>
    <definedName name="__IEC1" localSheetId="9">#REF!</definedName>
    <definedName name="__IEC1" localSheetId="11">#REF!</definedName>
    <definedName name="__IEC1" localSheetId="14">#REF!</definedName>
    <definedName name="__IEC1" localSheetId="13">#REF!</definedName>
    <definedName name="__IEC1" localSheetId="17">#REF!</definedName>
    <definedName name="__IEC1" localSheetId="5">#REF!</definedName>
    <definedName name="__IEC1" localSheetId="3">#REF!</definedName>
    <definedName name="__IEC1">#REF!</definedName>
    <definedName name="__IED1" localSheetId="7">#REF!</definedName>
    <definedName name="__IED1" localSheetId="9">#REF!</definedName>
    <definedName name="__IED1" localSheetId="11">#REF!</definedName>
    <definedName name="__IED1" localSheetId="14">#REF!</definedName>
    <definedName name="__IED1" localSheetId="13">#REF!</definedName>
    <definedName name="__IED1" localSheetId="17">#REF!</definedName>
    <definedName name="__IED1" localSheetId="5">#REF!</definedName>
    <definedName name="__IED1" localSheetId="3">#REF!</definedName>
    <definedName name="__IED1">#REF!</definedName>
    <definedName name="__IEH1" localSheetId="7">#REF!</definedName>
    <definedName name="__IEH1" localSheetId="9">#REF!</definedName>
    <definedName name="__IEH1" localSheetId="11">#REF!</definedName>
    <definedName name="__IEH1" localSheetId="14">#REF!</definedName>
    <definedName name="__IEH1" localSheetId="13">#REF!</definedName>
    <definedName name="__IEH1" localSheetId="17">#REF!</definedName>
    <definedName name="__IEH1" localSheetId="5">#REF!</definedName>
    <definedName name="__IEH1" localSheetId="3">#REF!</definedName>
    <definedName name="__IEH1">#REF!</definedName>
    <definedName name="__IEP1" localSheetId="7">#REF!</definedName>
    <definedName name="__IEP1" localSheetId="9">#REF!</definedName>
    <definedName name="__IEP1" localSheetId="11">#REF!</definedName>
    <definedName name="__IEP1" localSheetId="14">#REF!</definedName>
    <definedName name="__IEP1" localSheetId="13">#REF!</definedName>
    <definedName name="__IEP1" localSheetId="17">#REF!</definedName>
    <definedName name="__IEP1" localSheetId="5">#REF!</definedName>
    <definedName name="__IEP1" localSheetId="3">#REF!</definedName>
    <definedName name="__IEP1">#REF!</definedName>
    <definedName name="__IES1" localSheetId="7">#REF!</definedName>
    <definedName name="__IES1" localSheetId="9">#REF!</definedName>
    <definedName name="__IES1" localSheetId="11">#REF!</definedName>
    <definedName name="__IES1" localSheetId="14">#REF!</definedName>
    <definedName name="__IES1" localSheetId="13">#REF!</definedName>
    <definedName name="__IES1" localSheetId="17">#REF!</definedName>
    <definedName name="__IES1" localSheetId="5">#REF!</definedName>
    <definedName name="__IES1" localSheetId="3">#REF!</definedName>
    <definedName name="__IES1">#REF!</definedName>
    <definedName name="__IET1" localSheetId="7">#REF!</definedName>
    <definedName name="__IET1" localSheetId="9">#REF!</definedName>
    <definedName name="__IET1" localSheetId="11">#REF!</definedName>
    <definedName name="__IET1" localSheetId="14">#REF!</definedName>
    <definedName name="__IET1" localSheetId="13">#REF!</definedName>
    <definedName name="__IET1" localSheetId="17">#REF!</definedName>
    <definedName name="__IET1" localSheetId="5">#REF!</definedName>
    <definedName name="__IET1" localSheetId="3">#REF!</definedName>
    <definedName name="__IET1">#REF!</definedName>
    <definedName name="__jun99" localSheetId="7">'[15]PUR&amp;SAL'!#REF!</definedName>
    <definedName name="__jun99" localSheetId="9">'[15]PUR&amp;SAL'!#REF!</definedName>
    <definedName name="__jun99" localSheetId="11">'[15]PUR&amp;SAL'!#REF!</definedName>
    <definedName name="__jun99" localSheetId="14">'[15]PUR&amp;SAL'!#REF!</definedName>
    <definedName name="__jun99" localSheetId="13">'[15]PUR&amp;SAL'!#REF!</definedName>
    <definedName name="__jun99" localSheetId="17">'[15]PUR&amp;SAL'!#REF!</definedName>
    <definedName name="__jun99" localSheetId="5">'[15]PUR&amp;SAL'!#REF!</definedName>
    <definedName name="__jun99" localSheetId="3">'[15]PUR&amp;SAL'!#REF!</definedName>
    <definedName name="__jun99">'[15]PUR&amp;SAL'!#REF!</definedName>
    <definedName name="__LIA1" localSheetId="7">#REF!</definedName>
    <definedName name="__LIA1" localSheetId="9">#REF!</definedName>
    <definedName name="__LIA1" localSheetId="11">#REF!</definedName>
    <definedName name="__LIA1" localSheetId="14">#REF!</definedName>
    <definedName name="__LIA1" localSheetId="13">#REF!</definedName>
    <definedName name="__LIA1" localSheetId="17">#REF!</definedName>
    <definedName name="__LIA1" localSheetId="5">#REF!</definedName>
    <definedName name="__LIA1" localSheetId="3">#REF!</definedName>
    <definedName name="__LIA1">#REF!</definedName>
    <definedName name="__LIA2" localSheetId="7">#REF!</definedName>
    <definedName name="__LIA2" localSheetId="9">#REF!</definedName>
    <definedName name="__LIA2" localSheetId="11">#REF!</definedName>
    <definedName name="__LIA2" localSheetId="14">#REF!</definedName>
    <definedName name="__LIA2" localSheetId="13">#REF!</definedName>
    <definedName name="__LIA2" localSheetId="17">#REF!</definedName>
    <definedName name="__LIA2" localSheetId="5">#REF!</definedName>
    <definedName name="__LIA2" localSheetId="3">#REF!</definedName>
    <definedName name="__LIA2">#REF!</definedName>
    <definedName name="__LMT1">'[11]I-B'!$G$1:$G$65536</definedName>
    <definedName name="__LMT2">'[11]I-BR'!$G$1:$G$65536</definedName>
    <definedName name="__LN2" localSheetId="14">#REF!</definedName>
    <definedName name="__LN2" localSheetId="13">#REF!</definedName>
    <definedName name="__LN2" localSheetId="5">#REF!</definedName>
    <definedName name="__LN2" localSheetId="3">#REF!</definedName>
    <definedName name="__LN2">#REF!</definedName>
    <definedName name="__PL1" localSheetId="7">#REF!</definedName>
    <definedName name="__PL1" localSheetId="9">#REF!</definedName>
    <definedName name="__PL1" localSheetId="11">#REF!</definedName>
    <definedName name="__PL1" localSheetId="14">#REF!</definedName>
    <definedName name="__PL1" localSheetId="13">#REF!</definedName>
    <definedName name="__PL1" localSheetId="17">#REF!</definedName>
    <definedName name="__PL1" localSheetId="5">#REF!</definedName>
    <definedName name="__PL1" localSheetId="3">#REF!</definedName>
    <definedName name="__PL1">#REF!</definedName>
    <definedName name="__PL2" localSheetId="7">#REF!</definedName>
    <definedName name="__PL2" localSheetId="9">#REF!</definedName>
    <definedName name="__PL2" localSheetId="11">#REF!</definedName>
    <definedName name="__PL2" localSheetId="14">#REF!</definedName>
    <definedName name="__PL2" localSheetId="13">#REF!</definedName>
    <definedName name="__PL2" localSheetId="17">#REF!</definedName>
    <definedName name="__PL2" localSheetId="5">#REF!</definedName>
    <definedName name="__PL2" localSheetId="3">#REF!</definedName>
    <definedName name="__PL2">#REF!</definedName>
    <definedName name="__pL3" localSheetId="14">#REF!</definedName>
    <definedName name="__pL3" localSheetId="13">#REF!</definedName>
    <definedName name="__pL3" localSheetId="5">#REF!</definedName>
    <definedName name="__pL3" localSheetId="3">#REF!</definedName>
    <definedName name="__pL3">#REF!</definedName>
    <definedName name="__PP2" localSheetId="7">#REF!</definedName>
    <definedName name="__PP2" localSheetId="9">#REF!</definedName>
    <definedName name="__PP2" localSheetId="11">#REF!</definedName>
    <definedName name="__PP2" localSheetId="14">#REF!</definedName>
    <definedName name="__PP2" localSheetId="13">#REF!</definedName>
    <definedName name="__PP2" localSheetId="17">#REF!</definedName>
    <definedName name="__PP2" localSheetId="5">#REF!</definedName>
    <definedName name="__PP2" localSheetId="3">#REF!</definedName>
    <definedName name="__PP2">#REF!</definedName>
    <definedName name="__PP3" localSheetId="7">#REF!</definedName>
    <definedName name="__PP3" localSheetId="9">#REF!</definedName>
    <definedName name="__PP3" localSheetId="11">#REF!</definedName>
    <definedName name="__PP3" localSheetId="14">#REF!</definedName>
    <definedName name="__PP3" localSheetId="13">#REF!</definedName>
    <definedName name="__PP3" localSheetId="17">#REF!</definedName>
    <definedName name="__PP3" localSheetId="5">#REF!</definedName>
    <definedName name="__PP3" localSheetId="3">#REF!</definedName>
    <definedName name="__PP3">#REF!</definedName>
    <definedName name="__REC1999">'[7]RC-0997'!$B$132:$Q$171</definedName>
    <definedName name="__SAL2003" localSheetId="14">#REF!</definedName>
    <definedName name="__SAL2003" localSheetId="13">#REF!</definedName>
    <definedName name="__SAL2003" localSheetId="5">#REF!</definedName>
    <definedName name="__SAL2003" localSheetId="3">#REF!</definedName>
    <definedName name="__SAL2003">#REF!</definedName>
    <definedName name="__SAL2004" localSheetId="14">#REF!</definedName>
    <definedName name="__SAL2004" localSheetId="13">#REF!</definedName>
    <definedName name="__SAL2004" localSheetId="5">#REF!</definedName>
    <definedName name="__SAL2004" localSheetId="3">#REF!</definedName>
    <definedName name="__SAL2004">#REF!</definedName>
    <definedName name="__SEC107" localSheetId="7">#REF!</definedName>
    <definedName name="__SEC107" localSheetId="9">#REF!</definedName>
    <definedName name="__SEC107" localSheetId="11">#REF!</definedName>
    <definedName name="__SEC107" localSheetId="14">#REF!</definedName>
    <definedName name="__SEC107" localSheetId="13">#REF!</definedName>
    <definedName name="__SEC107" localSheetId="17">#REF!</definedName>
    <definedName name="__SEC107" localSheetId="5">#REF!</definedName>
    <definedName name="__SEC107" localSheetId="3">#REF!</definedName>
    <definedName name="__SEC107">#REF!</definedName>
    <definedName name="__tam2" localSheetId="14" hidden="1">#REF!</definedName>
    <definedName name="__tam2" localSheetId="13" hidden="1">#REF!</definedName>
    <definedName name="__tam2" localSheetId="5" hidden="1">#REF!</definedName>
    <definedName name="__tam2" localSheetId="3" hidden="1">#REF!</definedName>
    <definedName name="__tam2" hidden="1">#REF!</definedName>
    <definedName name="__TMO1" localSheetId="7">'[19]BS-OVS'!#REF!</definedName>
    <definedName name="__TMO1" localSheetId="9">'[19]BS-OVS'!#REF!</definedName>
    <definedName name="__TMO1" localSheetId="11">'[19]BS-OVS'!#REF!</definedName>
    <definedName name="__TMO1" localSheetId="14">'[19]BS-OVS'!#REF!</definedName>
    <definedName name="__TMO1" localSheetId="13">'[19]BS-OVS'!#REF!</definedName>
    <definedName name="__TMO1" localSheetId="17">'[19]BS-OVS'!#REF!</definedName>
    <definedName name="__TMO1" localSheetId="5">'[19]BS-OVS'!#REF!</definedName>
    <definedName name="__TMO1" localSheetId="3">'[19]BS-OVS'!#REF!</definedName>
    <definedName name="__TMO1">'[19]BS-OVS'!#REF!</definedName>
    <definedName name="__UAE1">[13]Sheet4!$D$116:$D$207</definedName>
    <definedName name="__UAE2">[13]Sheet4!$Q$14:$Q$105</definedName>
    <definedName name="__UK1">[13]Sheet4!$F$324:$F$415</definedName>
    <definedName name="__UK2">[13]Sheet4!$S$222:$S$313</definedName>
    <definedName name="__USA1">[13]Sheet4!$D$428:$D$519</definedName>
    <definedName name="__USA2">[13]Sheet4!$Q$326:$Q$417</definedName>
    <definedName name="__ws1" localSheetId="7">'[16]Revenue-Fire-Marine-Motor'!#REF!</definedName>
    <definedName name="__ws1" localSheetId="9">'[16]Revenue-Fire-Marine-Motor'!#REF!</definedName>
    <definedName name="__ws1" localSheetId="11">'[16]Revenue-Fire-Marine-Motor'!#REF!</definedName>
    <definedName name="__ws1" localSheetId="14">'[16]Revenue-Fire-Marine-Motor'!#REF!</definedName>
    <definedName name="__ws1" localSheetId="13">'[16]Revenue-Fire-Marine-Motor'!#REF!</definedName>
    <definedName name="__ws1" localSheetId="17">'[16]Revenue-Fire-Marine-Motor'!#REF!</definedName>
    <definedName name="__ws1" localSheetId="5">'[16]Revenue-Fire-Marine-Motor'!#REF!</definedName>
    <definedName name="__ws1" localSheetId="3">'[16]Revenue-Fire-Marine-Motor'!#REF!</definedName>
    <definedName name="__ws1">'[16]Revenue-Fire-Marine-Motor'!#REF!</definedName>
    <definedName name="_1" localSheetId="7">#REF!</definedName>
    <definedName name="_1" localSheetId="9">#REF!</definedName>
    <definedName name="_1" localSheetId="11">#REF!</definedName>
    <definedName name="_1" localSheetId="14">#REF!</definedName>
    <definedName name="_1" localSheetId="13">#REF!</definedName>
    <definedName name="_1" localSheetId="17">#REF!</definedName>
    <definedName name="_1" localSheetId="5">#REF!</definedName>
    <definedName name="_1" localSheetId="3">#REF!</definedName>
    <definedName name="_1">#REF!</definedName>
    <definedName name="_1.1" localSheetId="7">#REF!</definedName>
    <definedName name="_1.1" localSheetId="9">#REF!</definedName>
    <definedName name="_1.1" localSheetId="11">#REF!</definedName>
    <definedName name="_1.1" localSheetId="14">#REF!</definedName>
    <definedName name="_1.1" localSheetId="13">#REF!</definedName>
    <definedName name="_1.1" localSheetId="17">#REF!</definedName>
    <definedName name="_1.1" localSheetId="5">#REF!</definedName>
    <definedName name="_1.1" localSheetId="3">#REF!</definedName>
    <definedName name="_1.1">#REF!</definedName>
    <definedName name="_1.2" localSheetId="7">[25]Sheet3!#REF!</definedName>
    <definedName name="_1.2" localSheetId="9">[25]Sheet3!#REF!</definedName>
    <definedName name="_1.2" localSheetId="11">[25]Sheet3!#REF!</definedName>
    <definedName name="_1.2" localSheetId="14">[25]Sheet3!#REF!</definedName>
    <definedName name="_1.2" localSheetId="13">[25]Sheet3!#REF!</definedName>
    <definedName name="_1.2" localSheetId="17">[25]Sheet3!#REF!</definedName>
    <definedName name="_1.2" localSheetId="5">[25]Sheet3!#REF!</definedName>
    <definedName name="_1.2" localSheetId="3">[25]Sheet3!#REF!</definedName>
    <definedName name="_1.2">[25]Sheet3!#REF!</definedName>
    <definedName name="_1__123Graph_ACHART_1" hidden="1">'[26]Annexure "C"'!$C$19:$H$19</definedName>
    <definedName name="_1_C_1">NA()</definedName>
    <definedName name="_10" localSheetId="7">#REF!</definedName>
    <definedName name="_10" localSheetId="9">#REF!</definedName>
    <definedName name="_10" localSheetId="11">#REF!</definedName>
    <definedName name="_10" localSheetId="14">#REF!</definedName>
    <definedName name="_10" localSheetId="13">#REF!</definedName>
    <definedName name="_10" localSheetId="17">#REF!</definedName>
    <definedName name="_10" localSheetId="5">#REF!</definedName>
    <definedName name="_10" localSheetId="3">#REF!</definedName>
    <definedName name="_10">#REF!</definedName>
    <definedName name="_102Excel_BuiltIn_Print_Area_5_1_1_1_1_1_1_1">NA()</definedName>
    <definedName name="_103Excel_BuiltIn_Print_Area_5_1_1_1_1_1_1_1_1_1">NA()</definedName>
    <definedName name="_107A" localSheetId="7">#REF!</definedName>
    <definedName name="_107A" localSheetId="9">#REF!</definedName>
    <definedName name="_107A" localSheetId="11">#REF!</definedName>
    <definedName name="_107A" localSheetId="14">#REF!</definedName>
    <definedName name="_107A" localSheetId="13">#REF!</definedName>
    <definedName name="_107A" localSheetId="17">#REF!</definedName>
    <definedName name="_107A" localSheetId="5">#REF!</definedName>
    <definedName name="_107A" localSheetId="3">#REF!</definedName>
    <definedName name="_107A">#REF!</definedName>
    <definedName name="_11" localSheetId="7">#REF!</definedName>
    <definedName name="_11" localSheetId="9">#REF!</definedName>
    <definedName name="_11" localSheetId="11">#REF!</definedName>
    <definedName name="_11" localSheetId="14">#REF!</definedName>
    <definedName name="_11" localSheetId="13">#REF!</definedName>
    <definedName name="_11" localSheetId="17">#REF!</definedName>
    <definedName name="_11" localSheetId="5">#REF!</definedName>
    <definedName name="_11" localSheetId="3">#REF!</definedName>
    <definedName name="_11">#REF!</definedName>
    <definedName name="_12" localSheetId="7">#REF!</definedName>
    <definedName name="_12" localSheetId="9">#REF!</definedName>
    <definedName name="_12" localSheetId="11">#REF!</definedName>
    <definedName name="_12" localSheetId="14">#REF!</definedName>
    <definedName name="_12" localSheetId="13">#REF!</definedName>
    <definedName name="_12" localSheetId="17">#REF!</definedName>
    <definedName name="_12" localSheetId="5">#REF!</definedName>
    <definedName name="_12" localSheetId="3">#REF!</definedName>
    <definedName name="_12">#REF!</definedName>
    <definedName name="_122Excel_BuiltIn_Print_Area_5_1_1_1_2">NA()</definedName>
    <definedName name="_123" localSheetId="14">#REF!</definedName>
    <definedName name="_123" localSheetId="13">#REF!</definedName>
    <definedName name="_123" localSheetId="5">#REF!</definedName>
    <definedName name="_123" localSheetId="3">#REF!</definedName>
    <definedName name="_123">#REF!</definedName>
    <definedName name="_125Excel_BuiltIn_Print_Area_5_1_1_1_1_1_1_1">NA()</definedName>
    <definedName name="_126Excel_BuiltIn_Print_Area_5_1_1_1_1_1_1_1_1_1">NA()</definedName>
    <definedName name="_12A" localSheetId="7">#REF!</definedName>
    <definedName name="_12A" localSheetId="9">#REF!</definedName>
    <definedName name="_12A" localSheetId="11">#REF!</definedName>
    <definedName name="_12A" localSheetId="14">#REF!</definedName>
    <definedName name="_12A" localSheetId="13">#REF!</definedName>
    <definedName name="_12A" localSheetId="17">#REF!</definedName>
    <definedName name="_12A" localSheetId="5">#REF!</definedName>
    <definedName name="_12A" localSheetId="3">#REF!</definedName>
    <definedName name="_12A">#REF!</definedName>
    <definedName name="_12B" localSheetId="7">#REF!</definedName>
    <definedName name="_12B" localSheetId="9">#REF!</definedName>
    <definedName name="_12B" localSheetId="11">#REF!</definedName>
    <definedName name="_12B" localSheetId="14">#REF!</definedName>
    <definedName name="_12B" localSheetId="13">#REF!</definedName>
    <definedName name="_12B" localSheetId="17">#REF!</definedName>
    <definedName name="_12B" localSheetId="5">#REF!</definedName>
    <definedName name="_12B" localSheetId="3">#REF!</definedName>
    <definedName name="_12B">#REF!</definedName>
    <definedName name="_12C" localSheetId="7">#REF!</definedName>
    <definedName name="_12C" localSheetId="9">#REF!</definedName>
    <definedName name="_12C" localSheetId="11">#REF!</definedName>
    <definedName name="_12C" localSheetId="14">#REF!</definedName>
    <definedName name="_12C" localSheetId="13">#REF!</definedName>
    <definedName name="_12C" localSheetId="17">#REF!</definedName>
    <definedName name="_12C" localSheetId="5">#REF!</definedName>
    <definedName name="_12C" localSheetId="3">#REF!</definedName>
    <definedName name="_12C">#REF!</definedName>
    <definedName name="_13" localSheetId="7">#REF!</definedName>
    <definedName name="_13" localSheetId="9">#REF!</definedName>
    <definedName name="_13" localSheetId="11">#REF!</definedName>
    <definedName name="_13" localSheetId="14">#REF!</definedName>
    <definedName name="_13" localSheetId="13">#REF!</definedName>
    <definedName name="_13" localSheetId="17">#REF!</definedName>
    <definedName name="_13" localSheetId="5">#REF!</definedName>
    <definedName name="_13" localSheetId="3">#REF!</definedName>
    <definedName name="_13">#REF!</definedName>
    <definedName name="_14" localSheetId="7">#REF!</definedName>
    <definedName name="_14" localSheetId="9">#REF!</definedName>
    <definedName name="_14" localSheetId="11">#REF!</definedName>
    <definedName name="_14" localSheetId="14">#REF!</definedName>
    <definedName name="_14" localSheetId="13">#REF!</definedName>
    <definedName name="_14" localSheetId="17">#REF!</definedName>
    <definedName name="_14" localSheetId="5">#REF!</definedName>
    <definedName name="_14" localSheetId="3">#REF!</definedName>
    <definedName name="_14">#REF!</definedName>
    <definedName name="_140Excel_BuiltIn_Print_Titles_14_1_1_1_1">NA()</definedName>
    <definedName name="_147Excel_BuiltIn_Print_Titles_17_1_1_2">NA()</definedName>
    <definedName name="_148Excel_BuiltIn_Print_Titles_17_1_1_1_1">NA()</definedName>
    <definedName name="_149Excel_BuiltIn_Print_Titles_17_1_1_1_1_1_1">NA()</definedName>
    <definedName name="_14D" localSheetId="14">[27]Furniture!#REF!</definedName>
    <definedName name="_14D" localSheetId="13">[27]Furniture!#REF!</definedName>
    <definedName name="_14D" localSheetId="5">[27]Furniture!#REF!</definedName>
    <definedName name="_14D" localSheetId="3">[27]Furniture!#REF!</definedName>
    <definedName name="_14D">[27]Furniture!#REF!</definedName>
    <definedName name="_15" localSheetId="7">#REF!</definedName>
    <definedName name="_15" localSheetId="9">#REF!</definedName>
    <definedName name="_15" localSheetId="11">#REF!</definedName>
    <definedName name="_15" localSheetId="14">#REF!</definedName>
    <definedName name="_15" localSheetId="13">#REF!</definedName>
    <definedName name="_15" localSheetId="17">#REF!</definedName>
    <definedName name="_15" localSheetId="5">#REF!</definedName>
    <definedName name="_15" localSheetId="3">#REF!</definedName>
    <definedName name="_15">#REF!</definedName>
    <definedName name="_150Excel_BuiltIn_Print_Titles_2_1_1_1">NA()</definedName>
    <definedName name="_159Excel_BuiltIn_Print_Titles_7_1_1_1">NA()</definedName>
    <definedName name="_16" localSheetId="7">#REF!</definedName>
    <definedName name="_16" localSheetId="9">#REF!</definedName>
    <definedName name="_16" localSheetId="11">#REF!</definedName>
    <definedName name="_16" localSheetId="14">#REF!</definedName>
    <definedName name="_16" localSheetId="13">#REF!</definedName>
    <definedName name="_16" localSheetId="17">#REF!</definedName>
    <definedName name="_16" localSheetId="5">#REF!</definedName>
    <definedName name="_16" localSheetId="3">#REF!</definedName>
    <definedName name="_16">#REF!</definedName>
    <definedName name="_169Excel_BuiltIn_Print_Titles_14_1_1_1_1">NA()</definedName>
    <definedName name="_17" localSheetId="7">#REF!</definedName>
    <definedName name="_17" localSheetId="9">#REF!</definedName>
    <definedName name="_17" localSheetId="11">#REF!</definedName>
    <definedName name="_17" localSheetId="14">#REF!</definedName>
    <definedName name="_17" localSheetId="13">#REF!</definedName>
    <definedName name="_17" localSheetId="17">#REF!</definedName>
    <definedName name="_17" localSheetId="5">#REF!</definedName>
    <definedName name="_17" localSheetId="3">#REF!</definedName>
    <definedName name="_17">#REF!</definedName>
    <definedName name="_177Excel_BuiltIn_Print_Titles_17_1_1_2">NA()</definedName>
    <definedName name="_178Excel_BuiltIn_Print_Titles_17_1_1_1_1">NA()</definedName>
    <definedName name="_179Excel_BuiltIn_Print_Titles_17_1_1_1_1_1_1">NA()</definedName>
    <definedName name="_18" localSheetId="7">#REF!</definedName>
    <definedName name="_18" localSheetId="9">#REF!</definedName>
    <definedName name="_18" localSheetId="11">#REF!</definedName>
    <definedName name="_18" localSheetId="14">#REF!</definedName>
    <definedName name="_18" localSheetId="13">#REF!</definedName>
    <definedName name="_18" localSheetId="17">#REF!</definedName>
    <definedName name="_18" localSheetId="5">#REF!</definedName>
    <definedName name="_18" localSheetId="3">#REF!</definedName>
    <definedName name="_18">#REF!</definedName>
    <definedName name="_180Excel_BuiltIn_Print_Titles_2_1_1_1">NA()</definedName>
    <definedName name="_19" localSheetId="7">#REF!</definedName>
    <definedName name="_19" localSheetId="9">#REF!</definedName>
    <definedName name="_19" localSheetId="11">#REF!</definedName>
    <definedName name="_19" localSheetId="14">#REF!</definedName>
    <definedName name="_19" localSheetId="13">#REF!</definedName>
    <definedName name="_19" localSheetId="17">#REF!</definedName>
    <definedName name="_19" localSheetId="5">#REF!</definedName>
    <definedName name="_19" localSheetId="3">#REF!</definedName>
    <definedName name="_19">#REF!</definedName>
    <definedName name="_191Excel_BuiltIn_Print_Titles_7_1_1_1">NA()</definedName>
    <definedName name="_19E____ဠ0__큌〈Ř" localSheetId="14">#REF!</definedName>
    <definedName name="_19E____ဠ0__큌〈Ř" localSheetId="13">#REF!</definedName>
    <definedName name="_19E____ဠ0__큌〈Ř" localSheetId="5">#REF!</definedName>
    <definedName name="_19E____ဠ0__큌〈Ř" localSheetId="3">#REF!</definedName>
    <definedName name="_19E____ဠ0__큌〈Ř">#REF!</definedName>
    <definedName name="_2" localSheetId="7">#REF!</definedName>
    <definedName name="_2" localSheetId="9">#REF!</definedName>
    <definedName name="_2" localSheetId="11">#REF!</definedName>
    <definedName name="_2" localSheetId="14">#REF!</definedName>
    <definedName name="_2" localSheetId="13">#REF!</definedName>
    <definedName name="_2" localSheetId="17">#REF!</definedName>
    <definedName name="_2" localSheetId="5">#REF!</definedName>
    <definedName name="_2" localSheetId="3">#REF!</definedName>
    <definedName name="_2">#REF!</definedName>
    <definedName name="_2.1" localSheetId="7">#REF!</definedName>
    <definedName name="_2.1" localSheetId="9">#REF!</definedName>
    <definedName name="_2.1" localSheetId="11">#REF!</definedName>
    <definedName name="_2.1" localSheetId="14">#REF!</definedName>
    <definedName name="_2.1" localSheetId="13">#REF!</definedName>
    <definedName name="_2.1" localSheetId="17">#REF!</definedName>
    <definedName name="_2.1" localSheetId="5">#REF!</definedName>
    <definedName name="_2.1" localSheetId="3">#REF!</definedName>
    <definedName name="_2.1">#REF!</definedName>
    <definedName name="_2.2" localSheetId="7">[25]Sheet3!#REF!</definedName>
    <definedName name="_2.2" localSheetId="9">[25]Sheet3!#REF!</definedName>
    <definedName name="_2.2" localSheetId="11">[25]Sheet3!#REF!</definedName>
    <definedName name="_2.2" localSheetId="14">[25]Sheet3!#REF!</definedName>
    <definedName name="_2.2" localSheetId="13">[25]Sheet3!#REF!</definedName>
    <definedName name="_2.2" localSheetId="17">[25]Sheet3!#REF!</definedName>
    <definedName name="_2.2" localSheetId="5">[25]Sheet3!#REF!</definedName>
    <definedName name="_2.2" localSheetId="3">[25]Sheet3!#REF!</definedName>
    <definedName name="_2.2">[25]Sheet3!#REF!</definedName>
    <definedName name="_2__123Graph_BCHART_1" hidden="1">'[26]Annexure "C"'!$C$20:$H$20</definedName>
    <definedName name="_2_C_1_1">NA()</definedName>
    <definedName name="_20" localSheetId="7">#REF!</definedName>
    <definedName name="_20" localSheetId="9">#REF!</definedName>
    <definedName name="_20" localSheetId="11">#REF!</definedName>
    <definedName name="_20" localSheetId="14">#REF!</definedName>
    <definedName name="_20" localSheetId="13">#REF!</definedName>
    <definedName name="_20" localSheetId="17">#REF!</definedName>
    <definedName name="_20" localSheetId="5">#REF!</definedName>
    <definedName name="_20" localSheetId="3">#REF!</definedName>
    <definedName name="_20">#REF!</definedName>
    <definedName name="_21" localSheetId="7">#REF!</definedName>
    <definedName name="_21" localSheetId="9">#REF!</definedName>
    <definedName name="_21" localSheetId="11">#REF!</definedName>
    <definedName name="_21" localSheetId="14">#REF!</definedName>
    <definedName name="_21" localSheetId="13">#REF!</definedName>
    <definedName name="_21" localSheetId="17">#REF!</definedName>
    <definedName name="_21" localSheetId="5">#REF!</definedName>
    <definedName name="_21" localSheetId="3">#REF!</definedName>
    <definedName name="_21">#REF!</definedName>
    <definedName name="_24_06_2004" localSheetId="7">#REF!</definedName>
    <definedName name="_24_06_2004" localSheetId="9">#REF!</definedName>
    <definedName name="_24_06_2004" localSheetId="11">#REF!</definedName>
    <definedName name="_24_06_2004" localSheetId="14">#REF!</definedName>
    <definedName name="_24_06_2004" localSheetId="13">#REF!</definedName>
    <definedName name="_24_06_2004" localSheetId="17">#REF!</definedName>
    <definedName name="_24_06_2004" localSheetId="5">#REF!</definedName>
    <definedName name="_24_06_2004" localSheetId="3">#REF!</definedName>
    <definedName name="_24_06_2004">#REF!</definedName>
    <definedName name="_29_07_2004" localSheetId="7">#REF!</definedName>
    <definedName name="_29_07_2004" localSheetId="9">#REF!</definedName>
    <definedName name="_29_07_2004" localSheetId="11">#REF!</definedName>
    <definedName name="_29_07_2004" localSheetId="14">#REF!</definedName>
    <definedName name="_29_07_2004" localSheetId="13">#REF!</definedName>
    <definedName name="_29_07_2004" localSheetId="17">#REF!</definedName>
    <definedName name="_29_07_2004" localSheetId="5">#REF!</definedName>
    <definedName name="_29_07_2004" localSheetId="3">#REF!</definedName>
    <definedName name="_29_07_2004">#REF!</definedName>
    <definedName name="_2A" localSheetId="14">[28]Furniture!#REF!</definedName>
    <definedName name="_2A" localSheetId="13">[28]Furniture!#REF!</definedName>
    <definedName name="_2A" localSheetId="5">[28]Furniture!#REF!</definedName>
    <definedName name="_2A" localSheetId="3">[28]Furniture!#REF!</definedName>
    <definedName name="_2A">[28]Furniture!#REF!</definedName>
    <definedName name="_3" localSheetId="7">#REF!</definedName>
    <definedName name="_3" localSheetId="9">#REF!</definedName>
    <definedName name="_3" localSheetId="11">#REF!</definedName>
    <definedName name="_3" localSheetId="14">#REF!</definedName>
    <definedName name="_3" localSheetId="13">#REF!</definedName>
    <definedName name="_3" localSheetId="17">#REF!</definedName>
    <definedName name="_3" localSheetId="5">#REF!</definedName>
    <definedName name="_3" localSheetId="3">#REF!</definedName>
    <definedName name="_3">#REF!</definedName>
    <definedName name="_3.1">[13]Sheet4!$A$110</definedName>
    <definedName name="_3.2">[13]Sheet4!$O$8</definedName>
    <definedName name="_3.3" localSheetId="7">[25]Sheet2!#REF!</definedName>
    <definedName name="_3.3" localSheetId="9">[25]Sheet2!#REF!</definedName>
    <definedName name="_3.3" localSheetId="11">[25]Sheet2!#REF!</definedName>
    <definedName name="_3.3" localSheetId="14">[25]Sheet2!#REF!</definedName>
    <definedName name="_3.3" localSheetId="13">[25]Sheet2!#REF!</definedName>
    <definedName name="_3.3" localSheetId="17">[25]Sheet2!#REF!</definedName>
    <definedName name="_3.3" localSheetId="5">[25]Sheet2!#REF!</definedName>
    <definedName name="_3.3" localSheetId="3">[25]Sheet2!#REF!</definedName>
    <definedName name="_3.3">[25]Sheet2!#REF!</definedName>
    <definedName name="_3__123Graph_CCHART_1" hidden="1">'[26]Annexure "C"'!$C$21:$H$21</definedName>
    <definedName name="_3_C_1_2">NA()</definedName>
    <definedName name="_4" localSheetId="7">#REF!</definedName>
    <definedName name="_4" localSheetId="9">#REF!</definedName>
    <definedName name="_4" localSheetId="11">#REF!</definedName>
    <definedName name="_4" localSheetId="14">#REF!</definedName>
    <definedName name="_4" localSheetId="13">#REF!</definedName>
    <definedName name="_4" localSheetId="17">#REF!</definedName>
    <definedName name="_4" localSheetId="5">#REF!</definedName>
    <definedName name="_4" localSheetId="3">#REF!</definedName>
    <definedName name="_4">#REF!</definedName>
    <definedName name="_4.1">[13]Sheet4!$A$214</definedName>
    <definedName name="_4.2">[13]Sheet4!$O$112</definedName>
    <definedName name="_4__123Graph_XCHART_1" hidden="1">'[26]Annexure "C"'!$C$18:$H$18</definedName>
    <definedName name="_4D" localSheetId="14">[28]Furniture!#REF!</definedName>
    <definedName name="_4D" localSheetId="13">[28]Furniture!#REF!</definedName>
    <definedName name="_4D" localSheetId="5">[28]Furniture!#REF!</definedName>
    <definedName name="_4D" localSheetId="3">[28]Furniture!#REF!</definedName>
    <definedName name="_4D">[28]Furniture!#REF!</definedName>
    <definedName name="_5" localSheetId="7">#REF!</definedName>
    <definedName name="_5" localSheetId="9">#REF!</definedName>
    <definedName name="_5" localSheetId="11">#REF!</definedName>
    <definedName name="_5" localSheetId="14">#REF!</definedName>
    <definedName name="_5" localSheetId="13">#REF!</definedName>
    <definedName name="_5" localSheetId="17">#REF!</definedName>
    <definedName name="_5" localSheetId="5">#REF!</definedName>
    <definedName name="_5" localSheetId="3">#REF!</definedName>
    <definedName name="_5">#REF!</definedName>
    <definedName name="_5.1">[13]Sheet4!$A$318</definedName>
    <definedName name="_5.2">[13]Sheet4!$O$216</definedName>
    <definedName name="_5E____ဠ0__큌〈Ř" localSheetId="14">#REF!</definedName>
    <definedName name="_5E____ဠ0__큌〈Ř" localSheetId="13">#REF!</definedName>
    <definedName name="_5E____ဠ0__큌〈Ř" localSheetId="5">#REF!</definedName>
    <definedName name="_5E____ဠ0__큌〈Ř" localSheetId="3">#REF!</definedName>
    <definedName name="_5E____ဠ0__큌〈Ř">#REF!</definedName>
    <definedName name="_6" localSheetId="7">#REF!</definedName>
    <definedName name="_6" localSheetId="9">#REF!</definedName>
    <definedName name="_6" localSheetId="11">#REF!</definedName>
    <definedName name="_6" localSheetId="14">#REF!</definedName>
    <definedName name="_6" localSheetId="13">#REF!</definedName>
    <definedName name="_6" localSheetId="17">#REF!</definedName>
    <definedName name="_6" localSheetId="5">#REF!</definedName>
    <definedName name="_6" localSheetId="3">#REF!</definedName>
    <definedName name="_6">#REF!</definedName>
    <definedName name="_6.1">[13]Sheet4!$A$422</definedName>
    <definedName name="_6.2">[13]Sheet4!$O$320</definedName>
    <definedName name="_7" localSheetId="7">#REF!</definedName>
    <definedName name="_7" localSheetId="9">#REF!</definedName>
    <definedName name="_7" localSheetId="11">#REF!</definedName>
    <definedName name="_7" localSheetId="14">#REF!</definedName>
    <definedName name="_7" localSheetId="13">#REF!</definedName>
    <definedName name="_7" localSheetId="17">#REF!</definedName>
    <definedName name="_7" localSheetId="5">#REF!</definedName>
    <definedName name="_7" localSheetId="3">#REF!</definedName>
    <definedName name="_7">#REF!</definedName>
    <definedName name="_7.1">[13]Sheet4!$A$526</definedName>
    <definedName name="_7.2">[13]Sheet4!$O$424</definedName>
    <definedName name="_78Excel_BuiltIn_Print_Area_2_1_1_1_1_1_1">NA()</definedName>
    <definedName name="_79Excel_BuiltIn_Print_Area_2_1_1_1_1_1_2">NA()</definedName>
    <definedName name="_7A" localSheetId="14">[27]Furniture!#REF!</definedName>
    <definedName name="_7A" localSheetId="13">[27]Furniture!#REF!</definedName>
    <definedName name="_7A" localSheetId="5">[27]Furniture!#REF!</definedName>
    <definedName name="_7A" localSheetId="3">[27]Furniture!#REF!</definedName>
    <definedName name="_7A">[27]Furniture!#REF!</definedName>
    <definedName name="_8" localSheetId="7">#REF!</definedName>
    <definedName name="_8" localSheetId="9">#REF!</definedName>
    <definedName name="_8" localSheetId="11">#REF!</definedName>
    <definedName name="_8" localSheetId="14">#REF!</definedName>
    <definedName name="_8" localSheetId="13">#REF!</definedName>
    <definedName name="_8" localSheetId="17">#REF!</definedName>
    <definedName name="_8" localSheetId="5">#REF!</definedName>
    <definedName name="_8" localSheetId="3">#REF!</definedName>
    <definedName name="_8">#REF!</definedName>
    <definedName name="_80Excel_BuiltIn_Print_Area_2_1_1_1_1_1_1_1">NA()</definedName>
    <definedName name="_81Excel_BuiltIn_Print_Area_2_1_1_1_1_1_1_1_1_1">NA()</definedName>
    <definedName name="_9" localSheetId="7">#REF!</definedName>
    <definedName name="_9" localSheetId="9">#REF!</definedName>
    <definedName name="_9" localSheetId="11">#REF!</definedName>
    <definedName name="_9" localSheetId="14">#REF!</definedName>
    <definedName name="_9" localSheetId="13">#REF!</definedName>
    <definedName name="_9" localSheetId="17">#REF!</definedName>
    <definedName name="_9" localSheetId="5">#REF!</definedName>
    <definedName name="_9" localSheetId="3">#REF!</definedName>
    <definedName name="_9">#REF!</definedName>
    <definedName name="_94Excel_BuiltIn_Print_Area_2_1_1_1_1_1_1">NA()</definedName>
    <definedName name="_95Excel_BuiltIn_Print_Area_2_1_1_1_1_1_2">NA()</definedName>
    <definedName name="_96Excel_BuiltIn_Print_Area_2_1_1_1_1_1_1_1">NA()</definedName>
    <definedName name="_97Excel_BuiltIn_Print_Area_2_1_1_1_1_1_1_1_1_1">NA()</definedName>
    <definedName name="_99Excel_BuiltIn_Print_Area_5_1_1_1_2">NA()</definedName>
    <definedName name="_a99999" localSheetId="14">#REF!</definedName>
    <definedName name="_a99999" localSheetId="13">#REF!</definedName>
    <definedName name="_a99999" localSheetId="5">#REF!</definedName>
    <definedName name="_a99999" localSheetId="3">#REF!</definedName>
    <definedName name="_a99999">#REF!</definedName>
    <definedName name="_amt2">[29]Deposits!$G$4:$G$12861</definedName>
    <definedName name="_ASH1">[13]Sheet4!$B$524:$E$625</definedName>
    <definedName name="_ASH2">[13]Sheet4!$P$422:$Q$523</definedName>
    <definedName name="_ASS1" localSheetId="7">#REF!</definedName>
    <definedName name="_ASS1" localSheetId="9">#REF!</definedName>
    <definedName name="_ASS1" localSheetId="11">#REF!</definedName>
    <definedName name="_ASS1" localSheetId="14">#REF!</definedName>
    <definedName name="_ASS1" localSheetId="13">#REF!</definedName>
    <definedName name="_ASS1" localSheetId="17">#REF!</definedName>
    <definedName name="_ASS1" localSheetId="5">#REF!</definedName>
    <definedName name="_ASS1" localSheetId="3">#REF!</definedName>
    <definedName name="_ASS1">#REF!</definedName>
    <definedName name="_ASS2" localSheetId="7">#REF!</definedName>
    <definedName name="_ASS2" localSheetId="9">#REF!</definedName>
    <definedName name="_ASS2" localSheetId="11">#REF!</definedName>
    <definedName name="_ASS2" localSheetId="14">#REF!</definedName>
    <definedName name="_ASS2" localSheetId="13">#REF!</definedName>
    <definedName name="_ASS2" localSheetId="17">#REF!</definedName>
    <definedName name="_ASS2" localSheetId="5">#REF!</definedName>
    <definedName name="_ASS2" localSheetId="3">#REF!</definedName>
    <definedName name="_ASS2">#REF!</definedName>
    <definedName name="_B" localSheetId="14">#REF!</definedName>
    <definedName name="_B" localSheetId="13">#REF!</definedName>
    <definedName name="_B" localSheetId="5">#REF!</definedName>
    <definedName name="_B" localSheetId="3">#REF!</definedName>
    <definedName name="_B">#REF!</definedName>
    <definedName name="_BSC1" localSheetId="7">#REF!</definedName>
    <definedName name="_BSC1" localSheetId="9">#REF!</definedName>
    <definedName name="_BSC1" localSheetId="11">#REF!</definedName>
    <definedName name="_BSC1" localSheetId="14">#REF!</definedName>
    <definedName name="_BSC1" localSheetId="13">#REF!</definedName>
    <definedName name="_BSC1" localSheetId="17">#REF!</definedName>
    <definedName name="_BSC1" localSheetId="5">#REF!</definedName>
    <definedName name="_BSC1" localSheetId="3">#REF!</definedName>
    <definedName name="_BSC1">#REF!</definedName>
    <definedName name="_BSD1" localSheetId="7">#REF!</definedName>
    <definedName name="_BSD1" localSheetId="9">#REF!</definedName>
    <definedName name="_BSD1" localSheetId="11">#REF!</definedName>
    <definedName name="_BSD1" localSheetId="14">#REF!</definedName>
    <definedName name="_BSD1" localSheetId="13">#REF!</definedName>
    <definedName name="_BSD1" localSheetId="17">#REF!</definedName>
    <definedName name="_BSD1" localSheetId="5">#REF!</definedName>
    <definedName name="_BSD1" localSheetId="3">#REF!</definedName>
    <definedName name="_BSD1">#REF!</definedName>
    <definedName name="_BSH1" localSheetId="7">#REF!</definedName>
    <definedName name="_BSH1" localSheetId="9">#REF!</definedName>
    <definedName name="_BSH1" localSheetId="11">#REF!</definedName>
    <definedName name="_BSH1" localSheetId="14">#REF!</definedName>
    <definedName name="_BSH1" localSheetId="13">#REF!</definedName>
    <definedName name="_BSH1" localSheetId="17">#REF!</definedName>
    <definedName name="_BSH1" localSheetId="5">#REF!</definedName>
    <definedName name="_BSH1" localSheetId="3">#REF!</definedName>
    <definedName name="_BSH1">#REF!</definedName>
    <definedName name="_BSP1" localSheetId="7">#REF!</definedName>
    <definedName name="_BSP1" localSheetId="9">#REF!</definedName>
    <definedName name="_BSP1" localSheetId="11">#REF!</definedName>
    <definedName name="_BSP1" localSheetId="14">#REF!</definedName>
    <definedName name="_BSP1" localSheetId="13">#REF!</definedName>
    <definedName name="_BSP1" localSheetId="17">#REF!</definedName>
    <definedName name="_BSP1" localSheetId="5">#REF!</definedName>
    <definedName name="_BSP1" localSheetId="3">#REF!</definedName>
    <definedName name="_BSP1">#REF!</definedName>
    <definedName name="_BSS1" localSheetId="7">#REF!</definedName>
    <definedName name="_BSS1" localSheetId="9">#REF!</definedName>
    <definedName name="_BSS1" localSheetId="11">#REF!</definedName>
    <definedName name="_BSS1" localSheetId="14">#REF!</definedName>
    <definedName name="_BSS1" localSheetId="13">#REF!</definedName>
    <definedName name="_BSS1" localSheetId="17">#REF!</definedName>
    <definedName name="_BSS1" localSheetId="5">#REF!</definedName>
    <definedName name="_BSS1" localSheetId="3">#REF!</definedName>
    <definedName name="_BSS1">#REF!</definedName>
    <definedName name="_BST1" localSheetId="7">#REF!</definedName>
    <definedName name="_BST1" localSheetId="9">#REF!</definedName>
    <definedName name="_BST1" localSheetId="11">#REF!</definedName>
    <definedName name="_BST1" localSheetId="14">#REF!</definedName>
    <definedName name="_BST1" localSheetId="13">#REF!</definedName>
    <definedName name="_BST1" localSheetId="17">#REF!</definedName>
    <definedName name="_BST1" localSheetId="5">#REF!</definedName>
    <definedName name="_BST1" localSheetId="3">#REF!</definedName>
    <definedName name="_BST1">#REF!</definedName>
    <definedName name="_c" localSheetId="7" hidden="1">#REF!</definedName>
    <definedName name="_c" localSheetId="9" hidden="1">#REF!</definedName>
    <definedName name="_c" localSheetId="11" hidden="1">#REF!</definedName>
    <definedName name="_c" localSheetId="14" hidden="1">#REF!</definedName>
    <definedName name="_c" localSheetId="13" hidden="1">#REF!</definedName>
    <definedName name="_c" localSheetId="17" hidden="1">#REF!</definedName>
    <definedName name="_c" localSheetId="5" hidden="1">#REF!</definedName>
    <definedName name="_c" localSheetId="3" hidden="1">#REF!</definedName>
    <definedName name="_c" hidden="1">#REF!</definedName>
    <definedName name="_Col1" localSheetId="7">#REF!</definedName>
    <definedName name="_Col1" localSheetId="9">#REF!</definedName>
    <definedName name="_Col1" localSheetId="11">#REF!</definedName>
    <definedName name="_Col1" localSheetId="14">#REF!</definedName>
    <definedName name="_Col1" localSheetId="13">#REF!</definedName>
    <definedName name="_Col1" localSheetId="17">#REF!</definedName>
    <definedName name="_Col1" localSheetId="5">#REF!</definedName>
    <definedName name="_Col1" localSheetId="3">#REF!</definedName>
    <definedName name="_Col1">#REF!</definedName>
    <definedName name="_crt1">'[30]I-B'!$B$1:$B$65536</definedName>
    <definedName name="_crt2">'[30]I-BR'!$B$1:$B$65536</definedName>
    <definedName name="_D" localSheetId="7">[31]td!#REF!</definedName>
    <definedName name="_D" localSheetId="9">[31]td!#REF!</definedName>
    <definedName name="_D" localSheetId="11">[31]td!#REF!</definedName>
    <definedName name="_D" localSheetId="14">[31]td!#REF!</definedName>
    <definedName name="_D" localSheetId="13">[31]td!#REF!</definedName>
    <definedName name="_D" localSheetId="17">[31]td!#REF!</definedName>
    <definedName name="_D" localSheetId="5">[31]td!#REF!</definedName>
    <definedName name="_D" localSheetId="3">[31]td!#REF!</definedName>
    <definedName name="_D">[31]td!#REF!</definedName>
    <definedName name="_D_38" localSheetId="7">[32]td!#REF!</definedName>
    <definedName name="_D_38" localSheetId="9">[32]td!#REF!</definedName>
    <definedName name="_D_38" localSheetId="11">[32]td!#REF!</definedName>
    <definedName name="_D_38" localSheetId="14">[32]td!#REF!</definedName>
    <definedName name="_D_38" localSheetId="13">[32]td!#REF!</definedName>
    <definedName name="_D_38" localSheetId="17">[32]td!#REF!</definedName>
    <definedName name="_D_38" localSheetId="5">[32]td!#REF!</definedName>
    <definedName name="_D_38" localSheetId="3">[32]td!#REF!</definedName>
    <definedName name="_D_38">[32]td!#REF!</definedName>
    <definedName name="_D_45" localSheetId="7">'[31]cd '!#REF!</definedName>
    <definedName name="_D_45" localSheetId="9">'[31]cd '!#REF!</definedName>
    <definedName name="_D_45" localSheetId="11">'[31]cd '!#REF!</definedName>
    <definedName name="_D_45" localSheetId="14">'[31]cd '!#REF!</definedName>
    <definedName name="_D_45" localSheetId="13">'[31]cd '!#REF!</definedName>
    <definedName name="_D_45" localSheetId="17">'[31]cd '!#REF!</definedName>
    <definedName name="_D_45" localSheetId="5">'[31]cd '!#REF!</definedName>
    <definedName name="_D_45" localSheetId="3">'[31]cd '!#REF!</definedName>
    <definedName name="_D_45">'[31]cd '!#REF!</definedName>
    <definedName name="_D_46" localSheetId="7">[31]adp_or!#REF!</definedName>
    <definedName name="_D_46" localSheetId="9">[31]adp_or!#REF!</definedName>
    <definedName name="_D_46" localSheetId="11">[31]adp_or!#REF!</definedName>
    <definedName name="_D_46" localSheetId="14">[31]adp_or!#REF!</definedName>
    <definedName name="_D_46" localSheetId="13">[31]adp_or!#REF!</definedName>
    <definedName name="_D_46" localSheetId="17">[31]adp_or!#REF!</definedName>
    <definedName name="_D_46" localSheetId="5">[31]adp_or!#REF!</definedName>
    <definedName name="_D_46" localSheetId="3">[31]adp_or!#REF!</definedName>
    <definedName name="_D_46">[31]adp_or!#REF!</definedName>
    <definedName name="_D_47" localSheetId="7">[31]c_b!#REF!</definedName>
    <definedName name="_D_47" localSheetId="9">[31]c_b!#REF!</definedName>
    <definedName name="_D_47" localSheetId="11">[31]c_b!#REF!</definedName>
    <definedName name="_D_47" localSheetId="14">[31]c_b!#REF!</definedName>
    <definedName name="_D_47" localSheetId="13">[31]c_b!#REF!</definedName>
    <definedName name="_D_47" localSheetId="17">[31]c_b!#REF!</definedName>
    <definedName name="_D_47" localSheetId="5">[31]c_b!#REF!</definedName>
    <definedName name="_D_47" localSheetId="3">[31]c_b!#REF!</definedName>
    <definedName name="_D_47">[31]c_b!#REF!</definedName>
    <definedName name="_D_49" localSheetId="7">[31]rc!#REF!</definedName>
    <definedName name="_D_49" localSheetId="9">[31]rc!#REF!</definedName>
    <definedName name="_D_49" localSheetId="11">[31]rc!#REF!</definedName>
    <definedName name="_D_49" localSheetId="14">[31]rc!#REF!</definedName>
    <definedName name="_D_49" localSheetId="13">[31]rc!#REF!</definedName>
    <definedName name="_D_49" localSheetId="17">[31]rc!#REF!</definedName>
    <definedName name="_D_49" localSheetId="5">[31]rc!#REF!</definedName>
    <definedName name="_D_49" localSheetId="3">[31]rc!#REF!</definedName>
    <definedName name="_D_49">[31]rc!#REF!</definedName>
    <definedName name="_D_57" localSheetId="7">[31]f_f!#REF!</definedName>
    <definedName name="_D_57" localSheetId="9">[31]f_f!#REF!</definedName>
    <definedName name="_D_57" localSheetId="11">[31]f_f!#REF!</definedName>
    <definedName name="_D_57" localSheetId="14">[31]f_f!#REF!</definedName>
    <definedName name="_D_57" localSheetId="13">[31]f_f!#REF!</definedName>
    <definedName name="_D_57" localSheetId="17">[31]f_f!#REF!</definedName>
    <definedName name="_D_57" localSheetId="5">[31]f_f!#REF!</definedName>
    <definedName name="_D_57" localSheetId="3">[31]f_f!#REF!</definedName>
    <definedName name="_D_57">[31]f_f!#REF!</definedName>
    <definedName name="_D_59" localSheetId="7">[31]tax!#REF!</definedName>
    <definedName name="_D_59" localSheetId="9">[31]tax!#REF!</definedName>
    <definedName name="_D_59" localSheetId="11">[31]tax!#REF!</definedName>
    <definedName name="_D_59" localSheetId="14">[31]tax!#REF!</definedName>
    <definedName name="_D_59" localSheetId="13">[31]tax!#REF!</definedName>
    <definedName name="_D_59" localSheetId="17">[31]tax!#REF!</definedName>
    <definedName name="_D_59" localSheetId="5">[31]tax!#REF!</definedName>
    <definedName name="_D_59" localSheetId="3">[31]tax!#REF!</definedName>
    <definedName name="_D_59">[31]tax!#REF!</definedName>
    <definedName name="_D_60" localSheetId="7">[31]others!#REF!</definedName>
    <definedName name="_D_60" localSheetId="9">[31]others!#REF!</definedName>
    <definedName name="_D_60" localSheetId="11">[31]others!#REF!</definedName>
    <definedName name="_D_60" localSheetId="14">[31]others!#REF!</definedName>
    <definedName name="_D_60" localSheetId="13">[31]others!#REF!</definedName>
    <definedName name="_D_60" localSheetId="17">[31]others!#REF!</definedName>
    <definedName name="_D_60" localSheetId="5">[31]others!#REF!</definedName>
    <definedName name="_D_60" localSheetId="3">[31]others!#REF!</definedName>
    <definedName name="_D_60">[31]others!#REF!</definedName>
    <definedName name="_df" localSheetId="7" hidden="1">#REF!</definedName>
    <definedName name="_df" localSheetId="9" hidden="1">#REF!</definedName>
    <definedName name="_df" localSheetId="11" hidden="1">#REF!</definedName>
    <definedName name="_df" localSheetId="14" hidden="1">#REF!</definedName>
    <definedName name="_df" localSheetId="13" hidden="1">#REF!</definedName>
    <definedName name="_df" localSheetId="17" hidden="1">#REF!</definedName>
    <definedName name="_df" localSheetId="5" hidden="1">#REF!</definedName>
    <definedName name="_df" localSheetId="3" hidden="1">#REF!</definedName>
    <definedName name="_df" hidden="1">#REF!</definedName>
    <definedName name="_EPZ1">[13]Sheet4!$F$428:$F$519</definedName>
    <definedName name="_EPZ2">[13]Sheet4!$S$326:$S$417</definedName>
    <definedName name="_Fill" localSheetId="16" hidden="1">#REF!</definedName>
    <definedName name="_Fill" localSheetId="7" hidden="1">#REF!</definedName>
    <definedName name="_Fill" localSheetId="9" hidden="1">#REF!</definedName>
    <definedName name="_Fill" localSheetId="11" hidden="1">#REF!</definedName>
    <definedName name="_Fill" localSheetId="14" hidden="1">#REF!</definedName>
    <definedName name="_Fill" localSheetId="13" hidden="1">#REF!</definedName>
    <definedName name="_Fill" localSheetId="17" hidden="1">#REF!</definedName>
    <definedName name="_Fill" localSheetId="5" hidden="1">#REF!</definedName>
    <definedName name="_Fill" localSheetId="3" hidden="1">#REF!</definedName>
    <definedName name="_Fill" hidden="1">#REF!</definedName>
    <definedName name="_xlnm._FilterDatabase" localSheetId="6" hidden="1">'3-5'!$B$86:$P$93</definedName>
    <definedName name="_xlnm._FilterDatabase" localSheetId="14" hidden="1">#REF!</definedName>
    <definedName name="_xlnm._FilterDatabase" localSheetId="13" hidden="1">#REF!</definedName>
    <definedName name="_xlnm._FilterDatabase" localSheetId="5" hidden="1">#REF!</definedName>
    <definedName name="_xlnm._FilterDatabase" localSheetId="3" hidden="1">#REF!</definedName>
    <definedName name="_xlnm._FilterDatabase" hidden="1">#REF!</definedName>
    <definedName name="_FMT1">'[30]I-B'!$E$1:$E$65536</definedName>
    <definedName name="_FMT2">'[30]I-BR'!$E$1:$E$65536</definedName>
    <definedName name="_hg65656" localSheetId="16" hidden="1">#REF!</definedName>
    <definedName name="_hg65656" localSheetId="7" hidden="1">#REF!</definedName>
    <definedName name="_hg65656" localSheetId="9" hidden="1">#REF!</definedName>
    <definedName name="_hg65656" localSheetId="11" hidden="1">#REF!</definedName>
    <definedName name="_hg65656" localSheetId="14" hidden="1">#REF!</definedName>
    <definedName name="_hg65656" localSheetId="13" hidden="1">#REF!</definedName>
    <definedName name="_hg65656" localSheetId="17" hidden="1">#REF!</definedName>
    <definedName name="_hg65656" localSheetId="5" hidden="1">#REF!</definedName>
    <definedName name="_hg65656" localSheetId="3" hidden="1">#REF!</definedName>
    <definedName name="_hg65656" hidden="1">#REF!</definedName>
    <definedName name="_hub0207" localSheetId="7">[14]AL905!#REF!</definedName>
    <definedName name="_hub0207" localSheetId="9">[14]AL905!#REF!</definedName>
    <definedName name="_hub0207" localSheetId="11">[14]AL905!#REF!</definedName>
    <definedName name="_hub0207" localSheetId="14">[14]AL905!#REF!</definedName>
    <definedName name="_hub0207" localSheetId="13">[14]AL905!#REF!</definedName>
    <definedName name="_hub0207" localSheetId="17">[14]AL905!#REF!</definedName>
    <definedName name="_hub0207" localSheetId="5">[14]AL905!#REF!</definedName>
    <definedName name="_hub0207" localSheetId="3">[14]AL905!#REF!</definedName>
    <definedName name="_hub0207">[14]AL905!#REF!</definedName>
    <definedName name="_IEC1" localSheetId="7">#REF!</definedName>
    <definedName name="_IEC1" localSheetId="9">#REF!</definedName>
    <definedName name="_IEC1" localSheetId="11">#REF!</definedName>
    <definedName name="_IEC1" localSheetId="14">#REF!</definedName>
    <definedName name="_IEC1" localSheetId="13">#REF!</definedName>
    <definedName name="_IEC1" localSheetId="17">#REF!</definedName>
    <definedName name="_IEC1" localSheetId="5">#REF!</definedName>
    <definedName name="_IEC1" localSheetId="3">#REF!</definedName>
    <definedName name="_IEC1">#REF!</definedName>
    <definedName name="_IED1" localSheetId="7">#REF!</definedName>
    <definedName name="_IED1" localSheetId="9">#REF!</definedName>
    <definedName name="_IED1" localSheetId="11">#REF!</definedName>
    <definedName name="_IED1" localSheetId="14">#REF!</definedName>
    <definedName name="_IED1" localSheetId="13">#REF!</definedName>
    <definedName name="_IED1" localSheetId="17">#REF!</definedName>
    <definedName name="_IED1" localSheetId="5">#REF!</definedName>
    <definedName name="_IED1" localSheetId="3">#REF!</definedName>
    <definedName name="_IED1">#REF!</definedName>
    <definedName name="_IEH1" localSheetId="7">#REF!</definedName>
    <definedName name="_IEH1" localSheetId="9">#REF!</definedName>
    <definedName name="_IEH1" localSheetId="11">#REF!</definedName>
    <definedName name="_IEH1" localSheetId="14">#REF!</definedName>
    <definedName name="_IEH1" localSheetId="13">#REF!</definedName>
    <definedName name="_IEH1" localSheetId="17">#REF!</definedName>
    <definedName name="_IEH1" localSheetId="5">#REF!</definedName>
    <definedName name="_IEH1" localSheetId="3">#REF!</definedName>
    <definedName name="_IEH1">#REF!</definedName>
    <definedName name="_IEP1" localSheetId="7">#REF!</definedName>
    <definedName name="_IEP1" localSheetId="9">#REF!</definedName>
    <definedName name="_IEP1" localSheetId="11">#REF!</definedName>
    <definedName name="_IEP1" localSheetId="14">#REF!</definedName>
    <definedName name="_IEP1" localSheetId="13">#REF!</definedName>
    <definedName name="_IEP1" localSheetId="17">#REF!</definedName>
    <definedName name="_IEP1" localSheetId="5">#REF!</definedName>
    <definedName name="_IEP1" localSheetId="3">#REF!</definedName>
    <definedName name="_IEP1">#REF!</definedName>
    <definedName name="_IES1" localSheetId="7">#REF!</definedName>
    <definedName name="_IES1" localSheetId="9">#REF!</definedName>
    <definedName name="_IES1" localSheetId="11">#REF!</definedName>
    <definedName name="_IES1" localSheetId="14">#REF!</definedName>
    <definedName name="_IES1" localSheetId="13">#REF!</definedName>
    <definedName name="_IES1" localSheetId="17">#REF!</definedName>
    <definedName name="_IES1" localSheetId="5">#REF!</definedName>
    <definedName name="_IES1" localSheetId="3">#REF!</definedName>
    <definedName name="_IES1">#REF!</definedName>
    <definedName name="_IET1" localSheetId="7">#REF!</definedName>
    <definedName name="_IET1" localSheetId="9">#REF!</definedName>
    <definedName name="_IET1" localSheetId="11">#REF!</definedName>
    <definedName name="_IET1" localSheetId="14">#REF!</definedName>
    <definedName name="_IET1" localSheetId="13">#REF!</definedName>
    <definedName name="_IET1" localSheetId="17">#REF!</definedName>
    <definedName name="_IET1" localSheetId="5">#REF!</definedName>
    <definedName name="_IET1" localSheetId="3">#REF!</definedName>
    <definedName name="_IET1">#REF!</definedName>
    <definedName name="_jun99" localSheetId="7">'[15]PUR&amp;SAL'!#REF!</definedName>
    <definedName name="_jun99" localSheetId="9">'[15]PUR&amp;SAL'!#REF!</definedName>
    <definedName name="_jun99" localSheetId="11">'[15]PUR&amp;SAL'!#REF!</definedName>
    <definedName name="_jun99" localSheetId="14">'[15]PUR&amp;SAL'!#REF!</definedName>
    <definedName name="_jun99" localSheetId="13">'[15]PUR&amp;SAL'!#REF!</definedName>
    <definedName name="_jun99" localSheetId="17">'[15]PUR&amp;SAL'!#REF!</definedName>
    <definedName name="_jun99" localSheetId="5">'[15]PUR&amp;SAL'!#REF!</definedName>
    <definedName name="_jun99" localSheetId="3">'[15]PUR&amp;SAL'!#REF!</definedName>
    <definedName name="_jun99">'[15]PUR&amp;SAL'!#REF!</definedName>
    <definedName name="_Key1" localSheetId="16" hidden="1">#REF!</definedName>
    <definedName name="_Key1" localSheetId="7" hidden="1">#REF!</definedName>
    <definedName name="_Key1" localSheetId="9" hidden="1">#REF!</definedName>
    <definedName name="_Key1" localSheetId="11" hidden="1">#REF!</definedName>
    <definedName name="_Key1" localSheetId="14" hidden="1">#REF!</definedName>
    <definedName name="_Key1" localSheetId="13" hidden="1">#REF!</definedName>
    <definedName name="_Key1" localSheetId="17" hidden="1">#REF!</definedName>
    <definedName name="_Key1" localSheetId="5" hidden="1">#REF!</definedName>
    <definedName name="_Key1" localSheetId="3" hidden="1">#REF!</definedName>
    <definedName name="_Key1" hidden="1">#REF!</definedName>
    <definedName name="_Key2" localSheetId="16" hidden="1">#REF!</definedName>
    <definedName name="_Key2" localSheetId="7" hidden="1">#REF!</definedName>
    <definedName name="_Key2" localSheetId="9" hidden="1">#REF!</definedName>
    <definedName name="_Key2" localSheetId="11" hidden="1">#REF!</definedName>
    <definedName name="_Key2" localSheetId="14" hidden="1">#REF!</definedName>
    <definedName name="_Key2" localSheetId="13" hidden="1">#REF!</definedName>
    <definedName name="_Key2" localSheetId="17" hidden="1">#REF!</definedName>
    <definedName name="_Key2" localSheetId="5" hidden="1">#REF!</definedName>
    <definedName name="_Key2" localSheetId="3" hidden="1">#REF!</definedName>
    <definedName name="_Key2" hidden="1">#REF!</definedName>
    <definedName name="_key9" localSheetId="7" hidden="1">#REF!</definedName>
    <definedName name="_key9" localSheetId="9" hidden="1">#REF!</definedName>
    <definedName name="_key9" localSheetId="11" hidden="1">#REF!</definedName>
    <definedName name="_key9" localSheetId="14" hidden="1">#REF!</definedName>
    <definedName name="_key9" localSheetId="13" hidden="1">#REF!</definedName>
    <definedName name="_key9" localSheetId="17" hidden="1">#REF!</definedName>
    <definedName name="_key9" localSheetId="5" hidden="1">#REF!</definedName>
    <definedName name="_key9" localSheetId="3" hidden="1">#REF!</definedName>
    <definedName name="_key9" hidden="1">#REF!</definedName>
    <definedName name="_koi" localSheetId="7" hidden="1">#REF!</definedName>
    <definedName name="_koi" localSheetId="9" hidden="1">#REF!</definedName>
    <definedName name="_koi" localSheetId="11" hidden="1">#REF!</definedName>
    <definedName name="_koi" localSheetId="14" hidden="1">#REF!</definedName>
    <definedName name="_koi" localSheetId="13" hidden="1">#REF!</definedName>
    <definedName name="_koi" localSheetId="17" hidden="1">#REF!</definedName>
    <definedName name="_koi" localSheetId="5" hidden="1">#REF!</definedName>
    <definedName name="_koi" localSheetId="3" hidden="1">#REF!</definedName>
    <definedName name="_koi" hidden="1">#REF!</definedName>
    <definedName name="_KSE1204" localSheetId="13">#REF!</definedName>
    <definedName name="_KSE1204">#REF!</definedName>
    <definedName name="_LIA1" localSheetId="7">#REF!</definedName>
    <definedName name="_LIA1" localSheetId="9">#REF!</definedName>
    <definedName name="_LIA1" localSheetId="11">#REF!</definedName>
    <definedName name="_LIA1" localSheetId="14">#REF!</definedName>
    <definedName name="_LIA1" localSheetId="13">#REF!</definedName>
    <definedName name="_LIA1" localSheetId="17">#REF!</definedName>
    <definedName name="_LIA1" localSheetId="5">#REF!</definedName>
    <definedName name="_LIA1" localSheetId="3">#REF!</definedName>
    <definedName name="_LIA1">#REF!</definedName>
    <definedName name="_LIA2" localSheetId="7">#REF!</definedName>
    <definedName name="_LIA2" localSheetId="9">#REF!</definedName>
    <definedName name="_LIA2" localSheetId="11">#REF!</definedName>
    <definedName name="_LIA2" localSheetId="14">#REF!</definedName>
    <definedName name="_LIA2" localSheetId="13">#REF!</definedName>
    <definedName name="_LIA2" localSheetId="17">#REF!</definedName>
    <definedName name="_LIA2" localSheetId="5">#REF!</definedName>
    <definedName name="_LIA2" localSheetId="3">#REF!</definedName>
    <definedName name="_LIA2">#REF!</definedName>
    <definedName name="_LMT1">'[30]I-B'!$G$1:$G$65536</definedName>
    <definedName name="_LMT2">'[30]I-BR'!$G$1:$G$65536</definedName>
    <definedName name="_LN2" localSheetId="14">#REF!</definedName>
    <definedName name="_LN2" localSheetId="13">#REF!</definedName>
    <definedName name="_LN2" localSheetId="5">#REF!</definedName>
    <definedName name="_LN2" localSheetId="3">#REF!</definedName>
    <definedName name="_LN2">#REF!</definedName>
    <definedName name="_n3">'[33]Total Additions'!$C$29</definedName>
    <definedName name="_Order1" hidden="1">255</definedName>
    <definedName name="_Order2" hidden="1">255</definedName>
    <definedName name="_PL1" localSheetId="7">#REF!</definedName>
    <definedName name="_PL1" localSheetId="9">#REF!</definedName>
    <definedName name="_PL1" localSheetId="11">#REF!</definedName>
    <definedName name="_PL1" localSheetId="14">#REF!</definedName>
    <definedName name="_PL1" localSheetId="13">#REF!</definedName>
    <definedName name="_PL1" localSheetId="17">#REF!</definedName>
    <definedName name="_PL1" localSheetId="5">#REF!</definedName>
    <definedName name="_PL1" localSheetId="3">#REF!</definedName>
    <definedName name="_PL1">#REF!</definedName>
    <definedName name="_PL2" localSheetId="7">#REF!</definedName>
    <definedName name="_PL2" localSheetId="9">#REF!</definedName>
    <definedName name="_PL2" localSheetId="11">#REF!</definedName>
    <definedName name="_PL2" localSheetId="14">#REF!</definedName>
    <definedName name="_PL2" localSheetId="13">#REF!</definedName>
    <definedName name="_PL2" localSheetId="17">#REF!</definedName>
    <definedName name="_PL2" localSheetId="5">#REF!</definedName>
    <definedName name="_PL2" localSheetId="3">#REF!</definedName>
    <definedName name="_PL2">#REF!</definedName>
    <definedName name="_pL3" localSheetId="14">#REF!</definedName>
    <definedName name="_pL3" localSheetId="13">#REF!</definedName>
    <definedName name="_pL3" localSheetId="5">#REF!</definedName>
    <definedName name="_pL3" localSheetId="3">#REF!</definedName>
    <definedName name="_pL3">#REF!</definedName>
    <definedName name="_PP2" localSheetId="7">#REF!</definedName>
    <definedName name="_PP2" localSheetId="9">#REF!</definedName>
    <definedName name="_PP2" localSheetId="11">#REF!</definedName>
    <definedName name="_PP2" localSheetId="14">#REF!</definedName>
    <definedName name="_PP2" localSheetId="13">#REF!</definedName>
    <definedName name="_PP2" localSheetId="17">#REF!</definedName>
    <definedName name="_PP2" localSheetId="5">#REF!</definedName>
    <definedName name="_PP2" localSheetId="3">#REF!</definedName>
    <definedName name="_PP2">#REF!</definedName>
    <definedName name="_PP3" localSheetId="7">#REF!</definedName>
    <definedName name="_PP3" localSheetId="9">#REF!</definedName>
    <definedName name="_PP3" localSheetId="11">#REF!</definedName>
    <definedName name="_PP3" localSheetId="14">#REF!</definedName>
    <definedName name="_PP3" localSheetId="13">#REF!</definedName>
    <definedName name="_PP3" localSheetId="17">#REF!</definedName>
    <definedName name="_PP3" localSheetId="5">#REF!</definedName>
    <definedName name="_PP3" localSheetId="3">#REF!</definedName>
    <definedName name="_PP3">#REF!</definedName>
    <definedName name="_PR1" localSheetId="7">#REF!</definedName>
    <definedName name="_PR1" localSheetId="9">#REF!</definedName>
    <definedName name="_PR1" localSheetId="11">#REF!</definedName>
    <definedName name="_PR1" localSheetId="14">#REF!</definedName>
    <definedName name="_PR1" localSheetId="13">#REF!</definedName>
    <definedName name="_PR1" localSheetId="17">#REF!</definedName>
    <definedName name="_PR1" localSheetId="5">#REF!</definedName>
    <definedName name="_PR1" localSheetId="3">#REF!</definedName>
    <definedName name="_PR1">#REF!</definedName>
    <definedName name="_prn1" localSheetId="7">#REF!</definedName>
    <definedName name="_prn1" localSheetId="9">#REF!</definedName>
    <definedName name="_prn1" localSheetId="11">#REF!</definedName>
    <definedName name="_prn1" localSheetId="14">#REF!</definedName>
    <definedName name="_prn1" localSheetId="13">#REF!</definedName>
    <definedName name="_prn1" localSheetId="17">#REF!</definedName>
    <definedName name="_prn1" localSheetId="5">#REF!</definedName>
    <definedName name="_prn1" localSheetId="3">#REF!</definedName>
    <definedName name="_prn1">#REF!</definedName>
    <definedName name="_REC1999">'[7]RC-0997'!$B$132:$Q$171</definedName>
    <definedName name="_Regression_Int" hidden="1">1</definedName>
    <definedName name="_Regression_Out" localSheetId="7" hidden="1">#REF!</definedName>
    <definedName name="_Regression_Out" localSheetId="9" hidden="1">#REF!</definedName>
    <definedName name="_Regression_Out" localSheetId="11" hidden="1">#REF!</definedName>
    <definedName name="_Regression_Out" localSheetId="14" hidden="1">#REF!</definedName>
    <definedName name="_Regression_Out" localSheetId="13" hidden="1">#REF!</definedName>
    <definedName name="_Regression_Out" localSheetId="17" hidden="1">#REF!</definedName>
    <definedName name="_Regression_Out" localSheetId="5" hidden="1">#REF!</definedName>
    <definedName name="_Regression_Out" localSheetId="3" hidden="1">#REF!</definedName>
    <definedName name="_Regression_Out" hidden="1">#REF!</definedName>
    <definedName name="_Regression_X" localSheetId="16" hidden="1">#REF!</definedName>
    <definedName name="_Regression_X" localSheetId="7" hidden="1">#REF!</definedName>
    <definedName name="_Regression_X" localSheetId="9" hidden="1">#REF!</definedName>
    <definedName name="_Regression_X" localSheetId="11" hidden="1">#REF!</definedName>
    <definedName name="_Regression_X" localSheetId="14" hidden="1">#REF!</definedName>
    <definedName name="_Regression_X" localSheetId="13" hidden="1">#REF!</definedName>
    <definedName name="_Regression_X" localSheetId="17" hidden="1">#REF!</definedName>
    <definedName name="_Regression_X" localSheetId="5" hidden="1">#REF!</definedName>
    <definedName name="_Regression_X" localSheetId="3" hidden="1">#REF!</definedName>
    <definedName name="_Regression_X" hidden="1">#REF!</definedName>
    <definedName name="_Regression_Y" localSheetId="7" hidden="1">#REF!</definedName>
    <definedName name="_Regression_Y" localSheetId="9" hidden="1">#REF!</definedName>
    <definedName name="_Regression_Y" localSheetId="11" hidden="1">#REF!</definedName>
    <definedName name="_Regression_Y" localSheetId="14" hidden="1">#REF!</definedName>
    <definedName name="_Regression_Y" localSheetId="13" hidden="1">#REF!</definedName>
    <definedName name="_Regression_Y" localSheetId="17" hidden="1">#REF!</definedName>
    <definedName name="_Regression_Y" localSheetId="5" hidden="1">#REF!</definedName>
    <definedName name="_Regression_Y" localSheetId="3" hidden="1">#REF!</definedName>
    <definedName name="_Regression_Y" hidden="1">#REF!</definedName>
    <definedName name="_S" localSheetId="7">[31]td!#REF!</definedName>
    <definedName name="_S" localSheetId="9">[31]td!#REF!</definedName>
    <definedName name="_S" localSheetId="11">[31]td!#REF!</definedName>
    <definedName name="_S" localSheetId="14">[31]td!#REF!</definedName>
    <definedName name="_S" localSheetId="13">[31]td!#REF!</definedName>
    <definedName name="_S" localSheetId="17">[31]td!#REF!</definedName>
    <definedName name="_S" localSheetId="5">[31]td!#REF!</definedName>
    <definedName name="_S" localSheetId="3">[31]td!#REF!</definedName>
    <definedName name="_S">[31]td!#REF!</definedName>
    <definedName name="_S_38" localSheetId="7">[32]td!#REF!</definedName>
    <definedName name="_S_38" localSheetId="9">[32]td!#REF!</definedName>
    <definedName name="_S_38" localSheetId="11">[32]td!#REF!</definedName>
    <definedName name="_S_38" localSheetId="14">[32]td!#REF!</definedName>
    <definedName name="_S_38" localSheetId="13">[32]td!#REF!</definedName>
    <definedName name="_S_38" localSheetId="17">[32]td!#REF!</definedName>
    <definedName name="_S_38" localSheetId="5">[32]td!#REF!</definedName>
    <definedName name="_S_38" localSheetId="3">[32]td!#REF!</definedName>
    <definedName name="_S_38">[32]td!#REF!</definedName>
    <definedName name="_S_45" localSheetId="7">'[31]cd '!#REF!</definedName>
    <definedName name="_S_45" localSheetId="9">'[31]cd '!#REF!</definedName>
    <definedName name="_S_45" localSheetId="11">'[31]cd '!#REF!</definedName>
    <definedName name="_S_45" localSheetId="14">'[31]cd '!#REF!</definedName>
    <definedName name="_S_45" localSheetId="13">'[31]cd '!#REF!</definedName>
    <definedName name="_S_45" localSheetId="17">'[31]cd '!#REF!</definedName>
    <definedName name="_S_45" localSheetId="5">'[31]cd '!#REF!</definedName>
    <definedName name="_S_45" localSheetId="3">'[31]cd '!#REF!</definedName>
    <definedName name="_S_45">'[31]cd '!#REF!</definedName>
    <definedName name="_S_46" localSheetId="7">[31]adp_or!#REF!</definedName>
    <definedName name="_S_46" localSheetId="9">[31]adp_or!#REF!</definedName>
    <definedName name="_S_46" localSheetId="11">[31]adp_or!#REF!</definedName>
    <definedName name="_S_46" localSheetId="14">[31]adp_or!#REF!</definedName>
    <definedName name="_S_46" localSheetId="13">[31]adp_or!#REF!</definedName>
    <definedName name="_S_46" localSheetId="17">[31]adp_or!#REF!</definedName>
    <definedName name="_S_46" localSheetId="5">[31]adp_or!#REF!</definedName>
    <definedName name="_S_46" localSheetId="3">[31]adp_or!#REF!</definedName>
    <definedName name="_S_46">[31]adp_or!#REF!</definedName>
    <definedName name="_S_47" localSheetId="7">[31]c_b!#REF!</definedName>
    <definedName name="_S_47" localSheetId="9">[31]c_b!#REF!</definedName>
    <definedName name="_S_47" localSheetId="11">[31]c_b!#REF!</definedName>
    <definedName name="_S_47" localSheetId="14">[31]c_b!#REF!</definedName>
    <definedName name="_S_47" localSheetId="13">[31]c_b!#REF!</definedName>
    <definedName name="_S_47" localSheetId="17">[31]c_b!#REF!</definedName>
    <definedName name="_S_47" localSheetId="5">[31]c_b!#REF!</definedName>
    <definedName name="_S_47" localSheetId="3">[31]c_b!#REF!</definedName>
    <definedName name="_S_47">[31]c_b!#REF!</definedName>
    <definedName name="_S_49" localSheetId="7">[31]rc!#REF!</definedName>
    <definedName name="_S_49" localSheetId="9">[31]rc!#REF!</definedName>
    <definedName name="_S_49" localSheetId="11">[31]rc!#REF!</definedName>
    <definedName name="_S_49" localSheetId="14">[31]rc!#REF!</definedName>
    <definedName name="_S_49" localSheetId="13">[31]rc!#REF!</definedName>
    <definedName name="_S_49" localSheetId="17">[31]rc!#REF!</definedName>
    <definedName name="_S_49" localSheetId="5">[31]rc!#REF!</definedName>
    <definedName name="_S_49" localSheetId="3">[31]rc!#REF!</definedName>
    <definedName name="_S_49">[31]rc!#REF!</definedName>
    <definedName name="_S_57" localSheetId="7">[31]f_f!#REF!</definedName>
    <definedName name="_S_57" localSheetId="9">[31]f_f!#REF!</definedName>
    <definedName name="_S_57" localSheetId="11">[31]f_f!#REF!</definedName>
    <definedName name="_S_57" localSheetId="14">[31]f_f!#REF!</definedName>
    <definedName name="_S_57" localSheetId="13">[31]f_f!#REF!</definedName>
    <definedName name="_S_57" localSheetId="17">[31]f_f!#REF!</definedName>
    <definedName name="_S_57" localSheetId="5">[31]f_f!#REF!</definedName>
    <definedName name="_S_57" localSheetId="3">[31]f_f!#REF!</definedName>
    <definedName name="_S_57">[31]f_f!#REF!</definedName>
    <definedName name="_S_59" localSheetId="7">[31]tax!#REF!</definedName>
    <definedName name="_S_59" localSheetId="9">[31]tax!#REF!</definedName>
    <definedName name="_S_59" localSheetId="11">[31]tax!#REF!</definedName>
    <definedName name="_S_59" localSheetId="14">[31]tax!#REF!</definedName>
    <definedName name="_S_59" localSheetId="13">[31]tax!#REF!</definedName>
    <definedName name="_S_59" localSheetId="17">[31]tax!#REF!</definedName>
    <definedName name="_S_59" localSheetId="5">[31]tax!#REF!</definedName>
    <definedName name="_S_59" localSheetId="3">[31]tax!#REF!</definedName>
    <definedName name="_S_59">[31]tax!#REF!</definedName>
    <definedName name="_S_60" localSheetId="7">[31]others!#REF!</definedName>
    <definedName name="_S_60" localSheetId="9">[31]others!#REF!</definedName>
    <definedName name="_S_60" localSheetId="11">[31]others!#REF!</definedName>
    <definedName name="_S_60" localSheetId="14">[31]others!#REF!</definedName>
    <definedName name="_S_60" localSheetId="13">[31]others!#REF!</definedName>
    <definedName name="_S_60" localSheetId="17">[31]others!#REF!</definedName>
    <definedName name="_S_60" localSheetId="5">[31]others!#REF!</definedName>
    <definedName name="_S_60" localSheetId="3">[31]others!#REF!</definedName>
    <definedName name="_S_60">[31]others!#REF!</definedName>
    <definedName name="_SAL2003" localSheetId="14">#REF!</definedName>
    <definedName name="_SAL2003" localSheetId="13">#REF!</definedName>
    <definedName name="_SAL2003" localSheetId="5">#REF!</definedName>
    <definedName name="_SAL2003" localSheetId="3">#REF!</definedName>
    <definedName name="_SAL2003">#REF!</definedName>
    <definedName name="_SAL2004" localSheetId="14">#REF!</definedName>
    <definedName name="_SAL2004" localSheetId="13">#REF!</definedName>
    <definedName name="_SAL2004" localSheetId="5">#REF!</definedName>
    <definedName name="_SAL2004" localSheetId="3">#REF!</definedName>
    <definedName name="_SAL2004">#REF!</definedName>
    <definedName name="_SEC107" localSheetId="7">#REF!</definedName>
    <definedName name="_SEC107" localSheetId="9">#REF!</definedName>
    <definedName name="_SEC107" localSheetId="11">#REF!</definedName>
    <definedName name="_SEC107" localSheetId="14">#REF!</definedName>
    <definedName name="_SEC107" localSheetId="13">#REF!</definedName>
    <definedName name="_SEC107" localSheetId="17">#REF!</definedName>
    <definedName name="_SEC107" localSheetId="5">#REF!</definedName>
    <definedName name="_SEC107" localSheetId="3">#REF!</definedName>
    <definedName name="_SEC107">#REF!</definedName>
    <definedName name="_Sort" localSheetId="16" hidden="1">#REF!</definedName>
    <definedName name="_Sort" localSheetId="7" hidden="1">#REF!</definedName>
    <definedName name="_Sort" localSheetId="9" hidden="1">#REF!</definedName>
    <definedName name="_Sort" localSheetId="11" hidden="1">#REF!</definedName>
    <definedName name="_Sort" localSheetId="14" hidden="1">#REF!</definedName>
    <definedName name="_Sort" localSheetId="13" hidden="1">#REF!</definedName>
    <definedName name="_Sort" localSheetId="17" hidden="1">#REF!</definedName>
    <definedName name="_Sort" localSheetId="5" hidden="1">#REF!</definedName>
    <definedName name="_Sort" localSheetId="3" hidden="1">#REF!</definedName>
    <definedName name="_Sort" hidden="1">#REF!</definedName>
    <definedName name="_tam2" localSheetId="14" hidden="1">#REF!</definedName>
    <definedName name="_tam2" localSheetId="13" hidden="1">#REF!</definedName>
    <definedName name="_tam2" localSheetId="5" hidden="1">#REF!</definedName>
    <definedName name="_tam2" localSheetId="3" hidden="1">#REF!</definedName>
    <definedName name="_tam2" hidden="1">#REF!</definedName>
    <definedName name="_TMO1" localSheetId="7">'[19]BS-OVS'!#REF!</definedName>
    <definedName name="_TMO1" localSheetId="9">'[19]BS-OVS'!#REF!</definedName>
    <definedName name="_TMO1" localSheetId="11">'[19]BS-OVS'!#REF!</definedName>
    <definedName name="_TMO1" localSheetId="14">'[19]BS-OVS'!#REF!</definedName>
    <definedName name="_TMO1" localSheetId="13">'[19]BS-OVS'!#REF!</definedName>
    <definedName name="_TMO1" localSheetId="17">'[19]BS-OVS'!#REF!</definedName>
    <definedName name="_TMO1" localSheetId="5">'[19]BS-OVS'!#REF!</definedName>
    <definedName name="_TMO1" localSheetId="3">'[19]BS-OVS'!#REF!</definedName>
    <definedName name="_TMO1">'[19]BS-OVS'!#REF!</definedName>
    <definedName name="_UAE1">[13]Sheet4!$D$116:$D$207</definedName>
    <definedName name="_UAE2">[13]Sheet4!$Q$14:$Q$105</definedName>
    <definedName name="_UK1">[13]Sheet4!$F$324:$F$415</definedName>
    <definedName name="_UK2">[13]Sheet4!$S$222:$S$313</definedName>
    <definedName name="_USA1">[13]Sheet4!$D$428:$D$519</definedName>
    <definedName name="_USA2">[13]Sheet4!$Q$326:$Q$417</definedName>
    <definedName name="_ws1" localSheetId="7">'[16]Revenue-Fire-Marine-Motor'!#REF!</definedName>
    <definedName name="_ws1" localSheetId="9">'[16]Revenue-Fire-Marine-Motor'!#REF!</definedName>
    <definedName name="_ws1" localSheetId="11">'[16]Revenue-Fire-Marine-Motor'!#REF!</definedName>
    <definedName name="_ws1" localSheetId="14">'[16]Revenue-Fire-Marine-Motor'!#REF!</definedName>
    <definedName name="_ws1" localSheetId="13">'[16]Revenue-Fire-Marine-Motor'!#REF!</definedName>
    <definedName name="_ws1" localSheetId="17">'[16]Revenue-Fire-Marine-Motor'!#REF!</definedName>
    <definedName name="_ws1" localSheetId="5">'[16]Revenue-Fire-Marine-Motor'!#REF!</definedName>
    <definedName name="_ws1" localSheetId="3">'[16]Revenue-Fire-Marine-Motor'!#REF!</definedName>
    <definedName name="_ws1">'[16]Revenue-Fire-Marine-Motor'!#REF!</definedName>
    <definedName name="a" localSheetId="16">#REF!</definedName>
    <definedName name="a" localSheetId="7">#REF!</definedName>
    <definedName name="a" localSheetId="9">#REF!</definedName>
    <definedName name="a" localSheetId="11">#REF!</definedName>
    <definedName name="a" localSheetId="14">#REF!</definedName>
    <definedName name="a" localSheetId="13">#REF!</definedName>
    <definedName name="a" localSheetId="17">#REF!</definedName>
    <definedName name="a" localSheetId="5">#REF!</definedName>
    <definedName name="a" localSheetId="3">#REF!</definedName>
    <definedName name="a">#REF!</definedName>
    <definedName name="AA" localSheetId="7">#REF!</definedName>
    <definedName name="AA" localSheetId="9">#REF!</definedName>
    <definedName name="AA" localSheetId="11">#REF!</definedName>
    <definedName name="AA" localSheetId="14">#REF!</definedName>
    <definedName name="AA" localSheetId="13">#REF!</definedName>
    <definedName name="AA" localSheetId="17">#REF!</definedName>
    <definedName name="AA" localSheetId="5">#REF!</definedName>
    <definedName name="AA" localSheetId="3">#REF!</definedName>
    <definedName name="AA">#REF!</definedName>
    <definedName name="aaa" localSheetId="7">#REF!</definedName>
    <definedName name="aaa" localSheetId="9">#REF!</definedName>
    <definedName name="aaa" localSheetId="11">#REF!</definedName>
    <definedName name="aaa" localSheetId="14">#REF!</definedName>
    <definedName name="aaa" localSheetId="13">#REF!</definedName>
    <definedName name="aaa" localSheetId="17">#REF!</definedName>
    <definedName name="aaa" localSheetId="5">#REF!</definedName>
    <definedName name="aaa" localSheetId="3">#REF!</definedName>
    <definedName name="aaa">#REF!</definedName>
    <definedName name="aaaa" localSheetId="13">#REF!</definedName>
    <definedName name="aaaa">#REF!</definedName>
    <definedName name="aaaaa" localSheetId="13">[25]Sheet3!#REF!</definedName>
    <definedName name="aaaaa">[25]Sheet3!#REF!</definedName>
    <definedName name="aaaaaaaaaa" localSheetId="14">'[3]P&amp;L Commentary'!#REF!</definedName>
    <definedName name="aaaaaaaaaa" localSheetId="13">'[3]P&amp;L Commentary'!#REF!</definedName>
    <definedName name="aaaaaaaaaa" localSheetId="5">'[3]P&amp;L Commentary'!#REF!</definedName>
    <definedName name="aaaaaaaaaa" localSheetId="3">'[3]P&amp;L Commentary'!#REF!</definedName>
    <definedName name="aaaaaaaaaa">'[3]P&amp;L Commentary'!#REF!</definedName>
    <definedName name="AAdd" localSheetId="7">'[1]last qrt2001'!#REF!</definedName>
    <definedName name="AAdd" localSheetId="9">'[1]last qrt2001'!#REF!</definedName>
    <definedName name="AAdd" localSheetId="11">'[1]last qrt2001'!#REF!</definedName>
    <definedName name="AAdd" localSheetId="14">'[1]last qrt2001'!#REF!</definedName>
    <definedName name="AAdd" localSheetId="13">'[1]last qrt2001'!#REF!</definedName>
    <definedName name="AAdd" localSheetId="17">'[1]last qrt2001'!#REF!</definedName>
    <definedName name="AAdd" localSheetId="5">'[1]last qrt2001'!#REF!</definedName>
    <definedName name="AAdd" localSheetId="3">'[1]last qrt2001'!#REF!</definedName>
    <definedName name="AAdd">'[1]last qrt2001'!#REF!</definedName>
    <definedName name="AB" localSheetId="7">#REF!</definedName>
    <definedName name="AB" localSheetId="9">#REF!</definedName>
    <definedName name="AB" localSheetId="11">#REF!</definedName>
    <definedName name="AB" localSheetId="14">#REF!</definedName>
    <definedName name="AB" localSheetId="13">#REF!</definedName>
    <definedName name="AB" localSheetId="17">#REF!</definedName>
    <definedName name="AB" localSheetId="5">#REF!</definedName>
    <definedName name="AB" localSheetId="3">#REF!</definedName>
    <definedName name="AB">#REF!</definedName>
    <definedName name="abc" localSheetId="14">#REF!</definedName>
    <definedName name="abc" localSheetId="13">#REF!</definedName>
    <definedName name="abc" localSheetId="5">#REF!</definedName>
    <definedName name="abc" localSheetId="3">#REF!</definedName>
    <definedName name="abc">#REF!</definedName>
    <definedName name="abcd" localSheetId="7">#REF!</definedName>
    <definedName name="abcd" localSheetId="9">#REF!</definedName>
    <definedName name="abcd" localSheetId="11">#REF!</definedName>
    <definedName name="abcd" localSheetId="14">#REF!</definedName>
    <definedName name="abcd" localSheetId="13">#REF!</definedName>
    <definedName name="abcd" localSheetId="17">#REF!</definedName>
    <definedName name="abcd" localSheetId="5">MATCH(0.01,'Notes 1-4'!End_Bal,-1)+1</definedName>
    <definedName name="abcd" localSheetId="3">#REF!</definedName>
    <definedName name="abcd">#REF!</definedName>
    <definedName name="abcde" localSheetId="7">[34]BSDOMOVS!#REF!</definedName>
    <definedName name="abcde" localSheetId="9">[34]BSDOMOVS!#REF!</definedName>
    <definedName name="abcde" localSheetId="11">[34]BSDOMOVS!#REF!</definedName>
    <definedName name="abcde" localSheetId="14">[34]BSDOMOVS!#REF!</definedName>
    <definedName name="abcde" localSheetId="13">[34]BSDOMOVS!#REF!</definedName>
    <definedName name="abcde" localSheetId="17">[34]BSDOMOVS!#REF!</definedName>
    <definedName name="abcde" localSheetId="5">[34]BSDOMOVS!#REF!</definedName>
    <definedName name="abcde" localSheetId="3">[34]BSDOMOVS!#REF!</definedName>
    <definedName name="abcde">[34]BSDOMOVS!#REF!</definedName>
    <definedName name="Abid" localSheetId="14">#REF!</definedName>
    <definedName name="Abid" localSheetId="13">#REF!</definedName>
    <definedName name="Abid" localSheetId="5">#REF!</definedName>
    <definedName name="Abid" localSheetId="3">#REF!</definedName>
    <definedName name="Abid">#REF!</definedName>
    <definedName name="AC" localSheetId="7">#REF!</definedName>
    <definedName name="AC" localSheetId="9">#REF!</definedName>
    <definedName name="AC" localSheetId="11">#REF!</definedName>
    <definedName name="AC" localSheetId="14">#REF!</definedName>
    <definedName name="AC" localSheetId="13">#REF!</definedName>
    <definedName name="AC" localSheetId="17">#REF!</definedName>
    <definedName name="AC" localSheetId="5">#REF!</definedName>
    <definedName name="AC" localSheetId="3">#REF!</definedName>
    <definedName name="AC">#REF!</definedName>
    <definedName name="AC_PAST">[35]Lookups!$B$25:$B$26</definedName>
    <definedName name="Acc.Code" localSheetId="16">#REF!</definedName>
    <definedName name="Acc.Code" localSheetId="7">#REF!</definedName>
    <definedName name="Acc.Code" localSheetId="9">#REF!</definedName>
    <definedName name="Acc.Code" localSheetId="11">#REF!</definedName>
    <definedName name="Acc.Code" localSheetId="14">#REF!</definedName>
    <definedName name="Acc.Code" localSheetId="13">#REF!</definedName>
    <definedName name="Acc.Code" localSheetId="17">#REF!</definedName>
    <definedName name="Acc.Code" localSheetId="5">#REF!</definedName>
    <definedName name="Acc.Code" localSheetId="3">#REF!</definedName>
    <definedName name="Acc.Code">#REF!</definedName>
    <definedName name="acca">[36]Rates!$C$1:$E$170</definedName>
    <definedName name="ACCIDENTPREMIUMCURRENT" localSheetId="7">#REF!</definedName>
    <definedName name="ACCIDENTPREMIUMCURRENT" localSheetId="9">#REF!</definedName>
    <definedName name="ACCIDENTPREMIUMCURRENT" localSheetId="11">#REF!</definedName>
    <definedName name="ACCIDENTPREMIUMCURRENT" localSheetId="14">#REF!</definedName>
    <definedName name="ACCIDENTPREMIUMCURRENT" localSheetId="13">#REF!</definedName>
    <definedName name="ACCIDENTPREMIUMCURRENT" localSheetId="17">#REF!</definedName>
    <definedName name="ACCIDENTPREMIUMCURRENT" localSheetId="5">#REF!</definedName>
    <definedName name="ACCIDENTPREMIUMCURRENT" localSheetId="3">#REF!</definedName>
    <definedName name="ACCIDENTPREMIUMCURRENT">#REF!</definedName>
    <definedName name="ACCL" localSheetId="7">#REF!</definedName>
    <definedName name="ACCL" localSheetId="9">#REF!</definedName>
    <definedName name="ACCL" localSheetId="11">#REF!</definedName>
    <definedName name="ACCL" localSheetId="14">#REF!</definedName>
    <definedName name="ACCL" localSheetId="13">#REF!</definedName>
    <definedName name="ACCL" localSheetId="17">#REF!</definedName>
    <definedName name="ACCL" localSheetId="5">#REF!</definedName>
    <definedName name="ACCL" localSheetId="3">#REF!</definedName>
    <definedName name="ACCL">#REF!</definedName>
    <definedName name="accll" localSheetId="7">#REF!</definedName>
    <definedName name="accll" localSheetId="9">#REF!</definedName>
    <definedName name="accll" localSheetId="11">#REF!</definedName>
    <definedName name="accll" localSheetId="14">#REF!</definedName>
    <definedName name="accll" localSheetId="13">#REF!</definedName>
    <definedName name="accll" localSheetId="17">#REF!</definedName>
    <definedName name="accll" localSheetId="5">#REF!</definedName>
    <definedName name="accll" localSheetId="3">#REF!</definedName>
    <definedName name="accll">#REF!</definedName>
    <definedName name="accll2">'[37]ACC LIST'!$B$1:$D$122</definedName>
    <definedName name="ACCLLL">'[38]ACC LIST'!$B$1:$D$122</definedName>
    <definedName name="Act_Date" localSheetId="16">#REF!</definedName>
    <definedName name="Act_Date" localSheetId="7">#REF!</definedName>
    <definedName name="Act_Date" localSheetId="9">#REF!</definedName>
    <definedName name="Act_Date" localSheetId="11">#REF!</definedName>
    <definedName name="Act_Date" localSheetId="14">#REF!</definedName>
    <definedName name="Act_Date" localSheetId="13">#REF!</definedName>
    <definedName name="Act_Date" localSheetId="17">#REF!</definedName>
    <definedName name="Act_Date" localSheetId="5">#REF!</definedName>
    <definedName name="Act_Date" localSheetId="3">#REF!</definedName>
    <definedName name="Act_Date">#REF!</definedName>
    <definedName name="Act_FullScreen" localSheetId="16">#REF!</definedName>
    <definedName name="Act_FullScreen" localSheetId="7">#REF!</definedName>
    <definedName name="Act_FullScreen" localSheetId="9">#REF!</definedName>
    <definedName name="Act_FullScreen" localSheetId="11">#REF!</definedName>
    <definedName name="Act_FullScreen" localSheetId="14">#REF!</definedName>
    <definedName name="Act_FullScreen" localSheetId="13">#REF!</definedName>
    <definedName name="Act_FullScreen" localSheetId="17">#REF!</definedName>
    <definedName name="Act_FullScreen" localSheetId="5">#REF!</definedName>
    <definedName name="Act_FullScreen" localSheetId="3">#REF!</definedName>
    <definedName name="Act_FullScreen">#REF!</definedName>
    <definedName name="Act_It" localSheetId="16">#REF!</definedName>
    <definedName name="Act_It" localSheetId="7">#REF!</definedName>
    <definedName name="Act_It" localSheetId="9">#REF!</definedName>
    <definedName name="Act_It" localSheetId="11">#REF!</definedName>
    <definedName name="Act_It" localSheetId="14">#REF!</definedName>
    <definedName name="Act_It" localSheetId="13">#REF!</definedName>
    <definedName name="Act_It" localSheetId="17">#REF!</definedName>
    <definedName name="Act_It" localSheetId="5">#REF!</definedName>
    <definedName name="Act_It" localSheetId="3">#REF!</definedName>
    <definedName name="Act_It">#REF!</definedName>
    <definedName name="Act_Name" localSheetId="16">#REF!</definedName>
    <definedName name="Act_Name" localSheetId="7">#REF!</definedName>
    <definedName name="Act_Name" localSheetId="9">#REF!</definedName>
    <definedName name="Act_Name" localSheetId="11">#REF!</definedName>
    <definedName name="Act_Name" localSheetId="14">#REF!</definedName>
    <definedName name="Act_Name" localSheetId="13">#REF!</definedName>
    <definedName name="Act_Name" localSheetId="17">#REF!</definedName>
    <definedName name="Act_Name" localSheetId="5">#REF!</definedName>
    <definedName name="Act_Name" localSheetId="3">#REF!</definedName>
    <definedName name="Act_Name">#REF!</definedName>
    <definedName name="Act_Obj" localSheetId="16">#REF!</definedName>
    <definedName name="Act_Obj" localSheetId="7">#REF!</definedName>
    <definedName name="Act_Obj" localSheetId="9">#REF!</definedName>
    <definedName name="Act_Obj" localSheetId="11">#REF!</definedName>
    <definedName name="Act_Obj" localSheetId="14">#REF!</definedName>
    <definedName name="Act_Obj" localSheetId="13">#REF!</definedName>
    <definedName name="Act_Obj" localSheetId="17">#REF!</definedName>
    <definedName name="Act_Obj" localSheetId="5">#REF!</definedName>
    <definedName name="Act_Obj" localSheetId="3">#REF!</definedName>
    <definedName name="Act_Obj">#REF!</definedName>
    <definedName name="Act_Obj_Comp" localSheetId="16">#REF!</definedName>
    <definedName name="Act_Obj_Comp" localSheetId="7">#REF!</definedName>
    <definedName name="Act_Obj_Comp" localSheetId="9">#REF!</definedName>
    <definedName name="Act_Obj_Comp" localSheetId="11">#REF!</definedName>
    <definedName name="Act_Obj_Comp" localSheetId="14">#REF!</definedName>
    <definedName name="Act_Obj_Comp" localSheetId="13">#REF!</definedName>
    <definedName name="Act_Obj_Comp" localSheetId="17">#REF!</definedName>
    <definedName name="Act_Obj_Comp" localSheetId="5">#REF!</definedName>
    <definedName name="Act_Obj_Comp" localSheetId="3">#REF!</definedName>
    <definedName name="Act_Obj_Comp">#REF!</definedName>
    <definedName name="Act_Obj_PwC_Example" localSheetId="16">#REF!</definedName>
    <definedName name="Act_Obj_PwC_Example" localSheetId="7">#REF!</definedName>
    <definedName name="Act_Obj_PwC_Example" localSheetId="9">#REF!</definedName>
    <definedName name="Act_Obj_PwC_Example" localSheetId="11">#REF!</definedName>
    <definedName name="Act_Obj_PwC_Example" localSheetId="14">#REF!</definedName>
    <definedName name="Act_Obj_PwC_Example" localSheetId="13">#REF!</definedName>
    <definedName name="Act_Obj_PwC_Example" localSheetId="17">#REF!</definedName>
    <definedName name="Act_Obj_PwC_Example" localSheetId="5">#REF!</definedName>
    <definedName name="Act_Obj_PwC_Example" localSheetId="3">#REF!</definedName>
    <definedName name="Act_Obj_PwC_Example">#REF!</definedName>
    <definedName name="Act_PM" localSheetId="16">#REF!</definedName>
    <definedName name="Act_PM" localSheetId="7">#REF!</definedName>
    <definedName name="Act_PM" localSheetId="9">#REF!</definedName>
    <definedName name="Act_PM" localSheetId="11">#REF!</definedName>
    <definedName name="Act_PM" localSheetId="14">#REF!</definedName>
    <definedName name="Act_PM" localSheetId="13">#REF!</definedName>
    <definedName name="Act_PM" localSheetId="17">#REF!</definedName>
    <definedName name="Act_PM" localSheetId="5">#REF!</definedName>
    <definedName name="Act_PM" localSheetId="3">#REF!</definedName>
    <definedName name="Act_PM">#REF!</definedName>
    <definedName name="Act_Total" localSheetId="16">#REF!</definedName>
    <definedName name="Act_Total" localSheetId="7">#REF!</definedName>
    <definedName name="Act_Total" localSheetId="9">#REF!</definedName>
    <definedName name="Act_Total" localSheetId="11">#REF!</definedName>
    <definedName name="Act_Total" localSheetId="14">#REF!</definedName>
    <definedName name="Act_Total" localSheetId="13">#REF!</definedName>
    <definedName name="Act_Total" localSheetId="17">#REF!</definedName>
    <definedName name="Act_Total" localSheetId="5">#REF!</definedName>
    <definedName name="Act_Total" localSheetId="3">#REF!</definedName>
    <definedName name="Act_Total">#REF!</definedName>
    <definedName name="ACTFC" localSheetId="7">#REF!</definedName>
    <definedName name="ACTFC" localSheetId="9">#REF!</definedName>
    <definedName name="ACTFC" localSheetId="11">#REF!</definedName>
    <definedName name="ACTFC" localSheetId="14">#REF!</definedName>
    <definedName name="ACTFC" localSheetId="13">#REF!</definedName>
    <definedName name="ACTFC" localSheetId="17">#REF!</definedName>
    <definedName name="ACTFC" localSheetId="5">#REF!</definedName>
    <definedName name="ACTFC" localSheetId="3">#REF!</definedName>
    <definedName name="ACTFC">#REF!</definedName>
    <definedName name="ad">[39]A!$Q$604:$Q$639</definedName>
    <definedName name="adadadada">[40]Investments!$A$1:$K$40</definedName>
    <definedName name="ADD_ON" localSheetId="7">[41]Tables!#REF!</definedName>
    <definedName name="ADD_ON" localSheetId="9">[41]Tables!#REF!</definedName>
    <definedName name="ADD_ON" localSheetId="11">[41]Tables!#REF!</definedName>
    <definedName name="ADD_ON" localSheetId="14">[41]Tables!#REF!</definedName>
    <definedName name="ADD_ON" localSheetId="13">[41]Tables!#REF!</definedName>
    <definedName name="ADD_ON" localSheetId="17">[41]Tables!#REF!</definedName>
    <definedName name="ADD_ON" localSheetId="5">[41]Tables!#REF!</definedName>
    <definedName name="ADD_ON" localSheetId="3">[41]Tables!#REF!</definedName>
    <definedName name="ADD_ON">[41]Tables!#REF!</definedName>
    <definedName name="ADD_ON_FACTOR" localSheetId="7">[41]Tables!#REF!</definedName>
    <definedName name="ADD_ON_FACTOR" localSheetId="9">[41]Tables!#REF!</definedName>
    <definedName name="ADD_ON_FACTOR" localSheetId="11">[41]Tables!#REF!</definedName>
    <definedName name="ADD_ON_FACTOR" localSheetId="14">[41]Tables!#REF!</definedName>
    <definedName name="ADD_ON_FACTOR" localSheetId="13">[41]Tables!#REF!</definedName>
    <definedName name="ADD_ON_FACTOR" localSheetId="17">[41]Tables!#REF!</definedName>
    <definedName name="ADD_ON_FACTOR" localSheetId="5">[41]Tables!#REF!</definedName>
    <definedName name="ADD_ON_FACTOR" localSheetId="3">[41]Tables!#REF!</definedName>
    <definedName name="ADD_ON_FACTOR">[41]Tables!#REF!</definedName>
    <definedName name="ADDITIONS" localSheetId="7">#REF!</definedName>
    <definedName name="ADDITIONS" localSheetId="9">#REF!</definedName>
    <definedName name="ADDITIONS" localSheetId="11">#REF!</definedName>
    <definedName name="ADDITIONS" localSheetId="14">#REF!</definedName>
    <definedName name="ADDITIONS" localSheetId="13">#REF!</definedName>
    <definedName name="ADDITIONS" localSheetId="17">#REF!</definedName>
    <definedName name="ADDITIONS" localSheetId="5">#REF!</definedName>
    <definedName name="ADDITIONS" localSheetId="3">#REF!</definedName>
    <definedName name="ADDITIONS">#REF!</definedName>
    <definedName name="ADF">[42]Tables!$A$15:$D$19</definedName>
    <definedName name="adfgdfg" localSheetId="7">#REF!</definedName>
    <definedName name="adfgdfg" localSheetId="9">#REF!</definedName>
    <definedName name="adfgdfg" localSheetId="11">#REF!</definedName>
    <definedName name="adfgdfg" localSheetId="14">#REF!</definedName>
    <definedName name="adfgdfg" localSheetId="13">#REF!</definedName>
    <definedName name="adfgdfg" localSheetId="17">#REF!</definedName>
    <definedName name="adfgdfg" localSheetId="5">#REF!</definedName>
    <definedName name="adfgdfg" localSheetId="3">#REF!</definedName>
    <definedName name="adfgdfg">#REF!</definedName>
    <definedName name="adfgdfgfdg" localSheetId="7">'[43]LS-UAE'!#REF!</definedName>
    <definedName name="adfgdfgfdg" localSheetId="9">'[43]LS-UAE'!#REF!</definedName>
    <definedName name="adfgdfgfdg" localSheetId="11">'[43]LS-UAE'!#REF!</definedName>
    <definedName name="adfgdfgfdg" localSheetId="14">'[43]LS-UAE'!#REF!</definedName>
    <definedName name="adfgdfgfdg" localSheetId="13">'[43]LS-UAE'!#REF!</definedName>
    <definedName name="adfgdfgfdg" localSheetId="17">'[43]LS-UAE'!#REF!</definedName>
    <definedName name="adfgdfgfdg" localSheetId="5">'[43]LS-UAE'!#REF!</definedName>
    <definedName name="adfgdfgfdg" localSheetId="3">'[43]LS-UAE'!#REF!</definedName>
    <definedName name="adfgdfgfdg">'[43]LS-UAE'!#REF!</definedName>
    <definedName name="adfgfdgadg">[44]Sheet4!$A$6</definedName>
    <definedName name="aDJUSTED_HAIRCUT">[41]Tables!$B$23:$E$45</definedName>
    <definedName name="ADM___SELIG_EXP" localSheetId="14">#REF!</definedName>
    <definedName name="ADM___SELIG_EXP" localSheetId="13">#REF!</definedName>
    <definedName name="ADM___SELIG_EXP" localSheetId="5">#REF!</definedName>
    <definedName name="ADM___SELIG_EXP" localSheetId="3">#REF!</definedName>
    <definedName name="ADM___SELIG_EXP">#REF!</definedName>
    <definedName name="Admin" localSheetId="7">#REF!</definedName>
    <definedName name="Admin" localSheetId="9">#REF!</definedName>
    <definedName name="Admin" localSheetId="11">#REF!</definedName>
    <definedName name="Admin" localSheetId="14">#REF!</definedName>
    <definedName name="Admin" localSheetId="13">#REF!</definedName>
    <definedName name="Admin" localSheetId="17">#REF!</definedName>
    <definedName name="Admin" localSheetId="5">#REF!</definedName>
    <definedName name="Admin" localSheetId="3">#REF!</definedName>
    <definedName name="Admin">#REF!</definedName>
    <definedName name="ADV" localSheetId="16">[45]acct!#REF!</definedName>
    <definedName name="ADV" localSheetId="7">[45]acct!#REF!</definedName>
    <definedName name="ADV" localSheetId="9">[45]acct!#REF!</definedName>
    <definedName name="ADV" localSheetId="11">[45]acct!#REF!</definedName>
    <definedName name="ADV" localSheetId="14">[45]acct!#REF!</definedName>
    <definedName name="ADV" localSheetId="13">[45]acct!#REF!</definedName>
    <definedName name="ADV" localSheetId="17">[45]acct!#REF!</definedName>
    <definedName name="ADV" localSheetId="5">[45]acct!#REF!</definedName>
    <definedName name="ADV" localSheetId="3">[45]acct!#REF!</definedName>
    <definedName name="ADV">[45]acct!#REF!</definedName>
    <definedName name="ADV_TO_VENDOR" localSheetId="14">'[46]Adv to vendor'!#REF!</definedName>
    <definedName name="ADV_TO_VENDOR" localSheetId="13">'[46]Adv to vendor'!#REF!</definedName>
    <definedName name="ADV_TO_VENDOR" localSheetId="5">'[46]Adv to vendor'!#REF!</definedName>
    <definedName name="ADV_TO_VENDOR" localSheetId="3">'[46]Adv to vendor'!#REF!</definedName>
    <definedName name="ADV_TO_VENDOR">'[46]Adv to vendor'!#REF!</definedName>
    <definedName name="ADVANCE_TAX" localSheetId="14">#REF!</definedName>
    <definedName name="ADVANCE_TAX" localSheetId="13">#REF!</definedName>
    <definedName name="ADVANCE_TAX" localSheetId="5">#REF!</definedName>
    <definedName name="ADVANCE_TAX" localSheetId="3">#REF!</definedName>
    <definedName name="ADVANCE_TAX">#REF!</definedName>
    <definedName name="AED" localSheetId="7">#REF!</definedName>
    <definedName name="AED" localSheetId="9">#REF!</definedName>
    <definedName name="AED" localSheetId="11">#REF!</definedName>
    <definedName name="AED" localSheetId="14">#REF!</definedName>
    <definedName name="AED" localSheetId="13">#REF!</definedName>
    <definedName name="AED" localSheetId="17">#REF!</definedName>
    <definedName name="AED" localSheetId="5">#REF!</definedName>
    <definedName name="AED" localSheetId="3">#REF!</definedName>
    <definedName name="AED">#REF!</definedName>
    <definedName name="af" localSheetId="7">#REF!</definedName>
    <definedName name="af" localSheetId="9">#REF!</definedName>
    <definedName name="af" localSheetId="11">#REF!</definedName>
    <definedName name="af" localSheetId="14">#REF!</definedName>
    <definedName name="af" localSheetId="13">#REF!</definedName>
    <definedName name="af" localSheetId="17">#REF!</definedName>
    <definedName name="af" localSheetId="5">#REF!</definedName>
    <definedName name="af" localSheetId="3">#REF!</definedName>
    <definedName name="af">#REF!</definedName>
    <definedName name="affair" localSheetId="7">[47]BSDOMOVS!#REF!</definedName>
    <definedName name="affair" localSheetId="9">[47]BSDOMOVS!#REF!</definedName>
    <definedName name="affair" localSheetId="11">[47]BSDOMOVS!#REF!</definedName>
    <definedName name="affair" localSheetId="14">[47]BSDOMOVS!#REF!</definedName>
    <definedName name="affair" localSheetId="13">[47]BSDOMOVS!#REF!</definedName>
    <definedName name="affair" localSheetId="17">[47]BSDOMOVS!#REF!</definedName>
    <definedName name="affair" localSheetId="5">[47]BSDOMOVS!#REF!</definedName>
    <definedName name="affair" localSheetId="3">[47]BSDOMOVS!#REF!</definedName>
    <definedName name="affair">[47]BSDOMOVS!#REF!</definedName>
    <definedName name="afsdf" localSheetId="13" hidden="1">#REF!</definedName>
    <definedName name="afsdf" hidden="1">#REF!</definedName>
    <definedName name="ag" localSheetId="7">#REF!</definedName>
    <definedName name="ag" localSheetId="9">#REF!</definedName>
    <definedName name="ag" localSheetId="11">#REF!</definedName>
    <definedName name="ag" localSheetId="14">#REF!</definedName>
    <definedName name="ag" localSheetId="13">#REF!</definedName>
    <definedName name="ag" localSheetId="17">#REF!</definedName>
    <definedName name="ag" localSheetId="5">#REF!</definedName>
    <definedName name="ag" localSheetId="3">#REF!</definedName>
    <definedName name="ag">#REF!</definedName>
    <definedName name="ak" localSheetId="14">#REF!</definedName>
    <definedName name="ak" localSheetId="13">#REF!</definedName>
    <definedName name="ak" localSheetId="5">#REF!</definedName>
    <definedName name="ak" localSheetId="3">#REF!</definedName>
    <definedName name="ak">#REF!</definedName>
    <definedName name="AKK" localSheetId="14" hidden="1">{"'CALL MONEY'!$K$53"}</definedName>
    <definedName name="AKK" localSheetId="13" hidden="1">{"'CALL MONEY'!$K$53"}</definedName>
    <definedName name="AKK" hidden="1">{"'CALL MONEY'!$K$53"}</definedName>
    <definedName name="alco" localSheetId="7">#REF!</definedName>
    <definedName name="alco" localSheetId="9">#REF!</definedName>
    <definedName name="alco" localSheetId="11">#REF!</definedName>
    <definedName name="alco" localSheetId="14">#REF!</definedName>
    <definedName name="alco" localSheetId="13">#REF!</definedName>
    <definedName name="alco" localSheetId="17">#REF!</definedName>
    <definedName name="alco" localSheetId="5">#REF!</definedName>
    <definedName name="alco" localSheetId="3">#REF!</definedName>
    <definedName name="alco">#REF!</definedName>
    <definedName name="alco2" localSheetId="7" hidden="1">{"'CALL MONEY'!$K$53"}</definedName>
    <definedName name="alco2" localSheetId="11" hidden="1">{"'CALL MONEY'!$K$53"}</definedName>
    <definedName name="alco2" localSheetId="14" hidden="1">{"'CALL MONEY'!$K$53"}</definedName>
    <definedName name="alco2" localSheetId="13" hidden="1">{"'CALL MONEY'!$K$53"}</definedName>
    <definedName name="alco2" localSheetId="5" hidden="1">{"'CALL MONEY'!$K$53"}</definedName>
    <definedName name="alco2" hidden="1">{"'CALL MONEY'!$K$53"}</definedName>
    <definedName name="Amount" localSheetId="16">#REF!</definedName>
    <definedName name="Amount" localSheetId="7">#REF!</definedName>
    <definedName name="Amount" localSheetId="9">#REF!</definedName>
    <definedName name="Amount" localSheetId="11">#REF!</definedName>
    <definedName name="Amount" localSheetId="14">#REF!</definedName>
    <definedName name="Amount" localSheetId="13">#REF!</definedName>
    <definedName name="Amount" localSheetId="17">#REF!</definedName>
    <definedName name="Amount" localSheetId="5">#REF!</definedName>
    <definedName name="Amount" localSheetId="3">#REF!</definedName>
    <definedName name="Amount">#REF!</definedName>
    <definedName name="Analysis" localSheetId="7">#REF!</definedName>
    <definedName name="Analysis" localSheetId="9">#REF!</definedName>
    <definedName name="Analysis" localSheetId="11">#REF!</definedName>
    <definedName name="Analysis" localSheetId="14">#REF!</definedName>
    <definedName name="Analysis" localSheetId="13">#REF!</definedName>
    <definedName name="Analysis" localSheetId="17">#REF!</definedName>
    <definedName name="Analysis" localSheetId="5">#REF!</definedName>
    <definedName name="Analysis" localSheetId="3">#REF!</definedName>
    <definedName name="Analysis">#REF!</definedName>
    <definedName name="APAGE1" localSheetId="7">#REF!</definedName>
    <definedName name="APAGE1" localSheetId="9">#REF!</definedName>
    <definedName name="APAGE1" localSheetId="11">#REF!</definedName>
    <definedName name="APAGE1" localSheetId="14">#REF!</definedName>
    <definedName name="APAGE1" localSheetId="13">#REF!</definedName>
    <definedName name="APAGE1" localSheetId="17">#REF!</definedName>
    <definedName name="APAGE1" localSheetId="5">#REF!</definedName>
    <definedName name="APAGE1" localSheetId="3">#REF!</definedName>
    <definedName name="APAGE1">#REF!</definedName>
    <definedName name="APAGE2" localSheetId="7">#REF!</definedName>
    <definedName name="APAGE2" localSheetId="9">#REF!</definedName>
    <definedName name="APAGE2" localSheetId="11">#REF!</definedName>
    <definedName name="APAGE2" localSheetId="14">#REF!</definedName>
    <definedName name="APAGE2" localSheetId="13">#REF!</definedName>
    <definedName name="APAGE2" localSheetId="17">#REF!</definedName>
    <definedName name="APAGE2" localSheetId="5">#REF!</definedName>
    <definedName name="APAGE2" localSheetId="3">#REF!</definedName>
    <definedName name="APAGE2">#REF!</definedName>
    <definedName name="APAGE3" localSheetId="7">#REF!</definedName>
    <definedName name="APAGE3" localSheetId="9">#REF!</definedName>
    <definedName name="APAGE3" localSheetId="11">#REF!</definedName>
    <definedName name="APAGE3" localSheetId="14">#REF!</definedName>
    <definedName name="APAGE3" localSheetId="13">#REF!</definedName>
    <definedName name="APAGE3" localSheetId="17">#REF!</definedName>
    <definedName name="APAGE3" localSheetId="5">#REF!</definedName>
    <definedName name="APAGE3" localSheetId="3">#REF!</definedName>
    <definedName name="APAGE3">#REF!</definedName>
    <definedName name="APAGE4" localSheetId="7">#REF!</definedName>
    <definedName name="APAGE4" localSheetId="9">#REF!</definedName>
    <definedName name="APAGE4" localSheetId="11">#REF!</definedName>
    <definedName name="APAGE4" localSheetId="14">#REF!</definedName>
    <definedName name="APAGE4" localSheetId="13">#REF!</definedName>
    <definedName name="APAGE4" localSheetId="17">#REF!</definedName>
    <definedName name="APAGE4" localSheetId="5">#REF!</definedName>
    <definedName name="APAGE4" localSheetId="3">#REF!</definedName>
    <definedName name="APAGE4">#REF!</definedName>
    <definedName name="approved_summary">'[48]CARs'' 99 Summary Info. (B&amp;A)'!$B$54:$Y$105</definedName>
    <definedName name="Approved98" localSheetId="14">#REF!</definedName>
    <definedName name="Approved98" localSheetId="13">#REF!</definedName>
    <definedName name="Approved98" localSheetId="5">#REF!</definedName>
    <definedName name="Approved98" localSheetId="3">#REF!</definedName>
    <definedName name="Approved98">#REF!</definedName>
    <definedName name="ApprovedCARs98" localSheetId="14">#REF!</definedName>
    <definedName name="ApprovedCARs98" localSheetId="13">#REF!</definedName>
    <definedName name="ApprovedCARs98" localSheetId="5">#REF!</definedName>
    <definedName name="ApprovedCARs98" localSheetId="3">#REF!</definedName>
    <definedName name="ApprovedCARs98">#REF!</definedName>
    <definedName name="apr00" localSheetId="14">#REF!</definedName>
    <definedName name="apr00" localSheetId="13">#REF!</definedName>
    <definedName name="apr00" localSheetId="5">#REF!</definedName>
    <definedName name="apr00" localSheetId="3">#REF!</definedName>
    <definedName name="apr00">#REF!</definedName>
    <definedName name="aqw" localSheetId="14">[49]ProfitProv!#REF!</definedName>
    <definedName name="aqw" localSheetId="13">[49]ProfitProv!#REF!</definedName>
    <definedName name="aqw" localSheetId="5">[49]ProfitProv!#REF!</definedName>
    <definedName name="aqw" localSheetId="3">[49]ProfitProv!#REF!</definedName>
    <definedName name="aqw">[49]ProfitProv!#REF!</definedName>
    <definedName name="ARA_Threshold">[50]Lead!$O$2</definedName>
    <definedName name="ARA_Threshold_1" localSheetId="14">#REF!</definedName>
    <definedName name="ARA_Threshold_1" localSheetId="13">#REF!</definedName>
    <definedName name="ARA_Threshold_1" localSheetId="5">#REF!</definedName>
    <definedName name="ARA_Threshold_1" localSheetId="3">#REF!</definedName>
    <definedName name="ARA_Threshold_1">#REF!</definedName>
    <definedName name="ARA_Threshold_20" localSheetId="14">#REF!</definedName>
    <definedName name="ARA_Threshold_20" localSheetId="13">#REF!</definedName>
    <definedName name="ARA_Threshold_20" localSheetId="5">#REF!</definedName>
    <definedName name="ARA_Threshold_20" localSheetId="3">#REF!</definedName>
    <definedName name="ARA_Threshold_20">#REF!</definedName>
    <definedName name="ARA_Threshold_21" localSheetId="14">#REF!</definedName>
    <definedName name="ARA_Threshold_21" localSheetId="13">#REF!</definedName>
    <definedName name="ARA_Threshold_21" localSheetId="5">#REF!</definedName>
    <definedName name="ARA_Threshold_21" localSheetId="3">#REF!</definedName>
    <definedName name="ARA_Threshold_21">#REF!</definedName>
    <definedName name="ARA_Threshold_23" localSheetId="14">#REF!</definedName>
    <definedName name="ARA_Threshold_23" localSheetId="13">#REF!</definedName>
    <definedName name="ARA_Threshold_23" localSheetId="5">#REF!</definedName>
    <definedName name="ARA_Threshold_23" localSheetId="3">#REF!</definedName>
    <definedName name="ARA_Threshold_23">#REF!</definedName>
    <definedName name="ARA_Threshold_5" localSheetId="14">#REF!</definedName>
    <definedName name="ARA_Threshold_5" localSheetId="13">#REF!</definedName>
    <definedName name="ARA_Threshold_5" localSheetId="5">#REF!</definedName>
    <definedName name="ARA_Threshold_5" localSheetId="3">#REF!</definedName>
    <definedName name="ARA_Threshold_5">#REF!</definedName>
    <definedName name="ARA_Threshold_8" localSheetId="14">#REF!</definedName>
    <definedName name="ARA_Threshold_8" localSheetId="13">#REF!</definedName>
    <definedName name="ARA_Threshold_8" localSheetId="5">#REF!</definedName>
    <definedName name="ARA_Threshold_8" localSheetId="3">#REF!</definedName>
    <definedName name="ARA_Threshold_8">#REF!</definedName>
    <definedName name="ARP_Threshold">[50]Lead!$N$2</definedName>
    <definedName name="ARP_Threshold_1" localSheetId="14">#REF!</definedName>
    <definedName name="ARP_Threshold_1" localSheetId="13">#REF!</definedName>
    <definedName name="ARP_Threshold_1" localSheetId="5">#REF!</definedName>
    <definedName name="ARP_Threshold_1" localSheetId="3">#REF!</definedName>
    <definedName name="ARP_Threshold_1">#REF!</definedName>
    <definedName name="ARP_Threshold_20" localSheetId="14">#REF!</definedName>
    <definedName name="ARP_Threshold_20" localSheetId="13">#REF!</definedName>
    <definedName name="ARP_Threshold_20" localSheetId="5">#REF!</definedName>
    <definedName name="ARP_Threshold_20" localSheetId="3">#REF!</definedName>
    <definedName name="ARP_Threshold_20">#REF!</definedName>
    <definedName name="ARP_Threshold_21" localSheetId="14">#REF!</definedName>
    <definedName name="ARP_Threshold_21" localSheetId="13">#REF!</definedName>
    <definedName name="ARP_Threshold_21" localSheetId="5">#REF!</definedName>
    <definedName name="ARP_Threshold_21" localSheetId="3">#REF!</definedName>
    <definedName name="ARP_Threshold_21">#REF!</definedName>
    <definedName name="ARP_Threshold_23" localSheetId="14">#REF!</definedName>
    <definedName name="ARP_Threshold_23" localSheetId="13">#REF!</definedName>
    <definedName name="ARP_Threshold_23" localSheetId="5">#REF!</definedName>
    <definedName name="ARP_Threshold_23" localSheetId="3">#REF!</definedName>
    <definedName name="ARP_Threshold_23">#REF!</definedName>
    <definedName name="ARP_Threshold_5" localSheetId="14">#REF!</definedName>
    <definedName name="ARP_Threshold_5" localSheetId="13">#REF!</definedName>
    <definedName name="ARP_Threshold_5" localSheetId="5">#REF!</definedName>
    <definedName name="ARP_Threshold_5" localSheetId="3">#REF!</definedName>
    <definedName name="ARP_Threshold_5">#REF!</definedName>
    <definedName name="ARP_Threshold_8" localSheetId="14">#REF!</definedName>
    <definedName name="ARP_Threshold_8" localSheetId="13">#REF!</definedName>
    <definedName name="ARP_Threshold_8" localSheetId="5">#REF!</definedName>
    <definedName name="ARP_Threshold_8" localSheetId="3">#REF!</definedName>
    <definedName name="ARP_Threshold_8">#REF!</definedName>
    <definedName name="as" localSheetId="7" hidden="1">{"PAGE1",#N/A,FALSE,"Sheet1";"PAGE2",#N/A,FALSE,"Sheet1"}</definedName>
    <definedName name="as" localSheetId="11" hidden="1">{"PAGE1",#N/A,FALSE,"Sheet1";"PAGE2",#N/A,FALSE,"Sheet1"}</definedName>
    <definedName name="as" localSheetId="14" hidden="1">{"PAGE1",#N/A,FALSE,"Sheet1";"PAGE2",#N/A,FALSE,"Sheet1"}</definedName>
    <definedName name="as" localSheetId="13" hidden="1">{"PAGE1",#N/A,FALSE,"Sheet1";"PAGE2",#N/A,FALSE,"Sheet1"}</definedName>
    <definedName name="as" localSheetId="5" hidden="1">{"PAGE1",#N/A,FALSE,"Sheet1";"PAGE2",#N/A,FALSE,"Sheet1"}</definedName>
    <definedName name="as" hidden="1">{"PAGE1",#N/A,FALSE,"Sheet1";"PAGE2",#N/A,FALSE,"Sheet1"}</definedName>
    <definedName name="as_per_real_gain_working" localSheetId="7" hidden="1">#REF!</definedName>
    <definedName name="as_per_real_gain_working" localSheetId="9" hidden="1">#REF!</definedName>
    <definedName name="as_per_real_gain_working" localSheetId="11" hidden="1">#REF!</definedName>
    <definedName name="as_per_real_gain_working" localSheetId="14" hidden="1">#REF!</definedName>
    <definedName name="as_per_real_gain_working" localSheetId="13" hidden="1">#REF!</definedName>
    <definedName name="as_per_real_gain_working" localSheetId="17" hidden="1">#REF!</definedName>
    <definedName name="as_per_real_gain_working" localSheetId="5" hidden="1">#REF!</definedName>
    <definedName name="as_per_real_gain_working" localSheetId="3" hidden="1">#REF!</definedName>
    <definedName name="as_per_real_gain_working" hidden="1">#REF!</definedName>
    <definedName name="AS2DocOpenMode" hidden="1">"AS2DocumentEdit"</definedName>
    <definedName name="AS2HasNoAutoHeaderFooter">"OFF"</definedName>
    <definedName name="AS2LinkLS" localSheetId="14" hidden="1">#REF!</definedName>
    <definedName name="AS2LinkLS" localSheetId="13" hidden="1">#REF!</definedName>
    <definedName name="AS2LinkLS" localSheetId="5" hidden="1">#REF!</definedName>
    <definedName name="AS2LinkLS" localSheetId="3" hidden="1">#REF!</definedName>
    <definedName name="AS2LinkLS" hidden="1">#REF!</definedName>
    <definedName name="AS2ReportLS" hidden="1">1</definedName>
    <definedName name="AS2StaticLS" localSheetId="14" hidden="1">#REF!</definedName>
    <definedName name="AS2StaticLS" localSheetId="13" hidden="1">#REF!</definedName>
    <definedName name="AS2StaticLS" localSheetId="5" hidden="1">#REF!</definedName>
    <definedName name="AS2StaticLS" localSheetId="3" hidden="1">#REF!</definedName>
    <definedName name="AS2StaticLS" hidden="1">#REF!</definedName>
    <definedName name="AS2SyncStepLS" hidden="1">0</definedName>
    <definedName name="AS2TickmarkLS" localSheetId="7" hidden="1">#REF!</definedName>
    <definedName name="AS2TickmarkLS" localSheetId="9" hidden="1">#REF!</definedName>
    <definedName name="AS2TickmarkLS" localSheetId="11" hidden="1">#REF!</definedName>
    <definedName name="AS2TickmarkLS" localSheetId="14" hidden="1">#REF!</definedName>
    <definedName name="AS2TickmarkLS" localSheetId="13" hidden="1">#REF!</definedName>
    <definedName name="AS2TickmarkLS" localSheetId="17" hidden="1">#REF!</definedName>
    <definedName name="AS2TickmarkLS" localSheetId="5" hidden="1">#REF!</definedName>
    <definedName name="AS2TickmarkLS" localSheetId="3" hidden="1">#REF!</definedName>
    <definedName name="AS2TickmarkLS" hidden="1">#REF!</definedName>
    <definedName name="AS2VersionLS" hidden="1">300</definedName>
    <definedName name="asa" localSheetId="7" hidden="1">#REF!</definedName>
    <definedName name="asa" localSheetId="9" hidden="1">#REF!</definedName>
    <definedName name="asa" localSheetId="11" hidden="1">#REF!</definedName>
    <definedName name="asa" localSheetId="14" hidden="1">#REF!</definedName>
    <definedName name="asa" localSheetId="13" hidden="1">#REF!</definedName>
    <definedName name="asa" localSheetId="17" hidden="1">#REF!</definedName>
    <definedName name="asa" localSheetId="5" hidden="1">#REF!</definedName>
    <definedName name="asa" localSheetId="3" hidden="1">#REF!</definedName>
    <definedName name="asa" hidden="1">#REF!</definedName>
    <definedName name="asad" localSheetId="13" hidden="1">#REF!</definedName>
    <definedName name="asad" hidden="1">#REF!</definedName>
    <definedName name="ASADA_WORKING" localSheetId="14">#REF!</definedName>
    <definedName name="ASADA_WORKING" localSheetId="13">#REF!</definedName>
    <definedName name="ASADA_WORKING" localSheetId="5">#REF!</definedName>
    <definedName name="ASADA_WORKING" localSheetId="3">#REF!</definedName>
    <definedName name="ASADA_WORKING">#REF!</definedName>
    <definedName name="asasa" localSheetId="7">#REF!</definedName>
    <definedName name="asasa" localSheetId="9">#REF!</definedName>
    <definedName name="asasa" localSheetId="11">#REF!</definedName>
    <definedName name="asasa" localSheetId="14">#REF!</definedName>
    <definedName name="asasa" localSheetId="13">#REF!</definedName>
    <definedName name="asasa" localSheetId="17">#REF!</definedName>
    <definedName name="asasa" localSheetId="5">#REF!</definedName>
    <definedName name="asasa" localSheetId="3">#REF!</definedName>
    <definedName name="asasa">#REF!</definedName>
    <definedName name="asasassas" localSheetId="14">[27]Furniture!#REF!</definedName>
    <definedName name="asasassas" localSheetId="13">[27]Furniture!#REF!</definedName>
    <definedName name="asasassas" localSheetId="5">[27]Furniture!#REF!</definedName>
    <definedName name="asasassas" localSheetId="3">[27]Furniture!#REF!</definedName>
    <definedName name="asasassas">[27]Furniture!#REF!</definedName>
    <definedName name="asd" localSheetId="14">[49]ProfitProv!#REF!</definedName>
    <definedName name="asd" localSheetId="13">[49]ProfitProv!#REF!</definedName>
    <definedName name="asd" localSheetId="5">[49]ProfitProv!#REF!</definedName>
    <definedName name="asd" localSheetId="3">[49]ProfitProv!#REF!</definedName>
    <definedName name="asd">[49]ProfitProv!#REF!</definedName>
    <definedName name="asda" localSheetId="14" hidden="1">#REF!</definedName>
    <definedName name="asda" localSheetId="13" hidden="1">#REF!</definedName>
    <definedName name="asda" localSheetId="5" hidden="1">#REF!</definedName>
    <definedName name="asda" localSheetId="3" hidden="1">#REF!</definedName>
    <definedName name="asda" hidden="1">#REF!</definedName>
    <definedName name="ASDADFDADFDAFA" localSheetId="13" hidden="1">#REF!</definedName>
    <definedName name="ASDADFDADFDAFA" hidden="1">#REF!</definedName>
    <definedName name="asdasd" localSheetId="14" hidden="1">{"'CALL MONEY'!$K$53"}</definedName>
    <definedName name="asdasd" localSheetId="13" hidden="1">{"'CALL MONEY'!$K$53"}</definedName>
    <definedName name="asdasd" hidden="1">{"'CALL MONEY'!$K$53"}</definedName>
    <definedName name="asdasdsadaSD" localSheetId="13" hidden="1">#REF!</definedName>
    <definedName name="asdasdsadaSD" hidden="1">#REF!</definedName>
    <definedName name="asdf">'[51]ACC LIST'!$B$1:$D$117</definedName>
    <definedName name="ASDFAS">[52]Rates!$C$1:$E$172</definedName>
    <definedName name="asdfasdf" localSheetId="7" hidden="1">#REF!</definedName>
    <definedName name="asdfasdf" localSheetId="9" hidden="1">#REF!</definedName>
    <definedName name="asdfasdf" localSheetId="11" hidden="1">#REF!</definedName>
    <definedName name="asdfasdf" localSheetId="14" hidden="1">#REF!</definedName>
    <definedName name="asdfasdf" localSheetId="13" hidden="1">#REF!</definedName>
    <definedName name="asdfasdf" localSheetId="17" hidden="1">#REF!</definedName>
    <definedName name="asdfasdf" localSheetId="5" hidden="1">#REF!</definedName>
    <definedName name="asdfasdf" localSheetId="3" hidden="1">#REF!</definedName>
    <definedName name="asdfasdf" hidden="1">#REF!</definedName>
    <definedName name="asdfasdfas" localSheetId="7" hidden="1">#REF!</definedName>
    <definedName name="asdfasdfas" localSheetId="9" hidden="1">#REF!</definedName>
    <definedName name="asdfasdfas" localSheetId="11" hidden="1">#REF!</definedName>
    <definedName name="asdfasdfas" localSheetId="14" hidden="1">#REF!</definedName>
    <definedName name="asdfasdfas" localSheetId="13" hidden="1">#REF!</definedName>
    <definedName name="asdfasdfas" localSheetId="17" hidden="1">#REF!</definedName>
    <definedName name="asdfasdfas" localSheetId="5" hidden="1">#REF!</definedName>
    <definedName name="asdfasdfas" localSheetId="3" hidden="1">#REF!</definedName>
    <definedName name="asdfasdfas" hidden="1">#REF!</definedName>
    <definedName name="asdfdf" localSheetId="13" hidden="1">'[53]34-38.2'!#REF!</definedName>
    <definedName name="asdfdf" hidden="1">'[53]34-38.2'!#REF!</definedName>
    <definedName name="asdsads" localSheetId="14">[27]Furniture!#REF!</definedName>
    <definedName name="asdsads" localSheetId="13">[27]Furniture!#REF!</definedName>
    <definedName name="asdsads" localSheetId="5">[27]Furniture!#REF!</definedName>
    <definedName name="asdsads" localSheetId="3">[27]Furniture!#REF!</definedName>
    <definedName name="asdsads">[27]Furniture!#REF!</definedName>
    <definedName name="asfag" localSheetId="14" hidden="1">{"'CALL MONEY'!$K$53"}</definedName>
    <definedName name="asfag" localSheetId="13" hidden="1">{"'CALL MONEY'!$K$53"}</definedName>
    <definedName name="asfag" hidden="1">{"'CALL MONEY'!$K$53"}</definedName>
    <definedName name="Asgar" localSheetId="14">#REF!</definedName>
    <definedName name="Asgar" localSheetId="13">#REF!</definedName>
    <definedName name="Asgar" localSheetId="5">#REF!</definedName>
    <definedName name="Asgar" localSheetId="3">#REF!</definedName>
    <definedName name="Asgar">#REF!</definedName>
    <definedName name="asgdj" localSheetId="14" hidden="1">{"'CALL MONEY'!$K$53"}</definedName>
    <definedName name="asgdj" localSheetId="13" hidden="1">{"'CALL MONEY'!$K$53"}</definedName>
    <definedName name="asgdj" localSheetId="5" hidden="1">{"'CALL MONEY'!$K$53"}</definedName>
    <definedName name="asgdj" hidden="1">{"'CALL MONEY'!$K$53"}</definedName>
    <definedName name="asgdjh" localSheetId="14" hidden="1">{"'CALL MONEY'!$K$53"}</definedName>
    <definedName name="asgdjh" localSheetId="13" hidden="1">{"'CALL MONEY'!$K$53"}</definedName>
    <definedName name="asgdjh" localSheetId="5" hidden="1">{"'CALL MONEY'!$K$53"}</definedName>
    <definedName name="asgdjh" hidden="1">{"'CALL MONEY'!$K$53"}</definedName>
    <definedName name="ASHRAF" localSheetId="7">#REF!</definedName>
    <definedName name="ASHRAF" localSheetId="9">#REF!</definedName>
    <definedName name="ASHRAF" localSheetId="11">#REF!</definedName>
    <definedName name="ASHRAF" localSheetId="14">#REF!</definedName>
    <definedName name="ASHRAF" localSheetId="13">#REF!</definedName>
    <definedName name="ASHRAF" localSheetId="17">#REF!</definedName>
    <definedName name="ASHRAF" localSheetId="5">#REF!</definedName>
    <definedName name="ASHRAF" localSheetId="3">#REF!</definedName>
    <definedName name="ASHRAF">#REF!</definedName>
    <definedName name="asif" localSheetId="14" hidden="1">{#N/A,#N/A,FALSE,"dec98qtr";#N/A,#N/A,FALSE,"suppdecsep98";#N/A,#N/A,FALSE,"w-dec98"}</definedName>
    <definedName name="asif" localSheetId="13" hidden="1">{#N/A,#N/A,FALSE,"dec98qtr";#N/A,#N/A,FALSE,"suppdecsep98";#N/A,#N/A,FALSE,"w-dec98"}</definedName>
    <definedName name="asif" localSheetId="5" hidden="1">{#N/A,#N/A,FALSE,"dec98qtr";#N/A,#N/A,FALSE,"suppdecsep98";#N/A,#N/A,FALSE,"w-dec98"}</definedName>
    <definedName name="asif" hidden="1">{#N/A,#N/A,FALSE,"dec98qtr";#N/A,#N/A,FALSE,"suppdecsep98";#N/A,#N/A,FALSE,"w-dec98"}</definedName>
    <definedName name="asim" localSheetId="14" hidden="1">{#N/A,#N/A,FALSE,"dec98qtr";#N/A,#N/A,FALSE,"suppdecsep98";#N/A,#N/A,FALSE,"w-dec98"}</definedName>
    <definedName name="asim" localSheetId="13" hidden="1">{#N/A,#N/A,FALSE,"dec98qtr";#N/A,#N/A,FALSE,"suppdecsep98";#N/A,#N/A,FALSE,"w-dec98"}</definedName>
    <definedName name="asim" localSheetId="5" hidden="1">{#N/A,#N/A,FALSE,"dec98qtr";#N/A,#N/A,FALSE,"suppdecsep98";#N/A,#N/A,FALSE,"w-dec98"}</definedName>
    <definedName name="asim" hidden="1">{#N/A,#N/A,FALSE,"dec98qtr";#N/A,#N/A,FALSE,"suppdecsep98";#N/A,#N/A,FALSE,"w-dec98"}</definedName>
    <definedName name="ASSE" localSheetId="7">[25]Sheet3!#REF!</definedName>
    <definedName name="ASSE" localSheetId="9">[25]Sheet3!#REF!</definedName>
    <definedName name="ASSE" localSheetId="11">[25]Sheet3!#REF!</definedName>
    <definedName name="ASSE" localSheetId="14">[25]Sheet3!#REF!</definedName>
    <definedName name="ASSE" localSheetId="13">[25]Sheet3!#REF!</definedName>
    <definedName name="ASSE" localSheetId="17">[25]Sheet3!#REF!</definedName>
    <definedName name="ASSE" localSheetId="5">[25]Sheet3!#REF!</definedName>
    <definedName name="ASSE" localSheetId="3">[25]Sheet3!#REF!</definedName>
    <definedName name="ASSE">[25]Sheet3!#REF!</definedName>
    <definedName name="asset_trf" localSheetId="14">#REF!</definedName>
    <definedName name="asset_trf" localSheetId="13">#REF!</definedName>
    <definedName name="asset_trf" localSheetId="5">#REF!</definedName>
    <definedName name="asset_trf" localSheetId="3">#REF!</definedName>
    <definedName name="asset_trf">#REF!</definedName>
    <definedName name="ASSET1" localSheetId="7">#REF!</definedName>
    <definedName name="ASSET1" localSheetId="9">#REF!</definedName>
    <definedName name="ASSET1" localSheetId="11">#REF!</definedName>
    <definedName name="ASSET1" localSheetId="14">#REF!</definedName>
    <definedName name="ASSET1" localSheetId="13">#REF!</definedName>
    <definedName name="ASSET1" localSheetId="17">#REF!</definedName>
    <definedName name="ASSET1" localSheetId="5">#REF!</definedName>
    <definedName name="ASSET1" localSheetId="3">#REF!</definedName>
    <definedName name="ASSET1">#REF!</definedName>
    <definedName name="ASSET2" localSheetId="7">#REF!</definedName>
    <definedName name="ASSET2" localSheetId="9">#REF!</definedName>
    <definedName name="ASSET2" localSheetId="11">#REF!</definedName>
    <definedName name="ASSET2" localSheetId="14">#REF!</definedName>
    <definedName name="ASSET2" localSheetId="13">#REF!</definedName>
    <definedName name="ASSET2" localSheetId="17">#REF!</definedName>
    <definedName name="ASSET2" localSheetId="5">#REF!</definedName>
    <definedName name="ASSET2" localSheetId="3">#REF!</definedName>
    <definedName name="ASSET2">#REF!</definedName>
    <definedName name="ASSET3" localSheetId="7">#REF!</definedName>
    <definedName name="ASSET3" localSheetId="9">#REF!</definedName>
    <definedName name="ASSET3" localSheetId="11">#REF!</definedName>
    <definedName name="ASSET3" localSheetId="14">#REF!</definedName>
    <definedName name="ASSET3" localSheetId="13">#REF!</definedName>
    <definedName name="ASSET3" localSheetId="17">#REF!</definedName>
    <definedName name="ASSET3" localSheetId="5">#REF!</definedName>
    <definedName name="ASSET3" localSheetId="3">#REF!</definedName>
    <definedName name="ASSET3">#REF!</definedName>
    <definedName name="ASSET4" localSheetId="7">#REF!</definedName>
    <definedName name="ASSET4" localSheetId="9">#REF!</definedName>
    <definedName name="ASSET4" localSheetId="11">#REF!</definedName>
    <definedName name="ASSET4" localSheetId="14">#REF!</definedName>
    <definedName name="ASSET4" localSheetId="13">#REF!</definedName>
    <definedName name="ASSET4" localSheetId="17">#REF!</definedName>
    <definedName name="ASSET4" localSheetId="5">#REF!</definedName>
    <definedName name="ASSET4" localSheetId="3">#REF!</definedName>
    <definedName name="ASSET4">#REF!</definedName>
    <definedName name="AU_329" localSheetId="14">[54]Overview!#REF!</definedName>
    <definedName name="AU_329" localSheetId="13">[54]Overview!#REF!</definedName>
    <definedName name="AU_329" localSheetId="5">[54]Overview!#REF!</definedName>
    <definedName name="AU_329" localSheetId="3">[54]Overview!#REF!</definedName>
    <definedName name="AU_329">[54]Overview!#REF!</definedName>
    <definedName name="AUD" localSheetId="14" hidden="1">{"'CALL MONEY'!$K$53"}</definedName>
    <definedName name="AUD" localSheetId="13" hidden="1">{"'CALL MONEY'!$K$53"}</definedName>
    <definedName name="AUD" localSheetId="5" hidden="1">{"'CALL MONEY'!$K$53"}</definedName>
    <definedName name="AUD" hidden="1">{"'CALL MONEY'!$K$53"}</definedName>
    <definedName name="aug" localSheetId="7">#REF!</definedName>
    <definedName name="aug" localSheetId="9">#REF!</definedName>
    <definedName name="aug" localSheetId="11">#REF!</definedName>
    <definedName name="aug" localSheetId="14">#REF!</definedName>
    <definedName name="aug" localSheetId="13">#REF!</definedName>
    <definedName name="aug" localSheetId="17">#REF!</definedName>
    <definedName name="aug" localSheetId="5">#REF!</definedName>
    <definedName name="aug" localSheetId="3">#REF!</definedName>
    <definedName name="aug">#REF!</definedName>
    <definedName name="AVG_RW" localSheetId="7">#REF!</definedName>
    <definedName name="AVG_RW" localSheetId="9">#REF!</definedName>
    <definedName name="AVG_RW" localSheetId="11">#REF!</definedName>
    <definedName name="AVG_RW" localSheetId="14">#REF!</definedName>
    <definedName name="AVG_RW" localSheetId="13">#REF!</definedName>
    <definedName name="AVG_RW" localSheetId="17">#REF!</definedName>
    <definedName name="AVG_RW" localSheetId="5">#REF!</definedName>
    <definedName name="AVG_RW" localSheetId="3">#REF!</definedName>
    <definedName name="AVG_RW">#REF!</definedName>
    <definedName name="azs" localSheetId="14">[49]ProfitProv!#REF!</definedName>
    <definedName name="azs" localSheetId="13">[49]ProfitProv!#REF!</definedName>
    <definedName name="azs" localSheetId="5">[49]ProfitProv!#REF!</definedName>
    <definedName name="azs" localSheetId="3">[49]ProfitProv!#REF!</definedName>
    <definedName name="azs">[49]ProfitProv!#REF!</definedName>
    <definedName name="azx" localSheetId="14">'[46]GP Analysis'!#REF!</definedName>
    <definedName name="azx" localSheetId="13">'[46]GP Analysis'!#REF!</definedName>
    <definedName name="azx" localSheetId="5">'[46]GP Analysis'!#REF!</definedName>
    <definedName name="azx" localSheetId="3">'[46]GP Analysis'!#REF!</definedName>
    <definedName name="azx">'[46]GP Analysis'!#REF!</definedName>
    <definedName name="b" localSheetId="16">#REF!</definedName>
    <definedName name="b" localSheetId="7">#REF!</definedName>
    <definedName name="b" localSheetId="9">#REF!</definedName>
    <definedName name="b" localSheetId="11">#REF!</definedName>
    <definedName name="b" localSheetId="14">#REF!</definedName>
    <definedName name="b" localSheetId="13">#REF!</definedName>
    <definedName name="b" localSheetId="17">#REF!</definedName>
    <definedName name="b" localSheetId="5">#REF!</definedName>
    <definedName name="b" localSheetId="3">#REF!</definedName>
    <definedName name="b">#REF!</definedName>
    <definedName name="B_S_VARIANCE" localSheetId="14">#REF!</definedName>
    <definedName name="B_S_VARIANCE" localSheetId="13">#REF!</definedName>
    <definedName name="B_S_VARIANCE" localSheetId="5">#REF!</definedName>
    <definedName name="B_S_VARIANCE" localSheetId="3">#REF!</definedName>
    <definedName name="B_S_VARIANCE">#REF!</definedName>
    <definedName name="B_SHEET__MIS" localSheetId="14">'[55]Balance Sheet'!#REF!</definedName>
    <definedName name="B_SHEET__MIS" localSheetId="13">'[55]Balance Sheet'!#REF!</definedName>
    <definedName name="B_SHEET__MIS" localSheetId="5">'[55]Balance Sheet'!#REF!</definedName>
    <definedName name="B_SHEET__MIS" localSheetId="3">'[55]Balance Sheet'!#REF!</definedName>
    <definedName name="B_SHEET__MIS">'[55]Balance Sheet'!#REF!</definedName>
    <definedName name="B_SHEET_FIN_A_C" localSheetId="14">#REF!</definedName>
    <definedName name="B_SHEET_FIN_A_C" localSheetId="13">#REF!</definedName>
    <definedName name="B_SHEET_FIN_A_C" localSheetId="5">#REF!</definedName>
    <definedName name="B_SHEET_FIN_A_C" localSheetId="3">#REF!</definedName>
    <definedName name="B_SHEET_FIN_A_C">#REF!</definedName>
    <definedName name="B_SHEET_FUJI">'[56]BS-JPN'!$A$4:$U$35</definedName>
    <definedName name="b3_copy_here" localSheetId="7">[57]budget!#REF!</definedName>
    <definedName name="b3_copy_here" localSheetId="9">[57]budget!#REF!</definedName>
    <definedName name="b3_copy_here" localSheetId="11">[57]budget!#REF!</definedName>
    <definedName name="b3_copy_here" localSheetId="14">[57]budget!#REF!</definedName>
    <definedName name="b3_copy_here" localSheetId="13">[57]budget!#REF!</definedName>
    <definedName name="b3_copy_here" localSheetId="17">[57]budget!#REF!</definedName>
    <definedName name="b3_copy_here" localSheetId="5">[57]budget!#REF!</definedName>
    <definedName name="b3_copy_here" localSheetId="3">[57]budget!#REF!</definedName>
    <definedName name="b3_copy_here">[57]budget!#REF!</definedName>
    <definedName name="b3_paste_here" localSheetId="7">[57]budget!#REF!</definedName>
    <definedName name="b3_paste_here" localSheetId="9">[57]budget!#REF!</definedName>
    <definedName name="b3_paste_here" localSheetId="11">[57]budget!#REF!</definedName>
    <definedName name="b3_paste_here" localSheetId="14">[57]budget!#REF!</definedName>
    <definedName name="b3_paste_here" localSheetId="13">[57]budget!#REF!</definedName>
    <definedName name="b3_paste_here" localSheetId="17">[57]budget!#REF!</definedName>
    <definedName name="b3_paste_here" localSheetId="5">[57]budget!#REF!</definedName>
    <definedName name="b3_paste_here" localSheetId="3">[57]budget!#REF!</definedName>
    <definedName name="b3_paste_here">[57]budget!#REF!</definedName>
    <definedName name="babar" localSheetId="7">#REF!</definedName>
    <definedName name="babar" localSheetId="9">#REF!</definedName>
    <definedName name="babar" localSheetId="11">#REF!</definedName>
    <definedName name="babar" localSheetId="14">#REF!</definedName>
    <definedName name="babar" localSheetId="13">#REF!</definedName>
    <definedName name="babar" localSheetId="17">#REF!</definedName>
    <definedName name="babar" localSheetId="5">#REF!</definedName>
    <definedName name="babar" localSheetId="3">#REF!</definedName>
    <definedName name="babar">#REF!</definedName>
    <definedName name="babar2" localSheetId="7">#REF!</definedName>
    <definedName name="babar2" localSheetId="9">#REF!</definedName>
    <definedName name="babar2" localSheetId="11">#REF!</definedName>
    <definedName name="babar2" localSheetId="14">#REF!</definedName>
    <definedName name="babar2" localSheetId="13">#REF!</definedName>
    <definedName name="babar2" localSheetId="17">#REF!</definedName>
    <definedName name="babar2" localSheetId="5">#REF!</definedName>
    <definedName name="babar2" localSheetId="3">#REF!</definedName>
    <definedName name="babar2">#REF!</definedName>
    <definedName name="bahrain">[58]BAHRAIN!$A$14:$F$23</definedName>
    <definedName name="BAHRAIN1">[13]Sheet4!$L$14:$L$105</definedName>
    <definedName name="BAHRAIN2">[13]Sheet4!$Y$14:$Y$105</definedName>
    <definedName name="bal" localSheetId="7">'[59]Revenue-Fire-Marine-Motor'!#REF!</definedName>
    <definedName name="bal" localSheetId="9">'[59]Revenue-Fire-Marine-Motor'!#REF!</definedName>
    <definedName name="bal" localSheetId="11">'[59]Revenue-Fire-Marine-Motor'!#REF!</definedName>
    <definedName name="bal" localSheetId="14">'[59]Revenue-Fire-Marine-Motor'!#REF!</definedName>
    <definedName name="bal" localSheetId="13">'[59]Revenue-Fire-Marine-Motor'!#REF!</definedName>
    <definedName name="bal" localSheetId="17">'[59]Revenue-Fire-Marine-Motor'!#REF!</definedName>
    <definedName name="bal" localSheetId="5">'[59]Revenue-Fire-Marine-Motor'!#REF!</definedName>
    <definedName name="bal" localSheetId="3">'[59]Revenue-Fire-Marine-Motor'!#REF!</definedName>
    <definedName name="bal">'[59]Revenue-Fire-Marine-Motor'!#REF!</definedName>
    <definedName name="balance" localSheetId="7">'[60]Revenue-Fire-Marine-Motor'!#REF!</definedName>
    <definedName name="balance" localSheetId="9">'[60]Revenue-Fire-Marine-Motor'!#REF!</definedName>
    <definedName name="balance" localSheetId="11">'[60]Revenue-Fire-Marine-Motor'!#REF!</definedName>
    <definedName name="balance" localSheetId="14">'[60]Revenue-Fire-Marine-Motor'!#REF!</definedName>
    <definedName name="balance" localSheetId="13">'[60]Revenue-Fire-Marine-Motor'!#REF!</definedName>
    <definedName name="balance" localSheetId="17">'[60]Revenue-Fire-Marine-Motor'!#REF!</definedName>
    <definedName name="balance" localSheetId="5">'[60]Revenue-Fire-Marine-Motor'!#REF!</definedName>
    <definedName name="balance" localSheetId="3">'[60]Revenue-Fire-Marine-Motor'!#REF!</definedName>
    <definedName name="balance">'[60]Revenue-Fire-Marine-Motor'!#REF!</definedName>
    <definedName name="Balance_Sheet" localSheetId="14">#REF!</definedName>
    <definedName name="Balance_Sheet" localSheetId="13">#REF!</definedName>
    <definedName name="Balance_Sheet" localSheetId="5">#REF!</definedName>
    <definedName name="Balance_Sheet" localSheetId="3">#REF!</definedName>
    <definedName name="Balance_Sheet">#REF!</definedName>
    <definedName name="BALANCE_SHEET_NEW" localSheetId="14">#REF!</definedName>
    <definedName name="BALANCE_SHEET_NEW" localSheetId="13">#REF!</definedName>
    <definedName name="BALANCE_SHEET_NEW" localSheetId="5">#REF!</definedName>
    <definedName name="BALANCE_SHEET_NEW" localSheetId="3">#REF!</definedName>
    <definedName name="BALANCE_SHEET_NEW">#REF!</definedName>
    <definedName name="balance_type">1</definedName>
    <definedName name="balances" localSheetId="14" hidden="1">{"'CALL MONEY'!$K$53"}</definedName>
    <definedName name="balances" localSheetId="13" hidden="1">{"'CALL MONEY'!$K$53"}</definedName>
    <definedName name="balances" localSheetId="5" hidden="1">{"'CALL MONEY'!$K$53"}</definedName>
    <definedName name="balances" hidden="1">{"'CALL MONEY'!$K$53"}</definedName>
    <definedName name="BalanceSheetDates" localSheetId="16">#REF!</definedName>
    <definedName name="BalanceSheetDates" localSheetId="7">#REF!</definedName>
    <definedName name="BalanceSheetDates" localSheetId="9">#REF!</definedName>
    <definedName name="BalanceSheetDates" localSheetId="11">#REF!</definedName>
    <definedName name="BalanceSheetDates" localSheetId="14">#REF!</definedName>
    <definedName name="BalanceSheetDates" localSheetId="13">#REF!</definedName>
    <definedName name="BalanceSheetDates" localSheetId="17">#REF!</definedName>
    <definedName name="BalanceSheetDates" localSheetId="5">#REF!</definedName>
    <definedName name="BalanceSheetDates" localSheetId="3">#REF!</definedName>
    <definedName name="BalanceSheetDates">#REF!</definedName>
    <definedName name="BALTIT">'[61]Fin Stats'!$A$29</definedName>
    <definedName name="base">1</definedName>
    <definedName name="BB" localSheetId="7">#REF!</definedName>
    <definedName name="BB" localSheetId="9">#REF!</definedName>
    <definedName name="BB" localSheetId="11">#REF!</definedName>
    <definedName name="BB" localSheetId="14">#REF!</definedName>
    <definedName name="BB" localSheetId="13">#REF!</definedName>
    <definedName name="BB" localSheetId="17">#REF!</definedName>
    <definedName name="BB" localSheetId="5">#REF!</definedName>
    <definedName name="BB" localSheetId="3">#REF!</definedName>
    <definedName name="BB">#REF!</definedName>
    <definedName name="BBB" localSheetId="7">#REF!</definedName>
    <definedName name="BBB" localSheetId="9">#REF!</definedName>
    <definedName name="BBB" localSheetId="11">#REF!</definedName>
    <definedName name="BBB" localSheetId="14">#REF!</definedName>
    <definedName name="BBB" localSheetId="13">#REF!</definedName>
    <definedName name="BBB" localSheetId="17">#REF!</definedName>
    <definedName name="BBB" localSheetId="5">#REF!</definedName>
    <definedName name="BBB" localSheetId="3">#REF!</definedName>
    <definedName name="BBB">#REF!</definedName>
    <definedName name="bbkb" localSheetId="7" hidden="1">{"'CALL MONEY'!$K$53"}</definedName>
    <definedName name="bbkb" localSheetId="11" hidden="1">{"'CALL MONEY'!$K$53"}</definedName>
    <definedName name="bbkb" localSheetId="14" hidden="1">{"'CALL MONEY'!$K$53"}</definedName>
    <definedName name="bbkb" localSheetId="13" hidden="1">{"'CALL MONEY'!$K$53"}</definedName>
    <definedName name="bbkb" localSheetId="5" hidden="1">{"'CALL MONEY'!$K$53"}</definedName>
    <definedName name="bbkb" hidden="1">{"'CALL MONEY'!$K$53"}</definedName>
    <definedName name="bbr" localSheetId="7">#REF!</definedName>
    <definedName name="bbr" localSheetId="9">#REF!</definedName>
    <definedName name="bbr" localSheetId="11">#REF!</definedName>
    <definedName name="bbr" localSheetId="14">#REF!</definedName>
    <definedName name="bbr" localSheetId="13">#REF!</definedName>
    <definedName name="bbr" localSheetId="17">#REF!</definedName>
    <definedName name="bbr" localSheetId="5">#REF!</definedName>
    <definedName name="bbr" localSheetId="3">#REF!</definedName>
    <definedName name="bbr">#REF!</definedName>
    <definedName name="BdyRng" localSheetId="14">#REF!</definedName>
    <definedName name="BdyRng" localSheetId="13">#REF!</definedName>
    <definedName name="BdyRng" localSheetId="5">#REF!</definedName>
    <definedName name="BdyRng" localSheetId="3">#REF!</definedName>
    <definedName name="BdyRng">#REF!</definedName>
    <definedName name="Beg_Bal" localSheetId="7">#REF!</definedName>
    <definedName name="Beg_Bal" localSheetId="9">#REF!</definedName>
    <definedName name="Beg_Bal" localSheetId="11">#REF!</definedName>
    <definedName name="Beg_Bal" localSheetId="14">#REF!</definedName>
    <definedName name="Beg_Bal" localSheetId="13">#REF!</definedName>
    <definedName name="Beg_Bal" localSheetId="17">#REF!</definedName>
    <definedName name="Beg_Bal" localSheetId="5">#REF!</definedName>
    <definedName name="Beg_Bal" localSheetId="3">#REF!</definedName>
    <definedName name="Beg_Bal">#REF!</definedName>
    <definedName name="bela" localSheetId="7">#REF!</definedName>
    <definedName name="bela" localSheetId="9">#REF!</definedName>
    <definedName name="bela" localSheetId="11">#REF!</definedName>
    <definedName name="bela" localSheetId="14">#REF!</definedName>
    <definedName name="bela" localSheetId="13">#REF!</definedName>
    <definedName name="bela" localSheetId="17">#REF!</definedName>
    <definedName name="bela" localSheetId="5">#REF!</definedName>
    <definedName name="bela" localSheetId="3">#REF!</definedName>
    <definedName name="bela">#REF!</definedName>
    <definedName name="BELOW" localSheetId="7">#REF!</definedName>
    <definedName name="BELOW" localSheetId="9">#REF!</definedName>
    <definedName name="BELOW" localSheetId="11">#REF!</definedName>
    <definedName name="BELOW" localSheetId="14">#REF!</definedName>
    <definedName name="BELOW" localSheetId="13">#REF!</definedName>
    <definedName name="BELOW" localSheetId="17">#REF!</definedName>
    <definedName name="BELOW" localSheetId="5">#REF!</definedName>
    <definedName name="BELOW" localSheetId="3">#REF!</definedName>
    <definedName name="BELOW">#REF!</definedName>
    <definedName name="BG_Del" hidden="1">15</definedName>
    <definedName name="BG_Ins" hidden="1">4</definedName>
    <definedName name="BG_Mod" hidden="1">6</definedName>
    <definedName name="BOOK" localSheetId="14">#REF!</definedName>
    <definedName name="BOOK" localSheetId="13">#REF!</definedName>
    <definedName name="BOOK" localSheetId="5">#REF!</definedName>
    <definedName name="BOOK" localSheetId="3">#REF!</definedName>
    <definedName name="BOOK">#REF!</definedName>
    <definedName name="bookAdjustment">"!$A$75"</definedName>
    <definedName name="BOTTOM" localSheetId="7">#REF!</definedName>
    <definedName name="BOTTOM" localSheetId="9">#REF!</definedName>
    <definedName name="BOTTOM" localSheetId="11">#REF!</definedName>
    <definedName name="BOTTOM" localSheetId="14">#REF!</definedName>
    <definedName name="BOTTOM" localSheetId="13">#REF!</definedName>
    <definedName name="BOTTOM" localSheetId="17">#REF!</definedName>
    <definedName name="BOTTOM" localSheetId="5">#REF!</definedName>
    <definedName name="BOTTOM" localSheetId="3">#REF!</definedName>
    <definedName name="BOTTOM">#REF!</definedName>
    <definedName name="Brand" localSheetId="14">[62]ProfitProv!#REF!</definedName>
    <definedName name="Brand" localSheetId="13">[62]ProfitProv!#REF!</definedName>
    <definedName name="Brand" localSheetId="5">[62]ProfitProv!#REF!</definedName>
    <definedName name="Brand" localSheetId="3">[62]ProfitProv!#REF!</definedName>
    <definedName name="Brand">[62]ProfitProv!#REF!</definedName>
    <definedName name="BROKER">[63]LIST!$D$1:$D$1000</definedName>
    <definedName name="bs" localSheetId="7">#REF!</definedName>
    <definedName name="bs" localSheetId="9">#REF!</definedName>
    <definedName name="bs" localSheetId="11">#REF!</definedName>
    <definedName name="bs" localSheetId="14">#REF!</definedName>
    <definedName name="bs" localSheetId="13">#REF!</definedName>
    <definedName name="bs" localSheetId="17">#REF!</definedName>
    <definedName name="bs" localSheetId="5">#REF!</definedName>
    <definedName name="bs" localSheetId="3">#REF!</definedName>
    <definedName name="bs">#REF!</definedName>
    <definedName name="bsapril">[64]Sheet1!$A$182:$C$348</definedName>
    <definedName name="BSC" localSheetId="7">#REF!</definedName>
    <definedName name="BSC" localSheetId="9">#REF!</definedName>
    <definedName name="BSC" localSheetId="11">#REF!</definedName>
    <definedName name="BSC" localSheetId="14">#REF!</definedName>
    <definedName name="BSC" localSheetId="13">#REF!</definedName>
    <definedName name="BSC" localSheetId="17">#REF!</definedName>
    <definedName name="BSC" localSheetId="5">#REF!</definedName>
    <definedName name="BSC" localSheetId="3">#REF!</definedName>
    <definedName name="BSC">#REF!</definedName>
    <definedName name="BSCO" localSheetId="7">#REF!</definedName>
    <definedName name="BSCO" localSheetId="9">#REF!</definedName>
    <definedName name="BSCO" localSheetId="11">#REF!</definedName>
    <definedName name="BSCO" localSheetId="14">#REF!</definedName>
    <definedName name="BSCO" localSheetId="13">#REF!</definedName>
    <definedName name="BSCO" localSheetId="17">#REF!</definedName>
    <definedName name="BSCO" localSheetId="5">#REF!</definedName>
    <definedName name="BSCO" localSheetId="3">#REF!</definedName>
    <definedName name="BSCO">#REF!</definedName>
    <definedName name="BSCO1" localSheetId="7">#REF!</definedName>
    <definedName name="BSCO1" localSheetId="9">#REF!</definedName>
    <definedName name="BSCO1" localSheetId="11">#REF!</definedName>
    <definedName name="BSCO1" localSheetId="14">#REF!</definedName>
    <definedName name="BSCO1" localSheetId="13">#REF!</definedName>
    <definedName name="BSCO1" localSheetId="17">#REF!</definedName>
    <definedName name="BSCO1" localSheetId="5">#REF!</definedName>
    <definedName name="BSCO1" localSheetId="3">#REF!</definedName>
    <definedName name="BSCO1">#REF!</definedName>
    <definedName name="BSCOMB" localSheetId="7">#REF!</definedName>
    <definedName name="BSCOMB" localSheetId="9">#REF!</definedName>
    <definedName name="BSCOMB" localSheetId="11">#REF!</definedName>
    <definedName name="BSCOMB" localSheetId="14">#REF!</definedName>
    <definedName name="BSCOMB" localSheetId="13">#REF!</definedName>
    <definedName name="BSCOMB" localSheetId="17">#REF!</definedName>
    <definedName name="BSCOMB" localSheetId="5">#REF!</definedName>
    <definedName name="BSCOMB" localSheetId="3">#REF!</definedName>
    <definedName name="BSCOMB">#REF!</definedName>
    <definedName name="BSD" localSheetId="7">#REF!</definedName>
    <definedName name="BSD" localSheetId="9">#REF!</definedName>
    <definedName name="BSD" localSheetId="11">#REF!</definedName>
    <definedName name="BSD" localSheetId="14">#REF!</definedName>
    <definedName name="BSD" localSheetId="13">#REF!</definedName>
    <definedName name="BSD" localSheetId="17">#REF!</definedName>
    <definedName name="BSD" localSheetId="5">#REF!</definedName>
    <definedName name="BSD" localSheetId="3">#REF!</definedName>
    <definedName name="BSD">#REF!</definedName>
    <definedName name="bsdec">'[65]December 06'!$A$93:$D$158</definedName>
    <definedName name="bsdec06" localSheetId="7">#REF!</definedName>
    <definedName name="bsdec06" localSheetId="9">#REF!</definedName>
    <definedName name="bsdec06" localSheetId="11">#REF!</definedName>
    <definedName name="bsdec06" localSheetId="14">#REF!</definedName>
    <definedName name="bsdec06" localSheetId="13">#REF!</definedName>
    <definedName name="bsdec06" localSheetId="17">#REF!</definedName>
    <definedName name="bsdec06" localSheetId="5">#REF!</definedName>
    <definedName name="bsdec06" localSheetId="3">#REF!</definedName>
    <definedName name="bsdec06">#REF!</definedName>
    <definedName name="BSH" localSheetId="7">#REF!</definedName>
    <definedName name="BSH" localSheetId="9">#REF!</definedName>
    <definedName name="BSH" localSheetId="11">#REF!</definedName>
    <definedName name="BSH" localSheetId="14">#REF!</definedName>
    <definedName name="BSH" localSheetId="13">#REF!</definedName>
    <definedName name="BSH" localSheetId="17">#REF!</definedName>
    <definedName name="BSH" localSheetId="5">#REF!</definedName>
    <definedName name="BSH" localSheetId="3">#REF!</definedName>
    <definedName name="BSH">#REF!</definedName>
    <definedName name="bsjuly" localSheetId="7">#REF!</definedName>
    <definedName name="bsjuly" localSheetId="9">#REF!</definedName>
    <definedName name="bsjuly" localSheetId="11">#REF!</definedName>
    <definedName name="bsjuly" localSheetId="14">#REF!</definedName>
    <definedName name="bsjuly" localSheetId="13">#REF!</definedName>
    <definedName name="bsjuly" localSheetId="17">#REF!</definedName>
    <definedName name="bsjuly" localSheetId="5">#REF!</definedName>
    <definedName name="bsjuly" localSheetId="3">#REF!</definedName>
    <definedName name="bsjuly">#REF!</definedName>
    <definedName name="bsjune">[66]Sheet1!$A$185:$C$352</definedName>
    <definedName name="bsmarch">[67]MarchSL904!$A$102:$C$191</definedName>
    <definedName name="bsmarch07">'[68]March 110'!$A$84:$C$153</definedName>
    <definedName name="bsn" localSheetId="7">#REF!</definedName>
    <definedName name="bsn" localSheetId="9">#REF!</definedName>
    <definedName name="bsn" localSheetId="11">#REF!</definedName>
    <definedName name="bsn" localSheetId="14">#REF!</definedName>
    <definedName name="bsn" localSheetId="13">#REF!</definedName>
    <definedName name="bsn" localSheetId="17">#REF!</definedName>
    <definedName name="bsn" localSheetId="5">#REF!</definedName>
    <definedName name="bsn" localSheetId="3">#REF!</definedName>
    <definedName name="bsn">#REF!</definedName>
    <definedName name="bsnovember" localSheetId="7">#REF!</definedName>
    <definedName name="bsnovember" localSheetId="9">#REF!</definedName>
    <definedName name="bsnovember" localSheetId="11">#REF!</definedName>
    <definedName name="bsnovember" localSheetId="14">#REF!</definedName>
    <definedName name="bsnovember" localSheetId="13">#REF!</definedName>
    <definedName name="bsnovember" localSheetId="17">#REF!</definedName>
    <definedName name="bsnovember" localSheetId="5">#REF!</definedName>
    <definedName name="bsnovember" localSheetId="3">#REF!</definedName>
    <definedName name="bsnovember">#REF!</definedName>
    <definedName name="BSP" localSheetId="7">#REF!</definedName>
    <definedName name="BSP" localSheetId="9">#REF!</definedName>
    <definedName name="BSP" localSheetId="11">#REF!</definedName>
    <definedName name="BSP" localSheetId="14">#REF!</definedName>
    <definedName name="BSP" localSheetId="13">#REF!</definedName>
    <definedName name="BSP" localSheetId="17">#REF!</definedName>
    <definedName name="BSP" localSheetId="5">#REF!</definedName>
    <definedName name="BSP" localSheetId="3">#REF!</definedName>
    <definedName name="BSP">#REF!</definedName>
    <definedName name="BSS" localSheetId="7">#REF!</definedName>
    <definedName name="BSS" localSheetId="9">#REF!</definedName>
    <definedName name="BSS" localSheetId="11">#REF!</definedName>
    <definedName name="BSS" localSheetId="14">#REF!</definedName>
    <definedName name="BSS" localSheetId="13">#REF!</definedName>
    <definedName name="BSS" localSheetId="17">#REF!</definedName>
    <definedName name="BSS" localSheetId="5">#REF!</definedName>
    <definedName name="BSS" localSheetId="3">#REF!</definedName>
    <definedName name="BSS">#REF!</definedName>
    <definedName name="BST" localSheetId="7">#REF!</definedName>
    <definedName name="BST" localSheetId="9">#REF!</definedName>
    <definedName name="BST" localSheetId="11">#REF!</definedName>
    <definedName name="BST" localSheetId="14">#REF!</definedName>
    <definedName name="BST" localSheetId="13">#REF!</definedName>
    <definedName name="BST" localSheetId="17">#REF!</definedName>
    <definedName name="BST" localSheetId="5">#REF!</definedName>
    <definedName name="BST" localSheetId="3">#REF!</definedName>
    <definedName name="BST">#REF!</definedName>
    <definedName name="budget" localSheetId="7">#REF!</definedName>
    <definedName name="budget" localSheetId="9">#REF!</definedName>
    <definedName name="budget" localSheetId="11">#REF!</definedName>
    <definedName name="budget" localSheetId="14">#REF!</definedName>
    <definedName name="budget" localSheetId="13">#REF!</definedName>
    <definedName name="budget" localSheetId="17">#REF!</definedName>
    <definedName name="budget" localSheetId="5">#REF!</definedName>
    <definedName name="budget" localSheetId="3">#REF!</definedName>
    <definedName name="budget">#REF!</definedName>
    <definedName name="BuiltIn_AutoFilter___2" localSheetId="16">#REF!</definedName>
    <definedName name="BuiltIn_AutoFilter___2" localSheetId="6">#REF!</definedName>
    <definedName name="BuiltIn_AutoFilter___2" localSheetId="7">#REF!</definedName>
    <definedName name="BuiltIn_AutoFilter___2" localSheetId="9">#REF!</definedName>
    <definedName name="BuiltIn_AutoFilter___2" localSheetId="11">#REF!</definedName>
    <definedName name="BuiltIn_AutoFilter___2" localSheetId="14">#REF!</definedName>
    <definedName name="BuiltIn_AutoFilter___2" localSheetId="13">#REF!</definedName>
    <definedName name="BuiltIn_AutoFilter___2" localSheetId="12">#REF!</definedName>
    <definedName name="BuiltIn_AutoFilter___2" localSheetId="17">#REF!</definedName>
    <definedName name="BuiltIn_AutoFilter___2" localSheetId="5">#REF!</definedName>
    <definedName name="BuiltIn_AutoFilter___2" localSheetId="3">#REF!</definedName>
    <definedName name="BuiltIn_AutoFilter___2">#REF!</definedName>
    <definedName name="BuiltIn_AutoFilter___2_1" localSheetId="14">#REF!</definedName>
    <definedName name="BuiltIn_AutoFilter___2_1" localSheetId="13">#REF!</definedName>
    <definedName name="BuiltIn_AutoFilter___2_1" localSheetId="5">#REF!</definedName>
    <definedName name="BuiltIn_AutoFilter___2_1" localSheetId="3">#REF!</definedName>
    <definedName name="BuiltIn_AutoFilter___2_1">#REF!</definedName>
    <definedName name="BuiltIn_AutoFilter___2_10" localSheetId="14">#REF!</definedName>
    <definedName name="BuiltIn_AutoFilter___2_10" localSheetId="13">#REF!</definedName>
    <definedName name="BuiltIn_AutoFilter___2_10" localSheetId="5">#REF!</definedName>
    <definedName name="BuiltIn_AutoFilter___2_10" localSheetId="3">#REF!</definedName>
    <definedName name="BuiltIn_AutoFilter___2_10">#REF!</definedName>
    <definedName name="BuiltIn_AutoFilter___2_11" localSheetId="16">#REF!</definedName>
    <definedName name="BuiltIn_AutoFilter___2_11" localSheetId="7">#REF!</definedName>
    <definedName name="BuiltIn_AutoFilter___2_11" localSheetId="9">#REF!</definedName>
    <definedName name="BuiltIn_AutoFilter___2_11" localSheetId="11">#REF!</definedName>
    <definedName name="BuiltIn_AutoFilter___2_11" localSheetId="14">#REF!</definedName>
    <definedName name="BuiltIn_AutoFilter___2_11" localSheetId="13">#REF!</definedName>
    <definedName name="BuiltIn_AutoFilter___2_11" localSheetId="17">#REF!</definedName>
    <definedName name="BuiltIn_AutoFilter___2_11" localSheetId="5">#REF!</definedName>
    <definedName name="BuiltIn_AutoFilter___2_11" localSheetId="3">#REF!</definedName>
    <definedName name="BuiltIn_AutoFilter___2_11">#REF!</definedName>
    <definedName name="BuiltIn_AutoFilter___2_12" localSheetId="16">#REF!</definedName>
    <definedName name="BuiltIn_AutoFilter___2_12" localSheetId="7">#REF!</definedName>
    <definedName name="BuiltIn_AutoFilter___2_12" localSheetId="9">#REF!</definedName>
    <definedName name="BuiltIn_AutoFilter___2_12" localSheetId="11">#REF!</definedName>
    <definedName name="BuiltIn_AutoFilter___2_12" localSheetId="14">#REF!</definedName>
    <definedName name="BuiltIn_AutoFilter___2_12" localSheetId="13">#REF!</definedName>
    <definedName name="BuiltIn_AutoFilter___2_12" localSheetId="17">#REF!</definedName>
    <definedName name="BuiltIn_AutoFilter___2_12" localSheetId="5">#REF!</definedName>
    <definedName name="BuiltIn_AutoFilter___2_12" localSheetId="3">#REF!</definedName>
    <definedName name="BuiltIn_AutoFilter___2_12">#REF!</definedName>
    <definedName name="BuiltIn_AutoFilter___2_13" localSheetId="16">#REF!</definedName>
    <definedName name="BuiltIn_AutoFilter___2_13" localSheetId="7">#REF!</definedName>
    <definedName name="BuiltIn_AutoFilter___2_13" localSheetId="9">#REF!</definedName>
    <definedName name="BuiltIn_AutoFilter___2_13" localSheetId="11">#REF!</definedName>
    <definedName name="BuiltIn_AutoFilter___2_13" localSheetId="14">#REF!</definedName>
    <definedName name="BuiltIn_AutoFilter___2_13" localSheetId="13">#REF!</definedName>
    <definedName name="BuiltIn_AutoFilter___2_13" localSheetId="17">#REF!</definedName>
    <definedName name="BuiltIn_AutoFilter___2_13" localSheetId="5">#REF!</definedName>
    <definedName name="BuiltIn_AutoFilter___2_13" localSheetId="3">#REF!</definedName>
    <definedName name="BuiltIn_AutoFilter___2_13">#REF!</definedName>
    <definedName name="BuiltIn_AutoFilter___2_14" localSheetId="16">#REF!</definedName>
    <definedName name="BuiltIn_AutoFilter___2_14" localSheetId="7">#REF!</definedName>
    <definedName name="BuiltIn_AutoFilter___2_14" localSheetId="9">#REF!</definedName>
    <definedName name="BuiltIn_AutoFilter___2_14" localSheetId="11">#REF!</definedName>
    <definedName name="BuiltIn_AutoFilter___2_14" localSheetId="14">#REF!</definedName>
    <definedName name="BuiltIn_AutoFilter___2_14" localSheetId="13">#REF!</definedName>
    <definedName name="BuiltIn_AutoFilter___2_14" localSheetId="17">#REF!</definedName>
    <definedName name="BuiltIn_AutoFilter___2_14" localSheetId="5">#REF!</definedName>
    <definedName name="BuiltIn_AutoFilter___2_14" localSheetId="3">#REF!</definedName>
    <definedName name="BuiltIn_AutoFilter___2_14">#REF!</definedName>
    <definedName name="BuiltIn_AutoFilter___2_15" localSheetId="14">#REF!</definedName>
    <definedName name="BuiltIn_AutoFilter___2_15" localSheetId="13">#REF!</definedName>
    <definedName name="BuiltIn_AutoFilter___2_15" localSheetId="5">#REF!</definedName>
    <definedName name="BuiltIn_AutoFilter___2_15" localSheetId="3">#REF!</definedName>
    <definedName name="BuiltIn_AutoFilter___2_15">#REF!</definedName>
    <definedName name="BuiltIn_AutoFilter___2_16" localSheetId="16">#REF!</definedName>
    <definedName name="BuiltIn_AutoFilter___2_16" localSheetId="7">#REF!</definedName>
    <definedName name="BuiltIn_AutoFilter___2_16" localSheetId="9">#REF!</definedName>
    <definedName name="BuiltIn_AutoFilter___2_16" localSheetId="11">#REF!</definedName>
    <definedName name="BuiltIn_AutoFilter___2_16" localSheetId="14">#REF!</definedName>
    <definedName name="BuiltIn_AutoFilter___2_16" localSheetId="13">#REF!</definedName>
    <definedName name="BuiltIn_AutoFilter___2_16" localSheetId="17">#REF!</definedName>
    <definedName name="BuiltIn_AutoFilter___2_16" localSheetId="5">#REF!</definedName>
    <definedName name="BuiltIn_AutoFilter___2_16" localSheetId="3">#REF!</definedName>
    <definedName name="BuiltIn_AutoFilter___2_16">#REF!</definedName>
    <definedName name="BuiltIn_AutoFilter___2_20" localSheetId="14">#REF!</definedName>
    <definedName name="BuiltIn_AutoFilter___2_20" localSheetId="13">#REF!</definedName>
    <definedName name="BuiltIn_AutoFilter___2_20" localSheetId="5">#REF!</definedName>
    <definedName name="BuiltIn_AutoFilter___2_20" localSheetId="3">#REF!</definedName>
    <definedName name="BuiltIn_AutoFilter___2_20">#REF!</definedName>
    <definedName name="BuiltIn_AutoFilter___2_21" localSheetId="14">#REF!</definedName>
    <definedName name="BuiltIn_AutoFilter___2_21" localSheetId="13">#REF!</definedName>
    <definedName name="BuiltIn_AutoFilter___2_21" localSheetId="5">#REF!</definedName>
    <definedName name="BuiltIn_AutoFilter___2_21" localSheetId="3">#REF!</definedName>
    <definedName name="BuiltIn_AutoFilter___2_21">#REF!</definedName>
    <definedName name="BuiltIn_AutoFilter___2_23" localSheetId="14">#REF!</definedName>
    <definedName name="BuiltIn_AutoFilter___2_23" localSheetId="13">#REF!</definedName>
    <definedName name="BuiltIn_AutoFilter___2_23" localSheetId="5">#REF!</definedName>
    <definedName name="BuiltIn_AutoFilter___2_23" localSheetId="3">#REF!</definedName>
    <definedName name="BuiltIn_AutoFilter___2_23">#REF!</definedName>
    <definedName name="BuiltIn_AutoFilter___2_5" localSheetId="14">#REF!</definedName>
    <definedName name="BuiltIn_AutoFilter___2_5" localSheetId="13">#REF!</definedName>
    <definedName name="BuiltIn_AutoFilter___2_5" localSheetId="5">#REF!</definedName>
    <definedName name="BuiltIn_AutoFilter___2_5" localSheetId="3">#REF!</definedName>
    <definedName name="BuiltIn_AutoFilter___2_5">#REF!</definedName>
    <definedName name="BuiltIn_AutoFilter___2_6" localSheetId="16">#REF!</definedName>
    <definedName name="BuiltIn_AutoFilter___2_6" localSheetId="7">#REF!</definedName>
    <definedName name="BuiltIn_AutoFilter___2_6" localSheetId="9">#REF!</definedName>
    <definedName name="BuiltIn_AutoFilter___2_6" localSheetId="11">#REF!</definedName>
    <definedName name="BuiltIn_AutoFilter___2_6" localSheetId="14">#REF!</definedName>
    <definedName name="BuiltIn_AutoFilter___2_6" localSheetId="13">#REF!</definedName>
    <definedName name="BuiltIn_AutoFilter___2_6" localSheetId="17">#REF!</definedName>
    <definedName name="BuiltIn_AutoFilter___2_6" localSheetId="5">#REF!</definedName>
    <definedName name="BuiltIn_AutoFilter___2_6" localSheetId="3">#REF!</definedName>
    <definedName name="BuiltIn_AutoFilter___2_6">#REF!</definedName>
    <definedName name="BuiltIn_AutoFilter___2_7" localSheetId="16">#REF!</definedName>
    <definedName name="BuiltIn_AutoFilter___2_7" localSheetId="7">#REF!</definedName>
    <definedName name="BuiltIn_AutoFilter___2_7" localSheetId="9">#REF!</definedName>
    <definedName name="BuiltIn_AutoFilter___2_7" localSheetId="11">#REF!</definedName>
    <definedName name="BuiltIn_AutoFilter___2_7" localSheetId="14">#REF!</definedName>
    <definedName name="BuiltIn_AutoFilter___2_7" localSheetId="13">#REF!</definedName>
    <definedName name="BuiltIn_AutoFilter___2_7" localSheetId="17">#REF!</definedName>
    <definedName name="BuiltIn_AutoFilter___2_7" localSheetId="5">#REF!</definedName>
    <definedName name="BuiltIn_AutoFilter___2_7" localSheetId="3">#REF!</definedName>
    <definedName name="BuiltIn_AutoFilter___2_7">#REF!</definedName>
    <definedName name="BuiltIn_AutoFilter___2_8" localSheetId="16">#REF!</definedName>
    <definedName name="BuiltIn_AutoFilter___2_8" localSheetId="7">#REF!</definedName>
    <definedName name="BuiltIn_AutoFilter___2_8" localSheetId="9">#REF!</definedName>
    <definedName name="BuiltIn_AutoFilter___2_8" localSheetId="11">#REF!</definedName>
    <definedName name="BuiltIn_AutoFilter___2_8" localSheetId="14">#REF!</definedName>
    <definedName name="BuiltIn_AutoFilter___2_8" localSheetId="13">#REF!</definedName>
    <definedName name="BuiltIn_AutoFilter___2_8" localSheetId="17">#REF!</definedName>
    <definedName name="BuiltIn_AutoFilter___2_8" localSheetId="5">#REF!</definedName>
    <definedName name="BuiltIn_AutoFilter___2_8" localSheetId="3">#REF!</definedName>
    <definedName name="BuiltIn_AutoFilter___2_8">#REF!</definedName>
    <definedName name="BuiltIn_AutoFilter___2_9" localSheetId="16">#REF!</definedName>
    <definedName name="BuiltIn_AutoFilter___2_9" localSheetId="7">#REF!</definedName>
    <definedName name="BuiltIn_AutoFilter___2_9" localSheetId="9">#REF!</definedName>
    <definedName name="BuiltIn_AutoFilter___2_9" localSheetId="11">#REF!</definedName>
    <definedName name="BuiltIn_AutoFilter___2_9" localSheetId="14">#REF!</definedName>
    <definedName name="BuiltIn_AutoFilter___2_9" localSheetId="13">#REF!</definedName>
    <definedName name="BuiltIn_AutoFilter___2_9" localSheetId="17">#REF!</definedName>
    <definedName name="BuiltIn_AutoFilter___2_9" localSheetId="5">#REF!</definedName>
    <definedName name="BuiltIn_AutoFilter___2_9" localSheetId="3">#REF!</definedName>
    <definedName name="BuiltIn_AutoFilter___2_9">#REF!</definedName>
    <definedName name="BuiltIn_AutoFilter___8" localSheetId="7">#REF!</definedName>
    <definedName name="BuiltIn_AutoFilter___8" localSheetId="9">#REF!</definedName>
    <definedName name="BuiltIn_AutoFilter___8" localSheetId="11">#REF!</definedName>
    <definedName name="BuiltIn_AutoFilter___8" localSheetId="14">#REF!</definedName>
    <definedName name="BuiltIn_AutoFilter___8" localSheetId="13">#REF!</definedName>
    <definedName name="BuiltIn_AutoFilter___8" localSheetId="17">#REF!</definedName>
    <definedName name="BuiltIn_AutoFilter___8" localSheetId="5">#REF!</definedName>
    <definedName name="BuiltIn_AutoFilter___8" localSheetId="3">#REF!</definedName>
    <definedName name="BuiltIn_AutoFilter___8">#REF!</definedName>
    <definedName name="BuiltIn_Print_Area" localSheetId="14">#REF!</definedName>
    <definedName name="BuiltIn_Print_Area" localSheetId="13">#REF!</definedName>
    <definedName name="BuiltIn_Print_Area" localSheetId="5">#REF!</definedName>
    <definedName name="BuiltIn_Print_Area" localSheetId="3">#REF!</definedName>
    <definedName name="BuiltIn_Print_Area">#REF!</definedName>
    <definedName name="BuiltIn_Print_Area___0" localSheetId="14">#REF!</definedName>
    <definedName name="BuiltIn_Print_Area___0" localSheetId="13">#REF!</definedName>
    <definedName name="BuiltIn_Print_Area___0" localSheetId="5">#REF!</definedName>
    <definedName name="BuiltIn_Print_Area___0" localSheetId="3">#REF!</definedName>
    <definedName name="BuiltIn_Print_Area___0">#REF!</definedName>
    <definedName name="BuiltIn_Print_Area___0___0" localSheetId="14">#REF!</definedName>
    <definedName name="BuiltIn_Print_Area___0___0" localSheetId="13">#REF!</definedName>
    <definedName name="BuiltIn_Print_Area___0___0" localSheetId="5">#REF!</definedName>
    <definedName name="BuiltIn_Print_Area___0___0" localSheetId="3">#REF!</definedName>
    <definedName name="BuiltIn_Print_Area___0___0">#REF!</definedName>
    <definedName name="BuiltIn_Print_Area___0___0___0" localSheetId="14">#REF!</definedName>
    <definedName name="BuiltIn_Print_Area___0___0___0" localSheetId="13">#REF!</definedName>
    <definedName name="BuiltIn_Print_Area___0___0___0" localSheetId="5">#REF!</definedName>
    <definedName name="BuiltIn_Print_Area___0___0___0" localSheetId="3">#REF!</definedName>
    <definedName name="BuiltIn_Print_Area___0___0___0">#REF!</definedName>
    <definedName name="BuiltIn_Print_Area___0___0___0___0" localSheetId="14">#REF!</definedName>
    <definedName name="BuiltIn_Print_Area___0___0___0___0" localSheetId="13">#REF!</definedName>
    <definedName name="BuiltIn_Print_Area___0___0___0___0" localSheetId="5">#REF!</definedName>
    <definedName name="BuiltIn_Print_Area___0___0___0___0" localSheetId="3">#REF!</definedName>
    <definedName name="BuiltIn_Print_Area___0___0___0___0">#REF!</definedName>
    <definedName name="BuiltIn_Print_Area___0_1">0</definedName>
    <definedName name="BuiltIn_Print_Area___0_10">0</definedName>
    <definedName name="BuiltIn_Print_Area___0_11">0</definedName>
    <definedName name="BuiltIn_Print_Area___0_12">0</definedName>
    <definedName name="BuiltIn_Print_Area___0_13">0</definedName>
    <definedName name="BuiltIn_Print_Area___0_14">0</definedName>
    <definedName name="BuiltIn_Print_Area___0_15">0</definedName>
    <definedName name="BuiltIn_Print_Area___0_16">0</definedName>
    <definedName name="BuiltIn_Print_Area___0_2">0</definedName>
    <definedName name="BuiltIn_Print_Area___0_3">0</definedName>
    <definedName name="BuiltIn_Print_Area___0_4">0</definedName>
    <definedName name="BuiltIn_Print_Area___0_5">0</definedName>
    <definedName name="BuiltIn_Print_Area___0_6">0</definedName>
    <definedName name="BuiltIn_Print_Area___0_7">0</definedName>
    <definedName name="BuiltIn_Print_Area___0_8">0</definedName>
    <definedName name="BuiltIn_Print_Area___0_9">0</definedName>
    <definedName name="BuiltIn_Print_Titles___0_1">0</definedName>
    <definedName name="BuiltIn_Print_Titles___0_10">0</definedName>
    <definedName name="BuiltIn_Print_Titles___0_11">0</definedName>
    <definedName name="BuiltIn_Print_Titles___0_2">0</definedName>
    <definedName name="BuiltIn_Print_Titles___0_3">0</definedName>
    <definedName name="BuiltIn_Print_Titles___0_4">0</definedName>
    <definedName name="BuiltIn_Print_Titles___0_5">0</definedName>
    <definedName name="BuiltIn_Print_Titles___0_6">0</definedName>
    <definedName name="BuiltIn_Print_Titles___0_7">0</definedName>
    <definedName name="BuiltIn_Print_Titles___0_8">0</definedName>
    <definedName name="BuiltIn_Print_Titles___0_9">0</definedName>
    <definedName name="BusinessUnitName">"Pakistan"</definedName>
    <definedName name="BusinessUnitScale">3</definedName>
    <definedName name="BusinessUnitTypeCode">"136"</definedName>
    <definedName name="BV2AC" localSheetId="7">#REF!</definedName>
    <definedName name="BV2AC" localSheetId="9">#REF!</definedName>
    <definedName name="BV2AC" localSheetId="11">#REF!</definedName>
    <definedName name="BV2AC" localSheetId="14">#REF!</definedName>
    <definedName name="BV2AC" localSheetId="13">#REF!</definedName>
    <definedName name="BV2AC" localSheetId="17">#REF!</definedName>
    <definedName name="BV2AC" localSheetId="5">#REF!</definedName>
    <definedName name="BV2AC" localSheetId="3">#REF!</definedName>
    <definedName name="BV2AC">#REF!</definedName>
    <definedName name="BV2AH" localSheetId="7">#REF!</definedName>
    <definedName name="BV2AH" localSheetId="9">#REF!</definedName>
    <definedName name="BV2AH" localSheetId="11">#REF!</definedName>
    <definedName name="BV2AH" localSheetId="14">#REF!</definedName>
    <definedName name="BV2AH" localSheetId="13">#REF!</definedName>
    <definedName name="BV2AH" localSheetId="17">#REF!</definedName>
    <definedName name="BV2AH" localSheetId="5">#REF!</definedName>
    <definedName name="BV2AH" localSheetId="3">#REF!</definedName>
    <definedName name="BV2AH">#REF!</definedName>
    <definedName name="BV2EX">[69]NCSS!$T$6:$T$1682</definedName>
    <definedName name="BV2FS" localSheetId="7">#REF!</definedName>
    <definedName name="BV2FS" localSheetId="9">#REF!</definedName>
    <definedName name="BV2FS" localSheetId="11">#REF!</definedName>
    <definedName name="BV2FS" localSheetId="14">#REF!</definedName>
    <definedName name="BV2FS" localSheetId="13">#REF!</definedName>
    <definedName name="BV2FS" localSheetId="17">#REF!</definedName>
    <definedName name="BV2FS" localSheetId="5">#REF!</definedName>
    <definedName name="BV2FS" localSheetId="3">#REF!</definedName>
    <definedName name="BV2FS">#REF!</definedName>
    <definedName name="BV2GS" localSheetId="7">#REF!</definedName>
    <definedName name="BV2GS" localSheetId="9">#REF!</definedName>
    <definedName name="BV2GS" localSheetId="11">#REF!</definedName>
    <definedName name="BV2GS" localSheetId="14">#REF!</definedName>
    <definedName name="BV2GS" localSheetId="13">#REF!</definedName>
    <definedName name="BV2GS" localSheetId="17">#REF!</definedName>
    <definedName name="BV2GS" localSheetId="5">#REF!</definedName>
    <definedName name="BV2GS" localSheetId="3">#REF!</definedName>
    <definedName name="BV2GS">#REF!</definedName>
    <definedName name="BV2HM" localSheetId="7">#REF!</definedName>
    <definedName name="BV2HM" localSheetId="9">#REF!</definedName>
    <definedName name="BV2HM" localSheetId="11">#REF!</definedName>
    <definedName name="BV2HM" localSheetId="14">#REF!</definedName>
    <definedName name="BV2HM" localSheetId="13">#REF!</definedName>
    <definedName name="BV2HM" localSheetId="17">#REF!</definedName>
    <definedName name="BV2HM" localSheetId="5">#REF!</definedName>
    <definedName name="BV2HM" localSheetId="3">#REF!</definedName>
    <definedName name="BV2HM">#REF!</definedName>
    <definedName name="BV2IC" localSheetId="7">#REF!</definedName>
    <definedName name="BV2IC" localSheetId="9">#REF!</definedName>
    <definedName name="BV2IC" localSheetId="11">#REF!</definedName>
    <definedName name="BV2IC" localSheetId="14">#REF!</definedName>
    <definedName name="BV2IC" localSheetId="13">#REF!</definedName>
    <definedName name="BV2IC" localSheetId="17">#REF!</definedName>
    <definedName name="BV2IC" localSheetId="5">#REF!</definedName>
    <definedName name="BV2IC" localSheetId="3">#REF!</definedName>
    <definedName name="BV2IC">#REF!</definedName>
    <definedName name="BV2IGI" localSheetId="7">#REF!</definedName>
    <definedName name="BV2IGI" localSheetId="9">#REF!</definedName>
    <definedName name="BV2IGI" localSheetId="11">#REF!</definedName>
    <definedName name="BV2IGI" localSheetId="14">#REF!</definedName>
    <definedName name="BV2IGI" localSheetId="13">#REF!</definedName>
    <definedName name="BV2IGI" localSheetId="17">#REF!</definedName>
    <definedName name="BV2IGI" localSheetId="5">#REF!</definedName>
    <definedName name="BV2IGI" localSheetId="3">#REF!</definedName>
    <definedName name="BV2IGI">#REF!</definedName>
    <definedName name="BV2JS" localSheetId="7">#REF!</definedName>
    <definedName name="BV2JS" localSheetId="9">#REF!</definedName>
    <definedName name="BV2JS" localSheetId="11">#REF!</definedName>
    <definedName name="BV2JS" localSheetId="14">#REF!</definedName>
    <definedName name="BV2JS" localSheetId="13">#REF!</definedName>
    <definedName name="BV2JS" localSheetId="17">#REF!</definedName>
    <definedName name="BV2JS" localSheetId="5">#REF!</definedName>
    <definedName name="BV2JS" localSheetId="3">#REF!</definedName>
    <definedName name="BV2JS">#REF!</definedName>
    <definedName name="BVAC" localSheetId="7">#REF!</definedName>
    <definedName name="BVAC" localSheetId="9">#REF!</definedName>
    <definedName name="BVAC" localSheetId="11">#REF!</definedName>
    <definedName name="BVAC" localSheetId="14">#REF!</definedName>
    <definedName name="BVAC" localSheetId="13">#REF!</definedName>
    <definedName name="BVAC" localSheetId="17">#REF!</definedName>
    <definedName name="BVAC" localSheetId="5">#REF!</definedName>
    <definedName name="BVAC" localSheetId="3">#REF!</definedName>
    <definedName name="BVAC">#REF!</definedName>
    <definedName name="BVAH" localSheetId="7">#REF!</definedName>
    <definedName name="BVAH" localSheetId="9">#REF!</definedName>
    <definedName name="BVAH" localSheetId="11">#REF!</definedName>
    <definedName name="BVAH" localSheetId="14">#REF!</definedName>
    <definedName name="BVAH" localSheetId="13">#REF!</definedName>
    <definedName name="BVAH" localSheetId="17">#REF!</definedName>
    <definedName name="BVAH" localSheetId="5">#REF!</definedName>
    <definedName name="BVAH" localSheetId="3">#REF!</definedName>
    <definedName name="BVAH">#REF!</definedName>
    <definedName name="BVEX">[69]NCSS!$O$6:$O$1682</definedName>
    <definedName name="BVFS" localSheetId="7">#REF!</definedName>
    <definedName name="BVFS" localSheetId="9">#REF!</definedName>
    <definedName name="BVFS" localSheetId="11">#REF!</definedName>
    <definedName name="BVFS" localSheetId="14">#REF!</definedName>
    <definedName name="BVFS" localSheetId="13">#REF!</definedName>
    <definedName name="BVFS" localSheetId="17">#REF!</definedName>
    <definedName name="BVFS" localSheetId="5">#REF!</definedName>
    <definedName name="BVFS" localSheetId="3">#REF!</definedName>
    <definedName name="BVFS">#REF!</definedName>
    <definedName name="BVGS" localSheetId="7">#REF!</definedName>
    <definedName name="BVGS" localSheetId="9">#REF!</definedName>
    <definedName name="BVGS" localSheetId="11">#REF!</definedName>
    <definedName name="BVGS" localSheetId="14">#REF!</definedName>
    <definedName name="BVGS" localSheetId="13">#REF!</definedName>
    <definedName name="BVGS" localSheetId="17">#REF!</definedName>
    <definedName name="BVGS" localSheetId="5">#REF!</definedName>
    <definedName name="BVGS" localSheetId="3">#REF!</definedName>
    <definedName name="BVGS">#REF!</definedName>
    <definedName name="BVHM" localSheetId="7">#REF!</definedName>
    <definedName name="BVHM" localSheetId="9">#REF!</definedName>
    <definedName name="BVHM" localSheetId="11">#REF!</definedName>
    <definedName name="BVHM" localSheetId="14">#REF!</definedName>
    <definedName name="BVHM" localSheetId="13">#REF!</definedName>
    <definedName name="BVHM" localSheetId="17">#REF!</definedName>
    <definedName name="BVHM" localSheetId="5">#REF!</definedName>
    <definedName name="BVHM" localSheetId="3">#REF!</definedName>
    <definedName name="BVHM">#REF!</definedName>
    <definedName name="BVIC" localSheetId="7">#REF!</definedName>
    <definedName name="BVIC" localSheetId="9">#REF!</definedName>
    <definedName name="BVIC" localSheetId="11">#REF!</definedName>
    <definedName name="BVIC" localSheetId="14">#REF!</definedName>
    <definedName name="BVIC" localSheetId="13">#REF!</definedName>
    <definedName name="BVIC" localSheetId="17">#REF!</definedName>
    <definedName name="BVIC" localSheetId="5">#REF!</definedName>
    <definedName name="BVIC" localSheetId="3">#REF!</definedName>
    <definedName name="BVIC">#REF!</definedName>
    <definedName name="BVIGI" localSheetId="7">#REF!</definedName>
    <definedName name="BVIGI" localSheetId="9">#REF!</definedName>
    <definedName name="BVIGI" localSheetId="11">#REF!</definedName>
    <definedName name="BVIGI" localSheetId="14">#REF!</definedName>
    <definedName name="BVIGI" localSheetId="13">#REF!</definedName>
    <definedName name="BVIGI" localSheetId="17">#REF!</definedName>
    <definedName name="BVIGI" localSheetId="5">#REF!</definedName>
    <definedName name="BVIGI" localSheetId="3">#REF!</definedName>
    <definedName name="BVIGI">#REF!</definedName>
    <definedName name="BVJS" localSheetId="7">#REF!</definedName>
    <definedName name="BVJS" localSheetId="9">#REF!</definedName>
    <definedName name="BVJS" localSheetId="11">#REF!</definedName>
    <definedName name="BVJS" localSheetId="14">#REF!</definedName>
    <definedName name="BVJS" localSheetId="13">#REF!</definedName>
    <definedName name="BVJS" localSheetId="17">#REF!</definedName>
    <definedName name="BVJS" localSheetId="5">#REF!</definedName>
    <definedName name="BVJS" localSheetId="3">#REF!</definedName>
    <definedName name="BVJS">#REF!</definedName>
    <definedName name="calc">1</definedName>
    <definedName name="CALCULATIONS" localSheetId="7">#REF!</definedName>
    <definedName name="CALCULATIONS" localSheetId="9">#REF!</definedName>
    <definedName name="CALCULATIONS" localSheetId="11">#REF!</definedName>
    <definedName name="CALCULATIONS" localSheetId="14">#REF!</definedName>
    <definedName name="CALCULATIONS" localSheetId="13">#REF!</definedName>
    <definedName name="CALCULATIONS" localSheetId="17">#REF!</definedName>
    <definedName name="CALCULATIONS" localSheetId="5">#REF!</definedName>
    <definedName name="CALCULATIONS" localSheetId="3">#REF!</definedName>
    <definedName name="CALCULATIONS">#REF!</definedName>
    <definedName name="CALL" localSheetId="16">#REF!</definedName>
    <definedName name="CALL" localSheetId="7">#REF!</definedName>
    <definedName name="CALL" localSheetId="9">#REF!</definedName>
    <definedName name="CALL" localSheetId="11">#REF!</definedName>
    <definedName name="CALL" localSheetId="14">#REF!</definedName>
    <definedName name="CALL" localSheetId="13">#REF!</definedName>
    <definedName name="CALL" localSheetId="17">#REF!</definedName>
    <definedName name="CALL" localSheetId="5">#REF!</definedName>
    <definedName name="CALL" localSheetId="3">#REF!</definedName>
    <definedName name="CALL">#REF!</definedName>
    <definedName name="call1" localSheetId="16">#REF!</definedName>
    <definedName name="call1" localSheetId="7">#REF!</definedName>
    <definedName name="call1" localSheetId="9">#REF!</definedName>
    <definedName name="call1" localSheetId="11">#REF!</definedName>
    <definedName name="call1" localSheetId="14">#REF!</definedName>
    <definedName name="call1" localSheetId="13">#REF!</definedName>
    <definedName name="call1" localSheetId="17">#REF!</definedName>
    <definedName name="call1" localSheetId="5">#REF!</definedName>
    <definedName name="call1" localSheetId="3">#REF!</definedName>
    <definedName name="call1">#REF!</definedName>
    <definedName name="CAPITAL_CHARGE" localSheetId="7">#REF!</definedName>
    <definedName name="CAPITAL_CHARGE" localSheetId="9">#REF!</definedName>
    <definedName name="CAPITAL_CHARGE" localSheetId="11">#REF!</definedName>
    <definedName name="CAPITAL_CHARGE" localSheetId="14">#REF!</definedName>
    <definedName name="CAPITAL_CHARGE" localSheetId="13">#REF!</definedName>
    <definedName name="CAPITAL_CHARGE" localSheetId="17">#REF!</definedName>
    <definedName name="CAPITAL_CHARGE" localSheetId="5">#REF!</definedName>
    <definedName name="CAPITAL_CHARGE" localSheetId="3">#REF!</definedName>
    <definedName name="CAPITAL_CHARGE">#REF!</definedName>
    <definedName name="capitalgainsummary" localSheetId="13">[70]acct!#REF!</definedName>
    <definedName name="capitalgainsummary">[70]acct!#REF!</definedName>
    <definedName name="CASH" localSheetId="14">'[2]TOTAL P&amp;L'!#REF!</definedName>
    <definedName name="CASH" localSheetId="13">'[2]TOTAL P&amp;L'!#REF!</definedName>
    <definedName name="CASH" localSheetId="5">'[2]TOTAL P&amp;L'!#REF!</definedName>
    <definedName name="CASH" localSheetId="3">'[2]TOTAL P&amp;L'!#REF!</definedName>
    <definedName name="CASH">'[2]TOTAL P&amp;L'!#REF!</definedName>
    <definedName name="CASH_FLOW___HOH" localSheetId="14">#REF!</definedName>
    <definedName name="CASH_FLOW___HOH" localSheetId="13">#REF!</definedName>
    <definedName name="CASH_FLOW___HOH" localSheetId="5">#REF!</definedName>
    <definedName name="CASH_FLOW___HOH" localSheetId="3">#REF!</definedName>
    <definedName name="CASH_FLOW___HOH">#REF!</definedName>
    <definedName name="CASH_FLOW___MIS" localSheetId="14">#REF!</definedName>
    <definedName name="CASH_FLOW___MIS" localSheetId="13">#REF!</definedName>
    <definedName name="CASH_FLOW___MIS" localSheetId="5">#REF!</definedName>
    <definedName name="CASH_FLOW___MIS" localSheetId="3">#REF!</definedName>
    <definedName name="CASH_FLOW___MIS">#REF!</definedName>
    <definedName name="Cashflow" localSheetId="7">#REF!</definedName>
    <definedName name="Cashflow" localSheetId="9">#REF!</definedName>
    <definedName name="Cashflow" localSheetId="11">#REF!</definedName>
    <definedName name="Cashflow" localSheetId="14">#REF!</definedName>
    <definedName name="Cashflow" localSheetId="13">#REF!</definedName>
    <definedName name="Cashflow" localSheetId="17">#REF!</definedName>
    <definedName name="Cashflow" localSheetId="5">#REF!</definedName>
    <definedName name="Cashflow" localSheetId="3">#REF!</definedName>
    <definedName name="Cashflow">#REF!</definedName>
    <definedName name="CASHFLW">'[71]Cash Flow  HOH'!$A$2:$M$115</definedName>
    <definedName name="Category">"Statutory IFRS"</definedName>
    <definedName name="CategoryId">"R"</definedName>
    <definedName name="cbnuwdbcu" localSheetId="14">#REF!</definedName>
    <definedName name="cbnuwdbcu" localSheetId="13">#REF!</definedName>
    <definedName name="cbnuwdbcu" localSheetId="5">#REF!</definedName>
    <definedName name="cbnuwdbcu" localSheetId="3">#REF!</definedName>
    <definedName name="cbnuwdbcu">#REF!</definedName>
    <definedName name="cc" localSheetId="16">#REF!</definedName>
    <definedName name="cc" localSheetId="7">#REF!</definedName>
    <definedName name="cc" localSheetId="9">#REF!</definedName>
    <definedName name="cc" localSheetId="11">#REF!</definedName>
    <definedName name="cc" localSheetId="14">#REF!</definedName>
    <definedName name="cc" localSheetId="13">#REF!</definedName>
    <definedName name="cc" localSheetId="17">#REF!</definedName>
    <definedName name="cc" localSheetId="5">#REF!</definedName>
    <definedName name="cc" localSheetId="3">#REF!</definedName>
    <definedName name="cc">#REF!</definedName>
    <definedName name="CCF_CCD">[72]Table!$C$7</definedName>
    <definedName name="CCF_CDD" localSheetId="7">#REF!</definedName>
    <definedName name="CCF_CDD" localSheetId="9">#REF!</definedName>
    <definedName name="CCF_CDD" localSheetId="11">#REF!</definedName>
    <definedName name="CCF_CDD" localSheetId="14">#REF!</definedName>
    <definedName name="CCF_CDD" localSheetId="13">#REF!</definedName>
    <definedName name="CCF_CDD" localSheetId="17">#REF!</definedName>
    <definedName name="CCF_CDD" localSheetId="5">#REF!</definedName>
    <definedName name="CCF_CDD" localSheetId="3">#REF!</definedName>
    <definedName name="CCF_CDD">#REF!</definedName>
    <definedName name="CCF_less_Undrawn">[72]Table!$C$4</definedName>
    <definedName name="CCF_LT" localSheetId="7">#REF!</definedName>
    <definedName name="CCF_LT" localSheetId="9">#REF!</definedName>
    <definedName name="CCF_LT" localSheetId="11">#REF!</definedName>
    <definedName name="CCF_LT" localSheetId="14">#REF!</definedName>
    <definedName name="CCF_LT" localSheetId="13">#REF!</definedName>
    <definedName name="CCF_LT" localSheetId="17">#REF!</definedName>
    <definedName name="CCF_LT" localSheetId="5">#REF!</definedName>
    <definedName name="CCF_LT" localSheetId="3">#REF!</definedName>
    <definedName name="CCF_LT">#REF!</definedName>
    <definedName name="CCF_more_Undrawn">[72]Table!$C$5</definedName>
    <definedName name="ccf_nonfunded">[73]Main!$C$6</definedName>
    <definedName name="CCF_ST" localSheetId="7">#REF!</definedName>
    <definedName name="CCF_ST" localSheetId="9">#REF!</definedName>
    <definedName name="CCF_ST" localSheetId="11">#REF!</definedName>
    <definedName name="CCF_ST" localSheetId="14">#REF!</definedName>
    <definedName name="CCF_ST" localSheetId="13">#REF!</definedName>
    <definedName name="CCF_ST" localSheetId="17">#REF!</definedName>
    <definedName name="CCF_ST" localSheetId="5">#REF!</definedName>
    <definedName name="CCF_ST" localSheetId="3">#REF!</definedName>
    <definedName name="CCF_ST">#REF!</definedName>
    <definedName name="CCF_undrawn">[73]Main!$A$13:$B$15</definedName>
    <definedName name="cclc" localSheetId="7" hidden="1">{"'CALL MONEY'!$K$53"}</definedName>
    <definedName name="cclc" localSheetId="11" hidden="1">{"'CALL MONEY'!$K$53"}</definedName>
    <definedName name="cclc" localSheetId="14" hidden="1">{"'CALL MONEY'!$K$53"}</definedName>
    <definedName name="cclc" localSheetId="13" hidden="1">{"'CALL MONEY'!$K$53"}</definedName>
    <definedName name="cclc" localSheetId="5" hidden="1">{"'CALL MONEY'!$K$53"}</definedName>
    <definedName name="cclc" hidden="1">{"'CALL MONEY'!$K$53"}</definedName>
    <definedName name="CDC" localSheetId="14" hidden="1">{"'CALL MONEY'!$K$53"}</definedName>
    <definedName name="CDC" localSheetId="13" hidden="1">{"'CALL MONEY'!$K$53"}</definedName>
    <definedName name="CDC" hidden="1">{"'CALL MONEY'!$K$53"}</definedName>
    <definedName name="cdce" localSheetId="7">#REF!</definedName>
    <definedName name="cdce" localSheetId="9">#REF!</definedName>
    <definedName name="cdce" localSheetId="11">#REF!</definedName>
    <definedName name="cdce" localSheetId="14">#REF!</definedName>
    <definedName name="cdce" localSheetId="13">#REF!</definedName>
    <definedName name="cdce" localSheetId="17">#REF!</definedName>
    <definedName name="cdce" localSheetId="5">#REF!</definedName>
    <definedName name="cdce" localSheetId="3">#REF!</definedName>
    <definedName name="cdce">#REF!</definedName>
    <definedName name="CF" localSheetId="7">#REF!</definedName>
    <definedName name="CF" localSheetId="9">#REF!</definedName>
    <definedName name="CF" localSheetId="11">#REF!</definedName>
    <definedName name="CF" localSheetId="14">#REF!</definedName>
    <definedName name="CF" localSheetId="13">#REF!</definedName>
    <definedName name="CF" localSheetId="17">#REF!</definedName>
    <definedName name="CF" localSheetId="5">#REF!</definedName>
    <definedName name="CF" localSheetId="3">#REF!</definedName>
    <definedName name="CF">#REF!</definedName>
    <definedName name="CF_AccruedExpenses" localSheetId="7">#REF!</definedName>
    <definedName name="CF_AccruedExpenses" localSheetId="9">#REF!</definedName>
    <definedName name="CF_AccruedExpenses" localSheetId="11">#REF!</definedName>
    <definedName name="CF_AccruedExpenses" localSheetId="14">#REF!</definedName>
    <definedName name="CF_AccruedExpenses" localSheetId="13">#REF!</definedName>
    <definedName name="CF_AccruedExpenses" localSheetId="17">#REF!</definedName>
    <definedName name="CF_AccruedExpenses" localSheetId="5">#REF!</definedName>
    <definedName name="CF_AccruedExpenses" localSheetId="3">#REF!</definedName>
    <definedName name="CF_AccruedExpenses">#REF!</definedName>
    <definedName name="CF_Cash" localSheetId="7">#REF!</definedName>
    <definedName name="CF_Cash" localSheetId="9">#REF!</definedName>
    <definedName name="CF_Cash" localSheetId="11">#REF!</definedName>
    <definedName name="CF_Cash" localSheetId="14">#REF!</definedName>
    <definedName name="CF_Cash" localSheetId="13">#REF!</definedName>
    <definedName name="CF_Cash" localSheetId="17">#REF!</definedName>
    <definedName name="CF_Cash" localSheetId="5">#REF!</definedName>
    <definedName name="CF_Cash" localSheetId="3">#REF!</definedName>
    <definedName name="CF_Cash">#REF!</definedName>
    <definedName name="CF_CurrentLTDebit" localSheetId="7">#REF!</definedName>
    <definedName name="CF_CurrentLTDebit" localSheetId="9">#REF!</definedName>
    <definedName name="CF_CurrentLTDebit" localSheetId="11">#REF!</definedName>
    <definedName name="CF_CurrentLTDebit" localSheetId="14">#REF!</definedName>
    <definedName name="CF_CurrentLTDebit" localSheetId="13">#REF!</definedName>
    <definedName name="CF_CurrentLTDebit" localSheetId="17">#REF!</definedName>
    <definedName name="CF_CurrentLTDebit" localSheetId="5">#REF!</definedName>
    <definedName name="CF_CurrentLTDebit" localSheetId="3">#REF!</definedName>
    <definedName name="CF_CurrentLTDebit">#REF!</definedName>
    <definedName name="CF_DeferredTax" localSheetId="7">#REF!</definedName>
    <definedName name="CF_DeferredTax" localSheetId="9">#REF!</definedName>
    <definedName name="CF_DeferredTax" localSheetId="11">#REF!</definedName>
    <definedName name="CF_DeferredTax" localSheetId="14">#REF!</definedName>
    <definedName name="CF_DeferredTax" localSheetId="13">#REF!</definedName>
    <definedName name="CF_DeferredTax" localSheetId="17">#REF!</definedName>
    <definedName name="CF_DeferredTax" localSheetId="5">#REF!</definedName>
    <definedName name="CF_DeferredTax" localSheetId="3">#REF!</definedName>
    <definedName name="CF_DeferredTax">#REF!</definedName>
    <definedName name="CF_Dividends" localSheetId="7">#REF!</definedName>
    <definedName name="CF_Dividends" localSheetId="9">#REF!</definedName>
    <definedName name="CF_Dividends" localSheetId="11">#REF!</definedName>
    <definedName name="CF_Dividends" localSheetId="14">#REF!</definedName>
    <definedName name="CF_Dividends" localSheetId="13">#REF!</definedName>
    <definedName name="CF_Dividends" localSheetId="17">#REF!</definedName>
    <definedName name="CF_Dividends" localSheetId="5">#REF!</definedName>
    <definedName name="CF_Dividends" localSheetId="3">#REF!</definedName>
    <definedName name="CF_Dividends">#REF!</definedName>
    <definedName name="CF_Intangibles" localSheetId="7">#REF!</definedName>
    <definedName name="CF_Intangibles" localSheetId="9">#REF!</definedName>
    <definedName name="CF_Intangibles" localSheetId="11">#REF!</definedName>
    <definedName name="CF_Intangibles" localSheetId="14">#REF!</definedName>
    <definedName name="CF_Intangibles" localSheetId="13">#REF!</definedName>
    <definedName name="CF_Intangibles" localSheetId="17">#REF!</definedName>
    <definedName name="CF_Intangibles" localSheetId="5">#REF!</definedName>
    <definedName name="CF_Intangibles" localSheetId="3">#REF!</definedName>
    <definedName name="CF_Intangibles">#REF!</definedName>
    <definedName name="CF_Inventories" localSheetId="7">#REF!</definedName>
    <definedName name="CF_Inventories" localSheetId="9">#REF!</definedName>
    <definedName name="CF_Inventories" localSheetId="11">#REF!</definedName>
    <definedName name="CF_Inventories" localSheetId="14">#REF!</definedName>
    <definedName name="CF_Inventories" localSheetId="13">#REF!</definedName>
    <definedName name="CF_Inventories" localSheetId="17">#REF!</definedName>
    <definedName name="CF_Inventories" localSheetId="5">#REF!</definedName>
    <definedName name="CF_Inventories" localSheetId="3">#REF!</definedName>
    <definedName name="CF_Inventories">#REF!</definedName>
    <definedName name="CF_Investments" localSheetId="7">#REF!</definedName>
    <definedName name="CF_Investments" localSheetId="9">#REF!</definedName>
    <definedName name="CF_Investments" localSheetId="11">#REF!</definedName>
    <definedName name="CF_Investments" localSheetId="14">#REF!</definedName>
    <definedName name="CF_Investments" localSheetId="13">#REF!</definedName>
    <definedName name="CF_Investments" localSheetId="17">#REF!</definedName>
    <definedName name="CF_Investments" localSheetId="5">#REF!</definedName>
    <definedName name="CF_Investments" localSheetId="3">#REF!</definedName>
    <definedName name="CF_Investments">#REF!</definedName>
    <definedName name="CF_LTDebt" localSheetId="7">#REF!</definedName>
    <definedName name="CF_LTDebt" localSheetId="9">#REF!</definedName>
    <definedName name="CF_LTDebt" localSheetId="11">#REF!</definedName>
    <definedName name="CF_LTDebt" localSheetId="14">#REF!</definedName>
    <definedName name="CF_LTDebt" localSheetId="13">#REF!</definedName>
    <definedName name="CF_LTDebt" localSheetId="17">#REF!</definedName>
    <definedName name="CF_LTDebt" localSheetId="5">#REF!</definedName>
    <definedName name="CF_LTDebt" localSheetId="3">#REF!</definedName>
    <definedName name="CF_LTDebt">#REF!</definedName>
    <definedName name="CF_NetIncome" localSheetId="7">#REF!</definedName>
    <definedName name="CF_NetIncome" localSheetId="9">#REF!</definedName>
    <definedName name="CF_NetIncome" localSheetId="11">#REF!</definedName>
    <definedName name="CF_NetIncome" localSheetId="14">#REF!</definedName>
    <definedName name="CF_NetIncome" localSheetId="13">#REF!</definedName>
    <definedName name="CF_NetIncome" localSheetId="17">#REF!</definedName>
    <definedName name="CF_NetIncome" localSheetId="5">#REF!</definedName>
    <definedName name="CF_NetIncome" localSheetId="3">#REF!</definedName>
    <definedName name="CF_NetIncome">#REF!</definedName>
    <definedName name="CF_Payables" localSheetId="7">#REF!</definedName>
    <definedName name="CF_Payables" localSheetId="9">#REF!</definedName>
    <definedName name="CF_Payables" localSheetId="11">#REF!</definedName>
    <definedName name="CF_Payables" localSheetId="14">#REF!</definedName>
    <definedName name="CF_Payables" localSheetId="13">#REF!</definedName>
    <definedName name="CF_Payables" localSheetId="17">#REF!</definedName>
    <definedName name="CF_Payables" localSheetId="5">#REF!</definedName>
    <definedName name="CF_Payables" localSheetId="3">#REF!</definedName>
    <definedName name="CF_Payables">#REF!</definedName>
    <definedName name="CF_PrepaidExpenses" localSheetId="7">#REF!</definedName>
    <definedName name="CF_PrepaidExpenses" localSheetId="9">#REF!</definedName>
    <definedName name="CF_PrepaidExpenses" localSheetId="11">#REF!</definedName>
    <definedName name="CF_PrepaidExpenses" localSheetId="14">#REF!</definedName>
    <definedName name="CF_PrepaidExpenses" localSheetId="13">#REF!</definedName>
    <definedName name="CF_PrepaidExpenses" localSheetId="17">#REF!</definedName>
    <definedName name="CF_PrepaidExpenses" localSheetId="5">#REF!</definedName>
    <definedName name="CF_PrepaidExpenses" localSheetId="3">#REF!</definedName>
    <definedName name="CF_PrepaidExpenses">#REF!</definedName>
    <definedName name="CF_Property" localSheetId="7">#REF!</definedName>
    <definedName name="CF_Property" localSheetId="9">#REF!</definedName>
    <definedName name="CF_Property" localSheetId="11">#REF!</definedName>
    <definedName name="CF_Property" localSheetId="14">#REF!</definedName>
    <definedName name="CF_Property" localSheetId="13">#REF!</definedName>
    <definedName name="CF_Property" localSheetId="17">#REF!</definedName>
    <definedName name="CF_Property" localSheetId="5">#REF!</definedName>
    <definedName name="CF_Property" localSheetId="3">#REF!</definedName>
    <definedName name="CF_Property">#REF!</definedName>
    <definedName name="CF_Receivables" localSheetId="7">#REF!</definedName>
    <definedName name="CF_Receivables" localSheetId="9">#REF!</definedName>
    <definedName name="CF_Receivables" localSheetId="11">#REF!</definedName>
    <definedName name="CF_Receivables" localSheetId="14">#REF!</definedName>
    <definedName name="CF_Receivables" localSheetId="13">#REF!</definedName>
    <definedName name="CF_Receivables" localSheetId="17">#REF!</definedName>
    <definedName name="CF_Receivables" localSheetId="5">#REF!</definedName>
    <definedName name="CF_Receivables" localSheetId="3">#REF!</definedName>
    <definedName name="CF_Receivables">#REF!</definedName>
    <definedName name="CF_Shares" localSheetId="7">#REF!</definedName>
    <definedName name="CF_Shares" localSheetId="9">#REF!</definedName>
    <definedName name="CF_Shares" localSheetId="11">#REF!</definedName>
    <definedName name="CF_Shares" localSheetId="14">#REF!</definedName>
    <definedName name="CF_Shares" localSheetId="13">#REF!</definedName>
    <definedName name="CF_Shares" localSheetId="17">#REF!</definedName>
    <definedName name="CF_Shares" localSheetId="5">#REF!</definedName>
    <definedName name="CF_Shares" localSheetId="3">#REF!</definedName>
    <definedName name="CF_Shares">#REF!</definedName>
    <definedName name="CF_Taxation" localSheetId="7">#REF!</definedName>
    <definedName name="CF_Taxation" localSheetId="9">#REF!</definedName>
    <definedName name="CF_Taxation" localSheetId="11">#REF!</definedName>
    <definedName name="CF_Taxation" localSheetId="14">#REF!</definedName>
    <definedName name="CF_Taxation" localSheetId="13">#REF!</definedName>
    <definedName name="CF_Taxation" localSheetId="17">#REF!</definedName>
    <definedName name="CF_Taxation" localSheetId="5">#REF!</definedName>
    <definedName name="CF_Taxation" localSheetId="3">#REF!</definedName>
    <definedName name="CF_Taxation">#REF!</definedName>
    <definedName name="cfw" localSheetId="14">#REF!</definedName>
    <definedName name="cfw" localSheetId="13">#REF!</definedName>
    <definedName name="cfw" localSheetId="5">#REF!</definedName>
    <definedName name="cfw" localSheetId="3">#REF!</definedName>
    <definedName name="cfw">#REF!</definedName>
    <definedName name="cg" localSheetId="7">[74]budget!#REF!</definedName>
    <definedName name="cg" localSheetId="9">[74]budget!#REF!</definedName>
    <definedName name="cg" localSheetId="11">[74]budget!#REF!</definedName>
    <definedName name="cg" localSheetId="14">[74]budget!#REF!</definedName>
    <definedName name="cg" localSheetId="13">[74]budget!#REF!</definedName>
    <definedName name="cg" localSheetId="17">[74]budget!#REF!</definedName>
    <definedName name="cg" localSheetId="5">[74]budget!#REF!</definedName>
    <definedName name="cg" localSheetId="3">[74]budget!#REF!</definedName>
    <definedName name="cg">[74]budget!#REF!</definedName>
    <definedName name="CH.IN.EQUIT" localSheetId="16">[45]acct!#REF!</definedName>
    <definedName name="CH.IN.EQUIT" localSheetId="7">[45]acct!#REF!</definedName>
    <definedName name="CH.IN.EQUIT" localSheetId="9">[45]acct!#REF!</definedName>
    <definedName name="CH.IN.EQUIT" localSheetId="11">[45]acct!#REF!</definedName>
    <definedName name="CH.IN.EQUIT" localSheetId="14">[45]acct!#REF!</definedName>
    <definedName name="CH.IN.EQUIT" localSheetId="13">[45]acct!#REF!</definedName>
    <definedName name="CH.IN.EQUIT" localSheetId="17">[45]acct!#REF!</definedName>
    <definedName name="CH.IN.EQUIT" localSheetId="5">[45]acct!#REF!</definedName>
    <definedName name="CH.IN.EQUIT" localSheetId="3">[45]acct!#REF!</definedName>
    <definedName name="CH.IN.EQUIT">[45]acct!#REF!</definedName>
    <definedName name="Charge">[73]Main!$C$10</definedName>
    <definedName name="cHECK" localSheetId="16">[45]acct!#REF!</definedName>
    <definedName name="cHECK" localSheetId="7">[45]acct!#REF!</definedName>
    <definedName name="cHECK" localSheetId="9">[45]acct!#REF!</definedName>
    <definedName name="cHECK" localSheetId="11">[45]acct!#REF!</definedName>
    <definedName name="cHECK" localSheetId="14">[45]acct!#REF!</definedName>
    <definedName name="cHECK" localSheetId="13">[45]acct!#REF!</definedName>
    <definedName name="cHECK" localSheetId="17">[45]acct!#REF!</definedName>
    <definedName name="cHECK" localSheetId="5">[45]acct!#REF!</definedName>
    <definedName name="cHECK" localSheetId="3">[45]acct!#REF!</definedName>
    <definedName name="cHECK">[45]acct!#REF!</definedName>
    <definedName name="checks" localSheetId="7">#REF!</definedName>
    <definedName name="checks" localSheetId="9">#REF!</definedName>
    <definedName name="checks" localSheetId="11">#REF!</definedName>
    <definedName name="checks" localSheetId="14">#REF!</definedName>
    <definedName name="checks" localSheetId="13">#REF!</definedName>
    <definedName name="checks" localSheetId="17">#REF!</definedName>
    <definedName name="checks" localSheetId="5">#REF!</definedName>
    <definedName name="checks" localSheetId="3">#REF!</definedName>
    <definedName name="checks">#REF!</definedName>
    <definedName name="chk" localSheetId="16">#REF!</definedName>
    <definedName name="chk" localSheetId="7">#REF!</definedName>
    <definedName name="chk" localSheetId="9">#REF!</definedName>
    <definedName name="chk" localSheetId="11">#REF!</definedName>
    <definedName name="chk" localSheetId="14">#REF!</definedName>
    <definedName name="chk" localSheetId="13">#REF!</definedName>
    <definedName name="chk" localSheetId="17">#REF!</definedName>
    <definedName name="chk" localSheetId="5">#REF!</definedName>
    <definedName name="chk" localSheetId="3">#REF!</definedName>
    <definedName name="chk">#REF!</definedName>
    <definedName name="ci" localSheetId="14">#REF!</definedName>
    <definedName name="ci" localSheetId="13">#REF!</definedName>
    <definedName name="ci" localSheetId="5">#REF!</definedName>
    <definedName name="ci" localSheetId="3">#REF!</definedName>
    <definedName name="ci">#REF!</definedName>
    <definedName name="CIQWBGuid" hidden="1">"00a38131-a495-407c-b5f0-812ec5cda081"</definedName>
    <definedName name="CIs" localSheetId="14">#REF!</definedName>
    <definedName name="CIs" localSheetId="13">#REF!</definedName>
    <definedName name="CIs" localSheetId="5">#REF!</definedName>
    <definedName name="CIs" localSheetId="3">#REF!</definedName>
    <definedName name="CIs">#REF!</definedName>
    <definedName name="Classified" localSheetId="7">#REF!</definedName>
    <definedName name="Classified" localSheetId="9">#REF!</definedName>
    <definedName name="Classified" localSheetId="11">#REF!</definedName>
    <definedName name="Classified" localSheetId="14">#REF!</definedName>
    <definedName name="Classified" localSheetId="13">#REF!</definedName>
    <definedName name="Classified" localSheetId="17">#REF!</definedName>
    <definedName name="Classified" localSheetId="5">#REF!</definedName>
    <definedName name="Classified" localSheetId="3">#REF!</definedName>
    <definedName name="Classified">#REF!</definedName>
    <definedName name="closing" localSheetId="7">[9]BSDOMOVS!#REF!</definedName>
    <definedName name="closing" localSheetId="9">[9]BSDOMOVS!#REF!</definedName>
    <definedName name="closing" localSheetId="11">[9]BSDOMOVS!#REF!</definedName>
    <definedName name="closing" localSheetId="14">[9]BSDOMOVS!#REF!</definedName>
    <definedName name="closing" localSheetId="13">[9]BSDOMOVS!#REF!</definedName>
    <definedName name="closing" localSheetId="17">[9]BSDOMOVS!#REF!</definedName>
    <definedName name="closing" localSheetId="5">[75]BSDOMOVS!#REF!</definedName>
    <definedName name="closing" localSheetId="3">[9]BSDOMOVS!#REF!</definedName>
    <definedName name="closing">[9]BSDOMOVS!#REF!</definedName>
    <definedName name="CLS" localSheetId="7">#REF!</definedName>
    <definedName name="CLS" localSheetId="9">#REF!</definedName>
    <definedName name="CLS" localSheetId="11">#REF!</definedName>
    <definedName name="CLS" localSheetId="14">#REF!</definedName>
    <definedName name="CLS" localSheetId="13">#REF!</definedName>
    <definedName name="CLS" localSheetId="17">#REF!</definedName>
    <definedName name="CLS" localSheetId="5">#REF!</definedName>
    <definedName name="CLS" localSheetId="3">#REF!</definedName>
    <definedName name="CLS">#REF!</definedName>
    <definedName name="co">100</definedName>
    <definedName name="CODE" localSheetId="7">#REF!</definedName>
    <definedName name="CODE" localSheetId="9">#REF!</definedName>
    <definedName name="CODE" localSheetId="11">#REF!</definedName>
    <definedName name="CODE" localSheetId="14">#REF!</definedName>
    <definedName name="CODE" localSheetId="13">#REF!</definedName>
    <definedName name="CODE" localSheetId="17">#REF!</definedName>
    <definedName name="CODE" localSheetId="5">#REF!</definedName>
    <definedName name="CODE" localSheetId="3">#REF!</definedName>
    <definedName name="CODE">#REF!</definedName>
    <definedName name="cogs" localSheetId="14">#REF!</definedName>
    <definedName name="cogs" localSheetId="13">#REF!</definedName>
    <definedName name="cogs" localSheetId="5">#REF!</definedName>
    <definedName name="cogs" localSheetId="3">#REF!</definedName>
    <definedName name="cogs">#REF!</definedName>
    <definedName name="COGS1" localSheetId="14">#REF!</definedName>
    <definedName name="COGS1" localSheetId="13">#REF!</definedName>
    <definedName name="COGS1" localSheetId="5">#REF!</definedName>
    <definedName name="COGS1" localSheetId="3">#REF!</definedName>
    <definedName name="COGS1">#REF!</definedName>
    <definedName name="COLLATERAL_1">[76]Lookups!$F$7:$F$38</definedName>
    <definedName name="COLLATERAL_3">[35]Lookups!$F$7:$F$38</definedName>
    <definedName name="Collateral_Haircut">[41]Tables!$A$23:$E$45</definedName>
    <definedName name="COLLATERAL_HAIRCUTS" localSheetId="7">#REF!</definedName>
    <definedName name="COLLATERAL_HAIRCUTS" localSheetId="9">#REF!</definedName>
    <definedName name="COLLATERAL_HAIRCUTS" localSheetId="11">#REF!</definedName>
    <definedName name="COLLATERAL_HAIRCUTS" localSheetId="14">#REF!</definedName>
    <definedName name="COLLATERAL_HAIRCUTS" localSheetId="13">#REF!</definedName>
    <definedName name="COLLATERAL_HAIRCUTS" localSheetId="17">#REF!</definedName>
    <definedName name="COLLATERAL_HAIRCUTS" localSheetId="5">#REF!</definedName>
    <definedName name="COLLATERAL_HAIRCUTS" localSheetId="3">#REF!</definedName>
    <definedName name="COLLATERAL_HAIRCUTS">#REF!</definedName>
    <definedName name="COLLATERAL_TYPE" localSheetId="7">#REF!</definedName>
    <definedName name="COLLATERAL_TYPE" localSheetId="9">#REF!</definedName>
    <definedName name="COLLATERAL_TYPE" localSheetId="11">#REF!</definedName>
    <definedName name="COLLATERAL_TYPE" localSheetId="14">#REF!</definedName>
    <definedName name="COLLATERAL_TYPE" localSheetId="13">#REF!</definedName>
    <definedName name="COLLATERAL_TYPE" localSheetId="17">#REF!</definedName>
    <definedName name="COLLATERAL_TYPE" localSheetId="5">#REF!</definedName>
    <definedName name="COLLATERAL_TYPE" localSheetId="3">#REF!</definedName>
    <definedName name="COLLATERAL_TYPE">#REF!</definedName>
    <definedName name="ColorNames" localSheetId="16">#REF!</definedName>
    <definedName name="ColorNames" localSheetId="7">#REF!</definedName>
    <definedName name="ColorNames" localSheetId="9">#REF!</definedName>
    <definedName name="ColorNames" localSheetId="11">#REF!</definedName>
    <definedName name="ColorNames" localSheetId="14">#REF!</definedName>
    <definedName name="ColorNames" localSheetId="13">#REF!</definedName>
    <definedName name="ColorNames" localSheetId="17">#REF!</definedName>
    <definedName name="ColorNames" localSheetId="5">#REF!</definedName>
    <definedName name="ColorNames" localSheetId="3">#REF!</definedName>
    <definedName name="ColorNames">#REF!</definedName>
    <definedName name="Commentary" localSheetId="7">#REF!</definedName>
    <definedName name="Commentary" localSheetId="9">#REF!</definedName>
    <definedName name="Commentary" localSheetId="11">#REF!</definedName>
    <definedName name="Commentary" localSheetId="14">#REF!</definedName>
    <definedName name="Commentary" localSheetId="13">#REF!</definedName>
    <definedName name="Commentary" localSheetId="17">#REF!</definedName>
    <definedName name="Commentary" localSheetId="5">#REF!</definedName>
    <definedName name="Commentary" localSheetId="3">#REF!</definedName>
    <definedName name="Commentary">#REF!</definedName>
    <definedName name="COMP_OF_INCOME" localSheetId="7">#REF!</definedName>
    <definedName name="COMP_OF_INCOME" localSheetId="9">#REF!</definedName>
    <definedName name="COMP_OF_INCOME" localSheetId="11">#REF!</definedName>
    <definedName name="COMP_OF_INCOME" localSheetId="14">#REF!</definedName>
    <definedName name="COMP_OF_INCOME" localSheetId="13">#REF!</definedName>
    <definedName name="COMP_OF_INCOME" localSheetId="17">#REF!</definedName>
    <definedName name="COMP_OF_INCOME" localSheetId="5">#REF!</definedName>
    <definedName name="COMP_OF_INCOME" localSheetId="3">#REF!</definedName>
    <definedName name="COMP_OF_INCOME">#REF!</definedName>
    <definedName name="Company">'[77]Input-Qtrly'!$E$8</definedName>
    <definedName name="Component">"Group (Geog)"</definedName>
    <definedName name="ComponentId">"A"</definedName>
    <definedName name="cons" localSheetId="7" hidden="1">{"'CALL MONEY'!$K$53"}</definedName>
    <definedName name="cons" localSheetId="11" hidden="1">{"'CALL MONEY'!$K$53"}</definedName>
    <definedName name="cons" localSheetId="14" hidden="1">{"'CALL MONEY'!$K$53"}</definedName>
    <definedName name="cons" localSheetId="13" hidden="1">{"'CALL MONEY'!$K$53"}</definedName>
    <definedName name="cons" localSheetId="5" hidden="1">{"'CALL MONEY'!$K$53"}</definedName>
    <definedName name="cons" hidden="1">{"'CALL MONEY'!$K$53"}</definedName>
    <definedName name="CONTROL" localSheetId="7">#REF!</definedName>
    <definedName name="CONTROL" localSheetId="9">#REF!</definedName>
    <definedName name="CONTROL" localSheetId="11">#REF!</definedName>
    <definedName name="CONTROL" localSheetId="14">#REF!</definedName>
    <definedName name="CONTROL" localSheetId="13">#REF!</definedName>
    <definedName name="CONTROL" localSheetId="17">#REF!</definedName>
    <definedName name="CONTROL" localSheetId="5">#REF!</definedName>
    <definedName name="CONTROL" localSheetId="3">#REF!</definedName>
    <definedName name="CONTROL">#REF!</definedName>
    <definedName name="Controlbs" localSheetId="7">#REF!</definedName>
    <definedName name="Controlbs" localSheetId="9">#REF!</definedName>
    <definedName name="Controlbs" localSheetId="11">#REF!</definedName>
    <definedName name="Controlbs" localSheetId="14">#REF!</definedName>
    <definedName name="Controlbs" localSheetId="13">#REF!</definedName>
    <definedName name="Controlbs" localSheetId="17">#REF!</definedName>
    <definedName name="Controlbs" localSheetId="5">#REF!</definedName>
    <definedName name="Controlbs" localSheetId="3">#REF!</definedName>
    <definedName name="Controlbs">#REF!</definedName>
    <definedName name="controlpl" localSheetId="7">#REF!</definedName>
    <definedName name="controlpl" localSheetId="9">#REF!</definedName>
    <definedName name="controlpl" localSheetId="11">#REF!</definedName>
    <definedName name="controlpl" localSheetId="14">#REF!</definedName>
    <definedName name="controlpl" localSheetId="13">#REF!</definedName>
    <definedName name="controlpl" localSheetId="17">#REF!</definedName>
    <definedName name="controlpl" localSheetId="5">#REF!</definedName>
    <definedName name="controlpl" localSheetId="3">#REF!</definedName>
    <definedName name="controlpl">#REF!</definedName>
    <definedName name="Conventions" localSheetId="16">#REF!</definedName>
    <definedName name="Conventions" localSheetId="7">#REF!</definedName>
    <definedName name="Conventions" localSheetId="9">#REF!</definedName>
    <definedName name="Conventions" localSheetId="11">#REF!</definedName>
    <definedName name="Conventions" localSheetId="14">#REF!</definedName>
    <definedName name="Conventions" localSheetId="13">#REF!</definedName>
    <definedName name="Conventions" localSheetId="17">#REF!</definedName>
    <definedName name="Conventions" localSheetId="5">#REF!</definedName>
    <definedName name="Conventions" localSheetId="3">#REF!</definedName>
    <definedName name="Conventions">#REF!</definedName>
    <definedName name="Copy" localSheetId="14" hidden="1">{"'CALL MONEY'!$K$53"}</definedName>
    <definedName name="Copy" localSheetId="13" hidden="1">{"'CALL MONEY'!$K$53"}</definedName>
    <definedName name="Copy" hidden="1">{"'CALL MONEY'!$K$53"}</definedName>
    <definedName name="copy1" localSheetId="7">#REF!</definedName>
    <definedName name="copy1" localSheetId="9">#REF!</definedName>
    <definedName name="copy1" localSheetId="11">#REF!</definedName>
    <definedName name="copy1" localSheetId="14">#REF!</definedName>
    <definedName name="copy1" localSheetId="13">#REF!</definedName>
    <definedName name="copy1" localSheetId="17">#REF!</definedName>
    <definedName name="copy1" localSheetId="5">#REF!</definedName>
    <definedName name="copy1" localSheetId="3">#REF!</definedName>
    <definedName name="copy1">#REF!</definedName>
    <definedName name="copy2" localSheetId="7">#REF!</definedName>
    <definedName name="copy2" localSheetId="9">#REF!</definedName>
    <definedName name="copy2" localSheetId="11">#REF!</definedName>
    <definedName name="copy2" localSheetId="14">#REF!</definedName>
    <definedName name="copy2" localSheetId="13">#REF!</definedName>
    <definedName name="copy2" localSheetId="17">#REF!</definedName>
    <definedName name="copy2" localSheetId="5">#REF!</definedName>
    <definedName name="copy2" localSheetId="3">#REF!</definedName>
    <definedName name="copy2">#REF!</definedName>
    <definedName name="copy3" localSheetId="7">#REF!</definedName>
    <definedName name="copy3" localSheetId="9">#REF!</definedName>
    <definedName name="copy3" localSheetId="11">#REF!</definedName>
    <definedName name="copy3" localSheetId="14">#REF!</definedName>
    <definedName name="copy3" localSheetId="13">#REF!</definedName>
    <definedName name="copy3" localSheetId="17">#REF!</definedName>
    <definedName name="copy3" localSheetId="5">#REF!</definedName>
    <definedName name="copy3" localSheetId="3">#REF!</definedName>
    <definedName name="copy3">#REF!</definedName>
    <definedName name="copy4" localSheetId="7">#REF!</definedName>
    <definedName name="copy4" localSheetId="9">#REF!</definedName>
    <definedName name="copy4" localSheetId="11">#REF!</definedName>
    <definedName name="copy4" localSheetId="14">#REF!</definedName>
    <definedName name="copy4" localSheetId="13">#REF!</definedName>
    <definedName name="copy4" localSheetId="17">#REF!</definedName>
    <definedName name="copy4" localSheetId="5">#REF!</definedName>
    <definedName name="copy4" localSheetId="3">#REF!</definedName>
    <definedName name="copy4">#REF!</definedName>
    <definedName name="copy5" localSheetId="7">#REF!</definedName>
    <definedName name="copy5" localSheetId="9">#REF!</definedName>
    <definedName name="copy5" localSheetId="11">#REF!</definedName>
    <definedName name="copy5" localSheetId="14">#REF!</definedName>
    <definedName name="copy5" localSheetId="13">#REF!</definedName>
    <definedName name="copy5" localSheetId="17">#REF!</definedName>
    <definedName name="copy5" localSheetId="5">#REF!</definedName>
    <definedName name="copy5" localSheetId="3">#REF!</definedName>
    <definedName name="copy5">#REF!</definedName>
    <definedName name="copy6" localSheetId="7">#REF!</definedName>
    <definedName name="copy6" localSheetId="9">#REF!</definedName>
    <definedName name="copy6" localSheetId="11">#REF!</definedName>
    <definedName name="copy6" localSheetId="14">#REF!</definedName>
    <definedName name="copy6" localSheetId="13">#REF!</definedName>
    <definedName name="copy6" localSheetId="17">#REF!</definedName>
    <definedName name="copy6" localSheetId="5">#REF!</definedName>
    <definedName name="copy6" localSheetId="3">#REF!</definedName>
    <definedName name="copy6">#REF!</definedName>
    <definedName name="copy7" localSheetId="7">#REF!</definedName>
    <definedName name="copy7" localSheetId="9">#REF!</definedName>
    <definedName name="copy7" localSheetId="11">#REF!</definedName>
    <definedName name="copy7" localSheetId="14">#REF!</definedName>
    <definedName name="copy7" localSheetId="13">#REF!</definedName>
    <definedName name="copy7" localSheetId="17">#REF!</definedName>
    <definedName name="copy7" localSheetId="5">#REF!</definedName>
    <definedName name="copy7" localSheetId="3">#REF!</definedName>
    <definedName name="copy7">#REF!</definedName>
    <definedName name="copy8" localSheetId="7">#REF!</definedName>
    <definedName name="copy8" localSheetId="9">#REF!</definedName>
    <definedName name="copy8" localSheetId="11">#REF!</definedName>
    <definedName name="copy8" localSheetId="14">#REF!</definedName>
    <definedName name="copy8" localSheetId="13">#REF!</definedName>
    <definedName name="copy8" localSheetId="17">#REF!</definedName>
    <definedName name="copy8" localSheetId="5">#REF!</definedName>
    <definedName name="copy8" localSheetId="3">#REF!</definedName>
    <definedName name="copy8">#REF!</definedName>
    <definedName name="copy9" localSheetId="7">#REF!</definedName>
    <definedName name="copy9" localSheetId="9">#REF!</definedName>
    <definedName name="copy9" localSheetId="11">#REF!</definedName>
    <definedName name="copy9" localSheetId="14">#REF!</definedName>
    <definedName name="copy9" localSheetId="13">#REF!</definedName>
    <definedName name="copy9" localSheetId="17">#REF!</definedName>
    <definedName name="copy9" localSheetId="5">#REF!</definedName>
    <definedName name="copy9" localSheetId="3">#REF!</definedName>
    <definedName name="copy9">#REF!</definedName>
    <definedName name="COST_OF_SALES" localSheetId="14">#REF!</definedName>
    <definedName name="COST_OF_SALES" localSheetId="13">#REF!</definedName>
    <definedName name="COST_OF_SALES" localSheetId="5">#REF!</definedName>
    <definedName name="COST_OF_SALES" localSheetId="3">#REF!</definedName>
    <definedName name="COST_OF_SALES">#REF!</definedName>
    <definedName name="Cover" localSheetId="13" hidden="1">#REF!</definedName>
    <definedName name="Cover" hidden="1">#REF!</definedName>
    <definedName name="CRED" localSheetId="16">[45]acct!#REF!</definedName>
    <definedName name="CRED" localSheetId="7">[45]acct!#REF!</definedName>
    <definedName name="CRED" localSheetId="9">[45]acct!#REF!</definedName>
    <definedName name="CRED" localSheetId="11">[45]acct!#REF!</definedName>
    <definedName name="CRED" localSheetId="14">[45]acct!#REF!</definedName>
    <definedName name="CRED" localSheetId="13">[45]acct!#REF!</definedName>
    <definedName name="CRED" localSheetId="17">[45]acct!#REF!</definedName>
    <definedName name="CRED" localSheetId="5">[45]acct!#REF!</definedName>
    <definedName name="CRED" localSheetId="3">[45]acct!#REF!</definedName>
    <definedName name="CRED">[45]acct!#REF!</definedName>
    <definedName name="CREDIT" localSheetId="14">'[78]Balance Sheet'!#REF!</definedName>
    <definedName name="CREDIT" localSheetId="13">'[78]Balance Sheet'!#REF!</definedName>
    <definedName name="CREDIT" localSheetId="5">'[78]Balance Sheet'!#REF!</definedName>
    <definedName name="CREDIT" localSheetId="3">'[78]Balance Sheet'!#REF!</definedName>
    <definedName name="CREDIT">'[78]Balance Sheet'!#REF!</definedName>
    <definedName name="crit2">'[21]CDB-Deposits'!$K$4:$K$1723</definedName>
    <definedName name="crr">'[79]SCRR+CRR'!$B$22:$J$1496</definedName>
    <definedName name="Cum_Int" localSheetId="7">#REF!</definedName>
    <definedName name="Cum_Int" localSheetId="9">#REF!</definedName>
    <definedName name="Cum_Int" localSheetId="11">#REF!</definedName>
    <definedName name="Cum_Int" localSheetId="14">#REF!</definedName>
    <definedName name="Cum_Int" localSheetId="13">#REF!</definedName>
    <definedName name="Cum_Int" localSheetId="17">#REF!</definedName>
    <definedName name="Cum_Int" localSheetId="5">#REF!</definedName>
    <definedName name="Cum_Int" localSheetId="3">#REF!</definedName>
    <definedName name="Cum_Int">#REF!</definedName>
    <definedName name="CumSumPrt" localSheetId="14">#REF!</definedName>
    <definedName name="CumSumPrt" localSheetId="13">#REF!</definedName>
    <definedName name="CumSumPrt" localSheetId="5">#REF!</definedName>
    <definedName name="CumSumPrt" localSheetId="3">#REF!</definedName>
    <definedName name="CumSumPrt">#REF!</definedName>
    <definedName name="Currency" localSheetId="16">#REF!</definedName>
    <definedName name="Currency" localSheetId="7">#REF!</definedName>
    <definedName name="Currency" localSheetId="9">#REF!</definedName>
    <definedName name="Currency" localSheetId="11">#REF!</definedName>
    <definedName name="Currency" localSheetId="14">#REF!</definedName>
    <definedName name="Currency" localSheetId="13">#REF!</definedName>
    <definedName name="Currency" localSheetId="17">#REF!</definedName>
    <definedName name="Currency" localSheetId="5">#REF!</definedName>
    <definedName name="Currency" localSheetId="3">#REF!</definedName>
    <definedName name="Currency">#REF!</definedName>
    <definedName name="current_ar">'[77]Input-Qtrly'!$F$16</definedName>
    <definedName name="current_assets">'[77]Input-Qtrly'!$F$22</definedName>
    <definedName name="current_bad_debt">'[77]Input-Qtrly'!$F$40</definedName>
    <definedName name="current_cash">'[77]Input-Qtrly'!$F$14</definedName>
    <definedName name="current_cfoper">'[77]Input-Qtrly'!$F$57</definedName>
    <definedName name="current_cogs">'[77]Input-Qtrly'!$F$35</definedName>
    <definedName name="current_comstock">'[77]Input-Qtrly'!$F$56</definedName>
    <definedName name="current_cr_sales">'[77]Input-Qtrly'!$F$32</definedName>
    <definedName name="current_current_assets">'[77]Input-Qtrly'!$F$20</definedName>
    <definedName name="current_current_liab">'[77]Input-Qtrly'!$F$24</definedName>
    <definedName name="current_days">'[77]Input-Qtrly'!$F$51</definedName>
    <definedName name="current_div">'[77]Input-Qtrly'!$F$58</definedName>
    <definedName name="current_doubtful">'[77]Input-Qtrly'!$F$17</definedName>
    <definedName name="current_empbeg">'[77]Input-Qtrly'!$F$52</definedName>
    <definedName name="current_empend">'[77]Input-Qtrly'!$F$53</definedName>
    <definedName name="current_eps">'[77]Input-Qtrly'!$F$55</definedName>
    <definedName name="current_equity">'[77]Input-Qtrly'!$F$28</definedName>
    <definedName name="current_interest">'[77]Input-Qtrly'!$F$39</definedName>
    <definedName name="current_inventory">'[77]Input-Qtrly'!$F$18</definedName>
    <definedName name="current_liabilities">'[77]Input-Qtrly'!$F$27</definedName>
    <definedName name="current_netincome">'[77]Input-Qtrly'!$F$45</definedName>
    <definedName name="current_netsales">'[77]Input-Qtrly'!$F$34</definedName>
    <definedName name="current_pretax">'[77]Input-Qtrly'!$F$43</definedName>
    <definedName name="current_price">'[77]Input-Qtrly'!$F$54</definedName>
    <definedName name="CURRENT_TAX" localSheetId="7">#REF!</definedName>
    <definedName name="CURRENT_TAX" localSheetId="9">#REF!</definedName>
    <definedName name="CURRENT_TAX" localSheetId="11">#REF!</definedName>
    <definedName name="CURRENT_TAX" localSheetId="14">#REF!</definedName>
    <definedName name="CURRENT_TAX" localSheetId="13">#REF!</definedName>
    <definedName name="CURRENT_TAX" localSheetId="17">#REF!</definedName>
    <definedName name="CURRENT_TAX" localSheetId="5">#REF!</definedName>
    <definedName name="CURRENT_TAX" localSheetId="3">#REF!</definedName>
    <definedName name="CURRENT_TAX">#REF!</definedName>
    <definedName name="currqtr_date">'[77]Input-Qtrly'!$F$48</definedName>
    <definedName name="cwip" localSheetId="14">#REF!</definedName>
    <definedName name="cwip" localSheetId="13">#REF!</definedName>
    <definedName name="cwip" localSheetId="5">#REF!</definedName>
    <definedName name="cwip" localSheetId="3">#REF!</definedName>
    <definedName name="cwip">#REF!</definedName>
    <definedName name="CY_lik_Equity" localSheetId="7">#REF!</definedName>
    <definedName name="CY_lik_Equity" localSheetId="9">#REF!</definedName>
    <definedName name="CY_lik_Equity" localSheetId="11">#REF!</definedName>
    <definedName name="CY_lik_Equity" localSheetId="14">#REF!</definedName>
    <definedName name="CY_lik_Equity" localSheetId="13">#REF!</definedName>
    <definedName name="CY_lik_Equity" localSheetId="17">#REF!</definedName>
    <definedName name="CY_lik_Equity" localSheetId="5">#REF!</definedName>
    <definedName name="CY_lik_Equity" localSheetId="3">#REF!</definedName>
    <definedName name="CY_lik_Equity">#REF!</definedName>
    <definedName name="CY_lik_Income" localSheetId="7">#REF!</definedName>
    <definedName name="CY_lik_Income" localSheetId="9">#REF!</definedName>
    <definedName name="CY_lik_Income" localSheetId="11">#REF!</definedName>
    <definedName name="CY_lik_Income" localSheetId="14">#REF!</definedName>
    <definedName name="CY_lik_Income" localSheetId="13">#REF!</definedName>
    <definedName name="CY_lik_Income" localSheetId="17">#REF!</definedName>
    <definedName name="CY_lik_Income" localSheetId="5">#REF!</definedName>
    <definedName name="CY_lik_Income" localSheetId="3">#REF!</definedName>
    <definedName name="CY_lik_Income">#REF!</definedName>
    <definedName name="CY_lik_Liabs" localSheetId="7">#REF!</definedName>
    <definedName name="CY_lik_Liabs" localSheetId="9">#REF!</definedName>
    <definedName name="CY_lik_Liabs" localSheetId="11">#REF!</definedName>
    <definedName name="CY_lik_Liabs" localSheetId="14">#REF!</definedName>
    <definedName name="CY_lik_Liabs" localSheetId="13">#REF!</definedName>
    <definedName name="CY_lik_Liabs" localSheetId="17">#REF!</definedName>
    <definedName name="CY_lik_Liabs" localSheetId="5">#REF!</definedName>
    <definedName name="CY_lik_Liabs" localSheetId="3">#REF!</definedName>
    <definedName name="CY_lik_Liabs">#REF!</definedName>
    <definedName name="CY_lik_RetEarn_bf" localSheetId="7">#REF!</definedName>
    <definedName name="CY_lik_RetEarn_bf" localSheetId="9">#REF!</definedName>
    <definedName name="CY_lik_RetEarn_bf" localSheetId="11">#REF!</definedName>
    <definedName name="CY_lik_RetEarn_bf" localSheetId="14">#REF!</definedName>
    <definedName name="CY_lik_RetEarn_bf" localSheetId="13">#REF!</definedName>
    <definedName name="CY_lik_RetEarn_bf" localSheetId="17">#REF!</definedName>
    <definedName name="CY_lik_RetEarn_bf" localSheetId="5">#REF!</definedName>
    <definedName name="CY_lik_RetEarn_bf" localSheetId="3">#REF!</definedName>
    <definedName name="CY_lik_RetEarn_bf">#REF!</definedName>
    <definedName name="CY_tx_all_Equity" localSheetId="7">#REF!</definedName>
    <definedName name="CY_tx_all_Equity" localSheetId="9">#REF!</definedName>
    <definedName name="CY_tx_all_Equity" localSheetId="11">#REF!</definedName>
    <definedName name="CY_tx_all_Equity" localSheetId="14">#REF!</definedName>
    <definedName name="CY_tx_all_Equity" localSheetId="13">#REF!</definedName>
    <definedName name="CY_tx_all_Equity" localSheetId="17">#REF!</definedName>
    <definedName name="CY_tx_all_Equity" localSheetId="5">#REF!</definedName>
    <definedName name="CY_tx_all_Equity" localSheetId="3">#REF!</definedName>
    <definedName name="CY_tx_all_Equity">#REF!</definedName>
    <definedName name="CY_tx_all_Income" localSheetId="7">#REF!</definedName>
    <definedName name="CY_tx_all_Income" localSheetId="9">#REF!</definedName>
    <definedName name="CY_tx_all_Income" localSheetId="11">#REF!</definedName>
    <definedName name="CY_tx_all_Income" localSheetId="14">#REF!</definedName>
    <definedName name="CY_tx_all_Income" localSheetId="13">#REF!</definedName>
    <definedName name="CY_tx_all_Income" localSheetId="17">#REF!</definedName>
    <definedName name="CY_tx_all_Income" localSheetId="5">#REF!</definedName>
    <definedName name="CY_tx_all_Income" localSheetId="3">#REF!</definedName>
    <definedName name="CY_tx_all_Income">#REF!</definedName>
    <definedName name="CY_tx_all_Liabs" localSheetId="7">#REF!</definedName>
    <definedName name="CY_tx_all_Liabs" localSheetId="9">#REF!</definedName>
    <definedName name="CY_tx_all_Liabs" localSheetId="11">#REF!</definedName>
    <definedName name="CY_tx_all_Liabs" localSheetId="14">#REF!</definedName>
    <definedName name="CY_tx_all_Liabs" localSheetId="13">#REF!</definedName>
    <definedName name="CY_tx_all_Liabs" localSheetId="17">#REF!</definedName>
    <definedName name="CY_tx_all_Liabs" localSheetId="5">#REF!</definedName>
    <definedName name="CY_tx_all_Liabs" localSheetId="3">#REF!</definedName>
    <definedName name="CY_tx_all_Liabs">#REF!</definedName>
    <definedName name="CY_tx_all_RetEarn_bf" localSheetId="7">#REF!</definedName>
    <definedName name="CY_tx_all_RetEarn_bf" localSheetId="9">#REF!</definedName>
    <definedName name="CY_tx_all_RetEarn_bf" localSheetId="11">#REF!</definedName>
    <definedName name="CY_tx_all_RetEarn_bf" localSheetId="14">#REF!</definedName>
    <definedName name="CY_tx_all_RetEarn_bf" localSheetId="13">#REF!</definedName>
    <definedName name="CY_tx_all_RetEarn_bf" localSheetId="17">#REF!</definedName>
    <definedName name="CY_tx_all_RetEarn_bf" localSheetId="5">#REF!</definedName>
    <definedName name="CY_tx_all_RetEarn_bf" localSheetId="3">#REF!</definedName>
    <definedName name="CY_tx_all_RetEarn_bf">#REF!</definedName>
    <definedName name="CY_tx_knw_Equity" localSheetId="7">#REF!</definedName>
    <definedName name="CY_tx_knw_Equity" localSheetId="9">#REF!</definedName>
    <definedName name="CY_tx_knw_Equity" localSheetId="11">#REF!</definedName>
    <definedName name="CY_tx_knw_Equity" localSheetId="14">#REF!</definedName>
    <definedName name="CY_tx_knw_Equity" localSheetId="13">#REF!</definedName>
    <definedName name="CY_tx_knw_Equity" localSheetId="17">#REF!</definedName>
    <definedName name="CY_tx_knw_Equity" localSheetId="5">#REF!</definedName>
    <definedName name="CY_tx_knw_Equity" localSheetId="3">#REF!</definedName>
    <definedName name="CY_tx_knw_Equity">#REF!</definedName>
    <definedName name="CY_tx_knw_Income" localSheetId="7">#REF!</definedName>
    <definedName name="CY_tx_knw_Income" localSheetId="9">#REF!</definedName>
    <definedName name="CY_tx_knw_Income" localSheetId="11">#REF!</definedName>
    <definedName name="CY_tx_knw_Income" localSheetId="14">#REF!</definedName>
    <definedName name="CY_tx_knw_Income" localSheetId="13">#REF!</definedName>
    <definedName name="CY_tx_knw_Income" localSheetId="17">#REF!</definedName>
    <definedName name="CY_tx_knw_Income" localSheetId="5">#REF!</definedName>
    <definedName name="CY_tx_knw_Income" localSheetId="3">#REF!</definedName>
    <definedName name="CY_tx_knw_Income">#REF!</definedName>
    <definedName name="CY_tx_knw_Liabs" localSheetId="7">#REF!</definedName>
    <definedName name="CY_tx_knw_Liabs" localSheetId="9">#REF!</definedName>
    <definedName name="CY_tx_knw_Liabs" localSheetId="11">#REF!</definedName>
    <definedName name="CY_tx_knw_Liabs" localSheetId="14">#REF!</definedName>
    <definedName name="CY_tx_knw_Liabs" localSheetId="13">#REF!</definedName>
    <definedName name="CY_tx_knw_Liabs" localSheetId="17">#REF!</definedName>
    <definedName name="CY_tx_knw_Liabs" localSheetId="5">#REF!</definedName>
    <definedName name="CY_tx_knw_Liabs" localSheetId="3">#REF!</definedName>
    <definedName name="CY_tx_knw_Liabs">#REF!</definedName>
    <definedName name="CY_tx_knw_RetEarn_bf" localSheetId="7">#REF!</definedName>
    <definedName name="CY_tx_knw_RetEarn_bf" localSheetId="9">#REF!</definedName>
    <definedName name="CY_tx_knw_RetEarn_bf" localSheetId="11">#REF!</definedName>
    <definedName name="CY_tx_knw_RetEarn_bf" localSheetId="14">#REF!</definedName>
    <definedName name="CY_tx_knw_RetEarn_bf" localSheetId="13">#REF!</definedName>
    <definedName name="CY_tx_knw_RetEarn_bf" localSheetId="17">#REF!</definedName>
    <definedName name="CY_tx_knw_RetEarn_bf" localSheetId="5">#REF!</definedName>
    <definedName name="CY_tx_knw_RetEarn_bf" localSheetId="3">#REF!</definedName>
    <definedName name="CY_tx_knw_RetEarn_bf">#REF!</definedName>
    <definedName name="CY_tx_lik_Equity" localSheetId="7">#REF!</definedName>
    <definedName name="CY_tx_lik_Equity" localSheetId="9">#REF!</definedName>
    <definedName name="CY_tx_lik_Equity" localSheetId="11">#REF!</definedName>
    <definedName name="CY_tx_lik_Equity" localSheetId="14">#REF!</definedName>
    <definedName name="CY_tx_lik_Equity" localSheetId="13">#REF!</definedName>
    <definedName name="CY_tx_lik_Equity" localSheetId="17">#REF!</definedName>
    <definedName name="CY_tx_lik_Equity" localSheetId="5">#REF!</definedName>
    <definedName name="CY_tx_lik_Equity" localSheetId="3">#REF!</definedName>
    <definedName name="CY_tx_lik_Equity">#REF!</definedName>
    <definedName name="CY_tx_lik_Income" localSheetId="7">#REF!</definedName>
    <definedName name="CY_tx_lik_Income" localSheetId="9">#REF!</definedName>
    <definedName name="CY_tx_lik_Income" localSheetId="11">#REF!</definedName>
    <definedName name="CY_tx_lik_Income" localSheetId="14">#REF!</definedName>
    <definedName name="CY_tx_lik_Income" localSheetId="13">#REF!</definedName>
    <definedName name="CY_tx_lik_Income" localSheetId="17">#REF!</definedName>
    <definedName name="CY_tx_lik_Income" localSheetId="5">#REF!</definedName>
    <definedName name="CY_tx_lik_Income" localSheetId="3">#REF!</definedName>
    <definedName name="CY_tx_lik_Income">#REF!</definedName>
    <definedName name="CY_tx_lik_Liabs" localSheetId="7">#REF!</definedName>
    <definedName name="CY_tx_lik_Liabs" localSheetId="9">#REF!</definedName>
    <definedName name="CY_tx_lik_Liabs" localSheetId="11">#REF!</definedName>
    <definedName name="CY_tx_lik_Liabs" localSheetId="14">#REF!</definedName>
    <definedName name="CY_tx_lik_Liabs" localSheetId="13">#REF!</definedName>
    <definedName name="CY_tx_lik_Liabs" localSheetId="17">#REF!</definedName>
    <definedName name="CY_tx_lik_Liabs" localSheetId="5">#REF!</definedName>
    <definedName name="CY_tx_lik_Liabs" localSheetId="3">#REF!</definedName>
    <definedName name="CY_tx_lik_Liabs">#REF!</definedName>
    <definedName name="CY_tx_lik_RetEarn_bf" localSheetId="7">#REF!</definedName>
    <definedName name="CY_tx_lik_RetEarn_bf" localSheetId="9">#REF!</definedName>
    <definedName name="CY_tx_lik_RetEarn_bf" localSheetId="11">#REF!</definedName>
    <definedName name="CY_tx_lik_RetEarn_bf" localSheetId="14">#REF!</definedName>
    <definedName name="CY_tx_lik_RetEarn_bf" localSheetId="13">#REF!</definedName>
    <definedName name="CY_tx_lik_RetEarn_bf" localSheetId="17">#REF!</definedName>
    <definedName name="CY_tx_lik_RetEarn_bf" localSheetId="5">#REF!</definedName>
    <definedName name="CY_tx_lik_RetEarn_bf" localSheetId="3">#REF!</definedName>
    <definedName name="CY_tx_lik_RetEarn_bf">#REF!</definedName>
    <definedName name="CYPWACC" localSheetId="7">#REF!</definedName>
    <definedName name="CYPWACC" localSheetId="9">#REF!</definedName>
    <definedName name="CYPWACC" localSheetId="11">#REF!</definedName>
    <definedName name="CYPWACC" localSheetId="14">#REF!</definedName>
    <definedName name="CYPWACC" localSheetId="13">#REF!</definedName>
    <definedName name="CYPWACC" localSheetId="17">#REF!</definedName>
    <definedName name="CYPWACC" localSheetId="5">#REF!</definedName>
    <definedName name="CYPWACC" localSheetId="3">#REF!</definedName>
    <definedName name="CYPWACC">#REF!</definedName>
    <definedName name="CYPWENG" localSheetId="7">#REF!</definedName>
    <definedName name="CYPWENG" localSheetId="9">#REF!</definedName>
    <definedName name="CYPWENG" localSheetId="11">#REF!</definedName>
    <definedName name="CYPWENG" localSheetId="14">#REF!</definedName>
    <definedName name="CYPWENG" localSheetId="13">#REF!</definedName>
    <definedName name="CYPWENG" localSheetId="17">#REF!</definedName>
    <definedName name="CYPWENG" localSheetId="5">#REF!</definedName>
    <definedName name="CYPWENG" localSheetId="3">#REF!</definedName>
    <definedName name="CYPWENG">#REF!</definedName>
    <definedName name="CYPWFIRE" localSheetId="7">#REF!</definedName>
    <definedName name="CYPWFIRE" localSheetId="9">#REF!</definedName>
    <definedName name="CYPWFIRE" localSheetId="11">#REF!</definedName>
    <definedName name="CYPWFIRE" localSheetId="14">#REF!</definedName>
    <definedName name="CYPWFIRE" localSheetId="13">#REF!</definedName>
    <definedName name="CYPWFIRE" localSheetId="17">#REF!</definedName>
    <definedName name="CYPWFIRE" localSheetId="5">#REF!</definedName>
    <definedName name="CYPWFIRE" localSheetId="3">#REF!</definedName>
    <definedName name="CYPWFIRE">#REF!</definedName>
    <definedName name="CYPWMARCARGO" localSheetId="7">#REF!</definedName>
    <definedName name="CYPWMARCARGO" localSheetId="9">#REF!</definedName>
    <definedName name="CYPWMARCARGO" localSheetId="11">#REF!</definedName>
    <definedName name="CYPWMARCARGO" localSheetId="14">#REF!</definedName>
    <definedName name="CYPWMARCARGO" localSheetId="13">#REF!</definedName>
    <definedName name="CYPWMARCARGO" localSheetId="17">#REF!</definedName>
    <definedName name="CYPWMARCARGO" localSheetId="5">#REF!</definedName>
    <definedName name="CYPWMARCARGO" localSheetId="3">#REF!</definedName>
    <definedName name="CYPWMARCARGO">#REF!</definedName>
    <definedName name="CYPWMARHULL" localSheetId="7">#REF!</definedName>
    <definedName name="CYPWMARHULL" localSheetId="9">#REF!</definedName>
    <definedName name="CYPWMARHULL" localSheetId="11">#REF!</definedName>
    <definedName name="CYPWMARHULL" localSheetId="14">#REF!</definedName>
    <definedName name="CYPWMARHULL" localSheetId="13">#REF!</definedName>
    <definedName name="CYPWMARHULL" localSheetId="17">#REF!</definedName>
    <definedName name="CYPWMARHULL" localSheetId="5">#REF!</definedName>
    <definedName name="CYPWMARHULL" localSheetId="3">#REF!</definedName>
    <definedName name="CYPWMARHULL">#REF!</definedName>
    <definedName name="CYPWMARYACHT" localSheetId="7">#REF!</definedName>
    <definedName name="CYPWMARYACHT" localSheetId="9">#REF!</definedName>
    <definedName name="CYPWMARYACHT" localSheetId="11">#REF!</definedName>
    <definedName name="CYPWMARYACHT" localSheetId="14">#REF!</definedName>
    <definedName name="CYPWMARYACHT" localSheetId="13">#REF!</definedName>
    <definedName name="CYPWMARYACHT" localSheetId="17">#REF!</definedName>
    <definedName name="CYPWMARYACHT" localSheetId="5">#REF!</definedName>
    <definedName name="CYPWMARYACHT" localSheetId="3">#REF!</definedName>
    <definedName name="CYPWMARYACHT">#REF!</definedName>
    <definedName name="CYPWMOTOR" localSheetId="7">#REF!</definedName>
    <definedName name="CYPWMOTOR" localSheetId="9">#REF!</definedName>
    <definedName name="CYPWMOTOR" localSheetId="11">#REF!</definedName>
    <definedName name="CYPWMOTOR" localSheetId="14">#REF!</definedName>
    <definedName name="CYPWMOTOR" localSheetId="13">#REF!</definedName>
    <definedName name="CYPWMOTOR" localSheetId="17">#REF!</definedName>
    <definedName name="CYPWMOTOR" localSheetId="5">#REF!</definedName>
    <definedName name="CYPWMOTOR" localSheetId="3">#REF!</definedName>
    <definedName name="CYPWMOTOR">#REF!</definedName>
    <definedName name="CYUPRACC" localSheetId="7">#REF!</definedName>
    <definedName name="CYUPRACC" localSheetId="9">#REF!</definedName>
    <definedName name="CYUPRACC" localSheetId="11">#REF!</definedName>
    <definedName name="CYUPRACC" localSheetId="14">#REF!</definedName>
    <definedName name="CYUPRACC" localSheetId="13">#REF!</definedName>
    <definedName name="CYUPRACC" localSheetId="17">#REF!</definedName>
    <definedName name="CYUPRACC" localSheetId="5">#REF!</definedName>
    <definedName name="CYUPRACC" localSheetId="3">#REF!</definedName>
    <definedName name="CYUPRACC">#REF!</definedName>
    <definedName name="CYUPRENG" localSheetId="7">#REF!</definedName>
    <definedName name="CYUPRENG" localSheetId="9">#REF!</definedName>
    <definedName name="CYUPRENG" localSheetId="11">#REF!</definedName>
    <definedName name="CYUPRENG" localSheetId="14">#REF!</definedName>
    <definedName name="CYUPRENG" localSheetId="13">#REF!</definedName>
    <definedName name="CYUPRENG" localSheetId="17">#REF!</definedName>
    <definedName name="CYUPRENG" localSheetId="5">#REF!</definedName>
    <definedName name="CYUPRENG" localSheetId="3">#REF!</definedName>
    <definedName name="CYUPRENG">#REF!</definedName>
    <definedName name="CYUPRFIRE" localSheetId="7">#REF!</definedName>
    <definedName name="CYUPRFIRE" localSheetId="9">#REF!</definedName>
    <definedName name="CYUPRFIRE" localSheetId="11">#REF!</definedName>
    <definedName name="CYUPRFIRE" localSheetId="14">#REF!</definedName>
    <definedName name="CYUPRFIRE" localSheetId="13">#REF!</definedName>
    <definedName name="CYUPRFIRE" localSheetId="17">#REF!</definedName>
    <definedName name="CYUPRFIRE" localSheetId="5">#REF!</definedName>
    <definedName name="CYUPRFIRE" localSheetId="3">#REF!</definedName>
    <definedName name="CYUPRFIRE">#REF!</definedName>
    <definedName name="CYUPRMARCARGO" localSheetId="7">#REF!</definedName>
    <definedName name="CYUPRMARCARGO" localSheetId="9">#REF!</definedName>
    <definedName name="CYUPRMARCARGO" localSheetId="11">#REF!</definedName>
    <definedName name="CYUPRMARCARGO" localSheetId="14">#REF!</definedName>
    <definedName name="CYUPRMARCARGO" localSheetId="13">#REF!</definedName>
    <definedName name="CYUPRMARCARGO" localSheetId="17">#REF!</definedName>
    <definedName name="CYUPRMARCARGO" localSheetId="5">#REF!</definedName>
    <definedName name="CYUPRMARCARGO" localSheetId="3">#REF!</definedName>
    <definedName name="CYUPRMARCARGO">#REF!</definedName>
    <definedName name="CYUPRMARHULL" localSheetId="7">#REF!</definedName>
    <definedName name="CYUPRMARHULL" localSheetId="9">#REF!</definedName>
    <definedName name="CYUPRMARHULL" localSheetId="11">#REF!</definedName>
    <definedName name="CYUPRMARHULL" localSheetId="14">#REF!</definedName>
    <definedName name="CYUPRMARHULL" localSheetId="13">#REF!</definedName>
    <definedName name="CYUPRMARHULL" localSheetId="17">#REF!</definedName>
    <definedName name="CYUPRMARHULL" localSheetId="5">#REF!</definedName>
    <definedName name="CYUPRMARHULL" localSheetId="3">#REF!</definedName>
    <definedName name="CYUPRMARHULL">#REF!</definedName>
    <definedName name="CYUPRMARYACHT" localSheetId="7">#REF!</definedName>
    <definedName name="CYUPRMARYACHT" localSheetId="9">#REF!</definedName>
    <definedName name="CYUPRMARYACHT" localSheetId="11">#REF!</definedName>
    <definedName name="CYUPRMARYACHT" localSheetId="14">#REF!</definedName>
    <definedName name="CYUPRMARYACHT" localSheetId="13">#REF!</definedName>
    <definedName name="CYUPRMARYACHT" localSheetId="17">#REF!</definedName>
    <definedName name="CYUPRMARYACHT" localSheetId="5">#REF!</definedName>
    <definedName name="CYUPRMARYACHT" localSheetId="3">#REF!</definedName>
    <definedName name="CYUPRMARYACHT">#REF!</definedName>
    <definedName name="CYUPRMOTOR" localSheetId="7">#REF!</definedName>
    <definedName name="CYUPRMOTOR" localSheetId="9">#REF!</definedName>
    <definedName name="CYUPRMOTOR" localSheetId="11">#REF!</definedName>
    <definedName name="CYUPRMOTOR" localSheetId="14">#REF!</definedName>
    <definedName name="CYUPRMOTOR" localSheetId="13">#REF!</definedName>
    <definedName name="CYUPRMOTOR" localSheetId="17">#REF!</definedName>
    <definedName name="CYUPRMOTOR" localSheetId="5">#REF!</definedName>
    <definedName name="CYUPRMOTOR" localSheetId="3">#REF!</definedName>
    <definedName name="CYUPRMOTOR">#REF!</definedName>
    <definedName name="d" localSheetId="7">#REF!</definedName>
    <definedName name="d" localSheetId="9">#REF!</definedName>
    <definedName name="d" localSheetId="11">#REF!</definedName>
    <definedName name="d" localSheetId="14">#REF!</definedName>
    <definedName name="d" localSheetId="13">#REF!</definedName>
    <definedName name="d" localSheetId="17">#REF!</definedName>
    <definedName name="d" localSheetId="5">#REF!</definedName>
    <definedName name="d" localSheetId="3">#REF!</definedName>
    <definedName name="d">#REF!</definedName>
    <definedName name="da" localSheetId="7">#REF!</definedName>
    <definedName name="da" localSheetId="9">#REF!</definedName>
    <definedName name="da" localSheetId="11">#REF!</definedName>
    <definedName name="da" localSheetId="14">#REF!</definedName>
    <definedName name="da" localSheetId="13">#REF!</definedName>
    <definedName name="da" localSheetId="17">#REF!</definedName>
    <definedName name="da" localSheetId="5">#REF!</definedName>
    <definedName name="da" localSheetId="3">#REF!</definedName>
    <definedName name="da">#REF!</definedName>
    <definedName name="dafgdfgadg" localSheetId="7">[34]BSDOMOVS!#REF!</definedName>
    <definedName name="dafgdfgadg" localSheetId="9">[34]BSDOMOVS!#REF!</definedName>
    <definedName name="dafgdfgadg" localSheetId="11">[34]BSDOMOVS!#REF!</definedName>
    <definedName name="dafgdfgadg" localSheetId="14">[34]BSDOMOVS!#REF!</definedName>
    <definedName name="dafgdfgadg" localSheetId="13">[34]BSDOMOVS!#REF!</definedName>
    <definedName name="dafgdfgadg" localSheetId="17">[34]BSDOMOVS!#REF!</definedName>
    <definedName name="dafgdfgadg" localSheetId="5">[34]BSDOMOVS!#REF!</definedName>
    <definedName name="dafgdfgadg" localSheetId="3">[34]BSDOMOVS!#REF!</definedName>
    <definedName name="dafgdfgadg">[34]BSDOMOVS!#REF!</definedName>
    <definedName name="dafhdfhh" localSheetId="7">[34]BSDOMOVS!#REF!</definedName>
    <definedName name="dafhdfhh" localSheetId="9">[34]BSDOMOVS!#REF!</definedName>
    <definedName name="dafhdfhh" localSheetId="11">[34]BSDOMOVS!#REF!</definedName>
    <definedName name="dafhdfhh" localSheetId="14">[34]BSDOMOVS!#REF!</definedName>
    <definedName name="dafhdfhh" localSheetId="13">[34]BSDOMOVS!#REF!</definedName>
    <definedName name="dafhdfhh" localSheetId="17">[34]BSDOMOVS!#REF!</definedName>
    <definedName name="dafhdfhh" localSheetId="5">[34]BSDOMOVS!#REF!</definedName>
    <definedName name="dafhdfhh" localSheetId="3">[34]BSDOMOVS!#REF!</definedName>
    <definedName name="dafhdfhh">[34]BSDOMOVS!#REF!</definedName>
    <definedName name="dagdfg" localSheetId="7">#REF!</definedName>
    <definedName name="dagdfg" localSheetId="9">#REF!</definedName>
    <definedName name="dagdfg" localSheetId="11">#REF!</definedName>
    <definedName name="dagdfg" localSheetId="14">#REF!</definedName>
    <definedName name="dagdfg" localSheetId="13">#REF!</definedName>
    <definedName name="dagdfg" localSheetId="17">#REF!</definedName>
    <definedName name="dagdfg" localSheetId="5">#REF!</definedName>
    <definedName name="dagdfg" localSheetId="3">#REF!</definedName>
    <definedName name="dagdfg">#REF!</definedName>
    <definedName name="dagfgfdg" localSheetId="7">#REF!</definedName>
    <definedName name="dagfgfdg" localSheetId="9">#REF!</definedName>
    <definedName name="dagfgfdg" localSheetId="11">#REF!</definedName>
    <definedName name="dagfgfdg" localSheetId="14">#REF!</definedName>
    <definedName name="dagfgfdg" localSheetId="13">#REF!</definedName>
    <definedName name="dagfgfdg" localSheetId="17">#REF!</definedName>
    <definedName name="dagfgfdg" localSheetId="5">#REF!</definedName>
    <definedName name="dagfgfdg" localSheetId="3">#REF!</definedName>
    <definedName name="dagfgfdg">#REF!</definedName>
    <definedName name="Dasfasf" localSheetId="13" hidden="1">#REF!</definedName>
    <definedName name="Dasfasf" hidden="1">#REF!</definedName>
    <definedName name="Data" localSheetId="7">#REF!</definedName>
    <definedName name="Data" localSheetId="9">#REF!</definedName>
    <definedName name="Data" localSheetId="11">#REF!</definedName>
    <definedName name="Data" localSheetId="14">#REF!</definedName>
    <definedName name="Data" localSheetId="13">#REF!</definedName>
    <definedName name="Data" localSheetId="17">#REF!</definedName>
    <definedName name="Data" localSheetId="5">#REF!</definedName>
    <definedName name="Data" localSheetId="3">#REF!</definedName>
    <definedName name="Data">#REF!</definedName>
    <definedName name="DATA2" localSheetId="7">#REF!</definedName>
    <definedName name="DATA2" localSheetId="9">#REF!</definedName>
    <definedName name="DATA2" localSheetId="11">#REF!</definedName>
    <definedName name="DATA2" localSheetId="14">#REF!</definedName>
    <definedName name="DATA2" localSheetId="13">#REF!</definedName>
    <definedName name="DATA2" localSheetId="17">#REF!</definedName>
    <definedName name="DATA2" localSheetId="5">#REF!</definedName>
    <definedName name="DATA2" localSheetId="3">#REF!</definedName>
    <definedName name="DATA2">#REF!</definedName>
    <definedName name="DATA2AC" localSheetId="7">#REF!</definedName>
    <definedName name="DATA2AC" localSheetId="9">#REF!</definedName>
    <definedName name="DATA2AC" localSheetId="11">#REF!</definedName>
    <definedName name="DATA2AC" localSheetId="14">#REF!</definedName>
    <definedName name="DATA2AC" localSheetId="13">#REF!</definedName>
    <definedName name="DATA2AC" localSheetId="17">#REF!</definedName>
    <definedName name="DATA2AC" localSheetId="5">#REF!</definedName>
    <definedName name="DATA2AC" localSheetId="3">#REF!</definedName>
    <definedName name="DATA2AC">#REF!</definedName>
    <definedName name="DATA2AH" localSheetId="7">#REF!</definedName>
    <definedName name="DATA2AH" localSheetId="9">#REF!</definedName>
    <definedName name="DATA2AH" localSheetId="11">#REF!</definedName>
    <definedName name="DATA2AH" localSheetId="14">#REF!</definedName>
    <definedName name="DATA2AH" localSheetId="13">#REF!</definedName>
    <definedName name="DATA2AH" localSheetId="17">#REF!</definedName>
    <definedName name="DATA2AH" localSheetId="5">#REF!</definedName>
    <definedName name="DATA2AH" localSheetId="3">#REF!</definedName>
    <definedName name="DATA2AH">#REF!</definedName>
    <definedName name="DATA2FS" localSheetId="7">#REF!</definedName>
    <definedName name="DATA2FS" localSheetId="9">#REF!</definedName>
    <definedName name="DATA2FS" localSheetId="11">#REF!</definedName>
    <definedName name="DATA2FS" localSheetId="14">#REF!</definedName>
    <definedName name="DATA2FS" localSheetId="13">#REF!</definedName>
    <definedName name="DATA2FS" localSheetId="17">#REF!</definedName>
    <definedName name="DATA2FS" localSheetId="5">#REF!</definedName>
    <definedName name="DATA2FS" localSheetId="3">#REF!</definedName>
    <definedName name="DATA2FS">#REF!</definedName>
    <definedName name="DATA2GS" localSheetId="7">#REF!</definedName>
    <definedName name="DATA2GS" localSheetId="9">#REF!</definedName>
    <definedName name="DATA2GS" localSheetId="11">#REF!</definedName>
    <definedName name="DATA2GS" localSheetId="14">#REF!</definedName>
    <definedName name="DATA2GS" localSheetId="13">#REF!</definedName>
    <definedName name="DATA2GS" localSheetId="17">#REF!</definedName>
    <definedName name="DATA2GS" localSheetId="5">#REF!</definedName>
    <definedName name="DATA2GS" localSheetId="3">#REF!</definedName>
    <definedName name="DATA2GS">#REF!</definedName>
    <definedName name="DATA2HM" localSheetId="7">#REF!</definedName>
    <definedName name="DATA2HM" localSheetId="9">#REF!</definedName>
    <definedName name="DATA2HM" localSheetId="11">#REF!</definedName>
    <definedName name="DATA2HM" localSheetId="14">#REF!</definedName>
    <definedName name="DATA2HM" localSheetId="13">#REF!</definedName>
    <definedName name="DATA2HM" localSheetId="17">#REF!</definedName>
    <definedName name="DATA2HM" localSheetId="5">#REF!</definedName>
    <definedName name="DATA2HM" localSheetId="3">#REF!</definedName>
    <definedName name="DATA2HM">#REF!</definedName>
    <definedName name="DATA2IC" localSheetId="7">#REF!</definedName>
    <definedName name="DATA2IC" localSheetId="9">#REF!</definedName>
    <definedName name="DATA2IC" localSheetId="11">#REF!</definedName>
    <definedName name="DATA2IC" localSheetId="14">#REF!</definedName>
    <definedName name="DATA2IC" localSheetId="13">#REF!</definedName>
    <definedName name="DATA2IC" localSheetId="17">#REF!</definedName>
    <definedName name="DATA2IC" localSheetId="5">#REF!</definedName>
    <definedName name="DATA2IC" localSheetId="3">#REF!</definedName>
    <definedName name="DATA2IC">#REF!</definedName>
    <definedName name="DATA2IC2" localSheetId="7">#REF!</definedName>
    <definedName name="DATA2IC2" localSheetId="9">#REF!</definedName>
    <definedName name="DATA2IC2" localSheetId="11">#REF!</definedName>
    <definedName name="DATA2IC2" localSheetId="14">#REF!</definedName>
    <definedName name="DATA2IC2" localSheetId="13">#REF!</definedName>
    <definedName name="DATA2IC2" localSheetId="17">#REF!</definedName>
    <definedName name="DATA2IC2" localSheetId="5">#REF!</definedName>
    <definedName name="DATA2IC2" localSheetId="3">#REF!</definedName>
    <definedName name="DATA2IC2">#REF!</definedName>
    <definedName name="DATA2IGI" localSheetId="7">#REF!</definedName>
    <definedName name="DATA2IGI" localSheetId="9">#REF!</definedName>
    <definedName name="DATA2IGI" localSheetId="11">#REF!</definedName>
    <definedName name="DATA2IGI" localSheetId="14">#REF!</definedName>
    <definedName name="DATA2IGI" localSheetId="13">#REF!</definedName>
    <definedName name="DATA2IGI" localSheetId="17">#REF!</definedName>
    <definedName name="DATA2IGI" localSheetId="5">#REF!</definedName>
    <definedName name="DATA2IGI" localSheetId="3">#REF!</definedName>
    <definedName name="DATA2IGI">#REF!</definedName>
    <definedName name="DATA2JS" localSheetId="7">#REF!</definedName>
    <definedName name="DATA2JS" localSheetId="9">#REF!</definedName>
    <definedName name="DATA2JS" localSheetId="11">#REF!</definedName>
    <definedName name="DATA2JS" localSheetId="14">#REF!</definedName>
    <definedName name="DATA2JS" localSheetId="13">#REF!</definedName>
    <definedName name="DATA2JS" localSheetId="17">#REF!</definedName>
    <definedName name="DATA2JS" localSheetId="5">#REF!</definedName>
    <definedName name="DATA2JS" localSheetId="3">#REF!</definedName>
    <definedName name="DATA2JS">#REF!</definedName>
    <definedName name="DATA4" localSheetId="7">#REF!</definedName>
    <definedName name="DATA4" localSheetId="9">#REF!</definedName>
    <definedName name="DATA4" localSheetId="11">#REF!</definedName>
    <definedName name="DATA4" localSheetId="14">#REF!</definedName>
    <definedName name="DATA4" localSheetId="13">#REF!</definedName>
    <definedName name="DATA4" localSheetId="17">#REF!</definedName>
    <definedName name="DATA4" localSheetId="5">#REF!</definedName>
    <definedName name="DATA4" localSheetId="3">#REF!</definedName>
    <definedName name="DATA4">#REF!</definedName>
    <definedName name="DATA9" localSheetId="7">#REF!</definedName>
    <definedName name="DATA9" localSheetId="9">#REF!</definedName>
    <definedName name="DATA9" localSheetId="11">#REF!</definedName>
    <definedName name="DATA9" localSheetId="14">#REF!</definedName>
    <definedName name="DATA9" localSheetId="13">#REF!</definedName>
    <definedName name="DATA9" localSheetId="17">#REF!</definedName>
    <definedName name="DATA9" localSheetId="5">#REF!</definedName>
    <definedName name="DATA9" localSheetId="3">#REF!</definedName>
    <definedName name="DATA9">#REF!</definedName>
    <definedName name="DATAAC" localSheetId="7">#REF!</definedName>
    <definedName name="DATAAC" localSheetId="9">#REF!</definedName>
    <definedName name="DATAAC" localSheetId="11">#REF!</definedName>
    <definedName name="DATAAC" localSheetId="14">#REF!</definedName>
    <definedName name="DATAAC" localSheetId="13">#REF!</definedName>
    <definedName name="DATAAC" localSheetId="17">#REF!</definedName>
    <definedName name="DATAAC" localSheetId="5">#REF!</definedName>
    <definedName name="DATAAC" localSheetId="3">#REF!</definedName>
    <definedName name="DATAAC">#REF!</definedName>
    <definedName name="DATAAC2" localSheetId="7">#REF!</definedName>
    <definedName name="DATAAC2" localSheetId="9">#REF!</definedName>
    <definedName name="DATAAC2" localSheetId="11">#REF!</definedName>
    <definedName name="DATAAC2" localSheetId="14">#REF!</definedName>
    <definedName name="DATAAC2" localSheetId="13">#REF!</definedName>
    <definedName name="DATAAC2" localSheetId="17">#REF!</definedName>
    <definedName name="DATAAC2" localSheetId="5">#REF!</definedName>
    <definedName name="DATAAC2" localSheetId="3">#REF!</definedName>
    <definedName name="DATAAC2">#REF!</definedName>
    <definedName name="DATAAH" localSheetId="7">#REF!</definedName>
    <definedName name="DATAAH" localSheetId="9">#REF!</definedName>
    <definedName name="DATAAH" localSheetId="11">#REF!</definedName>
    <definedName name="DATAAH" localSheetId="14">#REF!</definedName>
    <definedName name="DATAAH" localSheetId="13">#REF!</definedName>
    <definedName name="DATAAH" localSheetId="17">#REF!</definedName>
    <definedName name="DATAAH" localSheetId="5">#REF!</definedName>
    <definedName name="DATAAH" localSheetId="3">#REF!</definedName>
    <definedName name="DATAAH">#REF!</definedName>
    <definedName name="_xlnm.Database" localSheetId="7">#REF!</definedName>
    <definedName name="_xlnm.Database" localSheetId="9">#REF!</definedName>
    <definedName name="_xlnm.Database" localSheetId="11">#REF!</definedName>
    <definedName name="_xlnm.Database" localSheetId="14">#REF!</definedName>
    <definedName name="_xlnm.Database" localSheetId="13">#REF!</definedName>
    <definedName name="_xlnm.Database" localSheetId="17">#REF!</definedName>
    <definedName name="_xlnm.Database" localSheetId="5">#REF!</definedName>
    <definedName name="_xlnm.Database" localSheetId="3">#REF!</definedName>
    <definedName name="_xlnm.Database">#REF!</definedName>
    <definedName name="Database_MI" localSheetId="7">#REF!</definedName>
    <definedName name="Database_MI" localSheetId="9">#REF!</definedName>
    <definedName name="Database_MI" localSheetId="11">#REF!</definedName>
    <definedName name="Database_MI" localSheetId="14">#REF!</definedName>
    <definedName name="Database_MI" localSheetId="13">#REF!</definedName>
    <definedName name="Database_MI" localSheetId="17">#REF!</definedName>
    <definedName name="Database_MI" localSheetId="5">#REF!</definedName>
    <definedName name="Database_MI" localSheetId="3">#REF!</definedName>
    <definedName name="Database_MI">#REF!</definedName>
    <definedName name="Databasenew" localSheetId="7">#REF!</definedName>
    <definedName name="Databasenew" localSheetId="9">#REF!</definedName>
    <definedName name="Databasenew" localSheetId="11">#REF!</definedName>
    <definedName name="Databasenew" localSheetId="14">#REF!</definedName>
    <definedName name="Databasenew" localSheetId="13">#REF!</definedName>
    <definedName name="Databasenew" localSheetId="17">#REF!</definedName>
    <definedName name="Databasenew" localSheetId="5">#REF!</definedName>
    <definedName name="Databasenew" localSheetId="3">#REF!</definedName>
    <definedName name="Databasenew">#REF!</definedName>
    <definedName name="DATACOUPON" localSheetId="7">#REF!</definedName>
    <definedName name="DATACOUPON" localSheetId="9">#REF!</definedName>
    <definedName name="DATACOUPON" localSheetId="11">#REF!</definedName>
    <definedName name="DATACOUPON" localSheetId="14">#REF!</definedName>
    <definedName name="DATACOUPON" localSheetId="13">#REF!</definedName>
    <definedName name="DATACOUPON" localSheetId="17">#REF!</definedName>
    <definedName name="DATACOUPON" localSheetId="5">#REF!</definedName>
    <definedName name="DATACOUPON" localSheetId="3">#REF!</definedName>
    <definedName name="DATACOUPON">#REF!</definedName>
    <definedName name="DATAEQUITY" localSheetId="7">#REF!</definedName>
    <definedName name="DATAEQUITY" localSheetId="9">#REF!</definedName>
    <definedName name="DATAEQUITY" localSheetId="11">#REF!</definedName>
    <definedName name="DATAEQUITY" localSheetId="14">#REF!</definedName>
    <definedName name="DATAEQUITY" localSheetId="13">#REF!</definedName>
    <definedName name="DATAEQUITY" localSheetId="17">#REF!</definedName>
    <definedName name="DATAEQUITY" localSheetId="5">#REF!</definedName>
    <definedName name="DATAEQUITY" localSheetId="3">#REF!</definedName>
    <definedName name="DATAEQUITY">#REF!</definedName>
    <definedName name="DATAEX">[69]NCSS!$C$6:$U$1682</definedName>
    <definedName name="DATAEX2">[69]NCSS!$C$6:$P$1682</definedName>
    <definedName name="DATAFS" localSheetId="7">#REF!</definedName>
    <definedName name="DATAFS" localSheetId="9">#REF!</definedName>
    <definedName name="DATAFS" localSheetId="11">#REF!</definedName>
    <definedName name="DATAFS" localSheetId="14">#REF!</definedName>
    <definedName name="DATAFS" localSheetId="13">#REF!</definedName>
    <definedName name="DATAFS" localSheetId="17">#REF!</definedName>
    <definedName name="DATAFS" localSheetId="5">#REF!</definedName>
    <definedName name="DATAFS" localSheetId="3">#REF!</definedName>
    <definedName name="DATAFS">#REF!</definedName>
    <definedName name="DATAGS" localSheetId="7">#REF!</definedName>
    <definedName name="DATAGS" localSheetId="9">#REF!</definedName>
    <definedName name="DATAGS" localSheetId="11">#REF!</definedName>
    <definedName name="DATAGS" localSheetId="14">#REF!</definedName>
    <definedName name="DATAGS" localSheetId="13">#REF!</definedName>
    <definedName name="DATAGS" localSheetId="17">#REF!</definedName>
    <definedName name="DATAGS" localSheetId="5">#REF!</definedName>
    <definedName name="DATAGS" localSheetId="3">#REF!</definedName>
    <definedName name="DATAGS">#REF!</definedName>
    <definedName name="DATAHM" localSheetId="7">#REF!</definedName>
    <definedName name="DATAHM" localSheetId="9">#REF!</definedName>
    <definedName name="DATAHM" localSheetId="11">#REF!</definedName>
    <definedName name="DATAHM" localSheetId="14">#REF!</definedName>
    <definedName name="DATAHM" localSheetId="13">#REF!</definedName>
    <definedName name="DATAHM" localSheetId="17">#REF!</definedName>
    <definedName name="DATAHM" localSheetId="5">#REF!</definedName>
    <definedName name="DATAHM" localSheetId="3">#REF!</definedName>
    <definedName name="DATAHM">#REF!</definedName>
    <definedName name="DATAIC" localSheetId="7">#REF!</definedName>
    <definedName name="DATAIC" localSheetId="9">#REF!</definedName>
    <definedName name="DATAIC" localSheetId="11">#REF!</definedName>
    <definedName name="DATAIC" localSheetId="14">#REF!</definedName>
    <definedName name="DATAIC" localSheetId="13">#REF!</definedName>
    <definedName name="DATAIC" localSheetId="17">#REF!</definedName>
    <definedName name="DATAIC" localSheetId="5">#REF!</definedName>
    <definedName name="DATAIC" localSheetId="3">#REF!</definedName>
    <definedName name="DATAIC">#REF!</definedName>
    <definedName name="DATAIGI" localSheetId="7">#REF!</definedName>
    <definedName name="DATAIGI" localSheetId="9">#REF!</definedName>
    <definedName name="DATAIGI" localSheetId="11">#REF!</definedName>
    <definedName name="DATAIGI" localSheetId="14">#REF!</definedName>
    <definedName name="DATAIGI" localSheetId="13">#REF!</definedName>
    <definedName name="DATAIGI" localSheetId="17">#REF!</definedName>
    <definedName name="DATAIGI" localSheetId="5">#REF!</definedName>
    <definedName name="DATAIGI" localSheetId="3">#REF!</definedName>
    <definedName name="DATAIGI">#REF!</definedName>
    <definedName name="DATAJS" localSheetId="7">#REF!</definedName>
    <definedName name="DATAJS" localSheetId="9">#REF!</definedName>
    <definedName name="DATAJS" localSheetId="11">#REF!</definedName>
    <definedName name="DATAJS" localSheetId="14">#REF!</definedName>
    <definedName name="DATAJS" localSheetId="13">#REF!</definedName>
    <definedName name="DATAJS" localSheetId="17">#REF!</definedName>
    <definedName name="DATAJS" localSheetId="5">#REF!</definedName>
    <definedName name="DATAJS" localSheetId="3">#REF!</definedName>
    <definedName name="DATAJS">#REF!</definedName>
    <definedName name="DATAJS2" localSheetId="7">#REF!</definedName>
    <definedName name="DATAJS2" localSheetId="9">#REF!</definedName>
    <definedName name="DATAJS2" localSheetId="11">#REF!</definedName>
    <definedName name="DATAJS2" localSheetId="14">#REF!</definedName>
    <definedName name="DATAJS2" localSheetId="13">#REF!</definedName>
    <definedName name="DATAJS2" localSheetId="17">#REF!</definedName>
    <definedName name="DATAJS2" localSheetId="5">#REF!</definedName>
    <definedName name="DATAJS2" localSheetId="3">#REF!</definedName>
    <definedName name="DATAJS2">#REF!</definedName>
    <definedName name="DATATFC" localSheetId="7">#REF!</definedName>
    <definedName name="DATATFC" localSheetId="9">#REF!</definedName>
    <definedName name="DATATFC" localSheetId="11">#REF!</definedName>
    <definedName name="DATATFC" localSheetId="14">#REF!</definedName>
    <definedName name="DATATFC" localSheetId="13">#REF!</definedName>
    <definedName name="DATATFC" localSheetId="17">#REF!</definedName>
    <definedName name="DATATFC" localSheetId="5">#REF!</definedName>
    <definedName name="DATATFC" localSheetId="3">#REF!</definedName>
    <definedName name="DATATFC">#REF!</definedName>
    <definedName name="DATE" localSheetId="14">#REF!</definedName>
    <definedName name="DATE" localSheetId="13">#REF!</definedName>
    <definedName name="DATE" localSheetId="5">#REF!</definedName>
    <definedName name="DATE" localSheetId="3">#REF!</definedName>
    <definedName name="DATE">#REF!</definedName>
    <definedName name="Days" localSheetId="7">#REF!</definedName>
    <definedName name="Days" localSheetId="9">#REF!</definedName>
    <definedName name="Days" localSheetId="11">#REF!</definedName>
    <definedName name="Days" localSheetId="14">#REF!</definedName>
    <definedName name="Days" localSheetId="13">#REF!</definedName>
    <definedName name="Days" localSheetId="17">#REF!</definedName>
    <definedName name="Days" localSheetId="5">#REF!</definedName>
    <definedName name="Days" localSheetId="3">#REF!</definedName>
    <definedName name="Days">#REF!</definedName>
    <definedName name="Dbase" localSheetId="7">#REF!</definedName>
    <definedName name="Dbase" localSheetId="9">#REF!</definedName>
    <definedName name="Dbase" localSheetId="11">#REF!</definedName>
    <definedName name="Dbase" localSheetId="14">#REF!</definedName>
    <definedName name="Dbase" localSheetId="13">#REF!</definedName>
    <definedName name="Dbase" localSheetId="17">#REF!</definedName>
    <definedName name="Dbase" localSheetId="5">#REF!</definedName>
    <definedName name="Dbase" localSheetId="3">#REF!</definedName>
    <definedName name="Dbase">#REF!</definedName>
    <definedName name="DD" localSheetId="7">'[1]last qrt2001'!#REF!</definedName>
    <definedName name="DD" localSheetId="9">'[1]last qrt2001'!#REF!</definedName>
    <definedName name="DD" localSheetId="11">'[1]last qrt2001'!#REF!</definedName>
    <definedName name="DD" localSheetId="14">'[1]last qrt2001'!#REF!</definedName>
    <definedName name="DD" localSheetId="13">'[1]last qrt2001'!#REF!</definedName>
    <definedName name="DD" localSheetId="17">'[1]last qrt2001'!#REF!</definedName>
    <definedName name="DD" localSheetId="5">'[1]last qrt2001'!#REF!</definedName>
    <definedName name="DD" localSheetId="3">'[1]last qrt2001'!#REF!</definedName>
    <definedName name="DD">'[1]last qrt2001'!#REF!</definedName>
    <definedName name="DD_Curr">[80]Currency!$C$3</definedName>
    <definedName name="ddd" localSheetId="16">#REF!</definedName>
    <definedName name="ddd" localSheetId="7">#REF!</definedName>
    <definedName name="ddd" localSheetId="9">#REF!</definedName>
    <definedName name="ddd" localSheetId="11">#REF!</definedName>
    <definedName name="ddd" localSheetId="14">#REF!</definedName>
    <definedName name="ddd" localSheetId="13">#REF!</definedName>
    <definedName name="ddd" localSheetId="17">#REF!</definedName>
    <definedName name="ddd" localSheetId="5">#REF!</definedName>
    <definedName name="ddd" localSheetId="3">#REF!</definedName>
    <definedName name="ddd">#REF!</definedName>
    <definedName name="dddd" localSheetId="16">#REF!</definedName>
    <definedName name="dddd" localSheetId="7">#REF!</definedName>
    <definedName name="dddd" localSheetId="9">#REF!</definedName>
    <definedName name="dddd" localSheetId="11">#REF!</definedName>
    <definedName name="dddd" localSheetId="14">#REF!</definedName>
    <definedName name="dddd" localSheetId="13">#REF!</definedName>
    <definedName name="dddd" localSheetId="17">#REF!</definedName>
    <definedName name="dddd" localSheetId="5">#REF!</definedName>
    <definedName name="dddd" localSheetId="3">#REF!</definedName>
    <definedName name="dddd">#REF!</definedName>
    <definedName name="DEBIT" localSheetId="14">'[78]Balance Sheet'!#REF!</definedName>
    <definedName name="DEBIT" localSheetId="13">'[78]Balance Sheet'!#REF!</definedName>
    <definedName name="DEBIT" localSheetId="5">'[78]Balance Sheet'!#REF!</definedName>
    <definedName name="DEBIT" localSheetId="3">'[78]Balance Sheet'!#REF!</definedName>
    <definedName name="DEBIT">'[78]Balance Sheet'!#REF!</definedName>
    <definedName name="dec" localSheetId="7">#REF!</definedName>
    <definedName name="dec" localSheetId="9">#REF!</definedName>
    <definedName name="dec" localSheetId="11">#REF!</definedName>
    <definedName name="dec" localSheetId="14">#REF!</definedName>
    <definedName name="dec" localSheetId="13">#REF!</definedName>
    <definedName name="dec" localSheetId="17">#REF!</definedName>
    <definedName name="dec" localSheetId="5">#REF!</definedName>
    <definedName name="dec" localSheetId="3">#REF!</definedName>
    <definedName name="dec">#REF!</definedName>
    <definedName name="DEFERED_TAX" localSheetId="7">#REF!</definedName>
    <definedName name="DEFERED_TAX" localSheetId="9">#REF!</definedName>
    <definedName name="DEFERED_TAX" localSheetId="11">#REF!</definedName>
    <definedName name="DEFERED_TAX" localSheetId="14">#REF!</definedName>
    <definedName name="DEFERED_TAX" localSheetId="13">#REF!</definedName>
    <definedName name="DEFERED_TAX" localSheetId="17">#REF!</definedName>
    <definedName name="DEFERED_TAX" localSheetId="5">#REF!</definedName>
    <definedName name="DEFERED_TAX" localSheetId="3">#REF!</definedName>
    <definedName name="DEFERED_TAX">#REF!</definedName>
    <definedName name="dEFF.LIA" localSheetId="16">[45]acct!#REF!</definedName>
    <definedName name="dEFF.LIA" localSheetId="7">[45]acct!#REF!</definedName>
    <definedName name="dEFF.LIA" localSheetId="9">[45]acct!#REF!</definedName>
    <definedName name="dEFF.LIA" localSheetId="11">[45]acct!#REF!</definedName>
    <definedName name="dEFF.LIA" localSheetId="14">[45]acct!#REF!</definedName>
    <definedName name="dEFF.LIA" localSheetId="13">[45]acct!#REF!</definedName>
    <definedName name="dEFF.LIA" localSheetId="17">[45]acct!#REF!</definedName>
    <definedName name="dEFF.LIA" localSheetId="5">[45]acct!#REF!</definedName>
    <definedName name="dEFF.LIA" localSheetId="3">[45]acct!#REF!</definedName>
    <definedName name="dEFF.LIA">[45]acct!#REF!</definedName>
    <definedName name="DELETIONS" localSheetId="7">#REF!</definedName>
    <definedName name="DELETIONS" localSheetId="9">#REF!</definedName>
    <definedName name="DELETIONS" localSheetId="11">#REF!</definedName>
    <definedName name="DELETIONS" localSheetId="14">#REF!</definedName>
    <definedName name="DELETIONS" localSheetId="13">#REF!</definedName>
    <definedName name="DELETIONS" localSheetId="17">#REF!</definedName>
    <definedName name="DELETIONS" localSheetId="5">#REF!</definedName>
    <definedName name="DELETIONS" localSheetId="3">#REF!</definedName>
    <definedName name="DELETIONS">#REF!</definedName>
    <definedName name="DEP_SCHEDULE" localSheetId="14">#REF!</definedName>
    <definedName name="DEP_SCHEDULE" localSheetId="13">#REF!</definedName>
    <definedName name="DEP_SCHEDULE" localSheetId="5">#REF!</definedName>
    <definedName name="DEP_SCHEDULE" localSheetId="3">#REF!</definedName>
    <definedName name="DEP_SCHEDULE">#REF!</definedName>
    <definedName name="Description" localSheetId="16">#REF!</definedName>
    <definedName name="Description" localSheetId="7">#REF!</definedName>
    <definedName name="Description" localSheetId="9">#REF!</definedName>
    <definedName name="Description" localSheetId="11">#REF!</definedName>
    <definedName name="Description" localSheetId="14">#REF!</definedName>
    <definedName name="Description" localSheetId="13">#REF!</definedName>
    <definedName name="Description" localSheetId="17">#REF!</definedName>
    <definedName name="Description" localSheetId="5">#REF!</definedName>
    <definedName name="Description" localSheetId="3">#REF!</definedName>
    <definedName name="Description">#REF!</definedName>
    <definedName name="DETAIL" localSheetId="14">#REF!</definedName>
    <definedName name="DETAIL" localSheetId="13">#REF!</definedName>
    <definedName name="DETAIL" localSheetId="5">#REF!</definedName>
    <definedName name="DETAIL" localSheetId="3">#REF!</definedName>
    <definedName name="DETAIL">#REF!</definedName>
    <definedName name="Details" localSheetId="14">[81]Augbkp98!$B$6:$G$25</definedName>
    <definedName name="Details" localSheetId="13">[81]Augbkp98!$B$6:$G$25</definedName>
    <definedName name="Details" localSheetId="5">[81]Augbkp98!$B$6:$G$25</definedName>
    <definedName name="Details">[81]Augbkp98!$B$6:$G$25</definedName>
    <definedName name="DFASW" localSheetId="14">#REF!</definedName>
    <definedName name="DFASW" localSheetId="13">#REF!</definedName>
    <definedName name="DFASW" localSheetId="5">#REF!</definedName>
    <definedName name="DFASW" localSheetId="3">#REF!</definedName>
    <definedName name="DFASW">#REF!</definedName>
    <definedName name="DFD" localSheetId="7">'[82]Abu Dhabi'!#REF!</definedName>
    <definedName name="DFD" localSheetId="9">'[82]Abu Dhabi'!#REF!</definedName>
    <definedName name="DFD" localSheetId="11">'[82]Abu Dhabi'!#REF!</definedName>
    <definedName name="DFD" localSheetId="14">'[82]Abu Dhabi'!#REF!</definedName>
    <definedName name="DFD" localSheetId="13">'[82]Abu Dhabi'!#REF!</definedName>
    <definedName name="DFD" localSheetId="17">'[82]Abu Dhabi'!#REF!</definedName>
    <definedName name="DFD" localSheetId="5">'[82]Abu Dhabi'!#REF!</definedName>
    <definedName name="DFD" localSheetId="3">'[82]Abu Dhabi'!#REF!</definedName>
    <definedName name="DFD">'[82]Abu Dhabi'!#REF!</definedName>
    <definedName name="dfew" localSheetId="7">[83]BSDOMOVS!#REF!</definedName>
    <definedName name="dfew" localSheetId="9">[83]BSDOMOVS!#REF!</definedName>
    <definedName name="dfew" localSheetId="11">[83]BSDOMOVS!#REF!</definedName>
    <definedName name="dfew" localSheetId="14">[83]BSDOMOVS!#REF!</definedName>
    <definedName name="dfew" localSheetId="13">[83]BSDOMOVS!#REF!</definedName>
    <definedName name="dfew" localSheetId="17">[83]BSDOMOVS!#REF!</definedName>
    <definedName name="dfew" localSheetId="5">[83]BSDOMOVS!#REF!</definedName>
    <definedName name="dfew" localSheetId="3">[83]BSDOMOVS!#REF!</definedName>
    <definedName name="dfew">[83]BSDOMOVS!#REF!</definedName>
    <definedName name="dffgfvbdff" localSheetId="7">'[43]LS-UAE'!#REF!</definedName>
    <definedName name="dffgfvbdff" localSheetId="9">'[43]LS-UAE'!#REF!</definedName>
    <definedName name="dffgfvbdff" localSheetId="11">'[43]LS-UAE'!#REF!</definedName>
    <definedName name="dffgfvbdff" localSheetId="14">'[43]LS-UAE'!#REF!</definedName>
    <definedName name="dffgfvbdff" localSheetId="13">'[43]LS-UAE'!#REF!</definedName>
    <definedName name="dffgfvbdff" localSheetId="17">'[43]LS-UAE'!#REF!</definedName>
    <definedName name="dffgfvbdff" localSheetId="5">'[43]LS-UAE'!#REF!</definedName>
    <definedName name="dffgfvbdff" localSheetId="3">'[43]LS-UAE'!#REF!</definedName>
    <definedName name="dffgfvbdff">'[43]LS-UAE'!#REF!</definedName>
    <definedName name="dfg" localSheetId="14" hidden="1">{#N/A,#N/A,FALSE,"dec98qtr";#N/A,#N/A,FALSE,"suppdecsep98";#N/A,#N/A,FALSE,"w-dec98"}</definedName>
    <definedName name="dfg" localSheetId="13" hidden="1">{#N/A,#N/A,FALSE,"dec98qtr";#N/A,#N/A,FALSE,"suppdecsep98";#N/A,#N/A,FALSE,"w-dec98"}</definedName>
    <definedName name="dfg" localSheetId="5" hidden="1">{#N/A,#N/A,FALSE,"dec98qtr";#N/A,#N/A,FALSE,"suppdecsep98";#N/A,#N/A,FALSE,"w-dec98"}</definedName>
    <definedName name="dfg" hidden="1">{#N/A,#N/A,FALSE,"dec98qtr";#N/A,#N/A,FALSE,"suppdecsep98";#N/A,#N/A,FALSE,"w-dec98"}</definedName>
    <definedName name="dfgadfg" localSheetId="7">#REF!</definedName>
    <definedName name="dfgadfg" localSheetId="9">#REF!</definedName>
    <definedName name="dfgadfg" localSheetId="11">#REF!</definedName>
    <definedName name="dfgadfg" localSheetId="14">#REF!</definedName>
    <definedName name="dfgadfg" localSheetId="13">#REF!</definedName>
    <definedName name="dfgadfg" localSheetId="17">#REF!</definedName>
    <definedName name="dfgadfg" localSheetId="5">#REF!</definedName>
    <definedName name="dfgadfg" localSheetId="3">#REF!</definedName>
    <definedName name="dfgadfg">#REF!</definedName>
    <definedName name="dfgdfg" localSheetId="7">[34]BSDOMOVS!#REF!</definedName>
    <definedName name="dfgdfg" localSheetId="9">[34]BSDOMOVS!#REF!</definedName>
    <definedName name="dfgdfg" localSheetId="11">[34]BSDOMOVS!#REF!</definedName>
    <definedName name="dfgdfg" localSheetId="14">[34]BSDOMOVS!#REF!</definedName>
    <definedName name="dfgdfg" localSheetId="13">[34]BSDOMOVS!#REF!</definedName>
    <definedName name="dfgdfg" localSheetId="17">[34]BSDOMOVS!#REF!</definedName>
    <definedName name="dfgdfg" localSheetId="5">[34]BSDOMOVS!#REF!</definedName>
    <definedName name="dfgdfg" localSheetId="3">[34]BSDOMOVS!#REF!</definedName>
    <definedName name="dfgdfg">[34]BSDOMOVS!#REF!</definedName>
    <definedName name="dfgdfgadfg" localSheetId="7">#REF!</definedName>
    <definedName name="dfgdfgadfg" localSheetId="9">#REF!</definedName>
    <definedName name="dfgdfgadfg" localSheetId="11">#REF!</definedName>
    <definedName name="dfgdfgadfg" localSheetId="14">#REF!</definedName>
    <definedName name="dfgdfgadfg" localSheetId="13">#REF!</definedName>
    <definedName name="dfgdfgadfg" localSheetId="17">#REF!</definedName>
    <definedName name="dfgdfgadfg" localSheetId="5">#REF!</definedName>
    <definedName name="dfgdfgadfg" localSheetId="3">#REF!</definedName>
    <definedName name="dfgdfgadfg">#REF!</definedName>
    <definedName name="dfgdsg" localSheetId="7">[34]BSDOMOVS!#REF!</definedName>
    <definedName name="dfgdsg" localSheetId="9">[34]BSDOMOVS!#REF!</definedName>
    <definedName name="dfgdsg" localSheetId="11">[34]BSDOMOVS!#REF!</definedName>
    <definedName name="dfgdsg" localSheetId="14">[34]BSDOMOVS!#REF!</definedName>
    <definedName name="dfgdsg" localSheetId="13">[34]BSDOMOVS!#REF!</definedName>
    <definedName name="dfgdsg" localSheetId="17">[34]BSDOMOVS!#REF!</definedName>
    <definedName name="dfgdsg" localSheetId="5">[34]BSDOMOVS!#REF!</definedName>
    <definedName name="dfgdsg" localSheetId="3">[34]BSDOMOVS!#REF!</definedName>
    <definedName name="dfgdsg">[34]BSDOMOVS!#REF!</definedName>
    <definedName name="dfgfddfb" localSheetId="7">#REF!</definedName>
    <definedName name="dfgfddfb" localSheetId="9">#REF!</definedName>
    <definedName name="dfgfddfb" localSheetId="11">#REF!</definedName>
    <definedName name="dfgfddfb" localSheetId="14">#REF!</definedName>
    <definedName name="dfgfddfb" localSheetId="13">#REF!</definedName>
    <definedName name="dfgfddfb" localSheetId="17">#REF!</definedName>
    <definedName name="dfgfddfb" localSheetId="5">#REF!</definedName>
    <definedName name="dfgfddfb" localSheetId="3">#REF!</definedName>
    <definedName name="dfgfddfb">#REF!</definedName>
    <definedName name="dfhadfhhf" localSheetId="7">#REF!</definedName>
    <definedName name="dfhadfhhf" localSheetId="9">#REF!</definedName>
    <definedName name="dfhadfhhf" localSheetId="11">#REF!</definedName>
    <definedName name="dfhadfhhf" localSheetId="14">#REF!</definedName>
    <definedName name="dfhadfhhf" localSheetId="13">#REF!</definedName>
    <definedName name="dfhadfhhf" localSheetId="17">#REF!</definedName>
    <definedName name="dfhadfhhf" localSheetId="5">#REF!</definedName>
    <definedName name="dfhadfhhf" localSheetId="3">#REF!</definedName>
    <definedName name="dfhadfhhf">#REF!</definedName>
    <definedName name="DFHIPL" localSheetId="14">#REF!</definedName>
    <definedName name="DFHIPL" localSheetId="13">#REF!</definedName>
    <definedName name="DFHIPL" localSheetId="5">#REF!</definedName>
    <definedName name="DFHIPL" localSheetId="3">#REF!</definedName>
    <definedName name="DFHIPL">#REF!</definedName>
    <definedName name="DFHTL" localSheetId="14">#REF!</definedName>
    <definedName name="DFHTL" localSheetId="13">#REF!</definedName>
    <definedName name="DFHTL" localSheetId="5">#REF!</definedName>
    <definedName name="DFHTL" localSheetId="3">#REF!</definedName>
    <definedName name="DFHTL">#REF!</definedName>
    <definedName name="DFUFE" localSheetId="14">#REF!</definedName>
    <definedName name="DFUFE" localSheetId="13">#REF!</definedName>
    <definedName name="DFUFE" localSheetId="5">#REF!</definedName>
    <definedName name="DFUFE" localSheetId="3">#REF!</definedName>
    <definedName name="DFUFE">#REF!</definedName>
    <definedName name="Differences" localSheetId="7">#REF!</definedName>
    <definedName name="Differences" localSheetId="9">#REF!</definedName>
    <definedName name="Differences" localSheetId="11">#REF!</definedName>
    <definedName name="Differences" localSheetId="14">#REF!</definedName>
    <definedName name="Differences" localSheetId="13">#REF!</definedName>
    <definedName name="Differences" localSheetId="17">#REF!</definedName>
    <definedName name="Differences" localSheetId="5">#REF!</definedName>
    <definedName name="Differences" localSheetId="3">#REF!</definedName>
    <definedName name="Differences">#REF!</definedName>
    <definedName name="Differnces" localSheetId="7">'[84]Notes1-5'!#REF!</definedName>
    <definedName name="Differnces" localSheetId="9">'[84]Notes1-5'!#REF!</definedName>
    <definedName name="Differnces" localSheetId="11">'[84]Notes1-5'!#REF!</definedName>
    <definedName name="Differnces" localSheetId="14">'[84]Notes1-5'!#REF!</definedName>
    <definedName name="Differnces" localSheetId="13">'[84]Notes1-5'!#REF!</definedName>
    <definedName name="Differnces" localSheetId="17">'[84]Notes1-5'!#REF!</definedName>
    <definedName name="Differnces" localSheetId="5">'[84]Notes1-5'!#REF!</definedName>
    <definedName name="Differnces" localSheetId="3">'[84]Notes1-5'!#REF!</definedName>
    <definedName name="Differnces">'[84]Notes1-5'!#REF!</definedName>
    <definedName name="disposal" localSheetId="7">#REF!</definedName>
    <definedName name="disposal" localSheetId="9">#REF!</definedName>
    <definedName name="disposal" localSheetId="11">#REF!</definedName>
    <definedName name="disposal" localSheetId="14">#REF!</definedName>
    <definedName name="disposal" localSheetId="13">#REF!</definedName>
    <definedName name="disposal" localSheetId="17">#REF!</definedName>
    <definedName name="disposal" localSheetId="5">#REF!</definedName>
    <definedName name="disposal" localSheetId="3">#REF!</definedName>
    <definedName name="disposal">#REF!</definedName>
    <definedName name="division" localSheetId="14">#REF!</definedName>
    <definedName name="division" localSheetId="13">#REF!</definedName>
    <definedName name="division" localSheetId="5">#REF!</definedName>
    <definedName name="division" localSheetId="3">#REF!</definedName>
    <definedName name="division">#REF!</definedName>
    <definedName name="djhkc" localSheetId="7">[85]Notes!#REF!</definedName>
    <definedName name="djhkc" localSheetId="9">[85]Notes!#REF!</definedName>
    <definedName name="djhkc" localSheetId="11">[85]Notes!#REF!</definedName>
    <definedName name="djhkc" localSheetId="14">[85]Notes!#REF!</definedName>
    <definedName name="djhkc" localSheetId="13">[85]Notes!#REF!</definedName>
    <definedName name="djhkc" localSheetId="17">[85]Notes!#REF!</definedName>
    <definedName name="djhkc" localSheetId="5">[85]Notes!#REF!</definedName>
    <definedName name="djhkc" localSheetId="3">[85]Notes!#REF!</definedName>
    <definedName name="djhkc">[85]Notes!#REF!</definedName>
    <definedName name="dki" localSheetId="7">[83]BSDOMOVS!#REF!</definedName>
    <definedName name="dki" localSheetId="9">[83]BSDOMOVS!#REF!</definedName>
    <definedName name="dki" localSheetId="11">[83]BSDOMOVS!#REF!</definedName>
    <definedName name="dki" localSheetId="14">[83]BSDOMOVS!#REF!</definedName>
    <definedName name="dki" localSheetId="13">[83]BSDOMOVS!#REF!</definedName>
    <definedName name="dki" localSheetId="17">[83]BSDOMOVS!#REF!</definedName>
    <definedName name="dki" localSheetId="5">[83]BSDOMOVS!#REF!</definedName>
    <definedName name="dki" localSheetId="3">[83]BSDOMOVS!#REF!</definedName>
    <definedName name="dki">[83]BSDOMOVS!#REF!</definedName>
    <definedName name="doha">'[58]DOHA QATAR '!$A$14:$P$33</definedName>
    <definedName name="dom" localSheetId="7">#REF!</definedName>
    <definedName name="dom" localSheetId="9">#REF!</definedName>
    <definedName name="dom" localSheetId="11">#REF!</definedName>
    <definedName name="dom" localSheetId="14">#REF!</definedName>
    <definedName name="dom" localSheetId="13">#REF!</definedName>
    <definedName name="dom" localSheetId="17">#REF!</definedName>
    <definedName name="dom" localSheetId="5">#REF!</definedName>
    <definedName name="dom" localSheetId="3">#REF!</definedName>
    <definedName name="dom">#REF!</definedName>
    <definedName name="dombs" localSheetId="7">#REF!</definedName>
    <definedName name="dombs" localSheetId="9">#REF!</definedName>
    <definedName name="dombs" localSheetId="11">#REF!</definedName>
    <definedName name="dombs" localSheetId="14">#REF!</definedName>
    <definedName name="dombs" localSheetId="13">#REF!</definedName>
    <definedName name="dombs" localSheetId="17">#REF!</definedName>
    <definedName name="dombs" localSheetId="5">#REF!</definedName>
    <definedName name="dombs" localSheetId="3">#REF!</definedName>
    <definedName name="dombs">#REF!</definedName>
    <definedName name="DOMOVS" localSheetId="7">#REF!</definedName>
    <definedName name="DOMOVS" localSheetId="9">#REF!</definedName>
    <definedName name="DOMOVS" localSheetId="11">#REF!</definedName>
    <definedName name="DOMOVS" localSheetId="14">#REF!</definedName>
    <definedName name="DOMOVS" localSheetId="13">#REF!</definedName>
    <definedName name="DOMOVS" localSheetId="17">#REF!</definedName>
    <definedName name="DOMOVS" localSheetId="5">#REF!</definedName>
    <definedName name="DOMOVS" localSheetId="3">#REF!</definedName>
    <definedName name="DOMOVS">#REF!</definedName>
    <definedName name="DON" localSheetId="14">#REF!</definedName>
    <definedName name="DON" localSheetId="13">#REF!</definedName>
    <definedName name="DON" localSheetId="5">#REF!</definedName>
    <definedName name="DON" localSheetId="3">#REF!</definedName>
    <definedName name="DON">#REF!</definedName>
    <definedName name="DONold" localSheetId="14">[86]Total!#REF!</definedName>
    <definedName name="DONold" localSheetId="13">[86]Total!#REF!</definedName>
    <definedName name="DONold" localSheetId="5">[86]Total!#REF!</definedName>
    <definedName name="DONold" localSheetId="3">[86]Total!#REF!</definedName>
    <definedName name="DONold">[86]Total!#REF!</definedName>
    <definedName name="dPlanningMateriality">[87]Sheet1!$B$46</definedName>
    <definedName name="dptNames" localSheetId="7">#REF!</definedName>
    <definedName name="dptNames" localSheetId="9">#REF!</definedName>
    <definedName name="dptNames" localSheetId="11">#REF!</definedName>
    <definedName name="dptNames" localSheetId="14">#REF!</definedName>
    <definedName name="dptNames" localSheetId="13">#REF!</definedName>
    <definedName name="dptNames" localSheetId="17">#REF!</definedName>
    <definedName name="dptNames" localSheetId="5">#REF!</definedName>
    <definedName name="dptNames" localSheetId="3">#REF!</definedName>
    <definedName name="dptNames">#REF!</definedName>
    <definedName name="dr" localSheetId="7">#REF!</definedName>
    <definedName name="dr" localSheetId="9">#REF!</definedName>
    <definedName name="dr" localSheetId="11">#REF!</definedName>
    <definedName name="dr" localSheetId="14">#REF!</definedName>
    <definedName name="dr" localSheetId="13">#REF!</definedName>
    <definedName name="dr" localSheetId="17">#REF!</definedName>
    <definedName name="dr" localSheetId="5">#REF!</definedName>
    <definedName name="dr" localSheetId="3">#REF!</definedName>
    <definedName name="dr">#REF!</definedName>
    <definedName name="ds" localSheetId="7">#REF!</definedName>
    <definedName name="ds" localSheetId="9">#REF!</definedName>
    <definedName name="ds" localSheetId="11">#REF!</definedName>
    <definedName name="ds" localSheetId="14">#REF!</definedName>
    <definedName name="ds" localSheetId="13">#REF!</definedName>
    <definedName name="ds" localSheetId="17">#REF!</definedName>
    <definedName name="ds" localSheetId="5">#REF!</definedName>
    <definedName name="ds" localSheetId="3">#REF!</definedName>
    <definedName name="ds">#REF!</definedName>
    <definedName name="dsds" localSheetId="14">'[88]Notes1-5'!#REF!</definedName>
    <definedName name="dsds" localSheetId="13">'[88]Notes1-5'!#REF!</definedName>
    <definedName name="dsds" localSheetId="5">'[88]Notes1-5'!#REF!</definedName>
    <definedName name="dsds" localSheetId="3">'[88]Notes1-5'!#REF!</definedName>
    <definedName name="dsds">'[88]Notes1-5'!#REF!</definedName>
    <definedName name="DSDSADSD" localSheetId="7" hidden="1">#REF!</definedName>
    <definedName name="DSDSADSD" localSheetId="9" hidden="1">#REF!</definedName>
    <definedName name="DSDSADSD" localSheetId="11" hidden="1">#REF!</definedName>
    <definedName name="DSDSADSD" localSheetId="14" hidden="1">#REF!</definedName>
    <definedName name="DSDSADSD" localSheetId="13" hidden="1">#REF!</definedName>
    <definedName name="DSDSADSD" localSheetId="17" hidden="1">#REF!</definedName>
    <definedName name="DSDSADSD" localSheetId="5" hidden="1">#REF!</definedName>
    <definedName name="DSDSADSD" localSheetId="3" hidden="1">#REF!</definedName>
    <definedName name="DSDSADSD" hidden="1">#REF!</definedName>
    <definedName name="dsfjhfjk" localSheetId="14" hidden="1">{#N/A,#N/A,FALSE,"dec98qtr";#N/A,#N/A,FALSE,"suppdecsep98";#N/A,#N/A,FALSE,"w-dec98"}</definedName>
    <definedName name="dsfjhfjk" localSheetId="13" hidden="1">{#N/A,#N/A,FALSE,"dec98qtr";#N/A,#N/A,FALSE,"suppdecsep98";#N/A,#N/A,FALSE,"w-dec98"}</definedName>
    <definedName name="dsfjhfjk" localSheetId="5" hidden="1">{#N/A,#N/A,FALSE,"dec98qtr";#N/A,#N/A,FALSE,"suppdecsep98";#N/A,#N/A,FALSE,"w-dec98"}</definedName>
    <definedName name="dsfjhfjk" hidden="1">{#N/A,#N/A,FALSE,"dec98qtr";#N/A,#N/A,FALSE,"suppdecsep98";#N/A,#N/A,FALSE,"w-dec98"}</definedName>
    <definedName name="dsggdgs" localSheetId="7">[34]BSDOMOVS!#REF!</definedName>
    <definedName name="dsggdgs" localSheetId="9">[34]BSDOMOVS!#REF!</definedName>
    <definedName name="dsggdgs" localSheetId="11">[34]BSDOMOVS!#REF!</definedName>
    <definedName name="dsggdgs" localSheetId="14">[34]BSDOMOVS!#REF!</definedName>
    <definedName name="dsggdgs" localSheetId="13">[34]BSDOMOVS!#REF!</definedName>
    <definedName name="dsggdgs" localSheetId="17">[34]BSDOMOVS!#REF!</definedName>
    <definedName name="dsggdgs" localSheetId="5">[34]BSDOMOVS!#REF!</definedName>
    <definedName name="dsggdgs" localSheetId="3">[34]BSDOMOVS!#REF!</definedName>
    <definedName name="dsggdgs">[34]BSDOMOVS!#REF!</definedName>
    <definedName name="dsgsdgs" localSheetId="7">#REF!</definedName>
    <definedName name="dsgsdgs" localSheetId="9">#REF!</definedName>
    <definedName name="dsgsdgs" localSheetId="11">#REF!</definedName>
    <definedName name="dsgsdgs" localSheetId="14">#REF!</definedName>
    <definedName name="dsgsdgs" localSheetId="13">#REF!</definedName>
    <definedName name="dsgsdgs" localSheetId="17">#REF!</definedName>
    <definedName name="dsgsdgs" localSheetId="5">#REF!</definedName>
    <definedName name="dsgsdgs" localSheetId="3">#REF!</definedName>
    <definedName name="dsgsdgs">#REF!</definedName>
    <definedName name="dswef" localSheetId="7">#REF!</definedName>
    <definedName name="dswef" localSheetId="14">#REF!</definedName>
    <definedName name="dswef" localSheetId="13">#REF!</definedName>
    <definedName name="dswef" localSheetId="17">#REF!</definedName>
    <definedName name="dswef" localSheetId="5">#REF!</definedName>
    <definedName name="dswef" localSheetId="3">#REF!</definedName>
    <definedName name="dswef">#REF!</definedName>
    <definedName name="DTASW" localSheetId="14">#REF!</definedName>
    <definedName name="DTASW" localSheetId="13">#REF!</definedName>
    <definedName name="DTASW" localSheetId="5">#REF!</definedName>
    <definedName name="DTASW" localSheetId="3">#REF!</definedName>
    <definedName name="DTASW">#REF!</definedName>
    <definedName name="DTHIPL" localSheetId="14">#REF!</definedName>
    <definedName name="DTHIPL" localSheetId="13">#REF!</definedName>
    <definedName name="DTHIPL" localSheetId="5">#REF!</definedName>
    <definedName name="DTHIPL" localSheetId="3">#REF!</definedName>
    <definedName name="DTHIPL">#REF!</definedName>
    <definedName name="DTHTL" localSheetId="14">#REF!</definedName>
    <definedName name="DTHTL" localSheetId="13">#REF!</definedName>
    <definedName name="DTHTL" localSheetId="5">#REF!</definedName>
    <definedName name="DTHTL" localSheetId="3">#REF!</definedName>
    <definedName name="DTHTL">#REF!</definedName>
    <definedName name="DTUFE" localSheetId="14">#REF!</definedName>
    <definedName name="DTUFE" localSheetId="13">#REF!</definedName>
    <definedName name="DTUFE" localSheetId="5">#REF!</definedName>
    <definedName name="DTUFE" localSheetId="3">#REF!</definedName>
    <definedName name="DTUFE">#REF!</definedName>
    <definedName name="DVFASW" localSheetId="14">#REF!</definedName>
    <definedName name="DVFASW" localSheetId="13">#REF!</definedName>
    <definedName name="DVFASW" localSheetId="5">#REF!</definedName>
    <definedName name="DVFASW" localSheetId="3">#REF!</definedName>
    <definedName name="DVFASW">#REF!</definedName>
    <definedName name="DVFHIPL" localSheetId="14">#REF!</definedName>
    <definedName name="DVFHIPL" localSheetId="13">#REF!</definedName>
    <definedName name="DVFHIPL" localSheetId="5">#REF!</definedName>
    <definedName name="DVFHIPL" localSheetId="3">#REF!</definedName>
    <definedName name="DVFHIPL">#REF!</definedName>
    <definedName name="DVFHTL" localSheetId="14">#REF!</definedName>
    <definedName name="DVFHTL" localSheetId="13">#REF!</definedName>
    <definedName name="DVFHTL" localSheetId="5">#REF!</definedName>
    <definedName name="DVFHTL" localSheetId="3">#REF!</definedName>
    <definedName name="DVFHTL">#REF!</definedName>
    <definedName name="DVFUFE" localSheetId="14">#REF!</definedName>
    <definedName name="DVFUFE" localSheetId="13">#REF!</definedName>
    <definedName name="DVFUFE" localSheetId="5">#REF!</definedName>
    <definedName name="DVFUFE" localSheetId="3">#REF!</definedName>
    <definedName name="DVFUFE">#REF!</definedName>
    <definedName name="DVTASW" localSheetId="14">#REF!</definedName>
    <definedName name="DVTASW" localSheetId="13">#REF!</definedName>
    <definedName name="DVTASW" localSheetId="5">#REF!</definedName>
    <definedName name="DVTASW" localSheetId="3">#REF!</definedName>
    <definedName name="DVTASW">#REF!</definedName>
    <definedName name="DVTHIPL" localSheetId="14">#REF!</definedName>
    <definedName name="DVTHIPL" localSheetId="13">#REF!</definedName>
    <definedName name="DVTHIPL" localSheetId="5">#REF!</definedName>
    <definedName name="DVTHIPL" localSheetId="3">#REF!</definedName>
    <definedName name="DVTHIPL">#REF!</definedName>
    <definedName name="DVTHTL" localSheetId="14">#REF!</definedName>
    <definedName name="DVTHTL" localSheetId="13">#REF!</definedName>
    <definedName name="DVTHTL" localSheetId="5">#REF!</definedName>
    <definedName name="DVTHTL" localSheetId="3">#REF!</definedName>
    <definedName name="DVTHTL">#REF!</definedName>
    <definedName name="DVTUFE" localSheetId="14">#REF!</definedName>
    <definedName name="DVTUFE" localSheetId="13">#REF!</definedName>
    <definedName name="DVTUFE" localSheetId="5">#REF!</definedName>
    <definedName name="DVTUFE" localSheetId="3">#REF!</definedName>
    <definedName name="DVTUFE">#REF!</definedName>
    <definedName name="dx" localSheetId="7">#REF!</definedName>
    <definedName name="dx" localSheetId="9">#REF!</definedName>
    <definedName name="dx" localSheetId="11">#REF!</definedName>
    <definedName name="dx" localSheetId="14">#REF!</definedName>
    <definedName name="dx" localSheetId="13">#REF!</definedName>
    <definedName name="dx" localSheetId="17">#REF!</definedName>
    <definedName name="dx" localSheetId="5">#REF!</definedName>
    <definedName name="dx" localSheetId="3">#REF!</definedName>
    <definedName name="dx">#REF!</definedName>
    <definedName name="E" localSheetId="7">#REF!</definedName>
    <definedName name="E" localSheetId="9">#REF!</definedName>
    <definedName name="E" localSheetId="11">#REF!</definedName>
    <definedName name="E" localSheetId="14">#REF!</definedName>
    <definedName name="E" localSheetId="13">#REF!</definedName>
    <definedName name="E" localSheetId="17">#REF!</definedName>
    <definedName name="E" localSheetId="5">#REF!</definedName>
    <definedName name="E" localSheetId="3">#REF!</definedName>
    <definedName name="E">#REF!</definedName>
    <definedName name="edcba" localSheetId="7">[34]BSDOMOVS!#REF!</definedName>
    <definedName name="edcba" localSheetId="9">[34]BSDOMOVS!#REF!</definedName>
    <definedName name="edcba" localSheetId="11">[34]BSDOMOVS!#REF!</definedName>
    <definedName name="edcba" localSheetId="14">[34]BSDOMOVS!#REF!</definedName>
    <definedName name="edcba" localSheetId="13">[34]BSDOMOVS!#REF!</definedName>
    <definedName name="edcba" localSheetId="17">[34]BSDOMOVS!#REF!</definedName>
    <definedName name="edcba" localSheetId="5">[34]BSDOMOVS!#REF!</definedName>
    <definedName name="edcba" localSheetId="3">[34]BSDOMOVS!#REF!</definedName>
    <definedName name="edcba">[34]BSDOMOVS!#REF!</definedName>
    <definedName name="EGY" localSheetId="14">#REF!</definedName>
    <definedName name="EGY" localSheetId="13">#REF!</definedName>
    <definedName name="EGY" localSheetId="5">#REF!</definedName>
    <definedName name="EGY" localSheetId="3">#REF!</definedName>
    <definedName name="EGY">#REF!</definedName>
    <definedName name="EI" localSheetId="14">#REF!</definedName>
    <definedName name="EI" localSheetId="13">#REF!</definedName>
    <definedName name="EI" localSheetId="5">#REF!</definedName>
    <definedName name="EI" localSheetId="3">#REF!</definedName>
    <definedName name="EI">#REF!</definedName>
    <definedName name="EILMAT" localSheetId="14">#REF!</definedName>
    <definedName name="EILMAT" localSheetId="13">#REF!</definedName>
    <definedName name="EILMAT" localSheetId="5">#REF!</definedName>
    <definedName name="EILMAT" localSheetId="3">#REF!</definedName>
    <definedName name="EILMAT">#REF!</definedName>
    <definedName name="EMAN" localSheetId="7">#REF!</definedName>
    <definedName name="EMAN" localSheetId="9">#REF!</definedName>
    <definedName name="EMAN" localSheetId="11">#REF!</definedName>
    <definedName name="EMAN" localSheetId="14">#REF!</definedName>
    <definedName name="EMAN" localSheetId="13">#REF!</definedName>
    <definedName name="EMAN" localSheetId="17">#REF!</definedName>
    <definedName name="EMAN" localSheetId="5">#REF!</definedName>
    <definedName name="EMAN" localSheetId="3">#REF!</definedName>
    <definedName name="EMAN">#REF!</definedName>
    <definedName name="End_Bal" localSheetId="7">#REF!</definedName>
    <definedName name="End_Bal" localSheetId="9">#REF!</definedName>
    <definedName name="End_Bal" localSheetId="11">#REF!</definedName>
    <definedName name="End_Bal" localSheetId="14">#REF!</definedName>
    <definedName name="End_Bal" localSheetId="13">#REF!</definedName>
    <definedName name="End_Bal" localSheetId="17">#REF!</definedName>
    <definedName name="End_Bal" localSheetId="5">#REF!</definedName>
    <definedName name="End_Bal" localSheetId="3">#REF!</definedName>
    <definedName name="End_Bal">#REF!</definedName>
    <definedName name="EPAGE1" localSheetId="7">#REF!</definedName>
    <definedName name="EPAGE1" localSheetId="9">#REF!</definedName>
    <definedName name="EPAGE1" localSheetId="11">#REF!</definedName>
    <definedName name="EPAGE1" localSheetId="14">#REF!</definedName>
    <definedName name="EPAGE1" localSheetId="13">#REF!</definedName>
    <definedName name="EPAGE1" localSheetId="17">#REF!</definedName>
    <definedName name="EPAGE1" localSheetId="5">#REF!</definedName>
    <definedName name="EPAGE1" localSheetId="3">#REF!</definedName>
    <definedName name="EPAGE1">#REF!</definedName>
    <definedName name="Equity" localSheetId="7">#REF!</definedName>
    <definedName name="Equity" localSheetId="9">#REF!</definedName>
    <definedName name="Equity" localSheetId="11">#REF!</definedName>
    <definedName name="Equity" localSheetId="14">#REF!</definedName>
    <definedName name="Equity" localSheetId="13">#REF!</definedName>
    <definedName name="Equity" localSheetId="17">#REF!</definedName>
    <definedName name="Equity" localSheetId="5">#REF!</definedName>
    <definedName name="Equity" localSheetId="3">#REF!</definedName>
    <definedName name="Equity">#REF!</definedName>
    <definedName name="Err_Add_Plus10" localSheetId="16">#REF!</definedName>
    <definedName name="Err_Add_Plus10" localSheetId="7">#REF!</definedName>
    <definedName name="Err_Add_Plus10" localSheetId="9">#REF!</definedName>
    <definedName name="Err_Add_Plus10" localSheetId="11">#REF!</definedName>
    <definedName name="Err_Add_Plus10" localSheetId="14">#REF!</definedName>
    <definedName name="Err_Add_Plus10" localSheetId="13">#REF!</definedName>
    <definedName name="Err_Add_Plus10" localSheetId="17">#REF!</definedName>
    <definedName name="Err_Add_Plus10" localSheetId="5">#REF!</definedName>
    <definedName name="Err_Add_Plus10" localSheetId="3">#REF!</definedName>
    <definedName name="Err_Add_Plus10">#REF!</definedName>
    <definedName name="Err_Box_AddSamp" localSheetId="16">#REF!</definedName>
    <definedName name="Err_Box_AddSamp" localSheetId="7">#REF!</definedName>
    <definedName name="Err_Box_AddSamp" localSheetId="9">#REF!</definedName>
    <definedName name="Err_Box_AddSamp" localSheetId="11">#REF!</definedName>
    <definedName name="Err_Box_AddSamp" localSheetId="14">#REF!</definedName>
    <definedName name="Err_Box_AddSamp" localSheetId="13">#REF!</definedName>
    <definedName name="Err_Box_AddSamp" localSheetId="17">#REF!</definedName>
    <definedName name="Err_Box_AddSamp" localSheetId="5">#REF!</definedName>
    <definedName name="Err_Box_AddSamp" localSheetId="3">#REF!</definedName>
    <definedName name="Err_Box_AddSamp">#REF!</definedName>
    <definedName name="Err_Box_Rej" localSheetId="16">#REF!</definedName>
    <definedName name="Err_Box_Rej" localSheetId="7">#REF!</definedName>
    <definedName name="Err_Box_Rej" localSheetId="9">#REF!</definedName>
    <definedName name="Err_Box_Rej" localSheetId="11">#REF!</definedName>
    <definedName name="Err_Box_Rej" localSheetId="14">#REF!</definedName>
    <definedName name="Err_Box_Rej" localSheetId="13">#REF!</definedName>
    <definedName name="Err_Box_Rej" localSheetId="17">#REF!</definedName>
    <definedName name="Err_Box_Rej" localSheetId="5">#REF!</definedName>
    <definedName name="Err_Box_Rej" localSheetId="3">#REF!</definedName>
    <definedName name="Err_Box_Rej">#REF!</definedName>
    <definedName name="Err_CellComments" localSheetId="16">#REF!</definedName>
    <definedName name="Err_CellComments" localSheetId="7">#REF!</definedName>
    <definedName name="Err_CellComments" localSheetId="9">#REF!</definedName>
    <definedName name="Err_CellComments" localSheetId="11">#REF!</definedName>
    <definedName name="Err_CellComments" localSheetId="14">#REF!</definedName>
    <definedName name="Err_CellComments" localSheetId="13">#REF!</definedName>
    <definedName name="Err_CellComments" localSheetId="17">#REF!</definedName>
    <definedName name="Err_CellComments" localSheetId="5">#REF!</definedName>
    <definedName name="Err_CellComments" localSheetId="3">#REF!</definedName>
    <definedName name="Err_CellComments">#REF!</definedName>
    <definedName name="Err_Date_Check" localSheetId="16">#REF!</definedName>
    <definedName name="Err_Date_Check" localSheetId="7">#REF!</definedName>
    <definedName name="Err_Date_Check" localSheetId="9">#REF!</definedName>
    <definedName name="Err_Date_Check" localSheetId="11">#REF!</definedName>
    <definedName name="Err_Date_Check" localSheetId="14">#REF!</definedName>
    <definedName name="Err_Date_Check" localSheetId="13">#REF!</definedName>
    <definedName name="Err_Date_Check" localSheetId="17">#REF!</definedName>
    <definedName name="Err_Date_Check" localSheetId="5">#REF!</definedName>
    <definedName name="Err_Date_Check" localSheetId="3">#REF!</definedName>
    <definedName name="Err_Date_Check">#REF!</definedName>
    <definedName name="Err_Date_Numb" localSheetId="16">#REF!</definedName>
    <definedName name="Err_Date_Numb" localSheetId="7">#REF!</definedName>
    <definedName name="Err_Date_Numb" localSheetId="9">#REF!</definedName>
    <definedName name="Err_Date_Numb" localSheetId="11">#REF!</definedName>
    <definedName name="Err_Date_Numb" localSheetId="14">#REF!</definedName>
    <definedName name="Err_Date_Numb" localSheetId="13">#REF!</definedName>
    <definedName name="Err_Date_Numb" localSheetId="17">#REF!</definedName>
    <definedName name="Err_Date_Numb" localSheetId="5">#REF!</definedName>
    <definedName name="Err_Date_Numb" localSheetId="3">#REF!</definedName>
    <definedName name="Err_Date_Numb">#REF!</definedName>
    <definedName name="Err_Date_Today" localSheetId="16">#REF!</definedName>
    <definedName name="Err_Date_Today" localSheetId="7">#REF!</definedName>
    <definedName name="Err_Date_Today" localSheetId="9">#REF!</definedName>
    <definedName name="Err_Date_Today" localSheetId="11">#REF!</definedName>
    <definedName name="Err_Date_Today" localSheetId="14">#REF!</definedName>
    <definedName name="Err_Date_Today" localSheetId="13">#REF!</definedName>
    <definedName name="Err_Date_Today" localSheetId="17">#REF!</definedName>
    <definedName name="Err_Date_Today" localSheetId="5">#REF!</definedName>
    <definedName name="Err_Date_Today" localSheetId="3">#REF!</definedName>
    <definedName name="Err_Date_Today">#REF!</definedName>
    <definedName name="Err_Empty" localSheetId="16">#REF!</definedName>
    <definedName name="Err_Empty" localSheetId="7">#REF!</definedName>
    <definedName name="Err_Empty" localSheetId="9">#REF!</definedName>
    <definedName name="Err_Empty" localSheetId="11">#REF!</definedName>
    <definedName name="Err_Empty" localSheetId="14">#REF!</definedName>
    <definedName name="Err_Empty" localSheetId="13">#REF!</definedName>
    <definedName name="Err_Empty" localSheetId="17">#REF!</definedName>
    <definedName name="Err_Empty" localSheetId="5">#REF!</definedName>
    <definedName name="Err_Empty" localSheetId="3">#REF!</definedName>
    <definedName name="Err_Empty">#REF!</definedName>
    <definedName name="Err_Eval_Blank" localSheetId="16">#REF!</definedName>
    <definedName name="Err_Eval_Blank" localSheetId="7">#REF!</definedName>
    <definedName name="Err_Eval_Blank" localSheetId="9">#REF!</definedName>
    <definedName name="Err_Eval_Blank" localSheetId="11">#REF!</definedName>
    <definedName name="Err_Eval_Blank" localSheetId="14">#REF!</definedName>
    <definedName name="Err_Eval_Blank" localSheetId="13">#REF!</definedName>
    <definedName name="Err_Eval_Blank" localSheetId="17">#REF!</definedName>
    <definedName name="Err_Eval_Blank" localSheetId="5">#REF!</definedName>
    <definedName name="Err_Eval_Blank" localSheetId="3">#REF!</definedName>
    <definedName name="Err_Eval_Blank">#REF!</definedName>
    <definedName name="Err_Fail_Verbiage" localSheetId="16">#REF!</definedName>
    <definedName name="Err_Fail_Verbiage" localSheetId="7">#REF!</definedName>
    <definedName name="Err_Fail_Verbiage" localSheetId="9">#REF!</definedName>
    <definedName name="Err_Fail_Verbiage" localSheetId="11">#REF!</definedName>
    <definedName name="Err_Fail_Verbiage" localSheetId="14">#REF!</definedName>
    <definedName name="Err_Fail_Verbiage" localSheetId="13">#REF!</definedName>
    <definedName name="Err_Fail_Verbiage" localSheetId="17">#REF!</definedName>
    <definedName name="Err_Fail_Verbiage" localSheetId="5">#REF!</definedName>
    <definedName name="Err_Fail_Verbiage" localSheetId="3">#REF!</definedName>
    <definedName name="Err_Fail_Verbiage">#REF!</definedName>
    <definedName name="Err_InfoCheck" localSheetId="16">#REF!</definedName>
    <definedName name="Err_InfoCheck" localSheetId="7">#REF!</definedName>
    <definedName name="Err_InfoCheck" localSheetId="9">#REF!</definedName>
    <definedName name="Err_InfoCheck" localSheetId="11">#REF!</definedName>
    <definedName name="Err_InfoCheck" localSheetId="14">#REF!</definedName>
    <definedName name="Err_InfoCheck" localSheetId="13">#REF!</definedName>
    <definedName name="Err_InfoCheck" localSheetId="17">#REF!</definedName>
    <definedName name="Err_InfoCheck" localSheetId="5">#REF!</definedName>
    <definedName name="Err_InfoCheck" localSheetId="3">#REF!</definedName>
    <definedName name="Err_InfoCheck">#REF!</definedName>
    <definedName name="Err_NotesBox" localSheetId="16">#REF!</definedName>
    <definedName name="Err_NotesBox" localSheetId="7">#REF!</definedName>
    <definedName name="Err_NotesBox" localSheetId="9">#REF!</definedName>
    <definedName name="Err_NotesBox" localSheetId="11">#REF!</definedName>
    <definedName name="Err_NotesBox" localSheetId="14">#REF!</definedName>
    <definedName name="Err_NotesBox" localSheetId="13">#REF!</definedName>
    <definedName name="Err_NotesBox" localSheetId="17">#REF!</definedName>
    <definedName name="Err_NotesBox" localSheetId="5">#REF!</definedName>
    <definedName name="Err_NotesBox" localSheetId="3">#REF!</definedName>
    <definedName name="Err_NotesBox">#REF!</definedName>
    <definedName name="Err_Rand_1" localSheetId="16">#REF!</definedName>
    <definedName name="Err_Rand_1" localSheetId="7">#REF!</definedName>
    <definedName name="Err_Rand_1" localSheetId="9">#REF!</definedName>
    <definedName name="Err_Rand_1" localSheetId="11">#REF!</definedName>
    <definedName name="Err_Rand_1" localSheetId="14">#REF!</definedName>
    <definedName name="Err_Rand_1" localSheetId="13">#REF!</definedName>
    <definedName name="Err_Rand_1" localSheetId="17">#REF!</definedName>
    <definedName name="Err_Rand_1" localSheetId="5">#REF!</definedName>
    <definedName name="Err_Rand_1" localSheetId="3">#REF!</definedName>
    <definedName name="Err_Rand_1">#REF!</definedName>
    <definedName name="Err_Random" localSheetId="16">#REF!</definedName>
    <definedName name="Err_Random" localSheetId="7">#REF!</definedName>
    <definedName name="Err_Random" localSheetId="9">#REF!</definedName>
    <definedName name="Err_Random" localSheetId="11">#REF!</definedName>
    <definedName name="Err_Random" localSheetId="14">#REF!</definedName>
    <definedName name="Err_Random" localSheetId="13">#REF!</definedName>
    <definedName name="Err_Random" localSheetId="17">#REF!</definedName>
    <definedName name="Err_Random" localSheetId="5">#REF!</definedName>
    <definedName name="Err_Random" localSheetId="3">#REF!</definedName>
    <definedName name="Err_Random">#REF!</definedName>
    <definedName name="Err_SampErr" localSheetId="16">#REF!</definedName>
    <definedName name="Err_SampErr" localSheetId="7">#REF!</definedName>
    <definedName name="Err_SampErr" localSheetId="9">#REF!</definedName>
    <definedName name="Err_SampErr" localSheetId="11">#REF!</definedName>
    <definedName name="Err_SampErr" localSheetId="14">#REF!</definedName>
    <definedName name="Err_SampErr" localSheetId="13">#REF!</definedName>
    <definedName name="Err_SampErr" localSheetId="17">#REF!</definedName>
    <definedName name="Err_SampErr" localSheetId="5">#REF!</definedName>
    <definedName name="Err_SampErr" localSheetId="3">#REF!</definedName>
    <definedName name="Err_SampErr">#REF!</definedName>
    <definedName name="Err_StopCode" localSheetId="16">#REF!</definedName>
    <definedName name="Err_StopCode" localSheetId="7">#REF!</definedName>
    <definedName name="Err_StopCode" localSheetId="9">#REF!</definedName>
    <definedName name="Err_StopCode" localSheetId="11">#REF!</definedName>
    <definedName name="Err_StopCode" localSheetId="14">#REF!</definedName>
    <definedName name="Err_StopCode" localSheetId="13">#REF!</definedName>
    <definedName name="Err_StopCode" localSheetId="17">#REF!</definedName>
    <definedName name="Err_StopCode" localSheetId="5">#REF!</definedName>
    <definedName name="Err_StopCode" localSheetId="3">#REF!</definedName>
    <definedName name="Err_StopCode">#REF!</definedName>
    <definedName name="EU" localSheetId="7">#REF!</definedName>
    <definedName name="EU" localSheetId="9">#REF!</definedName>
    <definedName name="EU" localSheetId="11">#REF!</definedName>
    <definedName name="EU" localSheetId="14">#REF!</definedName>
    <definedName name="EU" localSheetId="13">#REF!</definedName>
    <definedName name="EU" localSheetId="17">#REF!</definedName>
    <definedName name="EU" localSheetId="5">#REF!</definedName>
    <definedName name="EU" localSheetId="3">#REF!</definedName>
    <definedName name="EU">#REF!</definedName>
    <definedName name="Eval_btn" localSheetId="16">#REF!</definedName>
    <definedName name="Eval_btn" localSheetId="7">#REF!</definedName>
    <definedName name="Eval_btn" localSheetId="9">#REF!</definedName>
    <definedName name="Eval_btn" localSheetId="11">#REF!</definedName>
    <definedName name="Eval_btn" localSheetId="14">#REF!</definedName>
    <definedName name="Eval_btn" localSheetId="13">#REF!</definedName>
    <definedName name="Eval_btn" localSheetId="17">#REF!</definedName>
    <definedName name="Eval_btn" localSheetId="5">#REF!</definedName>
    <definedName name="Eval_btn" localSheetId="3">#REF!</definedName>
    <definedName name="Eval_btn">#REF!</definedName>
    <definedName name="Eval_btn_Ans" localSheetId="16">#REF!</definedName>
    <definedName name="Eval_btn_Ans" localSheetId="7">#REF!</definedName>
    <definedName name="Eval_btn_Ans" localSheetId="9">#REF!</definedName>
    <definedName name="Eval_btn_Ans" localSheetId="11">#REF!</definedName>
    <definedName name="Eval_btn_Ans" localSheetId="14">#REF!</definedName>
    <definedName name="Eval_btn_Ans" localSheetId="13">#REF!</definedName>
    <definedName name="Eval_btn_Ans" localSheetId="17">#REF!</definedName>
    <definedName name="Eval_btn_Ans" localSheetId="5">#REF!</definedName>
    <definedName name="Eval_btn_Ans" localSheetId="3">#REF!</definedName>
    <definedName name="Eval_btn_Ans">#REF!</definedName>
    <definedName name="Eval_MR" localSheetId="16">#REF!</definedName>
    <definedName name="Eval_MR" localSheetId="7">#REF!</definedName>
    <definedName name="Eval_MR" localSheetId="9">#REF!</definedName>
    <definedName name="Eval_MR" localSheetId="11">#REF!</definedName>
    <definedName name="Eval_MR" localSheetId="14">#REF!</definedName>
    <definedName name="Eval_MR" localSheetId="13">#REF!</definedName>
    <definedName name="Eval_MR" localSheetId="17">#REF!</definedName>
    <definedName name="Eval_MR" localSheetId="5">#REF!</definedName>
    <definedName name="Eval_MR" localSheetId="3">#REF!</definedName>
    <definedName name="Eval_MR">#REF!</definedName>
    <definedName name="Eval_Targ_T" localSheetId="16">#REF!</definedName>
    <definedName name="Eval_Targ_T" localSheetId="7">#REF!</definedName>
    <definedName name="Eval_Targ_T" localSheetId="9">#REF!</definedName>
    <definedName name="Eval_Targ_T" localSheetId="11">#REF!</definedName>
    <definedName name="Eval_Targ_T" localSheetId="14">#REF!</definedName>
    <definedName name="Eval_Targ_T" localSheetId="13">#REF!</definedName>
    <definedName name="Eval_Targ_T" localSheetId="17">#REF!</definedName>
    <definedName name="Eval_Targ_T" localSheetId="5">#REF!</definedName>
    <definedName name="Eval_Targ_T" localSheetId="3">#REF!</definedName>
    <definedName name="Eval_Targ_T">#REF!</definedName>
    <definedName name="Eval_Text" localSheetId="16">#REF!</definedName>
    <definedName name="Eval_Text" localSheetId="7">#REF!</definedName>
    <definedName name="Eval_Text" localSheetId="9">#REF!</definedName>
    <definedName name="Eval_Text" localSheetId="11">#REF!</definedName>
    <definedName name="Eval_Text" localSheetId="14">#REF!</definedName>
    <definedName name="Eval_Text" localSheetId="13">#REF!</definedName>
    <definedName name="Eval_Text" localSheetId="17">#REF!</definedName>
    <definedName name="Eval_Text" localSheetId="5">#REF!</definedName>
    <definedName name="Eval_Text" localSheetId="3">#REF!</definedName>
    <definedName name="Eval_Text">#REF!</definedName>
    <definedName name="Eval_TM" localSheetId="16">#REF!</definedName>
    <definedName name="Eval_TM" localSheetId="7">#REF!</definedName>
    <definedName name="Eval_TM" localSheetId="9">#REF!</definedName>
    <definedName name="Eval_TM" localSheetId="11">#REF!</definedName>
    <definedName name="Eval_TM" localSheetId="14">#REF!</definedName>
    <definedName name="Eval_TM" localSheetId="13">#REF!</definedName>
    <definedName name="Eval_TM" localSheetId="17">#REF!</definedName>
    <definedName name="Eval_TM" localSheetId="5">#REF!</definedName>
    <definedName name="Eval_TM" localSheetId="3">#REF!</definedName>
    <definedName name="Eval_TM">#REF!</definedName>
    <definedName name="Eval_TTMR" localSheetId="16">#REF!</definedName>
    <definedName name="Eval_TTMR" localSheetId="7">#REF!</definedName>
    <definedName name="Eval_TTMR" localSheetId="9">#REF!</definedName>
    <definedName name="Eval_TTMR" localSheetId="11">#REF!</definedName>
    <definedName name="Eval_TTMR" localSheetId="14">#REF!</definedName>
    <definedName name="Eval_TTMR" localSheetId="13">#REF!</definedName>
    <definedName name="Eval_TTMR" localSheetId="17">#REF!</definedName>
    <definedName name="Eval_TTMR" localSheetId="5">#REF!</definedName>
    <definedName name="Eval_TTMR" localSheetId="3">#REF!</definedName>
    <definedName name="Eval_TTMR">#REF!</definedName>
    <definedName name="Excel_BuiltIn__FilterDatabase_1" localSheetId="14">#REF!</definedName>
    <definedName name="Excel_BuiltIn__FilterDatabase_1" localSheetId="13">#REF!</definedName>
    <definedName name="Excel_BuiltIn__FilterDatabase_1" localSheetId="5">#REF!</definedName>
    <definedName name="Excel_BuiltIn__FilterDatabase_1" localSheetId="3">#REF!</definedName>
    <definedName name="Excel_BuiltIn__FilterDatabase_1">#REF!</definedName>
    <definedName name="Excel_BuiltIn__FilterDatabase_3" localSheetId="16">[89]Documentation!#REF!</definedName>
    <definedName name="Excel_BuiltIn__FilterDatabase_3" localSheetId="7">[89]Documentation!#REF!</definedName>
    <definedName name="Excel_BuiltIn__FilterDatabase_3" localSheetId="9">[89]Documentation!#REF!</definedName>
    <definedName name="Excel_BuiltIn__FilterDatabase_3" localSheetId="11">[89]Documentation!#REF!</definedName>
    <definedName name="Excel_BuiltIn__FilterDatabase_3" localSheetId="14">[89]Documentation!#REF!</definedName>
    <definedName name="Excel_BuiltIn__FilterDatabase_3" localSheetId="13">[89]Documentation!#REF!</definedName>
    <definedName name="Excel_BuiltIn__FilterDatabase_3" localSheetId="17">[89]Documentation!#REF!</definedName>
    <definedName name="Excel_BuiltIn__FilterDatabase_3" localSheetId="5">[89]Documentation!#REF!</definedName>
    <definedName name="Excel_BuiltIn__FilterDatabase_3" localSheetId="3">[89]Documentation!#REF!</definedName>
    <definedName name="Excel_BuiltIn__FilterDatabase_3">[89]Documentation!#REF!</definedName>
    <definedName name="Excel_BuiltIn_Print_Area" localSheetId="14">#REF!</definedName>
    <definedName name="Excel_BuiltIn_Print_Area" localSheetId="13">#REF!</definedName>
    <definedName name="Excel_BuiltIn_Print_Area" localSheetId="5">#REF!</definedName>
    <definedName name="Excel_BuiltIn_Print_Area" localSheetId="3">#REF!</definedName>
    <definedName name="Excel_BuiltIn_Print_Area">#REF!</definedName>
    <definedName name="Excel_BuiltIn_Print_Area_2_1_1_1_1">NA()</definedName>
    <definedName name="Excel_BuiltIn_Print_Area_2_1_1_1_1_1">NA()</definedName>
    <definedName name="Excel_BuiltIn_Print_Area_2_1_1_1_1_1_1_1">NA()</definedName>
    <definedName name="Excel_BuiltIn_Print_Area_2_1_1_1_1_1_1_1_1">NA()</definedName>
    <definedName name="Excel_BuiltIn_Print_Area_2_1_1_1_1_1_1_1_1_1">NA()</definedName>
    <definedName name="Excel_BuiltIn_Print_Area_44" localSheetId="7">[31]td!#REF!</definedName>
    <definedName name="Excel_BuiltIn_Print_Area_44" localSheetId="9">[31]td!#REF!</definedName>
    <definedName name="Excel_BuiltIn_Print_Area_44" localSheetId="11">[31]td!#REF!</definedName>
    <definedName name="Excel_BuiltIn_Print_Area_44" localSheetId="14">[31]td!#REF!</definedName>
    <definedName name="Excel_BuiltIn_Print_Area_44" localSheetId="13">[31]td!#REF!</definedName>
    <definedName name="Excel_BuiltIn_Print_Area_44" localSheetId="17">[31]td!#REF!</definedName>
    <definedName name="Excel_BuiltIn_Print_Area_44" localSheetId="5">[31]td!#REF!</definedName>
    <definedName name="Excel_BuiltIn_Print_Area_44" localSheetId="3">[31]td!#REF!</definedName>
    <definedName name="Excel_BuiltIn_Print_Area_44">[31]td!#REF!</definedName>
    <definedName name="Excel_BuiltIn_Print_Area_45" localSheetId="7">'[31]cd '!#REF!</definedName>
    <definedName name="Excel_BuiltIn_Print_Area_45" localSheetId="9">'[31]cd '!#REF!</definedName>
    <definedName name="Excel_BuiltIn_Print_Area_45" localSheetId="11">'[31]cd '!#REF!</definedName>
    <definedName name="Excel_BuiltIn_Print_Area_45" localSheetId="14">'[31]cd '!#REF!</definedName>
    <definedName name="Excel_BuiltIn_Print_Area_45" localSheetId="13">'[31]cd '!#REF!</definedName>
    <definedName name="Excel_BuiltIn_Print_Area_45" localSheetId="17">'[31]cd '!#REF!</definedName>
    <definedName name="Excel_BuiltIn_Print_Area_45" localSheetId="5">'[31]cd '!#REF!</definedName>
    <definedName name="Excel_BuiltIn_Print_Area_45" localSheetId="3">'[31]cd '!#REF!</definedName>
    <definedName name="Excel_BuiltIn_Print_Area_45">'[31]cd '!#REF!</definedName>
    <definedName name="Excel_BuiltIn_Print_Area_46" localSheetId="7">[31]adp_or!#REF!</definedName>
    <definedName name="Excel_BuiltIn_Print_Area_46" localSheetId="9">[31]adp_or!#REF!</definedName>
    <definedName name="Excel_BuiltIn_Print_Area_46" localSheetId="11">[31]adp_or!#REF!</definedName>
    <definedName name="Excel_BuiltIn_Print_Area_46" localSheetId="14">[31]adp_or!#REF!</definedName>
    <definedName name="Excel_BuiltIn_Print_Area_46" localSheetId="13">[31]adp_or!#REF!</definedName>
    <definedName name="Excel_BuiltIn_Print_Area_46" localSheetId="17">[31]adp_or!#REF!</definedName>
    <definedName name="Excel_BuiltIn_Print_Area_46" localSheetId="5">[31]adp_or!#REF!</definedName>
    <definedName name="Excel_BuiltIn_Print_Area_46" localSheetId="3">[31]adp_or!#REF!</definedName>
    <definedName name="Excel_BuiltIn_Print_Area_46">[31]adp_or!#REF!</definedName>
    <definedName name="Excel_BuiltIn_Print_Area_5_1_1_1">NA()</definedName>
    <definedName name="Excel_BuiltIn_Print_Area_5_1_1_1___0">NA()</definedName>
    <definedName name="Excel_BuiltIn_Print_Area_5_1_1_1_1_1_1">NA()</definedName>
    <definedName name="Excel_BuiltIn_Print_Area_5_1_1_1_1_1_1_1_1_1">NA()</definedName>
    <definedName name="Excel_BuiltIn_Print_Area_59" localSheetId="7">[31]tax!#REF!</definedName>
    <definedName name="Excel_BuiltIn_Print_Area_59" localSheetId="9">[31]tax!#REF!</definedName>
    <definedName name="Excel_BuiltIn_Print_Area_59" localSheetId="11">[31]tax!#REF!</definedName>
    <definedName name="Excel_BuiltIn_Print_Area_59" localSheetId="14">[31]tax!#REF!</definedName>
    <definedName name="Excel_BuiltIn_Print_Area_59" localSheetId="13">[31]tax!#REF!</definedName>
    <definedName name="Excel_BuiltIn_Print_Area_59" localSheetId="17">[31]tax!#REF!</definedName>
    <definedName name="Excel_BuiltIn_Print_Area_59" localSheetId="5">[31]tax!#REF!</definedName>
    <definedName name="Excel_BuiltIn_Print_Area_59" localSheetId="3">[31]tax!#REF!</definedName>
    <definedName name="Excel_BuiltIn_Print_Area_59">[31]tax!#REF!</definedName>
    <definedName name="Excel_BuiltIn_Print_Area_60" localSheetId="7">[31]others!#REF!</definedName>
    <definedName name="Excel_BuiltIn_Print_Area_60" localSheetId="9">[31]others!#REF!</definedName>
    <definedName name="Excel_BuiltIn_Print_Area_60" localSheetId="11">[31]others!#REF!</definedName>
    <definedName name="Excel_BuiltIn_Print_Area_60" localSheetId="14">[31]others!#REF!</definedName>
    <definedName name="Excel_BuiltIn_Print_Area_60" localSheetId="13">[31]others!#REF!</definedName>
    <definedName name="Excel_BuiltIn_Print_Area_60" localSheetId="17">[31]others!#REF!</definedName>
    <definedName name="Excel_BuiltIn_Print_Area_60" localSheetId="5">[31]others!#REF!</definedName>
    <definedName name="Excel_BuiltIn_Print_Area_60" localSheetId="3">[31]others!#REF!</definedName>
    <definedName name="Excel_BuiltIn_Print_Area_60">[31]others!#REF!</definedName>
    <definedName name="Excel_BuiltIn_Print_Area_8" localSheetId="14">#REF!</definedName>
    <definedName name="Excel_BuiltIn_Print_Area_8" localSheetId="13">#REF!</definedName>
    <definedName name="Excel_BuiltIn_Print_Area_8" localSheetId="5">#REF!</definedName>
    <definedName name="Excel_BuiltIn_Print_Area_8" localSheetId="3">#REF!</definedName>
    <definedName name="Excel_BuiltIn_Print_Area_8">#REF!</definedName>
    <definedName name="Excel_BuiltIn_Print_Titles_14_1_1_1">NA()</definedName>
    <definedName name="Excel_BuiltIn_Print_Titles_14_1_1_1___0">NA()</definedName>
    <definedName name="Excel_BuiltIn_Print_Titles_15_1_1_1___0">NA()</definedName>
    <definedName name="Excel_BuiltIn_Print_Titles_17_1_1">NA()</definedName>
    <definedName name="Excel_BuiltIn_Print_Titles_17_1_1___0">NA()</definedName>
    <definedName name="Excel_BuiltIn_Print_Titles_17_1_1_1_1">NA()</definedName>
    <definedName name="Excel_BuiltIn_Print_Titles_17_1_1_1_1_1">NA()</definedName>
    <definedName name="Excel_BuiltIn_Print_Titles_2_1_1">NA()</definedName>
    <definedName name="Excel_BuiltIn_Print_Titles_7_1_1">NA()</definedName>
    <definedName name="Excel_BuiltIn_Print_Titles_8___0">NA()</definedName>
    <definedName name="excluding_unclaimed_dividend__accrued_mark_up_on_short_term_finances" localSheetId="14">'[24]34-38.2'!#REF!</definedName>
    <definedName name="excluding_unclaimed_dividend__accrued_mark_up_on_short_term_finances" localSheetId="13">'[24]34-38.2'!#REF!</definedName>
    <definedName name="excluding_unclaimed_dividend__accrued_mark_up_on_short_term_finances" localSheetId="5">'[24]34-38.2'!#REF!</definedName>
    <definedName name="excluding_unclaimed_dividend__accrued_mark_up_on_short_term_finances" localSheetId="3">'[24]34-38.2'!#REF!</definedName>
    <definedName name="excluding_unclaimed_dividend__accrued_mark_up_on_short_term_finances">'[24]34-38.2'!#REF!</definedName>
    <definedName name="EXP" localSheetId="7">'[1]last qrt2001'!#REF!</definedName>
    <definedName name="EXP" localSheetId="9">'[1]last qrt2001'!#REF!</definedName>
    <definedName name="EXP" localSheetId="11">'[1]last qrt2001'!#REF!</definedName>
    <definedName name="EXP" localSheetId="14">'[1]last qrt2001'!#REF!</definedName>
    <definedName name="EXP" localSheetId="13">'[1]last qrt2001'!#REF!</definedName>
    <definedName name="EXP" localSheetId="17">'[1]last qrt2001'!#REF!</definedName>
    <definedName name="EXP" localSheetId="5">'[1]last qrt2001'!#REF!</definedName>
    <definedName name="EXP" localSheetId="3">'[1]last qrt2001'!#REF!</definedName>
    <definedName name="EXP">'[1]last qrt2001'!#REF!</definedName>
    <definedName name="EXPENSIVE_CARS" localSheetId="7">#REF!</definedName>
    <definedName name="EXPENSIVE_CARS" localSheetId="9">#REF!</definedName>
    <definedName name="EXPENSIVE_CARS" localSheetId="11">#REF!</definedName>
    <definedName name="EXPENSIVE_CARS" localSheetId="14">#REF!</definedName>
    <definedName name="EXPENSIVE_CARS" localSheetId="13">#REF!</definedName>
    <definedName name="EXPENSIVE_CARS" localSheetId="17">#REF!</definedName>
    <definedName name="EXPENSIVE_CARS" localSheetId="5">#REF!</definedName>
    <definedName name="EXPENSIVE_CARS" localSheetId="3">#REF!</definedName>
    <definedName name="EXPENSIVE_CARS">#REF!</definedName>
    <definedName name="Extra_Pay" localSheetId="7">#REF!</definedName>
    <definedName name="Extra_Pay" localSheetId="9">#REF!</definedName>
    <definedName name="Extra_Pay" localSheetId="11">#REF!</definedName>
    <definedName name="Extra_Pay" localSheetId="14">#REF!</definedName>
    <definedName name="Extra_Pay" localSheetId="13">#REF!</definedName>
    <definedName name="Extra_Pay" localSheetId="17">#REF!</definedName>
    <definedName name="Extra_Pay" localSheetId="5">#REF!</definedName>
    <definedName name="Extra_Pay" localSheetId="3">#REF!</definedName>
    <definedName name="Extra_Pay">#REF!</definedName>
    <definedName name="F" localSheetId="7">'[90]FINANCE CODE'!#REF!</definedName>
    <definedName name="F" localSheetId="9">'[90]FINANCE CODE'!#REF!</definedName>
    <definedName name="F" localSheetId="11">'[90]FINANCE CODE'!#REF!</definedName>
    <definedName name="F" localSheetId="14">'[90]FINANCE CODE'!#REF!</definedName>
    <definedName name="F" localSheetId="13">'[90]FINANCE CODE'!#REF!</definedName>
    <definedName name="F" localSheetId="17">'[90]FINANCE CODE'!#REF!</definedName>
    <definedName name="F" localSheetId="5">'[90]FINANCE CODE'!#REF!</definedName>
    <definedName name="F" localSheetId="3">'[90]FINANCE CODE'!#REF!</definedName>
    <definedName name="F">'[90]FINANCE CODE'!#REF!</definedName>
    <definedName name="F_A_C_TITLE" localSheetId="14">#REF!</definedName>
    <definedName name="F_A_C_TITLE" localSheetId="13">#REF!</definedName>
    <definedName name="F_A_C_TITLE" localSheetId="5">#REF!</definedName>
    <definedName name="F_A_C_TITLE" localSheetId="3">#REF!</definedName>
    <definedName name="F_A_C_TITLE">#REF!</definedName>
    <definedName name="f_name" localSheetId="5">'[91]A-C CODE &amp; NAME'!$B$1:$C$193</definedName>
    <definedName name="f_name">'[92]A-C CODE &amp; NAME'!$B$1:$C$193</definedName>
    <definedName name="F_NAME1" localSheetId="7">#REF!</definedName>
    <definedName name="F_NAME1" localSheetId="9">#REF!</definedName>
    <definedName name="F_NAME1" localSheetId="11">#REF!</definedName>
    <definedName name="F_NAME1" localSheetId="14">#REF!</definedName>
    <definedName name="F_NAME1" localSheetId="13">#REF!</definedName>
    <definedName name="F_NAME1" localSheetId="17">#REF!</definedName>
    <definedName name="F_NAME1" localSheetId="5">#REF!</definedName>
    <definedName name="F_NAME1" localSheetId="3">#REF!</definedName>
    <definedName name="F_NAME1">#REF!</definedName>
    <definedName name="FA" localSheetId="16">[45]acct!#REF!</definedName>
    <definedName name="FA" localSheetId="7">[45]acct!#REF!</definedName>
    <definedName name="FA" localSheetId="9">[45]acct!#REF!</definedName>
    <definedName name="FA" localSheetId="11">[45]acct!#REF!</definedName>
    <definedName name="FA" localSheetId="14">[45]acct!#REF!</definedName>
    <definedName name="FA" localSheetId="13">[45]acct!#REF!</definedName>
    <definedName name="FA" localSheetId="17">[45]acct!#REF!</definedName>
    <definedName name="FA" localSheetId="5">[45]acct!#REF!</definedName>
    <definedName name="FA" localSheetId="3">[45]acct!#REF!</definedName>
    <definedName name="FA">[45]acct!#REF!</definedName>
    <definedName name="Farhan" localSheetId="7">#REF!</definedName>
    <definedName name="Farhan" localSheetId="9">#REF!</definedName>
    <definedName name="Farhan" localSheetId="11">#REF!</definedName>
    <definedName name="Farhan" localSheetId="14">#REF!</definedName>
    <definedName name="Farhan" localSheetId="13">#REF!</definedName>
    <definedName name="Farhan" localSheetId="17">#REF!</definedName>
    <definedName name="Farhan" localSheetId="5">#REF!</definedName>
    <definedName name="Farhan" localSheetId="3">#REF!</definedName>
    <definedName name="Farhan">#REF!</definedName>
    <definedName name="farhat">2006</definedName>
    <definedName name="FC" localSheetId="7">#REF!</definedName>
    <definedName name="FC" localSheetId="9">#REF!</definedName>
    <definedName name="FC" localSheetId="11">#REF!</definedName>
    <definedName name="FC" localSheetId="14">#REF!</definedName>
    <definedName name="FC" localSheetId="13">#REF!</definedName>
    <definedName name="FC" localSheetId="17">#REF!</definedName>
    <definedName name="FC" localSheetId="5">#REF!</definedName>
    <definedName name="FC" localSheetId="3">#REF!</definedName>
    <definedName name="FC">#REF!</definedName>
    <definedName name="Fcy" localSheetId="7">#REF!</definedName>
    <definedName name="Fcy" localSheetId="9">#REF!</definedName>
    <definedName name="Fcy" localSheetId="11">#REF!</definedName>
    <definedName name="Fcy" localSheetId="14">#REF!</definedName>
    <definedName name="Fcy" localSheetId="13">#REF!</definedName>
    <definedName name="Fcy" localSheetId="17">#REF!</definedName>
    <definedName name="Fcy" localSheetId="5">#REF!</definedName>
    <definedName name="Fcy" localSheetId="3">#REF!</definedName>
    <definedName name="Fcy">#REF!</definedName>
    <definedName name="fdagdfg" localSheetId="7">'[93]Abu Dhabi'!#REF!</definedName>
    <definedName name="fdagdfg" localSheetId="9">'[93]Abu Dhabi'!#REF!</definedName>
    <definedName name="fdagdfg" localSheetId="11">'[93]Abu Dhabi'!#REF!</definedName>
    <definedName name="fdagdfg" localSheetId="14">'[93]Abu Dhabi'!#REF!</definedName>
    <definedName name="fdagdfg" localSheetId="13">'[93]Abu Dhabi'!#REF!</definedName>
    <definedName name="fdagdfg" localSheetId="17">'[93]Abu Dhabi'!#REF!</definedName>
    <definedName name="fdagdfg" localSheetId="5">'[93]Abu Dhabi'!#REF!</definedName>
    <definedName name="fdagdfg" localSheetId="3">'[93]Abu Dhabi'!#REF!</definedName>
    <definedName name="fdagdfg">'[93]Abu Dhabi'!#REF!</definedName>
    <definedName name="fdagfbvfd" localSheetId="7">#REF!</definedName>
    <definedName name="fdagfbvfd" localSheetId="9">#REF!</definedName>
    <definedName name="fdagfbvfd" localSheetId="11">#REF!</definedName>
    <definedName name="fdagfbvfd" localSheetId="14">#REF!</definedName>
    <definedName name="fdagfbvfd" localSheetId="13">#REF!</definedName>
    <definedName name="fdagfbvfd" localSheetId="17">#REF!</definedName>
    <definedName name="fdagfbvfd" localSheetId="5">#REF!</definedName>
    <definedName name="fdagfbvfd" localSheetId="3">#REF!</definedName>
    <definedName name="fdagfbvfd">#REF!</definedName>
    <definedName name="FDE" localSheetId="7">'[94]Notes1-5'!#REF!</definedName>
    <definedName name="FDE" localSheetId="9">'[94]Notes1-5'!#REF!</definedName>
    <definedName name="FDE" localSheetId="11">'[94]Notes1-5'!#REF!</definedName>
    <definedName name="FDE" localSheetId="14">'[94]Notes1-5'!#REF!</definedName>
    <definedName name="FDE" localSheetId="13">'[94]Notes1-5'!#REF!</definedName>
    <definedName name="FDE" localSheetId="17">'[94]Notes1-5'!#REF!</definedName>
    <definedName name="FDE" localSheetId="5">'[94]Notes1-5'!#REF!</definedName>
    <definedName name="FDE" localSheetId="3">'[94]Notes1-5'!#REF!</definedName>
    <definedName name="FDE">'[94]Notes1-5'!#REF!</definedName>
    <definedName name="FDF" localSheetId="14">'[95]CE-10th-June-06'!#REF!</definedName>
    <definedName name="FDF" localSheetId="13">'[95]CE-10th-June-06'!#REF!</definedName>
    <definedName name="FDF" localSheetId="5">'[95]CE-10th-June-06'!#REF!</definedName>
    <definedName name="FDF" localSheetId="3">'[95]CE-10th-June-06'!#REF!</definedName>
    <definedName name="FDF">'[95]CE-10th-June-06'!#REF!</definedName>
    <definedName name="fdgcvbtf" localSheetId="7">[34]BSDOMOVS!#REF!</definedName>
    <definedName name="fdgcvbtf" localSheetId="9">[34]BSDOMOVS!#REF!</definedName>
    <definedName name="fdgcvbtf" localSheetId="11">[34]BSDOMOVS!#REF!</definedName>
    <definedName name="fdgcvbtf" localSheetId="14">[34]BSDOMOVS!#REF!</definedName>
    <definedName name="fdgcvbtf" localSheetId="13">[34]BSDOMOVS!#REF!</definedName>
    <definedName name="fdgcvbtf" localSheetId="17">[34]BSDOMOVS!#REF!</definedName>
    <definedName name="fdgcvbtf" localSheetId="5">[34]BSDOMOVS!#REF!</definedName>
    <definedName name="fdgcvbtf" localSheetId="3">[34]BSDOMOVS!#REF!</definedName>
    <definedName name="fdgcvbtf">[34]BSDOMOVS!#REF!</definedName>
    <definedName name="fdgfdvbdf" localSheetId="7">[34]BSDOMOVS!#REF!</definedName>
    <definedName name="fdgfdvbdf" localSheetId="9">[34]BSDOMOVS!#REF!</definedName>
    <definedName name="fdgfdvbdf" localSheetId="11">[34]BSDOMOVS!#REF!</definedName>
    <definedName name="fdgfdvbdf" localSheetId="14">[34]BSDOMOVS!#REF!</definedName>
    <definedName name="fdgfdvbdf" localSheetId="13">[34]BSDOMOVS!#REF!</definedName>
    <definedName name="fdgfdvbdf" localSheetId="17">[34]BSDOMOVS!#REF!</definedName>
    <definedName name="fdgfdvbdf" localSheetId="5">[34]BSDOMOVS!#REF!</definedName>
    <definedName name="fdgfdvbdf" localSheetId="3">[34]BSDOMOVS!#REF!</definedName>
    <definedName name="fdgfdvbdf">[34]BSDOMOVS!#REF!</definedName>
    <definedName name="fdgffvfhfd" localSheetId="7">'[93]Abu Dhabi'!#REF!</definedName>
    <definedName name="fdgffvfhfd" localSheetId="9">'[93]Abu Dhabi'!#REF!</definedName>
    <definedName name="fdgffvfhfd" localSheetId="11">'[93]Abu Dhabi'!#REF!</definedName>
    <definedName name="fdgffvfhfd" localSheetId="14">'[93]Abu Dhabi'!#REF!</definedName>
    <definedName name="fdgffvfhfd" localSheetId="13">'[93]Abu Dhabi'!#REF!</definedName>
    <definedName name="fdgffvfhfd" localSheetId="17">'[93]Abu Dhabi'!#REF!</definedName>
    <definedName name="fdgffvfhfd" localSheetId="5">'[93]Abu Dhabi'!#REF!</definedName>
    <definedName name="fdgffvfhfd" localSheetId="3">'[93]Abu Dhabi'!#REF!</definedName>
    <definedName name="fdgffvfhfd">'[93]Abu Dhabi'!#REF!</definedName>
    <definedName name="fdgfgfdg" localSheetId="7">[34]BSDOMOVS!#REF!</definedName>
    <definedName name="fdgfgfdg" localSheetId="9">[34]BSDOMOVS!#REF!</definedName>
    <definedName name="fdgfgfdg" localSheetId="11">[34]BSDOMOVS!#REF!</definedName>
    <definedName name="fdgfgfdg" localSheetId="14">[34]BSDOMOVS!#REF!</definedName>
    <definedName name="fdgfgfdg" localSheetId="13">[34]BSDOMOVS!#REF!</definedName>
    <definedName name="fdgfgfdg" localSheetId="17">[34]BSDOMOVS!#REF!</definedName>
    <definedName name="fdgfgfdg" localSheetId="5">[34]BSDOMOVS!#REF!</definedName>
    <definedName name="fdgfgfdg" localSheetId="3">[34]BSDOMOVS!#REF!</definedName>
    <definedName name="fdgfgfdg">[34]BSDOMOVS!#REF!</definedName>
    <definedName name="fdhgfdgg" localSheetId="7">[34]BSDOMOVS!#REF!</definedName>
    <definedName name="fdhgfdgg" localSheetId="9">[34]BSDOMOVS!#REF!</definedName>
    <definedName name="fdhgfdgg" localSheetId="11">[34]BSDOMOVS!#REF!</definedName>
    <definedName name="fdhgfdgg" localSheetId="14">[34]BSDOMOVS!#REF!</definedName>
    <definedName name="fdhgfdgg" localSheetId="13">[34]BSDOMOVS!#REF!</definedName>
    <definedName name="fdhgfdgg" localSheetId="17">[34]BSDOMOVS!#REF!</definedName>
    <definedName name="fdhgfdgg" localSheetId="5">[34]BSDOMOVS!#REF!</definedName>
    <definedName name="fdhgfdgg" localSheetId="3">[34]BSDOMOVS!#REF!</definedName>
    <definedName name="fdhgfdgg">[34]BSDOMOVS!#REF!</definedName>
    <definedName name="fdv">'[51]ACC LIST'!$B$1:$D$117</definedName>
    <definedName name="FF" localSheetId="7">#REF!</definedName>
    <definedName name="FF" localSheetId="9">#REF!</definedName>
    <definedName name="FF" localSheetId="11">#REF!</definedName>
    <definedName name="FF" localSheetId="14">#REF!</definedName>
    <definedName name="FF" localSheetId="13">#REF!</definedName>
    <definedName name="FF" localSheetId="17">#REF!</definedName>
    <definedName name="FF" localSheetId="5">#REF!</definedName>
    <definedName name="FF" localSheetId="3">#REF!</definedName>
    <definedName name="FF">#REF!</definedName>
    <definedName name="ffff" localSheetId="7">Scheduled_Payment+Extra_Payment</definedName>
    <definedName name="ffff" localSheetId="9">Scheduled_Payment+Extra_Payment</definedName>
    <definedName name="ffff" localSheetId="11">Scheduled_Payment+Extra_Payment</definedName>
    <definedName name="ffff" localSheetId="14">Scheduled_Payment+Extra_Payment</definedName>
    <definedName name="ffff" localSheetId="13">Scheduled_Payment+Extra_Payment</definedName>
    <definedName name="ffff" localSheetId="17">Scheduled_Payment+Extra_Payment</definedName>
    <definedName name="ffff" localSheetId="5">Scheduled_Payment+Extra_Payment</definedName>
    <definedName name="ffff" localSheetId="3">Scheduled_Payment+Extra_Payment</definedName>
    <definedName name="ffff">Scheduled_Payment+Extra_Payment</definedName>
    <definedName name="fg" localSheetId="16">#REF!</definedName>
    <definedName name="fg" localSheetId="7">#REF!</definedName>
    <definedName name="fg" localSheetId="9">#REF!</definedName>
    <definedName name="fg" localSheetId="11">#REF!</definedName>
    <definedName name="fg" localSheetId="14">#REF!</definedName>
    <definedName name="fg" localSheetId="13">#REF!</definedName>
    <definedName name="fg" localSheetId="17">#REF!</definedName>
    <definedName name="fg" localSheetId="5">#REF!</definedName>
    <definedName name="fg" localSheetId="3">#REF!</definedName>
    <definedName name="fg">#REF!</definedName>
    <definedName name="fgfgfg" localSheetId="7" hidden="1">#REF!</definedName>
    <definedName name="fgfgfg" localSheetId="9" hidden="1">#REF!</definedName>
    <definedName name="fgfgfg" localSheetId="11" hidden="1">#REF!</definedName>
    <definedName name="fgfgfg" localSheetId="14" hidden="1">#REF!</definedName>
    <definedName name="fgfgfg" localSheetId="13" hidden="1">#REF!</definedName>
    <definedName name="fgfgfg" localSheetId="17" hidden="1">#REF!</definedName>
    <definedName name="fgfgfg" localSheetId="5" hidden="1">#REF!</definedName>
    <definedName name="fgfgfg" localSheetId="3" hidden="1">#REF!</definedName>
    <definedName name="fgfgfg" hidden="1">#REF!</definedName>
    <definedName name="fgh" localSheetId="14" hidden="1">{#N/A,#N/A,FALSE,"dec98qtr";#N/A,#N/A,FALSE,"suppdecsep98";#N/A,#N/A,FALSE,"w-dec98"}</definedName>
    <definedName name="fgh" localSheetId="13" hidden="1">{#N/A,#N/A,FALSE,"dec98qtr";#N/A,#N/A,FALSE,"suppdecsep98";#N/A,#N/A,FALSE,"w-dec98"}</definedName>
    <definedName name="fgh" localSheetId="5" hidden="1">{#N/A,#N/A,FALSE,"dec98qtr";#N/A,#N/A,FALSE,"suppdecsep98";#N/A,#N/A,FALSE,"w-dec98"}</definedName>
    <definedName name="fgh" hidden="1">{#N/A,#N/A,FALSE,"dec98qtr";#N/A,#N/A,FALSE,"suppdecsep98";#N/A,#N/A,FALSE,"w-dec98"}</definedName>
    <definedName name="FIBREPO" localSheetId="16">#REF!</definedName>
    <definedName name="FIBREPO" localSheetId="7">#REF!</definedName>
    <definedName name="FIBREPO" localSheetId="9">#REF!</definedName>
    <definedName name="FIBREPO" localSheetId="11">#REF!</definedName>
    <definedName name="FIBREPO" localSheetId="14">#REF!</definedName>
    <definedName name="FIBREPO" localSheetId="13">#REF!</definedName>
    <definedName name="FIBREPO" localSheetId="17">#REF!</definedName>
    <definedName name="FIBREPO" localSheetId="5">#REF!</definedName>
    <definedName name="FIBREPO" localSheetId="3">#REF!</definedName>
    <definedName name="FIBREPO">#REF!</definedName>
    <definedName name="FIBWON" localSheetId="16">#REF!</definedName>
    <definedName name="FIBWON" localSheetId="7">#REF!</definedName>
    <definedName name="FIBWON" localSheetId="9">#REF!</definedName>
    <definedName name="FIBWON" localSheetId="11">#REF!</definedName>
    <definedName name="FIBWON" localSheetId="14">#REF!</definedName>
    <definedName name="FIBWON" localSheetId="13">#REF!</definedName>
    <definedName name="FIBWON" localSheetId="17">#REF!</definedName>
    <definedName name="FIBWON" localSheetId="5">#REF!</definedName>
    <definedName name="FIBWON" localSheetId="3">#REF!</definedName>
    <definedName name="FIBWON">#REF!</definedName>
    <definedName name="FIGURES" localSheetId="7">#REF!</definedName>
    <definedName name="FIGURES" localSheetId="9">#REF!</definedName>
    <definedName name="FIGURES" localSheetId="11">#REF!</definedName>
    <definedName name="FIGURES" localSheetId="14">#REF!</definedName>
    <definedName name="FIGURES" localSheetId="13">#REF!</definedName>
    <definedName name="FIGURES" localSheetId="17">#REF!</definedName>
    <definedName name="FIGURES" localSheetId="5">#REF!</definedName>
    <definedName name="FIGURES" localSheetId="3">#REF!</definedName>
    <definedName name="FIGURES">#REF!</definedName>
    <definedName name="FIN" localSheetId="14">#REF!</definedName>
    <definedName name="FIN" localSheetId="13">#REF!</definedName>
    <definedName name="FIN" localSheetId="5">#REF!</definedName>
    <definedName name="FIN" localSheetId="3">#REF!</definedName>
    <definedName name="FIN">#REF!</definedName>
    <definedName name="FINANCIAL_CHRG">'[2]Input:Invetory level'!$B$31:$AG$1138</definedName>
    <definedName name="FinancialGraphs" localSheetId="7">#REF!</definedName>
    <definedName name="FinancialGraphs" localSheetId="9">#REF!</definedName>
    <definedName name="FinancialGraphs" localSheetId="11">#REF!</definedName>
    <definedName name="FinancialGraphs" localSheetId="14">#REF!</definedName>
    <definedName name="FinancialGraphs" localSheetId="13">#REF!</definedName>
    <definedName name="FinancialGraphs" localSheetId="17">#REF!</definedName>
    <definedName name="FinancialGraphs" localSheetId="5">#REF!</definedName>
    <definedName name="FinancialGraphs" localSheetId="3">#REF!</definedName>
    <definedName name="FinancialGraphs">#REF!</definedName>
    <definedName name="FINASSET" localSheetId="16">[45]acct!#REF!</definedName>
    <definedName name="FINASSET" localSheetId="7">[45]acct!#REF!</definedName>
    <definedName name="FINASSET" localSheetId="9">[45]acct!#REF!</definedName>
    <definedName name="FINASSET" localSheetId="11">[45]acct!#REF!</definedName>
    <definedName name="FINASSET" localSheetId="14">[45]acct!#REF!</definedName>
    <definedName name="FINASSET" localSheetId="13">[45]acct!#REF!</definedName>
    <definedName name="FINASSET" localSheetId="17">[45]acct!#REF!</definedName>
    <definedName name="FINASSET" localSheetId="5">[45]acct!#REF!</definedName>
    <definedName name="FINASSET" localSheetId="3">[45]acct!#REF!</definedName>
    <definedName name="FINASSET">[45]acct!#REF!</definedName>
    <definedName name="FIREPREMIUMCURRENT" localSheetId="7">#REF!</definedName>
    <definedName name="FIREPREMIUMCURRENT" localSheetId="9">#REF!</definedName>
    <definedName name="FIREPREMIUMCURRENT" localSheetId="11">#REF!</definedName>
    <definedName name="FIREPREMIUMCURRENT" localSheetId="14">#REF!</definedName>
    <definedName name="FIREPREMIUMCURRENT" localSheetId="13">#REF!</definedName>
    <definedName name="FIREPREMIUMCURRENT" localSheetId="17">#REF!</definedName>
    <definedName name="FIREPREMIUMCURRENT" localSheetId="5">#REF!</definedName>
    <definedName name="FIREPREMIUMCURRENT" localSheetId="3">#REF!</definedName>
    <definedName name="FIREPREMIUMCURRENT">#REF!</definedName>
    <definedName name="FIXED_ASSETS" localSheetId="14">#REF!</definedName>
    <definedName name="FIXED_ASSETS" localSheetId="13">#REF!</definedName>
    <definedName name="FIXED_ASSETS" localSheetId="5">#REF!</definedName>
    <definedName name="FIXED_ASSETS" localSheetId="3">#REF!</definedName>
    <definedName name="FIXED_ASSETS">#REF!</definedName>
    <definedName name="FIXEDASSETS" localSheetId="14">#REF!</definedName>
    <definedName name="FIXEDASSETS" localSheetId="13">#REF!</definedName>
    <definedName name="FIXEDASSETS" localSheetId="5">#REF!</definedName>
    <definedName name="FIXEDASSETS" localSheetId="3">#REF!</definedName>
    <definedName name="FIXEDASSETS">#REF!</definedName>
    <definedName name="FMA" localSheetId="14">#REF!</definedName>
    <definedName name="FMA" localSheetId="13">#REF!</definedName>
    <definedName name="FMA" localSheetId="5">#REF!</definedName>
    <definedName name="FMA" localSheetId="3">#REF!</definedName>
    <definedName name="FMA">#REF!</definedName>
    <definedName name="for" localSheetId="13" hidden="1">#REF!</definedName>
    <definedName name="for" hidden="1">#REF!</definedName>
    <definedName name="Foreign" localSheetId="14">#REF!</definedName>
    <definedName name="Foreign" localSheetId="13">#REF!</definedName>
    <definedName name="Foreign" localSheetId="5">#REF!</definedName>
    <definedName name="Foreign" localSheetId="3">#REF!</definedName>
    <definedName name="Foreign">#REF!</definedName>
    <definedName name="FOREIGNEXCHANGE" localSheetId="14">#REF!</definedName>
    <definedName name="FOREIGNEXCHANGE" localSheetId="13">#REF!</definedName>
    <definedName name="FOREIGNEXCHANGE" localSheetId="5">#REF!</definedName>
    <definedName name="FOREIGNEXCHANGE" localSheetId="3">#REF!</definedName>
    <definedName name="FOREIGNEXCHANGE">#REF!</definedName>
    <definedName name="FORM" localSheetId="7">#REF!</definedName>
    <definedName name="FORM" localSheetId="9">#REF!</definedName>
    <definedName name="FORM" localSheetId="11">#REF!</definedName>
    <definedName name="FORM" localSheetId="14">#REF!</definedName>
    <definedName name="FORM" localSheetId="13">#REF!</definedName>
    <definedName name="FORM" localSheetId="17">#REF!</definedName>
    <definedName name="FORM" localSheetId="5">#REF!</definedName>
    <definedName name="FORM" localSheetId="3">#REF!</definedName>
    <definedName name="FORM">#REF!</definedName>
    <definedName name="FP" localSheetId="7">#REF!</definedName>
    <definedName name="FP" localSheetId="9">#REF!</definedName>
    <definedName name="FP" localSheetId="11">#REF!</definedName>
    <definedName name="FP" localSheetId="14">#REF!</definedName>
    <definedName name="FP" localSheetId="13">#REF!</definedName>
    <definedName name="FP" localSheetId="17">#REF!</definedName>
    <definedName name="FP" localSheetId="5">#REF!</definedName>
    <definedName name="FP" localSheetId="3">#REF!</definedName>
    <definedName name="FP">#REF!</definedName>
    <definedName name="FP_EU_0206__00246_04" localSheetId="16">#REF!</definedName>
    <definedName name="FP_EU_0206__00246_04" localSheetId="7">#REF!</definedName>
    <definedName name="FP_EU_0206__00246_04" localSheetId="9">#REF!</definedName>
    <definedName name="FP_EU_0206__00246_04" localSheetId="11">#REF!</definedName>
    <definedName name="FP_EU_0206__00246_04" localSheetId="14">#REF!</definedName>
    <definedName name="FP_EU_0206__00246_04" localSheetId="13">#REF!</definedName>
    <definedName name="FP_EU_0206__00246_04" localSheetId="17">#REF!</definedName>
    <definedName name="FP_EU_0206__00246_04" localSheetId="5">#REF!</definedName>
    <definedName name="FP_EU_0206__00246_04" localSheetId="3">#REF!</definedName>
    <definedName name="FP_EU_0206__00246_04">#REF!</definedName>
    <definedName name="Frequency">'[96]Drop down'!$C$6:$C$13</definedName>
    <definedName name="fs" localSheetId="7">#REF!</definedName>
    <definedName name="fs" localSheetId="9">#REF!</definedName>
    <definedName name="fs" localSheetId="11">#REF!</definedName>
    <definedName name="fs" localSheetId="14">#REF!</definedName>
    <definedName name="fs" localSheetId="13">#REF!</definedName>
    <definedName name="fs" localSheetId="17">#REF!</definedName>
    <definedName name="fs" localSheetId="5">#REF!</definedName>
    <definedName name="fs" localSheetId="3">#REF!</definedName>
    <definedName name="fs">#REF!</definedName>
    <definedName name="FSA" localSheetId="7">#REF!</definedName>
    <definedName name="FSA" localSheetId="9">#REF!</definedName>
    <definedName name="FSA" localSheetId="11">#REF!</definedName>
    <definedName name="FSA" localSheetId="14">#REF!</definedName>
    <definedName name="FSA" localSheetId="13">#REF!</definedName>
    <definedName name="FSA" localSheetId="17">#REF!</definedName>
    <definedName name="FSA" localSheetId="5">#REF!</definedName>
    <definedName name="FSA" localSheetId="3">#REF!</definedName>
    <definedName name="FSA">#REF!</definedName>
    <definedName name="FSDAFSD">[97]Lookups!$C$91:$C$94</definedName>
    <definedName name="Full_Print" localSheetId="7">#REF!</definedName>
    <definedName name="Full_Print" localSheetId="9">#REF!</definedName>
    <definedName name="Full_Print" localSheetId="11">#REF!</definedName>
    <definedName name="Full_Print" localSheetId="14">#REF!</definedName>
    <definedName name="Full_Print" localSheetId="13">#REF!</definedName>
    <definedName name="Full_Print" localSheetId="17">#REF!</definedName>
    <definedName name="Full_Print" localSheetId="5">#REF!</definedName>
    <definedName name="Full_Print" localSheetId="3">#REF!</definedName>
    <definedName name="Full_Print">#REF!</definedName>
    <definedName name="FundLimit" localSheetId="7">#REF!</definedName>
    <definedName name="FundLimit" localSheetId="9">#REF!</definedName>
    <definedName name="FundLimit" localSheetId="11">#REF!</definedName>
    <definedName name="FundLimit" localSheetId="14">#REF!</definedName>
    <definedName name="FundLimit" localSheetId="13">#REF!</definedName>
    <definedName name="FundLimit" localSheetId="17">#REF!</definedName>
    <definedName name="FundLimit" localSheetId="5">#REF!</definedName>
    <definedName name="FundLimit" localSheetId="3">#REF!</definedName>
    <definedName name="FundLimit">#REF!</definedName>
    <definedName name="FUNDS_POSITION" localSheetId="14">[98]Bank!#REF!</definedName>
    <definedName name="FUNDS_POSITION" localSheetId="13">[98]Bank!#REF!</definedName>
    <definedName name="FUNDS_POSITION" localSheetId="5">[98]Bank!#REF!</definedName>
    <definedName name="FUNDS_POSITION" localSheetId="3">[98]Bank!#REF!</definedName>
    <definedName name="FUNDS_POSITION">[98]Bank!#REF!</definedName>
    <definedName name="fvvv" localSheetId="13">[45]acct!#REF!</definedName>
    <definedName name="fvvv">[45]acct!#REF!</definedName>
    <definedName name="FWD_Current" localSheetId="7">#REF!</definedName>
    <definedName name="FWD_Current" localSheetId="9">#REF!</definedName>
    <definedName name="FWD_Current" localSheetId="11">#REF!</definedName>
    <definedName name="FWD_Current" localSheetId="14">#REF!</definedName>
    <definedName name="FWD_Current" localSheetId="13">#REF!</definedName>
    <definedName name="FWD_Current" localSheetId="17">#REF!</definedName>
    <definedName name="FWD_Current" localSheetId="5">#REF!</definedName>
    <definedName name="FWD_Current" localSheetId="3">#REF!</definedName>
    <definedName name="FWD_Current">#REF!</definedName>
    <definedName name="FY">97</definedName>
    <definedName name="g" localSheetId="7" hidden="1">#REF!</definedName>
    <definedName name="g" localSheetId="9" hidden="1">#REF!</definedName>
    <definedName name="g" localSheetId="11" hidden="1">#REF!</definedName>
    <definedName name="g" localSheetId="14" hidden="1">#REF!</definedName>
    <definedName name="g" localSheetId="13" hidden="1">#REF!</definedName>
    <definedName name="g" localSheetId="17" hidden="1">#REF!</definedName>
    <definedName name="G" localSheetId="5">#REF!</definedName>
    <definedName name="g" localSheetId="3" hidden="1">#REF!</definedName>
    <definedName name="g" hidden="1">#REF!</definedName>
    <definedName name="g54." localSheetId="7">#REF!</definedName>
    <definedName name="g54." localSheetId="9">#REF!</definedName>
    <definedName name="g54." localSheetId="11">#REF!</definedName>
    <definedName name="g54." localSheetId="14">#REF!</definedName>
    <definedName name="g54." localSheetId="13">#REF!</definedName>
    <definedName name="g54." localSheetId="17">#REF!</definedName>
    <definedName name="g54." localSheetId="5">#REF!</definedName>
    <definedName name="g54." localSheetId="3">#REF!</definedName>
    <definedName name="g54.">#REF!</definedName>
    <definedName name="gdfs">[99]Rates!$C$1:$E$181</definedName>
    <definedName name="GEOTURN" localSheetId="14">#REF!</definedName>
    <definedName name="GEOTURN" localSheetId="13">#REF!</definedName>
    <definedName name="GEOTURN" localSheetId="5">#REF!</definedName>
    <definedName name="GEOTURN" localSheetId="3">#REF!</definedName>
    <definedName name="GEOTURN">#REF!</definedName>
    <definedName name="gfdgdfgdfgfd" localSheetId="7">#REF!</definedName>
    <definedName name="gfdgdfgdfgfd" localSheetId="9">#REF!</definedName>
    <definedName name="gfdgdfgdfgfd" localSheetId="11">#REF!</definedName>
    <definedName name="gfdgdfgdfgfd" localSheetId="14">#REF!</definedName>
    <definedName name="gfdgdfgdfgfd" localSheetId="13">#REF!</definedName>
    <definedName name="gfdgdfgdfgfd" localSheetId="17">#REF!</definedName>
    <definedName name="gfdgdfgdfgfd" localSheetId="5">#REF!</definedName>
    <definedName name="gfdgdfgdfgfd" localSheetId="3">#REF!</definedName>
    <definedName name="gfdgdfgdfgfd">#REF!</definedName>
    <definedName name="gfgdhf" localSheetId="14" hidden="1">{"Sales 2",#N/A,FALSE,"SALES";"Transfer 2",#N/A,FALSE,"TRANSFERS";"A1460",#N/A,FALSE,"A1460"}</definedName>
    <definedName name="gfgdhf" localSheetId="13" hidden="1">{"Sales 2",#N/A,FALSE,"SALES";"Transfer 2",#N/A,FALSE,"TRANSFERS";"A1460",#N/A,FALSE,"A1460"}</definedName>
    <definedName name="gfgdhf" localSheetId="5" hidden="1">{"Sales 2",#N/A,FALSE,"SALES";"Transfer 2",#N/A,FALSE,"TRANSFERS";"A1460",#N/A,FALSE,"A1460"}</definedName>
    <definedName name="gfgdhf" hidden="1">{"Sales 2",#N/A,FALSE,"SALES";"Transfer 2",#N/A,FALSE,"TRANSFERS";"A1460",#N/A,FALSE,"A1460"}</definedName>
    <definedName name="gg" localSheetId="14" hidden="1">{"Sales 2",#N/A,FALSE,"SALES";"Transfer 2",#N/A,FALSE,"TRANSFERS";"A1460",#N/A,FALSE,"A1460"}</definedName>
    <definedName name="gg" localSheetId="13" hidden="1">{"Sales 2",#N/A,FALSE,"SALES";"Transfer 2",#N/A,FALSE,"TRANSFERS";"A1460",#N/A,FALSE,"A1460"}</definedName>
    <definedName name="gg" localSheetId="5" hidden="1">{"Sales 2",#N/A,FALSE,"SALES";"Transfer 2",#N/A,FALSE,"TRANSFERS";"A1460",#N/A,FALSE,"A1460"}</definedName>
    <definedName name="gg" hidden="1">{"Sales 2",#N/A,FALSE,"SALES";"Transfer 2",#N/A,FALSE,"TRANSFERS";"A1460",#N/A,FALSE,"A1460"}</definedName>
    <definedName name="ggf" localSheetId="14" hidden="1">{#N/A,#N/A,FALSE,"dec98qtr";#N/A,#N/A,FALSE,"suppdecsep98";#N/A,#N/A,FALSE,"w-dec98"}</definedName>
    <definedName name="ggf" localSheetId="13" hidden="1">{#N/A,#N/A,FALSE,"dec98qtr";#N/A,#N/A,FALSE,"suppdecsep98";#N/A,#N/A,FALSE,"w-dec98"}</definedName>
    <definedName name="ggf" localSheetId="5" hidden="1">{#N/A,#N/A,FALSE,"dec98qtr";#N/A,#N/A,FALSE,"suppdecsep98";#N/A,#N/A,FALSE,"w-dec98"}</definedName>
    <definedName name="ggf" hidden="1">{#N/A,#N/A,FALSE,"dec98qtr";#N/A,#N/A,FALSE,"suppdecsep98";#N/A,#N/A,FALSE,"w-dec98"}</definedName>
    <definedName name="ggfgfg" localSheetId="7" hidden="1">{"'CALL MONEY'!$K$53"}</definedName>
    <definedName name="ggfgfg" localSheetId="11" hidden="1">{"'CALL MONEY'!$K$53"}</definedName>
    <definedName name="ggfgfg" localSheetId="14" hidden="1">{"'CALL MONEY'!$K$53"}</definedName>
    <definedName name="ggfgfg" localSheetId="13" hidden="1">{"'CALL MONEY'!$K$53"}</definedName>
    <definedName name="ggfgfg" localSheetId="5" hidden="1">{"'CALL MONEY'!$K$53"}</definedName>
    <definedName name="ggfgfg" hidden="1">{"'CALL MONEY'!$K$53"}</definedName>
    <definedName name="GGG" localSheetId="14">#REF!</definedName>
    <definedName name="GGG" localSheetId="13">#REF!</definedName>
    <definedName name="GGG" localSheetId="5">#REF!</definedName>
    <definedName name="GGG" localSheetId="3">#REF!</definedName>
    <definedName name="GGG">#REF!</definedName>
    <definedName name="gghhg" localSheetId="14" hidden="1">{"'CALL MONEY'!$K$53"}</definedName>
    <definedName name="gghhg" localSheetId="13" hidden="1">{"'CALL MONEY'!$K$53"}</definedName>
    <definedName name="gghhg" hidden="1">{"'CALL MONEY'!$K$53"}</definedName>
    <definedName name="GH" localSheetId="14" hidden="1">{"MSS",#N/A,FALSE,"MSS";"ProdSA",#N/A,FALSE,"ProdSA";"Sales 1",#N/A,FALSE,"SALES";"Transfer 1",#N/A,FALSE,"TRANSFERS"}</definedName>
    <definedName name="GH" localSheetId="13" hidden="1">{"MSS",#N/A,FALSE,"MSS";"ProdSA",#N/A,FALSE,"ProdSA";"Sales 1",#N/A,FALSE,"SALES";"Transfer 1",#N/A,FALSE,"TRANSFERS"}</definedName>
    <definedName name="GH" localSheetId="5" hidden="1">{"MSS",#N/A,FALSE,"MSS";"ProdSA",#N/A,FALSE,"ProdSA";"Sales 1",#N/A,FALSE,"SALES";"Transfer 1",#N/A,FALSE,"TRANSFERS"}</definedName>
    <definedName name="GH" hidden="1">{"MSS",#N/A,FALSE,"MSS";"ProdSA",#N/A,FALSE,"ProdSA";"Sales 1",#N/A,FALSE,"SALES";"Transfer 1",#N/A,FALSE,"TRANSFERS"}</definedName>
    <definedName name="ghj" localSheetId="14" hidden="1">{"Sales 2",#N/A,FALSE,"SALES";"Transfer 2",#N/A,FALSE,"TRANSFERS";"A1460",#N/A,FALSE,"A1460"}</definedName>
    <definedName name="ghj" localSheetId="13" hidden="1">{"Sales 2",#N/A,FALSE,"SALES";"Transfer 2",#N/A,FALSE,"TRANSFERS";"A1460",#N/A,FALSE,"A1460"}</definedName>
    <definedName name="ghj" localSheetId="5" hidden="1">{"Sales 2",#N/A,FALSE,"SALES";"Transfer 2",#N/A,FALSE,"TRANSFERS";"A1460",#N/A,FALSE,"A1460"}</definedName>
    <definedName name="ghj" hidden="1">{"Sales 2",#N/A,FALSE,"SALES";"Transfer 2",#N/A,FALSE,"TRANSFERS";"A1460",#N/A,FALSE,"A1460"}</definedName>
    <definedName name="ghu" localSheetId="7" hidden="1">#REF!</definedName>
    <definedName name="ghu" localSheetId="9" hidden="1">#REF!</definedName>
    <definedName name="ghu" localSheetId="11" hidden="1">#REF!</definedName>
    <definedName name="ghu" localSheetId="14" hidden="1">#REF!</definedName>
    <definedName name="ghu" localSheetId="13" hidden="1">#REF!</definedName>
    <definedName name="ghu" localSheetId="17" hidden="1">#REF!</definedName>
    <definedName name="ghu" localSheetId="5" hidden="1">#REF!</definedName>
    <definedName name="ghu" localSheetId="3" hidden="1">#REF!</definedName>
    <definedName name="ghu" hidden="1">#REF!</definedName>
    <definedName name="gl" localSheetId="7">#REF!</definedName>
    <definedName name="gl" localSheetId="9">#REF!</definedName>
    <definedName name="gl" localSheetId="11">#REF!</definedName>
    <definedName name="gl" localSheetId="14">#REF!</definedName>
    <definedName name="gl" localSheetId="13">#REF!</definedName>
    <definedName name="gl" localSheetId="17">#REF!</definedName>
    <definedName name="gl" localSheetId="5">#REF!</definedName>
    <definedName name="gl" localSheetId="3">#REF!</definedName>
    <definedName name="gl">#REF!</definedName>
    <definedName name="gmo" localSheetId="7">#REF!</definedName>
    <definedName name="gmo" localSheetId="9">#REF!</definedName>
    <definedName name="gmo" localSheetId="11">#REF!</definedName>
    <definedName name="gmo" localSheetId="14">#REF!</definedName>
    <definedName name="gmo" localSheetId="13">#REF!</definedName>
    <definedName name="gmo" localSheetId="17">#REF!</definedName>
    <definedName name="gmo" localSheetId="5">#REF!</definedName>
    <definedName name="gmo" localSheetId="3">#REF!</definedName>
    <definedName name="gmo">#REF!</definedName>
    <definedName name="GOCWO" localSheetId="14">#REF!</definedName>
    <definedName name="GOCWO" localSheetId="13">#REF!</definedName>
    <definedName name="GOCWO" localSheetId="5">#REF!</definedName>
    <definedName name="GOCWO" localSheetId="3">#REF!</definedName>
    <definedName name="GOCWO">#REF!</definedName>
    <definedName name="goodbye" localSheetId="7">#REF!</definedName>
    <definedName name="goodbye" localSheetId="9">#REF!</definedName>
    <definedName name="goodbye" localSheetId="11">#REF!</definedName>
    <definedName name="goodbye" localSheetId="14">#REF!</definedName>
    <definedName name="goodbye" localSheetId="13">#REF!</definedName>
    <definedName name="goodbye" localSheetId="17">#REF!</definedName>
    <definedName name="goodbye" localSheetId="5">#REF!</definedName>
    <definedName name="goodbye" localSheetId="3">#REF!</definedName>
    <definedName name="goodbye">#REF!</definedName>
    <definedName name="GP_COMPARISON" localSheetId="14">#REF!</definedName>
    <definedName name="GP_COMPARISON" localSheetId="13">#REF!</definedName>
    <definedName name="GP_COMPARISON" localSheetId="5">#REF!</definedName>
    <definedName name="GP_COMPARISON" localSheetId="3">#REF!</definedName>
    <definedName name="GP_COMPARISON">#REF!</definedName>
    <definedName name="Graphs" localSheetId="13" hidden="1">#REF!</definedName>
    <definedName name="Graphs" hidden="1">#REF!</definedName>
    <definedName name="grtrttt" localSheetId="7">#REF!</definedName>
    <definedName name="grtrttt" localSheetId="9">#REF!</definedName>
    <definedName name="grtrttt" localSheetId="11">#REF!</definedName>
    <definedName name="grtrttt" localSheetId="14">#REF!</definedName>
    <definedName name="grtrttt" localSheetId="13">#REF!</definedName>
    <definedName name="grtrttt" localSheetId="17">#REF!</definedName>
    <definedName name="grtrttt" localSheetId="5">#REF!</definedName>
    <definedName name="grtrttt" localSheetId="3">#REF!</definedName>
    <definedName name="grtrttt">#REF!</definedName>
    <definedName name="gsdfgfg" localSheetId="7" hidden="1">{"'CALL MONEY'!$K$53"}</definedName>
    <definedName name="gsdfgfg" localSheetId="11" hidden="1">{"'CALL MONEY'!$K$53"}</definedName>
    <definedName name="gsdfgfg" localSheetId="14" hidden="1">{"'CALL MONEY'!$K$53"}</definedName>
    <definedName name="gsdfgfg" localSheetId="13" hidden="1">{"'CALL MONEY'!$K$53"}</definedName>
    <definedName name="gsdfgfg" localSheetId="5" hidden="1">{"'CALL MONEY'!$K$53"}</definedName>
    <definedName name="gsdfgfg" hidden="1">{"'CALL MONEY'!$K$53"}</definedName>
    <definedName name="Gtee_Clas">[76]Lookups!$C$30:$C$33</definedName>
    <definedName name="GTEE_CLASS5">[35]Lookups!$B$30:$B$33</definedName>
    <definedName name="GUARANTEE_TYPE" localSheetId="7">#REF!</definedName>
    <definedName name="GUARANTEE_TYPE" localSheetId="9">#REF!</definedName>
    <definedName name="GUARANTEE_TYPE" localSheetId="11">#REF!</definedName>
    <definedName name="GUARANTEE_TYPE" localSheetId="14">#REF!</definedName>
    <definedName name="GUARANTEE_TYPE" localSheetId="13">#REF!</definedName>
    <definedName name="GUARANTEE_TYPE" localSheetId="17">#REF!</definedName>
    <definedName name="GUARANTEE_TYPE" localSheetId="5">#REF!</definedName>
    <definedName name="GUARANTEE_TYPE" localSheetId="3">#REF!</definedName>
    <definedName name="GUARANTEE_TYPE">#REF!</definedName>
    <definedName name="h" localSheetId="7">#REF!</definedName>
    <definedName name="h" localSheetId="9">#REF!</definedName>
    <definedName name="h" localSheetId="11">#REF!</definedName>
    <definedName name="h" localSheetId="14">#REF!</definedName>
    <definedName name="h" localSheetId="13">#REF!</definedName>
    <definedName name="h" localSheetId="17">#REF!</definedName>
    <definedName name="h" localSheetId="5">#REF!</definedName>
    <definedName name="h" localSheetId="3">#REF!</definedName>
    <definedName name="h">#REF!</definedName>
    <definedName name="HAaaa" localSheetId="7">Scheduled_Payment+Extra_Payment</definedName>
    <definedName name="HAaaa" localSheetId="9">Scheduled_Payment+Extra_Payment</definedName>
    <definedName name="HAaaa" localSheetId="11">Scheduled_Payment+Extra_Payment</definedName>
    <definedName name="HAaaa" localSheetId="14">Scheduled_Payment+Extra_Payment</definedName>
    <definedName name="HAaaa" localSheetId="13">Scheduled_Payment+Extra_Payment</definedName>
    <definedName name="HAaaa" localSheetId="17">Scheduled_Payment+Extra_Payment</definedName>
    <definedName name="HAaaa" localSheetId="5">Scheduled_Payment+Extra_Payment</definedName>
    <definedName name="HAaaa" localSheetId="3">Scheduled_Payment+Extra_Payment</definedName>
    <definedName name="HAaaa">Scheduled_Payment+Extra_Payment</definedName>
    <definedName name="HAIRCUT_CODE" localSheetId="7">#REF!</definedName>
    <definedName name="HAIRCUT_CODE" localSheetId="9">#REF!</definedName>
    <definedName name="HAIRCUT_CODE" localSheetId="11">#REF!</definedName>
    <definedName name="HAIRCUT_CODE" localSheetId="14">#REF!</definedName>
    <definedName name="HAIRCUT_CODE" localSheetId="13">#REF!</definedName>
    <definedName name="HAIRCUT_CODE" localSheetId="17">#REF!</definedName>
    <definedName name="HAIRCUT_CODE" localSheetId="5">#REF!</definedName>
    <definedName name="HAIRCUT_CODE" localSheetId="3">#REF!</definedName>
    <definedName name="HAIRCUT_CODE">#REF!</definedName>
    <definedName name="Haircut_Table">[41]Tables!$B$23:$C$45</definedName>
    <definedName name="HAIRCUTS" localSheetId="7">#REF!</definedName>
    <definedName name="HAIRCUTS" localSheetId="9">#REF!</definedName>
    <definedName name="HAIRCUTS" localSheetId="11">#REF!</definedName>
    <definedName name="HAIRCUTS" localSheetId="14">#REF!</definedName>
    <definedName name="HAIRCUTS" localSheetId="13">#REF!</definedName>
    <definedName name="HAIRCUTS" localSheetId="17">#REF!</definedName>
    <definedName name="HAIRCUTS" localSheetId="5">#REF!</definedName>
    <definedName name="HAIRCUTS" localSheetId="3">#REF!</definedName>
    <definedName name="HAIRCUTS">#REF!</definedName>
    <definedName name="hatim" localSheetId="14">#REF!</definedName>
    <definedName name="hatim" localSheetId="13">#REF!</definedName>
    <definedName name="hatim" localSheetId="5">#REF!</definedName>
    <definedName name="hatim" localSheetId="3">#REF!</definedName>
    <definedName name="hatim">#REF!</definedName>
    <definedName name="HD_INCOME" localSheetId="14">#REF!</definedName>
    <definedName name="HD_INCOME" localSheetId="13">#REF!</definedName>
    <definedName name="HD_INCOME" localSheetId="5">#REF!</definedName>
    <definedName name="HD_INCOME" localSheetId="3">#REF!</definedName>
    <definedName name="HD_INCOME">#REF!</definedName>
    <definedName name="Header_Row" localSheetId="9">ROW(#REF!)</definedName>
    <definedName name="Header_Row" localSheetId="13">ROW(#REF!)</definedName>
    <definedName name="Header_Row" localSheetId="17">ROW(#REF!)</definedName>
    <definedName name="Header_Row" localSheetId="3">ROW(#REF!)</definedName>
    <definedName name="Header_Row">ROW(#REF!)</definedName>
    <definedName name="hello" localSheetId="7">#REF!</definedName>
    <definedName name="hello" localSheetId="9">#REF!</definedName>
    <definedName name="hello" localSheetId="11">#REF!</definedName>
    <definedName name="hello" localSheetId="14">#REF!</definedName>
    <definedName name="hello" localSheetId="13">#REF!</definedName>
    <definedName name="hello" localSheetId="17">#REF!</definedName>
    <definedName name="hello" localSheetId="5">#REF!</definedName>
    <definedName name="hello" localSheetId="3">#REF!</definedName>
    <definedName name="hello">#REF!</definedName>
    <definedName name="Henry" localSheetId="14">'[100]Analytics Summary'!#REF!</definedName>
    <definedName name="Henry" localSheetId="13">'[100]Analytics Summary'!#REF!</definedName>
    <definedName name="Henry" localSheetId="5">'[100]Analytics Summary'!#REF!</definedName>
    <definedName name="Henry" localSheetId="3">'[100]Analytics Summary'!#REF!</definedName>
    <definedName name="Henry">'[100]Analytics Summary'!#REF!</definedName>
    <definedName name="hfh" localSheetId="14" hidden="1">{#N/A,#N/A,FALSE,"dec98qtr";#N/A,#N/A,FALSE,"suppdecsep98";#N/A,#N/A,FALSE,"w-dec98"}</definedName>
    <definedName name="hfh" localSheetId="13" hidden="1">{#N/A,#N/A,FALSE,"dec98qtr";#N/A,#N/A,FALSE,"suppdecsep98";#N/A,#N/A,FALSE,"w-dec98"}</definedName>
    <definedName name="hfh" localSheetId="5" hidden="1">{#N/A,#N/A,FALSE,"dec98qtr";#N/A,#N/A,FALSE,"suppdecsep98";#N/A,#N/A,FALSE,"w-dec98"}</definedName>
    <definedName name="hfh" hidden="1">{#N/A,#N/A,FALSE,"dec98qtr";#N/A,#N/A,FALSE,"suppdecsep98";#N/A,#N/A,FALSE,"w-dec98"}</definedName>
    <definedName name="hgg" localSheetId="14" hidden="1">{"Sales 2",#N/A,FALSE,"SALES";"Transfer 2",#N/A,FALSE,"TRANSFERS";"A1460",#N/A,FALSE,"A1460"}</definedName>
    <definedName name="hgg" localSheetId="13" hidden="1">{"Sales 2",#N/A,FALSE,"SALES";"Transfer 2",#N/A,FALSE,"TRANSFERS";"A1460",#N/A,FALSE,"A1460"}</definedName>
    <definedName name="hgg" localSheetId="5" hidden="1">{"Sales 2",#N/A,FALSE,"SALES";"Transfer 2",#N/A,FALSE,"TRANSFERS";"A1460",#N/A,FALSE,"A1460"}</definedName>
    <definedName name="hgg" hidden="1">{"Sales 2",#N/A,FALSE,"SALES";"Transfer 2",#N/A,FALSE,"TRANSFERS";"A1460",#N/A,FALSE,"A1460"}</definedName>
    <definedName name="hh" localSheetId="14" hidden="1">{"'CALL MONEY'!$K$53"}</definedName>
    <definedName name="hh" localSheetId="13" hidden="1">{"'CALL MONEY'!$K$53"}</definedName>
    <definedName name="hh" localSheetId="5" hidden="1">{"'CALL MONEY'!$K$53"}</definedName>
    <definedName name="hh" hidden="1">{"'CALL MONEY'!$K$53"}</definedName>
    <definedName name="hhh" localSheetId="7">#REF!</definedName>
    <definedName name="hhh" localSheetId="9">#REF!</definedName>
    <definedName name="hhh" localSheetId="11">#REF!</definedName>
    <definedName name="hhh" localSheetId="14">#REF!</definedName>
    <definedName name="hhh" localSheetId="13">#REF!</definedName>
    <definedName name="hhh" localSheetId="17">#REF!</definedName>
    <definedName name="hhh" localSheetId="5">#REF!</definedName>
    <definedName name="hhh" localSheetId="3">#REF!</definedName>
    <definedName name="hhh">#REF!</definedName>
    <definedName name="hhjhjjjjjj" localSheetId="7">[101]Lead!#REF!</definedName>
    <definedName name="hhjhjjjjjj" localSheetId="9">[101]Lead!#REF!</definedName>
    <definedName name="hhjhjjjjjj" localSheetId="11">[101]Lead!#REF!</definedName>
    <definedName name="hhjhjjjjjj" localSheetId="14">[101]Lead!#REF!</definedName>
    <definedName name="hhjhjjjjjj" localSheetId="13">[101]Lead!#REF!</definedName>
    <definedName name="hhjhjjjjjj" localSheetId="17">[101]Lead!#REF!</definedName>
    <definedName name="hhjhjjjjjj" localSheetId="5">[101]Lead!#REF!</definedName>
    <definedName name="hhjhjjjjjj" localSheetId="3">[101]Lead!#REF!</definedName>
    <definedName name="hhjhjjjjjj">[101]Lead!#REF!</definedName>
    <definedName name="highlights" localSheetId="7">#REF!</definedName>
    <definedName name="highlights" localSheetId="9">#REF!</definedName>
    <definedName name="highlights" localSheetId="11">#REF!</definedName>
    <definedName name="highlights" localSheetId="14">#REF!</definedName>
    <definedName name="highlights" localSheetId="13">#REF!</definedName>
    <definedName name="highlights" localSheetId="17">#REF!</definedName>
    <definedName name="highlights" localSheetId="5">#REF!</definedName>
    <definedName name="highlights" localSheetId="3">#REF!</definedName>
    <definedName name="highlights">#REF!</definedName>
    <definedName name="Highlightsconsolidated" localSheetId="7">#REF!</definedName>
    <definedName name="Highlightsconsolidated" localSheetId="9">#REF!</definedName>
    <definedName name="Highlightsconsolidated" localSheetId="11">#REF!</definedName>
    <definedName name="Highlightsconsolidated" localSheetId="14">#REF!</definedName>
    <definedName name="Highlightsconsolidated" localSheetId="13">#REF!</definedName>
    <definedName name="Highlightsconsolidated" localSheetId="17">#REF!</definedName>
    <definedName name="Highlightsconsolidated" localSheetId="5">#REF!</definedName>
    <definedName name="Highlightsconsolidated" localSheetId="3">#REF!</definedName>
    <definedName name="Highlightsconsolidated">#REF!</definedName>
    <definedName name="HighlightsUnit1" localSheetId="7">#REF!</definedName>
    <definedName name="HighlightsUnit1" localSheetId="9">#REF!</definedName>
    <definedName name="HighlightsUnit1" localSheetId="11">#REF!</definedName>
    <definedName name="HighlightsUnit1" localSheetId="14">#REF!</definedName>
    <definedName name="HighlightsUnit1" localSheetId="13">#REF!</definedName>
    <definedName name="HighlightsUnit1" localSheetId="17">#REF!</definedName>
    <definedName name="HighlightsUnit1" localSheetId="5">#REF!</definedName>
    <definedName name="HighlightsUnit1" localSheetId="3">#REF!</definedName>
    <definedName name="HighlightsUnit1">#REF!</definedName>
    <definedName name="HISTORY_A_LIAB" localSheetId="14">#REF!</definedName>
    <definedName name="HISTORY_A_LIAB" localSheetId="13">#REF!</definedName>
    <definedName name="HISTORY_A_LIAB" localSheetId="5">#REF!</definedName>
    <definedName name="HISTORY_A_LIAB" localSheetId="3">#REF!</definedName>
    <definedName name="HISTORY_A_LIAB">#REF!</definedName>
    <definedName name="hjhkj">[99]Rates!$C$1:$E$181</definedName>
    <definedName name="hkhkhl" localSheetId="14" hidden="1">{"'CALL MONEY'!$K$53"}</definedName>
    <definedName name="hkhkhl" localSheetId="13" hidden="1">{"'CALL MONEY'!$K$53"}</definedName>
    <definedName name="hkhkhl" hidden="1">{"'CALL MONEY'!$K$53"}</definedName>
    <definedName name="hkj" localSheetId="7" hidden="1">#REF!</definedName>
    <definedName name="hkj" localSheetId="9" hidden="1">#REF!</definedName>
    <definedName name="hkj" localSheetId="11" hidden="1">#REF!</definedName>
    <definedName name="hkj" localSheetId="14" hidden="1">#REF!</definedName>
    <definedName name="hkj" localSheetId="13" hidden="1">#REF!</definedName>
    <definedName name="hkj" localSheetId="17" hidden="1">#REF!</definedName>
    <definedName name="hkj" localSheetId="5" hidden="1">#REF!</definedName>
    <definedName name="hkj" localSheetId="3" hidden="1">#REF!</definedName>
    <definedName name="hkj" hidden="1">#REF!</definedName>
    <definedName name="hr" localSheetId="14">#REF!</definedName>
    <definedName name="hr" localSheetId="13">#REF!</definedName>
    <definedName name="hr" localSheetId="5">#REF!</definedName>
    <definedName name="hr" localSheetId="3">#REF!</definedName>
    <definedName name="hr">#REF!</definedName>
    <definedName name="html" localSheetId="14" hidden="1">{"'CALL MONEY'!$K$53"}</definedName>
    <definedName name="html" localSheetId="13" hidden="1">{"'CALL MONEY'!$K$53"}</definedName>
    <definedName name="html" hidden="1">{"'CALL MONEY'!$K$53"}</definedName>
    <definedName name="html_cntrl" localSheetId="7" hidden="1">{"'CALL MONEY'!$K$53"}</definedName>
    <definedName name="html_cntrl" localSheetId="11" hidden="1">{"'CALL MONEY'!$K$53"}</definedName>
    <definedName name="html_cntrl" localSheetId="14" hidden="1">{"'CALL MONEY'!$K$53"}</definedName>
    <definedName name="html_cntrl" localSheetId="13" hidden="1">{"'CALL MONEY'!$K$53"}</definedName>
    <definedName name="html_cntrl" localSheetId="5" hidden="1">{"'CALL MONEY'!$K$53"}</definedName>
    <definedName name="html_cntrl" hidden="1">{"'CALL MONEY'!$K$53"}</definedName>
    <definedName name="html_cntrl465454" localSheetId="7" hidden="1">{"'CALL MONEY'!$K$53"}</definedName>
    <definedName name="html_cntrl465454" localSheetId="11" hidden="1">{"'CALL MONEY'!$K$53"}</definedName>
    <definedName name="html_cntrl465454" localSheetId="14" hidden="1">{"'CALL MONEY'!$K$53"}</definedName>
    <definedName name="html_cntrl465454" localSheetId="13" hidden="1">{"'CALL MONEY'!$K$53"}</definedName>
    <definedName name="html_cntrl465454" localSheetId="5" hidden="1">{"'CALL MONEY'!$K$53"}</definedName>
    <definedName name="html_cntrl465454" hidden="1">{"'CALL MONEY'!$K$53"}</definedName>
    <definedName name="HTML_CodePage" hidden="1">1252</definedName>
    <definedName name="HTML_Control" localSheetId="7" hidden="1">{"'CALL MONEY'!$K$53"}</definedName>
    <definedName name="HTML_Control" localSheetId="11" hidden="1">{"'CALL MONEY'!$K$53"}</definedName>
    <definedName name="HTML_Control" localSheetId="14" hidden="1">{"'CALL MONEY'!$K$53"}</definedName>
    <definedName name="HTML_Control" localSheetId="13" hidden="1">{"'CALL MONEY'!$K$53"}</definedName>
    <definedName name="HTML_Control" localSheetId="5" hidden="1">{"'CALL MONEY'!$K$53"}</definedName>
    <definedName name="HTML_Control" hidden="1">{"'CALL MONEY'!$K$53"}</definedName>
    <definedName name="html_control1" localSheetId="14" hidden="1">{"'CALL MONEY'!$K$53"}</definedName>
    <definedName name="html_control1" localSheetId="13" hidden="1">{"'CALL MONEY'!$K$53"}</definedName>
    <definedName name="html_control1" localSheetId="5" hidden="1">{"'CALL MONEY'!$K$53"}</definedName>
    <definedName name="html_control1" hidden="1">{"'CALL MONEY'!$K$53"}</definedName>
    <definedName name="html_ctl78" localSheetId="7" hidden="1">{"'CALL MONEY'!$K$53"}</definedName>
    <definedName name="html_ctl78" localSheetId="11" hidden="1">{"'CALL MONEY'!$K$53"}</definedName>
    <definedName name="html_ctl78" localSheetId="14" hidden="1">{"'CALL MONEY'!$K$53"}</definedName>
    <definedName name="html_ctl78" localSheetId="13" hidden="1">{"'CALL MONEY'!$K$53"}</definedName>
    <definedName name="html_ctl78" localSheetId="5" hidden="1">{"'CALL MONEY'!$K$53"}</definedName>
    <definedName name="html_ctl78" hidden="1">{"'CALL MONEY'!$K$53"}</definedName>
    <definedName name="HTML_Description" hidden="1">""</definedName>
    <definedName name="HTML_Email" hidden="1">""</definedName>
    <definedName name="HTML_Header" hidden="1">"CALL MONEY"</definedName>
    <definedName name="HTML_LastUpdate" hidden="1">"27/11/02"</definedName>
    <definedName name="HTML_LineAfter" hidden="1">FALSE</definedName>
    <definedName name="HTML_LineBefore" hidden="1">FALSE</definedName>
    <definedName name="HTML_Name" hidden="1">"Sana"</definedName>
    <definedName name="HTML_OBDlg2" hidden="1">TRUE</definedName>
    <definedName name="HTML_OBDlg4" hidden="1">TRUE</definedName>
    <definedName name="HTML_OS" hidden="1">0</definedName>
    <definedName name="HTML_PathFile" hidden="1">"C:\My Documents\MyHTML.htm"</definedName>
    <definedName name="HTML_Title" hidden="1">"HOLDING 27-11-2002"</definedName>
    <definedName name="I" localSheetId="7">#REF!</definedName>
    <definedName name="I" localSheetId="9">#REF!</definedName>
    <definedName name="I" localSheetId="11">#REF!</definedName>
    <definedName name="I" localSheetId="14">#REF!</definedName>
    <definedName name="I" localSheetId="13">#REF!</definedName>
    <definedName name="I" localSheetId="17">#REF!</definedName>
    <definedName name="I" localSheetId="5">#REF!</definedName>
    <definedName name="I" localSheetId="3">#REF!</definedName>
    <definedName name="I">#REF!</definedName>
    <definedName name="ID" localSheetId="14">#REF!</definedName>
    <definedName name="ID" localSheetId="13">#REF!</definedName>
    <definedName name="ID" localSheetId="5">#REF!</definedName>
    <definedName name="ID" localSheetId="3">#REF!</definedName>
    <definedName name="ID">#REF!</definedName>
    <definedName name="IDFUIU" localSheetId="14">#REF!</definedName>
    <definedName name="IDFUIU" localSheetId="13">#REF!</definedName>
    <definedName name="IDFUIU" localSheetId="5">#REF!</definedName>
    <definedName name="IDFUIU" localSheetId="3">#REF!</definedName>
    <definedName name="IDFUIU">#REF!</definedName>
    <definedName name="IEC" localSheetId="7">#REF!</definedName>
    <definedName name="IEC" localSheetId="9">#REF!</definedName>
    <definedName name="IEC" localSheetId="11">#REF!</definedName>
    <definedName name="IEC" localSheetId="14">#REF!</definedName>
    <definedName name="IEC" localSheetId="13">#REF!</definedName>
    <definedName name="IEC" localSheetId="17">#REF!</definedName>
    <definedName name="IEC" localSheetId="5">#REF!</definedName>
    <definedName name="IEC" localSheetId="3">#REF!</definedName>
    <definedName name="IEC">#REF!</definedName>
    <definedName name="IECO" localSheetId="7">#REF!</definedName>
    <definedName name="IECO" localSheetId="9">#REF!</definedName>
    <definedName name="IECO" localSheetId="11">#REF!</definedName>
    <definedName name="IECO" localSheetId="14">#REF!</definedName>
    <definedName name="IECO" localSheetId="13">#REF!</definedName>
    <definedName name="IECO" localSheetId="17">#REF!</definedName>
    <definedName name="IECO" localSheetId="5">#REF!</definedName>
    <definedName name="IECO" localSheetId="3">#REF!</definedName>
    <definedName name="IECO">#REF!</definedName>
    <definedName name="IECO1" localSheetId="7">#REF!</definedName>
    <definedName name="IECO1" localSheetId="9">#REF!</definedName>
    <definedName name="IECO1" localSheetId="11">#REF!</definedName>
    <definedName name="IECO1" localSheetId="14">#REF!</definedName>
    <definedName name="IECO1" localSheetId="13">#REF!</definedName>
    <definedName name="IECO1" localSheetId="17">#REF!</definedName>
    <definedName name="IECO1" localSheetId="5">#REF!</definedName>
    <definedName name="IECO1" localSheetId="3">#REF!</definedName>
    <definedName name="IECO1">#REF!</definedName>
    <definedName name="IED" localSheetId="7">#REF!</definedName>
    <definedName name="IED" localSheetId="9">#REF!</definedName>
    <definedName name="IED" localSheetId="11">#REF!</definedName>
    <definedName name="IED" localSheetId="14">#REF!</definedName>
    <definedName name="IED" localSheetId="13">#REF!</definedName>
    <definedName name="IED" localSheetId="17">#REF!</definedName>
    <definedName name="IED" localSheetId="5">#REF!</definedName>
    <definedName name="IED" localSheetId="3">#REF!</definedName>
    <definedName name="IED">#REF!</definedName>
    <definedName name="IEH" localSheetId="7">#REF!</definedName>
    <definedName name="IEH" localSheetId="9">#REF!</definedName>
    <definedName name="IEH" localSheetId="11">#REF!</definedName>
    <definedName name="IEH" localSheetId="14">#REF!</definedName>
    <definedName name="IEH" localSheetId="13">#REF!</definedName>
    <definedName name="IEH" localSheetId="17">#REF!</definedName>
    <definedName name="IEH" localSheetId="5">#REF!</definedName>
    <definedName name="IEH" localSheetId="3">#REF!</definedName>
    <definedName name="IEH">#REF!</definedName>
    <definedName name="IEP" localSheetId="7">#REF!</definedName>
    <definedName name="IEP" localSheetId="9">#REF!</definedName>
    <definedName name="IEP" localSheetId="11">#REF!</definedName>
    <definedName name="IEP" localSheetId="14">#REF!</definedName>
    <definedName name="IEP" localSheetId="13">#REF!</definedName>
    <definedName name="IEP" localSheetId="17">#REF!</definedName>
    <definedName name="IEP" localSheetId="5">#REF!</definedName>
    <definedName name="IEP" localSheetId="3">#REF!</definedName>
    <definedName name="IEP">#REF!</definedName>
    <definedName name="IES" localSheetId="7">#REF!</definedName>
    <definedName name="IES" localSheetId="9">#REF!</definedName>
    <definedName name="IES" localSheetId="11">#REF!</definedName>
    <definedName name="IES" localSheetId="14">#REF!</definedName>
    <definedName name="IES" localSheetId="13">#REF!</definedName>
    <definedName name="IES" localSheetId="17">#REF!</definedName>
    <definedName name="IES" localSheetId="5">#REF!</definedName>
    <definedName name="IES" localSheetId="3">#REF!</definedName>
    <definedName name="IES">#REF!</definedName>
    <definedName name="IET" localSheetId="7">#REF!</definedName>
    <definedName name="IET" localSheetId="9">#REF!</definedName>
    <definedName name="IET" localSheetId="11">#REF!</definedName>
    <definedName name="IET" localSheetId="14">#REF!</definedName>
    <definedName name="IET" localSheetId="13">#REF!</definedName>
    <definedName name="IET" localSheetId="17">#REF!</definedName>
    <definedName name="IET" localSheetId="5">#REF!</definedName>
    <definedName name="IET" localSheetId="3">#REF!</definedName>
    <definedName name="IET">#REF!</definedName>
    <definedName name="ii">[102]PRODUCTS!$A$2:$E$57</definedName>
    <definedName name="iicf" localSheetId="7">[103]Disb!#REF!</definedName>
    <definedName name="iicf" localSheetId="9">[103]Disb!#REF!</definedName>
    <definedName name="iicf" localSheetId="11">[103]Disb!#REF!</definedName>
    <definedName name="iicf" localSheetId="14">[103]Disb!#REF!</definedName>
    <definedName name="iicf" localSheetId="13">[103]Disb!#REF!</definedName>
    <definedName name="iicf" localSheetId="17">[103]Disb!#REF!</definedName>
    <definedName name="iicf" localSheetId="5">[103]Disb!#REF!</definedName>
    <definedName name="iicf" localSheetId="3">[103]Disb!#REF!</definedName>
    <definedName name="iicf">[103]Disb!#REF!</definedName>
    <definedName name="iicfaug" localSheetId="7">[103]Disb!#REF!</definedName>
    <definedName name="iicfaug" localSheetId="9">[103]Disb!#REF!</definedName>
    <definedName name="iicfaug" localSheetId="11">[103]Disb!#REF!</definedName>
    <definedName name="iicfaug" localSheetId="14">[103]Disb!#REF!</definedName>
    <definedName name="iicfaug" localSheetId="13">[103]Disb!#REF!</definedName>
    <definedName name="iicfaug" localSheetId="17">[103]Disb!#REF!</definedName>
    <definedName name="iicfaug" localSheetId="5">[103]Disb!#REF!</definedName>
    <definedName name="iicfaug" localSheetId="3">[103]Disb!#REF!</definedName>
    <definedName name="iicfaug">[103]Disb!#REF!</definedName>
    <definedName name="iicfsep" localSheetId="7">[103]Disb!#REF!</definedName>
    <definedName name="iicfsep" localSheetId="9">[103]Disb!#REF!</definedName>
    <definedName name="iicfsep" localSheetId="11">[103]Disb!#REF!</definedName>
    <definedName name="iicfsep" localSheetId="14">[103]Disb!#REF!</definedName>
    <definedName name="iicfsep" localSheetId="13">[103]Disb!#REF!</definedName>
    <definedName name="iicfsep" localSheetId="17">[103]Disb!#REF!</definedName>
    <definedName name="iicfsep" localSheetId="5">[103]Disb!#REF!</definedName>
    <definedName name="iicfsep" localSheetId="3">[103]Disb!#REF!</definedName>
    <definedName name="iicfsep">[103]Disb!#REF!</definedName>
    <definedName name="iicl" localSheetId="7">[103]Disb!#REF!</definedName>
    <definedName name="iicl" localSheetId="9">[103]Disb!#REF!</definedName>
    <definedName name="iicl" localSheetId="11">[103]Disb!#REF!</definedName>
    <definedName name="iicl" localSheetId="14">[103]Disb!#REF!</definedName>
    <definedName name="iicl" localSheetId="13">[103]Disb!#REF!</definedName>
    <definedName name="iicl" localSheetId="17">[103]Disb!#REF!</definedName>
    <definedName name="iicl" localSheetId="5">[103]Disb!#REF!</definedName>
    <definedName name="iicl" localSheetId="3">[103]Disb!#REF!</definedName>
    <definedName name="iicl">[103]Disb!#REF!</definedName>
    <definedName name="iiclaug" localSheetId="7">[103]Disb!#REF!</definedName>
    <definedName name="iiclaug" localSheetId="9">[103]Disb!#REF!</definedName>
    <definedName name="iiclaug" localSheetId="11">[103]Disb!#REF!</definedName>
    <definedName name="iiclaug" localSheetId="14">[103]Disb!#REF!</definedName>
    <definedName name="iiclaug" localSheetId="13">[103]Disb!#REF!</definedName>
    <definedName name="iiclaug" localSheetId="17">[103]Disb!#REF!</definedName>
    <definedName name="iiclaug" localSheetId="5">[103]Disb!#REF!</definedName>
    <definedName name="iiclaug" localSheetId="3">[103]Disb!#REF!</definedName>
    <definedName name="iiclaug">[103]Disb!#REF!</definedName>
    <definedName name="iicljul" localSheetId="7">[103]Disb!#REF!</definedName>
    <definedName name="iicljul" localSheetId="9">[103]Disb!#REF!</definedName>
    <definedName name="iicljul" localSheetId="11">[103]Disb!#REF!</definedName>
    <definedName name="iicljul" localSheetId="14">[103]Disb!#REF!</definedName>
    <definedName name="iicljul" localSheetId="13">[103]Disb!#REF!</definedName>
    <definedName name="iicljul" localSheetId="17">[103]Disb!#REF!</definedName>
    <definedName name="iicljul" localSheetId="5">[103]Disb!#REF!</definedName>
    <definedName name="iicljul" localSheetId="3">[103]Disb!#REF!</definedName>
    <definedName name="iicljul">[103]Disb!#REF!</definedName>
    <definedName name="iiclsep" localSheetId="7">[103]Disb!#REF!</definedName>
    <definedName name="iiclsep" localSheetId="9">[103]Disb!#REF!</definedName>
    <definedName name="iiclsep" localSheetId="11">[103]Disb!#REF!</definedName>
    <definedName name="iiclsep" localSheetId="14">[103]Disb!#REF!</definedName>
    <definedName name="iiclsep" localSheetId="13">[103]Disb!#REF!</definedName>
    <definedName name="iiclsep" localSheetId="17">[103]Disb!#REF!</definedName>
    <definedName name="iiclsep" localSheetId="5">[103]Disb!#REF!</definedName>
    <definedName name="iiclsep" localSheetId="3">[103]Disb!#REF!</definedName>
    <definedName name="iiclsep">[103]Disb!#REF!</definedName>
    <definedName name="iintercar" localSheetId="7">[103]Disb!#REF!</definedName>
    <definedName name="iintercar" localSheetId="9">[103]Disb!#REF!</definedName>
    <definedName name="iintercar" localSheetId="11">[103]Disb!#REF!</definedName>
    <definedName name="iintercar" localSheetId="14">[103]Disb!#REF!</definedName>
    <definedName name="iintercar" localSheetId="13">[103]Disb!#REF!</definedName>
    <definedName name="iintercar" localSheetId="17">[103]Disb!#REF!</definedName>
    <definedName name="iintercar" localSheetId="5">[103]Disb!#REF!</definedName>
    <definedName name="iintercar" localSheetId="3">[103]Disb!#REF!</definedName>
    <definedName name="iintercar">[103]Disb!#REF!</definedName>
    <definedName name="ijh">'[104]A-C CODE &amp; NAME'!$B$1:$C$193</definedName>
    <definedName name="iki" localSheetId="7" hidden="1">{"'CALL MONEY'!$K$53"}</definedName>
    <definedName name="iki" localSheetId="11" hidden="1">{"'CALL MONEY'!$K$53"}</definedName>
    <definedName name="iki" localSheetId="14" hidden="1">{"'CALL MONEY'!$K$53"}</definedName>
    <definedName name="iki" localSheetId="13" hidden="1">{"'CALL MONEY'!$K$53"}</definedName>
    <definedName name="iki" localSheetId="5" hidden="1">{"'CALL MONEY'!$K$53"}</definedName>
    <definedName name="iki" hidden="1">{"'CALL MONEY'!$K$53"}</definedName>
    <definedName name="ilf" localSheetId="7">[103]Disb!#REF!</definedName>
    <definedName name="ilf" localSheetId="9">[103]Disb!#REF!</definedName>
    <definedName name="ilf" localSheetId="11">[103]Disb!#REF!</definedName>
    <definedName name="ilf" localSheetId="14">[103]Disb!#REF!</definedName>
    <definedName name="ilf" localSheetId="13">[103]Disb!#REF!</definedName>
    <definedName name="ilf" localSheetId="17">[103]Disb!#REF!</definedName>
    <definedName name="ilf" localSheetId="5">[103]Disb!#REF!</definedName>
    <definedName name="ilf" localSheetId="3">[103]Disb!#REF!</definedName>
    <definedName name="ilf">[103]Disb!#REF!</definedName>
    <definedName name="ilfaug" localSheetId="7">[103]Disb!#REF!</definedName>
    <definedName name="ilfaug" localSheetId="9">[103]Disb!#REF!</definedName>
    <definedName name="ilfaug" localSheetId="11">[103]Disb!#REF!</definedName>
    <definedName name="ilfaug" localSheetId="14">[103]Disb!#REF!</definedName>
    <definedName name="ilfaug" localSheetId="13">[103]Disb!#REF!</definedName>
    <definedName name="ilfaug" localSheetId="17">[103]Disb!#REF!</definedName>
    <definedName name="ilfaug" localSheetId="5">[103]Disb!#REF!</definedName>
    <definedName name="ilfaug" localSheetId="3">[103]Disb!#REF!</definedName>
    <definedName name="ilfaug">[103]Disb!#REF!</definedName>
    <definedName name="ilfjul" localSheetId="7">[103]Disb!#REF!</definedName>
    <definedName name="ilfjul" localSheetId="9">[103]Disb!#REF!</definedName>
    <definedName name="ilfjul" localSheetId="11">[103]Disb!#REF!</definedName>
    <definedName name="ilfjul" localSheetId="14">[103]Disb!#REF!</definedName>
    <definedName name="ilfjul" localSheetId="13">[103]Disb!#REF!</definedName>
    <definedName name="ilfjul" localSheetId="17">[103]Disb!#REF!</definedName>
    <definedName name="ilfjul" localSheetId="5">[103]Disb!#REF!</definedName>
    <definedName name="ilfjul" localSheetId="3">[103]Disb!#REF!</definedName>
    <definedName name="ilfjul">[103]Disb!#REF!</definedName>
    <definedName name="iltf" localSheetId="7">[103]Disb!#REF!</definedName>
    <definedName name="iltf" localSheetId="9">[103]Disb!#REF!</definedName>
    <definedName name="iltf" localSheetId="11">[103]Disb!#REF!</definedName>
    <definedName name="iltf" localSheetId="14">[103]Disb!#REF!</definedName>
    <definedName name="iltf" localSheetId="13">[103]Disb!#REF!</definedName>
    <definedName name="iltf" localSheetId="17">[103]Disb!#REF!</definedName>
    <definedName name="iltf" localSheetId="5">[103]Disb!#REF!</definedName>
    <definedName name="iltf" localSheetId="3">[103]Disb!#REF!</definedName>
    <definedName name="iltf">[103]Disb!#REF!</definedName>
    <definedName name="imran" localSheetId="7">#REF!</definedName>
    <definedName name="imran" localSheetId="9">#REF!</definedName>
    <definedName name="imran" localSheetId="11">#REF!</definedName>
    <definedName name="imran" localSheetId="14">#REF!</definedName>
    <definedName name="imran" localSheetId="13">#REF!</definedName>
    <definedName name="imran" localSheetId="17">#REF!</definedName>
    <definedName name="imran" localSheetId="5">#REF!</definedName>
    <definedName name="imran" localSheetId="3">#REF!</definedName>
    <definedName name="imran">#REF!</definedName>
    <definedName name="INC" localSheetId="7">'[1]last qrt2001'!#REF!</definedName>
    <definedName name="INC" localSheetId="9">'[1]last qrt2001'!#REF!</definedName>
    <definedName name="INC" localSheetId="11">'[1]last qrt2001'!#REF!</definedName>
    <definedName name="INC" localSheetId="14">'[1]last qrt2001'!#REF!</definedName>
    <definedName name="INC" localSheetId="13">'[1]last qrt2001'!#REF!</definedName>
    <definedName name="INC" localSheetId="17">'[1]last qrt2001'!#REF!</definedName>
    <definedName name="INC" localSheetId="5">'[1]last qrt2001'!#REF!</definedName>
    <definedName name="INC" localSheetId="3">'[1]last qrt2001'!#REF!</definedName>
    <definedName name="INC">'[1]last qrt2001'!#REF!</definedName>
    <definedName name="Income" localSheetId="14" hidden="1">{"'CALL MONEY'!$K$53"}</definedName>
    <definedName name="Income" localSheetId="13" hidden="1">{"'CALL MONEY'!$K$53"}</definedName>
    <definedName name="Income" hidden="1">{"'CALL MONEY'!$K$53"}</definedName>
    <definedName name="Income1" localSheetId="14" hidden="1">{"'CALL MONEY'!$K$53"}</definedName>
    <definedName name="Income1" localSheetId="13" hidden="1">{"'CALL MONEY'!$K$53"}</definedName>
    <definedName name="Income1" hidden="1">{"'CALL MONEY'!$K$53"}</definedName>
    <definedName name="incomeretfc" localSheetId="16">#REF!</definedName>
    <definedName name="incomeretfc" localSheetId="7">#REF!</definedName>
    <definedName name="incomeretfc" localSheetId="9">#REF!</definedName>
    <definedName name="incomeretfc" localSheetId="11">#REF!</definedName>
    <definedName name="incomeretfc" localSheetId="14">#REF!</definedName>
    <definedName name="incomeretfc" localSheetId="13">#REF!</definedName>
    <definedName name="incomeretfc" localSheetId="17">#REF!</definedName>
    <definedName name="incomeretfc" localSheetId="5">#REF!</definedName>
    <definedName name="incomeretfc" localSheetId="3">#REF!</definedName>
    <definedName name="incomeretfc">#REF!</definedName>
    <definedName name="IncomeStatementDates" localSheetId="16">#REF!</definedName>
    <definedName name="IncomeStatementDates" localSheetId="7">#REF!</definedName>
    <definedName name="IncomeStatementDates" localSheetId="9">#REF!</definedName>
    <definedName name="IncomeStatementDates" localSheetId="11">#REF!</definedName>
    <definedName name="IncomeStatementDates" localSheetId="14">#REF!</definedName>
    <definedName name="IncomeStatementDates" localSheetId="13">#REF!</definedName>
    <definedName name="IncomeStatementDates" localSheetId="17">#REF!</definedName>
    <definedName name="IncomeStatementDates" localSheetId="5">#REF!</definedName>
    <definedName name="IncomeStatementDates" localSheetId="3">#REF!</definedName>
    <definedName name="IncomeStatementDates">#REF!</definedName>
    <definedName name="INPUT" localSheetId="14">#REF!</definedName>
    <definedName name="INPUT" localSheetId="13">#REF!</definedName>
    <definedName name="INPUT" localSheetId="5">#REF!</definedName>
    <definedName name="INPUT" localSheetId="3">#REF!</definedName>
    <definedName name="INPUT">#REF!</definedName>
    <definedName name="Int" localSheetId="7">#REF!</definedName>
    <definedName name="Int" localSheetId="9">#REF!</definedName>
    <definedName name="Int" localSheetId="11">#REF!</definedName>
    <definedName name="Int" localSheetId="14">#REF!</definedName>
    <definedName name="Int" localSheetId="13">#REF!</definedName>
    <definedName name="Int" localSheetId="17">#REF!</definedName>
    <definedName name="Int" localSheetId="5">#REF!</definedName>
    <definedName name="Int" localSheetId="3">#REF!</definedName>
    <definedName name="Int">#REF!</definedName>
    <definedName name="Interest_Rate" localSheetId="7">#REF!</definedName>
    <definedName name="Interest_Rate" localSheetId="9">#REF!</definedName>
    <definedName name="Interest_Rate" localSheetId="11">#REF!</definedName>
    <definedName name="Interest_Rate" localSheetId="14">#REF!</definedName>
    <definedName name="Interest_Rate" localSheetId="13">#REF!</definedName>
    <definedName name="Interest_Rate" localSheetId="17">#REF!</definedName>
    <definedName name="Interest_Rate" localSheetId="5">#REF!</definedName>
    <definedName name="Interest_Rate" localSheetId="3">#REF!</definedName>
    <definedName name="Interest_Rate">#REF!</definedName>
    <definedName name="INVEST" localSheetId="16">[45]acct!#REF!</definedName>
    <definedName name="INVEST" localSheetId="7">[45]acct!#REF!</definedName>
    <definedName name="INVEST" localSheetId="9">[45]acct!#REF!</definedName>
    <definedName name="INVEST" localSheetId="11">[45]acct!#REF!</definedName>
    <definedName name="INVEST" localSheetId="14">[45]acct!#REF!</definedName>
    <definedName name="INVEST" localSheetId="13">[45]acct!#REF!</definedName>
    <definedName name="INVEST" localSheetId="17">[45]acct!#REF!</definedName>
    <definedName name="INVEST" localSheetId="5">[45]acct!#REF!</definedName>
    <definedName name="INVEST" localSheetId="3">[45]acct!#REF!</definedName>
    <definedName name="INVEST">[45]acct!#REF!</definedName>
    <definedName name="investments" localSheetId="14" hidden="1">{"'CALL MONEY'!$K$53"}</definedName>
    <definedName name="investments" localSheetId="13" hidden="1">{"'CALL MONEY'!$K$53"}</definedName>
    <definedName name="investments" localSheetId="5" hidden="1">{"'CALL MONEY'!$K$53"}</definedName>
    <definedName name="investments" hidden="1">{"'CALL MONEY'!$K$53"}</definedName>
    <definedName name="invs" localSheetId="14" hidden="1">{"'CALL MONEY'!$K$53"}</definedName>
    <definedName name="invs" localSheetId="13" hidden="1">{"'CALL MONEY'!$K$53"}</definedName>
    <definedName name="invs" hidden="1">{"'CALL MONEY'!$K$53"}</definedName>
    <definedName name="IPAGE1" localSheetId="7">#REF!</definedName>
    <definedName name="IPAGE1" localSheetId="9">#REF!</definedName>
    <definedName name="IPAGE1" localSheetId="11">#REF!</definedName>
    <definedName name="IPAGE1" localSheetId="14">#REF!</definedName>
    <definedName name="IPAGE1" localSheetId="13">#REF!</definedName>
    <definedName name="IPAGE1" localSheetId="17">#REF!</definedName>
    <definedName name="IPAGE1" localSheetId="5">#REF!</definedName>
    <definedName name="IPAGE1" localSheetId="3">#REF!</definedName>
    <definedName name="IPAGE1">#REF!</definedName>
    <definedName name="IQ_CH" hidden="1">110000</definedName>
    <definedName name="IQ_CQ" hidden="1">5000</definedName>
    <definedName name="IQ_CY" hidden="1">10000</definedName>
    <definedName name="IQ_DAILY" hidden="1">500000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NAMES_REVISION_DATE_" hidden="1">40952.1527893519</definedName>
    <definedName name="IQ_NTM" hidden="1">6000</definedName>
    <definedName name="IQ_TODAY" hidden="1">0</definedName>
    <definedName name="IQ_WEEK" hidden="1">50000</definedName>
    <definedName name="IQ_YTD" hidden="1">3000</definedName>
    <definedName name="IQ_YTDMONTH" hidden="1">130000</definedName>
    <definedName name="iqbal" localSheetId="7">[105]Sheet2!#REF!</definedName>
    <definedName name="iqbal" localSheetId="9">[105]Sheet2!#REF!</definedName>
    <definedName name="iqbal" localSheetId="11">[105]Sheet2!#REF!</definedName>
    <definedName name="iqbal" localSheetId="14">[105]Sheet2!#REF!</definedName>
    <definedName name="iqbal" localSheetId="13">[105]Sheet2!#REF!</definedName>
    <definedName name="iqbal" localSheetId="17">[105]Sheet2!#REF!</definedName>
    <definedName name="iqbal" localSheetId="5">[105]Sheet2!#REF!</definedName>
    <definedName name="iqbal" localSheetId="3">[105]Sheet2!#REF!</definedName>
    <definedName name="iqbal">[105]Sheet2!#REF!</definedName>
    <definedName name="IRR" localSheetId="14">#REF!</definedName>
    <definedName name="IRR" localSheetId="13">#REF!</definedName>
    <definedName name="IRR" localSheetId="5">#REF!</definedName>
    <definedName name="IRR" localSheetId="3">#REF!</definedName>
    <definedName name="IRR">#REF!</definedName>
    <definedName name="Issue_rating">[42]Rating!$B$193:$I$207</definedName>
    <definedName name="istf" localSheetId="7">[103]Disb!#REF!</definedName>
    <definedName name="istf" localSheetId="9">[103]Disb!#REF!</definedName>
    <definedName name="istf" localSheetId="11">[103]Disb!#REF!</definedName>
    <definedName name="istf" localSheetId="14">[103]Disb!#REF!</definedName>
    <definedName name="istf" localSheetId="13">[103]Disb!#REF!</definedName>
    <definedName name="istf" localSheetId="17">[103]Disb!#REF!</definedName>
    <definedName name="istf" localSheetId="5">[103]Disb!#REF!</definedName>
    <definedName name="istf" localSheetId="3">[103]Disb!#REF!</definedName>
    <definedName name="istf">[103]Disb!#REF!</definedName>
    <definedName name="itotal" localSheetId="7">[103]Disb!#REF!</definedName>
    <definedName name="itotal" localSheetId="9">[103]Disb!#REF!</definedName>
    <definedName name="itotal" localSheetId="11">[103]Disb!#REF!</definedName>
    <definedName name="itotal" localSheetId="14">[103]Disb!#REF!</definedName>
    <definedName name="itotal" localSheetId="13">[103]Disb!#REF!</definedName>
    <definedName name="itotal" localSheetId="17">[103]Disb!#REF!</definedName>
    <definedName name="itotal" localSheetId="5">[103]Disb!#REF!</definedName>
    <definedName name="itotal" localSheetId="3">[103]Disb!#REF!</definedName>
    <definedName name="itotal">[103]Disb!#REF!</definedName>
    <definedName name="iu" localSheetId="7">#REF!</definedName>
    <definedName name="iu" localSheetId="9">#REF!</definedName>
    <definedName name="iu" localSheetId="11">#REF!</definedName>
    <definedName name="iu" localSheetId="14">#REF!</definedName>
    <definedName name="iu" localSheetId="13">#REF!</definedName>
    <definedName name="iu" localSheetId="17">#REF!</definedName>
    <definedName name="iu" localSheetId="5">#REF!</definedName>
    <definedName name="iu" localSheetId="3">#REF!</definedName>
    <definedName name="iu">#REF!</definedName>
    <definedName name="iui" localSheetId="13" hidden="1">#REF!</definedName>
    <definedName name="iui" hidden="1">#REF!</definedName>
    <definedName name="iyky" localSheetId="13">[45]acct!#REF!</definedName>
    <definedName name="iyky">[45]acct!#REF!</definedName>
    <definedName name="J" localSheetId="7" hidden="1">#REF!</definedName>
    <definedName name="J" localSheetId="9" hidden="1">#REF!</definedName>
    <definedName name="J" localSheetId="11" hidden="1">#REF!</definedName>
    <definedName name="J" localSheetId="14" hidden="1">#REF!</definedName>
    <definedName name="J" localSheetId="13" hidden="1">#REF!</definedName>
    <definedName name="J" localSheetId="17" hidden="1">#REF!</definedName>
    <definedName name="J" localSheetId="5">#REF!</definedName>
    <definedName name="J" localSheetId="3" hidden="1">#REF!</definedName>
    <definedName name="J" hidden="1">#REF!</definedName>
    <definedName name="jak" localSheetId="14">#REF!</definedName>
    <definedName name="jak" localSheetId="13">#REF!</definedName>
    <definedName name="jak" localSheetId="5">#REF!</definedName>
    <definedName name="jak" localSheetId="3">#REF!</definedName>
    <definedName name="jak">#REF!</definedName>
    <definedName name="JAN" localSheetId="7">#REF!</definedName>
    <definedName name="JAN" localSheetId="9">#REF!</definedName>
    <definedName name="JAN" localSheetId="11">#REF!</definedName>
    <definedName name="JAN" localSheetId="14">#REF!</definedName>
    <definedName name="JAN" localSheetId="13">#REF!</definedName>
    <definedName name="JAN" localSheetId="17">#REF!</definedName>
    <definedName name="JAN" localSheetId="5">#REF!</definedName>
    <definedName name="JAN" localSheetId="3">#REF!</definedName>
    <definedName name="JAN">#REF!</definedName>
    <definedName name="jgujg" localSheetId="14" hidden="1">{"'CALL MONEY'!$K$53"}</definedName>
    <definedName name="jgujg" localSheetId="13" hidden="1">{"'CALL MONEY'!$K$53"}</definedName>
    <definedName name="jgujg" hidden="1">{"'CALL MONEY'!$K$53"}</definedName>
    <definedName name="JJJJ" localSheetId="14">#REF!</definedName>
    <definedName name="JJJJ" localSheetId="13">#REF!</definedName>
    <definedName name="JJJJ" localSheetId="5">#REF!</definedName>
    <definedName name="JJJJ" localSheetId="3">#REF!</definedName>
    <definedName name="JJJJ">#REF!</definedName>
    <definedName name="jkjk" localSheetId="14" hidden="1">{"MSS",#N/A,FALSE,"MSS";"ProdSA",#N/A,FALSE,"ProdSA";"Sales 1",#N/A,FALSE,"SALES";"Transfer 1",#N/A,FALSE,"TRANSFERS"}</definedName>
    <definedName name="jkjk" localSheetId="13" hidden="1">{"MSS",#N/A,FALSE,"MSS";"ProdSA",#N/A,FALSE,"ProdSA";"Sales 1",#N/A,FALSE,"SALES";"Transfer 1",#N/A,FALSE,"TRANSFERS"}</definedName>
    <definedName name="jkjk" localSheetId="5" hidden="1">{"MSS",#N/A,FALSE,"MSS";"ProdSA",#N/A,FALSE,"ProdSA";"Sales 1",#N/A,FALSE,"SALES";"Transfer 1",#N/A,FALSE,"TRANSFERS"}</definedName>
    <definedName name="jkjk" hidden="1">{"MSS",#N/A,FALSE,"MSS";"ProdSA",#N/A,FALSE,"ProdSA";"Sales 1",#N/A,FALSE,"SALES";"Transfer 1",#N/A,FALSE,"TRANSFERS"}</definedName>
    <definedName name="jkl" localSheetId="14" hidden="1">{#N/A,#N/A,FALSE,"dec98qtr";#N/A,#N/A,FALSE,"suppdecsep98";#N/A,#N/A,FALSE,"w-dec98"}</definedName>
    <definedName name="jkl" localSheetId="13" hidden="1">{#N/A,#N/A,FALSE,"dec98qtr";#N/A,#N/A,FALSE,"suppdecsep98";#N/A,#N/A,FALSE,"w-dec98"}</definedName>
    <definedName name="jkl" localSheetId="5" hidden="1">{#N/A,#N/A,FALSE,"dec98qtr";#N/A,#N/A,FALSE,"suppdecsep98";#N/A,#N/A,FALSE,"w-dec98"}</definedName>
    <definedName name="jkl" hidden="1">{#N/A,#N/A,FALSE,"dec98qtr";#N/A,#N/A,FALSE,"suppdecsep98";#N/A,#N/A,FALSE,"w-dec98"}</definedName>
    <definedName name="jqhewhqe" localSheetId="14" hidden="1">{"MSS",#N/A,FALSE,"MSS";"ProdSA",#N/A,FALSE,"ProdSA";"Sales 1",#N/A,FALSE,"SALES";"Transfer 1",#N/A,FALSE,"TRANSFERS"}</definedName>
    <definedName name="jqhewhqe" localSheetId="13" hidden="1">{"MSS",#N/A,FALSE,"MSS";"ProdSA",#N/A,FALSE,"ProdSA";"Sales 1",#N/A,FALSE,"SALES";"Transfer 1",#N/A,FALSE,"TRANSFERS"}</definedName>
    <definedName name="jqhewhqe" localSheetId="5" hidden="1">{"MSS",#N/A,FALSE,"MSS";"ProdSA",#N/A,FALSE,"ProdSA";"Sales 1",#N/A,FALSE,"SALES";"Transfer 1",#N/A,FALSE,"TRANSFERS"}</definedName>
    <definedName name="jqhewhqe" hidden="1">{"MSS",#N/A,FALSE,"MSS";"ProdSA",#N/A,FALSE,"ProdSA";"Sales 1",#N/A,FALSE,"SALES";"Transfer 1",#N/A,FALSE,"TRANSFERS"}</definedName>
    <definedName name="jv" localSheetId="14">#REF!</definedName>
    <definedName name="jv" localSheetId="13">#REF!</definedName>
    <definedName name="jv" localSheetId="5">#REF!</definedName>
    <definedName name="jv" localSheetId="3">#REF!</definedName>
    <definedName name="jv">#REF!</definedName>
    <definedName name="JVPrint" localSheetId="14">#REF!</definedName>
    <definedName name="JVPrint" localSheetId="13">#REF!</definedName>
    <definedName name="JVPrint" localSheetId="5">#REF!</definedName>
    <definedName name="JVPrint" localSheetId="3">#REF!</definedName>
    <definedName name="JVPrint">#REF!</definedName>
    <definedName name="JY" localSheetId="7">#REF!</definedName>
    <definedName name="JY" localSheetId="9">#REF!</definedName>
    <definedName name="JY" localSheetId="11">#REF!</definedName>
    <definedName name="JY" localSheetId="14">#REF!</definedName>
    <definedName name="JY" localSheetId="13">#REF!</definedName>
    <definedName name="JY" localSheetId="17">#REF!</definedName>
    <definedName name="JY" localSheetId="5">#REF!</definedName>
    <definedName name="JY" localSheetId="3">#REF!</definedName>
    <definedName name="JY">#REF!</definedName>
    <definedName name="jyjjy" localSheetId="14" hidden="1">{"'CALL MONEY'!$K$53"}</definedName>
    <definedName name="jyjjy" localSheetId="13" hidden="1">{"'CALL MONEY'!$K$53"}</definedName>
    <definedName name="jyjjy" hidden="1">{"'CALL MONEY'!$K$53"}</definedName>
    <definedName name="k" localSheetId="7" hidden="1">#REF!</definedName>
    <definedName name="k" localSheetId="9" hidden="1">#REF!</definedName>
    <definedName name="k" localSheetId="11" hidden="1">#REF!</definedName>
    <definedName name="k" localSheetId="14" hidden="1">#REF!</definedName>
    <definedName name="k" localSheetId="13" hidden="1">#REF!</definedName>
    <definedName name="k" localSheetId="17" hidden="1">#REF!</definedName>
    <definedName name="k" localSheetId="5" hidden="1">#REF!</definedName>
    <definedName name="k" localSheetId="3" hidden="1">#REF!</definedName>
    <definedName name="k" hidden="1">#REF!</definedName>
    <definedName name="k.k" localSheetId="14" hidden="1">{"'CALL MONEY'!$K$53"}</definedName>
    <definedName name="k.k" localSheetId="13" hidden="1">{"'CALL MONEY'!$K$53"}</definedName>
    <definedName name="k.k" hidden="1">{"'CALL MONEY'!$K$53"}</definedName>
    <definedName name="KAJSDLKj" localSheetId="14">#REF!</definedName>
    <definedName name="KAJSDLKj" localSheetId="13">#REF!</definedName>
    <definedName name="KAJSDLKj" localSheetId="5">#REF!</definedName>
    <definedName name="KAJSDLKj" localSheetId="3">#REF!</definedName>
    <definedName name="KAJSDLKj">#REF!</definedName>
    <definedName name="kauser" localSheetId="7">#REF!</definedName>
    <definedName name="kauser" localSheetId="9">#REF!</definedName>
    <definedName name="kauser" localSheetId="11">#REF!</definedName>
    <definedName name="kauser" localSheetId="14">#REF!</definedName>
    <definedName name="kauser" localSheetId="13">#REF!</definedName>
    <definedName name="kauser" localSheetId="17">#REF!</definedName>
    <definedName name="kauser" localSheetId="5">#REF!</definedName>
    <definedName name="kauser" localSheetId="3">#REF!</definedName>
    <definedName name="kauser">#REF!</definedName>
    <definedName name="kefkif" localSheetId="13">#REF!</definedName>
    <definedName name="kefkif">#REF!</definedName>
    <definedName name="KEY_S" localSheetId="7" hidden="1">#REF!</definedName>
    <definedName name="KEY_S" localSheetId="9" hidden="1">#REF!</definedName>
    <definedName name="KEY_S" localSheetId="11" hidden="1">#REF!</definedName>
    <definedName name="KEY_S" localSheetId="14" hidden="1">#REF!</definedName>
    <definedName name="KEY_S" localSheetId="13" hidden="1">#REF!</definedName>
    <definedName name="KEY_S" localSheetId="17" hidden="1">#REF!</definedName>
    <definedName name="KEY_S" localSheetId="5" hidden="1">#REF!</definedName>
    <definedName name="KEY_S" localSheetId="3" hidden="1">#REF!</definedName>
    <definedName name="KEY_S" hidden="1">#REF!</definedName>
    <definedName name="khjg" localSheetId="7" hidden="1">#REF!</definedName>
    <definedName name="khjg" localSheetId="9" hidden="1">#REF!</definedName>
    <definedName name="khjg" localSheetId="11" hidden="1">#REF!</definedName>
    <definedName name="khjg" localSheetId="14" hidden="1">#REF!</definedName>
    <definedName name="khjg" localSheetId="13" hidden="1">#REF!</definedName>
    <definedName name="khjg" localSheetId="17" hidden="1">#REF!</definedName>
    <definedName name="khjg" localSheetId="5" hidden="1">#REF!</definedName>
    <definedName name="khjg" localSheetId="3" hidden="1">#REF!</definedName>
    <definedName name="khjg" hidden="1">#REF!</definedName>
    <definedName name="KHKHK" localSheetId="13">[45]acct!#REF!</definedName>
    <definedName name="KHKHK">[45]acct!#REF!</definedName>
    <definedName name="KIB">'[106]Rate Input'!$J$35:$K$398</definedName>
    <definedName name="kicf" localSheetId="7">[103]Disb!#REF!</definedName>
    <definedName name="kicf" localSheetId="9">[103]Disb!#REF!</definedName>
    <definedName name="kicf" localSheetId="11">[103]Disb!#REF!</definedName>
    <definedName name="kicf" localSheetId="14">[103]Disb!#REF!</definedName>
    <definedName name="kicf" localSheetId="13">[103]Disb!#REF!</definedName>
    <definedName name="kicf" localSheetId="17">[103]Disb!#REF!</definedName>
    <definedName name="kicf" localSheetId="5">[103]Disb!#REF!</definedName>
    <definedName name="kicf" localSheetId="3">[103]Disb!#REF!</definedName>
    <definedName name="kicf">[103]Disb!#REF!</definedName>
    <definedName name="kicfaug" localSheetId="7">[103]Disb!#REF!</definedName>
    <definedName name="kicfaug" localSheetId="9">[103]Disb!#REF!</definedName>
    <definedName name="kicfaug" localSheetId="11">[103]Disb!#REF!</definedName>
    <definedName name="kicfaug" localSheetId="14">[103]Disb!#REF!</definedName>
    <definedName name="kicfaug" localSheetId="13">[103]Disb!#REF!</definedName>
    <definedName name="kicfaug" localSheetId="17">[103]Disb!#REF!</definedName>
    <definedName name="kicfaug" localSheetId="5">[103]Disb!#REF!</definedName>
    <definedName name="kicfaug" localSheetId="3">[103]Disb!#REF!</definedName>
    <definedName name="kicfaug">[103]Disb!#REF!</definedName>
    <definedName name="kicfjul" localSheetId="7">[103]Disb!#REF!</definedName>
    <definedName name="kicfjul" localSheetId="9">[103]Disb!#REF!</definedName>
    <definedName name="kicfjul" localSheetId="11">[103]Disb!#REF!</definedName>
    <definedName name="kicfjul" localSheetId="14">[103]Disb!#REF!</definedName>
    <definedName name="kicfjul" localSheetId="13">[103]Disb!#REF!</definedName>
    <definedName name="kicfjul" localSheetId="17">[103]Disb!#REF!</definedName>
    <definedName name="kicfjul" localSheetId="5">[103]Disb!#REF!</definedName>
    <definedName name="kicfjul" localSheetId="3">[103]Disb!#REF!</definedName>
    <definedName name="kicfjul">[103]Disb!#REF!</definedName>
    <definedName name="kicfsep" localSheetId="7">[103]Disb!#REF!</definedName>
    <definedName name="kicfsep" localSheetId="9">[103]Disb!#REF!</definedName>
    <definedName name="kicfsep" localSheetId="11">[103]Disb!#REF!</definedName>
    <definedName name="kicfsep" localSheetId="14">[103]Disb!#REF!</definedName>
    <definedName name="kicfsep" localSheetId="13">[103]Disb!#REF!</definedName>
    <definedName name="kicfsep" localSheetId="17">[103]Disb!#REF!</definedName>
    <definedName name="kicfsep" localSheetId="5">[103]Disb!#REF!</definedName>
    <definedName name="kicfsep" localSheetId="3">[103]Disb!#REF!</definedName>
    <definedName name="kicfsep">[103]Disb!#REF!</definedName>
    <definedName name="kicl" localSheetId="7">[103]Disb!#REF!</definedName>
    <definedName name="kicl" localSheetId="9">[103]Disb!#REF!</definedName>
    <definedName name="kicl" localSheetId="11">[103]Disb!#REF!</definedName>
    <definedName name="kicl" localSheetId="14">[103]Disb!#REF!</definedName>
    <definedName name="kicl" localSheetId="13">[103]Disb!#REF!</definedName>
    <definedName name="kicl" localSheetId="17">[103]Disb!#REF!</definedName>
    <definedName name="kicl" localSheetId="5">[103]Disb!#REF!</definedName>
    <definedName name="kicl" localSheetId="3">[103]Disb!#REF!</definedName>
    <definedName name="kicl">[103]Disb!#REF!</definedName>
    <definedName name="kiclaug" localSheetId="7">[103]Disb!#REF!</definedName>
    <definedName name="kiclaug" localSheetId="9">[103]Disb!#REF!</definedName>
    <definedName name="kiclaug" localSheetId="11">[103]Disb!#REF!</definedName>
    <definedName name="kiclaug" localSheetId="14">[103]Disb!#REF!</definedName>
    <definedName name="kiclaug" localSheetId="13">[103]Disb!#REF!</definedName>
    <definedName name="kiclaug" localSheetId="17">[103]Disb!#REF!</definedName>
    <definedName name="kiclaug" localSheetId="5">[103]Disb!#REF!</definedName>
    <definedName name="kiclaug" localSheetId="3">[103]Disb!#REF!</definedName>
    <definedName name="kiclaug">[103]Disb!#REF!</definedName>
    <definedName name="kicljul" localSheetId="7">[103]Disb!#REF!</definedName>
    <definedName name="kicljul" localSheetId="9">[103]Disb!#REF!</definedName>
    <definedName name="kicljul" localSheetId="11">[103]Disb!#REF!</definedName>
    <definedName name="kicljul" localSheetId="14">[103]Disb!#REF!</definedName>
    <definedName name="kicljul" localSheetId="13">[103]Disb!#REF!</definedName>
    <definedName name="kicljul" localSheetId="17">[103]Disb!#REF!</definedName>
    <definedName name="kicljul" localSheetId="5">[103]Disb!#REF!</definedName>
    <definedName name="kicljul" localSheetId="3">[103]Disb!#REF!</definedName>
    <definedName name="kicljul">[103]Disb!#REF!</definedName>
    <definedName name="kiclsep" localSheetId="7">[103]Disb!#REF!</definedName>
    <definedName name="kiclsep" localSheetId="9">[103]Disb!#REF!</definedName>
    <definedName name="kiclsep" localSheetId="11">[103]Disb!#REF!</definedName>
    <definedName name="kiclsep" localSheetId="14">[103]Disb!#REF!</definedName>
    <definedName name="kiclsep" localSheetId="13">[103]Disb!#REF!</definedName>
    <definedName name="kiclsep" localSheetId="17">[103]Disb!#REF!</definedName>
    <definedName name="kiclsep" localSheetId="5">[103]Disb!#REF!</definedName>
    <definedName name="kiclsep" localSheetId="3">[103]Disb!#REF!</definedName>
    <definedName name="kiclsep">[103]Disb!#REF!</definedName>
    <definedName name="kintercar" localSheetId="7">[103]Disb!#REF!</definedName>
    <definedName name="kintercar" localSheetId="9">[103]Disb!#REF!</definedName>
    <definedName name="kintercar" localSheetId="11">[103]Disb!#REF!</definedName>
    <definedName name="kintercar" localSheetId="14">[103]Disb!#REF!</definedName>
    <definedName name="kintercar" localSheetId="13">[103]Disb!#REF!</definedName>
    <definedName name="kintercar" localSheetId="17">[103]Disb!#REF!</definedName>
    <definedName name="kintercar" localSheetId="5">[103]Disb!#REF!</definedName>
    <definedName name="kintercar" localSheetId="3">[103]Disb!#REF!</definedName>
    <definedName name="kintercar">[103]Disb!#REF!</definedName>
    <definedName name="kjjk" localSheetId="14" hidden="1">{#N/A,#N/A,FALSE,"dec98qtr";#N/A,#N/A,FALSE,"suppdecsep98";#N/A,#N/A,FALSE,"w-dec98"}</definedName>
    <definedName name="kjjk" localSheetId="13" hidden="1">{#N/A,#N/A,FALSE,"dec98qtr";#N/A,#N/A,FALSE,"suppdecsep98";#N/A,#N/A,FALSE,"w-dec98"}</definedName>
    <definedName name="kjjk" localSheetId="5" hidden="1">{#N/A,#N/A,FALSE,"dec98qtr";#N/A,#N/A,FALSE,"suppdecsep98";#N/A,#N/A,FALSE,"w-dec98"}</definedName>
    <definedName name="kjjk" hidden="1">{#N/A,#N/A,FALSE,"dec98qtr";#N/A,#N/A,FALSE,"suppdecsep98";#N/A,#N/A,FALSE,"w-dec98"}</definedName>
    <definedName name="kk" localSheetId="7" hidden="1">{#N/A,#N/A,FALSE,"Fax"}</definedName>
    <definedName name="kk" localSheetId="11" hidden="1">{#N/A,#N/A,FALSE,"Fax"}</definedName>
    <definedName name="kk" localSheetId="14" hidden="1">{#N/A,#N/A,FALSE,"Fax"}</definedName>
    <definedName name="kk" localSheetId="13" hidden="1">{#N/A,#N/A,FALSE,"Fax"}</definedName>
    <definedName name="kk" localSheetId="5" hidden="1">{#N/A,#N/A,FALSE,"Fax"}</definedName>
    <definedName name="kk" hidden="1">{#N/A,#N/A,FALSE,"Fax"}</definedName>
    <definedName name="kkk" localSheetId="16">#REF!</definedName>
    <definedName name="kkk" localSheetId="7">#REF!</definedName>
    <definedName name="kkk" localSheetId="9">#REF!</definedName>
    <definedName name="kkk" localSheetId="11">#REF!</definedName>
    <definedName name="kkk" localSheetId="14">#REF!</definedName>
    <definedName name="kkk" localSheetId="13">#REF!</definedName>
    <definedName name="kkk" localSheetId="17">#REF!</definedName>
    <definedName name="kkk" localSheetId="5">#REF!</definedName>
    <definedName name="kkk" localSheetId="3">#REF!</definedName>
    <definedName name="kkk">#REF!</definedName>
    <definedName name="kl" localSheetId="14" hidden="1">{"MSS",#N/A,FALSE,"MSS";"ProdSA",#N/A,FALSE,"ProdSA";"Sales 1",#N/A,FALSE,"SALES";"Transfer 1",#N/A,FALSE,"TRANSFERS"}</definedName>
    <definedName name="kl" localSheetId="13" hidden="1">{"MSS",#N/A,FALSE,"MSS";"ProdSA",#N/A,FALSE,"ProdSA";"Sales 1",#N/A,FALSE,"SALES";"Transfer 1",#N/A,FALSE,"TRANSFERS"}</definedName>
    <definedName name="kl" localSheetId="5" hidden="1">{"MSS",#N/A,FALSE,"MSS";"ProdSA",#N/A,FALSE,"ProdSA";"Sales 1",#N/A,FALSE,"SALES";"Transfer 1",#N/A,FALSE,"TRANSFERS"}</definedName>
    <definedName name="kl" hidden="1">{"MSS",#N/A,FALSE,"MSS";"ProdSA",#N/A,FALSE,"ProdSA";"Sales 1",#N/A,FALSE,"SALES";"Transfer 1",#N/A,FALSE,"TRANSFERS"}</definedName>
    <definedName name="klf" localSheetId="7">[103]Disb!#REF!</definedName>
    <definedName name="klf" localSheetId="9">[103]Disb!#REF!</definedName>
    <definedName name="klf" localSheetId="11">[103]Disb!#REF!</definedName>
    <definedName name="klf" localSheetId="14">[103]Disb!#REF!</definedName>
    <definedName name="klf" localSheetId="13">[103]Disb!#REF!</definedName>
    <definedName name="klf" localSheetId="17">[103]Disb!#REF!</definedName>
    <definedName name="klf" localSheetId="5">[103]Disb!#REF!</definedName>
    <definedName name="klf" localSheetId="3">[103]Disb!#REF!</definedName>
    <definedName name="klf">[103]Disb!#REF!</definedName>
    <definedName name="klfaug" localSheetId="7">[103]Disb!#REF!</definedName>
    <definedName name="klfaug" localSheetId="9">[103]Disb!#REF!</definedName>
    <definedName name="klfaug" localSheetId="11">[103]Disb!#REF!</definedName>
    <definedName name="klfaug" localSheetId="14">[103]Disb!#REF!</definedName>
    <definedName name="klfaug" localSheetId="13">[103]Disb!#REF!</definedName>
    <definedName name="klfaug" localSheetId="17">[103]Disb!#REF!</definedName>
    <definedName name="klfaug" localSheetId="5">[103]Disb!#REF!</definedName>
    <definedName name="klfaug" localSheetId="3">[103]Disb!#REF!</definedName>
    <definedName name="klfaug">[103]Disb!#REF!</definedName>
    <definedName name="klfbkw" localSheetId="13">#REF!</definedName>
    <definedName name="klfbkw">#REF!</definedName>
    <definedName name="klfjul" localSheetId="7">[103]Disb!#REF!</definedName>
    <definedName name="klfjul" localSheetId="9">[103]Disb!#REF!</definedName>
    <definedName name="klfjul" localSheetId="11">[103]Disb!#REF!</definedName>
    <definedName name="klfjul" localSheetId="14">[103]Disb!#REF!</definedName>
    <definedName name="klfjul" localSheetId="13">[103]Disb!#REF!</definedName>
    <definedName name="klfjul" localSheetId="17">[103]Disb!#REF!</definedName>
    <definedName name="klfjul" localSheetId="5">[103]Disb!#REF!</definedName>
    <definedName name="klfjul" localSheetId="3">[103]Disb!#REF!</definedName>
    <definedName name="klfjul">[103]Disb!#REF!</definedName>
    <definedName name="klfsep" localSheetId="7">[103]Disb!#REF!</definedName>
    <definedName name="klfsep" localSheetId="9">[103]Disb!#REF!</definedName>
    <definedName name="klfsep" localSheetId="11">[103]Disb!#REF!</definedName>
    <definedName name="klfsep" localSheetId="14">[103]Disb!#REF!</definedName>
    <definedName name="klfsep" localSheetId="13">[103]Disb!#REF!</definedName>
    <definedName name="klfsep" localSheetId="17">[103]Disb!#REF!</definedName>
    <definedName name="klfsep" localSheetId="5">[103]Disb!#REF!</definedName>
    <definedName name="klfsep" localSheetId="3">[103]Disb!#REF!</definedName>
    <definedName name="klfsep">[103]Disb!#REF!</definedName>
    <definedName name="kltf" localSheetId="7">[103]Disb!#REF!</definedName>
    <definedName name="kltf" localSheetId="9">[103]Disb!#REF!</definedName>
    <definedName name="kltf" localSheetId="11">[103]Disb!#REF!</definedName>
    <definedName name="kltf" localSheetId="14">[103]Disb!#REF!</definedName>
    <definedName name="kltf" localSheetId="13">[103]Disb!#REF!</definedName>
    <definedName name="kltf" localSheetId="17">[103]Disb!#REF!</definedName>
    <definedName name="kltf" localSheetId="5">[103]Disb!#REF!</definedName>
    <definedName name="kltf" localSheetId="3">[103]Disb!#REF!</definedName>
    <definedName name="kltf">[103]Disb!#REF!</definedName>
    <definedName name="kltfsep" localSheetId="7">[103]Disb!#REF!</definedName>
    <definedName name="kltfsep" localSheetId="9">[103]Disb!#REF!</definedName>
    <definedName name="kltfsep" localSheetId="11">[103]Disb!#REF!</definedName>
    <definedName name="kltfsep" localSheetId="14">[103]Disb!#REF!</definedName>
    <definedName name="kltfsep" localSheetId="13">[103]Disb!#REF!</definedName>
    <definedName name="kltfsep" localSheetId="17">[103]Disb!#REF!</definedName>
    <definedName name="kltfsep" localSheetId="5">[103]Disb!#REF!</definedName>
    <definedName name="kltfsep" localSheetId="3">[103]Disb!#REF!</definedName>
    <definedName name="kltfsep">[103]Disb!#REF!</definedName>
    <definedName name="kn" localSheetId="7" hidden="1">{"'CALL MONEY'!$K$53"}</definedName>
    <definedName name="kn" localSheetId="11" hidden="1">{"'CALL MONEY'!$K$53"}</definedName>
    <definedName name="kn" localSheetId="14" hidden="1">{"'CALL MONEY'!$K$53"}</definedName>
    <definedName name="kn" localSheetId="13" hidden="1">{"'CALL MONEY'!$K$53"}</definedName>
    <definedName name="kn" localSheetId="5" hidden="1">{"'CALL MONEY'!$K$53"}</definedName>
    <definedName name="kn" hidden="1">{"'CALL MONEY'!$K$53"}</definedName>
    <definedName name="kstf" localSheetId="7">[103]Disb!#REF!</definedName>
    <definedName name="kstf" localSheetId="9">[103]Disb!#REF!</definedName>
    <definedName name="kstf" localSheetId="11">[103]Disb!#REF!</definedName>
    <definedName name="kstf" localSheetId="14">[103]Disb!#REF!</definedName>
    <definedName name="kstf" localSheetId="13">[103]Disb!#REF!</definedName>
    <definedName name="kstf" localSheetId="17">[103]Disb!#REF!</definedName>
    <definedName name="kstf" localSheetId="5">[103]Disb!#REF!</definedName>
    <definedName name="kstf" localSheetId="3">[103]Disb!#REF!</definedName>
    <definedName name="kstf">[103]Disb!#REF!</definedName>
    <definedName name="kstfjul" localSheetId="7">[103]Disb!#REF!</definedName>
    <definedName name="kstfjul" localSheetId="9">[103]Disb!#REF!</definedName>
    <definedName name="kstfjul" localSheetId="11">[103]Disb!#REF!</definedName>
    <definedName name="kstfjul" localSheetId="14">[103]Disb!#REF!</definedName>
    <definedName name="kstfjul" localSheetId="13">[103]Disb!#REF!</definedName>
    <definedName name="kstfjul" localSheetId="17">[103]Disb!#REF!</definedName>
    <definedName name="kstfjul" localSheetId="5">[103]Disb!#REF!</definedName>
    <definedName name="kstfjul" localSheetId="3">[103]Disb!#REF!</definedName>
    <definedName name="kstfjul">[103]Disb!#REF!</definedName>
    <definedName name="kstfsep" localSheetId="7">[103]Disb!#REF!</definedName>
    <definedName name="kstfsep" localSheetId="9">[103]Disb!#REF!</definedName>
    <definedName name="kstfsep" localSheetId="11">[103]Disb!#REF!</definedName>
    <definedName name="kstfsep" localSheetId="14">[103]Disb!#REF!</definedName>
    <definedName name="kstfsep" localSheetId="13">[103]Disb!#REF!</definedName>
    <definedName name="kstfsep" localSheetId="17">[103]Disb!#REF!</definedName>
    <definedName name="kstfsep" localSheetId="5">[103]Disb!#REF!</definedName>
    <definedName name="kstfsep" localSheetId="3">[103]Disb!#REF!</definedName>
    <definedName name="kstfsep">[103]Disb!#REF!</definedName>
    <definedName name="ktotal" localSheetId="7">[103]Disb!#REF!</definedName>
    <definedName name="ktotal" localSheetId="9">[103]Disb!#REF!</definedName>
    <definedName name="ktotal" localSheetId="11">[103]Disb!#REF!</definedName>
    <definedName name="ktotal" localSheetId="14">[103]Disb!#REF!</definedName>
    <definedName name="ktotal" localSheetId="13">[103]Disb!#REF!</definedName>
    <definedName name="ktotal" localSheetId="17">[103]Disb!#REF!</definedName>
    <definedName name="ktotal" localSheetId="5">[103]Disb!#REF!</definedName>
    <definedName name="ktotal" localSheetId="3">[103]Disb!#REF!</definedName>
    <definedName name="ktotal">[103]Disb!#REF!</definedName>
    <definedName name="L" localSheetId="7">#REF!</definedName>
    <definedName name="L" localSheetId="9">#REF!</definedName>
    <definedName name="L" localSheetId="11">#REF!</definedName>
    <definedName name="L" localSheetId="14">#REF!</definedName>
    <definedName name="L" localSheetId="13">#REF!</definedName>
    <definedName name="L" localSheetId="17">#REF!</definedName>
    <definedName name="L" localSheetId="5">#REF!</definedName>
    <definedName name="L" localSheetId="3">#REF!</definedName>
    <definedName name="L">#REF!</definedName>
    <definedName name="L_AcctDes" localSheetId="14">#REF!</definedName>
    <definedName name="L_AcctDes" localSheetId="13">#REF!</definedName>
    <definedName name="L_AcctDes" localSheetId="5">#REF!</definedName>
    <definedName name="L_AcctDes" localSheetId="3">#REF!</definedName>
    <definedName name="L_AcctDes">#REF!</definedName>
    <definedName name="L_Adjust" localSheetId="7">[107]Links!$H:$H</definedName>
    <definedName name="L_Adjust" localSheetId="5">[108]Links!$H:$H</definedName>
    <definedName name="L_Adjust">[109]Links!$H$1:$H$65536</definedName>
    <definedName name="L_Adjust_GT" localSheetId="14">#REF!</definedName>
    <definedName name="L_Adjust_GT" localSheetId="13">#REF!</definedName>
    <definedName name="L_Adjust_GT" localSheetId="5">#REF!</definedName>
    <definedName name="L_Adjust_GT" localSheetId="3">#REF!</definedName>
    <definedName name="L_Adjust_GT">#REF!</definedName>
    <definedName name="L_AJE_Tot" localSheetId="7">[107]Links!$G:$G</definedName>
    <definedName name="L_AJE_Tot" localSheetId="5">[108]Links!$G:$G</definedName>
    <definedName name="L_AJE_Tot">[109]Links!$G$1:$G$65536</definedName>
    <definedName name="L_AJE_Tot_GT" localSheetId="14">#REF!</definedName>
    <definedName name="L_AJE_Tot_GT" localSheetId="13">#REF!</definedName>
    <definedName name="L_AJE_Tot_GT" localSheetId="5">#REF!</definedName>
    <definedName name="L_AJE_Tot_GT" localSheetId="3">#REF!</definedName>
    <definedName name="L_AJE_Tot_GT">#REF!</definedName>
    <definedName name="L_CompNum" localSheetId="14">#REF!</definedName>
    <definedName name="L_CompNum" localSheetId="13">#REF!</definedName>
    <definedName name="L_CompNum" localSheetId="5">#REF!</definedName>
    <definedName name="L_CompNum" localSheetId="3">#REF!</definedName>
    <definedName name="L_CompNum">#REF!</definedName>
    <definedName name="L_CY_Beg" localSheetId="7">[107]Links!$F:$F</definedName>
    <definedName name="L_CY_Beg" localSheetId="5">[108]Links!$F:$F</definedName>
    <definedName name="L_CY_Beg">[109]Links!$F$1:$F$65536</definedName>
    <definedName name="L_CY_Beg_GT" localSheetId="14">#REF!</definedName>
    <definedName name="L_CY_Beg_GT" localSheetId="13">#REF!</definedName>
    <definedName name="L_CY_Beg_GT" localSheetId="5">#REF!</definedName>
    <definedName name="L_CY_Beg_GT" localSheetId="3">#REF!</definedName>
    <definedName name="L_CY_Beg_GT">#REF!</definedName>
    <definedName name="L_CY_End" localSheetId="7">[107]Links!$J:$J</definedName>
    <definedName name="L_CY_End" localSheetId="5">[108]Links!$J:$J</definedName>
    <definedName name="L_CY_End">[109]Links!$J$1:$J$65536</definedName>
    <definedName name="L_CY_End_GT" localSheetId="14">#REF!</definedName>
    <definedName name="L_CY_End_GT" localSheetId="13">#REF!</definedName>
    <definedName name="L_CY_End_GT" localSheetId="5">#REF!</definedName>
    <definedName name="L_CY_End_GT" localSheetId="3">#REF!</definedName>
    <definedName name="L_CY_End_GT">#REF!</definedName>
    <definedName name="L_GrpNum" localSheetId="14">#REF!</definedName>
    <definedName name="L_GrpNum" localSheetId="13">#REF!</definedName>
    <definedName name="L_GrpNum" localSheetId="5">#REF!</definedName>
    <definedName name="L_GrpNum" localSheetId="3">#REF!</definedName>
    <definedName name="L_GrpNum">#REF!</definedName>
    <definedName name="L_Headings" localSheetId="14">#REF!</definedName>
    <definedName name="L_Headings" localSheetId="13">#REF!</definedName>
    <definedName name="L_Headings" localSheetId="5">#REF!</definedName>
    <definedName name="L_Headings" localSheetId="3">#REF!</definedName>
    <definedName name="L_Headings">#REF!</definedName>
    <definedName name="L_KeyValue" localSheetId="14">#REF!</definedName>
    <definedName name="L_KeyValue" localSheetId="13">#REF!</definedName>
    <definedName name="L_KeyValue" localSheetId="5">#REF!</definedName>
    <definedName name="L_KeyValue" localSheetId="3">#REF!</definedName>
    <definedName name="L_KeyValue">#REF!</definedName>
    <definedName name="L_PY_End" localSheetId="7">[107]Links!$K:$K</definedName>
    <definedName name="L_PY_End" localSheetId="5">[108]Links!$K:$K</definedName>
    <definedName name="L_PY_End">[109]Links!$K$1:$K$65536</definedName>
    <definedName name="L_PY_End_GT" localSheetId="14">#REF!</definedName>
    <definedName name="L_PY_End_GT" localSheetId="13">#REF!</definedName>
    <definedName name="L_PY_End_GT" localSheetId="5">#REF!</definedName>
    <definedName name="L_PY_End_GT" localSheetId="3">#REF!</definedName>
    <definedName name="L_PY_End_GT">#REF!</definedName>
    <definedName name="L_RJE_Tot" localSheetId="7">[107]Links!$I:$I</definedName>
    <definedName name="L_RJE_Tot" localSheetId="5">[108]Links!$I:$I</definedName>
    <definedName name="L_RJE_Tot">[109]Links!$I$1:$I$65536</definedName>
    <definedName name="L_RJE_Tot_GT" localSheetId="14">#REF!</definedName>
    <definedName name="L_RJE_Tot_GT" localSheetId="13">#REF!</definedName>
    <definedName name="L_RJE_Tot_GT" localSheetId="5">#REF!</definedName>
    <definedName name="L_RJE_Tot_GT" localSheetId="3">#REF!</definedName>
    <definedName name="L_RJE_Tot_GT">#REF!</definedName>
    <definedName name="L_RowNum" localSheetId="14">#REF!</definedName>
    <definedName name="L_RowNum" localSheetId="13">#REF!</definedName>
    <definedName name="L_RowNum" localSheetId="5">#REF!</definedName>
    <definedName name="L_RowNum" localSheetId="3">#REF!</definedName>
    <definedName name="L_RowNum">#REF!</definedName>
    <definedName name="LAND_SCHEDULE" localSheetId="7">#REF!</definedName>
    <definedName name="LAND_SCHEDULE" localSheetId="9">#REF!</definedName>
    <definedName name="LAND_SCHEDULE" localSheetId="11">#REF!</definedName>
    <definedName name="LAND_SCHEDULE" localSheetId="14">#REF!</definedName>
    <definedName name="LAND_SCHEDULE" localSheetId="13">#REF!</definedName>
    <definedName name="LAND_SCHEDULE" localSheetId="17">#REF!</definedName>
    <definedName name="LAND_SCHEDULE" localSheetId="5">#REF!</definedName>
    <definedName name="LAND_SCHEDULE" localSheetId="3">#REF!</definedName>
    <definedName name="LAND_SCHEDULE">#REF!</definedName>
    <definedName name="Last_Row">#N/A</definedName>
    <definedName name="LIAB1" localSheetId="7">#REF!</definedName>
    <definedName name="LIAB1" localSheetId="9">#REF!</definedName>
    <definedName name="LIAB1" localSheetId="11">#REF!</definedName>
    <definedName name="LIAB1" localSheetId="14">#REF!</definedName>
    <definedName name="LIAB1" localSheetId="13">#REF!</definedName>
    <definedName name="LIAB1" localSheetId="17">#REF!</definedName>
    <definedName name="LIAB1" localSheetId="5">#REF!</definedName>
    <definedName name="LIAB1" localSheetId="3">#REF!</definedName>
    <definedName name="LIAB1">#REF!</definedName>
    <definedName name="LIAB2" localSheetId="7">#REF!</definedName>
    <definedName name="LIAB2" localSheetId="9">#REF!</definedName>
    <definedName name="LIAB2" localSheetId="11">#REF!</definedName>
    <definedName name="LIAB2" localSheetId="14">#REF!</definedName>
    <definedName name="LIAB2" localSheetId="13">#REF!</definedName>
    <definedName name="LIAB2" localSheetId="17">#REF!</definedName>
    <definedName name="LIAB2" localSheetId="5">#REF!</definedName>
    <definedName name="LIAB2" localSheetId="3">#REF!</definedName>
    <definedName name="LIAB2">#REF!</definedName>
    <definedName name="LIAB3" localSheetId="7">#REF!</definedName>
    <definedName name="LIAB3" localSheetId="9">#REF!</definedName>
    <definedName name="LIAB3" localSheetId="11">#REF!</definedName>
    <definedName name="LIAB3" localSheetId="14">#REF!</definedName>
    <definedName name="LIAB3" localSheetId="13">#REF!</definedName>
    <definedName name="LIAB3" localSheetId="17">#REF!</definedName>
    <definedName name="LIAB3" localSheetId="5">#REF!</definedName>
    <definedName name="LIAB3" localSheetId="3">#REF!</definedName>
    <definedName name="LIAB3">#REF!</definedName>
    <definedName name="LIAB4" localSheetId="7">#REF!</definedName>
    <definedName name="LIAB4" localSheetId="9">#REF!</definedName>
    <definedName name="LIAB4" localSheetId="11">#REF!</definedName>
    <definedName name="LIAB4" localSheetId="14">#REF!</definedName>
    <definedName name="LIAB4" localSheetId="13">#REF!</definedName>
    <definedName name="LIAB4" localSheetId="17">#REF!</definedName>
    <definedName name="LIAB4" localSheetId="5">#REF!</definedName>
    <definedName name="LIAB4" localSheetId="3">#REF!</definedName>
    <definedName name="LIAB4">#REF!</definedName>
    <definedName name="liabi" localSheetId="7">#REF!</definedName>
    <definedName name="liabi" localSheetId="9">#REF!</definedName>
    <definedName name="liabi" localSheetId="11">#REF!</definedName>
    <definedName name="liabi" localSheetId="14">#REF!</definedName>
    <definedName name="liabi" localSheetId="13">#REF!</definedName>
    <definedName name="liabi" localSheetId="17">#REF!</definedName>
    <definedName name="liabi" localSheetId="5">#REF!</definedName>
    <definedName name="liabi" localSheetId="3">#REF!</definedName>
    <definedName name="liabi">#REF!</definedName>
    <definedName name="LIBAST" localSheetId="7">#REF!</definedName>
    <definedName name="LIBAST" localSheetId="9">#REF!</definedName>
    <definedName name="LIBAST" localSheetId="11">#REF!</definedName>
    <definedName name="LIBAST" localSheetId="14">#REF!</definedName>
    <definedName name="LIBAST" localSheetId="13">#REF!</definedName>
    <definedName name="LIBAST" localSheetId="17">#REF!</definedName>
    <definedName name="LIBAST" localSheetId="5">#REF!</definedName>
    <definedName name="LIBAST" localSheetId="3">#REF!</definedName>
    <definedName name="LIBAST">#REF!</definedName>
    <definedName name="licf" localSheetId="7">[103]Disb!#REF!</definedName>
    <definedName name="licf" localSheetId="9">[103]Disb!#REF!</definedName>
    <definedName name="licf" localSheetId="11">[103]Disb!#REF!</definedName>
    <definedName name="licf" localSheetId="14">[103]Disb!#REF!</definedName>
    <definedName name="licf" localSheetId="13">[103]Disb!#REF!</definedName>
    <definedName name="licf" localSheetId="17">[103]Disb!#REF!</definedName>
    <definedName name="licf" localSheetId="5">[103]Disb!#REF!</definedName>
    <definedName name="licf" localSheetId="3">[103]Disb!#REF!</definedName>
    <definedName name="licf">[103]Disb!#REF!</definedName>
    <definedName name="licfaug" localSheetId="7">[103]Disb!#REF!</definedName>
    <definedName name="licfaug" localSheetId="9">[103]Disb!#REF!</definedName>
    <definedName name="licfaug" localSheetId="11">[103]Disb!#REF!</definedName>
    <definedName name="licfaug" localSheetId="14">[103]Disb!#REF!</definedName>
    <definedName name="licfaug" localSheetId="13">[103]Disb!#REF!</definedName>
    <definedName name="licfaug" localSheetId="17">[103]Disb!#REF!</definedName>
    <definedName name="licfaug" localSheetId="5">[103]Disb!#REF!</definedName>
    <definedName name="licfaug" localSheetId="3">[103]Disb!#REF!</definedName>
    <definedName name="licfaug">[103]Disb!#REF!</definedName>
    <definedName name="licfjul" localSheetId="7">[103]Disb!#REF!</definedName>
    <definedName name="licfjul" localSheetId="9">[103]Disb!#REF!</definedName>
    <definedName name="licfjul" localSheetId="11">[103]Disb!#REF!</definedName>
    <definedName name="licfjul" localSheetId="14">[103]Disb!#REF!</definedName>
    <definedName name="licfjul" localSheetId="13">[103]Disb!#REF!</definedName>
    <definedName name="licfjul" localSheetId="17">[103]Disb!#REF!</definedName>
    <definedName name="licfjul" localSheetId="5">[103]Disb!#REF!</definedName>
    <definedName name="licfjul" localSheetId="3">[103]Disb!#REF!</definedName>
    <definedName name="licfjul">[103]Disb!#REF!</definedName>
    <definedName name="licfsep" localSheetId="7">[103]Disb!#REF!</definedName>
    <definedName name="licfsep" localSheetId="9">[103]Disb!#REF!</definedName>
    <definedName name="licfsep" localSheetId="11">[103]Disb!#REF!</definedName>
    <definedName name="licfsep" localSheetId="14">[103]Disb!#REF!</definedName>
    <definedName name="licfsep" localSheetId="13">[103]Disb!#REF!</definedName>
    <definedName name="licfsep" localSheetId="17">[103]Disb!#REF!</definedName>
    <definedName name="licfsep" localSheetId="5">[103]Disb!#REF!</definedName>
    <definedName name="licfsep" localSheetId="3">[103]Disb!#REF!</definedName>
    <definedName name="licfsep">[103]Disb!#REF!</definedName>
    <definedName name="licl" localSheetId="7">[103]Disb!#REF!</definedName>
    <definedName name="licl" localSheetId="9">[103]Disb!#REF!</definedName>
    <definedName name="licl" localSheetId="11">[103]Disb!#REF!</definedName>
    <definedName name="licl" localSheetId="14">[103]Disb!#REF!</definedName>
    <definedName name="licl" localSheetId="13">[103]Disb!#REF!</definedName>
    <definedName name="licl" localSheetId="17">[103]Disb!#REF!</definedName>
    <definedName name="licl" localSheetId="5">[103]Disb!#REF!</definedName>
    <definedName name="licl" localSheetId="3">[103]Disb!#REF!</definedName>
    <definedName name="licl">[103]Disb!#REF!</definedName>
    <definedName name="liclaug" localSheetId="7">[103]Disb!#REF!</definedName>
    <definedName name="liclaug" localSheetId="9">[103]Disb!#REF!</definedName>
    <definedName name="liclaug" localSheetId="11">[103]Disb!#REF!</definedName>
    <definedName name="liclaug" localSheetId="14">[103]Disb!#REF!</definedName>
    <definedName name="liclaug" localSheetId="13">[103]Disb!#REF!</definedName>
    <definedName name="liclaug" localSheetId="17">[103]Disb!#REF!</definedName>
    <definedName name="liclaug" localSheetId="5">[103]Disb!#REF!</definedName>
    <definedName name="liclaug" localSheetId="3">[103]Disb!#REF!</definedName>
    <definedName name="liclaug">[103]Disb!#REF!</definedName>
    <definedName name="licljul" localSheetId="7">[103]Disb!#REF!</definedName>
    <definedName name="licljul" localSheetId="9">[103]Disb!#REF!</definedName>
    <definedName name="licljul" localSheetId="11">[103]Disb!#REF!</definedName>
    <definedName name="licljul" localSheetId="14">[103]Disb!#REF!</definedName>
    <definedName name="licljul" localSheetId="13">[103]Disb!#REF!</definedName>
    <definedName name="licljul" localSheetId="17">[103]Disb!#REF!</definedName>
    <definedName name="licljul" localSheetId="5">[103]Disb!#REF!</definedName>
    <definedName name="licljul" localSheetId="3">[103]Disb!#REF!</definedName>
    <definedName name="licljul">[103]Disb!#REF!</definedName>
    <definedName name="liclsep" localSheetId="7">[103]Disb!#REF!</definedName>
    <definedName name="liclsep" localSheetId="9">[103]Disb!#REF!</definedName>
    <definedName name="liclsep" localSheetId="11">[103]Disb!#REF!</definedName>
    <definedName name="liclsep" localSheetId="14">[103]Disb!#REF!</definedName>
    <definedName name="liclsep" localSheetId="13">[103]Disb!#REF!</definedName>
    <definedName name="liclsep" localSheetId="17">[103]Disb!#REF!</definedName>
    <definedName name="liclsep" localSheetId="5">[103]Disb!#REF!</definedName>
    <definedName name="liclsep" localSheetId="3">[103]Disb!#REF!</definedName>
    <definedName name="liclsep">[103]Disb!#REF!</definedName>
    <definedName name="lintercar" localSheetId="7">[103]Disb!#REF!</definedName>
    <definedName name="lintercar" localSheetId="9">[103]Disb!#REF!</definedName>
    <definedName name="lintercar" localSheetId="11">[103]Disb!#REF!</definedName>
    <definedName name="lintercar" localSheetId="14">[103]Disb!#REF!</definedName>
    <definedName name="lintercar" localSheetId="13">[103]Disb!#REF!</definedName>
    <definedName name="lintercar" localSheetId="17">[103]Disb!#REF!</definedName>
    <definedName name="lintercar" localSheetId="5">[103]Disb!#REF!</definedName>
    <definedName name="lintercar" localSheetId="3">[103]Disb!#REF!</definedName>
    <definedName name="lintercar">[103]Disb!#REF!</definedName>
    <definedName name="List_Curr">[80]Currency!$B$9:$B$31</definedName>
    <definedName name="List_Level_Assr">[80]DropDown!$B$1:$B$4</definedName>
    <definedName name="List_LevelAssurance">'[54]Drop Down'!$B$2:$B$5</definedName>
    <definedName name="List_Proj_Meth">[80]DropDown!$H$1:$H$2</definedName>
    <definedName name="List_Samp_Sel">[80]DropDown!$D$1:$D$4</definedName>
    <definedName name="List_TypeProcedure">'[54]Drop Down'!$A$2:$A$7</definedName>
    <definedName name="lk" localSheetId="7" hidden="1">#REF!</definedName>
    <definedName name="lk" localSheetId="9" hidden="1">#REF!</definedName>
    <definedName name="lk" localSheetId="11" hidden="1">#REF!</definedName>
    <definedName name="lk" localSheetId="14" hidden="1">#REF!</definedName>
    <definedName name="lk" localSheetId="13" hidden="1">#REF!</definedName>
    <definedName name="lk" localSheetId="17" hidden="1">#REF!</definedName>
    <definedName name="lk" localSheetId="5" hidden="1">#REF!</definedName>
    <definedName name="lk" localSheetId="3" hidden="1">#REF!</definedName>
    <definedName name="lk" hidden="1">#REF!</definedName>
    <definedName name="lkup">[110]Ranges!$B$3:$C$12</definedName>
    <definedName name="llf" localSheetId="7">[103]Disb!#REF!</definedName>
    <definedName name="llf" localSheetId="9">[103]Disb!#REF!</definedName>
    <definedName name="llf" localSheetId="11">[103]Disb!#REF!</definedName>
    <definedName name="llf" localSheetId="14">[103]Disb!#REF!</definedName>
    <definedName name="llf" localSheetId="13">[103]Disb!#REF!</definedName>
    <definedName name="llf" localSheetId="17">[103]Disb!#REF!</definedName>
    <definedName name="llf" localSheetId="5">[103]Disb!#REF!</definedName>
    <definedName name="llf" localSheetId="3">[103]Disb!#REF!</definedName>
    <definedName name="llf">[103]Disb!#REF!</definedName>
    <definedName name="llfjul" localSheetId="7">[103]Disb!#REF!</definedName>
    <definedName name="llfjul" localSheetId="9">[103]Disb!#REF!</definedName>
    <definedName name="llfjul" localSheetId="11">[103]Disb!#REF!</definedName>
    <definedName name="llfjul" localSheetId="14">[103]Disb!#REF!</definedName>
    <definedName name="llfjul" localSheetId="13">[103]Disb!#REF!</definedName>
    <definedName name="llfjul" localSheetId="17">[103]Disb!#REF!</definedName>
    <definedName name="llfjul" localSheetId="5">[103]Disb!#REF!</definedName>
    <definedName name="llfjul" localSheetId="3">[103]Disb!#REF!</definedName>
    <definedName name="llfjul">[103]Disb!#REF!</definedName>
    <definedName name="llfsep" localSheetId="7">[103]Disb!#REF!</definedName>
    <definedName name="llfsep" localSheetId="9">[103]Disb!#REF!</definedName>
    <definedName name="llfsep" localSheetId="11">[103]Disb!#REF!</definedName>
    <definedName name="llfsep" localSheetId="14">[103]Disb!#REF!</definedName>
    <definedName name="llfsep" localSheetId="13">[103]Disb!#REF!</definedName>
    <definedName name="llfsep" localSheetId="17">[103]Disb!#REF!</definedName>
    <definedName name="llfsep" localSheetId="5">[103]Disb!#REF!</definedName>
    <definedName name="llfsep" localSheetId="3">[103]Disb!#REF!</definedName>
    <definedName name="llfsep">[103]Disb!#REF!</definedName>
    <definedName name="lll" localSheetId="7" hidden="1">#REF!</definedName>
    <definedName name="lll" localSheetId="9" hidden="1">#REF!</definedName>
    <definedName name="lll" localSheetId="11" hidden="1">#REF!</definedName>
    <definedName name="lll" localSheetId="14" hidden="1">#REF!</definedName>
    <definedName name="lll" localSheetId="13" hidden="1">#REF!</definedName>
    <definedName name="lll" localSheetId="17" hidden="1">#REF!</definedName>
    <definedName name="lll" localSheetId="5" hidden="1">#REF!</definedName>
    <definedName name="lll" localSheetId="3" hidden="1">#REF!</definedName>
    <definedName name="lll" hidden="1">#REF!</definedName>
    <definedName name="lltf" localSheetId="7">[103]Disb!#REF!</definedName>
    <definedName name="lltf" localSheetId="9">[103]Disb!#REF!</definedName>
    <definedName name="lltf" localSheetId="11">[103]Disb!#REF!</definedName>
    <definedName name="lltf" localSheetId="14">[103]Disb!#REF!</definedName>
    <definedName name="lltf" localSheetId="13">[103]Disb!#REF!</definedName>
    <definedName name="lltf" localSheetId="17">[103]Disb!#REF!</definedName>
    <definedName name="lltf" localSheetId="5">[103]Disb!#REF!</definedName>
    <definedName name="lltf" localSheetId="3">[103]Disb!#REF!</definedName>
    <definedName name="lltf">[103]Disb!#REF!</definedName>
    <definedName name="LN" localSheetId="14">#REF!</definedName>
    <definedName name="LN" localSheetId="13">#REF!</definedName>
    <definedName name="LN" localSheetId="5">#REF!</definedName>
    <definedName name="LN" localSheetId="3">#REF!</definedName>
    <definedName name="LN">#REF!</definedName>
    <definedName name="LN_9" localSheetId="14">#REF!</definedName>
    <definedName name="LN_9" localSheetId="13">#REF!</definedName>
    <definedName name="LN_9" localSheetId="5">#REF!</definedName>
    <definedName name="LN_9" localSheetId="3">#REF!</definedName>
    <definedName name="LN_9">#REF!</definedName>
    <definedName name="LN2_9" localSheetId="14">#REF!</definedName>
    <definedName name="LN2_9" localSheetId="13">#REF!</definedName>
    <definedName name="LN2_9" localSheetId="5">#REF!</definedName>
    <definedName name="LN2_9" localSheetId="3">#REF!</definedName>
    <definedName name="LN2_9">#REF!</definedName>
    <definedName name="LOAN" localSheetId="14">#REF!</definedName>
    <definedName name="LOAN" localSheetId="13">#REF!</definedName>
    <definedName name="LOAN" localSheetId="5">#REF!</definedName>
    <definedName name="LOAN" localSheetId="3">#REF!</definedName>
    <definedName name="LOAN">#REF!</definedName>
    <definedName name="Loan_Amount" localSheetId="7">#REF!</definedName>
    <definedName name="Loan_Amount" localSheetId="9">#REF!</definedName>
    <definedName name="Loan_Amount" localSheetId="11">#REF!</definedName>
    <definedName name="Loan_Amount" localSheetId="14">#REF!</definedName>
    <definedName name="Loan_Amount" localSheetId="13">#REF!</definedName>
    <definedName name="Loan_Amount" localSheetId="17">#REF!</definedName>
    <definedName name="Loan_Amount" localSheetId="5">#REF!</definedName>
    <definedName name="Loan_Amount" localSheetId="3">#REF!</definedName>
    <definedName name="Loan_Amount">#REF!</definedName>
    <definedName name="Loan_Start" localSheetId="7">#REF!</definedName>
    <definedName name="Loan_Start" localSheetId="9">#REF!</definedName>
    <definedName name="Loan_Start" localSheetId="11">#REF!</definedName>
    <definedName name="Loan_Start" localSheetId="14">#REF!</definedName>
    <definedName name="Loan_Start" localSheetId="13">#REF!</definedName>
    <definedName name="Loan_Start" localSheetId="17">#REF!</definedName>
    <definedName name="Loan_Start" localSheetId="5">#REF!</definedName>
    <definedName name="Loan_Start" localSheetId="3">#REF!</definedName>
    <definedName name="Loan_Start">#REF!</definedName>
    <definedName name="Loan_Years" localSheetId="7">#REF!</definedName>
    <definedName name="Loan_Years" localSheetId="9">#REF!</definedName>
    <definedName name="Loan_Years" localSheetId="11">#REF!</definedName>
    <definedName name="Loan_Years" localSheetId="14">#REF!</definedName>
    <definedName name="Loan_Years" localSheetId="13">#REF!</definedName>
    <definedName name="Loan_Years" localSheetId="17">#REF!</definedName>
    <definedName name="Loan_Years" localSheetId="5">#REF!</definedName>
    <definedName name="Loan_Years" localSheetId="3">#REF!</definedName>
    <definedName name="Loan_Years">#REF!</definedName>
    <definedName name="LOANS" localSheetId="16">[45]acct!#REF!</definedName>
    <definedName name="LOANS" localSheetId="7">[45]acct!#REF!</definedName>
    <definedName name="LOANS" localSheetId="9">[45]acct!#REF!</definedName>
    <definedName name="LOANS" localSheetId="11">[45]acct!#REF!</definedName>
    <definedName name="LOANS" localSheetId="14">[45]acct!#REF!</definedName>
    <definedName name="LOANS" localSheetId="13">[45]acct!#REF!</definedName>
    <definedName name="LOANS" localSheetId="17">[45]acct!#REF!</definedName>
    <definedName name="LOANS" localSheetId="5">[45]acct!#REF!</definedName>
    <definedName name="LOANS" localSheetId="3">[45]acct!#REF!</definedName>
    <definedName name="LOANS">[45]acct!#REF!</definedName>
    <definedName name="longterm" localSheetId="7">#REF!</definedName>
    <definedName name="longterm" localSheetId="9">#REF!</definedName>
    <definedName name="longterm" localSheetId="11">#REF!</definedName>
    <definedName name="longterm" localSheetId="14">#REF!</definedName>
    <definedName name="longterm" localSheetId="13">#REF!</definedName>
    <definedName name="longterm" localSheetId="17">#REF!</definedName>
    <definedName name="longterm" localSheetId="5">#REF!</definedName>
    <definedName name="longterm" localSheetId="3">#REF!</definedName>
    <definedName name="longterm">#REF!</definedName>
    <definedName name="LPAGE1" localSheetId="7">#REF!</definedName>
    <definedName name="LPAGE1" localSheetId="9">#REF!</definedName>
    <definedName name="LPAGE1" localSheetId="11">#REF!</definedName>
    <definedName name="LPAGE1" localSheetId="14">#REF!</definedName>
    <definedName name="LPAGE1" localSheetId="13">#REF!</definedName>
    <definedName name="LPAGE1" localSheetId="17">#REF!</definedName>
    <definedName name="LPAGE1" localSheetId="5">#REF!</definedName>
    <definedName name="LPAGE1" localSheetId="3">#REF!</definedName>
    <definedName name="LPAGE1">#REF!</definedName>
    <definedName name="LPAGE2" localSheetId="7">#REF!</definedName>
    <definedName name="LPAGE2" localSheetId="9">#REF!</definedName>
    <definedName name="LPAGE2" localSheetId="11">#REF!</definedName>
    <definedName name="LPAGE2" localSheetId="14">#REF!</definedName>
    <definedName name="LPAGE2" localSheetId="13">#REF!</definedName>
    <definedName name="LPAGE2" localSheetId="17">#REF!</definedName>
    <definedName name="LPAGE2" localSheetId="5">#REF!</definedName>
    <definedName name="LPAGE2" localSheetId="3">#REF!</definedName>
    <definedName name="LPAGE2">#REF!</definedName>
    <definedName name="LPAGE3" localSheetId="7">#REF!</definedName>
    <definedName name="LPAGE3" localSheetId="9">#REF!</definedName>
    <definedName name="LPAGE3" localSheetId="11">#REF!</definedName>
    <definedName name="LPAGE3" localSheetId="14">#REF!</definedName>
    <definedName name="LPAGE3" localSheetId="13">#REF!</definedName>
    <definedName name="LPAGE3" localSheetId="17">#REF!</definedName>
    <definedName name="LPAGE3" localSheetId="5">#REF!</definedName>
    <definedName name="LPAGE3" localSheetId="3">#REF!</definedName>
    <definedName name="LPAGE3">#REF!</definedName>
    <definedName name="LPAGE4" localSheetId="7">#REF!</definedName>
    <definedName name="LPAGE4" localSheetId="9">#REF!</definedName>
    <definedName name="LPAGE4" localSheetId="11">#REF!</definedName>
    <definedName name="LPAGE4" localSheetId="14">#REF!</definedName>
    <definedName name="LPAGE4" localSheetId="13">#REF!</definedName>
    <definedName name="LPAGE4" localSheetId="17">#REF!</definedName>
    <definedName name="LPAGE4" localSheetId="5">#REF!</definedName>
    <definedName name="LPAGE4" localSheetId="3">#REF!</definedName>
    <definedName name="LPAGE4">#REF!</definedName>
    <definedName name="lstf" localSheetId="7">[103]Disb!#REF!</definedName>
    <definedName name="lstf" localSheetId="9">[103]Disb!#REF!</definedName>
    <definedName name="lstf" localSheetId="11">[103]Disb!#REF!</definedName>
    <definedName name="lstf" localSheetId="14">[103]Disb!#REF!</definedName>
    <definedName name="lstf" localSheetId="13">[103]Disb!#REF!</definedName>
    <definedName name="lstf" localSheetId="17">[103]Disb!#REF!</definedName>
    <definedName name="lstf" localSheetId="5">[103]Disb!#REF!</definedName>
    <definedName name="lstf" localSheetId="3">[103]Disb!#REF!</definedName>
    <definedName name="lstf">[103]Disb!#REF!</definedName>
    <definedName name="lstfaug" localSheetId="7">[103]Disb!#REF!</definedName>
    <definedName name="lstfaug" localSheetId="9">[103]Disb!#REF!</definedName>
    <definedName name="lstfaug" localSheetId="11">[103]Disb!#REF!</definedName>
    <definedName name="lstfaug" localSheetId="14">[103]Disb!#REF!</definedName>
    <definedName name="lstfaug" localSheetId="13">[103]Disb!#REF!</definedName>
    <definedName name="lstfaug" localSheetId="17">[103]Disb!#REF!</definedName>
    <definedName name="lstfaug" localSheetId="5">[103]Disb!#REF!</definedName>
    <definedName name="lstfaug" localSheetId="3">[103]Disb!#REF!</definedName>
    <definedName name="lstfaug">[103]Disb!#REF!</definedName>
    <definedName name="lstfjul" localSheetId="7">[103]Disb!#REF!</definedName>
    <definedName name="lstfjul" localSheetId="9">[103]Disb!#REF!</definedName>
    <definedName name="lstfjul" localSheetId="11">[103]Disb!#REF!</definedName>
    <definedName name="lstfjul" localSheetId="14">[103]Disb!#REF!</definedName>
    <definedName name="lstfjul" localSheetId="13">[103]Disb!#REF!</definedName>
    <definedName name="lstfjul" localSheetId="17">[103]Disb!#REF!</definedName>
    <definedName name="lstfjul" localSheetId="5">[103]Disb!#REF!</definedName>
    <definedName name="lstfjul" localSheetId="3">[103]Disb!#REF!</definedName>
    <definedName name="lstfjul">[103]Disb!#REF!</definedName>
    <definedName name="lstfsep" localSheetId="7">[103]Disb!#REF!</definedName>
    <definedName name="lstfsep" localSheetId="9">[103]Disb!#REF!</definedName>
    <definedName name="lstfsep" localSheetId="11">[103]Disb!#REF!</definedName>
    <definedName name="lstfsep" localSheetId="14">[103]Disb!#REF!</definedName>
    <definedName name="lstfsep" localSheetId="13">[103]Disb!#REF!</definedName>
    <definedName name="lstfsep" localSheetId="17">[103]Disb!#REF!</definedName>
    <definedName name="lstfsep" localSheetId="5">[103]Disb!#REF!</definedName>
    <definedName name="lstfsep" localSheetId="3">[103]Disb!#REF!</definedName>
    <definedName name="lstfsep">[103]Disb!#REF!</definedName>
    <definedName name="ltotal" localSheetId="7">[103]Disb!#REF!</definedName>
    <definedName name="ltotal" localSheetId="9">[103]Disb!#REF!</definedName>
    <definedName name="ltotal" localSheetId="11">[103]Disb!#REF!</definedName>
    <definedName name="ltotal" localSheetId="14">[103]Disb!#REF!</definedName>
    <definedName name="ltotal" localSheetId="13">[103]Disb!#REF!</definedName>
    <definedName name="ltotal" localSheetId="17">[103]Disb!#REF!</definedName>
    <definedName name="ltotal" localSheetId="5">[103]Disb!#REF!</definedName>
    <definedName name="ltotal" localSheetId="3">[103]Disb!#REF!</definedName>
    <definedName name="ltotal">[103]Disb!#REF!</definedName>
    <definedName name="LYPWACC" localSheetId="7">#REF!</definedName>
    <definedName name="LYPWACC" localSheetId="9">#REF!</definedName>
    <definedName name="LYPWACC" localSheetId="11">#REF!</definedName>
    <definedName name="LYPWACC" localSheetId="14">#REF!</definedName>
    <definedName name="LYPWACC" localSheetId="13">#REF!</definedName>
    <definedName name="LYPWACC" localSheetId="17">#REF!</definedName>
    <definedName name="LYPWACC" localSheetId="5">#REF!</definedName>
    <definedName name="LYPWACC" localSheetId="3">#REF!</definedName>
    <definedName name="LYPWACC">#REF!</definedName>
    <definedName name="LYPWENG" localSheetId="7">#REF!</definedName>
    <definedName name="LYPWENG" localSheetId="9">#REF!</definedName>
    <definedName name="LYPWENG" localSheetId="11">#REF!</definedName>
    <definedName name="LYPWENG" localSheetId="14">#REF!</definedName>
    <definedName name="LYPWENG" localSheetId="13">#REF!</definedName>
    <definedName name="LYPWENG" localSheetId="17">#REF!</definedName>
    <definedName name="LYPWENG" localSheetId="5">#REF!</definedName>
    <definedName name="LYPWENG" localSheetId="3">#REF!</definedName>
    <definedName name="LYPWENG">#REF!</definedName>
    <definedName name="LYPWFIRE" localSheetId="7">#REF!</definedName>
    <definedName name="LYPWFIRE" localSheetId="9">#REF!</definedName>
    <definedName name="LYPWFIRE" localSheetId="11">#REF!</definedName>
    <definedName name="LYPWFIRE" localSheetId="14">#REF!</definedName>
    <definedName name="LYPWFIRE" localSheetId="13">#REF!</definedName>
    <definedName name="LYPWFIRE" localSheetId="17">#REF!</definedName>
    <definedName name="LYPWFIRE" localSheetId="5">#REF!</definedName>
    <definedName name="LYPWFIRE" localSheetId="3">#REF!</definedName>
    <definedName name="LYPWFIRE">#REF!</definedName>
    <definedName name="LYPWMARCARGO" localSheetId="7">#REF!</definedName>
    <definedName name="LYPWMARCARGO" localSheetId="9">#REF!</definedName>
    <definedName name="LYPWMARCARGO" localSheetId="11">#REF!</definedName>
    <definedName name="LYPWMARCARGO" localSheetId="14">#REF!</definedName>
    <definedName name="LYPWMARCARGO" localSheetId="13">#REF!</definedName>
    <definedName name="LYPWMARCARGO" localSheetId="17">#REF!</definedName>
    <definedName name="LYPWMARCARGO" localSheetId="5">#REF!</definedName>
    <definedName name="LYPWMARCARGO" localSheetId="3">#REF!</definedName>
    <definedName name="LYPWMARCARGO">#REF!</definedName>
    <definedName name="LYPWMARHULL" localSheetId="7">#REF!</definedName>
    <definedName name="LYPWMARHULL" localSheetId="9">#REF!</definedName>
    <definedName name="LYPWMARHULL" localSheetId="11">#REF!</definedName>
    <definedName name="LYPWMARHULL" localSheetId="14">#REF!</definedName>
    <definedName name="LYPWMARHULL" localSheetId="13">#REF!</definedName>
    <definedName name="LYPWMARHULL" localSheetId="17">#REF!</definedName>
    <definedName name="LYPWMARHULL" localSheetId="5">#REF!</definedName>
    <definedName name="LYPWMARHULL" localSheetId="3">#REF!</definedName>
    <definedName name="LYPWMARHULL">#REF!</definedName>
    <definedName name="LYPWMARYACHT" localSheetId="7">#REF!</definedName>
    <definedName name="LYPWMARYACHT" localSheetId="9">#REF!</definedName>
    <definedName name="LYPWMARYACHT" localSheetId="11">#REF!</definedName>
    <definedName name="LYPWMARYACHT" localSheetId="14">#REF!</definedName>
    <definedName name="LYPWMARYACHT" localSheetId="13">#REF!</definedName>
    <definedName name="LYPWMARYACHT" localSheetId="17">#REF!</definedName>
    <definedName name="LYPWMARYACHT" localSheetId="5">#REF!</definedName>
    <definedName name="LYPWMARYACHT" localSheetId="3">#REF!</definedName>
    <definedName name="LYPWMARYACHT">#REF!</definedName>
    <definedName name="LYPWMOTOR" localSheetId="7">#REF!</definedName>
    <definedName name="LYPWMOTOR" localSheetId="9">#REF!</definedName>
    <definedName name="LYPWMOTOR" localSheetId="11">#REF!</definedName>
    <definedName name="LYPWMOTOR" localSheetId="14">#REF!</definedName>
    <definedName name="LYPWMOTOR" localSheetId="13">#REF!</definedName>
    <definedName name="LYPWMOTOR" localSheetId="17">#REF!</definedName>
    <definedName name="LYPWMOTOR" localSheetId="5">#REF!</definedName>
    <definedName name="LYPWMOTOR" localSheetId="3">#REF!</definedName>
    <definedName name="LYPWMOTOR">#REF!</definedName>
    <definedName name="LYUPRACC" localSheetId="7">#REF!</definedName>
    <definedName name="LYUPRACC" localSheetId="9">#REF!</definedName>
    <definedName name="LYUPRACC" localSheetId="11">#REF!</definedName>
    <definedName name="LYUPRACC" localSheetId="14">#REF!</definedName>
    <definedName name="LYUPRACC" localSheetId="13">#REF!</definedName>
    <definedName name="LYUPRACC" localSheetId="17">#REF!</definedName>
    <definedName name="LYUPRACC" localSheetId="5">#REF!</definedName>
    <definedName name="LYUPRACC" localSheetId="3">#REF!</definedName>
    <definedName name="LYUPRACC">#REF!</definedName>
    <definedName name="LYUPRENG" localSheetId="7">#REF!</definedName>
    <definedName name="LYUPRENG" localSheetId="9">#REF!</definedName>
    <definedName name="LYUPRENG" localSheetId="11">#REF!</definedName>
    <definedName name="LYUPRENG" localSheetId="14">#REF!</definedName>
    <definedName name="LYUPRENG" localSheetId="13">#REF!</definedName>
    <definedName name="LYUPRENG" localSheetId="17">#REF!</definedName>
    <definedName name="LYUPRENG" localSheetId="5">#REF!</definedName>
    <definedName name="LYUPRENG" localSheetId="3">#REF!</definedName>
    <definedName name="LYUPRENG">#REF!</definedName>
    <definedName name="LYUPRFIRE" localSheetId="7">#REF!</definedName>
    <definedName name="LYUPRFIRE" localSheetId="9">#REF!</definedName>
    <definedName name="LYUPRFIRE" localSheetId="11">#REF!</definedName>
    <definedName name="LYUPRFIRE" localSheetId="14">#REF!</definedName>
    <definedName name="LYUPRFIRE" localSheetId="13">#REF!</definedName>
    <definedName name="LYUPRFIRE" localSheetId="17">#REF!</definedName>
    <definedName name="LYUPRFIRE" localSheetId="5">#REF!</definedName>
    <definedName name="LYUPRFIRE" localSheetId="3">#REF!</definedName>
    <definedName name="LYUPRFIRE">#REF!</definedName>
    <definedName name="LYUPRMARCARGO" localSheetId="7">#REF!</definedName>
    <definedName name="LYUPRMARCARGO" localSheetId="9">#REF!</definedName>
    <definedName name="LYUPRMARCARGO" localSheetId="11">#REF!</definedName>
    <definedName name="LYUPRMARCARGO" localSheetId="14">#REF!</definedName>
    <definedName name="LYUPRMARCARGO" localSheetId="13">#REF!</definedName>
    <definedName name="LYUPRMARCARGO" localSheetId="17">#REF!</definedName>
    <definedName name="LYUPRMARCARGO" localSheetId="5">#REF!</definedName>
    <definedName name="LYUPRMARCARGO" localSheetId="3">#REF!</definedName>
    <definedName name="LYUPRMARCARGO">#REF!</definedName>
    <definedName name="LYUPRMARHULL" localSheetId="7">#REF!</definedName>
    <definedName name="LYUPRMARHULL" localSheetId="9">#REF!</definedName>
    <definedName name="LYUPRMARHULL" localSheetId="11">#REF!</definedName>
    <definedName name="LYUPRMARHULL" localSheetId="14">#REF!</definedName>
    <definedName name="LYUPRMARHULL" localSheetId="13">#REF!</definedName>
    <definedName name="LYUPRMARHULL" localSheetId="17">#REF!</definedName>
    <definedName name="LYUPRMARHULL" localSheetId="5">#REF!</definedName>
    <definedName name="LYUPRMARHULL" localSheetId="3">#REF!</definedName>
    <definedName name="LYUPRMARHULL">#REF!</definedName>
    <definedName name="LYUPRMARYACHT" localSheetId="7">#REF!</definedName>
    <definedName name="LYUPRMARYACHT" localSheetId="9">#REF!</definedName>
    <definedName name="LYUPRMARYACHT" localSheetId="11">#REF!</definedName>
    <definedName name="LYUPRMARYACHT" localSheetId="14">#REF!</definedName>
    <definedName name="LYUPRMARYACHT" localSheetId="13">#REF!</definedName>
    <definedName name="LYUPRMARYACHT" localSheetId="17">#REF!</definedName>
    <definedName name="LYUPRMARYACHT" localSheetId="5">#REF!</definedName>
    <definedName name="LYUPRMARYACHT" localSheetId="3">#REF!</definedName>
    <definedName name="LYUPRMARYACHT">#REF!</definedName>
    <definedName name="LYUPRMOTOR" localSheetId="7">#REF!</definedName>
    <definedName name="LYUPRMOTOR" localSheetId="9">#REF!</definedName>
    <definedName name="LYUPRMOTOR" localSheetId="11">#REF!</definedName>
    <definedName name="LYUPRMOTOR" localSheetId="14">#REF!</definedName>
    <definedName name="LYUPRMOTOR" localSheetId="13">#REF!</definedName>
    <definedName name="LYUPRMOTOR" localSheetId="17">#REF!</definedName>
    <definedName name="LYUPRMOTOR" localSheetId="5">#REF!</definedName>
    <definedName name="LYUPRMOTOR" localSheetId="3">#REF!</definedName>
    <definedName name="LYUPRMOTOR">#REF!</definedName>
    <definedName name="M" localSheetId="7">#REF!</definedName>
    <definedName name="M" localSheetId="9">#REF!</definedName>
    <definedName name="M" localSheetId="11">#REF!</definedName>
    <definedName name="M" localSheetId="14">#REF!</definedName>
    <definedName name="M" localSheetId="13">#REF!</definedName>
    <definedName name="M" localSheetId="17">#REF!</definedName>
    <definedName name="M" localSheetId="5">#REF!</definedName>
    <definedName name="M" localSheetId="3">#REF!</definedName>
    <definedName name="M">#REF!</definedName>
    <definedName name="MACPUDATA">'[111]CURRENT BALANCE'!$A$1:$D$65536</definedName>
    <definedName name="mah" localSheetId="7">#REF!</definedName>
    <definedName name="mah" localSheetId="9">#REF!</definedName>
    <definedName name="mah" localSheetId="11">#REF!</definedName>
    <definedName name="mah" localSheetId="14">#REF!</definedName>
    <definedName name="mah" localSheetId="13">#REF!</definedName>
    <definedName name="mah" localSheetId="17">#REF!</definedName>
    <definedName name="mah" localSheetId="5">#REF!</definedName>
    <definedName name="mah" localSheetId="3">#REF!</definedName>
    <definedName name="mah">#REF!</definedName>
    <definedName name="main" localSheetId="7">#REF!</definedName>
    <definedName name="main" localSheetId="9">#REF!</definedName>
    <definedName name="main" localSheetId="11">#REF!</definedName>
    <definedName name="main" localSheetId="14">#REF!</definedName>
    <definedName name="main" localSheetId="13">#REF!</definedName>
    <definedName name="main" localSheetId="17">#REF!</definedName>
    <definedName name="main" localSheetId="5">#REF!</definedName>
    <definedName name="main" localSheetId="3">#REF!</definedName>
    <definedName name="main">#REF!</definedName>
    <definedName name="MAK" localSheetId="14">#REF!</definedName>
    <definedName name="MAK" localSheetId="13">#REF!</definedName>
    <definedName name="MAK" localSheetId="5">#REF!</definedName>
    <definedName name="MAK" localSheetId="3">#REF!</definedName>
    <definedName name="MAK">#REF!</definedName>
    <definedName name="MANAMABS" localSheetId="7">#REF!</definedName>
    <definedName name="MANAMABS" localSheetId="9">#REF!</definedName>
    <definedName name="MANAMABS" localSheetId="11">#REF!</definedName>
    <definedName name="MANAMABS" localSheetId="14">#REF!</definedName>
    <definedName name="MANAMABS" localSheetId="13">#REF!</definedName>
    <definedName name="MANAMABS" localSheetId="17">#REF!</definedName>
    <definedName name="MANAMABS" localSheetId="5">#REF!</definedName>
    <definedName name="MANAMABS" localSheetId="3">#REF!</definedName>
    <definedName name="MANAMABS">#REF!</definedName>
    <definedName name="manamabs0207">[112]Sheet3!$A$157:$C$321</definedName>
    <definedName name="Manamapl" localSheetId="7">#REF!</definedName>
    <definedName name="Manamapl" localSheetId="9">#REF!</definedName>
    <definedName name="Manamapl" localSheetId="11">#REF!</definedName>
    <definedName name="Manamapl" localSheetId="14">#REF!</definedName>
    <definedName name="Manamapl" localSheetId="13">#REF!</definedName>
    <definedName name="Manamapl" localSheetId="17">#REF!</definedName>
    <definedName name="Manamapl" localSheetId="5">#REF!</definedName>
    <definedName name="Manamapl" localSheetId="3">#REF!</definedName>
    <definedName name="Manamapl">#REF!</definedName>
    <definedName name="manamapl0207">[112]Sheet3!$A$5:$C$153</definedName>
    <definedName name="Manamapl5" localSheetId="7">#REF!</definedName>
    <definedName name="Manamapl5" localSheetId="9">#REF!</definedName>
    <definedName name="Manamapl5" localSheetId="11">#REF!</definedName>
    <definedName name="Manamapl5" localSheetId="14">#REF!</definedName>
    <definedName name="Manamapl5" localSheetId="13">#REF!</definedName>
    <definedName name="Manamapl5" localSheetId="17">#REF!</definedName>
    <definedName name="Manamapl5" localSheetId="5">#REF!</definedName>
    <definedName name="Manamapl5" localSheetId="3">#REF!</definedName>
    <definedName name="Manamapl5">#REF!</definedName>
    <definedName name="Mansoor" localSheetId="14">#REF!</definedName>
    <definedName name="Mansoor" localSheetId="13">#REF!</definedName>
    <definedName name="Mansoor" localSheetId="5">#REF!</definedName>
    <definedName name="Mansoor" localSheetId="3">#REF!</definedName>
    <definedName name="Mansoor">#REF!</definedName>
    <definedName name="MARINEPREMIUMCURRENT" localSheetId="7">#REF!</definedName>
    <definedName name="MARINEPREMIUMCURRENT" localSheetId="9">#REF!</definedName>
    <definedName name="MARINEPREMIUMCURRENT" localSheetId="11">#REF!</definedName>
    <definedName name="MARINEPREMIUMCURRENT" localSheetId="14">#REF!</definedName>
    <definedName name="MARINEPREMIUMCURRENT" localSheetId="13">#REF!</definedName>
    <definedName name="MARINEPREMIUMCURRENT" localSheetId="17">#REF!</definedName>
    <definedName name="MARINEPREMIUMCURRENT" localSheetId="5">#REF!</definedName>
    <definedName name="MARINEPREMIUMCURRENT" localSheetId="3">#REF!</definedName>
    <definedName name="MARINEPREMIUMCURRENT">#REF!</definedName>
    <definedName name="MARK_FREQ">[35]Lookups!$B$43:$B$48</definedName>
    <definedName name="mark_upType">[76]Lookups!$C$38:$C$39</definedName>
    <definedName name="MARKET" localSheetId="14">[81]Augbkp98!$Z$6:$AO$25</definedName>
    <definedName name="MARKET" localSheetId="13">[81]Augbkp98!$Z$6:$AO$25</definedName>
    <definedName name="MARKET" localSheetId="5">[81]Augbkp98!$Z$6:$AO$25</definedName>
    <definedName name="MARKET">[81]Augbkp98!$Z$6:$AO$25</definedName>
    <definedName name="masroor" localSheetId="7">#REF!</definedName>
    <definedName name="masroor" localSheetId="9">#REF!</definedName>
    <definedName name="masroor" localSheetId="11">#REF!</definedName>
    <definedName name="masroor" localSheetId="14">#REF!</definedName>
    <definedName name="masroor" localSheetId="13">#REF!</definedName>
    <definedName name="masroor" localSheetId="17">#REF!</definedName>
    <definedName name="masroor" localSheetId="5">#REF!</definedName>
    <definedName name="masroor" localSheetId="3">#REF!</definedName>
    <definedName name="masroor">#REF!</definedName>
    <definedName name="Materiality" localSheetId="7">#REF!</definedName>
    <definedName name="Materiality" localSheetId="9">#REF!</definedName>
    <definedName name="Materiality" localSheetId="11">#REF!</definedName>
    <definedName name="Materiality" localSheetId="14">#REF!</definedName>
    <definedName name="Materiality" localSheetId="13">#REF!</definedName>
    <definedName name="Materiality" localSheetId="17">#REF!</definedName>
    <definedName name="Materiality" localSheetId="5">#REF!</definedName>
    <definedName name="Materiality" localSheetId="3">#REF!</definedName>
    <definedName name="Materiality">#REF!</definedName>
    <definedName name="MAZ" localSheetId="7">'[113]T-BILL'!#REF!</definedName>
    <definedName name="MAZ" localSheetId="9">'[113]T-BILL'!#REF!</definedName>
    <definedName name="MAZ" localSheetId="11">'[113]T-BILL'!#REF!</definedName>
    <definedName name="MAZ" localSheetId="14">'[113]T-BILL'!#REF!</definedName>
    <definedName name="MAZ" localSheetId="13">'[113]T-BILL'!#REF!</definedName>
    <definedName name="MAZ" localSheetId="17">'[113]T-BILL'!#REF!</definedName>
    <definedName name="MAZ" localSheetId="5">'[113]T-BILL'!#REF!</definedName>
    <definedName name="MAZ" localSheetId="3">'[113]T-BILL'!#REF!</definedName>
    <definedName name="MAZ">'[113]T-BILL'!#REF!</definedName>
    <definedName name="MEMO_HOH_I_AKRM" localSheetId="14">#REF!</definedName>
    <definedName name="MEMO_HOH_I_AKRM" localSheetId="13">#REF!</definedName>
    <definedName name="MEMO_HOH_I_AKRM" localSheetId="5">#REF!</definedName>
    <definedName name="MEMO_HOH_I_AKRM" localSheetId="3">#REF!</definedName>
    <definedName name="MEMO_HOH_I_AKRM">#REF!</definedName>
    <definedName name="MEMO_HOH_RHABIB" localSheetId="14">#REF!</definedName>
    <definedName name="MEMO_HOH_RHABIB" localSheetId="13">#REF!</definedName>
    <definedName name="MEMO_HOH_RHABIB" localSheetId="5">#REF!</definedName>
    <definedName name="MEMO_HOH_RHABIB" localSheetId="3">#REF!</definedName>
    <definedName name="MEMO_HOH_RHABIB">#REF!</definedName>
    <definedName name="MEMO_MONHLY_A_C" localSheetId="14">#REF!</definedName>
    <definedName name="MEMO_MONHLY_A_C" localSheetId="13">#REF!</definedName>
    <definedName name="MEMO_MONHLY_A_C" localSheetId="5">#REF!</definedName>
    <definedName name="MEMO_MONHLY_A_C" localSheetId="3">#REF!</definedName>
    <definedName name="MEMO_MONHLY_A_C">#REF!</definedName>
    <definedName name="MENU" localSheetId="7">#REF!</definedName>
    <definedName name="MENU" localSheetId="9">#REF!</definedName>
    <definedName name="MENU" localSheetId="11">#REF!</definedName>
    <definedName name="MENU" localSheetId="14">#REF!</definedName>
    <definedName name="MENU" localSheetId="13">#REF!</definedName>
    <definedName name="MENU" localSheetId="17">#REF!</definedName>
    <definedName name="MENU" localSheetId="5">#REF!</definedName>
    <definedName name="MENU" localSheetId="3">#REF!</definedName>
    <definedName name="MENU">#REF!</definedName>
    <definedName name="MI" localSheetId="14">#REF!</definedName>
    <definedName name="MI" localSheetId="13">#REF!</definedName>
    <definedName name="MI" localSheetId="5">#REF!</definedName>
    <definedName name="MI" localSheetId="3">#REF!</definedName>
    <definedName name="MI">#REF!</definedName>
    <definedName name="minhaj" localSheetId="7">#REF!</definedName>
    <definedName name="minhaj" localSheetId="9">#REF!</definedName>
    <definedName name="minhaj" localSheetId="11">#REF!</definedName>
    <definedName name="minhaj" localSheetId="14">#REF!</definedName>
    <definedName name="minhaj" localSheetId="13">#REF!</definedName>
    <definedName name="minhaj" localSheetId="17">#REF!</definedName>
    <definedName name="minhaj" localSheetId="5">#REF!</definedName>
    <definedName name="minhaj" localSheetId="3">#REF!</definedName>
    <definedName name="minhaj">#REF!</definedName>
    <definedName name="Mis_Def" localSheetId="16">#REF!</definedName>
    <definedName name="Mis_Def" localSheetId="7">#REF!</definedName>
    <definedName name="Mis_Def" localSheetId="9">#REF!</definedName>
    <definedName name="Mis_Def" localSheetId="11">#REF!</definedName>
    <definedName name="Mis_Def" localSheetId="14">#REF!</definedName>
    <definedName name="Mis_Def" localSheetId="13">#REF!</definedName>
    <definedName name="Mis_Def" localSheetId="17">#REF!</definedName>
    <definedName name="Mis_Def" localSheetId="5">#REF!</definedName>
    <definedName name="Mis_Def" localSheetId="3">#REF!</definedName>
    <definedName name="Mis_Def">#REF!</definedName>
    <definedName name="MIS_REPORT_2" localSheetId="14">#REF!</definedName>
    <definedName name="MIS_REPORT_2" localSheetId="13">#REF!</definedName>
    <definedName name="MIS_REPORT_2" localSheetId="5">#REF!</definedName>
    <definedName name="MIS_REPORT_2" localSheetId="3">#REF!</definedName>
    <definedName name="MIS_REPORT_2">#REF!</definedName>
    <definedName name="mk" localSheetId="13" hidden="1">#REF!</definedName>
    <definedName name="mk" hidden="1">#REF!</definedName>
    <definedName name="mk_freq">[76]Lookups!$C$43:$C$48</definedName>
    <definedName name="MKA" localSheetId="14">#REF!</definedName>
    <definedName name="MKA" localSheetId="13">#REF!</definedName>
    <definedName name="MKA" localSheetId="5">#REF!</definedName>
    <definedName name="MKA" localSheetId="3">#REF!</definedName>
    <definedName name="MKA">#REF!</definedName>
    <definedName name="mkup_type">[35]Lookups!$B$38:$B$39</definedName>
    <definedName name="MKX" localSheetId="14">#REF!</definedName>
    <definedName name="MKX" localSheetId="13">#REF!</definedName>
    <definedName name="MKX" localSheetId="5">#REF!</definedName>
    <definedName name="MKX" localSheetId="3">#REF!</definedName>
    <definedName name="MKX">#REF!</definedName>
    <definedName name="MLNTREGISTER" localSheetId="7">#REF!</definedName>
    <definedName name="MLNTREGISTER" localSheetId="9">#REF!</definedName>
    <definedName name="MLNTREGISTER" localSheetId="11">#REF!</definedName>
    <definedName name="MLNTREGISTER" localSheetId="14">#REF!</definedName>
    <definedName name="MLNTREGISTER" localSheetId="13">#REF!</definedName>
    <definedName name="MLNTREGISTER" localSheetId="17">#REF!</definedName>
    <definedName name="MLNTREGISTER" localSheetId="5">#REF!</definedName>
    <definedName name="MLNTREGISTER" localSheetId="3">#REF!</definedName>
    <definedName name="MLNTREGISTER">#REF!</definedName>
    <definedName name="Monetary_Precision" localSheetId="7">#REF!</definedName>
    <definedName name="Monetary_Precision" localSheetId="9">#REF!</definedName>
    <definedName name="Monetary_Precision" localSheetId="11">#REF!</definedName>
    <definedName name="Monetary_Precision" localSheetId="14">#REF!</definedName>
    <definedName name="Monetary_Precision" localSheetId="13">#REF!</definedName>
    <definedName name="Monetary_Precision" localSheetId="17">#REF!</definedName>
    <definedName name="Monetary_Precision" localSheetId="5">#REF!</definedName>
    <definedName name="Monetary_Precision" localSheetId="3">#REF!</definedName>
    <definedName name="Monetary_Precision">#REF!</definedName>
    <definedName name="Month">9</definedName>
    <definedName name="Monthname">"January"</definedName>
    <definedName name="MR">'[114]Market Rates'!$B$1:$G$65536</definedName>
    <definedName name="MVTFC" localSheetId="7">#REF!</definedName>
    <definedName name="MVTFC" localSheetId="9">#REF!</definedName>
    <definedName name="MVTFC" localSheetId="11">#REF!</definedName>
    <definedName name="MVTFC" localSheetId="14">#REF!</definedName>
    <definedName name="MVTFC" localSheetId="13">#REF!</definedName>
    <definedName name="MVTFC" localSheetId="17">#REF!</definedName>
    <definedName name="MVTFC" localSheetId="5">#REF!</definedName>
    <definedName name="MVTFC" localSheetId="3">#REF!</definedName>
    <definedName name="MVTFC">#REF!</definedName>
    <definedName name="N" localSheetId="7">#REF!</definedName>
    <definedName name="N" localSheetId="9">#REF!</definedName>
    <definedName name="N" localSheetId="11">#REF!</definedName>
    <definedName name="N" localSheetId="14">#REF!</definedName>
    <definedName name="N" localSheetId="13">#REF!</definedName>
    <definedName name="N" localSheetId="17">#REF!</definedName>
    <definedName name="N" localSheetId="5">#REF!</definedName>
    <definedName name="N" localSheetId="3">#REF!</definedName>
    <definedName name="N">#REF!</definedName>
    <definedName name="NA" localSheetId="7">#REF!</definedName>
    <definedName name="NA" localSheetId="9">#REF!</definedName>
    <definedName name="NA" localSheetId="11">#REF!</definedName>
    <definedName name="NA" localSheetId="14">#REF!</definedName>
    <definedName name="NA" localSheetId="13">#REF!</definedName>
    <definedName name="NA" localSheetId="17">#REF!</definedName>
    <definedName name="NA" localSheetId="5">#REF!</definedName>
    <definedName name="NA" localSheetId="3">#REF!</definedName>
    <definedName name="NA">#REF!</definedName>
    <definedName name="NAME" localSheetId="14">#REF!</definedName>
    <definedName name="NAME" localSheetId="13">#REF!</definedName>
    <definedName name="NAME" localSheetId="5">#REF!</definedName>
    <definedName name="NAME" localSheetId="3">#REF!</definedName>
    <definedName name="NAME">#REF!</definedName>
    <definedName name="Name_of_Directors" localSheetId="14">#REF!</definedName>
    <definedName name="Name_of_Directors" localSheetId="13">#REF!</definedName>
    <definedName name="Name_of_Directors" localSheetId="5">#REF!</definedName>
    <definedName name="Name_of_Directors" localSheetId="3">#REF!</definedName>
    <definedName name="Name_of_Directors">#REF!</definedName>
    <definedName name="nasir" localSheetId="13" hidden="1">#REF!</definedName>
    <definedName name="nasir" hidden="1">#REF!</definedName>
    <definedName name="NAV__Reported">'[115]bank inst'!$D$60</definedName>
    <definedName name="Nazish_summary">[116]TABLES!$F$5</definedName>
    <definedName name="nbfc" localSheetId="7" hidden="1">#REF!</definedName>
    <definedName name="nbfc" localSheetId="9" hidden="1">#REF!</definedName>
    <definedName name="nbfc" localSheetId="11" hidden="1">#REF!</definedName>
    <definedName name="nbfc" localSheetId="14" hidden="1">#REF!</definedName>
    <definedName name="nbfc" localSheetId="13" hidden="1">#REF!</definedName>
    <definedName name="nbfc" localSheetId="17" hidden="1">#REF!</definedName>
    <definedName name="nbfc" localSheetId="5" hidden="1">#REF!</definedName>
    <definedName name="nbfc" localSheetId="3" hidden="1">#REF!</definedName>
    <definedName name="nbfc" hidden="1">#REF!</definedName>
    <definedName name="nbh" localSheetId="7" hidden="1">{"'CALL MONEY'!$K$53"}</definedName>
    <definedName name="nbh" localSheetId="11" hidden="1">{"'CALL MONEY'!$K$53"}</definedName>
    <definedName name="nbh" localSheetId="14" hidden="1">{"'CALL MONEY'!$K$53"}</definedName>
    <definedName name="nbh" localSheetId="13" hidden="1">{"'CALL MONEY'!$K$53"}</definedName>
    <definedName name="nbh" localSheetId="5" hidden="1">{"'CALL MONEY'!$K$53"}</definedName>
    <definedName name="nbh" hidden="1">{"'CALL MONEY'!$K$53"}</definedName>
    <definedName name="NetAssets" localSheetId="14">#REF!</definedName>
    <definedName name="NetAssets" localSheetId="13">#REF!</definedName>
    <definedName name="NetAssets" localSheetId="5">#REF!</definedName>
    <definedName name="NetAssets" localSheetId="3">#REF!</definedName>
    <definedName name="NetAssets">#REF!</definedName>
    <definedName name="new" localSheetId="7">#REF!</definedName>
    <definedName name="new" localSheetId="9">#REF!</definedName>
    <definedName name="new" localSheetId="11">#REF!</definedName>
    <definedName name="new" localSheetId="14">#REF!</definedName>
    <definedName name="new" localSheetId="13">#REF!</definedName>
    <definedName name="new" localSheetId="17">#REF!</definedName>
    <definedName name="new" localSheetId="5">#REF!</definedName>
    <definedName name="new" localSheetId="3">#REF!</definedName>
    <definedName name="new">#REF!</definedName>
    <definedName name="newname" localSheetId="14">#REF!</definedName>
    <definedName name="newname" localSheetId="13">#REF!</definedName>
    <definedName name="newname" localSheetId="5">#REF!</definedName>
    <definedName name="newname" localSheetId="3">#REF!</definedName>
    <definedName name="newname">#REF!</definedName>
    <definedName name="nida" localSheetId="14">#REF!</definedName>
    <definedName name="nida" localSheetId="13">#REF!</definedName>
    <definedName name="nida" localSheetId="5">#REF!</definedName>
    <definedName name="nida" localSheetId="3">#REF!</definedName>
    <definedName name="nida">#REF!</definedName>
    <definedName name="no" localSheetId="14" hidden="1">#REF!</definedName>
    <definedName name="no" localSheetId="13" hidden="1">#REF!</definedName>
    <definedName name="no" localSheetId="5" hidden="1">#REF!</definedName>
    <definedName name="no" localSheetId="3" hidden="1">#REF!</definedName>
    <definedName name="no" hidden="1">#REF!</definedName>
    <definedName name="nocontrol" localSheetId="7" hidden="1">{"'CALL MONEY'!$K$53"}</definedName>
    <definedName name="nocontrol" localSheetId="11" hidden="1">{"'CALL MONEY'!$K$53"}</definedName>
    <definedName name="nocontrol" localSheetId="14" hidden="1">{"'CALL MONEY'!$K$53"}</definedName>
    <definedName name="nocontrol" localSheetId="13" hidden="1">{"'CALL MONEY'!$K$53"}</definedName>
    <definedName name="nocontrol" localSheetId="5" hidden="1">{"'CALL MONEY'!$K$53"}</definedName>
    <definedName name="nocontrol" hidden="1">{"'CALL MONEY'!$K$53"}</definedName>
    <definedName name="NonFundLimit" localSheetId="7">#REF!</definedName>
    <definedName name="NonFundLimit" localSheetId="9">#REF!</definedName>
    <definedName name="NonFundLimit" localSheetId="11">#REF!</definedName>
    <definedName name="NonFundLimit" localSheetId="14">#REF!</definedName>
    <definedName name="NonFundLimit" localSheetId="13">#REF!</definedName>
    <definedName name="NonFundLimit" localSheetId="17">#REF!</definedName>
    <definedName name="NonFundLimit" localSheetId="5">#REF!</definedName>
    <definedName name="NonFundLimit" localSheetId="3">#REF!</definedName>
    <definedName name="NonFundLimit">#REF!</definedName>
    <definedName name="normal" localSheetId="14" hidden="1">{#N/A,#N/A,FALSE,"dec98qtr";#N/A,#N/A,FALSE,"suppdecsep98";#N/A,#N/A,FALSE,"w-dec98"}</definedName>
    <definedName name="normal" localSheetId="13" hidden="1">{#N/A,#N/A,FALSE,"dec98qtr";#N/A,#N/A,FALSE,"suppdecsep98";#N/A,#N/A,FALSE,"w-dec98"}</definedName>
    <definedName name="normal" localSheetId="5" hidden="1">{#N/A,#N/A,FALSE,"dec98qtr";#N/A,#N/A,FALSE,"suppdecsep98";#N/A,#N/A,FALSE,"w-dec98"}</definedName>
    <definedName name="normal" hidden="1">{#N/A,#N/A,FALSE,"dec98qtr";#N/A,#N/A,FALSE,"suppdecsep98";#N/A,#N/A,FALSE,"w-dec98"}</definedName>
    <definedName name="NOS2AC" localSheetId="7">#REF!</definedName>
    <definedName name="NOS2AC" localSheetId="9">#REF!</definedName>
    <definedName name="NOS2AC" localSheetId="11">#REF!</definedName>
    <definedName name="NOS2AC" localSheetId="14">#REF!</definedName>
    <definedName name="NOS2AC" localSheetId="13">#REF!</definedName>
    <definedName name="NOS2AC" localSheetId="17">#REF!</definedName>
    <definedName name="NOS2AC" localSheetId="5">#REF!</definedName>
    <definedName name="NOS2AC" localSheetId="3">#REF!</definedName>
    <definedName name="NOS2AC">#REF!</definedName>
    <definedName name="NOS2AH" localSheetId="7">#REF!</definedName>
    <definedName name="NOS2AH" localSheetId="9">#REF!</definedName>
    <definedName name="NOS2AH" localSheetId="11">#REF!</definedName>
    <definedName name="NOS2AH" localSheetId="14">#REF!</definedName>
    <definedName name="NOS2AH" localSheetId="13">#REF!</definedName>
    <definedName name="NOS2AH" localSheetId="17">#REF!</definedName>
    <definedName name="NOS2AH" localSheetId="5">#REF!</definedName>
    <definedName name="NOS2AH" localSheetId="3">#REF!</definedName>
    <definedName name="NOS2AH">#REF!</definedName>
    <definedName name="NOS2EX">[69]NCSS!$Q$6:$Q$1682</definedName>
    <definedName name="NOS2FS" localSheetId="7">#REF!</definedName>
    <definedName name="NOS2FS" localSheetId="9">#REF!</definedName>
    <definedName name="NOS2FS" localSheetId="11">#REF!</definedName>
    <definedName name="NOS2FS" localSheetId="14">#REF!</definedName>
    <definedName name="NOS2FS" localSheetId="13">#REF!</definedName>
    <definedName name="NOS2FS" localSheetId="17">#REF!</definedName>
    <definedName name="NOS2FS" localSheetId="5">#REF!</definedName>
    <definedName name="NOS2FS" localSheetId="3">#REF!</definedName>
    <definedName name="NOS2FS">#REF!</definedName>
    <definedName name="NOS2GS" localSheetId="7">#REF!</definedName>
    <definedName name="NOS2GS" localSheetId="9">#REF!</definedName>
    <definedName name="NOS2GS" localSheetId="11">#REF!</definedName>
    <definedName name="NOS2GS" localSheetId="14">#REF!</definedName>
    <definedName name="NOS2GS" localSheetId="13">#REF!</definedName>
    <definedName name="NOS2GS" localSheetId="17">#REF!</definedName>
    <definedName name="NOS2GS" localSheetId="5">#REF!</definedName>
    <definedName name="NOS2GS" localSheetId="3">#REF!</definedName>
    <definedName name="NOS2GS">#REF!</definedName>
    <definedName name="NOS2HM" localSheetId="7">#REF!</definedName>
    <definedName name="NOS2HM" localSheetId="9">#REF!</definedName>
    <definedName name="NOS2HM" localSheetId="11">#REF!</definedName>
    <definedName name="NOS2HM" localSheetId="14">#REF!</definedName>
    <definedName name="NOS2HM" localSheetId="13">#REF!</definedName>
    <definedName name="NOS2HM" localSheetId="17">#REF!</definedName>
    <definedName name="NOS2HM" localSheetId="5">#REF!</definedName>
    <definedName name="NOS2HM" localSheetId="3">#REF!</definedName>
    <definedName name="NOS2HM">#REF!</definedName>
    <definedName name="NOS2IC" localSheetId="7">#REF!</definedName>
    <definedName name="NOS2IC" localSheetId="9">#REF!</definedName>
    <definedName name="NOS2IC" localSheetId="11">#REF!</definedName>
    <definedName name="NOS2IC" localSheetId="14">#REF!</definedName>
    <definedName name="NOS2IC" localSheetId="13">#REF!</definedName>
    <definedName name="NOS2IC" localSheetId="17">#REF!</definedName>
    <definedName name="NOS2IC" localSheetId="5">#REF!</definedName>
    <definedName name="NOS2IC" localSheetId="3">#REF!</definedName>
    <definedName name="NOS2IC">#REF!</definedName>
    <definedName name="NOS2IGI" localSheetId="7">#REF!</definedName>
    <definedName name="NOS2IGI" localSheetId="9">#REF!</definedName>
    <definedName name="NOS2IGI" localSheetId="11">#REF!</definedName>
    <definedName name="NOS2IGI" localSheetId="14">#REF!</definedName>
    <definedName name="NOS2IGI" localSheetId="13">#REF!</definedName>
    <definedName name="NOS2IGI" localSheetId="17">#REF!</definedName>
    <definedName name="NOS2IGI" localSheetId="5">#REF!</definedName>
    <definedName name="NOS2IGI" localSheetId="3">#REF!</definedName>
    <definedName name="NOS2IGI">#REF!</definedName>
    <definedName name="NOS2JS" localSheetId="7">#REF!</definedName>
    <definedName name="NOS2JS" localSheetId="9">#REF!</definedName>
    <definedName name="NOS2JS" localSheetId="11">#REF!</definedName>
    <definedName name="NOS2JS" localSheetId="14">#REF!</definedName>
    <definedName name="NOS2JS" localSheetId="13">#REF!</definedName>
    <definedName name="NOS2JS" localSheetId="17">#REF!</definedName>
    <definedName name="NOS2JS" localSheetId="5">#REF!</definedName>
    <definedName name="NOS2JS" localSheetId="3">#REF!</definedName>
    <definedName name="NOS2JS">#REF!</definedName>
    <definedName name="NOSAC" localSheetId="7">#REF!</definedName>
    <definedName name="NOSAC" localSheetId="9">#REF!</definedName>
    <definedName name="NOSAC" localSheetId="11">#REF!</definedName>
    <definedName name="NOSAC" localSheetId="14">#REF!</definedName>
    <definedName name="NOSAC" localSheetId="13">#REF!</definedName>
    <definedName name="NOSAC" localSheetId="17">#REF!</definedName>
    <definedName name="NOSAC" localSheetId="5">#REF!</definedName>
    <definedName name="NOSAC" localSheetId="3">#REF!</definedName>
    <definedName name="NOSAC">#REF!</definedName>
    <definedName name="NOSAH" localSheetId="7">#REF!</definedName>
    <definedName name="NOSAH" localSheetId="9">#REF!</definedName>
    <definedName name="NOSAH" localSheetId="11">#REF!</definedName>
    <definedName name="NOSAH" localSheetId="14">#REF!</definedName>
    <definedName name="NOSAH" localSheetId="13">#REF!</definedName>
    <definedName name="NOSAH" localSheetId="17">#REF!</definedName>
    <definedName name="NOSAH" localSheetId="5">#REF!</definedName>
    <definedName name="NOSAH" localSheetId="3">#REF!</definedName>
    <definedName name="NOSAH">#REF!</definedName>
    <definedName name="NOSEX">[69]NCSS!$I$6:$I$1682</definedName>
    <definedName name="NOSFS" localSheetId="7">#REF!</definedName>
    <definedName name="NOSFS" localSheetId="9">#REF!</definedName>
    <definedName name="NOSFS" localSheetId="11">#REF!</definedName>
    <definedName name="NOSFS" localSheetId="14">#REF!</definedName>
    <definedName name="NOSFS" localSheetId="13">#REF!</definedName>
    <definedName name="NOSFS" localSheetId="17">#REF!</definedName>
    <definedName name="NOSFS" localSheetId="5">#REF!</definedName>
    <definedName name="NOSFS" localSheetId="3">#REF!</definedName>
    <definedName name="NOSFS">#REF!</definedName>
    <definedName name="NOSGS" localSheetId="7">#REF!</definedName>
    <definedName name="NOSGS" localSheetId="9">#REF!</definedName>
    <definedName name="NOSGS" localSheetId="11">#REF!</definedName>
    <definedName name="NOSGS" localSheetId="14">#REF!</definedName>
    <definedName name="NOSGS" localSheetId="13">#REF!</definedName>
    <definedName name="NOSGS" localSheetId="17">#REF!</definedName>
    <definedName name="NOSGS" localSheetId="5">#REF!</definedName>
    <definedName name="NOSGS" localSheetId="3">#REF!</definedName>
    <definedName name="NOSGS">#REF!</definedName>
    <definedName name="NOSHM" localSheetId="7">#REF!</definedName>
    <definedName name="NOSHM" localSheetId="9">#REF!</definedName>
    <definedName name="NOSHM" localSheetId="11">#REF!</definedName>
    <definedName name="NOSHM" localSheetId="14">#REF!</definedName>
    <definedName name="NOSHM" localSheetId="13">#REF!</definedName>
    <definedName name="NOSHM" localSheetId="17">#REF!</definedName>
    <definedName name="NOSHM" localSheetId="5">#REF!</definedName>
    <definedName name="NOSHM" localSheetId="3">#REF!</definedName>
    <definedName name="NOSHM">#REF!</definedName>
    <definedName name="NOSIC" localSheetId="7">#REF!</definedName>
    <definedName name="NOSIC" localSheetId="9">#REF!</definedName>
    <definedName name="NOSIC" localSheetId="11">#REF!</definedName>
    <definedName name="NOSIC" localSheetId="14">#REF!</definedName>
    <definedName name="NOSIC" localSheetId="13">#REF!</definedName>
    <definedName name="NOSIC" localSheetId="17">#REF!</definedName>
    <definedName name="NOSIC" localSheetId="5">#REF!</definedName>
    <definedName name="NOSIC" localSheetId="3">#REF!</definedName>
    <definedName name="NOSIC">#REF!</definedName>
    <definedName name="NOSIGI" localSheetId="7">#REF!</definedName>
    <definedName name="NOSIGI" localSheetId="9">#REF!</definedName>
    <definedName name="NOSIGI" localSheetId="11">#REF!</definedName>
    <definedName name="NOSIGI" localSheetId="14">#REF!</definedName>
    <definedName name="NOSIGI" localSheetId="13">#REF!</definedName>
    <definedName name="NOSIGI" localSheetId="17">#REF!</definedName>
    <definedName name="NOSIGI" localSheetId="5">#REF!</definedName>
    <definedName name="NOSIGI" localSheetId="3">#REF!</definedName>
    <definedName name="NOSIGI">#REF!</definedName>
    <definedName name="NOSJS" localSheetId="7">#REF!</definedName>
    <definedName name="NOSJS" localSheetId="9">#REF!</definedName>
    <definedName name="NOSJS" localSheetId="11">#REF!</definedName>
    <definedName name="NOSJS" localSheetId="14">#REF!</definedName>
    <definedName name="NOSJS" localSheetId="13">#REF!</definedName>
    <definedName name="NOSJS" localSheetId="17">#REF!</definedName>
    <definedName name="NOSJS" localSheetId="5">#REF!</definedName>
    <definedName name="NOSJS" localSheetId="3">#REF!</definedName>
    <definedName name="NOSJS">#REF!</definedName>
    <definedName name="note" localSheetId="7">#REF!</definedName>
    <definedName name="note" localSheetId="9">#REF!</definedName>
    <definedName name="note" localSheetId="11">#REF!</definedName>
    <definedName name="note" localSheetId="14">#REF!</definedName>
    <definedName name="note" localSheetId="13">#REF!</definedName>
    <definedName name="note" localSheetId="17">#REF!</definedName>
    <definedName name="note" localSheetId="5">[85]Notes!#REF!</definedName>
    <definedName name="note" localSheetId="3">#REF!</definedName>
    <definedName name="note">#REF!</definedName>
    <definedName name="Note1" localSheetId="7">#REF!</definedName>
    <definedName name="Note1" localSheetId="9">#REF!</definedName>
    <definedName name="Note1" localSheetId="11">#REF!</definedName>
    <definedName name="Note1" localSheetId="14">#REF!</definedName>
    <definedName name="Note1" localSheetId="13">#REF!</definedName>
    <definedName name="Note1" localSheetId="17">#REF!</definedName>
    <definedName name="Note1" localSheetId="5">#REF!</definedName>
    <definedName name="Note1" localSheetId="3">#REF!</definedName>
    <definedName name="Note1">#REF!</definedName>
    <definedName name="Note10" localSheetId="7">#REF!</definedName>
    <definedName name="Note10" localSheetId="9">#REF!</definedName>
    <definedName name="Note10" localSheetId="11">#REF!</definedName>
    <definedName name="Note10" localSheetId="14">#REF!</definedName>
    <definedName name="Note10" localSheetId="13">#REF!</definedName>
    <definedName name="Note10" localSheetId="17">#REF!</definedName>
    <definedName name="Note10" localSheetId="5">#REF!</definedName>
    <definedName name="Note10" localSheetId="3">#REF!</definedName>
    <definedName name="Note10">#REF!</definedName>
    <definedName name="Note11" localSheetId="7">#REF!</definedName>
    <definedName name="Note11" localSheetId="9">#REF!</definedName>
    <definedName name="Note11" localSheetId="11">#REF!</definedName>
    <definedName name="Note11" localSheetId="14">#REF!</definedName>
    <definedName name="Note11" localSheetId="13">#REF!</definedName>
    <definedName name="Note11" localSheetId="17">#REF!</definedName>
    <definedName name="Note11" localSheetId="5">#REF!</definedName>
    <definedName name="Note11" localSheetId="3">#REF!</definedName>
    <definedName name="Note11">#REF!</definedName>
    <definedName name="Note12" localSheetId="7">#REF!</definedName>
    <definedName name="Note12" localSheetId="9">#REF!</definedName>
    <definedName name="Note12" localSheetId="11">#REF!</definedName>
    <definedName name="Note12" localSheetId="14">#REF!</definedName>
    <definedName name="Note12" localSheetId="13">#REF!</definedName>
    <definedName name="Note12" localSheetId="17">#REF!</definedName>
    <definedName name="Note12" localSheetId="5">#REF!</definedName>
    <definedName name="Note12" localSheetId="3">#REF!</definedName>
    <definedName name="Note12">#REF!</definedName>
    <definedName name="note14" localSheetId="7">#REF!</definedName>
    <definedName name="note14" localSheetId="9">#REF!</definedName>
    <definedName name="note14" localSheetId="11">#REF!</definedName>
    <definedName name="note14" localSheetId="14">#REF!</definedName>
    <definedName name="note14" localSheetId="13">#REF!</definedName>
    <definedName name="note14" localSheetId="17">#REF!</definedName>
    <definedName name="note14" localSheetId="5">#REF!</definedName>
    <definedName name="note14" localSheetId="3">#REF!</definedName>
    <definedName name="note14">#REF!</definedName>
    <definedName name="Note15" localSheetId="7">#REF!</definedName>
    <definedName name="Note15" localSheetId="9">#REF!</definedName>
    <definedName name="Note15" localSheetId="11">#REF!</definedName>
    <definedName name="Note15" localSheetId="14">#REF!</definedName>
    <definedName name="Note15" localSheetId="13">#REF!</definedName>
    <definedName name="Note15" localSheetId="17">#REF!</definedName>
    <definedName name="Note15" localSheetId="5">#REF!</definedName>
    <definedName name="Note15" localSheetId="3">#REF!</definedName>
    <definedName name="Note15">#REF!</definedName>
    <definedName name="Note16" localSheetId="7">#REF!</definedName>
    <definedName name="Note16" localSheetId="9">#REF!</definedName>
    <definedName name="Note16" localSheetId="11">#REF!</definedName>
    <definedName name="Note16" localSheetId="14">#REF!</definedName>
    <definedName name="Note16" localSheetId="13">#REF!</definedName>
    <definedName name="Note16" localSheetId="17">#REF!</definedName>
    <definedName name="Note16" localSheetId="5">#REF!</definedName>
    <definedName name="Note16" localSheetId="3">#REF!</definedName>
    <definedName name="Note16">#REF!</definedName>
    <definedName name="Note17" localSheetId="7">#REF!</definedName>
    <definedName name="Note17" localSheetId="9">#REF!</definedName>
    <definedName name="Note17" localSheetId="11">#REF!</definedName>
    <definedName name="Note17" localSheetId="14">#REF!</definedName>
    <definedName name="Note17" localSheetId="13">#REF!</definedName>
    <definedName name="Note17" localSheetId="17">#REF!</definedName>
    <definedName name="Note17" localSheetId="5">#REF!</definedName>
    <definedName name="Note17" localSheetId="3">#REF!</definedName>
    <definedName name="Note17">#REF!</definedName>
    <definedName name="Note18" localSheetId="7">#REF!</definedName>
    <definedName name="Note18" localSheetId="9">#REF!</definedName>
    <definedName name="Note18" localSheetId="11">#REF!</definedName>
    <definedName name="Note18" localSheetId="14">#REF!</definedName>
    <definedName name="Note18" localSheetId="13">#REF!</definedName>
    <definedName name="Note18" localSheetId="17">#REF!</definedName>
    <definedName name="Note18" localSheetId="5">#REF!</definedName>
    <definedName name="Note18" localSheetId="3">#REF!</definedName>
    <definedName name="Note18">#REF!</definedName>
    <definedName name="Note19" localSheetId="7">#REF!</definedName>
    <definedName name="Note19" localSheetId="9">#REF!</definedName>
    <definedName name="Note19" localSheetId="11">#REF!</definedName>
    <definedName name="Note19" localSheetId="14">#REF!</definedName>
    <definedName name="Note19" localSheetId="13">#REF!</definedName>
    <definedName name="Note19" localSheetId="17">#REF!</definedName>
    <definedName name="Note19" localSheetId="5">#REF!</definedName>
    <definedName name="Note19" localSheetId="3">#REF!</definedName>
    <definedName name="Note19">#REF!</definedName>
    <definedName name="Note2" localSheetId="7">#REF!</definedName>
    <definedName name="Note2" localSheetId="9">#REF!</definedName>
    <definedName name="Note2" localSheetId="11">#REF!</definedName>
    <definedName name="Note2" localSheetId="14">#REF!</definedName>
    <definedName name="Note2" localSheetId="13">#REF!</definedName>
    <definedName name="Note2" localSheetId="17">#REF!</definedName>
    <definedName name="Note2" localSheetId="5">#REF!</definedName>
    <definedName name="Note2" localSheetId="3">#REF!</definedName>
    <definedName name="Note2">#REF!</definedName>
    <definedName name="Note2.1" localSheetId="7">#REF!</definedName>
    <definedName name="Note2.1" localSheetId="9">#REF!</definedName>
    <definedName name="Note2.1" localSheetId="11">#REF!</definedName>
    <definedName name="Note2.1" localSheetId="14">#REF!</definedName>
    <definedName name="Note2.1" localSheetId="13">#REF!</definedName>
    <definedName name="Note2.1" localSheetId="17">#REF!</definedName>
    <definedName name="Note2.1" localSheetId="5">#REF!</definedName>
    <definedName name="Note2.1" localSheetId="3">#REF!</definedName>
    <definedName name="Note2.1">#REF!</definedName>
    <definedName name="Note2.10" localSheetId="7">#REF!</definedName>
    <definedName name="Note2.10" localSheetId="9">#REF!</definedName>
    <definedName name="Note2.10" localSheetId="11">#REF!</definedName>
    <definedName name="Note2.10" localSheetId="14">#REF!</definedName>
    <definedName name="Note2.10" localSheetId="13">#REF!</definedName>
    <definedName name="Note2.10" localSheetId="17">#REF!</definedName>
    <definedName name="Note2.10" localSheetId="5">#REF!</definedName>
    <definedName name="Note2.10" localSheetId="3">#REF!</definedName>
    <definedName name="Note2.10">#REF!</definedName>
    <definedName name="Note2.11" localSheetId="7">#REF!</definedName>
    <definedName name="Note2.11" localSheetId="9">#REF!</definedName>
    <definedName name="Note2.11" localSheetId="11">#REF!</definedName>
    <definedName name="Note2.11" localSheetId="14">#REF!</definedName>
    <definedName name="Note2.11" localSheetId="13">#REF!</definedName>
    <definedName name="Note2.11" localSheetId="17">#REF!</definedName>
    <definedName name="Note2.11" localSheetId="5">#REF!</definedName>
    <definedName name="Note2.11" localSheetId="3">#REF!</definedName>
    <definedName name="Note2.11">#REF!</definedName>
    <definedName name="Note2.12" localSheetId="7">#REF!</definedName>
    <definedName name="Note2.12" localSheetId="9">#REF!</definedName>
    <definedName name="Note2.12" localSheetId="11">#REF!</definedName>
    <definedName name="Note2.12" localSheetId="14">#REF!</definedName>
    <definedName name="Note2.12" localSheetId="13">#REF!</definedName>
    <definedName name="Note2.12" localSheetId="17">#REF!</definedName>
    <definedName name="Note2.12" localSheetId="5">#REF!</definedName>
    <definedName name="Note2.12" localSheetId="3">#REF!</definedName>
    <definedName name="Note2.12">#REF!</definedName>
    <definedName name="Note2.13" localSheetId="7">#REF!</definedName>
    <definedName name="Note2.13" localSheetId="9">#REF!</definedName>
    <definedName name="Note2.13" localSheetId="11">#REF!</definedName>
    <definedName name="Note2.13" localSheetId="14">#REF!</definedName>
    <definedName name="Note2.13" localSheetId="13">#REF!</definedName>
    <definedName name="Note2.13" localSheetId="17">#REF!</definedName>
    <definedName name="Note2.13" localSheetId="5">#REF!</definedName>
    <definedName name="Note2.13" localSheetId="3">#REF!</definedName>
    <definedName name="Note2.13">#REF!</definedName>
    <definedName name="Note2.14" localSheetId="7">#REF!</definedName>
    <definedName name="Note2.14" localSheetId="9">#REF!</definedName>
    <definedName name="Note2.14" localSheetId="11">#REF!</definedName>
    <definedName name="Note2.14" localSheetId="14">#REF!</definedName>
    <definedName name="Note2.14" localSheetId="13">#REF!</definedName>
    <definedName name="Note2.14" localSheetId="17">#REF!</definedName>
    <definedName name="Note2.14" localSheetId="5">#REF!</definedName>
    <definedName name="Note2.14" localSheetId="3">#REF!</definedName>
    <definedName name="Note2.14">#REF!</definedName>
    <definedName name="Note2.15" localSheetId="7">#REF!</definedName>
    <definedName name="Note2.15" localSheetId="9">#REF!</definedName>
    <definedName name="Note2.15" localSheetId="11">#REF!</definedName>
    <definedName name="Note2.15" localSheetId="14">#REF!</definedName>
    <definedName name="Note2.15" localSheetId="13">#REF!</definedName>
    <definedName name="Note2.15" localSheetId="17">#REF!</definedName>
    <definedName name="Note2.15" localSheetId="5">#REF!</definedName>
    <definedName name="Note2.15" localSheetId="3">#REF!</definedName>
    <definedName name="Note2.15">#REF!</definedName>
    <definedName name="Note2.16" localSheetId="7">#REF!</definedName>
    <definedName name="Note2.16" localSheetId="9">#REF!</definedName>
    <definedName name="Note2.16" localSheetId="11">#REF!</definedName>
    <definedName name="Note2.16" localSheetId="14">#REF!</definedName>
    <definedName name="Note2.16" localSheetId="13">#REF!</definedName>
    <definedName name="Note2.16" localSheetId="17">#REF!</definedName>
    <definedName name="Note2.16" localSheetId="5">#REF!</definedName>
    <definedName name="Note2.16" localSheetId="3">#REF!</definedName>
    <definedName name="Note2.16">#REF!</definedName>
    <definedName name="Note2.17" localSheetId="7">#REF!</definedName>
    <definedName name="Note2.17" localSheetId="9">#REF!</definedName>
    <definedName name="Note2.17" localSheetId="11">#REF!</definedName>
    <definedName name="Note2.17" localSheetId="14">#REF!</definedName>
    <definedName name="Note2.17" localSheetId="13">#REF!</definedName>
    <definedName name="Note2.17" localSheetId="17">#REF!</definedName>
    <definedName name="Note2.17" localSheetId="5">#REF!</definedName>
    <definedName name="Note2.17" localSheetId="3">#REF!</definedName>
    <definedName name="Note2.17">#REF!</definedName>
    <definedName name="Note2.18" localSheetId="7">#REF!</definedName>
    <definedName name="Note2.18" localSheetId="9">#REF!</definedName>
    <definedName name="Note2.18" localSheetId="11">#REF!</definedName>
    <definedName name="Note2.18" localSheetId="14">#REF!</definedName>
    <definedName name="Note2.18" localSheetId="13">#REF!</definedName>
    <definedName name="Note2.18" localSheetId="17">#REF!</definedName>
    <definedName name="Note2.18" localSheetId="5">#REF!</definedName>
    <definedName name="Note2.18" localSheetId="3">#REF!</definedName>
    <definedName name="Note2.18">#REF!</definedName>
    <definedName name="Note2.19" localSheetId="7">#REF!</definedName>
    <definedName name="Note2.19" localSheetId="9">#REF!</definedName>
    <definedName name="Note2.19" localSheetId="11">#REF!</definedName>
    <definedName name="Note2.19" localSheetId="14">#REF!</definedName>
    <definedName name="Note2.19" localSheetId="13">#REF!</definedName>
    <definedName name="Note2.19" localSheetId="17">#REF!</definedName>
    <definedName name="Note2.19" localSheetId="5">#REF!</definedName>
    <definedName name="Note2.19" localSheetId="3">#REF!</definedName>
    <definedName name="Note2.19">#REF!</definedName>
    <definedName name="Note2.2" localSheetId="7">#REF!</definedName>
    <definedName name="Note2.2" localSheetId="9">#REF!</definedName>
    <definedName name="Note2.2" localSheetId="11">#REF!</definedName>
    <definedName name="Note2.2" localSheetId="14">#REF!</definedName>
    <definedName name="Note2.2" localSheetId="13">#REF!</definedName>
    <definedName name="Note2.2" localSheetId="17">#REF!</definedName>
    <definedName name="Note2.2" localSheetId="5">#REF!</definedName>
    <definedName name="Note2.2" localSheetId="3">#REF!</definedName>
    <definedName name="Note2.2">#REF!</definedName>
    <definedName name="Note2.3" localSheetId="7">#REF!</definedName>
    <definedName name="Note2.3" localSheetId="9">#REF!</definedName>
    <definedName name="Note2.3" localSheetId="11">#REF!</definedName>
    <definedName name="Note2.3" localSheetId="14">#REF!</definedName>
    <definedName name="Note2.3" localSheetId="13">#REF!</definedName>
    <definedName name="Note2.3" localSheetId="17">#REF!</definedName>
    <definedName name="Note2.3" localSheetId="5">#REF!</definedName>
    <definedName name="Note2.3" localSheetId="3">#REF!</definedName>
    <definedName name="Note2.3">#REF!</definedName>
    <definedName name="Note2.4" localSheetId="7">#REF!</definedName>
    <definedName name="Note2.4" localSheetId="9">#REF!</definedName>
    <definedName name="Note2.4" localSheetId="11">#REF!</definedName>
    <definedName name="Note2.4" localSheetId="14">#REF!</definedName>
    <definedName name="Note2.4" localSheetId="13">#REF!</definedName>
    <definedName name="Note2.4" localSheetId="17">#REF!</definedName>
    <definedName name="Note2.4" localSheetId="5">#REF!</definedName>
    <definedName name="Note2.4" localSheetId="3">#REF!</definedName>
    <definedName name="Note2.4">#REF!</definedName>
    <definedName name="Note2.5" localSheetId="7">#REF!</definedName>
    <definedName name="Note2.5" localSheetId="9">#REF!</definedName>
    <definedName name="Note2.5" localSheetId="11">#REF!</definedName>
    <definedName name="Note2.5" localSheetId="14">#REF!</definedName>
    <definedName name="Note2.5" localSheetId="13">#REF!</definedName>
    <definedName name="Note2.5" localSheetId="17">#REF!</definedName>
    <definedName name="Note2.5" localSheetId="5">#REF!</definedName>
    <definedName name="Note2.5" localSheetId="3">#REF!</definedName>
    <definedName name="Note2.5">#REF!</definedName>
    <definedName name="Note2.6" localSheetId="7">#REF!</definedName>
    <definedName name="Note2.6" localSheetId="9">#REF!</definedName>
    <definedName name="Note2.6" localSheetId="11">#REF!</definedName>
    <definedName name="Note2.6" localSheetId="14">#REF!</definedName>
    <definedName name="Note2.6" localSheetId="13">#REF!</definedName>
    <definedName name="Note2.6" localSheetId="17">#REF!</definedName>
    <definedName name="Note2.6" localSheetId="5">#REF!</definedName>
    <definedName name="Note2.6" localSheetId="3">#REF!</definedName>
    <definedName name="Note2.6">#REF!</definedName>
    <definedName name="Note2.7" localSheetId="7">#REF!</definedName>
    <definedName name="Note2.7" localSheetId="9">#REF!</definedName>
    <definedName name="Note2.7" localSheetId="11">#REF!</definedName>
    <definedName name="Note2.7" localSheetId="14">#REF!</definedName>
    <definedName name="Note2.7" localSheetId="13">#REF!</definedName>
    <definedName name="Note2.7" localSheetId="17">#REF!</definedName>
    <definedName name="Note2.7" localSheetId="5">#REF!</definedName>
    <definedName name="Note2.7" localSheetId="3">#REF!</definedName>
    <definedName name="Note2.7">#REF!</definedName>
    <definedName name="Note2.8" localSheetId="7">#REF!</definedName>
    <definedName name="Note2.8" localSheetId="9">#REF!</definedName>
    <definedName name="Note2.8" localSheetId="11">#REF!</definedName>
    <definedName name="Note2.8" localSheetId="14">#REF!</definedName>
    <definedName name="Note2.8" localSheetId="13">#REF!</definedName>
    <definedName name="Note2.8" localSheetId="17">#REF!</definedName>
    <definedName name="Note2.8" localSheetId="5">#REF!</definedName>
    <definedName name="Note2.8" localSheetId="3">#REF!</definedName>
    <definedName name="Note2.8">#REF!</definedName>
    <definedName name="Note2.9" localSheetId="7">#REF!</definedName>
    <definedName name="Note2.9" localSheetId="9">#REF!</definedName>
    <definedName name="Note2.9" localSheetId="11">#REF!</definedName>
    <definedName name="Note2.9" localSheetId="14">#REF!</definedName>
    <definedName name="Note2.9" localSheetId="13">#REF!</definedName>
    <definedName name="Note2.9" localSheetId="17">#REF!</definedName>
    <definedName name="Note2.9" localSheetId="5">#REF!</definedName>
    <definedName name="Note2.9" localSheetId="3">#REF!</definedName>
    <definedName name="Note2.9">#REF!</definedName>
    <definedName name="Note20" localSheetId="7">#REF!</definedName>
    <definedName name="Note20" localSheetId="9">#REF!</definedName>
    <definedName name="Note20" localSheetId="11">#REF!</definedName>
    <definedName name="Note20" localSheetId="14">#REF!</definedName>
    <definedName name="Note20" localSheetId="13">#REF!</definedName>
    <definedName name="Note20" localSheetId="17">#REF!</definedName>
    <definedName name="Note20" localSheetId="5">#REF!</definedName>
    <definedName name="Note20" localSheetId="3">#REF!</definedName>
    <definedName name="Note20">#REF!</definedName>
    <definedName name="Note21" localSheetId="7">#REF!</definedName>
    <definedName name="Note21" localSheetId="9">#REF!</definedName>
    <definedName name="Note21" localSheetId="11">#REF!</definedName>
    <definedName name="Note21" localSheetId="14">#REF!</definedName>
    <definedName name="Note21" localSheetId="13">#REF!</definedName>
    <definedName name="Note21" localSheetId="17">#REF!</definedName>
    <definedName name="Note21" localSheetId="5">#REF!</definedName>
    <definedName name="Note21" localSheetId="3">#REF!</definedName>
    <definedName name="Note21">#REF!</definedName>
    <definedName name="Note22" localSheetId="7">#REF!</definedName>
    <definedName name="Note22" localSheetId="9">#REF!</definedName>
    <definedName name="Note22" localSheetId="11">#REF!</definedName>
    <definedName name="Note22" localSheetId="14">#REF!</definedName>
    <definedName name="Note22" localSheetId="13">#REF!</definedName>
    <definedName name="Note22" localSheetId="17">#REF!</definedName>
    <definedName name="Note22" localSheetId="5">#REF!</definedName>
    <definedName name="Note22" localSheetId="3">#REF!</definedName>
    <definedName name="Note22">#REF!</definedName>
    <definedName name="Note23" localSheetId="7">#REF!</definedName>
    <definedName name="Note23" localSheetId="9">#REF!</definedName>
    <definedName name="Note23" localSheetId="11">#REF!</definedName>
    <definedName name="Note23" localSheetId="14">#REF!</definedName>
    <definedName name="Note23" localSheetId="13">#REF!</definedName>
    <definedName name="Note23" localSheetId="17">#REF!</definedName>
    <definedName name="Note23" localSheetId="5">#REF!</definedName>
    <definedName name="Note23" localSheetId="3">#REF!</definedName>
    <definedName name="Note23">#REF!</definedName>
    <definedName name="Note3" localSheetId="7">#REF!</definedName>
    <definedName name="Note3" localSheetId="9">#REF!</definedName>
    <definedName name="Note3" localSheetId="11">#REF!</definedName>
    <definedName name="Note3" localSheetId="14">#REF!</definedName>
    <definedName name="Note3" localSheetId="13">#REF!</definedName>
    <definedName name="Note3" localSheetId="17">#REF!</definedName>
    <definedName name="Note3" localSheetId="5">#REF!</definedName>
    <definedName name="Note3" localSheetId="3">#REF!</definedName>
    <definedName name="Note3">#REF!</definedName>
    <definedName name="Note4" localSheetId="7">#REF!</definedName>
    <definedName name="Note4" localSheetId="9">#REF!</definedName>
    <definedName name="Note4" localSheetId="11">#REF!</definedName>
    <definedName name="Note4" localSheetId="14">#REF!</definedName>
    <definedName name="Note4" localSheetId="13">#REF!</definedName>
    <definedName name="Note4" localSheetId="17">#REF!</definedName>
    <definedName name="Note4" localSheetId="5">#REF!</definedName>
    <definedName name="Note4" localSheetId="3">#REF!</definedName>
    <definedName name="Note4">#REF!</definedName>
    <definedName name="Note5" localSheetId="7">#REF!</definedName>
    <definedName name="Note5" localSheetId="9">#REF!</definedName>
    <definedName name="Note5" localSheetId="11">#REF!</definedName>
    <definedName name="Note5" localSheetId="14">#REF!</definedName>
    <definedName name="Note5" localSheetId="13">#REF!</definedName>
    <definedName name="Note5" localSheetId="17">#REF!</definedName>
    <definedName name="Note5" localSheetId="5">#REF!</definedName>
    <definedName name="Note5" localSheetId="3">#REF!</definedName>
    <definedName name="Note5">#REF!</definedName>
    <definedName name="Note55" localSheetId="7">'[117]BS-OVS'!#REF!</definedName>
    <definedName name="Note55" localSheetId="9">'[117]BS-OVS'!#REF!</definedName>
    <definedName name="Note55" localSheetId="11">'[117]BS-OVS'!#REF!</definedName>
    <definedName name="Note55" localSheetId="14">'[117]BS-OVS'!#REF!</definedName>
    <definedName name="Note55" localSheetId="13">'[117]BS-OVS'!#REF!</definedName>
    <definedName name="Note55" localSheetId="17">'[117]BS-OVS'!#REF!</definedName>
    <definedName name="Note55" localSheetId="5">'[117]BS-OVS'!#REF!</definedName>
    <definedName name="Note55" localSheetId="3">'[117]BS-OVS'!#REF!</definedName>
    <definedName name="Note55">'[117]BS-OVS'!#REF!</definedName>
    <definedName name="Note58" localSheetId="7">'[118]BS-OVS'!#REF!</definedName>
    <definedName name="Note58" localSheetId="9">'[118]BS-OVS'!#REF!</definedName>
    <definedName name="Note58" localSheetId="11">'[118]BS-OVS'!#REF!</definedName>
    <definedName name="Note58" localSheetId="14">'[118]BS-OVS'!#REF!</definedName>
    <definedName name="Note58" localSheetId="13">'[118]BS-OVS'!#REF!</definedName>
    <definedName name="Note58" localSheetId="17">'[118]BS-OVS'!#REF!</definedName>
    <definedName name="Note58" localSheetId="5">'[118]BS-OVS'!#REF!</definedName>
    <definedName name="Note58" localSheetId="3">'[118]BS-OVS'!#REF!</definedName>
    <definedName name="Note58">'[118]BS-OVS'!#REF!</definedName>
    <definedName name="Note6" localSheetId="7">#REF!</definedName>
    <definedName name="Note6" localSheetId="9">#REF!</definedName>
    <definedName name="Note6" localSheetId="11">#REF!</definedName>
    <definedName name="Note6" localSheetId="14">#REF!</definedName>
    <definedName name="Note6" localSheetId="13">#REF!</definedName>
    <definedName name="Note6" localSheetId="17">#REF!</definedName>
    <definedName name="Note6" localSheetId="5">#REF!</definedName>
    <definedName name="Note6" localSheetId="3">#REF!</definedName>
    <definedName name="Note6">#REF!</definedName>
    <definedName name="Note7" localSheetId="7">#REF!</definedName>
    <definedName name="Note7" localSheetId="9">#REF!</definedName>
    <definedName name="Note7" localSheetId="11">#REF!</definedName>
    <definedName name="Note7" localSheetId="14">#REF!</definedName>
    <definedName name="Note7" localSheetId="13">#REF!</definedName>
    <definedName name="Note7" localSheetId="17">#REF!</definedName>
    <definedName name="Note7" localSheetId="5">#REF!</definedName>
    <definedName name="Note7" localSheetId="3">#REF!</definedName>
    <definedName name="Note7">#REF!</definedName>
    <definedName name="Note8" localSheetId="7">#REF!</definedName>
    <definedName name="Note8" localSheetId="9">#REF!</definedName>
    <definedName name="Note8" localSheetId="11">#REF!</definedName>
    <definedName name="Note8" localSheetId="14">#REF!</definedName>
    <definedName name="Note8" localSheetId="13">#REF!</definedName>
    <definedName name="Note8" localSheetId="17">#REF!</definedName>
    <definedName name="Note8" localSheetId="5">#REF!</definedName>
    <definedName name="Note8" localSheetId="3">#REF!</definedName>
    <definedName name="Note8">#REF!</definedName>
    <definedName name="Note9" localSheetId="7">#REF!</definedName>
    <definedName name="Note9" localSheetId="9">#REF!</definedName>
    <definedName name="Note9" localSheetId="11">#REF!</definedName>
    <definedName name="Note9" localSheetId="14">#REF!</definedName>
    <definedName name="Note9" localSheetId="13">#REF!</definedName>
    <definedName name="Note9" localSheetId="17">#REF!</definedName>
    <definedName name="Note9" localSheetId="5">#REF!</definedName>
    <definedName name="Note9" localSheetId="3">#REF!</definedName>
    <definedName name="Note9">#REF!</definedName>
    <definedName name="NOTES" localSheetId="7">#REF!</definedName>
    <definedName name="NOTES" localSheetId="9">#REF!</definedName>
    <definedName name="NOTES" localSheetId="11">#REF!</definedName>
    <definedName name="NOTES" localSheetId="14">#REF!</definedName>
    <definedName name="NOTES" localSheetId="13">#REF!</definedName>
    <definedName name="NOTES" localSheetId="17">#REF!</definedName>
    <definedName name="NOTES" localSheetId="5">#REF!</definedName>
    <definedName name="NOTES" localSheetId="3">#REF!</definedName>
    <definedName name="NOTES">#REF!</definedName>
    <definedName name="nour">'[79]N-OUR'!$B$2:$G$1249</definedName>
    <definedName name="npl" localSheetId="7">#REF!</definedName>
    <definedName name="npl" localSheetId="9">#REF!</definedName>
    <definedName name="npl" localSheetId="11">#REF!</definedName>
    <definedName name="npl" localSheetId="14">#REF!</definedName>
    <definedName name="npl" localSheetId="13">#REF!</definedName>
    <definedName name="npl" localSheetId="17">#REF!</definedName>
    <definedName name="npl" localSheetId="5">#REF!</definedName>
    <definedName name="npl" localSheetId="3">#REF!</definedName>
    <definedName name="npl">#REF!</definedName>
    <definedName name="nplsum" localSheetId="7">#REF!</definedName>
    <definedName name="nplsum" localSheetId="9">#REF!</definedName>
    <definedName name="nplsum" localSheetId="11">#REF!</definedName>
    <definedName name="nplsum" localSheetId="14">#REF!</definedName>
    <definedName name="nplsum" localSheetId="13">#REF!</definedName>
    <definedName name="nplsum" localSheetId="17">#REF!</definedName>
    <definedName name="nplsum" localSheetId="5">#REF!</definedName>
    <definedName name="nplsum" localSheetId="3">#REF!</definedName>
    <definedName name="nplsum">#REF!</definedName>
    <definedName name="NR">'[119]Updated  Rates'!$B$12:$H$717</definedName>
    <definedName name="Num_Pmt_Per_Year" localSheetId="7">#REF!</definedName>
    <definedName name="Num_Pmt_Per_Year" localSheetId="9">#REF!</definedName>
    <definedName name="Num_Pmt_Per_Year" localSheetId="11">#REF!</definedName>
    <definedName name="Num_Pmt_Per_Year" localSheetId="14">#REF!</definedName>
    <definedName name="Num_Pmt_Per_Year" localSheetId="13">#REF!</definedName>
    <definedName name="Num_Pmt_Per_Year" localSheetId="17">#REF!</definedName>
    <definedName name="Num_Pmt_Per_Year" localSheetId="5">#REF!</definedName>
    <definedName name="Num_Pmt_Per_Year" localSheetId="3">#REF!</definedName>
    <definedName name="Num_Pmt_Per_Year">#REF!</definedName>
    <definedName name="Number_of_Payments" localSheetId="7">MATCH(0.01,'5.1'!End_Bal,-1)+1</definedName>
    <definedName name="Number_of_Payments" localSheetId="9">MATCH(0.01,'5.3'!End_Bal,-1)+1</definedName>
    <definedName name="Number_of_Payments" localSheetId="11">MATCH(0.01,'6.6 '!End_Bal,-1)+1</definedName>
    <definedName name="Number_of_Payments" localSheetId="14">MATCH(0.01,'7-13'!End_Bal,-1)+1</definedName>
    <definedName name="Number_of_Payments" localSheetId="13">MATCH(0.01,'7-13 (2)'!End_Bal,-1)+1</definedName>
    <definedName name="Number_of_Payments" localSheetId="17">MATCH(0.01,'CF Working - New'!End_Bal,-1)+1</definedName>
    <definedName name="Number_of_Payments" localSheetId="5">MATCH(0.01,'Notes 1-4'!End_Bal,-1)+1</definedName>
    <definedName name="Number_of_Payments" localSheetId="3">MATCH(0.01,SMPF!End_Bal,-1)+1</definedName>
    <definedName name="Number_of_Payments">MATCH(0.01,End_Bal,-1)+1</definedName>
    <definedName name="Number_of_Selections">[120]CMA_Calculations!$F$122</definedName>
    <definedName name="O" localSheetId="7">#REF!</definedName>
    <definedName name="O" localSheetId="9">#REF!</definedName>
    <definedName name="O" localSheetId="11">#REF!</definedName>
    <definedName name="O" localSheetId="14">#REF!</definedName>
    <definedName name="O" localSheetId="13">#REF!</definedName>
    <definedName name="O" localSheetId="17">#REF!</definedName>
    <definedName name="O" localSheetId="5">#REF!</definedName>
    <definedName name="O" localSheetId="3">#REF!</definedName>
    <definedName name="O">#REF!</definedName>
    <definedName name="OFF_BS">[76]Lookups!$C$16:$C$18</definedName>
    <definedName name="OI" localSheetId="14">'[121]F-B'!#REF!</definedName>
    <definedName name="OI" localSheetId="13">'[121]F-B'!#REF!</definedName>
    <definedName name="OI" localSheetId="5">'[121]F-B'!#REF!</definedName>
    <definedName name="OI" localSheetId="3">'[121]F-B'!#REF!</definedName>
    <definedName name="OI">'[121]F-B'!#REF!</definedName>
    <definedName name="oiwripjgfpieajipapjiga">'[18]I-BR'!$B$1:$B$65536</definedName>
    <definedName name="ok" localSheetId="7" hidden="1">#REF!</definedName>
    <definedName name="ok" localSheetId="9" hidden="1">#REF!</definedName>
    <definedName name="ok" localSheetId="11" hidden="1">#REF!</definedName>
    <definedName name="ok" localSheetId="14" hidden="1">#REF!</definedName>
    <definedName name="ok" localSheetId="13" hidden="1">#REF!</definedName>
    <definedName name="ok" localSheetId="17" hidden="1">#REF!</definedName>
    <definedName name="ok" localSheetId="5" hidden="1">#REF!</definedName>
    <definedName name="ok" localSheetId="3" hidden="1">#REF!</definedName>
    <definedName name="ok" hidden="1">#REF!</definedName>
    <definedName name="olk" localSheetId="14">#REF!</definedName>
    <definedName name="olk" localSheetId="13">#REF!</definedName>
    <definedName name="olk" localSheetId="5">#REF!</definedName>
    <definedName name="olk" localSheetId="3">#REF!</definedName>
    <definedName name="olk">#REF!</definedName>
    <definedName name="ON_BS">[76]Lookups!$C$11:$C$13</definedName>
    <definedName name="ON_BS1">[122]Lookups!$C$11:$C$13</definedName>
    <definedName name="onplusoff">[123]FX!$A$39:$D$59</definedName>
    <definedName name="OP" localSheetId="14">#REF!</definedName>
    <definedName name="OP" localSheetId="13">#REF!</definedName>
    <definedName name="OP" localSheetId="5">#REF!</definedName>
    <definedName name="OP" localSheetId="3">#REF!</definedName>
    <definedName name="OP">#REF!</definedName>
    <definedName name="OPDC" localSheetId="14">#REF!</definedName>
    <definedName name="OPDC" localSheetId="13">#REF!</definedName>
    <definedName name="OPDC" localSheetId="5">#REF!</definedName>
    <definedName name="OPDC" localSheetId="3">#REF!</definedName>
    <definedName name="OPDC">#REF!</definedName>
    <definedName name="Opening" localSheetId="7">#REF!</definedName>
    <definedName name="Opening" localSheetId="9">#REF!</definedName>
    <definedName name="Opening" localSheetId="11">#REF!</definedName>
    <definedName name="Opening" localSheetId="14">#REF!</definedName>
    <definedName name="Opening" localSheetId="13">#REF!</definedName>
    <definedName name="Opening" localSheetId="17">#REF!</definedName>
    <definedName name="Opening" localSheetId="5">#REF!</definedName>
    <definedName name="Opening" localSheetId="3">#REF!</definedName>
    <definedName name="Opening">#REF!</definedName>
    <definedName name="operating" localSheetId="7">#REF!</definedName>
    <definedName name="operating" localSheetId="9">#REF!</definedName>
    <definedName name="operating" localSheetId="11">#REF!</definedName>
    <definedName name="operating" localSheetId="14">#REF!</definedName>
    <definedName name="operating" localSheetId="13">#REF!</definedName>
    <definedName name="operating" localSheetId="17">#REF!</definedName>
    <definedName name="operating" localSheetId="5">#REF!</definedName>
    <definedName name="operating" localSheetId="3">#REF!</definedName>
    <definedName name="operating">#REF!</definedName>
    <definedName name="os" localSheetId="7">#REF!</definedName>
    <definedName name="os" localSheetId="9">#REF!</definedName>
    <definedName name="os" localSheetId="11">#REF!</definedName>
    <definedName name="os" localSheetId="14">#REF!</definedName>
    <definedName name="os" localSheetId="13">#REF!</definedName>
    <definedName name="os" localSheetId="17">#REF!</definedName>
    <definedName name="os" localSheetId="5">#REF!</definedName>
    <definedName name="os" localSheetId="3">#REF!</definedName>
    <definedName name="os">#REF!</definedName>
    <definedName name="OSAL" localSheetId="7">#REF!</definedName>
    <definedName name="OSAL" localSheetId="9">#REF!</definedName>
    <definedName name="OSAL" localSheetId="11">#REF!</definedName>
    <definedName name="OSAL" localSheetId="14">#REF!</definedName>
    <definedName name="OSAL" localSheetId="13">#REF!</definedName>
    <definedName name="OSAL" localSheetId="17">#REF!</definedName>
    <definedName name="OSAL" localSheetId="5">#REF!</definedName>
    <definedName name="OSAL" localSheetId="3">#REF!</definedName>
    <definedName name="OSAL">#REF!</definedName>
    <definedName name="osbs" localSheetId="7">#REF!</definedName>
    <definedName name="osbs" localSheetId="9">#REF!</definedName>
    <definedName name="osbs" localSheetId="11">#REF!</definedName>
    <definedName name="osbs" localSheetId="14">#REF!</definedName>
    <definedName name="osbs" localSheetId="13">#REF!</definedName>
    <definedName name="osbs" localSheetId="17">#REF!</definedName>
    <definedName name="osbs" localSheetId="5">#REF!</definedName>
    <definedName name="osbs" localSheetId="3">#REF!</definedName>
    <definedName name="osbs">#REF!</definedName>
    <definedName name="OTH" localSheetId="14">#REF!</definedName>
    <definedName name="OTH" localSheetId="13">#REF!</definedName>
    <definedName name="OTH" localSheetId="5">#REF!</definedName>
    <definedName name="OTH" localSheetId="3">#REF!</definedName>
    <definedName name="OTH">#REF!</definedName>
    <definedName name="other" localSheetId="14">#REF!</definedName>
    <definedName name="other" localSheetId="13">#REF!</definedName>
    <definedName name="other" localSheetId="5">#REF!</definedName>
    <definedName name="other" localSheetId="3">#REF!</definedName>
    <definedName name="other">#REF!</definedName>
    <definedName name="OThers" localSheetId="14">#REF!</definedName>
    <definedName name="OThers" localSheetId="13">#REF!</definedName>
    <definedName name="OThers" localSheetId="5">#REF!</definedName>
    <definedName name="OThers" localSheetId="3">#REF!</definedName>
    <definedName name="OThers">#REF!</definedName>
    <definedName name="OVER" localSheetId="7">#REF!</definedName>
    <definedName name="OVER" localSheetId="9">#REF!</definedName>
    <definedName name="OVER" localSheetId="11">#REF!</definedName>
    <definedName name="OVER" localSheetId="14">#REF!</definedName>
    <definedName name="OVER" localSheetId="13">#REF!</definedName>
    <definedName name="OVER" localSheetId="17">#REF!</definedName>
    <definedName name="OVER" localSheetId="5">#REF!</definedName>
    <definedName name="OVER" localSheetId="3">#REF!</definedName>
    <definedName name="OVER">#REF!</definedName>
    <definedName name="P" localSheetId="7">#REF!</definedName>
    <definedName name="P" localSheetId="9">#REF!</definedName>
    <definedName name="P" localSheetId="11">#REF!</definedName>
    <definedName name="P" localSheetId="14">#REF!</definedName>
    <definedName name="P" localSheetId="13">#REF!</definedName>
    <definedName name="P" localSheetId="17">#REF!</definedName>
    <definedName name="P" localSheetId="5">#REF!</definedName>
    <definedName name="P" localSheetId="3">#REF!</definedName>
    <definedName name="P">#REF!</definedName>
    <definedName name="P___L____ASADA" localSheetId="14">#REF!</definedName>
    <definedName name="P___L____ASADA" localSheetId="13">#REF!</definedName>
    <definedName name="P___L____ASADA" localSheetId="5">#REF!</definedName>
    <definedName name="P___L____ASADA" localSheetId="3">#REF!</definedName>
    <definedName name="P___L____ASADA">#REF!</definedName>
    <definedName name="P___L____FUJI" localSheetId="14">#REF!</definedName>
    <definedName name="P___L____FUJI" localSheetId="13">#REF!</definedName>
    <definedName name="P___L____FUJI" localSheetId="5">#REF!</definedName>
    <definedName name="P___L____FUJI" localSheetId="3">#REF!</definedName>
    <definedName name="P___L____FUJI">#REF!</definedName>
    <definedName name="P_L____MIS" localSheetId="14">#REF!</definedName>
    <definedName name="P_L____MIS" localSheetId="13">#REF!</definedName>
    <definedName name="P_L____MIS" localSheetId="5">#REF!</definedName>
    <definedName name="P_L____MIS" localSheetId="3">#REF!</definedName>
    <definedName name="P_L____MIS">#REF!</definedName>
    <definedName name="P_L___50__BASIS" localSheetId="14">#REF!</definedName>
    <definedName name="P_L___50__BASIS" localSheetId="13">#REF!</definedName>
    <definedName name="P_L___50__BASIS" localSheetId="5">#REF!</definedName>
    <definedName name="P_L___50__BASIS" localSheetId="3">#REF!</definedName>
    <definedName name="P_L___50__BASIS">#REF!</definedName>
    <definedName name="P_L___TURNOVER" localSheetId="14">#REF!</definedName>
    <definedName name="P_L___TURNOVER" localSheetId="13">#REF!</definedName>
    <definedName name="P_L___TURNOVER" localSheetId="5">#REF!</definedName>
    <definedName name="P_L___TURNOVER" localSheetId="3">#REF!</definedName>
    <definedName name="P_L___TURNOVER">#REF!</definedName>
    <definedName name="P_L___UNIT_SOLD" localSheetId="14">#REF!</definedName>
    <definedName name="P_L___UNIT_SOLD" localSheetId="13">#REF!</definedName>
    <definedName name="P_L___UNIT_SOLD" localSheetId="5">#REF!</definedName>
    <definedName name="P_L___UNIT_SOLD" localSheetId="3">#REF!</definedName>
    <definedName name="P_L___UNIT_SOLD">#REF!</definedName>
    <definedName name="P_L_CRM" localSheetId="7">#REF!</definedName>
    <definedName name="P_L_CRM" localSheetId="9">#REF!</definedName>
    <definedName name="P_L_CRM" localSheetId="11">#REF!</definedName>
    <definedName name="P_L_CRM" localSheetId="14">#REF!</definedName>
    <definedName name="P_L_CRM" localSheetId="13">#REF!</definedName>
    <definedName name="P_L_CRM" localSheetId="17">#REF!</definedName>
    <definedName name="P_L_CRM" localSheetId="5">#REF!</definedName>
    <definedName name="P_L_CRM" localSheetId="3">#REF!</definedName>
    <definedName name="P_L_CRM">#REF!</definedName>
    <definedName name="P_L_FINAL_ACCNT" localSheetId="14">#REF!</definedName>
    <definedName name="P_L_FINAL_ACCNT" localSheetId="13">#REF!</definedName>
    <definedName name="P_L_FINAL_ACCNT" localSheetId="5">#REF!</definedName>
    <definedName name="P_L_FINAL_ACCNT" localSheetId="3">#REF!</definedName>
    <definedName name="P_L_FINAL_ACCNT">#REF!</definedName>
    <definedName name="P_L_PIPE" localSheetId="7">#REF!</definedName>
    <definedName name="P_L_PIPE" localSheetId="9">#REF!</definedName>
    <definedName name="P_L_PIPE" localSheetId="11">#REF!</definedName>
    <definedName name="P_L_PIPE" localSheetId="14">#REF!</definedName>
    <definedName name="P_L_PIPE" localSheetId="13">#REF!</definedName>
    <definedName name="P_L_PIPE" localSheetId="17">#REF!</definedName>
    <definedName name="P_L_PIPE" localSheetId="5">#REF!</definedName>
    <definedName name="P_L_PIPE" localSheetId="3">#REF!</definedName>
    <definedName name="P_L_PIPE">#REF!</definedName>
    <definedName name="P_L_VARIANCE" localSheetId="14">#REF!</definedName>
    <definedName name="P_L_VARIANCE" localSheetId="13">#REF!</definedName>
    <definedName name="P_L_VARIANCE" localSheetId="5">#REF!</definedName>
    <definedName name="P_L_VARIANCE" localSheetId="3">#REF!</definedName>
    <definedName name="P_L_VARIANCE">#REF!</definedName>
    <definedName name="Pack" localSheetId="7">#REF!</definedName>
    <definedName name="Pack" localSheetId="9">#REF!</definedName>
    <definedName name="Pack" localSheetId="11">#REF!</definedName>
    <definedName name="Pack" localSheetId="14">#REF!</definedName>
    <definedName name="Pack" localSheetId="13">#REF!</definedName>
    <definedName name="Pack" localSheetId="17">#REF!</definedName>
    <definedName name="Pack" localSheetId="5">#REF!</definedName>
    <definedName name="Pack" localSheetId="3">#REF!</definedName>
    <definedName name="Pack">#REF!</definedName>
    <definedName name="PAFA" localSheetId="14">#REF!</definedName>
    <definedName name="PAFA" localSheetId="13">#REF!</definedName>
    <definedName name="PAFA" localSheetId="5">#REF!</definedName>
    <definedName name="PAFA" localSheetId="3">#REF!</definedName>
    <definedName name="PAFA">#REF!</definedName>
    <definedName name="PAGE2" localSheetId="7">#REF!</definedName>
    <definedName name="PAGE2" localSheetId="9">#REF!</definedName>
    <definedName name="PAGE2" localSheetId="11">#REF!</definedName>
    <definedName name="PAGE2" localSheetId="14">#REF!</definedName>
    <definedName name="PAGE2" localSheetId="13">#REF!</definedName>
    <definedName name="PAGE2" localSheetId="17">#REF!</definedName>
    <definedName name="PAGE2" localSheetId="5">#REF!</definedName>
    <definedName name="PAGE2" localSheetId="3">#REF!</definedName>
    <definedName name="PAGE2">#REF!</definedName>
    <definedName name="PartB" localSheetId="7">'[124]for Siddiqui Sahib A'!#REF!</definedName>
    <definedName name="PartB" localSheetId="9">'[124]for Siddiqui Sahib A'!#REF!</definedName>
    <definedName name="PartB" localSheetId="11">'[124]for Siddiqui Sahib A'!#REF!</definedName>
    <definedName name="PartB" localSheetId="14">'[124]for Siddiqui Sahib A'!#REF!</definedName>
    <definedName name="PartB" localSheetId="13">'[124]for Siddiqui Sahib A'!#REF!</definedName>
    <definedName name="PartB" localSheetId="17">'[124]for Siddiqui Sahib A'!#REF!</definedName>
    <definedName name="PartB" localSheetId="5">'[124]for Siddiqui Sahib A'!#REF!</definedName>
    <definedName name="PartB" localSheetId="3">'[124]for Siddiqui Sahib A'!#REF!</definedName>
    <definedName name="PartB">'[124]for Siddiqui Sahib A'!#REF!</definedName>
    <definedName name="PARTY_RATINGS" localSheetId="7">#REF!</definedName>
    <definedName name="PARTY_RATINGS" localSheetId="9">#REF!</definedName>
    <definedName name="PARTY_RATINGS" localSheetId="11">#REF!</definedName>
    <definedName name="PARTY_RATINGS" localSheetId="14">#REF!</definedName>
    <definedName name="PARTY_RATINGS" localSheetId="13">#REF!</definedName>
    <definedName name="PARTY_RATINGS" localSheetId="17">#REF!</definedName>
    <definedName name="PARTY_RATINGS" localSheetId="5">#REF!</definedName>
    <definedName name="PARTY_RATINGS" localSheetId="3">#REF!</definedName>
    <definedName name="PARTY_RATINGS">#REF!</definedName>
    <definedName name="paste1" localSheetId="7">#REF!</definedName>
    <definedName name="paste1" localSheetId="9">#REF!</definedName>
    <definedName name="paste1" localSheetId="11">#REF!</definedName>
    <definedName name="paste1" localSheetId="14">#REF!</definedName>
    <definedName name="paste1" localSheetId="13">#REF!</definedName>
    <definedName name="paste1" localSheetId="17">#REF!</definedName>
    <definedName name="paste1" localSheetId="5">#REF!</definedName>
    <definedName name="paste1" localSheetId="3">#REF!</definedName>
    <definedName name="paste1">#REF!</definedName>
    <definedName name="paste2" localSheetId="7">#REF!</definedName>
    <definedName name="paste2" localSheetId="9">#REF!</definedName>
    <definedName name="paste2" localSheetId="11">#REF!</definedName>
    <definedName name="paste2" localSheetId="14">#REF!</definedName>
    <definedName name="paste2" localSheetId="13">#REF!</definedName>
    <definedName name="paste2" localSheetId="17">#REF!</definedName>
    <definedName name="paste2" localSheetId="5">#REF!</definedName>
    <definedName name="paste2" localSheetId="3">#REF!</definedName>
    <definedName name="paste2">#REF!</definedName>
    <definedName name="paste3" localSheetId="7">#REF!</definedName>
    <definedName name="paste3" localSheetId="9">#REF!</definedName>
    <definedName name="paste3" localSheetId="11">#REF!</definedName>
    <definedName name="paste3" localSheetId="14">#REF!</definedName>
    <definedName name="paste3" localSheetId="13">#REF!</definedName>
    <definedName name="paste3" localSheetId="17">#REF!</definedName>
    <definedName name="paste3" localSheetId="5">#REF!</definedName>
    <definedName name="paste3" localSheetId="3">#REF!</definedName>
    <definedName name="paste3">#REF!</definedName>
    <definedName name="paste4" localSheetId="7">#REF!</definedName>
    <definedName name="paste4" localSheetId="9">#REF!</definedName>
    <definedName name="paste4" localSheetId="11">#REF!</definedName>
    <definedName name="paste4" localSheetId="14">#REF!</definedName>
    <definedName name="paste4" localSheetId="13">#REF!</definedName>
    <definedName name="paste4" localSheetId="17">#REF!</definedName>
    <definedName name="paste4" localSheetId="5">#REF!</definedName>
    <definedName name="paste4" localSheetId="3">#REF!</definedName>
    <definedName name="paste4">#REF!</definedName>
    <definedName name="paste5" localSheetId="7">#REF!</definedName>
    <definedName name="paste5" localSheetId="9">#REF!</definedName>
    <definedName name="paste5" localSheetId="11">#REF!</definedName>
    <definedName name="paste5" localSheetId="14">#REF!</definedName>
    <definedName name="paste5" localSheetId="13">#REF!</definedName>
    <definedName name="paste5" localSheetId="17">#REF!</definedName>
    <definedName name="paste5" localSheetId="5">#REF!</definedName>
    <definedName name="paste5" localSheetId="3">#REF!</definedName>
    <definedName name="paste5">#REF!</definedName>
    <definedName name="paste6" localSheetId="7">#REF!</definedName>
    <definedName name="paste6" localSheetId="9">#REF!</definedName>
    <definedName name="paste6" localSheetId="11">#REF!</definedName>
    <definedName name="paste6" localSheetId="14">#REF!</definedName>
    <definedName name="paste6" localSheetId="13">#REF!</definedName>
    <definedName name="paste6" localSheetId="17">#REF!</definedName>
    <definedName name="paste6" localSheetId="5">#REF!</definedName>
    <definedName name="paste6" localSheetId="3">#REF!</definedName>
    <definedName name="paste6">#REF!</definedName>
    <definedName name="paste7" localSheetId="7">#REF!</definedName>
    <definedName name="paste7" localSheetId="9">#REF!</definedName>
    <definedName name="paste7" localSheetId="11">#REF!</definedName>
    <definedName name="paste7" localSheetId="14">#REF!</definedName>
    <definedName name="paste7" localSheetId="13">#REF!</definedName>
    <definedName name="paste7" localSheetId="17">#REF!</definedName>
    <definedName name="paste7" localSheetId="5">#REF!</definedName>
    <definedName name="paste7" localSheetId="3">#REF!</definedName>
    <definedName name="paste7">#REF!</definedName>
    <definedName name="paste8" localSheetId="7">#REF!</definedName>
    <definedName name="paste8" localSheetId="9">#REF!</definedName>
    <definedName name="paste8" localSheetId="11">#REF!</definedName>
    <definedName name="paste8" localSheetId="14">#REF!</definedName>
    <definedName name="paste8" localSheetId="13">#REF!</definedName>
    <definedName name="paste8" localSheetId="17">#REF!</definedName>
    <definedName name="paste8" localSheetId="5">#REF!</definedName>
    <definedName name="paste8" localSheetId="3">#REF!</definedName>
    <definedName name="paste8">#REF!</definedName>
    <definedName name="paste9" localSheetId="7">#REF!</definedName>
    <definedName name="paste9" localSheetId="9">#REF!</definedName>
    <definedName name="paste9" localSheetId="11">#REF!</definedName>
    <definedName name="paste9" localSheetId="14">#REF!</definedName>
    <definedName name="paste9" localSheetId="13">#REF!</definedName>
    <definedName name="paste9" localSheetId="17">#REF!</definedName>
    <definedName name="paste9" localSheetId="5">#REF!</definedName>
    <definedName name="paste9" localSheetId="3">#REF!</definedName>
    <definedName name="paste9">#REF!</definedName>
    <definedName name="PAT" localSheetId="14">#REF!</definedName>
    <definedName name="PAT" localSheetId="13">#REF!</definedName>
    <definedName name="PAT" localSheetId="5">#REF!</definedName>
    <definedName name="PAT" localSheetId="3">#REF!</definedName>
    <definedName name="PAT">#REF!</definedName>
    <definedName name="PATS" localSheetId="14">#REF!</definedName>
    <definedName name="PATS" localSheetId="13">#REF!</definedName>
    <definedName name="PATS" localSheetId="5">#REF!</definedName>
    <definedName name="PATS" localSheetId="3">#REF!</definedName>
    <definedName name="PATS">#REF!</definedName>
    <definedName name="Pattern" localSheetId="14" hidden="1">{"'CALL MONEY'!$K$53"}</definedName>
    <definedName name="Pattern" localSheetId="13" hidden="1">{"'CALL MONEY'!$K$53"}</definedName>
    <definedName name="Pattern" localSheetId="5" hidden="1">{"'CALL MONEY'!$K$53"}</definedName>
    <definedName name="Pattern" hidden="1">{"'CALL MONEY'!$K$53"}</definedName>
    <definedName name="Pay_Date" localSheetId="7">#REF!</definedName>
    <definedName name="Pay_Date" localSheetId="9">#REF!</definedName>
    <definedName name="Pay_Date" localSheetId="11">#REF!</definedName>
    <definedName name="Pay_Date" localSheetId="14">#REF!</definedName>
    <definedName name="Pay_Date" localSheetId="13">#REF!</definedName>
    <definedName name="Pay_Date" localSheetId="17">#REF!</definedName>
    <definedName name="Pay_Date" localSheetId="5">#REF!</definedName>
    <definedName name="Pay_Date" localSheetId="3">#REF!</definedName>
    <definedName name="Pay_Date">#REF!</definedName>
    <definedName name="Pay_Num" localSheetId="7">#REF!</definedName>
    <definedName name="Pay_Num" localSheetId="9">#REF!</definedName>
    <definedName name="Pay_Num" localSheetId="11">#REF!</definedName>
    <definedName name="Pay_Num" localSheetId="14">#REF!</definedName>
    <definedName name="Pay_Num" localSheetId="13">#REF!</definedName>
    <definedName name="Pay_Num" localSheetId="17">#REF!</definedName>
    <definedName name="Pay_Num" localSheetId="5">#REF!</definedName>
    <definedName name="Pay_Num" localSheetId="3">#REF!</definedName>
    <definedName name="Pay_Num">#REF!</definedName>
    <definedName name="Payment_Date" localSheetId="7">DATE(YEAR('5.1'!Loan_Start),MONTH('5.1'!Loan_Start)+Payment_Number,DAY('5.1'!Loan_Start))</definedName>
    <definedName name="Payment_Date" localSheetId="9">DATE(YEAR('5.3'!Loan_Start),MONTH('5.3'!Loan_Start)+Payment_Number,DAY('5.3'!Loan_Start))</definedName>
    <definedName name="Payment_Date" localSheetId="11">DATE(YEAR('6.6 '!Loan_Start),MONTH('6.6 '!Loan_Start)+Payment_Number,DAY('6.6 '!Loan_Start))</definedName>
    <definedName name="Payment_Date" localSheetId="14">DATE(YEAR('7-13'!Loan_Start),MONTH('7-13'!Loan_Start)+Payment_Number,DAY('7-13'!Loan_Start))</definedName>
    <definedName name="Payment_Date" localSheetId="13">DATE(YEAR('7-13 (2)'!Loan_Start),MONTH('7-13 (2)'!Loan_Start)+Payment_Number,DAY('7-13 (2)'!Loan_Start))</definedName>
    <definedName name="Payment_Date" localSheetId="17">DATE(YEAR('CF Working - New'!Loan_Start),MONTH('CF Working - New'!Loan_Start)+Payment_Number,DAY('CF Working - New'!Loan_Start))</definedName>
    <definedName name="Payment_Date" localSheetId="5">DATE(YEAR('Notes 1-4'!Loan_Start),MONTH('Notes 1-4'!Loan_Start)+Payment_Number,DAY('Notes 1-4'!Loan_Start))</definedName>
    <definedName name="Payment_Date" localSheetId="3">DATE(YEAR(SMPF!Loan_Start),MONTH(SMPF!Loan_Start)+Payment_Number,DAY(SMPF!Loan_Start))</definedName>
    <definedName name="Payment_Date">DATE(YEAR(Loan_Start),MONTH(Loan_Start)+Payment_Number,DAY(Loan_Start))</definedName>
    <definedName name="PBEI" localSheetId="14">#REF!</definedName>
    <definedName name="PBEI" localSheetId="13">#REF!</definedName>
    <definedName name="PBEI" localSheetId="5">#REF!</definedName>
    <definedName name="PBEI" localSheetId="3">#REF!</definedName>
    <definedName name="PBEI">#REF!</definedName>
    <definedName name="PBT" localSheetId="14">#REF!</definedName>
    <definedName name="PBT" localSheetId="13">#REF!</definedName>
    <definedName name="PBT" localSheetId="5">#REF!</definedName>
    <definedName name="PBT" localSheetId="3">#REF!</definedName>
    <definedName name="PBT">#REF!</definedName>
    <definedName name="PD" localSheetId="14">#REF!</definedName>
    <definedName name="PD" localSheetId="13">#REF!</definedName>
    <definedName name="PD" localSheetId="5">#REF!</definedName>
    <definedName name="PD" localSheetId="3">#REF!</definedName>
    <definedName name="PD">#REF!</definedName>
    <definedName name="period">12</definedName>
    <definedName name="PERUNITGP" localSheetId="14">'[46]GP Analysis'!#REF!</definedName>
    <definedName name="PERUNITGP" localSheetId="13">'[46]GP Analysis'!#REF!</definedName>
    <definedName name="PERUNITGP" localSheetId="5">'[46]GP Analysis'!#REF!</definedName>
    <definedName name="PERUNITGP" localSheetId="3">'[46]GP Analysis'!#REF!</definedName>
    <definedName name="PERUNITGP">'[46]GP Analysis'!#REF!</definedName>
    <definedName name="PF_OD" localSheetId="7">#REF!</definedName>
    <definedName name="PF_OD" localSheetId="9">#REF!</definedName>
    <definedName name="PF_OD" localSheetId="11">#REF!</definedName>
    <definedName name="PF_OD" localSheetId="14">#REF!</definedName>
    <definedName name="PF_OD" localSheetId="13">#REF!</definedName>
    <definedName name="PF_OD" localSheetId="17">#REF!</definedName>
    <definedName name="PF_OD" localSheetId="5">#REF!</definedName>
    <definedName name="PF_OD" localSheetId="3">#REF!</definedName>
    <definedName name="PF_OD">#REF!</definedName>
    <definedName name="PF_Overdrawn">[73]Main!$C$8</definedName>
    <definedName name="pib" localSheetId="7">#REF!</definedName>
    <definedName name="pib" localSheetId="9">#REF!</definedName>
    <definedName name="pib" localSheetId="11">#REF!</definedName>
    <definedName name="pib" localSheetId="14">#REF!</definedName>
    <definedName name="pib" localSheetId="13">#REF!</definedName>
    <definedName name="pib" localSheetId="17">#REF!</definedName>
    <definedName name="pib" localSheetId="5">#REF!</definedName>
    <definedName name="pib" localSheetId="3">#REF!</definedName>
    <definedName name="pib">#REF!</definedName>
    <definedName name="piol" localSheetId="13">[45]acct!#REF!</definedName>
    <definedName name="piol">[45]acct!#REF!</definedName>
    <definedName name="pkr">[58]PAKISTAN!$B$9:$L$24</definedName>
    <definedName name="PKRV" localSheetId="7" hidden="1">{"'CALL MONEY'!$K$53"}</definedName>
    <definedName name="PKRV" localSheetId="11" hidden="1">{"'CALL MONEY'!$K$53"}</definedName>
    <definedName name="PKRV" localSheetId="14" hidden="1">{"'CALL MONEY'!$K$53"}</definedName>
    <definedName name="PKRV" localSheetId="13" hidden="1">{"'CALL MONEY'!$K$53"}</definedName>
    <definedName name="PKRV" localSheetId="5" hidden="1">{"'CALL MONEY'!$K$53"}</definedName>
    <definedName name="PKRV" hidden="1">{"'CALL MONEY'!$K$53"}</definedName>
    <definedName name="PL" localSheetId="7">#REF!</definedName>
    <definedName name="PL" localSheetId="9">#REF!</definedName>
    <definedName name="PL" localSheetId="11">#REF!</definedName>
    <definedName name="PL" localSheetId="14">#REF!</definedName>
    <definedName name="PL" localSheetId="13">#REF!</definedName>
    <definedName name="PL" localSheetId="17">#REF!</definedName>
    <definedName name="PL" localSheetId="5">#REF!</definedName>
    <definedName name="PL" localSheetId="3">#REF!</definedName>
    <definedName name="PL">#REF!</definedName>
    <definedName name="placement">[125]Lookups!$C$91:$C$94</definedName>
    <definedName name="plapril">[64]Sheet1!$A$5:$C$177</definedName>
    <definedName name="plbdec">'[126]December 06'!$A$5:$D$102</definedName>
    <definedName name="plbnov">'[126]November 06'!$A$5:$D$101</definedName>
    <definedName name="pld" localSheetId="7">#REF!</definedName>
    <definedName name="pld" localSheetId="9">#REF!</definedName>
    <definedName name="pld" localSheetId="11">#REF!</definedName>
    <definedName name="pld" localSheetId="14">#REF!</definedName>
    <definedName name="pld" localSheetId="13">#REF!</definedName>
    <definedName name="pld" localSheetId="17">#REF!</definedName>
    <definedName name="pld" localSheetId="5">#REF!</definedName>
    <definedName name="pld" localSheetId="3">#REF!</definedName>
    <definedName name="pld">#REF!</definedName>
    <definedName name="pldec">'[65]December 06'!$A$5:$D$89</definedName>
    <definedName name="plf">[127]FEb!$A$4:$C$149</definedName>
    <definedName name="plfeb">[68]Feb!$A$4:$C$73</definedName>
    <definedName name="pljuly07" localSheetId="7">#REF!</definedName>
    <definedName name="pljuly07" localSheetId="9">#REF!</definedName>
    <definedName name="pljuly07" localSheetId="11">#REF!</definedName>
    <definedName name="pljuly07" localSheetId="14">#REF!</definedName>
    <definedName name="pljuly07" localSheetId="13">#REF!</definedName>
    <definedName name="pljuly07" localSheetId="17">#REF!</definedName>
    <definedName name="pljuly07" localSheetId="5">#REF!</definedName>
    <definedName name="pljuly07" localSheetId="3">#REF!</definedName>
    <definedName name="pljuly07">#REF!</definedName>
    <definedName name="pljune">[66]Sheet1!$A$4:$C$179</definedName>
    <definedName name="plmarch">[68]MarchSL904!$A$5:$C$99</definedName>
    <definedName name="plmarch07">'[68]March 110'!$A$5:$C$80</definedName>
    <definedName name="pln" localSheetId="7">#REF!</definedName>
    <definedName name="pln" localSheetId="9">#REF!</definedName>
    <definedName name="pln" localSheetId="11">#REF!</definedName>
    <definedName name="pln" localSheetId="14">#REF!</definedName>
    <definedName name="pln" localSheetId="13">#REF!</definedName>
    <definedName name="pln" localSheetId="17">#REF!</definedName>
    <definedName name="pln" localSheetId="5">#REF!</definedName>
    <definedName name="pln" localSheetId="3">#REF!</definedName>
    <definedName name="pln">#REF!</definedName>
    <definedName name="plnov" localSheetId="7">#REF!</definedName>
    <definedName name="plnov" localSheetId="9">#REF!</definedName>
    <definedName name="plnov" localSheetId="11">#REF!</definedName>
    <definedName name="plnov" localSheetId="14">#REF!</definedName>
    <definedName name="plnov" localSheetId="13">#REF!</definedName>
    <definedName name="plnov" localSheetId="17">#REF!</definedName>
    <definedName name="plnov" localSheetId="5">#REF!</definedName>
    <definedName name="plnov" localSheetId="3">#REF!</definedName>
    <definedName name="plnov">#REF!</definedName>
    <definedName name="plnov06">'[65]November 06'!$A$5:$D$87</definedName>
    <definedName name="plnovember" localSheetId="7">#REF!</definedName>
    <definedName name="plnovember" localSheetId="9">#REF!</definedName>
    <definedName name="plnovember" localSheetId="11">#REF!</definedName>
    <definedName name="plnovember" localSheetId="14">#REF!</definedName>
    <definedName name="plnovember" localSheetId="13">#REF!</definedName>
    <definedName name="plnovember" localSheetId="17">#REF!</definedName>
    <definedName name="plnovember" localSheetId="5">#REF!</definedName>
    <definedName name="plnovember" localSheetId="3">#REF!</definedName>
    <definedName name="plnovember">#REF!</definedName>
    <definedName name="PNL" localSheetId="7">'[60]Revenue-Fire-Marine-Motor'!#REF!</definedName>
    <definedName name="PNL" localSheetId="9">'[60]Revenue-Fire-Marine-Motor'!#REF!</definedName>
    <definedName name="PNL" localSheetId="11">'[60]Revenue-Fire-Marine-Motor'!#REF!</definedName>
    <definedName name="PNL" localSheetId="14">'[60]Revenue-Fire-Marine-Motor'!#REF!</definedName>
    <definedName name="PNL" localSheetId="13">'[60]Revenue-Fire-Marine-Motor'!#REF!</definedName>
    <definedName name="PNL" localSheetId="17">'[60]Revenue-Fire-Marine-Motor'!#REF!</definedName>
    <definedName name="PNL" localSheetId="5">'[60]Revenue-Fire-Marine-Motor'!#REF!</definedName>
    <definedName name="PNL" localSheetId="3">'[60]Revenue-Fire-Marine-Motor'!#REF!</definedName>
    <definedName name="PNL">'[60]Revenue-Fire-Marine-Motor'!#REF!</definedName>
    <definedName name="po" localSheetId="7">[128]BSDOMOVS!#REF!</definedName>
    <definedName name="po" localSheetId="9">[128]BSDOMOVS!#REF!</definedName>
    <definedName name="po" localSheetId="11">[128]BSDOMOVS!#REF!</definedName>
    <definedName name="po" localSheetId="14">[128]BSDOMOVS!#REF!</definedName>
    <definedName name="po" localSheetId="13">[128]BSDOMOVS!#REF!</definedName>
    <definedName name="po" localSheetId="17">[128]BSDOMOVS!#REF!</definedName>
    <definedName name="po" localSheetId="5">[128]BSDOMOVS!#REF!</definedName>
    <definedName name="po" localSheetId="3">[128]BSDOMOVS!#REF!</definedName>
    <definedName name="po">[128]BSDOMOVS!#REF!</definedName>
    <definedName name="Pop_AC" localSheetId="16">#REF!</definedName>
    <definedName name="Pop_AC" localSheetId="7">#REF!</definedName>
    <definedName name="Pop_AC" localSheetId="9">#REF!</definedName>
    <definedName name="Pop_AC" localSheetId="11">#REF!</definedName>
    <definedName name="Pop_AC" localSheetId="14">#REF!</definedName>
    <definedName name="Pop_AC" localSheetId="13">#REF!</definedName>
    <definedName name="Pop_AC" localSheetId="17">#REF!</definedName>
    <definedName name="Pop_AC" localSheetId="5">#REF!</definedName>
    <definedName name="Pop_AC" localSheetId="3">#REF!</definedName>
    <definedName name="Pop_AC">#REF!</definedName>
    <definedName name="Pop_Acc_Comp" localSheetId="16">#REF!</definedName>
    <definedName name="Pop_Acc_Comp" localSheetId="7">#REF!</definedName>
    <definedName name="Pop_Acc_Comp" localSheetId="9">#REF!</definedName>
    <definedName name="Pop_Acc_Comp" localSheetId="11">#REF!</definedName>
    <definedName name="Pop_Acc_Comp" localSheetId="14">#REF!</definedName>
    <definedName name="Pop_Acc_Comp" localSheetId="13">#REF!</definedName>
    <definedName name="Pop_Acc_Comp" localSheetId="17">#REF!</definedName>
    <definedName name="Pop_Acc_Comp" localSheetId="5">#REF!</definedName>
    <definedName name="Pop_Acc_Comp" localSheetId="3">#REF!</definedName>
    <definedName name="Pop_Acc_Comp">#REF!</definedName>
    <definedName name="Pop_Def" localSheetId="16">#REF!</definedName>
    <definedName name="Pop_Def" localSheetId="7">#REF!</definedName>
    <definedName name="Pop_Def" localSheetId="9">#REF!</definedName>
    <definedName name="Pop_Def" localSheetId="11">#REF!</definedName>
    <definedName name="Pop_Def" localSheetId="14">#REF!</definedName>
    <definedName name="Pop_Def" localSheetId="13">#REF!</definedName>
    <definedName name="Pop_Def" localSheetId="17">#REF!</definedName>
    <definedName name="Pop_Def" localSheetId="5">#REF!</definedName>
    <definedName name="Pop_Def" localSheetId="3">#REF!</definedName>
    <definedName name="Pop_Def">#REF!</definedName>
    <definedName name="Pop_Imm_Def" localSheetId="16">#REF!</definedName>
    <definedName name="Pop_Imm_Def" localSheetId="7">#REF!</definedName>
    <definedName name="Pop_Imm_Def" localSheetId="9">#REF!</definedName>
    <definedName name="Pop_Imm_Def" localSheetId="11">#REF!</definedName>
    <definedName name="Pop_Imm_Def" localSheetId="14">#REF!</definedName>
    <definedName name="Pop_Imm_Def" localSheetId="13">#REF!</definedName>
    <definedName name="Pop_Imm_Def" localSheetId="17">#REF!</definedName>
    <definedName name="Pop_Imm_Def" localSheetId="5">#REF!</definedName>
    <definedName name="Pop_Imm_Def" localSheetId="3">#REF!</definedName>
    <definedName name="Pop_Imm_Def">#REF!</definedName>
    <definedName name="Pop_Imm_It" localSheetId="16">#REF!</definedName>
    <definedName name="Pop_Imm_It" localSheetId="7">#REF!</definedName>
    <definedName name="Pop_Imm_It" localSheetId="9">#REF!</definedName>
    <definedName name="Pop_Imm_It" localSheetId="11">#REF!</definedName>
    <definedName name="Pop_Imm_It" localSheetId="14">#REF!</definedName>
    <definedName name="Pop_Imm_It" localSheetId="13">#REF!</definedName>
    <definedName name="Pop_Imm_It" localSheetId="17">#REF!</definedName>
    <definedName name="Pop_Imm_It" localSheetId="5">#REF!</definedName>
    <definedName name="Pop_Imm_It" localSheetId="3">#REF!</definedName>
    <definedName name="Pop_Imm_It">#REF!</definedName>
    <definedName name="Pop_Imm_T" localSheetId="16">#REF!</definedName>
    <definedName name="Pop_Imm_T" localSheetId="7">#REF!</definedName>
    <definedName name="Pop_Imm_T" localSheetId="9">#REF!</definedName>
    <definedName name="Pop_Imm_T" localSheetId="11">#REF!</definedName>
    <definedName name="Pop_Imm_T" localSheetId="14">#REF!</definedName>
    <definedName name="Pop_Imm_T" localSheetId="13">#REF!</definedName>
    <definedName name="Pop_Imm_T" localSheetId="17">#REF!</definedName>
    <definedName name="Pop_Imm_T" localSheetId="5">#REF!</definedName>
    <definedName name="Pop_Imm_T" localSheetId="3">#REF!</definedName>
    <definedName name="Pop_Imm_T">#REF!</definedName>
    <definedName name="Pop_Samp_It" localSheetId="16">#REF!</definedName>
    <definedName name="Pop_Samp_It" localSheetId="7">#REF!</definedName>
    <definedName name="Pop_Samp_It" localSheetId="9">#REF!</definedName>
    <definedName name="Pop_Samp_It" localSheetId="11">#REF!</definedName>
    <definedName name="Pop_Samp_It" localSheetId="14">#REF!</definedName>
    <definedName name="Pop_Samp_It" localSheetId="13">#REF!</definedName>
    <definedName name="Pop_Samp_It" localSheetId="17">#REF!</definedName>
    <definedName name="Pop_Samp_It" localSheetId="5">#REF!</definedName>
    <definedName name="Pop_Samp_It" localSheetId="3">#REF!</definedName>
    <definedName name="Pop_Samp_It">#REF!</definedName>
    <definedName name="Pop_Samp_T" localSheetId="16">#REF!</definedName>
    <definedName name="Pop_Samp_T" localSheetId="7">#REF!</definedName>
    <definedName name="Pop_Samp_T" localSheetId="9">#REF!</definedName>
    <definedName name="Pop_Samp_T" localSheetId="11">#REF!</definedName>
    <definedName name="Pop_Samp_T" localSheetId="14">#REF!</definedName>
    <definedName name="Pop_Samp_T" localSheetId="13">#REF!</definedName>
    <definedName name="Pop_Samp_T" localSheetId="17">#REF!</definedName>
    <definedName name="Pop_Samp_T" localSheetId="5">#REF!</definedName>
    <definedName name="Pop_Samp_T" localSheetId="3">#REF!</definedName>
    <definedName name="Pop_Samp_T">#REF!</definedName>
    <definedName name="Pop_Sig_Def" localSheetId="16">#REF!</definedName>
    <definedName name="Pop_Sig_Def" localSheetId="7">#REF!</definedName>
    <definedName name="Pop_Sig_Def" localSheetId="9">#REF!</definedName>
    <definedName name="Pop_Sig_Def" localSheetId="11">#REF!</definedName>
    <definedName name="Pop_Sig_Def" localSheetId="14">#REF!</definedName>
    <definedName name="Pop_Sig_Def" localSheetId="13">#REF!</definedName>
    <definedName name="Pop_Sig_Def" localSheetId="17">#REF!</definedName>
    <definedName name="Pop_Sig_Def" localSheetId="5">#REF!</definedName>
    <definedName name="Pop_Sig_Def" localSheetId="3">#REF!</definedName>
    <definedName name="Pop_Sig_Def">#REF!</definedName>
    <definedName name="Pop_Sig_It" localSheetId="16">#REF!</definedName>
    <definedName name="Pop_Sig_It" localSheetId="7">#REF!</definedName>
    <definedName name="Pop_Sig_It" localSheetId="9">#REF!</definedName>
    <definedName name="Pop_Sig_It" localSheetId="11">#REF!</definedName>
    <definedName name="Pop_Sig_It" localSheetId="14">#REF!</definedName>
    <definedName name="Pop_Sig_It" localSheetId="13">#REF!</definedName>
    <definedName name="Pop_Sig_It" localSheetId="17">#REF!</definedName>
    <definedName name="Pop_Sig_It" localSheetId="5">#REF!</definedName>
    <definedName name="Pop_Sig_It" localSheetId="3">#REF!</definedName>
    <definedName name="Pop_Sig_It">#REF!</definedName>
    <definedName name="Pop_Sig_T" localSheetId="16">#REF!</definedName>
    <definedName name="Pop_Sig_T" localSheetId="7">#REF!</definedName>
    <definedName name="Pop_Sig_T" localSheetId="9">#REF!</definedName>
    <definedName name="Pop_Sig_T" localSheetId="11">#REF!</definedName>
    <definedName name="Pop_Sig_T" localSheetId="14">#REF!</definedName>
    <definedName name="Pop_Sig_T" localSheetId="13">#REF!</definedName>
    <definedName name="Pop_Sig_T" localSheetId="17">#REF!</definedName>
    <definedName name="Pop_Sig_T" localSheetId="5">#REF!</definedName>
    <definedName name="Pop_Sig_T" localSheetId="3">#REF!</definedName>
    <definedName name="Pop_Sig_T">#REF!</definedName>
    <definedName name="Pop_SU" localSheetId="16">#REF!</definedName>
    <definedName name="Pop_SU" localSheetId="7">#REF!</definedName>
    <definedName name="Pop_SU" localSheetId="9">#REF!</definedName>
    <definedName name="Pop_SU" localSheetId="11">#REF!</definedName>
    <definedName name="Pop_SU" localSheetId="14">#REF!</definedName>
    <definedName name="Pop_SU" localSheetId="13">#REF!</definedName>
    <definedName name="Pop_SU" localSheetId="17">#REF!</definedName>
    <definedName name="Pop_SU" localSheetId="5">#REF!</definedName>
    <definedName name="Pop_SU" localSheetId="3">#REF!</definedName>
    <definedName name="Pop_SU">#REF!</definedName>
    <definedName name="por" localSheetId="14">#REF!</definedName>
    <definedName name="por" localSheetId="13">#REF!</definedName>
    <definedName name="por" localSheetId="5">#REF!</definedName>
    <definedName name="por" localSheetId="3">#REF!</definedName>
    <definedName name="por">#REF!</definedName>
    <definedName name="Port" localSheetId="13">#REF!</definedName>
    <definedName name="Port">#REF!</definedName>
    <definedName name="post_CA" localSheetId="14">#REF!</definedName>
    <definedName name="post_CA" localSheetId="13">#REF!</definedName>
    <definedName name="post_CA" localSheetId="5">#REF!</definedName>
    <definedName name="post_CA" localSheetId="3">#REF!</definedName>
    <definedName name="post_CA">#REF!</definedName>
    <definedName name="post_CL" localSheetId="14">#REF!</definedName>
    <definedName name="post_CL" localSheetId="13">#REF!</definedName>
    <definedName name="post_CL" localSheetId="5">#REF!</definedName>
    <definedName name="post_CL" localSheetId="3">#REF!</definedName>
    <definedName name="post_CL">#REF!</definedName>
    <definedName name="post_Eq" localSheetId="14">#REF!</definedName>
    <definedName name="post_Eq" localSheetId="13">#REF!</definedName>
    <definedName name="post_Eq" localSheetId="5">#REF!</definedName>
    <definedName name="post_Eq" localSheetId="3">#REF!</definedName>
    <definedName name="post_Eq">#REF!</definedName>
    <definedName name="post_FA" localSheetId="14">#REF!</definedName>
    <definedName name="post_FA" localSheetId="13">#REF!</definedName>
    <definedName name="post_FA" localSheetId="5">#REF!</definedName>
    <definedName name="post_FA" localSheetId="3">#REF!</definedName>
    <definedName name="post_FA">#REF!</definedName>
    <definedName name="post_LTL" localSheetId="14">#REF!</definedName>
    <definedName name="post_LTL" localSheetId="13">#REF!</definedName>
    <definedName name="post_LTL" localSheetId="5">#REF!</definedName>
    <definedName name="post_LTL" localSheetId="3">#REF!</definedName>
    <definedName name="post_LTL">#REF!</definedName>
    <definedName name="Posting_Increment___Common___CA" localSheetId="14">#REF!</definedName>
    <definedName name="Posting_Increment___Common___CA" localSheetId="13">#REF!</definedName>
    <definedName name="Posting_Increment___Common___CA" localSheetId="5">#REF!</definedName>
    <definedName name="Posting_Increment___Common___CA" localSheetId="3">#REF!</definedName>
    <definedName name="Posting_Increment___Common___CA">#REF!</definedName>
    <definedName name="Posting_Increment___Common___CL" localSheetId="14">#REF!</definedName>
    <definedName name="Posting_Increment___Common___CL" localSheetId="13">#REF!</definedName>
    <definedName name="Posting_Increment___Common___CL" localSheetId="5">#REF!</definedName>
    <definedName name="Posting_Increment___Common___CL" localSheetId="3">#REF!</definedName>
    <definedName name="Posting_Increment___Common___CL">#REF!</definedName>
    <definedName name="Posting_Increment___Common___EQ" localSheetId="14">#REF!</definedName>
    <definedName name="Posting_Increment___Common___EQ" localSheetId="13">#REF!</definedName>
    <definedName name="Posting_Increment___Common___EQ" localSheetId="5">#REF!</definedName>
    <definedName name="Posting_Increment___Common___EQ" localSheetId="3">#REF!</definedName>
    <definedName name="Posting_Increment___Common___EQ">#REF!</definedName>
    <definedName name="Posting_Increment___Common___LL" localSheetId="14">#REF!</definedName>
    <definedName name="Posting_Increment___Common___LL" localSheetId="13">#REF!</definedName>
    <definedName name="Posting_Increment___Common___LL" localSheetId="5">#REF!</definedName>
    <definedName name="Posting_Increment___Common___LL" localSheetId="3">#REF!</definedName>
    <definedName name="Posting_Increment___Common___LL">#REF!</definedName>
    <definedName name="Posting_Increment___Common___NCA" localSheetId="14">#REF!</definedName>
    <definedName name="Posting_Increment___Common___NCA" localSheetId="13">#REF!</definedName>
    <definedName name="Posting_Increment___Common___NCA" localSheetId="5">#REF!</definedName>
    <definedName name="Posting_Increment___Common___NCA" localSheetId="3">#REF!</definedName>
    <definedName name="Posting_Increment___Common___NCA">#REF!</definedName>
    <definedName name="Posting_Increment___Uncommon___CA" localSheetId="14">#REF!</definedName>
    <definedName name="Posting_Increment___Uncommon___CA" localSheetId="13">#REF!</definedName>
    <definedName name="Posting_Increment___Uncommon___CA" localSheetId="5">#REF!</definedName>
    <definedName name="Posting_Increment___Uncommon___CA" localSheetId="3">#REF!</definedName>
    <definedName name="Posting_Increment___Uncommon___CA">#REF!</definedName>
    <definedName name="Posting_Increment___Uncommon___CL" localSheetId="14">#REF!</definedName>
    <definedName name="Posting_Increment___Uncommon___CL" localSheetId="13">#REF!</definedName>
    <definedName name="Posting_Increment___Uncommon___CL" localSheetId="5">#REF!</definedName>
    <definedName name="Posting_Increment___Uncommon___CL" localSheetId="3">#REF!</definedName>
    <definedName name="Posting_Increment___Uncommon___CL">#REF!</definedName>
    <definedName name="Posting_Increment___Uncommon___EQ" localSheetId="14">#REF!</definedName>
    <definedName name="Posting_Increment___Uncommon___EQ" localSheetId="13">#REF!</definedName>
    <definedName name="Posting_Increment___Uncommon___EQ" localSheetId="5">#REF!</definedName>
    <definedName name="Posting_Increment___Uncommon___EQ" localSheetId="3">#REF!</definedName>
    <definedName name="Posting_Increment___Uncommon___EQ">#REF!</definedName>
    <definedName name="Posting_Increment___Uncommon___LL" localSheetId="14">#REF!</definedName>
    <definedName name="Posting_Increment___Uncommon___LL" localSheetId="13">#REF!</definedName>
    <definedName name="Posting_Increment___Uncommon___LL" localSheetId="5">#REF!</definedName>
    <definedName name="Posting_Increment___Uncommon___LL" localSheetId="3">#REF!</definedName>
    <definedName name="Posting_Increment___Uncommon___LL">#REF!</definedName>
    <definedName name="Posting_Increment___Uncommon___NCA" localSheetId="14">#REF!</definedName>
    <definedName name="Posting_Increment___Uncommon___NCA" localSheetId="13">#REF!</definedName>
    <definedName name="Posting_Increment___Uncommon___NCA" localSheetId="5">#REF!</definedName>
    <definedName name="Posting_Increment___Uncommon___NCA" localSheetId="3">#REF!</definedName>
    <definedName name="Posting_Increment___Uncommon___NCA">#REF!</definedName>
    <definedName name="PP" localSheetId="7">#REF!</definedName>
    <definedName name="PP" localSheetId="9">#REF!</definedName>
    <definedName name="PP" localSheetId="11">#REF!</definedName>
    <definedName name="PP" localSheetId="14">#REF!</definedName>
    <definedName name="PP" localSheetId="13">#REF!</definedName>
    <definedName name="PP" localSheetId="17">#REF!</definedName>
    <definedName name="PP" localSheetId="5">#REF!</definedName>
    <definedName name="PP" localSheetId="3">#REF!</definedName>
    <definedName name="PP">#REF!</definedName>
    <definedName name="Pre_tax_materiality" localSheetId="7">#REF!</definedName>
    <definedName name="Pre_tax_materiality" localSheetId="9">#REF!</definedName>
    <definedName name="Pre_tax_materiality" localSheetId="11">#REF!</definedName>
    <definedName name="Pre_tax_materiality" localSheetId="14">#REF!</definedName>
    <definedName name="Pre_tax_materiality" localSheetId="13">#REF!</definedName>
    <definedName name="Pre_tax_materiality" localSheetId="17">#REF!</definedName>
    <definedName name="Pre_tax_materiality" localSheetId="5">#REF!</definedName>
    <definedName name="Pre_tax_materiality" localSheetId="3">#REF!</definedName>
    <definedName name="Pre_tax_materiality">#REF!</definedName>
    <definedName name="PREMIU" localSheetId="7">#REF!</definedName>
    <definedName name="PREMIU" localSheetId="9">#REF!</definedName>
    <definedName name="PREMIU" localSheetId="11">#REF!</definedName>
    <definedName name="PREMIU" localSheetId="14">#REF!</definedName>
    <definedName name="PREMIU" localSheetId="13">#REF!</definedName>
    <definedName name="PREMIU" localSheetId="17">#REF!</definedName>
    <definedName name="PREMIU" localSheetId="5">#REF!</definedName>
    <definedName name="PREMIU" localSheetId="3">#REF!</definedName>
    <definedName name="PREMIU">#REF!</definedName>
    <definedName name="PREMIUM" localSheetId="7">#REF!</definedName>
    <definedName name="PREMIUM" localSheetId="9">#REF!</definedName>
    <definedName name="PREMIUM" localSheetId="11">#REF!</definedName>
    <definedName name="PREMIUM" localSheetId="14">#REF!</definedName>
    <definedName name="PREMIUM" localSheetId="13">#REF!</definedName>
    <definedName name="PREMIUM" localSheetId="17">#REF!</definedName>
    <definedName name="PREMIUM" localSheetId="5">#REF!</definedName>
    <definedName name="PREMIUM" localSheetId="3">#REF!</definedName>
    <definedName name="PREMIUM">#REF!</definedName>
    <definedName name="Princ" localSheetId="7">#REF!</definedName>
    <definedName name="Princ" localSheetId="9">#REF!</definedName>
    <definedName name="Princ" localSheetId="11">#REF!</definedName>
    <definedName name="Princ" localSheetId="14">#REF!</definedName>
    <definedName name="Princ" localSheetId="13">#REF!</definedName>
    <definedName name="Princ" localSheetId="17">#REF!</definedName>
    <definedName name="Princ" localSheetId="5">#REF!</definedName>
    <definedName name="Princ" localSheetId="3">#REF!</definedName>
    <definedName name="Princ">#REF!</definedName>
    <definedName name="_xlnm.Print_Area" localSheetId="15">'13.3'!$A$1:$M$40</definedName>
    <definedName name="_xlnm.Print_Area" localSheetId="16">'15-16'!$A$1:$M$56</definedName>
    <definedName name="_xlnm.Print_Area" localSheetId="6">'3-5'!$A$1:$Q$59</definedName>
    <definedName name="_xlnm.Print_Area" localSheetId="7">'5.1'!$A$1:$M$156</definedName>
    <definedName name="_xlnm.Print_Area" localSheetId="8">'5.2'!$A$1:$M$86</definedName>
    <definedName name="_xlnm.Print_Area" localSheetId="9">'5.3'!$A$1:$M$20</definedName>
    <definedName name="_xlnm.Print_Area" localSheetId="10">'5.4-5.6'!$A$1:$K$39</definedName>
    <definedName name="_xlnm.Print_Area" localSheetId="11">'6.6 '!$A$1:$P$41</definedName>
    <definedName name="_xlnm.Print_Area" localSheetId="14">'7-13'!$A$2:$K$32</definedName>
    <definedName name="_xlnm.Print_Area" localSheetId="13">'7-13 (2)'!$A$2:$K$142</definedName>
    <definedName name="_xlnm.Print_Area" localSheetId="12">'9-13'!$A$1:$L$241</definedName>
    <definedName name="_xlnm.Print_Area" localSheetId="0">BS!$A$1:$M$58</definedName>
    <definedName name="_xlnm.Print_Area" localSheetId="4">CF!$A$1:$N$63</definedName>
    <definedName name="_xlnm.Print_Area" localSheetId="1">IS!$A$1:$R$75</definedName>
    <definedName name="_xlnm.Print_Area" localSheetId="5">'Notes 1-4'!$A$1:$O$432</definedName>
    <definedName name="_xlnm.Print_Area" localSheetId="2">OCI!$A$1:$N$30</definedName>
    <definedName name="_xlnm.Print_Area" localSheetId="3">SMPF!$A$1:$M$41</definedName>
    <definedName name="_xlnm.Print_Area">[6]Sheet4!$A$421:$Q$523</definedName>
    <definedName name="PRINT_AREA_MI" localSheetId="7">[31]td!#REF!</definedName>
    <definedName name="PRINT_AREA_MI" localSheetId="9">[31]td!#REF!</definedName>
    <definedName name="PRINT_AREA_MI" localSheetId="11">[31]td!#REF!</definedName>
    <definedName name="PRINT_AREA_MI" localSheetId="14">[31]td!#REF!</definedName>
    <definedName name="PRINT_AREA_MI" localSheetId="13">[31]td!#REF!</definedName>
    <definedName name="PRINT_AREA_MI" localSheetId="17">[31]td!#REF!</definedName>
    <definedName name="PRINT_AREA_MI" localSheetId="5">[13]Sheet4!$A$421:$Q$523</definedName>
    <definedName name="PRINT_AREA_MI" localSheetId="3">[31]td!#REF!</definedName>
    <definedName name="PRINT_AREA_MI">[31]td!#REF!</definedName>
    <definedName name="PRINT_AREA_MI_38" localSheetId="7">[32]td!#REF!</definedName>
    <definedName name="PRINT_AREA_MI_38" localSheetId="9">[32]td!#REF!</definedName>
    <definedName name="PRINT_AREA_MI_38" localSheetId="11">[32]td!#REF!</definedName>
    <definedName name="PRINT_AREA_MI_38" localSheetId="14">[32]td!#REF!</definedName>
    <definedName name="PRINT_AREA_MI_38" localSheetId="13">[32]td!#REF!</definedName>
    <definedName name="PRINT_AREA_MI_38" localSheetId="17">[32]td!#REF!</definedName>
    <definedName name="PRINT_AREA_MI_38" localSheetId="5">[32]td!#REF!</definedName>
    <definedName name="PRINT_AREA_MI_38" localSheetId="3">[32]td!#REF!</definedName>
    <definedName name="PRINT_AREA_MI_38">[32]td!#REF!</definedName>
    <definedName name="PRINT_AREA_MI_45" localSheetId="7">'[31]cd '!#REF!</definedName>
    <definedName name="PRINT_AREA_MI_45" localSheetId="9">'[31]cd '!#REF!</definedName>
    <definedName name="PRINT_AREA_MI_45" localSheetId="11">'[31]cd '!#REF!</definedName>
    <definedName name="PRINT_AREA_MI_45" localSheetId="14">'[31]cd '!#REF!</definedName>
    <definedName name="PRINT_AREA_MI_45" localSheetId="13">'[31]cd '!#REF!</definedName>
    <definedName name="PRINT_AREA_MI_45" localSheetId="17">'[31]cd '!#REF!</definedName>
    <definedName name="PRINT_AREA_MI_45" localSheetId="5">'[31]cd '!#REF!</definedName>
    <definedName name="PRINT_AREA_MI_45" localSheetId="3">'[31]cd '!#REF!</definedName>
    <definedName name="PRINT_AREA_MI_45">'[31]cd '!#REF!</definedName>
    <definedName name="PRINT_AREA_MI_46" localSheetId="7">[31]adp_or!#REF!</definedName>
    <definedName name="PRINT_AREA_MI_46" localSheetId="9">[31]adp_or!#REF!</definedName>
    <definedName name="PRINT_AREA_MI_46" localSheetId="11">[31]adp_or!#REF!</definedName>
    <definedName name="PRINT_AREA_MI_46" localSheetId="14">[31]adp_or!#REF!</definedName>
    <definedName name="PRINT_AREA_MI_46" localSheetId="13">[31]adp_or!#REF!</definedName>
    <definedName name="PRINT_AREA_MI_46" localSheetId="17">[31]adp_or!#REF!</definedName>
    <definedName name="PRINT_AREA_MI_46" localSheetId="5">[31]adp_or!#REF!</definedName>
    <definedName name="PRINT_AREA_MI_46" localSheetId="3">[31]adp_or!#REF!</definedName>
    <definedName name="PRINT_AREA_MI_46">[31]adp_or!#REF!</definedName>
    <definedName name="PRINT_AREA_MI_47" localSheetId="7">[31]c_b!#REF!</definedName>
    <definedName name="PRINT_AREA_MI_47" localSheetId="9">[31]c_b!#REF!</definedName>
    <definedName name="PRINT_AREA_MI_47" localSheetId="11">[31]c_b!#REF!</definedName>
    <definedName name="PRINT_AREA_MI_47" localSheetId="14">[31]c_b!#REF!</definedName>
    <definedName name="PRINT_AREA_MI_47" localSheetId="13">[31]c_b!#REF!</definedName>
    <definedName name="PRINT_AREA_MI_47" localSheetId="17">[31]c_b!#REF!</definedName>
    <definedName name="PRINT_AREA_MI_47" localSheetId="5">[31]c_b!#REF!</definedName>
    <definedName name="PRINT_AREA_MI_47" localSheetId="3">[31]c_b!#REF!</definedName>
    <definedName name="PRINT_AREA_MI_47">[31]c_b!#REF!</definedName>
    <definedName name="PRINT_AREA_MI_49" localSheetId="7">[31]rc!#REF!</definedName>
    <definedName name="PRINT_AREA_MI_49" localSheetId="9">[31]rc!#REF!</definedName>
    <definedName name="PRINT_AREA_MI_49" localSheetId="11">[31]rc!#REF!</definedName>
    <definedName name="PRINT_AREA_MI_49" localSheetId="14">[31]rc!#REF!</definedName>
    <definedName name="PRINT_AREA_MI_49" localSheetId="13">[31]rc!#REF!</definedName>
    <definedName name="PRINT_AREA_MI_49" localSheetId="17">[31]rc!#REF!</definedName>
    <definedName name="PRINT_AREA_MI_49" localSheetId="5">[31]rc!#REF!</definedName>
    <definedName name="PRINT_AREA_MI_49" localSheetId="3">[31]rc!#REF!</definedName>
    <definedName name="PRINT_AREA_MI_49">[31]rc!#REF!</definedName>
    <definedName name="PRINT_AREA_MI_57" localSheetId="7">[31]f_f!#REF!</definedName>
    <definedName name="PRINT_AREA_MI_57" localSheetId="9">[31]f_f!#REF!</definedName>
    <definedName name="PRINT_AREA_MI_57" localSheetId="11">[31]f_f!#REF!</definedName>
    <definedName name="PRINT_AREA_MI_57" localSheetId="14">[31]f_f!#REF!</definedName>
    <definedName name="PRINT_AREA_MI_57" localSheetId="13">[31]f_f!#REF!</definedName>
    <definedName name="PRINT_AREA_MI_57" localSheetId="17">[31]f_f!#REF!</definedName>
    <definedName name="PRINT_AREA_MI_57" localSheetId="5">[31]f_f!#REF!</definedName>
    <definedName name="PRINT_AREA_MI_57" localSheetId="3">[31]f_f!#REF!</definedName>
    <definedName name="PRINT_AREA_MI_57">[31]f_f!#REF!</definedName>
    <definedName name="PRINT_AREA_MI_59" localSheetId="7">[31]tax!#REF!</definedName>
    <definedName name="PRINT_AREA_MI_59" localSheetId="9">[31]tax!#REF!</definedName>
    <definedName name="PRINT_AREA_MI_59" localSheetId="11">[31]tax!#REF!</definedName>
    <definedName name="PRINT_AREA_MI_59" localSheetId="14">[31]tax!#REF!</definedName>
    <definedName name="PRINT_AREA_MI_59" localSheetId="13">[31]tax!#REF!</definedName>
    <definedName name="PRINT_AREA_MI_59" localSheetId="17">[31]tax!#REF!</definedName>
    <definedName name="PRINT_AREA_MI_59" localSheetId="5">[31]tax!#REF!</definedName>
    <definedName name="PRINT_AREA_MI_59" localSheetId="3">[31]tax!#REF!</definedName>
    <definedName name="PRINT_AREA_MI_59">[31]tax!#REF!</definedName>
    <definedName name="PRINT_AREA_MI_60" localSheetId="7">[31]others!#REF!</definedName>
    <definedName name="PRINT_AREA_MI_60" localSheetId="9">[31]others!#REF!</definedName>
    <definedName name="PRINT_AREA_MI_60" localSheetId="11">[31]others!#REF!</definedName>
    <definedName name="PRINT_AREA_MI_60" localSheetId="14">[31]others!#REF!</definedName>
    <definedName name="PRINT_AREA_MI_60" localSheetId="13">[31]others!#REF!</definedName>
    <definedName name="PRINT_AREA_MI_60" localSheetId="17">[31]others!#REF!</definedName>
    <definedName name="PRINT_AREA_MI_60" localSheetId="5">[31]others!#REF!</definedName>
    <definedName name="PRINT_AREA_MI_60" localSheetId="3">[31]others!#REF!</definedName>
    <definedName name="PRINT_AREA_MI_60">[31]others!#REF!</definedName>
    <definedName name="PRINT_AREA_MI_9" localSheetId="14">#REF!</definedName>
    <definedName name="PRINT_AREA_MI_9" localSheetId="13">#REF!</definedName>
    <definedName name="PRINT_AREA_MI_9" localSheetId="5">#REF!</definedName>
    <definedName name="PRINT_AREA_MI_9" localSheetId="3">#REF!</definedName>
    <definedName name="PRINT_AREA_MI_9">#REF!</definedName>
    <definedName name="Print_Area_Reset" localSheetId="7">OFFSET('5.1'!Full_Print,0,0,Last_Row)</definedName>
    <definedName name="Print_Area_Reset" localSheetId="9">OFFSET('5.3'!Full_Print,0,0,[0]!Last_Row)</definedName>
    <definedName name="Print_Area_Reset" localSheetId="11">OFFSET('6.6 '!Full_Print,0,0,Last_Row)</definedName>
    <definedName name="Print_Area_Reset" localSheetId="14">OFFSET('7-13'!Full_Print,0,0,Last_Row)</definedName>
    <definedName name="Print_Area_Reset" localSheetId="13">OFFSET('7-13 (2)'!Full_Print,0,0,[0]!Last_Row)</definedName>
    <definedName name="Print_Area_Reset" localSheetId="17">OFFSET('CF Working - New'!Full_Print,0,0,[0]!Last_Row)</definedName>
    <definedName name="Print_Area_Reset" localSheetId="5">OFFSET('Notes 1-4'!Full_Print,0,0,Last_Row)</definedName>
    <definedName name="Print_Area_Reset" localSheetId="3">OFFSET(SMPF!Full_Print,0,0,[0]!Last_Row)</definedName>
    <definedName name="Print_Area_Reset">OFFSET(Full_Print,0,0,Last_Row)</definedName>
    <definedName name="PRINT_DEF_TAX" localSheetId="7">#REF!</definedName>
    <definedName name="PRINT_DEF_TAX" localSheetId="9">#REF!</definedName>
    <definedName name="PRINT_DEF_TAX" localSheetId="11">#REF!</definedName>
    <definedName name="PRINT_DEF_TAX" localSheetId="14">#REF!</definedName>
    <definedName name="PRINT_DEF_TAX" localSheetId="13">#REF!</definedName>
    <definedName name="PRINT_DEF_TAX" localSheetId="17">#REF!</definedName>
    <definedName name="PRINT_DEF_TAX" localSheetId="5">#REF!</definedName>
    <definedName name="PRINT_DEF_TAX" localSheetId="3">#REF!</definedName>
    <definedName name="PRINT_DEF_TAX">#REF!</definedName>
    <definedName name="PRINT_DETAILS" localSheetId="7">#REF!</definedName>
    <definedName name="PRINT_DETAILS" localSheetId="9">#REF!</definedName>
    <definedName name="PRINT_DETAILS" localSheetId="11">#REF!</definedName>
    <definedName name="PRINT_DETAILS" localSheetId="14">#REF!</definedName>
    <definedName name="PRINT_DETAILS" localSheetId="13">#REF!</definedName>
    <definedName name="PRINT_DETAILS" localSheetId="17">#REF!</definedName>
    <definedName name="PRINT_DETAILS" localSheetId="5">#REF!</definedName>
    <definedName name="PRINT_DETAILS" localSheetId="3">#REF!</definedName>
    <definedName name="PRINT_DETAILS">#REF!</definedName>
    <definedName name="_xlnm.Print_Titles" localSheetId="7">'5.1'!$5:$12</definedName>
    <definedName name="_xlnm.Print_Titles" localSheetId="11">#REF!</definedName>
    <definedName name="_xlnm.Print_Titles" localSheetId="14">#REF!</definedName>
    <definedName name="_xlnm.Print_Titles" localSheetId="13">#REF!</definedName>
    <definedName name="_xlnm.Print_Titles" localSheetId="17">#REF!</definedName>
    <definedName name="_xlnm.Print_Titles" localSheetId="5">#REF!</definedName>
    <definedName name="_xlnm.Print_Titles">#REF!</definedName>
    <definedName name="Print_Titles_MI" localSheetId="14">#REF!</definedName>
    <definedName name="Print_Titles_MI" localSheetId="13">#REF!</definedName>
    <definedName name="Print_Titles_MI" localSheetId="5">#REF!</definedName>
    <definedName name="Print_Titles_MI" localSheetId="3">#REF!</definedName>
    <definedName name="Print_Titles_MI">#REF!</definedName>
    <definedName name="PRO_CLASS">[35]Lookups!$C$7:$C$8</definedName>
    <definedName name="PRODUCT_CLASSIF">[76]Lookups!$C$7:$C$8</definedName>
    <definedName name="PRODUCT_DESCRIPTION" localSheetId="7">#REF!</definedName>
    <definedName name="PRODUCT_DESCRIPTION" localSheetId="9">#REF!</definedName>
    <definedName name="PRODUCT_DESCRIPTION" localSheetId="11">#REF!</definedName>
    <definedName name="PRODUCT_DESCRIPTION" localSheetId="14">#REF!</definedName>
    <definedName name="PRODUCT_DESCRIPTION" localSheetId="13">#REF!</definedName>
    <definedName name="PRODUCT_DESCRIPTION" localSheetId="17">#REF!</definedName>
    <definedName name="PRODUCT_DESCRIPTION" localSheetId="5">#REF!</definedName>
    <definedName name="PRODUCT_DESCRIPTION" localSheetId="3">#REF!</definedName>
    <definedName name="PRODUCT_DESCRIPTION">#REF!</definedName>
    <definedName name="PRODUCT_LINE" localSheetId="14">#REF!</definedName>
    <definedName name="PRODUCT_LINE" localSheetId="13">#REF!</definedName>
    <definedName name="PRODUCT_LINE" localSheetId="5">#REF!</definedName>
    <definedName name="PRODUCT_LINE" localSheetId="3">#REF!</definedName>
    <definedName name="PRODUCT_LINE">#REF!</definedName>
    <definedName name="PRODUCTWISE_PRO" localSheetId="14">#REF!</definedName>
    <definedName name="PRODUCTWISE_PRO" localSheetId="13">#REF!</definedName>
    <definedName name="PRODUCTWISE_PRO" localSheetId="5">#REF!</definedName>
    <definedName name="PRODUCTWISE_PRO" localSheetId="3">#REF!</definedName>
    <definedName name="PRODUCTWISE_PRO">#REF!</definedName>
    <definedName name="PROFIT_PROVISION" localSheetId="14">[49]ProfitProv!#REF!</definedName>
    <definedName name="PROFIT_PROVISION" localSheetId="13">[49]ProfitProv!#REF!</definedName>
    <definedName name="PROFIT_PROVISION" localSheetId="5">[49]ProfitProv!#REF!</definedName>
    <definedName name="PROFIT_PROVISION" localSheetId="3">[49]ProfitProv!#REF!</definedName>
    <definedName name="PROFIT_PROVISION">[49]ProfitProv!#REF!</definedName>
    <definedName name="PROFIT_RECON" localSheetId="14">[49]ProfitProv!#REF!</definedName>
    <definedName name="PROFIT_RECON" localSheetId="13">[49]ProfitProv!#REF!</definedName>
    <definedName name="PROFIT_RECON" localSheetId="5">[49]ProfitProv!#REF!</definedName>
    <definedName name="PROFIT_RECON" localSheetId="3">[49]ProfitProv!#REF!</definedName>
    <definedName name="PROFIT_RECON">[49]ProfitProv!#REF!</definedName>
    <definedName name="PROFIT1" localSheetId="7">#REF!</definedName>
    <definedName name="PROFIT1" localSheetId="9">#REF!</definedName>
    <definedName name="PROFIT1" localSheetId="11">#REF!</definedName>
    <definedName name="PROFIT1" localSheetId="14">#REF!</definedName>
    <definedName name="PROFIT1" localSheetId="13">#REF!</definedName>
    <definedName name="PROFIT1" localSheetId="17">#REF!</definedName>
    <definedName name="PROFIT1" localSheetId="5">#REF!</definedName>
    <definedName name="PROFIT1" localSheetId="3">#REF!</definedName>
    <definedName name="PROFIT1">#REF!</definedName>
    <definedName name="PROFIT2" localSheetId="7">#REF!</definedName>
    <definedName name="PROFIT2" localSheetId="9">#REF!</definedName>
    <definedName name="PROFIT2" localSheetId="11">#REF!</definedName>
    <definedName name="PROFIT2" localSheetId="14">#REF!</definedName>
    <definedName name="PROFIT2" localSheetId="13">#REF!</definedName>
    <definedName name="PROFIT2" localSheetId="17">#REF!</definedName>
    <definedName name="PROFIT2" localSheetId="5">#REF!</definedName>
    <definedName name="PROFIT2" localSheetId="3">#REF!</definedName>
    <definedName name="PROFIT2">#REF!</definedName>
    <definedName name="Proj_Meth" localSheetId="16">#REF!</definedName>
    <definedName name="Proj_Meth" localSheetId="7">#REF!</definedName>
    <definedName name="Proj_Meth" localSheetId="9">#REF!</definedName>
    <definedName name="Proj_Meth" localSheetId="11">#REF!</definedName>
    <definedName name="Proj_Meth" localSheetId="14">#REF!</definedName>
    <definedName name="Proj_Meth" localSheetId="13">#REF!</definedName>
    <definedName name="Proj_Meth" localSheetId="17">#REF!</definedName>
    <definedName name="Proj_Meth" localSheetId="5">#REF!</definedName>
    <definedName name="Proj_Meth" localSheetId="3">#REF!</definedName>
    <definedName name="Proj_Meth">#REF!</definedName>
    <definedName name="PROV_REQS" localSheetId="7">#REF!</definedName>
    <definedName name="PROV_REQS" localSheetId="9">#REF!</definedName>
    <definedName name="PROV_REQS" localSheetId="11">#REF!</definedName>
    <definedName name="PROV_REQS" localSheetId="14">#REF!</definedName>
    <definedName name="PROV_REQS" localSheetId="13">#REF!</definedName>
    <definedName name="PROV_REQS" localSheetId="17">#REF!</definedName>
    <definedName name="PROV_REQS" localSheetId="5">#REF!</definedName>
    <definedName name="PROV_REQS" localSheetId="3">#REF!</definedName>
    <definedName name="PROV_REQS">#REF!</definedName>
    <definedName name="PROVISION" localSheetId="7">#REF!</definedName>
    <definedName name="PROVISION" localSheetId="9">#REF!</definedName>
    <definedName name="PROVISION" localSheetId="11">#REF!</definedName>
    <definedName name="PROVISION" localSheetId="14">#REF!</definedName>
    <definedName name="PROVISION" localSheetId="13">#REF!</definedName>
    <definedName name="PROVISION" localSheetId="17">#REF!</definedName>
    <definedName name="PROVISION" localSheetId="5">#REF!</definedName>
    <definedName name="PROVISION" localSheetId="3">#REF!</definedName>
    <definedName name="PROVISION">#REF!</definedName>
    <definedName name="provisiondet" localSheetId="16">#REF!</definedName>
    <definedName name="provisiondet" localSheetId="7">#REF!</definedName>
    <definedName name="provisiondet" localSheetId="9">#REF!</definedName>
    <definedName name="provisiondet" localSheetId="11">#REF!</definedName>
    <definedName name="provisiondet" localSheetId="14">#REF!</definedName>
    <definedName name="provisiondet" localSheetId="13">#REF!</definedName>
    <definedName name="provisiondet" localSheetId="17">#REF!</definedName>
    <definedName name="provisiondet" localSheetId="5">#REF!</definedName>
    <definedName name="provisiondet" localSheetId="3">#REF!</definedName>
    <definedName name="provisiondet">#REF!</definedName>
    <definedName name="prt" localSheetId="14">#REF!</definedName>
    <definedName name="prt" localSheetId="13">#REF!</definedName>
    <definedName name="prt" localSheetId="5">#REF!</definedName>
    <definedName name="prt" localSheetId="3">#REF!</definedName>
    <definedName name="prt">#REF!</definedName>
    <definedName name="prt_abx314" localSheetId="14">#REF!</definedName>
    <definedName name="prt_abx314" localSheetId="13">#REF!</definedName>
    <definedName name="prt_abx314" localSheetId="5">#REF!</definedName>
    <definedName name="prt_abx314" localSheetId="3">#REF!</definedName>
    <definedName name="prt_abx314">#REF!</definedName>
    <definedName name="prt_cs" localSheetId="14">#REF!</definedName>
    <definedName name="prt_cs" localSheetId="13">#REF!</definedName>
    <definedName name="prt_cs" localSheetId="5">#REF!</definedName>
    <definedName name="prt_cs" localSheetId="3">#REF!</definedName>
    <definedName name="prt_cs">#REF!</definedName>
    <definedName name="PRT_dep" localSheetId="14">#REF!</definedName>
    <definedName name="PRT_dep" localSheetId="13">#REF!</definedName>
    <definedName name="PRT_dep" localSheetId="5">#REF!</definedName>
    <definedName name="PRT_dep" localSheetId="3">#REF!</definedName>
    <definedName name="PRT_dep">#REF!</definedName>
    <definedName name="PRT_MRPT" localSheetId="14">#REF!</definedName>
    <definedName name="PRT_MRPT" localSheetId="13">#REF!</definedName>
    <definedName name="PRT_MRPT" localSheetId="5">#REF!</definedName>
    <definedName name="PRT_MRPT" localSheetId="3">#REF!</definedName>
    <definedName name="PRT_MRPT">#REF!</definedName>
    <definedName name="prtt">'[129]2000_ Projects Summary'!$A$1:$Q$33</definedName>
    <definedName name="Punitive_Percentage" localSheetId="7">#REF!</definedName>
    <definedName name="Punitive_Percentage" localSheetId="9">#REF!</definedName>
    <definedName name="Punitive_Percentage" localSheetId="11">#REF!</definedName>
    <definedName name="Punitive_Percentage" localSheetId="14">#REF!</definedName>
    <definedName name="Punitive_Percentage" localSheetId="13">#REF!</definedName>
    <definedName name="Punitive_Percentage" localSheetId="17">#REF!</definedName>
    <definedName name="Punitive_Percentage" localSheetId="5">#REF!</definedName>
    <definedName name="Punitive_Percentage" localSheetId="3">#REF!</definedName>
    <definedName name="Punitive_Percentage">#REF!</definedName>
    <definedName name="purchase" localSheetId="7">[15]purchase!#REF!</definedName>
    <definedName name="purchase" localSheetId="9">[15]purchase!#REF!</definedName>
    <definedName name="purchase" localSheetId="11">[15]purchase!#REF!</definedName>
    <definedName name="purchase" localSheetId="14">[15]purchase!#REF!</definedName>
    <definedName name="purchase" localSheetId="13">[15]purchase!#REF!</definedName>
    <definedName name="purchase" localSheetId="17">[15]purchase!#REF!</definedName>
    <definedName name="purchase" localSheetId="5">[15]purchase!#REF!</definedName>
    <definedName name="purchase" localSheetId="3">[15]purchase!#REF!</definedName>
    <definedName name="purchase">[15]purchase!#REF!</definedName>
    <definedName name="purchase2000" localSheetId="7">'[130]INCOME 2004'!#REF!</definedName>
    <definedName name="purchase2000" localSheetId="9">'[130]INCOME 2004'!#REF!</definedName>
    <definedName name="purchase2000" localSheetId="11">'[130]INCOME 2004'!#REF!</definedName>
    <definedName name="purchase2000" localSheetId="14">'[130]INCOME 2004'!#REF!</definedName>
    <definedName name="purchase2000" localSheetId="13">'[130]INCOME 2004'!#REF!</definedName>
    <definedName name="purchase2000" localSheetId="17">'[130]INCOME 2004'!#REF!</definedName>
    <definedName name="purchase2000" localSheetId="5">'[130]INCOME 2004'!#REF!</definedName>
    <definedName name="purchase2000" localSheetId="3">'[130]INCOME 2004'!#REF!</definedName>
    <definedName name="purchase2000">'[130]INCOME 2004'!#REF!</definedName>
    <definedName name="PY_all_Equity" localSheetId="7">#REF!</definedName>
    <definedName name="PY_all_Equity" localSheetId="9">#REF!</definedName>
    <definedName name="PY_all_Equity" localSheetId="11">#REF!</definedName>
    <definedName name="PY_all_Equity" localSheetId="14">#REF!</definedName>
    <definedName name="PY_all_Equity" localSheetId="13">#REF!</definedName>
    <definedName name="PY_all_Equity" localSheetId="17">#REF!</definedName>
    <definedName name="PY_all_Equity" localSheetId="5">#REF!</definedName>
    <definedName name="PY_all_Equity" localSheetId="3">#REF!</definedName>
    <definedName name="PY_all_Equity">#REF!</definedName>
    <definedName name="PY_all_Income" localSheetId="7">#REF!</definedName>
    <definedName name="PY_all_Income" localSheetId="9">#REF!</definedName>
    <definedName name="PY_all_Income" localSheetId="11">#REF!</definedName>
    <definedName name="PY_all_Income" localSheetId="14">#REF!</definedName>
    <definedName name="PY_all_Income" localSheetId="13">#REF!</definedName>
    <definedName name="PY_all_Income" localSheetId="17">#REF!</definedName>
    <definedName name="PY_all_Income" localSheetId="5">#REF!</definedName>
    <definedName name="PY_all_Income" localSheetId="3">#REF!</definedName>
    <definedName name="PY_all_Income">#REF!</definedName>
    <definedName name="PY_all_RetEarn" localSheetId="7">#REF!</definedName>
    <definedName name="PY_all_RetEarn" localSheetId="9">#REF!</definedName>
    <definedName name="PY_all_RetEarn" localSheetId="11">#REF!</definedName>
    <definedName name="PY_all_RetEarn" localSheetId="14">#REF!</definedName>
    <definedName name="PY_all_RetEarn" localSheetId="13">#REF!</definedName>
    <definedName name="PY_all_RetEarn" localSheetId="17">#REF!</definedName>
    <definedName name="PY_all_RetEarn" localSheetId="5">#REF!</definedName>
    <definedName name="PY_all_RetEarn" localSheetId="3">#REF!</definedName>
    <definedName name="PY_all_RetEarn">#REF!</definedName>
    <definedName name="PY_knw_Income" localSheetId="7">#REF!</definedName>
    <definedName name="PY_knw_Income" localSheetId="9">#REF!</definedName>
    <definedName name="PY_knw_Income" localSheetId="11">#REF!</definedName>
    <definedName name="PY_knw_Income" localSheetId="14">#REF!</definedName>
    <definedName name="PY_knw_Income" localSheetId="13">#REF!</definedName>
    <definedName name="PY_knw_Income" localSheetId="17">#REF!</definedName>
    <definedName name="PY_knw_Income" localSheetId="5">#REF!</definedName>
    <definedName name="PY_knw_Income" localSheetId="3">#REF!</definedName>
    <definedName name="PY_knw_Income">#REF!</definedName>
    <definedName name="PY_knw_RetEarn" localSheetId="7">#REF!</definedName>
    <definedName name="PY_knw_RetEarn" localSheetId="9">#REF!</definedName>
    <definedName name="PY_knw_RetEarn" localSheetId="11">#REF!</definedName>
    <definedName name="PY_knw_RetEarn" localSheetId="14">#REF!</definedName>
    <definedName name="PY_knw_RetEarn" localSheetId="13">#REF!</definedName>
    <definedName name="PY_knw_RetEarn" localSheetId="17">#REF!</definedName>
    <definedName name="PY_knw_RetEarn" localSheetId="5">#REF!</definedName>
    <definedName name="PY_knw_RetEarn" localSheetId="3">#REF!</definedName>
    <definedName name="PY_knw_RetEarn">#REF!</definedName>
    <definedName name="PY_lik_Income" localSheetId="7">#REF!</definedName>
    <definedName name="PY_lik_Income" localSheetId="9">#REF!</definedName>
    <definedName name="PY_lik_Income" localSheetId="11">#REF!</definedName>
    <definedName name="PY_lik_Income" localSheetId="14">#REF!</definedName>
    <definedName name="PY_lik_Income" localSheetId="13">#REF!</definedName>
    <definedName name="PY_lik_Income" localSheetId="17">#REF!</definedName>
    <definedName name="PY_lik_Income" localSheetId="5">#REF!</definedName>
    <definedName name="PY_lik_Income" localSheetId="3">#REF!</definedName>
    <definedName name="PY_lik_Income">#REF!</definedName>
    <definedName name="PY_lik_RetEarn" localSheetId="7">#REF!</definedName>
    <definedName name="PY_lik_RetEarn" localSheetId="9">#REF!</definedName>
    <definedName name="PY_lik_RetEarn" localSheetId="11">#REF!</definedName>
    <definedName name="PY_lik_RetEarn" localSheetId="14">#REF!</definedName>
    <definedName name="PY_lik_RetEarn" localSheetId="13">#REF!</definedName>
    <definedName name="PY_lik_RetEarn" localSheetId="17">#REF!</definedName>
    <definedName name="PY_lik_RetEarn" localSheetId="5">#REF!</definedName>
    <definedName name="PY_lik_RetEarn" localSheetId="3">#REF!</definedName>
    <definedName name="PY_lik_RetEarn">#REF!</definedName>
    <definedName name="PY_tot_knw_Xfoot" localSheetId="7">#REF!</definedName>
    <definedName name="PY_tot_knw_Xfoot" localSheetId="9">#REF!</definedName>
    <definedName name="PY_tot_knw_Xfoot" localSheetId="11">#REF!</definedName>
    <definedName name="PY_tot_knw_Xfoot" localSheetId="14">#REF!</definedName>
    <definedName name="PY_tot_knw_Xfoot" localSheetId="13">#REF!</definedName>
    <definedName name="PY_tot_knw_Xfoot" localSheetId="17">#REF!</definedName>
    <definedName name="PY_tot_knw_Xfoot" localSheetId="5">#REF!</definedName>
    <definedName name="PY_tot_knw_Xfoot" localSheetId="3">#REF!</definedName>
    <definedName name="PY_tot_knw_Xfoot">#REF!</definedName>
    <definedName name="PY_tot_lik_Xfoot" localSheetId="7">#REF!</definedName>
    <definedName name="PY_tot_lik_Xfoot" localSheetId="9">#REF!</definedName>
    <definedName name="PY_tot_lik_Xfoot" localSheetId="11">#REF!</definedName>
    <definedName name="PY_tot_lik_Xfoot" localSheetId="14">#REF!</definedName>
    <definedName name="PY_tot_lik_Xfoot" localSheetId="13">#REF!</definedName>
    <definedName name="PY_tot_lik_Xfoot" localSheetId="17">#REF!</definedName>
    <definedName name="PY_tot_lik_Xfoot" localSheetId="5">#REF!</definedName>
    <definedName name="PY_tot_lik_Xfoot" localSheetId="3">#REF!</definedName>
    <definedName name="PY_tot_lik_Xfoot">#REF!</definedName>
    <definedName name="PY_tx_all_Income" localSheetId="7">#REF!</definedName>
    <definedName name="PY_tx_all_Income" localSheetId="9">#REF!</definedName>
    <definedName name="PY_tx_all_Income" localSheetId="11">#REF!</definedName>
    <definedName name="PY_tx_all_Income" localSheetId="14">#REF!</definedName>
    <definedName name="PY_tx_all_Income" localSheetId="13">#REF!</definedName>
    <definedName name="PY_tx_all_Income" localSheetId="17">#REF!</definedName>
    <definedName name="PY_tx_all_Income" localSheetId="5">#REF!</definedName>
    <definedName name="PY_tx_all_Income" localSheetId="3">#REF!</definedName>
    <definedName name="PY_tx_all_Income">#REF!</definedName>
    <definedName name="PY_tx_all_RetEarn" localSheetId="7">#REF!</definedName>
    <definedName name="PY_tx_all_RetEarn" localSheetId="9">#REF!</definedName>
    <definedName name="PY_tx_all_RetEarn" localSheetId="11">#REF!</definedName>
    <definedName name="PY_tx_all_RetEarn" localSheetId="14">#REF!</definedName>
    <definedName name="PY_tx_all_RetEarn" localSheetId="13">#REF!</definedName>
    <definedName name="PY_tx_all_RetEarn" localSheetId="17">#REF!</definedName>
    <definedName name="PY_tx_all_RetEarn" localSheetId="5">#REF!</definedName>
    <definedName name="PY_tx_all_RetEarn" localSheetId="3">#REF!</definedName>
    <definedName name="PY_tx_all_RetEarn">#REF!</definedName>
    <definedName name="PY_tx_knw_Income" localSheetId="7">#REF!</definedName>
    <definedName name="PY_tx_knw_Income" localSheetId="9">#REF!</definedName>
    <definedName name="PY_tx_knw_Income" localSheetId="11">#REF!</definedName>
    <definedName name="PY_tx_knw_Income" localSheetId="14">#REF!</definedName>
    <definedName name="PY_tx_knw_Income" localSheetId="13">#REF!</definedName>
    <definedName name="PY_tx_knw_Income" localSheetId="17">#REF!</definedName>
    <definedName name="PY_tx_knw_Income" localSheetId="5">#REF!</definedName>
    <definedName name="PY_tx_knw_Income" localSheetId="3">#REF!</definedName>
    <definedName name="PY_tx_knw_Income">#REF!</definedName>
    <definedName name="PY_tx_knw_RetEarn" localSheetId="7">#REF!</definedName>
    <definedName name="PY_tx_knw_RetEarn" localSheetId="9">#REF!</definedName>
    <definedName name="PY_tx_knw_RetEarn" localSheetId="11">#REF!</definedName>
    <definedName name="PY_tx_knw_RetEarn" localSheetId="14">#REF!</definedName>
    <definedName name="PY_tx_knw_RetEarn" localSheetId="13">#REF!</definedName>
    <definedName name="PY_tx_knw_RetEarn" localSheetId="17">#REF!</definedName>
    <definedName name="PY_tx_knw_RetEarn" localSheetId="5">#REF!</definedName>
    <definedName name="PY_tx_knw_RetEarn" localSheetId="3">#REF!</definedName>
    <definedName name="PY_tx_knw_RetEarn">#REF!</definedName>
    <definedName name="PY_tx_lik_Income" localSheetId="7">#REF!</definedName>
    <definedName name="PY_tx_lik_Income" localSheetId="9">#REF!</definedName>
    <definedName name="PY_tx_lik_Income" localSheetId="11">#REF!</definedName>
    <definedName name="PY_tx_lik_Income" localSheetId="14">#REF!</definedName>
    <definedName name="PY_tx_lik_Income" localSheetId="13">#REF!</definedName>
    <definedName name="PY_tx_lik_Income" localSheetId="17">#REF!</definedName>
    <definedName name="PY_tx_lik_Income" localSheetId="5">#REF!</definedName>
    <definedName name="PY_tx_lik_Income" localSheetId="3">#REF!</definedName>
    <definedName name="PY_tx_lik_Income">#REF!</definedName>
    <definedName name="PY_tx_lik_RetEarn" localSheetId="7">#REF!</definedName>
    <definedName name="PY_tx_lik_RetEarn" localSheetId="9">#REF!</definedName>
    <definedName name="PY_tx_lik_RetEarn" localSheetId="11">#REF!</definedName>
    <definedName name="PY_tx_lik_RetEarn" localSheetId="14">#REF!</definedName>
    <definedName name="PY_tx_lik_RetEarn" localSheetId="13">#REF!</definedName>
    <definedName name="PY_tx_lik_RetEarn" localSheetId="17">#REF!</definedName>
    <definedName name="PY_tx_lik_RetEarn" localSheetId="5">#REF!</definedName>
    <definedName name="PY_tx_lik_RetEarn" localSheetId="3">#REF!</definedName>
    <definedName name="PY_tx_lik_RetEarn">#REF!</definedName>
    <definedName name="PYILMAT" localSheetId="14">#REF!</definedName>
    <definedName name="PYILMAT" localSheetId="13">#REF!</definedName>
    <definedName name="PYILMAT" localSheetId="5">#REF!</definedName>
    <definedName name="PYILMAT" localSheetId="3">#REF!</definedName>
    <definedName name="PYILMAT">#REF!</definedName>
    <definedName name="Q" localSheetId="7">#REF!</definedName>
    <definedName name="Q" localSheetId="9">#REF!</definedName>
    <definedName name="Q" localSheetId="11">#REF!</definedName>
    <definedName name="Q" localSheetId="14">#REF!</definedName>
    <definedName name="Q" localSheetId="13">#REF!</definedName>
    <definedName name="Q" localSheetId="17">#REF!</definedName>
    <definedName name="Q" localSheetId="5">#REF!</definedName>
    <definedName name="Q" localSheetId="3">#REF!</definedName>
    <definedName name="Q">#REF!</definedName>
    <definedName name="qa" localSheetId="14">#REF!</definedName>
    <definedName name="qa" localSheetId="13">#REF!</definedName>
    <definedName name="qa" localSheetId="5">#REF!</definedName>
    <definedName name="qa" localSheetId="3">#REF!</definedName>
    <definedName name="qa">#REF!</definedName>
    <definedName name="qas" localSheetId="14" hidden="1">#REF!</definedName>
    <definedName name="qas" localSheetId="13" hidden="1">#REF!</definedName>
    <definedName name="qas" localSheetId="5" hidden="1">#REF!</definedName>
    <definedName name="qas" localSheetId="3" hidden="1">#REF!</definedName>
    <definedName name="qas" hidden="1">#REF!</definedName>
    <definedName name="QATAR1">[13]Sheet4!$H$428:$H$519</definedName>
    <definedName name="QATAR2">[13]Sheet4!$U$326:$U$417</definedName>
    <definedName name="qq" localSheetId="14" hidden="1">#REF!</definedName>
    <definedName name="qq" localSheetId="13" hidden="1">#REF!</definedName>
    <definedName name="qq" localSheetId="5" hidden="1">#REF!</definedName>
    <definedName name="qq" localSheetId="3" hidden="1">#REF!</definedName>
    <definedName name="qq" hidden="1">#REF!</definedName>
    <definedName name="qwe">[46]FundsNW!$A$3+[46]FundsNW!$A$2:$S$76</definedName>
    <definedName name="qwq" localSheetId="7">#REF!</definedName>
    <definedName name="qwq" localSheetId="9">#REF!</definedName>
    <definedName name="qwq" localSheetId="11">#REF!</definedName>
    <definedName name="qwq" localSheetId="14">#REF!</definedName>
    <definedName name="qwq" localSheetId="13">#REF!</definedName>
    <definedName name="qwq" localSheetId="17">#REF!</definedName>
    <definedName name="qwq" localSheetId="5">#REF!</definedName>
    <definedName name="qwq" localSheetId="3">#REF!</definedName>
    <definedName name="qwq">#REF!</definedName>
    <definedName name="qww" localSheetId="14" hidden="1">#REF!</definedName>
    <definedName name="qww" localSheetId="13" hidden="1">#REF!</definedName>
    <definedName name="qww" localSheetId="5" hidden="1">#REF!</definedName>
    <definedName name="qww" localSheetId="3" hidden="1">#REF!</definedName>
    <definedName name="qww" hidden="1">#REF!</definedName>
    <definedName name="qwww" localSheetId="14">[45]acct!#REF!</definedName>
    <definedName name="qwww" localSheetId="13">[45]acct!#REF!</definedName>
    <definedName name="qwww" localSheetId="5">[45]acct!#REF!</definedName>
    <definedName name="qwww" localSheetId="3">[45]acct!#REF!</definedName>
    <definedName name="qwww">[45]acct!#REF!</definedName>
    <definedName name="RANGE_1" localSheetId="14">#REF!</definedName>
    <definedName name="RANGE_1" localSheetId="13">#REF!</definedName>
    <definedName name="RANGE_1" localSheetId="5">#REF!</definedName>
    <definedName name="RANGE_1" localSheetId="3">#REF!</definedName>
    <definedName name="RANGE_1">#REF!</definedName>
    <definedName name="rate">'[131]broker sheet-2'!$F$7:$G$24</definedName>
    <definedName name="rATES">[132]Rates!$C$1:$E$181</definedName>
    <definedName name="ratesdata">[133]Rates!$C$1:$E$181</definedName>
    <definedName name="Ratings">[42]Rating!$B$3:$I$155</definedName>
    <definedName name="ratio" localSheetId="7" hidden="1">{"PAGE1",#N/A,FALSE,"Sheet1";"PAGE2",#N/A,FALSE,"Sheet1"}</definedName>
    <definedName name="ratio" localSheetId="11" hidden="1">{"PAGE1",#N/A,FALSE,"Sheet1";"PAGE2",#N/A,FALSE,"Sheet1"}</definedName>
    <definedName name="ratio" localSheetId="14" hidden="1">{"PAGE1",#N/A,FALSE,"Sheet1";"PAGE2",#N/A,FALSE,"Sheet1"}</definedName>
    <definedName name="ratio" localSheetId="13" hidden="1">{"PAGE1",#N/A,FALSE,"Sheet1";"PAGE2",#N/A,FALSE,"Sheet1"}</definedName>
    <definedName name="ratio" localSheetId="5" hidden="1">{"PAGE1",#N/A,FALSE,"Sheet1";"PAGE2",#N/A,FALSE,"Sheet1"}</definedName>
    <definedName name="ratio" hidden="1">{"PAGE1",#N/A,FALSE,"Sheet1";"PAGE2",#N/A,FALSE,"Sheet1"}</definedName>
    <definedName name="raw" localSheetId="7">#REF!</definedName>
    <definedName name="raw" localSheetId="9">#REF!</definedName>
    <definedName name="raw" localSheetId="11">#REF!</definedName>
    <definedName name="raw" localSheetId="14">#REF!</definedName>
    <definedName name="raw" localSheetId="13">#REF!</definedName>
    <definedName name="raw" localSheetId="17">#REF!</definedName>
    <definedName name="raw" localSheetId="5">#REF!</definedName>
    <definedName name="raw" localSheetId="3">#REF!</definedName>
    <definedName name="raw">#REF!</definedName>
    <definedName name="Raza" localSheetId="14">#REF!</definedName>
    <definedName name="Raza" localSheetId="13">#REF!</definedName>
    <definedName name="Raza" localSheetId="5">#REF!</definedName>
    <definedName name="Raza" localSheetId="3">#REF!</definedName>
    <definedName name="Raza">#REF!</definedName>
    <definedName name="Ready" localSheetId="7">#REF!</definedName>
    <definedName name="Ready" localSheetId="9">#REF!</definedName>
    <definedName name="Ready" localSheetId="11">#REF!</definedName>
    <definedName name="Ready" localSheetId="14">#REF!</definedName>
    <definedName name="Ready" localSheetId="13">#REF!</definedName>
    <definedName name="Ready" localSheetId="17">#REF!</definedName>
    <definedName name="Ready" localSheetId="5">#REF!</definedName>
    <definedName name="Ready" localSheetId="3">#REF!</definedName>
    <definedName name="Ready">#REF!</definedName>
    <definedName name="recal" localSheetId="7">#REF!</definedName>
    <definedName name="recal" localSheetId="9">#REF!</definedName>
    <definedName name="recal" localSheetId="11">#REF!</definedName>
    <definedName name="recal" localSheetId="14">#REF!</definedName>
    <definedName name="recal" localSheetId="13">#REF!</definedName>
    <definedName name="recal" localSheetId="17">#REF!</definedName>
    <definedName name="recal" localSheetId="5">#REF!</definedName>
    <definedName name="recal" localSheetId="3">#REF!</definedName>
    <definedName name="recal">#REF!</definedName>
    <definedName name="RECONTFC" localSheetId="7">#REF!</definedName>
    <definedName name="RECONTFC" localSheetId="9">#REF!</definedName>
    <definedName name="RECONTFC" localSheetId="11">#REF!</definedName>
    <definedName name="RECONTFC" localSheetId="14">#REF!</definedName>
    <definedName name="RECONTFC" localSheetId="13">#REF!</definedName>
    <definedName name="RECONTFC" localSheetId="17">#REF!</definedName>
    <definedName name="RECONTFC" localSheetId="5">#REF!</definedName>
    <definedName name="RECONTFC" localSheetId="3">#REF!</definedName>
    <definedName name="RECONTFC">#REF!</definedName>
    <definedName name="Recover">[134]Macro1!$A$170</definedName>
    <definedName name="REDCAP" localSheetId="16">[45]acct!#REF!</definedName>
    <definedName name="REDCAP" localSheetId="7">[45]acct!#REF!</definedName>
    <definedName name="REDCAP" localSheetId="9">[45]acct!#REF!</definedName>
    <definedName name="REDCAP" localSheetId="11">[45]acct!#REF!</definedName>
    <definedName name="REDCAP" localSheetId="14">[45]acct!#REF!</definedName>
    <definedName name="REDCAP" localSheetId="13">[45]acct!#REF!</definedName>
    <definedName name="REDCAP" localSheetId="17">[45]acct!#REF!</definedName>
    <definedName name="REDCAP" localSheetId="5">[45]acct!#REF!</definedName>
    <definedName name="REDCAP" localSheetId="3">[45]acct!#REF!</definedName>
    <definedName name="REDCAP">[45]acct!#REF!</definedName>
    <definedName name="Regulatory_Capital">[135]TABLES!$F$5</definedName>
    <definedName name="rem" localSheetId="14">#REF!</definedName>
    <definedName name="rem" localSheetId="13">#REF!</definedName>
    <definedName name="rem" localSheetId="5">#REF!</definedName>
    <definedName name="rem" localSheetId="3">#REF!</definedName>
    <definedName name="rem">#REF!</definedName>
    <definedName name="REPAYMENT">'[136]BScN Local Students'!$A$9:$S$137</definedName>
    <definedName name="REPORT" localSheetId="7">#REF!</definedName>
    <definedName name="REPORT" localSheetId="9">#REF!</definedName>
    <definedName name="REPORT" localSheetId="11">#REF!</definedName>
    <definedName name="REPORT" localSheetId="14">#REF!</definedName>
    <definedName name="REPORT" localSheetId="13">#REF!</definedName>
    <definedName name="REPORT" localSheetId="17">#REF!</definedName>
    <definedName name="REPORT" localSheetId="5">#REF!</definedName>
    <definedName name="REPORT" localSheetId="3">#REF!</definedName>
    <definedName name="REPORT">#REF!</definedName>
    <definedName name="REPRICE" localSheetId="7">#REF!</definedName>
    <definedName name="REPRICE" localSheetId="9">#REF!</definedName>
    <definedName name="REPRICE" localSheetId="11">#REF!</definedName>
    <definedName name="REPRICE" localSheetId="14">#REF!</definedName>
    <definedName name="REPRICE" localSheetId="13">#REF!</definedName>
    <definedName name="REPRICE" localSheetId="17">#REF!</definedName>
    <definedName name="REPRICE" localSheetId="5">#REF!</definedName>
    <definedName name="REPRICE" localSheetId="3">#REF!</definedName>
    <definedName name="REPRICE">#REF!</definedName>
    <definedName name="RES" localSheetId="7">#REF!</definedName>
    <definedName name="RES" localSheetId="9">#REF!</definedName>
    <definedName name="RES" localSheetId="11">#REF!</definedName>
    <definedName name="RES" localSheetId="14">#REF!</definedName>
    <definedName name="RES" localSheetId="13">#REF!</definedName>
    <definedName name="RES" localSheetId="17">#REF!</definedName>
    <definedName name="RES" localSheetId="5">#REF!</definedName>
    <definedName name="RES" localSheetId="3">#REF!</definedName>
    <definedName name="RES">#REF!</definedName>
    <definedName name="rev" localSheetId="7">'[137]OUTSTANDING FX-SWAP'!#REF!</definedName>
    <definedName name="rev" localSheetId="9">'[137]OUTSTANDING FX-SWAP'!#REF!</definedName>
    <definedName name="rev" localSheetId="11">'[137]OUTSTANDING FX-SWAP'!#REF!</definedName>
    <definedName name="rev" localSheetId="14">'[137]OUTSTANDING FX-SWAP'!#REF!</definedName>
    <definedName name="rev" localSheetId="13">'[137]OUTSTANDING FX-SWAP'!#REF!</definedName>
    <definedName name="rev" localSheetId="17">'[137]OUTSTANDING FX-SWAP'!#REF!</definedName>
    <definedName name="rev" localSheetId="5">'[137]OUTSTANDING FX-SWAP'!#REF!</definedName>
    <definedName name="rev" localSheetId="3">'[137]OUTSTANDING FX-SWAP'!#REF!</definedName>
    <definedName name="rev">'[137]OUTSTANDING FX-SWAP'!#REF!</definedName>
    <definedName name="REVAL_Ready" localSheetId="7">#REF!</definedName>
    <definedName name="REVAL_Ready" localSheetId="9">#REF!</definedName>
    <definedName name="REVAL_Ready" localSheetId="11">#REF!</definedName>
    <definedName name="REVAL_Ready" localSheetId="14">#REF!</definedName>
    <definedName name="REVAL_Ready" localSheetId="13">#REF!</definedName>
    <definedName name="REVAL_Ready" localSheetId="17">#REF!</definedName>
    <definedName name="REVAL_Ready" localSheetId="5">#REF!</definedName>
    <definedName name="REVAL_Ready" localSheetId="3">#REF!</definedName>
    <definedName name="REVAL_Ready">#REF!</definedName>
    <definedName name="Revaluation" localSheetId="14" hidden="1">{"'CALL MONEY'!$K$53"}</definedName>
    <definedName name="Revaluation" localSheetId="13" hidden="1">{"'CALL MONEY'!$K$53"}</definedName>
    <definedName name="Revaluation" localSheetId="5" hidden="1">{"'CALL MONEY'!$K$53"}</definedName>
    <definedName name="Revaluation" hidden="1">{"'CALL MONEY'!$K$53"}</definedName>
    <definedName name="RF" localSheetId="16">[45]acct!#REF!</definedName>
    <definedName name="RF" localSheetId="7">[45]acct!#REF!</definedName>
    <definedName name="RF" localSheetId="9">[45]acct!#REF!</definedName>
    <definedName name="RF" localSheetId="11">[45]acct!#REF!</definedName>
    <definedName name="RF" localSheetId="14">[45]acct!#REF!</definedName>
    <definedName name="RF" localSheetId="13">[45]acct!#REF!</definedName>
    <definedName name="RF" localSheetId="17">[45]acct!#REF!</definedName>
    <definedName name="RF" localSheetId="5">[45]acct!#REF!</definedName>
    <definedName name="RF" localSheetId="3">[45]acct!#REF!</definedName>
    <definedName name="RF">[45]acct!#REF!</definedName>
    <definedName name="rfgf" localSheetId="7">#REF!</definedName>
    <definedName name="rfgf" localSheetId="9">#REF!</definedName>
    <definedName name="rfgf" localSheetId="11">#REF!</definedName>
    <definedName name="rfgf" localSheetId="14">#REF!</definedName>
    <definedName name="rfgf" localSheetId="13">#REF!</definedName>
    <definedName name="rfgf" localSheetId="17">#REF!</definedName>
    <definedName name="rfgf" localSheetId="5">#REF!</definedName>
    <definedName name="rfgf" localSheetId="3">#REF!</definedName>
    <definedName name="rfgf">#REF!</definedName>
    <definedName name="risk" localSheetId="7">#REF!</definedName>
    <definedName name="risk" localSheetId="9">#REF!</definedName>
    <definedName name="risk" localSheetId="11">#REF!</definedName>
    <definedName name="risk" localSheetId="14">#REF!</definedName>
    <definedName name="risk" localSheetId="13">#REF!</definedName>
    <definedName name="risk" localSheetId="17">#REF!</definedName>
    <definedName name="risk" localSheetId="5">#REF!</definedName>
    <definedName name="risk" localSheetId="3">#REF!</definedName>
    <definedName name="risk">#REF!</definedName>
    <definedName name="RiskSimBins">'[138]RiskSim Summary 1'!$I$2:$I$10</definedName>
    <definedName name="RiskSimData">'[138]RiskSim Summary 1'!$B$2:$B$301</definedName>
    <definedName name="RiskSimFreq">'[138]RiskSim Summary 1'!$J$2:$J$11</definedName>
    <definedName name="Rng" localSheetId="14">#REF!</definedName>
    <definedName name="Rng" localSheetId="13">#REF!</definedName>
    <definedName name="Rng" localSheetId="5">#REF!</definedName>
    <definedName name="Rng" localSheetId="3">#REF!</definedName>
    <definedName name="Rng">#REF!</definedName>
    <definedName name="round">1</definedName>
    <definedName name="RPBF" localSheetId="14">#REF!</definedName>
    <definedName name="RPBF" localSheetId="13">#REF!</definedName>
    <definedName name="RPBF" localSheetId="5">#REF!</definedName>
    <definedName name="RPBF" localSheetId="3">#REF!</definedName>
    <definedName name="RPBF">#REF!</definedName>
    <definedName name="RPBFR" localSheetId="14">#REF!</definedName>
    <definedName name="RPBFR" localSheetId="13">#REF!</definedName>
    <definedName name="RPBFR" localSheetId="5">#REF!</definedName>
    <definedName name="RPBFR" localSheetId="3">#REF!</definedName>
    <definedName name="RPBFR">#REF!</definedName>
    <definedName name="RPCF" localSheetId="14">#REF!</definedName>
    <definedName name="RPCF" localSheetId="13">#REF!</definedName>
    <definedName name="RPCF" localSheetId="5">#REF!</definedName>
    <definedName name="RPCF" localSheetId="3">#REF!</definedName>
    <definedName name="RPCF">#REF!</definedName>
    <definedName name="rrrr">[139]Lookups!$C$91:$C$94</definedName>
    <definedName name="RULES" localSheetId="7">#REF!</definedName>
    <definedName name="RULES" localSheetId="9">#REF!</definedName>
    <definedName name="RULES" localSheetId="11">#REF!</definedName>
    <definedName name="RULES" localSheetId="14">#REF!</definedName>
    <definedName name="RULES" localSheetId="13">#REF!</definedName>
    <definedName name="RULES" localSheetId="17">#REF!</definedName>
    <definedName name="RULES" localSheetId="5">#REF!</definedName>
    <definedName name="RULES" localSheetId="3">#REF!</definedName>
    <definedName name="RULES">#REF!</definedName>
    <definedName name="s" localSheetId="7">#REF!</definedName>
    <definedName name="s" localSheetId="9">#REF!</definedName>
    <definedName name="s" localSheetId="11">#REF!</definedName>
    <definedName name="s" localSheetId="14">#REF!</definedName>
    <definedName name="s" localSheetId="13">#REF!</definedName>
    <definedName name="s" localSheetId="17">#REF!</definedName>
    <definedName name="s" localSheetId="5">#REF!</definedName>
    <definedName name="s" localSheetId="3">#REF!</definedName>
    <definedName name="s">#REF!</definedName>
    <definedName name="S_AcctDes_1" localSheetId="14">#REF!</definedName>
    <definedName name="S_AcctDes_1" localSheetId="13">#REF!</definedName>
    <definedName name="S_AcctDes_1" localSheetId="5">#REF!</definedName>
    <definedName name="S_AcctDes_1" localSheetId="3">#REF!</definedName>
    <definedName name="S_AcctDes_1">#REF!</definedName>
    <definedName name="S_AcctDes_20" localSheetId="14">#REF!</definedName>
    <definedName name="S_AcctDes_20" localSheetId="13">#REF!</definedName>
    <definedName name="S_AcctDes_20" localSheetId="5">#REF!</definedName>
    <definedName name="S_AcctDes_20" localSheetId="3">#REF!</definedName>
    <definedName name="S_AcctDes_20">#REF!</definedName>
    <definedName name="S_AcctDes_21" localSheetId="14">#REF!</definedName>
    <definedName name="S_AcctDes_21" localSheetId="13">#REF!</definedName>
    <definedName name="S_AcctDes_21" localSheetId="5">#REF!</definedName>
    <definedName name="S_AcctDes_21" localSheetId="3">#REF!</definedName>
    <definedName name="S_AcctDes_21">#REF!</definedName>
    <definedName name="S_AcctDes_23" localSheetId="14">#REF!</definedName>
    <definedName name="S_AcctDes_23" localSheetId="13">#REF!</definedName>
    <definedName name="S_AcctDes_23" localSheetId="5">#REF!</definedName>
    <definedName name="S_AcctDes_23" localSheetId="3">#REF!</definedName>
    <definedName name="S_AcctDes_23">#REF!</definedName>
    <definedName name="S_AcctDes_5" localSheetId="14">#REF!</definedName>
    <definedName name="S_AcctDes_5" localSheetId="13">#REF!</definedName>
    <definedName name="S_AcctDes_5" localSheetId="5">#REF!</definedName>
    <definedName name="S_AcctDes_5" localSheetId="3">#REF!</definedName>
    <definedName name="S_AcctDes_5">#REF!</definedName>
    <definedName name="S_AcctDes_8" localSheetId="14">#REF!</definedName>
    <definedName name="S_AcctDes_8" localSheetId="13">#REF!</definedName>
    <definedName name="S_AcctDes_8" localSheetId="5">#REF!</definedName>
    <definedName name="S_AcctDes_8" localSheetId="3">#REF!</definedName>
    <definedName name="S_AcctDes_8">#REF!</definedName>
    <definedName name="S_Adjust_1" localSheetId="14">#REF!</definedName>
    <definedName name="S_Adjust_1" localSheetId="13">#REF!</definedName>
    <definedName name="S_Adjust_1" localSheetId="5">#REF!</definedName>
    <definedName name="S_Adjust_1" localSheetId="3">#REF!</definedName>
    <definedName name="S_Adjust_1">#REF!</definedName>
    <definedName name="S_Adjust_20" localSheetId="14">#REF!</definedName>
    <definedName name="S_Adjust_20" localSheetId="13">#REF!</definedName>
    <definedName name="S_Adjust_20" localSheetId="5">#REF!</definedName>
    <definedName name="S_Adjust_20" localSheetId="3">#REF!</definedName>
    <definedName name="S_Adjust_20">#REF!</definedName>
    <definedName name="S_Adjust_21" localSheetId="14">#REF!</definedName>
    <definedName name="S_Adjust_21" localSheetId="13">#REF!</definedName>
    <definedName name="S_Adjust_21" localSheetId="5">#REF!</definedName>
    <definedName name="S_Adjust_21" localSheetId="3">#REF!</definedName>
    <definedName name="S_Adjust_21">#REF!</definedName>
    <definedName name="S_Adjust_23" localSheetId="14">#REF!</definedName>
    <definedName name="S_Adjust_23" localSheetId="13">#REF!</definedName>
    <definedName name="S_Adjust_23" localSheetId="5">#REF!</definedName>
    <definedName name="S_Adjust_23" localSheetId="3">#REF!</definedName>
    <definedName name="S_Adjust_23">#REF!</definedName>
    <definedName name="S_Adjust_5" localSheetId="14">#REF!</definedName>
    <definedName name="S_Adjust_5" localSheetId="13">#REF!</definedName>
    <definedName name="S_Adjust_5" localSheetId="5">#REF!</definedName>
    <definedName name="S_Adjust_5" localSheetId="3">#REF!</definedName>
    <definedName name="S_Adjust_5">#REF!</definedName>
    <definedName name="S_Adjust_8" localSheetId="14">#REF!</definedName>
    <definedName name="S_Adjust_8" localSheetId="13">#REF!</definedName>
    <definedName name="S_Adjust_8" localSheetId="5">#REF!</definedName>
    <definedName name="S_Adjust_8" localSheetId="3">#REF!</definedName>
    <definedName name="S_Adjust_8">#REF!</definedName>
    <definedName name="S_Adjust_Data" localSheetId="5">[108]Lead!$I$1:$I$459</definedName>
    <definedName name="S_Adjust_Data">[109]Lead!$I$1:$I$480</definedName>
    <definedName name="S_Adjust_Data_1" localSheetId="14">#REF!</definedName>
    <definedName name="S_Adjust_Data_1" localSheetId="13">#REF!</definedName>
    <definedName name="S_Adjust_Data_1" localSheetId="5">#REF!</definedName>
    <definedName name="S_Adjust_Data_1" localSheetId="3">#REF!</definedName>
    <definedName name="S_Adjust_Data_1">#REF!</definedName>
    <definedName name="S_Adjust_Data_20" localSheetId="14">#REF!</definedName>
    <definedName name="S_Adjust_Data_20" localSheetId="13">#REF!</definedName>
    <definedName name="S_Adjust_Data_20" localSheetId="5">#REF!</definedName>
    <definedName name="S_Adjust_Data_20" localSheetId="3">#REF!</definedName>
    <definedName name="S_Adjust_Data_20">#REF!</definedName>
    <definedName name="S_Adjust_Data_21" localSheetId="14">#REF!</definedName>
    <definedName name="S_Adjust_Data_21" localSheetId="13">#REF!</definedName>
    <definedName name="S_Adjust_Data_21" localSheetId="5">#REF!</definedName>
    <definedName name="S_Adjust_Data_21" localSheetId="3">#REF!</definedName>
    <definedName name="S_Adjust_Data_21">#REF!</definedName>
    <definedName name="S_Adjust_Data_23" localSheetId="14">#REF!</definedName>
    <definedName name="S_Adjust_Data_23" localSheetId="13">#REF!</definedName>
    <definedName name="S_Adjust_Data_23" localSheetId="5">#REF!</definedName>
    <definedName name="S_Adjust_Data_23" localSheetId="3">#REF!</definedName>
    <definedName name="S_Adjust_Data_23">#REF!</definedName>
    <definedName name="S_Adjust_Data_5" localSheetId="14">#REF!</definedName>
    <definedName name="S_Adjust_Data_5" localSheetId="13">#REF!</definedName>
    <definedName name="S_Adjust_Data_5" localSheetId="5">#REF!</definedName>
    <definedName name="S_Adjust_Data_5" localSheetId="3">#REF!</definedName>
    <definedName name="S_Adjust_Data_5">#REF!</definedName>
    <definedName name="S_Adjust_Data_8" localSheetId="14">#REF!</definedName>
    <definedName name="S_Adjust_Data_8" localSheetId="13">#REF!</definedName>
    <definedName name="S_Adjust_Data_8" localSheetId="5">#REF!</definedName>
    <definedName name="S_Adjust_Data_8" localSheetId="3">#REF!</definedName>
    <definedName name="S_Adjust_Data_8">#REF!</definedName>
    <definedName name="S_Adjust_GT" localSheetId="14">#REF!</definedName>
    <definedName name="S_Adjust_GT" localSheetId="13">#REF!</definedName>
    <definedName name="S_Adjust_GT" localSheetId="5">#REF!</definedName>
    <definedName name="S_Adjust_GT" localSheetId="3">#REF!</definedName>
    <definedName name="S_Adjust_GT">#REF!</definedName>
    <definedName name="S_Adjust_GT_1" localSheetId="14">#REF!</definedName>
    <definedName name="S_Adjust_GT_1" localSheetId="13">#REF!</definedName>
    <definedName name="S_Adjust_GT_1" localSheetId="5">#REF!</definedName>
    <definedName name="S_Adjust_GT_1" localSheetId="3">#REF!</definedName>
    <definedName name="S_Adjust_GT_1">#REF!</definedName>
    <definedName name="S_Adjust_GT_20" localSheetId="14">#REF!</definedName>
    <definedName name="S_Adjust_GT_20" localSheetId="13">#REF!</definedName>
    <definedName name="S_Adjust_GT_20" localSheetId="5">#REF!</definedName>
    <definedName name="S_Adjust_GT_20" localSheetId="3">#REF!</definedName>
    <definedName name="S_Adjust_GT_20">#REF!</definedName>
    <definedName name="S_Adjust_GT_21" localSheetId="14">#REF!</definedName>
    <definedName name="S_Adjust_GT_21" localSheetId="13">#REF!</definedName>
    <definedName name="S_Adjust_GT_21" localSheetId="5">#REF!</definedName>
    <definedName name="S_Adjust_GT_21" localSheetId="3">#REF!</definedName>
    <definedName name="S_Adjust_GT_21">#REF!</definedName>
    <definedName name="S_Adjust_GT_23" localSheetId="14">#REF!</definedName>
    <definedName name="S_Adjust_GT_23" localSheetId="13">#REF!</definedName>
    <definedName name="S_Adjust_GT_23" localSheetId="5">#REF!</definedName>
    <definedName name="S_Adjust_GT_23" localSheetId="3">#REF!</definedName>
    <definedName name="S_Adjust_GT_23">#REF!</definedName>
    <definedName name="S_Adjust_GT_5" localSheetId="14">#REF!</definedName>
    <definedName name="S_Adjust_GT_5" localSheetId="13">#REF!</definedName>
    <definedName name="S_Adjust_GT_5" localSheetId="5">#REF!</definedName>
    <definedName name="S_Adjust_GT_5" localSheetId="3">#REF!</definedName>
    <definedName name="S_Adjust_GT_5">#REF!</definedName>
    <definedName name="S_Adjust_GT_8" localSheetId="14">#REF!</definedName>
    <definedName name="S_Adjust_GT_8" localSheetId="13">#REF!</definedName>
    <definedName name="S_Adjust_GT_8" localSheetId="5">#REF!</definedName>
    <definedName name="S_Adjust_GT_8" localSheetId="3">#REF!</definedName>
    <definedName name="S_Adjust_GT_8">#REF!</definedName>
    <definedName name="S_AJE_Tot_1" localSheetId="14">#REF!</definedName>
    <definedName name="S_AJE_Tot_1" localSheetId="13">#REF!</definedName>
    <definedName name="S_AJE_Tot_1" localSheetId="5">#REF!</definedName>
    <definedName name="S_AJE_Tot_1" localSheetId="3">#REF!</definedName>
    <definedName name="S_AJE_Tot_1">#REF!</definedName>
    <definedName name="S_AJE_Tot_20" localSheetId="14">#REF!</definedName>
    <definedName name="S_AJE_Tot_20" localSheetId="13">#REF!</definedName>
    <definedName name="S_AJE_Tot_20" localSheetId="5">#REF!</definedName>
    <definedName name="S_AJE_Tot_20" localSheetId="3">#REF!</definedName>
    <definedName name="S_AJE_Tot_20">#REF!</definedName>
    <definedName name="S_AJE_Tot_21" localSheetId="14">#REF!</definedName>
    <definedName name="S_AJE_Tot_21" localSheetId="13">#REF!</definedName>
    <definedName name="S_AJE_Tot_21" localSheetId="5">#REF!</definedName>
    <definedName name="S_AJE_Tot_21" localSheetId="3">#REF!</definedName>
    <definedName name="S_AJE_Tot_21">#REF!</definedName>
    <definedName name="S_AJE_Tot_23" localSheetId="14">#REF!</definedName>
    <definedName name="S_AJE_Tot_23" localSheetId="13">#REF!</definedName>
    <definedName name="S_AJE_Tot_23" localSheetId="5">#REF!</definedName>
    <definedName name="S_AJE_Tot_23" localSheetId="3">#REF!</definedName>
    <definedName name="S_AJE_Tot_23">#REF!</definedName>
    <definedName name="S_AJE_Tot_5" localSheetId="14">#REF!</definedName>
    <definedName name="S_AJE_Tot_5" localSheetId="13">#REF!</definedName>
    <definedName name="S_AJE_Tot_5" localSheetId="5">#REF!</definedName>
    <definedName name="S_AJE_Tot_5" localSheetId="3">#REF!</definedName>
    <definedName name="S_AJE_Tot_5">#REF!</definedName>
    <definedName name="S_AJE_Tot_8" localSheetId="14">#REF!</definedName>
    <definedName name="S_AJE_Tot_8" localSheetId="13">#REF!</definedName>
    <definedName name="S_AJE_Tot_8" localSheetId="5">#REF!</definedName>
    <definedName name="S_AJE_Tot_8" localSheetId="3">#REF!</definedName>
    <definedName name="S_AJE_Tot_8">#REF!</definedName>
    <definedName name="S_AJE_Tot_Data" localSheetId="5">[108]Lead!$H$1:$H$459</definedName>
    <definedName name="S_AJE_Tot_Data">[109]Lead!$H$1:$H$480</definedName>
    <definedName name="S_AJE_Tot_Data_1" localSheetId="14">#REF!</definedName>
    <definedName name="S_AJE_Tot_Data_1" localSheetId="13">#REF!</definedName>
    <definedName name="S_AJE_Tot_Data_1" localSheetId="5">#REF!</definedName>
    <definedName name="S_AJE_Tot_Data_1" localSheetId="3">#REF!</definedName>
    <definedName name="S_AJE_Tot_Data_1">#REF!</definedName>
    <definedName name="S_AJE_Tot_Data_20" localSheetId="14">#REF!</definedName>
    <definedName name="S_AJE_Tot_Data_20" localSheetId="13">#REF!</definedName>
    <definedName name="S_AJE_Tot_Data_20" localSheetId="5">#REF!</definedName>
    <definedName name="S_AJE_Tot_Data_20" localSheetId="3">#REF!</definedName>
    <definedName name="S_AJE_Tot_Data_20">#REF!</definedName>
    <definedName name="S_AJE_Tot_Data_21" localSheetId="14">#REF!</definedName>
    <definedName name="S_AJE_Tot_Data_21" localSheetId="13">#REF!</definedName>
    <definedName name="S_AJE_Tot_Data_21" localSheetId="5">#REF!</definedName>
    <definedName name="S_AJE_Tot_Data_21" localSheetId="3">#REF!</definedName>
    <definedName name="S_AJE_Tot_Data_21">#REF!</definedName>
    <definedName name="S_AJE_Tot_Data_23" localSheetId="14">#REF!</definedName>
    <definedName name="S_AJE_Tot_Data_23" localSheetId="13">#REF!</definedName>
    <definedName name="S_AJE_Tot_Data_23" localSheetId="5">#REF!</definedName>
    <definedName name="S_AJE_Tot_Data_23" localSheetId="3">#REF!</definedName>
    <definedName name="S_AJE_Tot_Data_23">#REF!</definedName>
    <definedName name="S_AJE_Tot_Data_5" localSheetId="14">#REF!</definedName>
    <definedName name="S_AJE_Tot_Data_5" localSheetId="13">#REF!</definedName>
    <definedName name="S_AJE_Tot_Data_5" localSheetId="5">#REF!</definedName>
    <definedName name="S_AJE_Tot_Data_5" localSheetId="3">#REF!</definedName>
    <definedName name="S_AJE_Tot_Data_5">#REF!</definedName>
    <definedName name="S_AJE_Tot_Data_8" localSheetId="14">#REF!</definedName>
    <definedName name="S_AJE_Tot_Data_8" localSheetId="13">#REF!</definedName>
    <definedName name="S_AJE_Tot_Data_8" localSheetId="5">#REF!</definedName>
    <definedName name="S_AJE_Tot_Data_8" localSheetId="3">#REF!</definedName>
    <definedName name="S_AJE_Tot_Data_8">#REF!</definedName>
    <definedName name="S_AJE_Tot_GT" localSheetId="14">#REF!</definedName>
    <definedName name="S_AJE_Tot_GT" localSheetId="13">#REF!</definedName>
    <definedName name="S_AJE_Tot_GT" localSheetId="5">#REF!</definedName>
    <definedName name="S_AJE_Tot_GT" localSheetId="3">#REF!</definedName>
    <definedName name="S_AJE_Tot_GT">#REF!</definedName>
    <definedName name="S_AJE_Tot_GT_1" localSheetId="14">#REF!</definedName>
    <definedName name="S_AJE_Tot_GT_1" localSheetId="13">#REF!</definedName>
    <definedName name="S_AJE_Tot_GT_1" localSheetId="5">#REF!</definedName>
    <definedName name="S_AJE_Tot_GT_1" localSheetId="3">#REF!</definedName>
    <definedName name="S_AJE_Tot_GT_1">#REF!</definedName>
    <definedName name="S_AJE_Tot_GT_20" localSheetId="14">#REF!</definedName>
    <definedName name="S_AJE_Tot_GT_20" localSheetId="13">#REF!</definedName>
    <definedName name="S_AJE_Tot_GT_20" localSheetId="5">#REF!</definedName>
    <definedName name="S_AJE_Tot_GT_20" localSheetId="3">#REF!</definedName>
    <definedName name="S_AJE_Tot_GT_20">#REF!</definedName>
    <definedName name="S_AJE_Tot_GT_21" localSheetId="14">#REF!</definedName>
    <definedName name="S_AJE_Tot_GT_21" localSheetId="13">#REF!</definedName>
    <definedName name="S_AJE_Tot_GT_21" localSheetId="5">#REF!</definedName>
    <definedName name="S_AJE_Tot_GT_21" localSheetId="3">#REF!</definedName>
    <definedName name="S_AJE_Tot_GT_21">#REF!</definedName>
    <definedName name="S_AJE_Tot_GT_23" localSheetId="14">#REF!</definedName>
    <definedName name="S_AJE_Tot_GT_23" localSheetId="13">#REF!</definedName>
    <definedName name="S_AJE_Tot_GT_23" localSheetId="5">#REF!</definedName>
    <definedName name="S_AJE_Tot_GT_23" localSheetId="3">#REF!</definedName>
    <definedName name="S_AJE_Tot_GT_23">#REF!</definedName>
    <definedName name="S_AJE_Tot_GT_5" localSheetId="14">#REF!</definedName>
    <definedName name="S_AJE_Tot_GT_5" localSheetId="13">#REF!</definedName>
    <definedName name="S_AJE_Tot_GT_5" localSheetId="5">#REF!</definedName>
    <definedName name="S_AJE_Tot_GT_5" localSheetId="3">#REF!</definedName>
    <definedName name="S_AJE_Tot_GT_5">#REF!</definedName>
    <definedName name="S_AJE_Tot_GT_8" localSheetId="14">#REF!</definedName>
    <definedName name="S_AJE_Tot_GT_8" localSheetId="13">#REF!</definedName>
    <definedName name="S_AJE_Tot_GT_8" localSheetId="5">#REF!</definedName>
    <definedName name="S_AJE_Tot_GT_8" localSheetId="3">#REF!</definedName>
    <definedName name="S_AJE_Tot_GT_8">#REF!</definedName>
    <definedName name="S_CompNum_1" localSheetId="14">#REF!</definedName>
    <definedName name="S_CompNum_1" localSheetId="13">#REF!</definedName>
    <definedName name="S_CompNum_1" localSheetId="5">#REF!</definedName>
    <definedName name="S_CompNum_1" localSheetId="3">#REF!</definedName>
    <definedName name="S_CompNum_1">#REF!</definedName>
    <definedName name="S_CompNum_20" localSheetId="14">#REF!</definedName>
    <definedName name="S_CompNum_20" localSheetId="13">#REF!</definedName>
    <definedName name="S_CompNum_20" localSheetId="5">#REF!</definedName>
    <definedName name="S_CompNum_20" localSheetId="3">#REF!</definedName>
    <definedName name="S_CompNum_20">#REF!</definedName>
    <definedName name="S_CompNum_21" localSheetId="14">#REF!</definedName>
    <definedName name="S_CompNum_21" localSheetId="13">#REF!</definedName>
    <definedName name="S_CompNum_21" localSheetId="5">#REF!</definedName>
    <definedName name="S_CompNum_21" localSheetId="3">#REF!</definedName>
    <definedName name="S_CompNum_21">#REF!</definedName>
    <definedName name="S_CompNum_23" localSheetId="14">#REF!</definedName>
    <definedName name="S_CompNum_23" localSheetId="13">#REF!</definedName>
    <definedName name="S_CompNum_23" localSheetId="5">#REF!</definedName>
    <definedName name="S_CompNum_23" localSheetId="3">#REF!</definedName>
    <definedName name="S_CompNum_23">#REF!</definedName>
    <definedName name="S_CompNum_5" localSheetId="14">#REF!</definedName>
    <definedName name="S_CompNum_5" localSheetId="13">#REF!</definedName>
    <definedName name="S_CompNum_5" localSheetId="5">#REF!</definedName>
    <definedName name="S_CompNum_5" localSheetId="3">#REF!</definedName>
    <definedName name="S_CompNum_5">#REF!</definedName>
    <definedName name="S_CompNum_8" localSheetId="14">#REF!</definedName>
    <definedName name="S_CompNum_8" localSheetId="13">#REF!</definedName>
    <definedName name="S_CompNum_8" localSheetId="5">#REF!</definedName>
    <definedName name="S_CompNum_8" localSheetId="3">#REF!</definedName>
    <definedName name="S_CompNum_8">#REF!</definedName>
    <definedName name="S_CY_Beg_1" localSheetId="14">#REF!</definedName>
    <definedName name="S_CY_Beg_1" localSheetId="13">#REF!</definedName>
    <definedName name="S_CY_Beg_1" localSheetId="5">#REF!</definedName>
    <definedName name="S_CY_Beg_1" localSheetId="3">#REF!</definedName>
    <definedName name="S_CY_Beg_1">#REF!</definedName>
    <definedName name="S_CY_Beg_20" localSheetId="14">#REF!</definedName>
    <definedName name="S_CY_Beg_20" localSheetId="13">#REF!</definedName>
    <definedName name="S_CY_Beg_20" localSheetId="5">#REF!</definedName>
    <definedName name="S_CY_Beg_20" localSheetId="3">#REF!</definedName>
    <definedName name="S_CY_Beg_20">#REF!</definedName>
    <definedName name="S_CY_Beg_21" localSheetId="14">#REF!</definedName>
    <definedName name="S_CY_Beg_21" localSheetId="13">#REF!</definedName>
    <definedName name="S_CY_Beg_21" localSheetId="5">#REF!</definedName>
    <definedName name="S_CY_Beg_21" localSheetId="3">#REF!</definedName>
    <definedName name="S_CY_Beg_21">#REF!</definedName>
    <definedName name="S_CY_Beg_23" localSheetId="14">#REF!</definedName>
    <definedName name="S_CY_Beg_23" localSheetId="13">#REF!</definedName>
    <definedName name="S_CY_Beg_23" localSheetId="5">#REF!</definedName>
    <definedName name="S_CY_Beg_23" localSheetId="3">#REF!</definedName>
    <definedName name="S_CY_Beg_23">#REF!</definedName>
    <definedName name="S_CY_Beg_5" localSheetId="14">#REF!</definedName>
    <definedName name="S_CY_Beg_5" localSheetId="13">#REF!</definedName>
    <definedName name="S_CY_Beg_5" localSheetId="5">#REF!</definedName>
    <definedName name="S_CY_Beg_5" localSheetId="3">#REF!</definedName>
    <definedName name="S_CY_Beg_5">#REF!</definedName>
    <definedName name="S_CY_Beg_8" localSheetId="14">#REF!</definedName>
    <definedName name="S_CY_Beg_8" localSheetId="13">#REF!</definedName>
    <definedName name="S_CY_Beg_8" localSheetId="5">#REF!</definedName>
    <definedName name="S_CY_Beg_8" localSheetId="3">#REF!</definedName>
    <definedName name="S_CY_Beg_8">#REF!</definedName>
    <definedName name="S_CY_Beg_Data" localSheetId="5">[108]Lead!$F$1:$F$459</definedName>
    <definedName name="S_CY_Beg_Data">[109]Lead!$F$1:$F$480</definedName>
    <definedName name="S_CY_Beg_Data_1" localSheetId="14">#REF!</definedName>
    <definedName name="S_CY_Beg_Data_1" localSheetId="13">#REF!</definedName>
    <definedName name="S_CY_Beg_Data_1" localSheetId="5">#REF!</definedName>
    <definedName name="S_CY_Beg_Data_1" localSheetId="3">#REF!</definedName>
    <definedName name="S_CY_Beg_Data_1">#REF!</definedName>
    <definedName name="S_CY_Beg_Data_20" localSheetId="14">#REF!</definedName>
    <definedName name="S_CY_Beg_Data_20" localSheetId="13">#REF!</definedName>
    <definedName name="S_CY_Beg_Data_20" localSheetId="5">#REF!</definedName>
    <definedName name="S_CY_Beg_Data_20" localSheetId="3">#REF!</definedName>
    <definedName name="S_CY_Beg_Data_20">#REF!</definedName>
    <definedName name="S_CY_Beg_Data_21" localSheetId="14">#REF!</definedName>
    <definedName name="S_CY_Beg_Data_21" localSheetId="13">#REF!</definedName>
    <definedName name="S_CY_Beg_Data_21" localSheetId="5">#REF!</definedName>
    <definedName name="S_CY_Beg_Data_21" localSheetId="3">#REF!</definedName>
    <definedName name="S_CY_Beg_Data_21">#REF!</definedName>
    <definedName name="S_CY_Beg_Data_23" localSheetId="14">#REF!</definedName>
    <definedName name="S_CY_Beg_Data_23" localSheetId="13">#REF!</definedName>
    <definedName name="S_CY_Beg_Data_23" localSheetId="5">#REF!</definedName>
    <definedName name="S_CY_Beg_Data_23" localSheetId="3">#REF!</definedName>
    <definedName name="S_CY_Beg_Data_23">#REF!</definedName>
    <definedName name="S_CY_Beg_Data_5" localSheetId="14">#REF!</definedName>
    <definedName name="S_CY_Beg_Data_5" localSheetId="13">#REF!</definedName>
    <definedName name="S_CY_Beg_Data_5" localSheetId="5">#REF!</definedName>
    <definedName name="S_CY_Beg_Data_5" localSheetId="3">#REF!</definedName>
    <definedName name="S_CY_Beg_Data_5">#REF!</definedName>
    <definedName name="S_CY_Beg_Data_8" localSheetId="14">#REF!</definedName>
    <definedName name="S_CY_Beg_Data_8" localSheetId="13">#REF!</definedName>
    <definedName name="S_CY_Beg_Data_8" localSheetId="5">#REF!</definedName>
    <definedName name="S_CY_Beg_Data_8" localSheetId="3">#REF!</definedName>
    <definedName name="S_CY_Beg_Data_8">#REF!</definedName>
    <definedName name="S_CY_Beg_GT" localSheetId="14">#REF!</definedName>
    <definedName name="S_CY_Beg_GT" localSheetId="13">#REF!</definedName>
    <definedName name="S_CY_Beg_GT" localSheetId="5">#REF!</definedName>
    <definedName name="S_CY_Beg_GT" localSheetId="3">#REF!</definedName>
    <definedName name="S_CY_Beg_GT">#REF!</definedName>
    <definedName name="S_CY_Beg_GT_1" localSheetId="14">#REF!</definedName>
    <definedName name="S_CY_Beg_GT_1" localSheetId="13">#REF!</definedName>
    <definedName name="S_CY_Beg_GT_1" localSheetId="5">#REF!</definedName>
    <definedName name="S_CY_Beg_GT_1" localSheetId="3">#REF!</definedName>
    <definedName name="S_CY_Beg_GT_1">#REF!</definedName>
    <definedName name="S_CY_Beg_GT_20" localSheetId="14">#REF!</definedName>
    <definedName name="S_CY_Beg_GT_20" localSheetId="13">#REF!</definedName>
    <definedName name="S_CY_Beg_GT_20" localSheetId="5">#REF!</definedName>
    <definedName name="S_CY_Beg_GT_20" localSheetId="3">#REF!</definedName>
    <definedName name="S_CY_Beg_GT_20">#REF!</definedName>
    <definedName name="S_CY_Beg_GT_21" localSheetId="14">#REF!</definedName>
    <definedName name="S_CY_Beg_GT_21" localSheetId="13">#REF!</definedName>
    <definedName name="S_CY_Beg_GT_21" localSheetId="5">#REF!</definedName>
    <definedName name="S_CY_Beg_GT_21" localSheetId="3">#REF!</definedName>
    <definedName name="S_CY_Beg_GT_21">#REF!</definedName>
    <definedName name="S_CY_Beg_GT_23" localSheetId="14">#REF!</definedName>
    <definedName name="S_CY_Beg_GT_23" localSheetId="13">#REF!</definedName>
    <definedName name="S_CY_Beg_GT_23" localSheetId="5">#REF!</definedName>
    <definedName name="S_CY_Beg_GT_23" localSheetId="3">#REF!</definedName>
    <definedName name="S_CY_Beg_GT_23">#REF!</definedName>
    <definedName name="S_CY_Beg_GT_5" localSheetId="14">#REF!</definedName>
    <definedName name="S_CY_Beg_GT_5" localSheetId="13">#REF!</definedName>
    <definedName name="S_CY_Beg_GT_5" localSheetId="5">#REF!</definedName>
    <definedName name="S_CY_Beg_GT_5" localSheetId="3">#REF!</definedName>
    <definedName name="S_CY_Beg_GT_5">#REF!</definedName>
    <definedName name="S_CY_Beg_GT_8" localSheetId="14">#REF!</definedName>
    <definedName name="S_CY_Beg_GT_8" localSheetId="13">#REF!</definedName>
    <definedName name="S_CY_Beg_GT_8" localSheetId="5">#REF!</definedName>
    <definedName name="S_CY_Beg_GT_8" localSheetId="3">#REF!</definedName>
    <definedName name="S_CY_Beg_GT_8">#REF!</definedName>
    <definedName name="S_CY_End_1" localSheetId="14">#REF!</definedName>
    <definedName name="S_CY_End_1" localSheetId="13">#REF!</definedName>
    <definedName name="S_CY_End_1" localSheetId="5">#REF!</definedName>
    <definedName name="S_CY_End_1" localSheetId="3">#REF!</definedName>
    <definedName name="S_CY_End_1">#REF!</definedName>
    <definedName name="S_CY_End_20" localSheetId="14">#REF!</definedName>
    <definedName name="S_CY_End_20" localSheetId="13">#REF!</definedName>
    <definedName name="S_CY_End_20" localSheetId="5">#REF!</definedName>
    <definedName name="S_CY_End_20" localSheetId="3">#REF!</definedName>
    <definedName name="S_CY_End_20">#REF!</definedName>
    <definedName name="S_CY_End_21" localSheetId="14">#REF!</definedName>
    <definedName name="S_CY_End_21" localSheetId="13">#REF!</definedName>
    <definedName name="S_CY_End_21" localSheetId="5">#REF!</definedName>
    <definedName name="S_CY_End_21" localSheetId="3">#REF!</definedName>
    <definedName name="S_CY_End_21">#REF!</definedName>
    <definedName name="S_CY_End_23" localSheetId="14">#REF!</definedName>
    <definedName name="S_CY_End_23" localSheetId="13">#REF!</definedName>
    <definedName name="S_CY_End_23" localSheetId="5">#REF!</definedName>
    <definedName name="S_CY_End_23" localSheetId="3">#REF!</definedName>
    <definedName name="S_CY_End_23">#REF!</definedName>
    <definedName name="S_CY_End_5" localSheetId="14">#REF!</definedName>
    <definedName name="S_CY_End_5" localSheetId="13">#REF!</definedName>
    <definedName name="S_CY_End_5" localSheetId="5">#REF!</definedName>
    <definedName name="S_CY_End_5" localSheetId="3">#REF!</definedName>
    <definedName name="S_CY_End_5">#REF!</definedName>
    <definedName name="S_CY_End_8" localSheetId="14">#REF!</definedName>
    <definedName name="S_CY_End_8" localSheetId="13">#REF!</definedName>
    <definedName name="S_CY_End_8" localSheetId="5">#REF!</definedName>
    <definedName name="S_CY_End_8" localSheetId="3">#REF!</definedName>
    <definedName name="S_CY_End_8">#REF!</definedName>
    <definedName name="S_CY_End_Data" localSheetId="5">[108]Lead!$K$1:$K$459</definedName>
    <definedName name="S_CY_End_Data">[109]Lead!$K$1:$K$480</definedName>
    <definedName name="S_CY_End_Data_1" localSheetId="14">#REF!</definedName>
    <definedName name="S_CY_End_Data_1" localSheetId="13">#REF!</definedName>
    <definedName name="S_CY_End_Data_1" localSheetId="5">#REF!</definedName>
    <definedName name="S_CY_End_Data_1" localSheetId="3">#REF!</definedName>
    <definedName name="S_CY_End_Data_1">#REF!</definedName>
    <definedName name="S_CY_End_Data_20" localSheetId="14">#REF!</definedName>
    <definedName name="S_CY_End_Data_20" localSheetId="13">#REF!</definedName>
    <definedName name="S_CY_End_Data_20" localSheetId="5">#REF!</definedName>
    <definedName name="S_CY_End_Data_20" localSheetId="3">#REF!</definedName>
    <definedName name="S_CY_End_Data_20">#REF!</definedName>
    <definedName name="S_CY_End_Data_21" localSheetId="14">#REF!</definedName>
    <definedName name="S_CY_End_Data_21" localSheetId="13">#REF!</definedName>
    <definedName name="S_CY_End_Data_21" localSheetId="5">#REF!</definedName>
    <definedName name="S_CY_End_Data_21" localSheetId="3">#REF!</definedName>
    <definedName name="S_CY_End_Data_21">#REF!</definedName>
    <definedName name="S_CY_End_Data_23" localSheetId="14">#REF!</definedName>
    <definedName name="S_CY_End_Data_23" localSheetId="13">#REF!</definedName>
    <definedName name="S_CY_End_Data_23" localSheetId="5">#REF!</definedName>
    <definedName name="S_CY_End_Data_23" localSheetId="3">#REF!</definedName>
    <definedName name="S_CY_End_Data_23">#REF!</definedName>
    <definedName name="S_CY_End_Data_5" localSheetId="14">#REF!</definedName>
    <definedName name="S_CY_End_Data_5" localSheetId="13">#REF!</definedName>
    <definedName name="S_CY_End_Data_5" localSheetId="5">#REF!</definedName>
    <definedName name="S_CY_End_Data_5" localSheetId="3">#REF!</definedName>
    <definedName name="S_CY_End_Data_5">#REF!</definedName>
    <definedName name="S_CY_End_Data_8" localSheetId="14">#REF!</definedName>
    <definedName name="S_CY_End_Data_8" localSheetId="13">#REF!</definedName>
    <definedName name="S_CY_End_Data_8" localSheetId="5">#REF!</definedName>
    <definedName name="S_CY_End_Data_8" localSheetId="3">#REF!</definedName>
    <definedName name="S_CY_End_Data_8">#REF!</definedName>
    <definedName name="S_CY_End_GT" localSheetId="14">#REF!</definedName>
    <definedName name="S_CY_End_GT" localSheetId="13">#REF!</definedName>
    <definedName name="S_CY_End_GT" localSheetId="5">#REF!</definedName>
    <definedName name="S_CY_End_GT" localSheetId="3">#REF!</definedName>
    <definedName name="S_CY_End_GT">#REF!</definedName>
    <definedName name="S_CY_End_GT_1" localSheetId="14">#REF!</definedName>
    <definedName name="S_CY_End_GT_1" localSheetId="13">#REF!</definedName>
    <definedName name="S_CY_End_GT_1" localSheetId="5">#REF!</definedName>
    <definedName name="S_CY_End_GT_1" localSheetId="3">#REF!</definedName>
    <definedName name="S_CY_End_GT_1">#REF!</definedName>
    <definedName name="S_CY_End_GT_20" localSheetId="14">#REF!</definedName>
    <definedName name="S_CY_End_GT_20" localSheetId="13">#REF!</definedName>
    <definedName name="S_CY_End_GT_20" localSheetId="5">#REF!</definedName>
    <definedName name="S_CY_End_GT_20" localSheetId="3">#REF!</definedName>
    <definedName name="S_CY_End_GT_20">#REF!</definedName>
    <definedName name="S_CY_End_GT_21" localSheetId="14">#REF!</definedName>
    <definedName name="S_CY_End_GT_21" localSheetId="13">#REF!</definedName>
    <definedName name="S_CY_End_GT_21" localSheetId="5">#REF!</definedName>
    <definedName name="S_CY_End_GT_21" localSheetId="3">#REF!</definedName>
    <definedName name="S_CY_End_GT_21">#REF!</definedName>
    <definedName name="S_CY_End_GT_23" localSheetId="14">#REF!</definedName>
    <definedName name="S_CY_End_GT_23" localSheetId="13">#REF!</definedName>
    <definedName name="S_CY_End_GT_23" localSheetId="5">#REF!</definedName>
    <definedName name="S_CY_End_GT_23" localSheetId="3">#REF!</definedName>
    <definedName name="S_CY_End_GT_23">#REF!</definedName>
    <definedName name="S_CY_End_GT_5" localSheetId="14">#REF!</definedName>
    <definedName name="S_CY_End_GT_5" localSheetId="13">#REF!</definedName>
    <definedName name="S_CY_End_GT_5" localSheetId="5">#REF!</definedName>
    <definedName name="S_CY_End_GT_5" localSheetId="3">#REF!</definedName>
    <definedName name="S_CY_End_GT_5">#REF!</definedName>
    <definedName name="S_CY_End_GT_8" localSheetId="14">#REF!</definedName>
    <definedName name="S_CY_End_GT_8" localSheetId="13">#REF!</definedName>
    <definedName name="S_CY_End_GT_8" localSheetId="5">#REF!</definedName>
    <definedName name="S_CY_End_GT_8" localSheetId="3">#REF!</definedName>
    <definedName name="S_CY_End_GT_8">#REF!</definedName>
    <definedName name="S_Diff_Amt_1" localSheetId="14">#REF!</definedName>
    <definedName name="S_Diff_Amt_1" localSheetId="13">#REF!</definedName>
    <definedName name="S_Diff_Amt_1" localSheetId="5">#REF!</definedName>
    <definedName name="S_Diff_Amt_1" localSheetId="3">#REF!</definedName>
    <definedName name="S_Diff_Amt_1">#REF!</definedName>
    <definedName name="S_Diff_Amt_20" localSheetId="14">#REF!</definedName>
    <definedName name="S_Diff_Amt_20" localSheetId="13">#REF!</definedName>
    <definedName name="S_Diff_Amt_20" localSheetId="5">#REF!</definedName>
    <definedName name="S_Diff_Amt_20" localSheetId="3">#REF!</definedName>
    <definedName name="S_Diff_Amt_20">#REF!</definedName>
    <definedName name="S_Diff_Amt_21" localSheetId="14">#REF!</definedName>
    <definedName name="S_Diff_Amt_21" localSheetId="13">#REF!</definedName>
    <definedName name="S_Diff_Amt_21" localSheetId="5">#REF!</definedName>
    <definedName name="S_Diff_Amt_21" localSheetId="3">#REF!</definedName>
    <definedName name="S_Diff_Amt_21">#REF!</definedName>
    <definedName name="S_Diff_Amt_23" localSheetId="14">#REF!</definedName>
    <definedName name="S_Diff_Amt_23" localSheetId="13">#REF!</definedName>
    <definedName name="S_Diff_Amt_23" localSheetId="5">#REF!</definedName>
    <definedName name="S_Diff_Amt_23" localSheetId="3">#REF!</definedName>
    <definedName name="S_Diff_Amt_23">#REF!</definedName>
    <definedName name="S_Diff_Amt_5" localSheetId="14">#REF!</definedName>
    <definedName name="S_Diff_Amt_5" localSheetId="13">#REF!</definedName>
    <definedName name="S_Diff_Amt_5" localSheetId="5">#REF!</definedName>
    <definedName name="S_Diff_Amt_5" localSheetId="3">#REF!</definedName>
    <definedName name="S_Diff_Amt_5">#REF!</definedName>
    <definedName name="S_Diff_Amt_8" localSheetId="14">#REF!</definedName>
    <definedName name="S_Diff_Amt_8" localSheetId="13">#REF!</definedName>
    <definedName name="S_Diff_Amt_8" localSheetId="5">#REF!</definedName>
    <definedName name="S_Diff_Amt_8" localSheetId="3">#REF!</definedName>
    <definedName name="S_Diff_Amt_8">#REF!</definedName>
    <definedName name="S_Diff_Pct_1" localSheetId="14">#REF!</definedName>
    <definedName name="S_Diff_Pct_1" localSheetId="13">#REF!</definedName>
    <definedName name="S_Diff_Pct_1" localSheetId="5">#REF!</definedName>
    <definedName name="S_Diff_Pct_1" localSheetId="3">#REF!</definedName>
    <definedName name="S_Diff_Pct_1">#REF!</definedName>
    <definedName name="S_Diff_Pct_20" localSheetId="14">#REF!</definedName>
    <definedName name="S_Diff_Pct_20" localSheetId="13">#REF!</definedName>
    <definedName name="S_Diff_Pct_20" localSheetId="5">#REF!</definedName>
    <definedName name="S_Diff_Pct_20" localSheetId="3">#REF!</definedName>
    <definedName name="S_Diff_Pct_20">#REF!</definedName>
    <definedName name="S_Diff_Pct_21" localSheetId="14">#REF!</definedName>
    <definedName name="S_Diff_Pct_21" localSheetId="13">#REF!</definedName>
    <definedName name="S_Diff_Pct_21" localSheetId="5">#REF!</definedName>
    <definedName name="S_Diff_Pct_21" localSheetId="3">#REF!</definedName>
    <definedName name="S_Diff_Pct_21">#REF!</definedName>
    <definedName name="S_Diff_Pct_23" localSheetId="14">#REF!</definedName>
    <definedName name="S_Diff_Pct_23" localSheetId="13">#REF!</definedName>
    <definedName name="S_Diff_Pct_23" localSheetId="5">#REF!</definedName>
    <definedName name="S_Diff_Pct_23" localSheetId="3">#REF!</definedName>
    <definedName name="S_Diff_Pct_23">#REF!</definedName>
    <definedName name="S_Diff_Pct_5" localSheetId="14">#REF!</definedName>
    <definedName name="S_Diff_Pct_5" localSheetId="13">#REF!</definedName>
    <definedName name="S_Diff_Pct_5" localSheetId="5">#REF!</definedName>
    <definedName name="S_Diff_Pct_5" localSheetId="3">#REF!</definedName>
    <definedName name="S_Diff_Pct_5">#REF!</definedName>
    <definedName name="S_Diff_Pct_8" localSheetId="14">#REF!</definedName>
    <definedName name="S_Diff_Pct_8" localSheetId="13">#REF!</definedName>
    <definedName name="S_Diff_Pct_8" localSheetId="5">#REF!</definedName>
    <definedName name="S_Diff_Pct_8" localSheetId="3">#REF!</definedName>
    <definedName name="S_Diff_Pct_8">#REF!</definedName>
    <definedName name="S_GrpNum_1" localSheetId="14">#REF!</definedName>
    <definedName name="S_GrpNum_1" localSheetId="13">#REF!</definedName>
    <definedName name="S_GrpNum_1" localSheetId="5">#REF!</definedName>
    <definedName name="S_GrpNum_1" localSheetId="3">#REF!</definedName>
    <definedName name="S_GrpNum_1">#REF!</definedName>
    <definedName name="S_GrpNum_20" localSheetId="14">#REF!</definedName>
    <definedName name="S_GrpNum_20" localSheetId="13">#REF!</definedName>
    <definedName name="S_GrpNum_20" localSheetId="5">#REF!</definedName>
    <definedName name="S_GrpNum_20" localSheetId="3">#REF!</definedName>
    <definedName name="S_GrpNum_20">#REF!</definedName>
    <definedName name="S_GrpNum_21" localSheetId="14">#REF!</definedName>
    <definedName name="S_GrpNum_21" localSheetId="13">#REF!</definedName>
    <definedName name="S_GrpNum_21" localSheetId="5">#REF!</definedName>
    <definedName name="S_GrpNum_21" localSheetId="3">#REF!</definedName>
    <definedName name="S_GrpNum_21">#REF!</definedName>
    <definedName name="S_GrpNum_23" localSheetId="14">#REF!</definedName>
    <definedName name="S_GrpNum_23" localSheetId="13">#REF!</definedName>
    <definedName name="S_GrpNum_23" localSheetId="5">#REF!</definedName>
    <definedName name="S_GrpNum_23" localSheetId="3">#REF!</definedName>
    <definedName name="S_GrpNum_23">#REF!</definedName>
    <definedName name="S_GrpNum_5" localSheetId="14">#REF!</definedName>
    <definedName name="S_GrpNum_5" localSheetId="13">#REF!</definedName>
    <definedName name="S_GrpNum_5" localSheetId="5">#REF!</definedName>
    <definedName name="S_GrpNum_5" localSheetId="3">#REF!</definedName>
    <definedName name="S_GrpNum_5">#REF!</definedName>
    <definedName name="S_GrpNum_8" localSheetId="14">#REF!</definedName>
    <definedName name="S_GrpNum_8" localSheetId="13">#REF!</definedName>
    <definedName name="S_GrpNum_8" localSheetId="5">#REF!</definedName>
    <definedName name="S_GrpNum_8" localSheetId="3">#REF!</definedName>
    <definedName name="S_GrpNum_8">#REF!</definedName>
    <definedName name="S_Headings" localSheetId="14">#REF!</definedName>
    <definedName name="S_Headings" localSheetId="13">#REF!</definedName>
    <definedName name="S_Headings" localSheetId="5">#REF!</definedName>
    <definedName name="S_Headings" localSheetId="3">#REF!</definedName>
    <definedName name="S_Headings">#REF!</definedName>
    <definedName name="S_Headings_1" localSheetId="14">#REF!</definedName>
    <definedName name="S_Headings_1" localSheetId="13">#REF!</definedName>
    <definedName name="S_Headings_1" localSheetId="5">#REF!</definedName>
    <definedName name="S_Headings_1" localSheetId="3">#REF!</definedName>
    <definedName name="S_Headings_1">#REF!</definedName>
    <definedName name="S_Headings_20" localSheetId="14">#REF!</definedName>
    <definedName name="S_Headings_20" localSheetId="13">#REF!</definedName>
    <definedName name="S_Headings_20" localSheetId="5">#REF!</definedName>
    <definedName name="S_Headings_20" localSheetId="3">#REF!</definedName>
    <definedName name="S_Headings_20">#REF!</definedName>
    <definedName name="S_Headings_21" localSheetId="14">#REF!</definedName>
    <definedName name="S_Headings_21" localSheetId="13">#REF!</definedName>
    <definedName name="S_Headings_21" localSheetId="5">#REF!</definedName>
    <definedName name="S_Headings_21" localSheetId="3">#REF!</definedName>
    <definedName name="S_Headings_21">#REF!</definedName>
    <definedName name="S_Headings_23" localSheetId="14">#REF!</definedName>
    <definedName name="S_Headings_23" localSheetId="13">#REF!</definedName>
    <definedName name="S_Headings_23" localSheetId="5">#REF!</definedName>
    <definedName name="S_Headings_23" localSheetId="3">#REF!</definedName>
    <definedName name="S_Headings_23">#REF!</definedName>
    <definedName name="S_Headings_5" localSheetId="14">#REF!</definedName>
    <definedName name="S_Headings_5" localSheetId="13">#REF!</definedName>
    <definedName name="S_Headings_5" localSheetId="5">#REF!</definedName>
    <definedName name="S_Headings_5" localSheetId="3">#REF!</definedName>
    <definedName name="S_Headings_5">#REF!</definedName>
    <definedName name="S_Headings_8" localSheetId="14">#REF!</definedName>
    <definedName name="S_Headings_8" localSheetId="13">#REF!</definedName>
    <definedName name="S_Headings_8" localSheetId="5">#REF!</definedName>
    <definedName name="S_Headings_8" localSheetId="3">#REF!</definedName>
    <definedName name="S_Headings_8">#REF!</definedName>
    <definedName name="S_KeyValue" localSheetId="14">#REF!</definedName>
    <definedName name="S_KeyValue" localSheetId="13">#REF!</definedName>
    <definedName name="S_KeyValue" localSheetId="5">#REF!</definedName>
    <definedName name="S_KeyValue" localSheetId="3">#REF!</definedName>
    <definedName name="S_KeyValue">#REF!</definedName>
    <definedName name="S_KeyValue_1" localSheetId="14">#REF!</definedName>
    <definedName name="S_KeyValue_1" localSheetId="13">#REF!</definedName>
    <definedName name="S_KeyValue_1" localSheetId="5">#REF!</definedName>
    <definedName name="S_KeyValue_1" localSheetId="3">#REF!</definedName>
    <definedName name="S_KeyValue_1">#REF!</definedName>
    <definedName name="S_KeyValue_20" localSheetId="14">#REF!</definedName>
    <definedName name="S_KeyValue_20" localSheetId="13">#REF!</definedName>
    <definedName name="S_KeyValue_20" localSheetId="5">#REF!</definedName>
    <definedName name="S_KeyValue_20" localSheetId="3">#REF!</definedName>
    <definedName name="S_KeyValue_20">#REF!</definedName>
    <definedName name="S_KeyValue_21" localSheetId="14">#REF!</definedName>
    <definedName name="S_KeyValue_21" localSheetId="13">#REF!</definedName>
    <definedName name="S_KeyValue_21" localSheetId="5">#REF!</definedName>
    <definedName name="S_KeyValue_21" localSheetId="3">#REF!</definedName>
    <definedName name="S_KeyValue_21">#REF!</definedName>
    <definedName name="S_KeyValue_23" localSheetId="14">#REF!</definedName>
    <definedName name="S_KeyValue_23" localSheetId="13">#REF!</definedName>
    <definedName name="S_KeyValue_23" localSheetId="5">#REF!</definedName>
    <definedName name="S_KeyValue_23" localSheetId="3">#REF!</definedName>
    <definedName name="S_KeyValue_23">#REF!</definedName>
    <definedName name="S_KeyValue_5" localSheetId="14">#REF!</definedName>
    <definedName name="S_KeyValue_5" localSheetId="13">#REF!</definedName>
    <definedName name="S_KeyValue_5" localSheetId="5">#REF!</definedName>
    <definedName name="S_KeyValue_5" localSheetId="3">#REF!</definedName>
    <definedName name="S_KeyValue_5">#REF!</definedName>
    <definedName name="S_KeyValue_8" localSheetId="14">#REF!</definedName>
    <definedName name="S_KeyValue_8" localSheetId="13">#REF!</definedName>
    <definedName name="S_KeyValue_8" localSheetId="5">#REF!</definedName>
    <definedName name="S_KeyValue_8" localSheetId="3">#REF!</definedName>
    <definedName name="S_KeyValue_8">#REF!</definedName>
    <definedName name="S_PY_End_1" localSheetId="14">#REF!</definedName>
    <definedName name="S_PY_End_1" localSheetId="13">#REF!</definedName>
    <definedName name="S_PY_End_1" localSheetId="5">#REF!</definedName>
    <definedName name="S_PY_End_1" localSheetId="3">#REF!</definedName>
    <definedName name="S_PY_End_1">#REF!</definedName>
    <definedName name="S_PY_End_20" localSheetId="14">#REF!</definedName>
    <definedName name="S_PY_End_20" localSheetId="13">#REF!</definedName>
    <definedName name="S_PY_End_20" localSheetId="5">#REF!</definedName>
    <definedName name="S_PY_End_20" localSheetId="3">#REF!</definedName>
    <definedName name="S_PY_End_20">#REF!</definedName>
    <definedName name="S_PY_End_21" localSheetId="14">#REF!</definedName>
    <definedName name="S_PY_End_21" localSheetId="13">#REF!</definedName>
    <definedName name="S_PY_End_21" localSheetId="5">#REF!</definedName>
    <definedName name="S_PY_End_21" localSheetId="3">#REF!</definedName>
    <definedName name="S_PY_End_21">#REF!</definedName>
    <definedName name="S_PY_End_23" localSheetId="14">#REF!</definedName>
    <definedName name="S_PY_End_23" localSheetId="13">#REF!</definedName>
    <definedName name="S_PY_End_23" localSheetId="5">#REF!</definedName>
    <definedName name="S_PY_End_23" localSheetId="3">#REF!</definedName>
    <definedName name="S_PY_End_23">#REF!</definedName>
    <definedName name="S_PY_End_5" localSheetId="14">#REF!</definedName>
    <definedName name="S_PY_End_5" localSheetId="13">#REF!</definedName>
    <definedName name="S_PY_End_5" localSheetId="5">#REF!</definedName>
    <definedName name="S_PY_End_5" localSheetId="3">#REF!</definedName>
    <definedName name="S_PY_End_5">#REF!</definedName>
    <definedName name="S_PY_End_8" localSheetId="14">#REF!</definedName>
    <definedName name="S_PY_End_8" localSheetId="13">#REF!</definedName>
    <definedName name="S_PY_End_8" localSheetId="5">#REF!</definedName>
    <definedName name="S_PY_End_8" localSheetId="3">#REF!</definedName>
    <definedName name="S_PY_End_8">#REF!</definedName>
    <definedName name="S_PY_End_Data" localSheetId="5">[108]Lead!$M$1:$M$459</definedName>
    <definedName name="S_PY_End_Data">[109]Lead!$M$1:$M$480</definedName>
    <definedName name="S_PY_End_Data_1" localSheetId="14">#REF!</definedName>
    <definedName name="S_PY_End_Data_1" localSheetId="13">#REF!</definedName>
    <definedName name="S_PY_End_Data_1" localSheetId="5">#REF!</definedName>
    <definedName name="S_PY_End_Data_1" localSheetId="3">#REF!</definedName>
    <definedName name="S_PY_End_Data_1">#REF!</definedName>
    <definedName name="S_PY_End_Data_20" localSheetId="14">#REF!</definedName>
    <definedName name="S_PY_End_Data_20" localSheetId="13">#REF!</definedName>
    <definedName name="S_PY_End_Data_20" localSheetId="5">#REF!</definedName>
    <definedName name="S_PY_End_Data_20" localSheetId="3">#REF!</definedName>
    <definedName name="S_PY_End_Data_20">#REF!</definedName>
    <definedName name="S_PY_End_Data_21" localSheetId="14">#REF!</definedName>
    <definedName name="S_PY_End_Data_21" localSheetId="13">#REF!</definedName>
    <definedName name="S_PY_End_Data_21" localSheetId="5">#REF!</definedName>
    <definedName name="S_PY_End_Data_21" localSheetId="3">#REF!</definedName>
    <definedName name="S_PY_End_Data_21">#REF!</definedName>
    <definedName name="S_PY_End_Data_23" localSheetId="14">#REF!</definedName>
    <definedName name="S_PY_End_Data_23" localSheetId="13">#REF!</definedName>
    <definedName name="S_PY_End_Data_23" localSheetId="5">#REF!</definedName>
    <definedName name="S_PY_End_Data_23" localSheetId="3">#REF!</definedName>
    <definedName name="S_PY_End_Data_23">#REF!</definedName>
    <definedName name="S_PY_End_Data_5" localSheetId="14">#REF!</definedName>
    <definedName name="S_PY_End_Data_5" localSheetId="13">#REF!</definedName>
    <definedName name="S_PY_End_Data_5" localSheetId="5">#REF!</definedName>
    <definedName name="S_PY_End_Data_5" localSheetId="3">#REF!</definedName>
    <definedName name="S_PY_End_Data_5">#REF!</definedName>
    <definedName name="S_PY_End_Data_8" localSheetId="14">#REF!</definedName>
    <definedName name="S_PY_End_Data_8" localSheetId="13">#REF!</definedName>
    <definedName name="S_PY_End_Data_8" localSheetId="5">#REF!</definedName>
    <definedName name="S_PY_End_Data_8" localSheetId="3">#REF!</definedName>
    <definedName name="S_PY_End_Data_8">#REF!</definedName>
    <definedName name="S_PY_End_GT" localSheetId="14">#REF!</definedName>
    <definedName name="S_PY_End_GT" localSheetId="13">#REF!</definedName>
    <definedName name="S_PY_End_GT" localSheetId="5">#REF!</definedName>
    <definedName name="S_PY_End_GT" localSheetId="3">#REF!</definedName>
    <definedName name="S_PY_End_GT">#REF!</definedName>
    <definedName name="S_PY_End_GT_1" localSheetId="14">#REF!</definedName>
    <definedName name="S_PY_End_GT_1" localSheetId="13">#REF!</definedName>
    <definedName name="S_PY_End_GT_1" localSheetId="5">#REF!</definedName>
    <definedName name="S_PY_End_GT_1" localSheetId="3">#REF!</definedName>
    <definedName name="S_PY_End_GT_1">#REF!</definedName>
    <definedName name="S_PY_End_GT_20" localSheetId="14">#REF!</definedName>
    <definedName name="S_PY_End_GT_20" localSheetId="13">#REF!</definedName>
    <definedName name="S_PY_End_GT_20" localSheetId="5">#REF!</definedName>
    <definedName name="S_PY_End_GT_20" localSheetId="3">#REF!</definedName>
    <definedName name="S_PY_End_GT_20">#REF!</definedName>
    <definedName name="S_PY_End_GT_21" localSheetId="14">#REF!</definedName>
    <definedName name="S_PY_End_GT_21" localSheetId="13">#REF!</definedName>
    <definedName name="S_PY_End_GT_21" localSheetId="5">#REF!</definedName>
    <definedName name="S_PY_End_GT_21" localSheetId="3">#REF!</definedName>
    <definedName name="S_PY_End_GT_21">#REF!</definedName>
    <definedName name="S_PY_End_GT_23" localSheetId="14">#REF!</definedName>
    <definedName name="S_PY_End_GT_23" localSheetId="13">#REF!</definedName>
    <definedName name="S_PY_End_GT_23" localSheetId="5">#REF!</definedName>
    <definedName name="S_PY_End_GT_23" localSheetId="3">#REF!</definedName>
    <definedName name="S_PY_End_GT_23">#REF!</definedName>
    <definedName name="S_PY_End_GT_5" localSheetId="14">#REF!</definedName>
    <definedName name="S_PY_End_GT_5" localSheetId="13">#REF!</definedName>
    <definedName name="S_PY_End_GT_5" localSheetId="5">#REF!</definedName>
    <definedName name="S_PY_End_GT_5" localSheetId="3">#REF!</definedName>
    <definedName name="S_PY_End_GT_5">#REF!</definedName>
    <definedName name="S_PY_End_GT_8" localSheetId="14">#REF!</definedName>
    <definedName name="S_PY_End_GT_8" localSheetId="13">#REF!</definedName>
    <definedName name="S_PY_End_GT_8" localSheetId="5">#REF!</definedName>
    <definedName name="S_PY_End_GT_8" localSheetId="3">#REF!</definedName>
    <definedName name="S_PY_End_GT_8">#REF!</definedName>
    <definedName name="S_RJE_Tot_1" localSheetId="14">#REF!</definedName>
    <definedName name="S_RJE_Tot_1" localSheetId="13">#REF!</definedName>
    <definedName name="S_RJE_Tot_1" localSheetId="5">#REF!</definedName>
    <definedName name="S_RJE_Tot_1" localSheetId="3">#REF!</definedName>
    <definedName name="S_RJE_Tot_1">#REF!</definedName>
    <definedName name="S_RJE_Tot_20" localSheetId="14">#REF!</definedName>
    <definedName name="S_RJE_Tot_20" localSheetId="13">#REF!</definedName>
    <definedName name="S_RJE_Tot_20" localSheetId="5">#REF!</definedName>
    <definedName name="S_RJE_Tot_20" localSheetId="3">#REF!</definedName>
    <definedName name="S_RJE_Tot_20">#REF!</definedName>
    <definedName name="S_RJE_Tot_21" localSheetId="14">#REF!</definedName>
    <definedName name="S_RJE_Tot_21" localSheetId="13">#REF!</definedName>
    <definedName name="S_RJE_Tot_21" localSheetId="5">#REF!</definedName>
    <definedName name="S_RJE_Tot_21" localSheetId="3">#REF!</definedName>
    <definedName name="S_RJE_Tot_21">#REF!</definedName>
    <definedName name="S_RJE_Tot_23" localSheetId="14">#REF!</definedName>
    <definedName name="S_RJE_Tot_23" localSheetId="13">#REF!</definedName>
    <definedName name="S_RJE_Tot_23" localSheetId="5">#REF!</definedName>
    <definedName name="S_RJE_Tot_23" localSheetId="3">#REF!</definedName>
    <definedName name="S_RJE_Tot_23">#REF!</definedName>
    <definedName name="S_RJE_Tot_5" localSheetId="14">#REF!</definedName>
    <definedName name="S_RJE_Tot_5" localSheetId="13">#REF!</definedName>
    <definedName name="S_RJE_Tot_5" localSheetId="5">#REF!</definedName>
    <definedName name="S_RJE_Tot_5" localSheetId="3">#REF!</definedName>
    <definedName name="S_RJE_Tot_5">#REF!</definedName>
    <definedName name="S_RJE_Tot_8" localSheetId="14">#REF!</definedName>
    <definedName name="S_RJE_Tot_8" localSheetId="13">#REF!</definedName>
    <definedName name="S_RJE_Tot_8" localSheetId="5">#REF!</definedName>
    <definedName name="S_RJE_Tot_8" localSheetId="3">#REF!</definedName>
    <definedName name="S_RJE_Tot_8">#REF!</definedName>
    <definedName name="S_RJE_Tot_Data" localSheetId="5">[108]Lead!$J$1:$J$459</definedName>
    <definedName name="S_RJE_Tot_Data">[109]Lead!$J$1:$J$480</definedName>
    <definedName name="S_RJE_Tot_Data_1" localSheetId="14">#REF!</definedName>
    <definedName name="S_RJE_Tot_Data_1" localSheetId="13">#REF!</definedName>
    <definedName name="S_RJE_Tot_Data_1" localSheetId="5">#REF!</definedName>
    <definedName name="S_RJE_Tot_Data_1" localSheetId="3">#REF!</definedName>
    <definedName name="S_RJE_Tot_Data_1">#REF!</definedName>
    <definedName name="S_RJE_Tot_Data_20" localSheetId="14">#REF!</definedName>
    <definedName name="S_RJE_Tot_Data_20" localSheetId="13">#REF!</definedName>
    <definedName name="S_RJE_Tot_Data_20" localSheetId="5">#REF!</definedName>
    <definedName name="S_RJE_Tot_Data_20" localSheetId="3">#REF!</definedName>
    <definedName name="S_RJE_Tot_Data_20">#REF!</definedName>
    <definedName name="S_RJE_Tot_Data_21" localSheetId="14">#REF!</definedName>
    <definedName name="S_RJE_Tot_Data_21" localSheetId="13">#REF!</definedName>
    <definedName name="S_RJE_Tot_Data_21" localSheetId="5">#REF!</definedName>
    <definedName name="S_RJE_Tot_Data_21" localSheetId="3">#REF!</definedName>
    <definedName name="S_RJE_Tot_Data_21">#REF!</definedName>
    <definedName name="S_RJE_Tot_Data_23" localSheetId="14">#REF!</definedName>
    <definedName name="S_RJE_Tot_Data_23" localSheetId="13">#REF!</definedName>
    <definedName name="S_RJE_Tot_Data_23" localSheetId="5">#REF!</definedName>
    <definedName name="S_RJE_Tot_Data_23" localSheetId="3">#REF!</definedName>
    <definedName name="S_RJE_Tot_Data_23">#REF!</definedName>
    <definedName name="S_RJE_Tot_Data_5" localSheetId="14">#REF!</definedName>
    <definedName name="S_RJE_Tot_Data_5" localSheetId="13">#REF!</definedName>
    <definedName name="S_RJE_Tot_Data_5" localSheetId="5">#REF!</definedName>
    <definedName name="S_RJE_Tot_Data_5" localSheetId="3">#REF!</definedName>
    <definedName name="S_RJE_Tot_Data_5">#REF!</definedName>
    <definedName name="S_RJE_Tot_Data_8" localSheetId="14">#REF!</definedName>
    <definedName name="S_RJE_Tot_Data_8" localSheetId="13">#REF!</definedName>
    <definedName name="S_RJE_Tot_Data_8" localSheetId="5">#REF!</definedName>
    <definedName name="S_RJE_Tot_Data_8" localSheetId="3">#REF!</definedName>
    <definedName name="S_RJE_Tot_Data_8">#REF!</definedName>
    <definedName name="S_RJE_Tot_GT" localSheetId="14">#REF!</definedName>
    <definedName name="S_RJE_Tot_GT" localSheetId="13">#REF!</definedName>
    <definedName name="S_RJE_Tot_GT" localSheetId="5">#REF!</definedName>
    <definedName name="S_RJE_Tot_GT" localSheetId="3">#REF!</definedName>
    <definedName name="S_RJE_Tot_GT">#REF!</definedName>
    <definedName name="S_RJE_Tot_GT_1" localSheetId="14">#REF!</definedName>
    <definedName name="S_RJE_Tot_GT_1" localSheetId="13">#REF!</definedName>
    <definedName name="S_RJE_Tot_GT_1" localSheetId="5">#REF!</definedName>
    <definedName name="S_RJE_Tot_GT_1" localSheetId="3">#REF!</definedName>
    <definedName name="S_RJE_Tot_GT_1">#REF!</definedName>
    <definedName name="S_RJE_Tot_GT_20" localSheetId="14">#REF!</definedName>
    <definedName name="S_RJE_Tot_GT_20" localSheetId="13">#REF!</definedName>
    <definedName name="S_RJE_Tot_GT_20" localSheetId="5">#REF!</definedName>
    <definedName name="S_RJE_Tot_GT_20" localSheetId="3">#REF!</definedName>
    <definedName name="S_RJE_Tot_GT_20">#REF!</definedName>
    <definedName name="S_RJE_Tot_GT_21" localSheetId="14">#REF!</definedName>
    <definedName name="S_RJE_Tot_GT_21" localSheetId="13">#REF!</definedName>
    <definedName name="S_RJE_Tot_GT_21" localSheetId="5">#REF!</definedName>
    <definedName name="S_RJE_Tot_GT_21" localSheetId="3">#REF!</definedName>
    <definedName name="S_RJE_Tot_GT_21">#REF!</definedName>
    <definedName name="S_RJE_Tot_GT_23" localSheetId="14">#REF!</definedName>
    <definedName name="S_RJE_Tot_GT_23" localSheetId="13">#REF!</definedName>
    <definedName name="S_RJE_Tot_GT_23" localSheetId="5">#REF!</definedName>
    <definedName name="S_RJE_Tot_GT_23" localSheetId="3">#REF!</definedName>
    <definedName name="S_RJE_Tot_GT_23">#REF!</definedName>
    <definedName name="S_RJE_Tot_GT_5" localSheetId="14">#REF!</definedName>
    <definedName name="S_RJE_Tot_GT_5" localSheetId="13">#REF!</definedName>
    <definedName name="S_RJE_Tot_GT_5" localSheetId="5">#REF!</definedName>
    <definedName name="S_RJE_Tot_GT_5" localSheetId="3">#REF!</definedName>
    <definedName name="S_RJE_Tot_GT_5">#REF!</definedName>
    <definedName name="S_RJE_Tot_GT_8" localSheetId="14">#REF!</definedName>
    <definedName name="S_RJE_Tot_GT_8" localSheetId="13">#REF!</definedName>
    <definedName name="S_RJE_Tot_GT_8" localSheetId="5">#REF!</definedName>
    <definedName name="S_RJE_Tot_GT_8" localSheetId="3">#REF!</definedName>
    <definedName name="S_RJE_Tot_GT_8">#REF!</definedName>
    <definedName name="S_RowNum_1" localSheetId="14">#REF!</definedName>
    <definedName name="S_RowNum_1" localSheetId="13">#REF!</definedName>
    <definedName name="S_RowNum_1" localSheetId="5">#REF!</definedName>
    <definedName name="S_RowNum_1" localSheetId="3">#REF!</definedName>
    <definedName name="S_RowNum_1">#REF!</definedName>
    <definedName name="S_RowNum_20" localSheetId="14">#REF!</definedName>
    <definedName name="S_RowNum_20" localSheetId="13">#REF!</definedName>
    <definedName name="S_RowNum_20" localSheetId="5">#REF!</definedName>
    <definedName name="S_RowNum_20" localSheetId="3">#REF!</definedName>
    <definedName name="S_RowNum_20">#REF!</definedName>
    <definedName name="S_RowNum_21" localSheetId="14">#REF!</definedName>
    <definedName name="S_RowNum_21" localSheetId="13">#REF!</definedName>
    <definedName name="S_RowNum_21" localSheetId="5">#REF!</definedName>
    <definedName name="S_RowNum_21" localSheetId="3">#REF!</definedName>
    <definedName name="S_RowNum_21">#REF!</definedName>
    <definedName name="S_RowNum_23" localSheetId="14">#REF!</definedName>
    <definedName name="S_RowNum_23" localSheetId="13">#REF!</definedName>
    <definedName name="S_RowNum_23" localSheetId="5">#REF!</definedName>
    <definedName name="S_RowNum_23" localSheetId="3">#REF!</definedName>
    <definedName name="S_RowNum_23">#REF!</definedName>
    <definedName name="S_RowNum_5" localSheetId="14">#REF!</definedName>
    <definedName name="S_RowNum_5" localSheetId="13">#REF!</definedName>
    <definedName name="S_RowNum_5" localSheetId="5">#REF!</definedName>
    <definedName name="S_RowNum_5" localSheetId="3">#REF!</definedName>
    <definedName name="S_RowNum_5">#REF!</definedName>
    <definedName name="S_RowNum_8" localSheetId="14">#REF!</definedName>
    <definedName name="S_RowNum_8" localSheetId="13">#REF!</definedName>
    <definedName name="S_RowNum_8" localSheetId="5">#REF!</definedName>
    <definedName name="S_RowNum_8" localSheetId="3">#REF!</definedName>
    <definedName name="S_RowNum_8">#REF!</definedName>
    <definedName name="sa">[140]Sheet4!$A$421:$Q$523</definedName>
    <definedName name="saad" localSheetId="14" hidden="1">{"'CALL MONEY'!$K$53"}</definedName>
    <definedName name="saad" localSheetId="13" hidden="1">{"'CALL MONEY'!$K$53"}</definedName>
    <definedName name="saad" hidden="1">{"'CALL MONEY'!$K$53"}</definedName>
    <definedName name="sad" localSheetId="14" hidden="1">{"'CALL MONEY'!$K$53"}</definedName>
    <definedName name="sad" localSheetId="13" hidden="1">{"'CALL MONEY'!$K$53"}</definedName>
    <definedName name="sad" localSheetId="5" hidden="1">{"'CALL MONEY'!$K$53"}</definedName>
    <definedName name="sad" hidden="1">{"'CALL MONEY'!$K$53"}</definedName>
    <definedName name="sadfafasdf" localSheetId="14">#REF!</definedName>
    <definedName name="sadfafasdf" localSheetId="13">#REF!</definedName>
    <definedName name="sadfafasdf" localSheetId="5">#REF!</definedName>
    <definedName name="sadfafasdf" localSheetId="3">#REF!</definedName>
    <definedName name="sadfafasdf">#REF!</definedName>
    <definedName name="SADGFASF">[141]Rates!$C$1:$E$168</definedName>
    <definedName name="SADSF" localSheetId="14" hidden="1">{"'CALL MONEY'!$K$53"}</definedName>
    <definedName name="SADSF" localSheetId="13" hidden="1">{"'CALL MONEY'!$K$53"}</definedName>
    <definedName name="SADSF" hidden="1">{"'CALL MONEY'!$K$53"}</definedName>
    <definedName name="saf" localSheetId="7" hidden="1">#REF!</definedName>
    <definedName name="saf" localSheetId="9" hidden="1">#REF!</definedName>
    <definedName name="saf" localSheetId="11" hidden="1">#REF!</definedName>
    <definedName name="saf" localSheetId="14" hidden="1">#REF!</definedName>
    <definedName name="saf" localSheetId="13" hidden="1">#REF!</definedName>
    <definedName name="saf" localSheetId="17" hidden="1">#REF!</definedName>
    <definedName name="saf" localSheetId="5" hidden="1">#REF!</definedName>
    <definedName name="saf" localSheetId="3" hidden="1">#REF!</definedName>
    <definedName name="saf" hidden="1">#REF!</definedName>
    <definedName name="sal_apr" localSheetId="14">#REF!</definedName>
    <definedName name="sal_apr" localSheetId="13">#REF!</definedName>
    <definedName name="sal_apr" localSheetId="5">#REF!</definedName>
    <definedName name="sal_apr" localSheetId="3">#REF!</definedName>
    <definedName name="sal_apr">#REF!</definedName>
    <definedName name="SALE_FIG" localSheetId="7">#REF!</definedName>
    <definedName name="SALE_FIG" localSheetId="9">#REF!</definedName>
    <definedName name="SALE_FIG" localSheetId="11">#REF!</definedName>
    <definedName name="SALE_FIG" localSheetId="14">#REF!</definedName>
    <definedName name="SALE_FIG" localSheetId="13">#REF!</definedName>
    <definedName name="SALE_FIG" localSheetId="17">#REF!</definedName>
    <definedName name="SALE_FIG" localSheetId="5">#REF!</definedName>
    <definedName name="SALE_FIG" localSheetId="3">#REF!</definedName>
    <definedName name="SALE_FIG">#REF!</definedName>
    <definedName name="sale2000" localSheetId="7">'[130]INCOME 2004'!#REF!</definedName>
    <definedName name="sale2000" localSheetId="9">'[130]INCOME 2004'!#REF!</definedName>
    <definedName name="sale2000" localSheetId="11">'[130]INCOME 2004'!#REF!</definedName>
    <definedName name="sale2000" localSheetId="14">'[130]INCOME 2004'!#REF!</definedName>
    <definedName name="sale2000" localSheetId="13">'[130]INCOME 2004'!#REF!</definedName>
    <definedName name="sale2000" localSheetId="17">'[130]INCOME 2004'!#REF!</definedName>
    <definedName name="sale2000" localSheetId="5">'[130]INCOME 2004'!#REF!</definedName>
    <definedName name="sale2000" localSheetId="3">'[130]INCOME 2004'!#REF!</definedName>
    <definedName name="sale2000">'[130]INCOME 2004'!#REF!</definedName>
    <definedName name="SALES" localSheetId="16">[45]acct!#REF!</definedName>
    <definedName name="SALES" localSheetId="7">[45]acct!#REF!</definedName>
    <definedName name="SALES" localSheetId="9">[45]acct!#REF!</definedName>
    <definedName name="SALES" localSheetId="11">[45]acct!#REF!</definedName>
    <definedName name="SALES" localSheetId="14">[45]acct!#REF!</definedName>
    <definedName name="SALES" localSheetId="13">[45]acct!#REF!</definedName>
    <definedName name="SALES" localSheetId="17">[45]acct!#REF!</definedName>
    <definedName name="SALES" localSheetId="5">[45]acct!#REF!</definedName>
    <definedName name="SALES" localSheetId="3">[45]acct!#REF!</definedName>
    <definedName name="SALES">[45]acct!#REF!</definedName>
    <definedName name="SALES_PLAN" localSheetId="14">#REF!</definedName>
    <definedName name="SALES_PLAN" localSheetId="13">#REF!</definedName>
    <definedName name="SALES_PLAN" localSheetId="5">#REF!</definedName>
    <definedName name="SALES_PLAN" localSheetId="3">#REF!</definedName>
    <definedName name="SALES_PLAN">#REF!</definedName>
    <definedName name="SALES_VALUE" localSheetId="14">#REF!</definedName>
    <definedName name="SALES_VALUE" localSheetId="13">#REF!</definedName>
    <definedName name="SALES_VALUE" localSheetId="5">#REF!</definedName>
    <definedName name="SALES_VALUE" localSheetId="3">#REF!</definedName>
    <definedName name="SALES_VALUE">#REF!</definedName>
    <definedName name="sam" localSheetId="7">#REF!</definedName>
    <definedName name="sam" localSheetId="9">#REF!</definedName>
    <definedName name="sam" localSheetId="11">#REF!</definedName>
    <definedName name="sam" localSheetId="14">#REF!</definedName>
    <definedName name="sam" localSheetId="13">#REF!</definedName>
    <definedName name="sam" localSheetId="17">#REF!</definedName>
    <definedName name="sam" localSheetId="5">#REF!</definedName>
    <definedName name="sam" localSheetId="3">#REF!</definedName>
    <definedName name="sam">#REF!</definedName>
    <definedName name="samia" localSheetId="7">#REF!</definedName>
    <definedName name="samia" localSheetId="9">#REF!</definedName>
    <definedName name="samia" localSheetId="11">#REF!</definedName>
    <definedName name="samia" localSheetId="14">#REF!</definedName>
    <definedName name="samia" localSheetId="13">#REF!</definedName>
    <definedName name="samia" localSheetId="17">#REF!</definedName>
    <definedName name="samia" localSheetId="5">#REF!</definedName>
    <definedName name="samia" localSheetId="3">#REF!</definedName>
    <definedName name="samia">#REF!</definedName>
    <definedName name="samia2" localSheetId="7">#REF!</definedName>
    <definedName name="samia2" localSheetId="9">#REF!</definedName>
    <definedName name="samia2" localSheetId="11">#REF!</definedName>
    <definedName name="samia2" localSheetId="14">#REF!</definedName>
    <definedName name="samia2" localSheetId="13">#REF!</definedName>
    <definedName name="samia2" localSheetId="17">#REF!</definedName>
    <definedName name="samia2" localSheetId="5">#REF!</definedName>
    <definedName name="samia2" localSheetId="3">#REF!</definedName>
    <definedName name="samia2">#REF!</definedName>
    <definedName name="Samp_Ass" localSheetId="16">#REF!</definedName>
    <definedName name="Samp_Ass" localSheetId="7">#REF!</definedName>
    <definedName name="Samp_Ass" localSheetId="9">#REF!</definedName>
    <definedName name="Samp_Ass" localSheetId="11">#REF!</definedName>
    <definedName name="Samp_Ass" localSheetId="14">#REF!</definedName>
    <definedName name="Samp_Ass" localSheetId="13">#REF!</definedName>
    <definedName name="Samp_Ass" localSheetId="17">#REF!</definedName>
    <definedName name="Samp_Ass" localSheetId="5">#REF!</definedName>
    <definedName name="Samp_Ass" localSheetId="3">#REF!</definedName>
    <definedName name="Samp_Ass">#REF!</definedName>
    <definedName name="Samp_Calc_Sample" localSheetId="16">#REF!</definedName>
    <definedName name="Samp_Calc_Sample" localSheetId="7">#REF!</definedName>
    <definedName name="Samp_Calc_Sample" localSheetId="9">#REF!</definedName>
    <definedName name="Samp_Calc_Sample" localSheetId="11">#REF!</definedName>
    <definedName name="Samp_Calc_Sample" localSheetId="14">#REF!</definedName>
    <definedName name="Samp_Calc_Sample" localSheetId="13">#REF!</definedName>
    <definedName name="Samp_Calc_Sample" localSheetId="17">#REF!</definedName>
    <definedName name="Samp_Calc_Sample" localSheetId="5">#REF!</definedName>
    <definedName name="Samp_Calc_Sample" localSheetId="3">#REF!</definedName>
    <definedName name="Samp_Calc_Sample">#REF!</definedName>
    <definedName name="Samp_Calc_TM" localSheetId="16">#REF!</definedName>
    <definedName name="Samp_Calc_TM" localSheetId="7">#REF!</definedName>
    <definedName name="Samp_Calc_TM" localSheetId="9">#REF!</definedName>
    <definedName name="Samp_Calc_TM" localSheetId="11">#REF!</definedName>
    <definedName name="Samp_Calc_TM" localSheetId="14">#REF!</definedName>
    <definedName name="Samp_Calc_TM" localSheetId="13">#REF!</definedName>
    <definedName name="Samp_Calc_TM" localSheetId="17">#REF!</definedName>
    <definedName name="Samp_Calc_TM" localSheetId="5">#REF!</definedName>
    <definedName name="Samp_Calc_TM" localSheetId="3">#REF!</definedName>
    <definedName name="Samp_Calc_TM">#REF!</definedName>
    <definedName name="Samp_DSS" localSheetId="16">#REF!</definedName>
    <definedName name="Samp_DSS" localSheetId="7">#REF!</definedName>
    <definedName name="Samp_DSS" localSheetId="9">#REF!</definedName>
    <definedName name="Samp_DSS" localSheetId="11">#REF!</definedName>
    <definedName name="Samp_DSS" localSheetId="14">#REF!</definedName>
    <definedName name="Samp_DSS" localSheetId="13">#REF!</definedName>
    <definedName name="Samp_DSS" localSheetId="17">#REF!</definedName>
    <definedName name="Samp_DSS" localSheetId="5">#REF!</definedName>
    <definedName name="Samp_DSS" localSheetId="3">#REF!</definedName>
    <definedName name="Samp_DSS">#REF!</definedName>
    <definedName name="Samp_EM_Per" localSheetId="16">#REF!</definedName>
    <definedName name="Samp_EM_Per" localSheetId="7">#REF!</definedName>
    <definedName name="Samp_EM_Per" localSheetId="9">#REF!</definedName>
    <definedName name="Samp_EM_Per" localSheetId="11">#REF!</definedName>
    <definedName name="Samp_EM_Per" localSheetId="14">#REF!</definedName>
    <definedName name="Samp_EM_Per" localSheetId="13">#REF!</definedName>
    <definedName name="Samp_EM_Per" localSheetId="17">#REF!</definedName>
    <definedName name="Samp_EM_Per" localSheetId="5">#REF!</definedName>
    <definedName name="Samp_EM_Per" localSheetId="3">#REF!</definedName>
    <definedName name="Samp_EM_Per">#REF!</definedName>
    <definedName name="Samp_EM_T" localSheetId="16">#REF!</definedName>
    <definedName name="Samp_EM_T" localSheetId="7">#REF!</definedName>
    <definedName name="Samp_EM_T" localSheetId="9">#REF!</definedName>
    <definedName name="Samp_EM_T" localSheetId="11">#REF!</definedName>
    <definedName name="Samp_EM_T" localSheetId="14">#REF!</definedName>
    <definedName name="Samp_EM_T" localSheetId="13">#REF!</definedName>
    <definedName name="Samp_EM_T" localSheetId="17">#REF!</definedName>
    <definedName name="Samp_EM_T" localSheetId="5">#REF!</definedName>
    <definedName name="Samp_EM_T" localSheetId="3">#REF!</definedName>
    <definedName name="Samp_EM_T">#REF!</definedName>
    <definedName name="Samp_Factor" localSheetId="16">#REF!</definedName>
    <definedName name="Samp_Factor" localSheetId="7">#REF!</definedName>
    <definedName name="Samp_Factor" localSheetId="9">#REF!</definedName>
    <definedName name="Samp_Factor" localSheetId="11">#REF!</definedName>
    <definedName name="Samp_Factor" localSheetId="14">#REF!</definedName>
    <definedName name="Samp_Factor" localSheetId="13">#REF!</definedName>
    <definedName name="Samp_Factor" localSheetId="17">#REF!</definedName>
    <definedName name="Samp_Factor" localSheetId="5">#REF!</definedName>
    <definedName name="Samp_Factor" localSheetId="3">#REF!</definedName>
    <definedName name="Samp_Factor">#REF!</definedName>
    <definedName name="Samp_Min_SS" localSheetId="16">#REF!</definedName>
    <definedName name="Samp_Min_SS" localSheetId="7">#REF!</definedName>
    <definedName name="Samp_Min_SS" localSheetId="9">#REF!</definedName>
    <definedName name="Samp_Min_SS" localSheetId="11">#REF!</definedName>
    <definedName name="Samp_Min_SS" localSheetId="14">#REF!</definedName>
    <definedName name="Samp_Min_SS" localSheetId="13">#REF!</definedName>
    <definedName name="Samp_Min_SS" localSheetId="17">#REF!</definedName>
    <definedName name="Samp_Min_SS" localSheetId="5">#REF!</definedName>
    <definedName name="Samp_Min_SS" localSheetId="3">#REF!</definedName>
    <definedName name="Samp_Min_SS">#REF!</definedName>
    <definedName name="Samp_MTM" localSheetId="16">#REF!</definedName>
    <definedName name="Samp_MTM" localSheetId="7">#REF!</definedName>
    <definedName name="Samp_MTM" localSheetId="9">#REF!</definedName>
    <definedName name="Samp_MTM" localSheetId="11">#REF!</definedName>
    <definedName name="Samp_MTM" localSheetId="14">#REF!</definedName>
    <definedName name="Samp_MTM" localSheetId="13">#REF!</definedName>
    <definedName name="Samp_MTM" localSheetId="17">#REF!</definedName>
    <definedName name="Samp_MTM" localSheetId="5">#REF!</definedName>
    <definedName name="Samp_MTM" localSheetId="3">#REF!</definedName>
    <definedName name="Samp_MTM">#REF!</definedName>
    <definedName name="Samp_PM" localSheetId="16">#REF!</definedName>
    <definedName name="Samp_PM" localSheetId="7">#REF!</definedName>
    <definedName name="Samp_PM" localSheetId="9">#REF!</definedName>
    <definedName name="Samp_PM" localSheetId="11">#REF!</definedName>
    <definedName name="Samp_PM" localSheetId="14">#REF!</definedName>
    <definedName name="Samp_PM" localSheetId="13">#REF!</definedName>
    <definedName name="Samp_PM" localSheetId="17">#REF!</definedName>
    <definedName name="Samp_PM" localSheetId="5">#REF!</definedName>
    <definedName name="Samp_PM" localSheetId="3">#REF!</definedName>
    <definedName name="Samp_PM">#REF!</definedName>
    <definedName name="Samp_Pre" localSheetId="16">#REF!</definedName>
    <definedName name="Samp_Pre" localSheetId="7">#REF!</definedName>
    <definedName name="Samp_Pre" localSheetId="9">#REF!</definedName>
    <definedName name="Samp_Pre" localSheetId="11">#REF!</definedName>
    <definedName name="Samp_Pre" localSheetId="14">#REF!</definedName>
    <definedName name="Samp_Pre" localSheetId="13">#REF!</definedName>
    <definedName name="Samp_Pre" localSheetId="17">#REF!</definedName>
    <definedName name="Samp_Pre" localSheetId="5">#REF!</definedName>
    <definedName name="Samp_Pre" localSheetId="3">#REF!</definedName>
    <definedName name="Samp_Pre">#REF!</definedName>
    <definedName name="Samp_Pre_T" localSheetId="16">#REF!</definedName>
    <definedName name="Samp_Pre_T" localSheetId="7">#REF!</definedName>
    <definedName name="Samp_Pre_T" localSheetId="9">#REF!</definedName>
    <definedName name="Samp_Pre_T" localSheetId="11">#REF!</definedName>
    <definedName name="Samp_Pre_T" localSheetId="14">#REF!</definedName>
    <definedName name="Samp_Pre_T" localSheetId="13">#REF!</definedName>
    <definedName name="Samp_Pre_T" localSheetId="17">#REF!</definedName>
    <definedName name="Samp_Pre_T" localSheetId="5">#REF!</definedName>
    <definedName name="Samp_Pre_T" localSheetId="3">#REF!</definedName>
    <definedName name="Samp_Pre_T">#REF!</definedName>
    <definedName name="Samp_RTB" localSheetId="16">#REF!</definedName>
    <definedName name="Samp_RTB" localSheetId="7">#REF!</definedName>
    <definedName name="Samp_RTB" localSheetId="9">#REF!</definedName>
    <definedName name="Samp_RTB" localSheetId="11">#REF!</definedName>
    <definedName name="Samp_RTB" localSheetId="14">#REF!</definedName>
    <definedName name="Samp_RTB" localSheetId="13">#REF!</definedName>
    <definedName name="Samp_RTB" localSheetId="17">#REF!</definedName>
    <definedName name="Samp_RTB" localSheetId="5">#REF!</definedName>
    <definedName name="Samp_RTB" localSheetId="3">#REF!</definedName>
    <definedName name="Samp_RTB">#REF!</definedName>
    <definedName name="Samp_RTB_Desc" localSheetId="16">#REF!</definedName>
    <definedName name="Samp_RTB_Desc" localSheetId="7">#REF!</definedName>
    <definedName name="Samp_RTB_Desc" localSheetId="9">#REF!</definedName>
    <definedName name="Samp_RTB_Desc" localSheetId="11">#REF!</definedName>
    <definedName name="Samp_RTB_Desc" localSheetId="14">#REF!</definedName>
    <definedName name="Samp_RTB_Desc" localSheetId="13">#REF!</definedName>
    <definedName name="Samp_RTB_Desc" localSheetId="17">#REF!</definedName>
    <definedName name="Samp_RTB_Desc" localSheetId="5">#REF!</definedName>
    <definedName name="Samp_RTB_Desc" localSheetId="3">#REF!</definedName>
    <definedName name="Samp_RTB_Desc">#REF!</definedName>
    <definedName name="Samp_Sel" localSheetId="16">#REF!</definedName>
    <definedName name="Samp_Sel" localSheetId="7">#REF!</definedName>
    <definedName name="Samp_Sel" localSheetId="9">#REF!</definedName>
    <definedName name="Samp_Sel" localSheetId="11">#REF!</definedName>
    <definedName name="Samp_Sel" localSheetId="14">#REF!</definedName>
    <definedName name="Samp_Sel" localSheetId="13">#REF!</definedName>
    <definedName name="Samp_Sel" localSheetId="17">#REF!</definedName>
    <definedName name="Samp_Sel" localSheetId="5">#REF!</definedName>
    <definedName name="Samp_Sel" localSheetId="3">#REF!</definedName>
    <definedName name="Samp_Sel">#REF!</definedName>
    <definedName name="Samp_Small_Adj" localSheetId="16">#REF!</definedName>
    <definedName name="Samp_Small_Adj" localSheetId="7">#REF!</definedName>
    <definedName name="Samp_Small_Adj" localSheetId="9">#REF!</definedName>
    <definedName name="Samp_Small_Adj" localSheetId="11">#REF!</definedName>
    <definedName name="Samp_Small_Adj" localSheetId="14">#REF!</definedName>
    <definedName name="Samp_Small_Adj" localSheetId="13">#REF!</definedName>
    <definedName name="Samp_Small_Adj" localSheetId="17">#REF!</definedName>
    <definedName name="Samp_Small_Adj" localSheetId="5">#REF!</definedName>
    <definedName name="Samp_Small_Adj" localSheetId="3">#REF!</definedName>
    <definedName name="Samp_Small_Adj">#REF!</definedName>
    <definedName name="Samp_SS" localSheetId="16">#REF!</definedName>
    <definedName name="Samp_SS" localSheetId="7">#REF!</definedName>
    <definedName name="Samp_SS" localSheetId="9">#REF!</definedName>
    <definedName name="Samp_SS" localSheetId="11">#REF!</definedName>
    <definedName name="Samp_SS" localSheetId="14">#REF!</definedName>
    <definedName name="Samp_SS" localSheetId="13">#REF!</definedName>
    <definedName name="Samp_SS" localSheetId="17">#REF!</definedName>
    <definedName name="Samp_SS" localSheetId="5">#REF!</definedName>
    <definedName name="Samp_SS" localSheetId="3">#REF!</definedName>
    <definedName name="Samp_SS">#REF!</definedName>
    <definedName name="Samp_TM_Diff" localSheetId="16">#REF!</definedName>
    <definedName name="Samp_TM_Diff" localSheetId="7">#REF!</definedName>
    <definedName name="Samp_TM_Diff" localSheetId="9">#REF!</definedName>
    <definedName name="Samp_TM_Diff" localSheetId="11">#REF!</definedName>
    <definedName name="Samp_TM_Diff" localSheetId="14">#REF!</definedName>
    <definedName name="Samp_TM_Diff" localSheetId="13">#REF!</definedName>
    <definedName name="Samp_TM_Diff" localSheetId="17">#REF!</definedName>
    <definedName name="Samp_TM_Diff" localSheetId="5">#REF!</definedName>
    <definedName name="Samp_TM_Diff" localSheetId="3">#REF!</definedName>
    <definedName name="Samp_TM_Diff">#REF!</definedName>
    <definedName name="Samp_TM_Exp_Diff" localSheetId="16">#REF!</definedName>
    <definedName name="Samp_TM_Exp_Diff" localSheetId="7">#REF!</definedName>
    <definedName name="Samp_TM_Exp_Diff" localSheetId="9">#REF!</definedName>
    <definedName name="Samp_TM_Exp_Diff" localSheetId="11">#REF!</definedName>
    <definedName name="Samp_TM_Exp_Diff" localSheetId="14">#REF!</definedName>
    <definedName name="Samp_TM_Exp_Diff" localSheetId="13">#REF!</definedName>
    <definedName name="Samp_TM_Exp_Diff" localSheetId="17">#REF!</definedName>
    <definedName name="Samp_TM_Exp_Diff" localSheetId="5">#REF!</definedName>
    <definedName name="Samp_TM_Exp_Diff" localSheetId="3">#REF!</definedName>
    <definedName name="Samp_TM_Exp_Diff">#REF!</definedName>
    <definedName name="Samp_TM_N" localSheetId="16">#REF!</definedName>
    <definedName name="Samp_TM_N" localSheetId="7">#REF!</definedName>
    <definedName name="Samp_TM_N" localSheetId="9">#REF!</definedName>
    <definedName name="Samp_TM_N" localSheetId="11">#REF!</definedName>
    <definedName name="Samp_TM_N" localSheetId="14">#REF!</definedName>
    <definedName name="Samp_TM_N" localSheetId="13">#REF!</definedName>
    <definedName name="Samp_TM_N" localSheetId="17">#REF!</definedName>
    <definedName name="Samp_TM_N" localSheetId="5">#REF!</definedName>
    <definedName name="Samp_TM_N" localSheetId="3">#REF!</definedName>
    <definedName name="Samp_TM_N">#REF!</definedName>
    <definedName name="Samp_TM_Y" localSheetId="16">#REF!</definedName>
    <definedName name="Samp_TM_Y" localSheetId="7">#REF!</definedName>
    <definedName name="Samp_TM_Y" localSheetId="9">#REF!</definedName>
    <definedName name="Samp_TM_Y" localSheetId="11">#REF!</definedName>
    <definedName name="Samp_TM_Y" localSheetId="14">#REF!</definedName>
    <definedName name="Samp_TM_Y" localSheetId="13">#REF!</definedName>
    <definedName name="Samp_TM_Y" localSheetId="17">#REF!</definedName>
    <definedName name="Samp_TM_Y" localSheetId="5">#REF!</definedName>
    <definedName name="Samp_TM_Y" localSheetId="3">#REF!</definedName>
    <definedName name="Samp_TM_Y">#REF!</definedName>
    <definedName name="Sampr_Factor" localSheetId="16">#REF!</definedName>
    <definedName name="Sampr_Factor" localSheetId="7">#REF!</definedName>
    <definedName name="Sampr_Factor" localSheetId="9">#REF!</definedName>
    <definedName name="Sampr_Factor" localSheetId="11">#REF!</definedName>
    <definedName name="Sampr_Factor" localSheetId="14">#REF!</definedName>
    <definedName name="Sampr_Factor" localSheetId="13">#REF!</definedName>
    <definedName name="Sampr_Factor" localSheetId="17">#REF!</definedName>
    <definedName name="Sampr_Factor" localSheetId="5">#REF!</definedName>
    <definedName name="Sampr_Factor" localSheetId="3">#REF!</definedName>
    <definedName name="Sampr_Factor">#REF!</definedName>
    <definedName name="sas">'[92]A-C CODE &amp; NAME'!$B$1:$C$193</definedName>
    <definedName name="sasdfas">[142]Rates!$C$1:$E$181</definedName>
    <definedName name="SAVE" localSheetId="7">#REF!</definedName>
    <definedName name="SAVE" localSheetId="9">#REF!</definedName>
    <definedName name="SAVE" localSheetId="11">#REF!</definedName>
    <definedName name="SAVE" localSheetId="14">#REF!</definedName>
    <definedName name="SAVE" localSheetId="13">#REF!</definedName>
    <definedName name="SAVE" localSheetId="17">#REF!</definedName>
    <definedName name="SAVE" localSheetId="5">#REF!</definedName>
    <definedName name="SAVE" localSheetId="3">#REF!</definedName>
    <definedName name="SAVE">#REF!</definedName>
    <definedName name="SBP" localSheetId="7">'[143]Notes1-5'!#REF!</definedName>
    <definedName name="SBP" localSheetId="9">'[143]Notes1-5'!#REF!</definedName>
    <definedName name="SBP" localSheetId="11">'[143]Notes1-5'!#REF!</definedName>
    <definedName name="SBP" localSheetId="14">'[143]Notes1-5'!#REF!</definedName>
    <definedName name="SBP" localSheetId="13">'[143]Notes1-5'!#REF!</definedName>
    <definedName name="SBP" localSheetId="17">'[143]Notes1-5'!#REF!</definedName>
    <definedName name="SBP" localSheetId="5">'[143]Notes1-5'!#REF!</definedName>
    <definedName name="SBP" localSheetId="3">'[143]Notes1-5'!#REF!</definedName>
    <definedName name="SBP">'[143]Notes1-5'!#REF!</definedName>
    <definedName name="SC" localSheetId="7">#REF!</definedName>
    <definedName name="SC" localSheetId="9">#REF!</definedName>
    <definedName name="SC" localSheetId="11">#REF!</definedName>
    <definedName name="SC" localSheetId="14">#REF!</definedName>
    <definedName name="SC" localSheetId="13">#REF!</definedName>
    <definedName name="SC" localSheetId="17">#REF!</definedName>
    <definedName name="SC" localSheetId="5">#REF!</definedName>
    <definedName name="SC" localSheetId="3">#REF!</definedName>
    <definedName name="SC">#REF!</definedName>
    <definedName name="Sched_Pay" localSheetId="7">#REF!</definedName>
    <definedName name="Sched_Pay" localSheetId="9">#REF!</definedName>
    <definedName name="Sched_Pay" localSheetId="11">#REF!</definedName>
    <definedName name="Sched_Pay" localSheetId="14">#REF!</definedName>
    <definedName name="Sched_Pay" localSheetId="13">#REF!</definedName>
    <definedName name="Sched_Pay" localSheetId="17">#REF!</definedName>
    <definedName name="Sched_Pay" localSheetId="5">#REF!</definedName>
    <definedName name="Sched_Pay" localSheetId="3">#REF!</definedName>
    <definedName name="Sched_Pay">#REF!</definedName>
    <definedName name="Schedule">"Balance Sheet - Assets"</definedName>
    <definedName name="Scheduled_Extra_Payments" localSheetId="7">#REF!</definedName>
    <definedName name="Scheduled_Extra_Payments" localSheetId="9">#REF!</definedName>
    <definedName name="Scheduled_Extra_Payments" localSheetId="11">#REF!</definedName>
    <definedName name="Scheduled_Extra_Payments" localSheetId="14">#REF!</definedName>
    <definedName name="Scheduled_Extra_Payments" localSheetId="13">#REF!</definedName>
    <definedName name="Scheduled_Extra_Payments" localSheetId="17">#REF!</definedName>
    <definedName name="Scheduled_Extra_Payments" localSheetId="5">#REF!</definedName>
    <definedName name="Scheduled_Extra_Payments" localSheetId="3">#REF!</definedName>
    <definedName name="Scheduled_Extra_Payments">#REF!</definedName>
    <definedName name="Scheduled_Interest_Rate" localSheetId="7">#REF!</definedName>
    <definedName name="Scheduled_Interest_Rate" localSheetId="9">#REF!</definedName>
    <definedName name="Scheduled_Interest_Rate" localSheetId="11">#REF!</definedName>
    <definedName name="Scheduled_Interest_Rate" localSheetId="14">#REF!</definedName>
    <definedName name="Scheduled_Interest_Rate" localSheetId="13">#REF!</definedName>
    <definedName name="Scheduled_Interest_Rate" localSheetId="17">#REF!</definedName>
    <definedName name="Scheduled_Interest_Rate" localSheetId="5">#REF!</definedName>
    <definedName name="Scheduled_Interest_Rate" localSheetId="3">#REF!</definedName>
    <definedName name="Scheduled_Interest_Rate">#REF!</definedName>
    <definedName name="Scheduled_Monthly_Payment" localSheetId="7">#REF!</definedName>
    <definedName name="Scheduled_Monthly_Payment" localSheetId="9">#REF!</definedName>
    <definedName name="Scheduled_Monthly_Payment" localSheetId="11">#REF!</definedName>
    <definedName name="Scheduled_Monthly_Payment" localSheetId="14">#REF!</definedName>
    <definedName name="Scheduled_Monthly_Payment" localSheetId="13">#REF!</definedName>
    <definedName name="Scheduled_Monthly_Payment" localSheetId="17">#REF!</definedName>
    <definedName name="Scheduled_Monthly_Payment" localSheetId="5">#REF!</definedName>
    <definedName name="Scheduled_Monthly_Payment" localSheetId="3">#REF!</definedName>
    <definedName name="Scheduled_Monthly_Payment">#REF!</definedName>
    <definedName name="ScheduleID">"01"</definedName>
    <definedName name="sda" localSheetId="14" hidden="1">{"Sales 2",#N/A,FALSE,"SALES";"Transfer 2",#N/A,FALSE,"TRANSFERS";"A1460",#N/A,FALSE,"A1460"}</definedName>
    <definedName name="sda" localSheetId="13" hidden="1">{"Sales 2",#N/A,FALSE,"SALES";"Transfer 2",#N/A,FALSE,"TRANSFERS";"A1460",#N/A,FALSE,"A1460"}</definedName>
    <definedName name="sda" localSheetId="5" hidden="1">{"Sales 2",#N/A,FALSE,"SALES";"Transfer 2",#N/A,FALSE,"TRANSFERS";"A1460",#N/A,FALSE,"A1460"}</definedName>
    <definedName name="sda" hidden="1">{"Sales 2",#N/A,FALSE,"SALES";"Transfer 2",#N/A,FALSE,"TRANSFERS";"A1460",#N/A,FALSE,"A1460"}</definedName>
    <definedName name="sdaf">[144]Rates!$C$1:$E$159</definedName>
    <definedName name="sdafas" localSheetId="7">#REF!</definedName>
    <definedName name="sdafas" localSheetId="9">#REF!</definedName>
    <definedName name="sdafas" localSheetId="11">#REF!</definedName>
    <definedName name="sdafas" localSheetId="14">#REF!</definedName>
    <definedName name="sdafas" localSheetId="13">#REF!</definedName>
    <definedName name="sdafas" localSheetId="17">#REF!</definedName>
    <definedName name="sdafas" localSheetId="5">#REF!</definedName>
    <definedName name="sdafas" localSheetId="3">#REF!</definedName>
    <definedName name="sdafas">#REF!</definedName>
    <definedName name="sdagfasdfas" localSheetId="7">[103]Disb!#REF!</definedName>
    <definedName name="sdagfasdfas" localSheetId="9">[103]Disb!#REF!</definedName>
    <definedName name="sdagfasdfas" localSheetId="11">[103]Disb!#REF!</definedName>
    <definedName name="sdagfasdfas" localSheetId="14">[103]Disb!#REF!</definedName>
    <definedName name="sdagfasdfas" localSheetId="13">[103]Disb!#REF!</definedName>
    <definedName name="sdagfasdfas" localSheetId="17">[103]Disb!#REF!</definedName>
    <definedName name="sdagfasdfas" localSheetId="5">[103]Disb!#REF!</definedName>
    <definedName name="sdagfasdfas" localSheetId="3">[103]Disb!#REF!</definedName>
    <definedName name="sdagfasdfas">[103]Disb!#REF!</definedName>
    <definedName name="sddd" localSheetId="14">[45]acct!#REF!</definedName>
    <definedName name="sddd" localSheetId="13">[45]acct!#REF!</definedName>
    <definedName name="sddd" localSheetId="5">[45]acct!#REF!</definedName>
    <definedName name="sddd" localSheetId="3">[45]acct!#REF!</definedName>
    <definedName name="sddd">[45]acct!#REF!</definedName>
    <definedName name="sdfjh" localSheetId="7">[34]BSDOMOVS!#REF!</definedName>
    <definedName name="sdfjh" localSheetId="9">[34]BSDOMOVS!#REF!</definedName>
    <definedName name="sdfjh" localSheetId="11">[34]BSDOMOVS!#REF!</definedName>
    <definedName name="sdfjh" localSheetId="14">[34]BSDOMOVS!#REF!</definedName>
    <definedName name="sdfjh" localSheetId="13">[34]BSDOMOVS!#REF!</definedName>
    <definedName name="sdfjh" localSheetId="17">[34]BSDOMOVS!#REF!</definedName>
    <definedName name="sdfjh" localSheetId="5">[34]BSDOMOVS!#REF!</definedName>
    <definedName name="sdfjh" localSheetId="3">[34]BSDOMOVS!#REF!</definedName>
    <definedName name="sdfjh">[34]BSDOMOVS!#REF!</definedName>
    <definedName name="SDG" localSheetId="14">#REF!</definedName>
    <definedName name="SDG" localSheetId="13">#REF!</definedName>
    <definedName name="SDG" localSheetId="5">#REF!</definedName>
    <definedName name="SDG" localSheetId="3">#REF!</definedName>
    <definedName name="SDG">#REF!</definedName>
    <definedName name="sdgdsgseh" localSheetId="7">#REF!</definedName>
    <definedName name="sdgdsgseh" localSheetId="9">#REF!</definedName>
    <definedName name="sdgdsgseh" localSheetId="11">#REF!</definedName>
    <definedName name="sdgdsgseh" localSheetId="14">#REF!</definedName>
    <definedName name="sdgdsgseh" localSheetId="13">#REF!</definedName>
    <definedName name="sdgdsgseh" localSheetId="17">#REF!</definedName>
    <definedName name="sdgdsgseh" localSheetId="5">#REF!</definedName>
    <definedName name="sdgdsgseh" localSheetId="3">#REF!</definedName>
    <definedName name="sdgdsgseh">#REF!</definedName>
    <definedName name="sdsa">[145]A!$AX$5:$AX$129</definedName>
    <definedName name="SEC_UNSEC">[76]Lookups!$C$21:$C$22</definedName>
    <definedName name="SEC_UNSECR">[35]Lookups!$C$21:$C$22</definedName>
    <definedName name="Section">1</definedName>
    <definedName name="SectionName">"This Period (YTD)"</definedName>
    <definedName name="sectionNames" localSheetId="16">#REF!</definedName>
    <definedName name="sectionNames" localSheetId="7">#REF!</definedName>
    <definedName name="sectionNames" localSheetId="9">#REF!</definedName>
    <definedName name="sectionNames" localSheetId="11">#REF!</definedName>
    <definedName name="sectionNames" localSheetId="14">#REF!</definedName>
    <definedName name="sectionNames" localSheetId="13">#REF!</definedName>
    <definedName name="sectionNames" localSheetId="17">#REF!</definedName>
    <definedName name="sectionNames" localSheetId="5">#REF!</definedName>
    <definedName name="sectionNames" localSheetId="3">#REF!</definedName>
    <definedName name="sectionNames">#REF!</definedName>
    <definedName name="sese" localSheetId="7">#REF!</definedName>
    <definedName name="sese" localSheetId="9">#REF!</definedName>
    <definedName name="sese" localSheetId="11">#REF!</definedName>
    <definedName name="sese" localSheetId="14">#REF!</definedName>
    <definedName name="sese" localSheetId="13">#REF!</definedName>
    <definedName name="sese" localSheetId="17">#REF!</definedName>
    <definedName name="sese" localSheetId="5">#REF!</definedName>
    <definedName name="sese" localSheetId="3">#REF!</definedName>
    <definedName name="sese">#REF!</definedName>
    <definedName name="SF" localSheetId="7">#REF!</definedName>
    <definedName name="SF" localSheetId="9">#REF!</definedName>
    <definedName name="SF" localSheetId="11">#REF!</definedName>
    <definedName name="SF" localSheetId="14">#REF!</definedName>
    <definedName name="SF" localSheetId="13">#REF!</definedName>
    <definedName name="SF" localSheetId="17">#REF!</definedName>
    <definedName name="SF" localSheetId="5">#REF!</definedName>
    <definedName name="SF" localSheetId="3">#REF!</definedName>
    <definedName name="SF">#REF!</definedName>
    <definedName name="sffff" localSheetId="14">[45]acct!#REF!</definedName>
    <definedName name="sffff" localSheetId="13">[45]acct!#REF!</definedName>
    <definedName name="sffff" localSheetId="5">[45]acct!#REF!</definedName>
    <definedName name="sffff" localSheetId="3">[45]acct!#REF!</definedName>
    <definedName name="sffff">[45]acct!#REF!</definedName>
    <definedName name="sfgs" localSheetId="14" hidden="1">{#N/A,#N/A,FALSE,"dec98qtr";#N/A,#N/A,FALSE,"suppdecsep98";#N/A,#N/A,FALSE,"w-dec98"}</definedName>
    <definedName name="sfgs" localSheetId="13" hidden="1">{#N/A,#N/A,FALSE,"dec98qtr";#N/A,#N/A,FALSE,"suppdecsep98";#N/A,#N/A,FALSE,"w-dec98"}</definedName>
    <definedName name="sfgs" localSheetId="5" hidden="1">{#N/A,#N/A,FALSE,"dec98qtr";#N/A,#N/A,FALSE,"suppdecsep98";#N/A,#N/A,FALSE,"w-dec98"}</definedName>
    <definedName name="sfgs" hidden="1">{#N/A,#N/A,FALSE,"dec98qtr";#N/A,#N/A,FALSE,"suppdecsep98";#N/A,#N/A,FALSE,"w-dec98"}</definedName>
    <definedName name="SGDD" localSheetId="14">[70]acct!#REF!</definedName>
    <definedName name="SGDD" localSheetId="13">[70]acct!#REF!</definedName>
    <definedName name="SGDD" localSheetId="5">[70]acct!#REF!</definedName>
    <definedName name="SGDD" localSheetId="3">[70]acct!#REF!</definedName>
    <definedName name="SGDD">[70]acct!#REF!</definedName>
    <definedName name="sgdsgdg" localSheetId="7">[34]BSDOMOVS!#REF!</definedName>
    <definedName name="sgdsgdg" localSheetId="9">[34]BSDOMOVS!#REF!</definedName>
    <definedName name="sgdsgdg" localSheetId="11">[34]BSDOMOVS!#REF!</definedName>
    <definedName name="sgdsgdg" localSheetId="14">[34]BSDOMOVS!#REF!</definedName>
    <definedName name="sgdsgdg" localSheetId="13">[34]BSDOMOVS!#REF!</definedName>
    <definedName name="sgdsgdg" localSheetId="17">[34]BSDOMOVS!#REF!</definedName>
    <definedName name="sgdsgdg" localSheetId="5">[34]BSDOMOVS!#REF!</definedName>
    <definedName name="sgdsgdg" localSheetId="3">[34]BSDOMOVS!#REF!</definedName>
    <definedName name="sgdsgdg">[34]BSDOMOVS!#REF!</definedName>
    <definedName name="sheet" localSheetId="7">'[60]Revenue-Fire-Marine-Motor'!#REF!</definedName>
    <definedName name="sheet" localSheetId="9">'[60]Revenue-Fire-Marine-Motor'!#REF!</definedName>
    <definedName name="sheet" localSheetId="11">'[60]Revenue-Fire-Marine-Motor'!#REF!</definedName>
    <definedName name="sheet" localSheetId="14">'[60]Revenue-Fire-Marine-Motor'!#REF!</definedName>
    <definedName name="sheet" localSheetId="13">'[60]Revenue-Fire-Marine-Motor'!#REF!</definedName>
    <definedName name="sheet" localSheetId="17">'[60]Revenue-Fire-Marine-Motor'!#REF!</definedName>
    <definedName name="sheet" localSheetId="5">'[60]Revenue-Fire-Marine-Motor'!#REF!</definedName>
    <definedName name="sheet" localSheetId="3">'[60]Revenue-Fire-Marine-Motor'!#REF!</definedName>
    <definedName name="sheet">'[60]Revenue-Fire-Marine-Motor'!#REF!</definedName>
    <definedName name="sheet5" localSheetId="7" hidden="1">{#N/A,#N/A,FALSE,"Aging Summary";#N/A,#N/A,FALSE,"Ratio Analysis";#N/A,#N/A,FALSE,"Test 120 Day Accts";#N/A,#N/A,FALSE,"Tickmarks"}</definedName>
    <definedName name="sheet5" localSheetId="11" hidden="1">{#N/A,#N/A,FALSE,"Aging Summary";#N/A,#N/A,FALSE,"Ratio Analysis";#N/A,#N/A,FALSE,"Test 120 Day Accts";#N/A,#N/A,FALSE,"Tickmarks"}</definedName>
    <definedName name="sheet5" localSheetId="14" hidden="1">{#N/A,#N/A,FALSE,"Aging Summary";#N/A,#N/A,FALSE,"Ratio Analysis";#N/A,#N/A,FALSE,"Test 120 Day Accts";#N/A,#N/A,FALSE,"Tickmarks"}</definedName>
    <definedName name="sheet5" localSheetId="13" hidden="1">{#N/A,#N/A,FALSE,"Aging Summary";#N/A,#N/A,FALSE,"Ratio Analysis";#N/A,#N/A,FALSE,"Test 120 Day Accts";#N/A,#N/A,FALSE,"Tickmarks"}</definedName>
    <definedName name="sheet5" localSheetId="5" hidden="1">{#N/A,#N/A,FALSE,"Aging Summary";#N/A,#N/A,FALSE,"Ratio Analysis";#N/A,#N/A,FALSE,"Test 120 Day Accts";#N/A,#N/A,FALSE,"Tickmarks"}</definedName>
    <definedName name="sheet5" hidden="1">{#N/A,#N/A,FALSE,"Aging Summary";#N/A,#N/A,FALSE,"Ratio Analysis";#N/A,#N/A,FALSE,"Test 120 Day Accts";#N/A,#N/A,FALSE,"Tickmarks"}</definedName>
    <definedName name="shehzad" localSheetId="7">[146]Sheet2!#REF!</definedName>
    <definedName name="shehzad" localSheetId="9">[146]Sheet2!#REF!</definedName>
    <definedName name="shehzad" localSheetId="11">[146]Sheet2!#REF!</definedName>
    <definedName name="shehzad" localSheetId="14">[146]Sheet2!#REF!</definedName>
    <definedName name="shehzad" localSheetId="13">[146]Sheet2!#REF!</definedName>
    <definedName name="shehzad" localSheetId="17">[146]Sheet2!#REF!</definedName>
    <definedName name="shehzad" localSheetId="5">[146]Sheet2!#REF!</definedName>
    <definedName name="shehzad" localSheetId="3">[146]Sheet2!#REF!</definedName>
    <definedName name="shehzad">[146]Sheet2!#REF!</definedName>
    <definedName name="SHIP" localSheetId="14">#REF!</definedName>
    <definedName name="SHIP" localSheetId="13">#REF!</definedName>
    <definedName name="SHIP" localSheetId="5">#REF!</definedName>
    <definedName name="SHIP" localSheetId="3">#REF!</definedName>
    <definedName name="SHIP">#REF!</definedName>
    <definedName name="shortterm" localSheetId="7">#REF!</definedName>
    <definedName name="shortterm" localSheetId="9">#REF!</definedName>
    <definedName name="shortterm" localSheetId="11">#REF!</definedName>
    <definedName name="shortterm" localSheetId="14">#REF!</definedName>
    <definedName name="shortterm" localSheetId="13">#REF!</definedName>
    <definedName name="shortterm" localSheetId="17">#REF!</definedName>
    <definedName name="shortterm" localSheetId="5">#REF!</definedName>
    <definedName name="shortterm" localSheetId="3">#REF!</definedName>
    <definedName name="shortterm">#REF!</definedName>
    <definedName name="sl">[147]Sheet1!$A$1:$D$129</definedName>
    <definedName name="sma">[6]Sheet4!$A$421:$Q$523</definedName>
    <definedName name="SNS" localSheetId="16">[45]acct!#REF!</definedName>
    <definedName name="SNS" localSheetId="7">[45]acct!#REF!</definedName>
    <definedName name="SNS" localSheetId="9">[45]acct!#REF!</definedName>
    <definedName name="SNS" localSheetId="11">[45]acct!#REF!</definedName>
    <definedName name="SNS" localSheetId="14">[45]acct!#REF!</definedName>
    <definedName name="SNS" localSheetId="13">[45]acct!#REF!</definedName>
    <definedName name="SNS" localSheetId="17">[45]acct!#REF!</definedName>
    <definedName name="SNS" localSheetId="5">[45]acct!#REF!</definedName>
    <definedName name="SNS" localSheetId="3">[45]acct!#REF!</definedName>
    <definedName name="SNS">[45]acct!#REF!</definedName>
    <definedName name="so">'[148]Implied Rate'!$B$49:$BC$408</definedName>
    <definedName name="SOC" localSheetId="7">#REF!</definedName>
    <definedName name="SOC" localSheetId="9">#REF!</definedName>
    <definedName name="SOC" localSheetId="11">#REF!</definedName>
    <definedName name="SOC" localSheetId="14">#REF!</definedName>
    <definedName name="SOC" localSheetId="13">#REF!</definedName>
    <definedName name="SOC" localSheetId="17">#REF!</definedName>
    <definedName name="SOC" localSheetId="5">#REF!</definedName>
    <definedName name="SOC" localSheetId="3">#REF!</definedName>
    <definedName name="SOC">#REF!</definedName>
    <definedName name="SOEILTOAC" localSheetId="14">#REF!</definedName>
    <definedName name="SOEILTOAC" localSheetId="13">#REF!</definedName>
    <definedName name="SOEILTOAC" localSheetId="5">#REF!</definedName>
    <definedName name="SOEILTOAC" localSheetId="3">#REF!</definedName>
    <definedName name="SOEILTOAC">#REF!</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OPLLOAC" localSheetId="14">#REF!</definedName>
    <definedName name="SOPLLOAC" localSheetId="13">#REF!</definedName>
    <definedName name="SOPLLOAC" localSheetId="5">#REF!</definedName>
    <definedName name="SOPLLOAC" localSheetId="3">#REF!</definedName>
    <definedName name="SOPLLOAC">#REF!</definedName>
    <definedName name="SOPYILTOAC" localSheetId="14">#REF!</definedName>
    <definedName name="SOPYILTOAC" localSheetId="13">#REF!</definedName>
    <definedName name="SOPYILTOAC" localSheetId="5">#REF!</definedName>
    <definedName name="SOPYILTOAC" localSheetId="3">#REF!</definedName>
    <definedName name="SOPYILTOAC">#REF!</definedName>
    <definedName name="SOTAX" localSheetId="14">#REF!</definedName>
    <definedName name="SOTAX" localSheetId="13">#REF!</definedName>
    <definedName name="SOTAX" localSheetId="5">#REF!</definedName>
    <definedName name="SOTAX" localSheetId="3">#REF!</definedName>
    <definedName name="SOTAX">#REF!</definedName>
    <definedName name="SOTOAC" localSheetId="14">#REF!</definedName>
    <definedName name="SOTOAC" localSheetId="13">#REF!</definedName>
    <definedName name="SOTOAC" localSheetId="5">#REF!</definedName>
    <definedName name="SOTOAC" localSheetId="3">#REF!</definedName>
    <definedName name="SOTOAC">#REF!</definedName>
    <definedName name="sprisk" localSheetId="7">#REF!</definedName>
    <definedName name="sprisk" localSheetId="9">#REF!</definedName>
    <definedName name="sprisk" localSheetId="11">#REF!</definedName>
    <definedName name="sprisk" localSheetId="14">#REF!</definedName>
    <definedName name="sprisk" localSheetId="13">#REF!</definedName>
    <definedName name="sprisk" localSheetId="17">#REF!</definedName>
    <definedName name="sprisk" localSheetId="5">#REF!</definedName>
    <definedName name="sprisk" localSheetId="3">#REF!</definedName>
    <definedName name="sprisk">#REF!</definedName>
    <definedName name="SR" localSheetId="7">#REF!</definedName>
    <definedName name="SR" localSheetId="9">#REF!</definedName>
    <definedName name="SR" localSheetId="11">#REF!</definedName>
    <definedName name="SR" localSheetId="14">#REF!</definedName>
    <definedName name="SR" localSheetId="13">#REF!</definedName>
    <definedName name="SR" localSheetId="17">#REF!</definedName>
    <definedName name="SR" localSheetId="5">#REF!</definedName>
    <definedName name="SR" localSheetId="3">#REF!</definedName>
    <definedName name="SR">#REF!</definedName>
    <definedName name="ss" localSheetId="7">[101]Lead!#REF!</definedName>
    <definedName name="ss" localSheetId="9">[101]Lead!#REF!</definedName>
    <definedName name="ss" localSheetId="11">[101]Lead!#REF!</definedName>
    <definedName name="ss" localSheetId="14">[101]Lead!#REF!</definedName>
    <definedName name="ss" localSheetId="13">[101]Lead!#REF!</definedName>
    <definedName name="ss" localSheetId="17">[101]Lead!#REF!</definedName>
    <definedName name="ss" localSheetId="5">[101]Lead!#REF!</definedName>
    <definedName name="ss" localSheetId="3">[101]Lead!#REF!</definedName>
    <definedName name="ss">[101]Lead!#REF!</definedName>
    <definedName name="sshsi" localSheetId="13">'[149]T-BILL'!#REF!</definedName>
    <definedName name="sshsi">'[149]T-BILL'!#REF!</definedName>
    <definedName name="ssss" localSheetId="14">'[150]LOCAL STUDENTS'!#REF!</definedName>
    <definedName name="ssss" localSheetId="13">'[150]LOCAL STUDENTS'!#REF!</definedName>
    <definedName name="ssss" localSheetId="5">'[150]LOCAL STUDENTS'!#REF!</definedName>
    <definedName name="ssss" localSheetId="3">'[150]LOCAL STUDENTS'!#REF!</definedName>
    <definedName name="ssss">'[150]LOCAL STUDENTS'!#REF!</definedName>
    <definedName name="START" localSheetId="7">#REF!</definedName>
    <definedName name="START" localSheetId="9">#REF!</definedName>
    <definedName name="START" localSheetId="11">#REF!</definedName>
    <definedName name="START" localSheetId="14">#REF!</definedName>
    <definedName name="START" localSheetId="13">#REF!</definedName>
    <definedName name="START" localSheetId="17">#REF!</definedName>
    <definedName name="START" localSheetId="5">#REF!</definedName>
    <definedName name="START" localSheetId="3">#REF!</definedName>
    <definedName name="START">#REF!</definedName>
    <definedName name="STATEMENT_OF_FUNDS_POSITION">[46]FundsNW!$A$3+[46]FundsNW!$A$2:$S$76</definedName>
    <definedName name="STATUS_DES">[76]Lookups!$C$25:$C$26</definedName>
    <definedName name="STIMV" localSheetId="14">'[121]F-B-21'!#REF!</definedName>
    <definedName name="STIMV" localSheetId="13">'[121]F-B-21'!#REF!</definedName>
    <definedName name="STIMV" localSheetId="5">'[121]F-B-21'!#REF!</definedName>
    <definedName name="STIMV" localSheetId="3">'[121]F-B-21'!#REF!</definedName>
    <definedName name="STIMV">'[121]F-B-21'!#REF!</definedName>
    <definedName name="Strat_1_Def" localSheetId="16">#REF!</definedName>
    <definedName name="Strat_1_Def" localSheetId="7">#REF!</definedName>
    <definedName name="Strat_1_Def" localSheetId="9">#REF!</definedName>
    <definedName name="Strat_1_Def" localSheetId="11">#REF!</definedName>
    <definedName name="Strat_1_Def" localSheetId="14">#REF!</definedName>
    <definedName name="Strat_1_Def" localSheetId="13">#REF!</definedName>
    <definedName name="Strat_1_Def" localSheetId="17">#REF!</definedName>
    <definedName name="Strat_1_Def" localSheetId="5">#REF!</definedName>
    <definedName name="Strat_1_Def" localSheetId="3">#REF!</definedName>
    <definedName name="Strat_1_Def">#REF!</definedName>
    <definedName name="Strat_1_It" localSheetId="16">#REF!</definedName>
    <definedName name="Strat_1_It" localSheetId="7">#REF!</definedName>
    <definedName name="Strat_1_It" localSheetId="9">#REF!</definedName>
    <definedName name="Strat_1_It" localSheetId="11">#REF!</definedName>
    <definedName name="Strat_1_It" localSheetId="14">#REF!</definedName>
    <definedName name="Strat_1_It" localSheetId="13">#REF!</definedName>
    <definedName name="Strat_1_It" localSheetId="17">#REF!</definedName>
    <definedName name="Strat_1_It" localSheetId="5">#REF!</definedName>
    <definedName name="Strat_1_It" localSheetId="3">#REF!</definedName>
    <definedName name="Strat_1_It">#REF!</definedName>
    <definedName name="Strat_1_T" localSheetId="16">#REF!</definedName>
    <definedName name="Strat_1_T" localSheetId="7">#REF!</definedName>
    <definedName name="Strat_1_T" localSheetId="9">#REF!</definedName>
    <definedName name="Strat_1_T" localSheetId="11">#REF!</definedName>
    <definedName name="Strat_1_T" localSheetId="14">#REF!</definedName>
    <definedName name="Strat_1_T" localSheetId="13">#REF!</definedName>
    <definedName name="Strat_1_T" localSheetId="17">#REF!</definedName>
    <definedName name="Strat_1_T" localSheetId="5">#REF!</definedName>
    <definedName name="Strat_1_T" localSheetId="3">#REF!</definedName>
    <definedName name="Strat_1_T">#REF!</definedName>
    <definedName name="Strat_2_Def" localSheetId="16">#REF!</definedName>
    <definedName name="Strat_2_Def" localSheetId="7">#REF!</definedName>
    <definedName name="Strat_2_Def" localSheetId="9">#REF!</definedName>
    <definedName name="Strat_2_Def" localSheetId="11">#REF!</definedName>
    <definedName name="Strat_2_Def" localSheetId="14">#REF!</definedName>
    <definedName name="Strat_2_Def" localSheetId="13">#REF!</definedName>
    <definedName name="Strat_2_Def" localSheetId="17">#REF!</definedName>
    <definedName name="Strat_2_Def" localSheetId="5">#REF!</definedName>
    <definedName name="Strat_2_Def" localSheetId="3">#REF!</definedName>
    <definedName name="Strat_2_Def">#REF!</definedName>
    <definedName name="Strat_2_It" localSheetId="16">#REF!</definedName>
    <definedName name="Strat_2_It" localSheetId="7">#REF!</definedName>
    <definedName name="Strat_2_It" localSheetId="9">#REF!</definedName>
    <definedName name="Strat_2_It" localSheetId="11">#REF!</definedName>
    <definedName name="Strat_2_It" localSheetId="14">#REF!</definedName>
    <definedName name="Strat_2_It" localSheetId="13">#REF!</definedName>
    <definedName name="Strat_2_It" localSheetId="17">#REF!</definedName>
    <definedName name="Strat_2_It" localSheetId="5">#REF!</definedName>
    <definedName name="Strat_2_It" localSheetId="3">#REF!</definedName>
    <definedName name="Strat_2_It">#REF!</definedName>
    <definedName name="Strat_2_T" localSheetId="16">#REF!</definedName>
    <definedName name="Strat_2_T" localSheetId="7">#REF!</definedName>
    <definedName name="Strat_2_T" localSheetId="9">#REF!</definedName>
    <definedName name="Strat_2_T" localSheetId="11">#REF!</definedName>
    <definedName name="Strat_2_T" localSheetId="14">#REF!</definedName>
    <definedName name="Strat_2_T" localSheetId="13">#REF!</definedName>
    <definedName name="Strat_2_T" localSheetId="17">#REF!</definedName>
    <definedName name="Strat_2_T" localSheetId="5">#REF!</definedName>
    <definedName name="Strat_2_T" localSheetId="3">#REF!</definedName>
    <definedName name="Strat_2_T">#REF!</definedName>
    <definedName name="Strat_Dec" localSheetId="16">#REF!</definedName>
    <definedName name="Strat_Dec" localSheetId="7">#REF!</definedName>
    <definedName name="Strat_Dec" localSheetId="9">#REF!</definedName>
    <definedName name="Strat_Dec" localSheetId="11">#REF!</definedName>
    <definedName name="Strat_Dec" localSheetId="14">#REF!</definedName>
    <definedName name="Strat_Dec" localSheetId="13">#REF!</definedName>
    <definedName name="Strat_Dec" localSheetId="17">#REF!</definedName>
    <definedName name="Strat_Dec" localSheetId="5">#REF!</definedName>
    <definedName name="Strat_Dec" localSheetId="3">#REF!</definedName>
    <definedName name="Strat_Dec">#REF!</definedName>
    <definedName name="Strat_Def" localSheetId="16">#REF!</definedName>
    <definedName name="Strat_Def" localSheetId="7">#REF!</definedName>
    <definedName name="Strat_Def" localSheetId="9">#REF!</definedName>
    <definedName name="Strat_Def" localSheetId="11">#REF!</definedName>
    <definedName name="Strat_Def" localSheetId="14">#REF!</definedName>
    <definedName name="Strat_Def" localSheetId="13">#REF!</definedName>
    <definedName name="Strat_Def" localSheetId="17">#REF!</definedName>
    <definedName name="Strat_Def" localSheetId="5">#REF!</definedName>
    <definedName name="Strat_Def" localSheetId="3">#REF!</definedName>
    <definedName name="Strat_Def">#REF!</definedName>
    <definedName name="Strat_T_It" localSheetId="16">#REF!</definedName>
    <definedName name="Strat_T_It" localSheetId="7">#REF!</definedName>
    <definedName name="Strat_T_It" localSheetId="9">#REF!</definedName>
    <definedName name="Strat_T_It" localSheetId="11">#REF!</definedName>
    <definedName name="Strat_T_It" localSheetId="14">#REF!</definedName>
    <definedName name="Strat_T_It" localSheetId="13">#REF!</definedName>
    <definedName name="Strat_T_It" localSheetId="17">#REF!</definedName>
    <definedName name="Strat_T_It" localSheetId="5">#REF!</definedName>
    <definedName name="Strat_T_It" localSheetId="3">#REF!</definedName>
    <definedName name="Strat_T_It">#REF!</definedName>
    <definedName name="Strat_T_T" localSheetId="16">#REF!</definedName>
    <definedName name="Strat_T_T" localSheetId="7">#REF!</definedName>
    <definedName name="Strat_T_T" localSheetId="9">#REF!</definedName>
    <definedName name="Strat_T_T" localSheetId="11">#REF!</definedName>
    <definedName name="Strat_T_T" localSheetId="14">#REF!</definedName>
    <definedName name="Strat_T_T" localSheetId="13">#REF!</definedName>
    <definedName name="Strat_T_T" localSheetId="17">#REF!</definedName>
    <definedName name="Strat_T_T" localSheetId="5">#REF!</definedName>
    <definedName name="Strat_T_T" localSheetId="3">#REF!</definedName>
    <definedName name="Strat_T_T">#REF!</definedName>
    <definedName name="STT" localSheetId="7" hidden="1">#REF!</definedName>
    <definedName name="STT" localSheetId="9" hidden="1">#REF!</definedName>
    <definedName name="STT" localSheetId="11" hidden="1">#REF!</definedName>
    <definedName name="STT" localSheetId="14" hidden="1">#REF!</definedName>
    <definedName name="STT" localSheetId="13" hidden="1">#REF!</definedName>
    <definedName name="STT" localSheetId="17" hidden="1">#REF!</definedName>
    <definedName name="STT" localSheetId="5" hidden="1">#REF!</definedName>
    <definedName name="STT" localSheetId="3" hidden="1">#REF!</definedName>
    <definedName name="STT" hidden="1">#REF!</definedName>
    <definedName name="sukuks" localSheetId="14" hidden="1">{"'CALL MONEY'!$K$53"}</definedName>
    <definedName name="sukuks" localSheetId="13" hidden="1">{"'CALL MONEY'!$K$53"}</definedName>
    <definedName name="sukuks" hidden="1">{"'CALL MONEY'!$K$53"}</definedName>
    <definedName name="sum" localSheetId="7">#REF!</definedName>
    <definedName name="sum" localSheetId="9">#REF!</definedName>
    <definedName name="sum" localSheetId="11">#REF!</definedName>
    <definedName name="sum" localSheetId="14">#REF!</definedName>
    <definedName name="sum" localSheetId="13">#REF!</definedName>
    <definedName name="sum" localSheetId="17">#REF!</definedName>
    <definedName name="sum" localSheetId="5">#REF!</definedName>
    <definedName name="sum" localSheetId="3">#REF!</definedName>
    <definedName name="sum">#REF!</definedName>
    <definedName name="Sumcapgainafv" localSheetId="13">[70]acct!#REF!</definedName>
    <definedName name="Sumcapgainafv">[70]acct!#REF!</definedName>
    <definedName name="Summary" localSheetId="14">[81]Augbkp98!$BH$5:$BM$26</definedName>
    <definedName name="Summary" localSheetId="13">[81]Augbkp98!$BH$5:$BM$26</definedName>
    <definedName name="Summary" localSheetId="5">[81]Augbkp98!$BH$5:$BM$26</definedName>
    <definedName name="Summary">[81]Augbkp98!$BH$5:$BM$26</definedName>
    <definedName name="Summary_ApprovedUnapproved">'[48]CARs'' 99 Summary Info. (B&amp;A)'!$B$1:$M$52</definedName>
    <definedName name="SUMMARYALL">'[151]CURRENT BALANCE'!$A$1:$Q$65536</definedName>
    <definedName name="SUPERVISORY_HAIRCUTS" localSheetId="7">#REF!</definedName>
    <definedName name="SUPERVISORY_HAIRCUTS" localSheetId="9">#REF!</definedName>
    <definedName name="SUPERVISORY_HAIRCUTS" localSheetId="11">#REF!</definedName>
    <definedName name="SUPERVISORY_HAIRCUTS" localSheetId="14">#REF!</definedName>
    <definedName name="SUPERVISORY_HAIRCUTS" localSheetId="13">#REF!</definedName>
    <definedName name="SUPERVISORY_HAIRCUTS" localSheetId="17">#REF!</definedName>
    <definedName name="SUPERVISORY_HAIRCUTS" localSheetId="5">#REF!</definedName>
    <definedName name="SUPERVISORY_HAIRCUTS" localSheetId="3">#REF!</definedName>
    <definedName name="SUPERVISORY_HAIRCUTS">#REF!</definedName>
    <definedName name="sxcz" localSheetId="14">#REF!</definedName>
    <definedName name="sxcz" localSheetId="13">#REF!</definedName>
    <definedName name="sxcz" localSheetId="5">#REF!</definedName>
    <definedName name="sxcz" localSheetId="3">#REF!</definedName>
    <definedName name="sxcz">#REF!</definedName>
    <definedName name="T_BILLOWN" localSheetId="16">#REF!</definedName>
    <definedName name="T_BILLOWN" localSheetId="7">#REF!</definedName>
    <definedName name="T_BILLOWN" localSheetId="9">#REF!</definedName>
    <definedName name="T_BILLOWN" localSheetId="11">#REF!</definedName>
    <definedName name="T_BILLOWN" localSheetId="14">#REF!</definedName>
    <definedName name="T_BILLOWN" localSheetId="13">#REF!</definedName>
    <definedName name="T_BILLOWN" localSheetId="17">#REF!</definedName>
    <definedName name="T_BILLOWN" localSheetId="5">#REF!</definedName>
    <definedName name="T_BILLOWN" localSheetId="3">#REF!</definedName>
    <definedName name="T_BILLOWN">#REF!</definedName>
    <definedName name="T_BILLREPO" localSheetId="16">#REF!</definedName>
    <definedName name="T_BILLREPO" localSheetId="7">#REF!</definedName>
    <definedName name="T_BILLREPO" localSheetId="9">#REF!</definedName>
    <definedName name="T_BILLREPO" localSheetId="11">#REF!</definedName>
    <definedName name="T_BILLREPO" localSheetId="14">#REF!</definedName>
    <definedName name="T_BILLREPO" localSheetId="13">#REF!</definedName>
    <definedName name="T_BILLREPO" localSheetId="17">#REF!</definedName>
    <definedName name="T_BILLREPO" localSheetId="5">'[149]T-BILL'!#REF!</definedName>
    <definedName name="T_BILLREPO" localSheetId="3">#REF!</definedName>
    <definedName name="T_BILLREPO">#REF!</definedName>
    <definedName name="t0" localSheetId="7">[74]budget!#REF!</definedName>
    <definedName name="t0" localSheetId="9">[74]budget!#REF!</definedName>
    <definedName name="t0" localSheetId="11">[74]budget!#REF!</definedName>
    <definedName name="t0" localSheetId="14">[74]budget!#REF!</definedName>
    <definedName name="t0" localSheetId="13">[74]budget!#REF!</definedName>
    <definedName name="t0" localSheetId="17">[74]budget!#REF!</definedName>
    <definedName name="t0" localSheetId="5">[74]budget!#REF!</definedName>
    <definedName name="t0" localSheetId="3">[74]budget!#REF!</definedName>
    <definedName name="t0">[74]budget!#REF!</definedName>
    <definedName name="TA" localSheetId="14">#REF!</definedName>
    <definedName name="TA" localSheetId="13">#REF!</definedName>
    <definedName name="TA" localSheetId="5">#REF!</definedName>
    <definedName name="TA" localSheetId="3">#REF!</definedName>
    <definedName name="TA">#REF!</definedName>
    <definedName name="TableName">"Dummy"</definedName>
    <definedName name="taha" hidden="1">'[152]BS-OVS'!$I$126:$I$284</definedName>
    <definedName name="talha" localSheetId="14" hidden="1">{"'CALL MONEY'!$K$53"}</definedName>
    <definedName name="talha" localSheetId="13" hidden="1">{"'CALL MONEY'!$K$53"}</definedName>
    <definedName name="talha" localSheetId="5" hidden="1">{"'CALL MONEY'!$K$53"}</definedName>
    <definedName name="talha" hidden="1">{"'CALL MONEY'!$K$53"}</definedName>
    <definedName name="tam" localSheetId="14" hidden="1">#REF!</definedName>
    <definedName name="tam" localSheetId="13" hidden="1">#REF!</definedName>
    <definedName name="tam" localSheetId="5" hidden="1">#REF!</definedName>
    <definedName name="tam" localSheetId="3" hidden="1">#REF!</definedName>
    <definedName name="tam" hidden="1">#REF!</definedName>
    <definedName name="TAWANA" localSheetId="14">#REF!</definedName>
    <definedName name="TAWANA" localSheetId="13">#REF!</definedName>
    <definedName name="TAWANA" localSheetId="5">#REF!</definedName>
    <definedName name="TAWANA" localSheetId="3">#REF!</definedName>
    <definedName name="TAWANA">#REF!</definedName>
    <definedName name="tAX" localSheetId="16">[45]acct!#REF!</definedName>
    <definedName name="tAX" localSheetId="7">[45]acct!#REF!</definedName>
    <definedName name="tAX" localSheetId="9">[45]acct!#REF!</definedName>
    <definedName name="tAX" localSheetId="11">[45]acct!#REF!</definedName>
    <definedName name="tAX" localSheetId="14">[45]acct!#REF!</definedName>
    <definedName name="tAX" localSheetId="13">[45]acct!#REF!</definedName>
    <definedName name="tAX" localSheetId="17">[45]acct!#REF!</definedName>
    <definedName name="tAX" localSheetId="5">[45]acct!#REF!</definedName>
    <definedName name="tAX" localSheetId="3">[45]acct!#REF!</definedName>
    <definedName name="tAX">[45]acct!#REF!</definedName>
    <definedName name="TAX_AND_WWF" localSheetId="14">#REF!</definedName>
    <definedName name="TAX_AND_WWF" localSheetId="13">#REF!</definedName>
    <definedName name="TAX_AND_WWF" localSheetId="5">#REF!</definedName>
    <definedName name="TAX_AND_WWF" localSheetId="3">#REF!</definedName>
    <definedName name="TAX_AND_WWF">#REF!</definedName>
    <definedName name="TAX_DEP_SCHD" localSheetId="14">#REF!</definedName>
    <definedName name="TAX_DEP_SCHD" localSheetId="13">#REF!</definedName>
    <definedName name="TAX_DEP_SCHD" localSheetId="5">#REF!</definedName>
    <definedName name="TAX_DEP_SCHD" localSheetId="3">#REF!</definedName>
    <definedName name="TAX_DEP_SCHD">#REF!</definedName>
    <definedName name="Tax_Effect_Income" localSheetId="7">#REF!</definedName>
    <definedName name="Tax_Effect_Income" localSheetId="9">#REF!</definedName>
    <definedName name="Tax_Effect_Income" localSheetId="11">#REF!</definedName>
    <definedName name="Tax_Effect_Income" localSheetId="14">#REF!</definedName>
    <definedName name="Tax_Effect_Income" localSheetId="13">#REF!</definedName>
    <definedName name="Tax_Effect_Income" localSheetId="17">#REF!</definedName>
    <definedName name="Tax_Effect_Income" localSheetId="5">#REF!</definedName>
    <definedName name="Tax_Effect_Income" localSheetId="3">#REF!</definedName>
    <definedName name="Tax_Effect_Income">#REF!</definedName>
    <definedName name="Tax_Effect_Liabs" localSheetId="7">#REF!</definedName>
    <definedName name="Tax_Effect_Liabs" localSheetId="9">#REF!</definedName>
    <definedName name="Tax_Effect_Liabs" localSheetId="11">#REF!</definedName>
    <definedName name="Tax_Effect_Liabs" localSheetId="14">#REF!</definedName>
    <definedName name="Tax_Effect_Liabs" localSheetId="13">#REF!</definedName>
    <definedName name="Tax_Effect_Liabs" localSheetId="17">#REF!</definedName>
    <definedName name="Tax_Effect_Liabs" localSheetId="5">#REF!</definedName>
    <definedName name="Tax_Effect_Liabs" localSheetId="3">#REF!</definedName>
    <definedName name="Tax_Effect_Liabs">#REF!</definedName>
    <definedName name="Tax_Effect_RetEarn" localSheetId="7">#REF!</definedName>
    <definedName name="Tax_Effect_RetEarn" localSheetId="9">#REF!</definedName>
    <definedName name="Tax_Effect_RetEarn" localSheetId="11">#REF!</definedName>
    <definedName name="Tax_Effect_RetEarn" localSheetId="14">#REF!</definedName>
    <definedName name="Tax_Effect_RetEarn" localSheetId="13">#REF!</definedName>
    <definedName name="Tax_Effect_RetEarn" localSheetId="17">#REF!</definedName>
    <definedName name="Tax_Effect_RetEarn" localSheetId="5">#REF!</definedName>
    <definedName name="Tax_Effect_RetEarn" localSheetId="3">#REF!</definedName>
    <definedName name="Tax_Effect_RetEarn">#REF!</definedName>
    <definedName name="TAX_FIG" localSheetId="7">#REF!</definedName>
    <definedName name="TAX_FIG" localSheetId="9">#REF!</definedName>
    <definedName name="TAX_FIG" localSheetId="11">#REF!</definedName>
    <definedName name="TAX_FIG" localSheetId="14">#REF!</definedName>
    <definedName name="TAX_FIG" localSheetId="13">#REF!</definedName>
    <definedName name="TAX_FIG" localSheetId="17">#REF!</definedName>
    <definedName name="TAX_FIG" localSheetId="5">#REF!</definedName>
    <definedName name="TAX_FIG" localSheetId="3">#REF!</definedName>
    <definedName name="TAX_FIG">#REF!</definedName>
    <definedName name="Tax_Rate" localSheetId="7">#REF!</definedName>
    <definedName name="Tax_Rate" localSheetId="9">#REF!</definedName>
    <definedName name="Tax_Rate" localSheetId="11">#REF!</definedName>
    <definedName name="Tax_Rate" localSheetId="14">#REF!</definedName>
    <definedName name="Tax_Rate" localSheetId="13">#REF!</definedName>
    <definedName name="Tax_Rate" localSheetId="17">#REF!</definedName>
    <definedName name="Tax_Rate" localSheetId="5">#REF!</definedName>
    <definedName name="Tax_Rate" localSheetId="3">#REF!</definedName>
    <definedName name="Tax_Rate">#REF!</definedName>
    <definedName name="Taxation" localSheetId="14" hidden="1">{"Sales 2",#N/A,FALSE,"SALES";"Transfer 2",#N/A,FALSE,"TRANSFERS";"A1460",#N/A,FALSE,"A1460"}</definedName>
    <definedName name="Taxation" localSheetId="13" hidden="1">{"Sales 2",#N/A,FALSE,"SALES";"Transfer 2",#N/A,FALSE,"TRANSFERS";"A1460",#N/A,FALSE,"A1460"}</definedName>
    <definedName name="Taxation" localSheetId="5" hidden="1">{"Sales 2",#N/A,FALSE,"SALES";"Transfer 2",#N/A,FALSE,"TRANSFERS";"A1460",#N/A,FALSE,"A1460"}</definedName>
    <definedName name="Taxation" hidden="1">{"Sales 2",#N/A,FALSE,"SALES";"Transfer 2",#N/A,FALSE,"TRANSFERS";"A1460",#N/A,FALSE,"A1460"}</definedName>
    <definedName name="TAXDEPRECIATION" localSheetId="7">#REF!</definedName>
    <definedName name="TAXDEPRECIATION" localSheetId="9">#REF!</definedName>
    <definedName name="TAXDEPRECIATION" localSheetId="11">#REF!</definedName>
    <definedName name="TAXDEPRECIATION" localSheetId="14">#REF!</definedName>
    <definedName name="TAXDEPRECIATION" localSheetId="13">#REF!</definedName>
    <definedName name="TAXDEPRECIATION" localSheetId="17">#REF!</definedName>
    <definedName name="TAXDEPRECIATION" localSheetId="5">#REF!</definedName>
    <definedName name="TAXDEPRECIATION" localSheetId="3">#REF!</definedName>
    <definedName name="TAXDEPRECIATION">#REF!</definedName>
    <definedName name="TB" localSheetId="7" hidden="1">#REF!</definedName>
    <definedName name="TB" localSheetId="9" hidden="1">#REF!</definedName>
    <definedName name="TB" localSheetId="11" hidden="1">#REF!</definedName>
    <definedName name="TB" localSheetId="14" hidden="1">#REF!</definedName>
    <definedName name="TB" localSheetId="13" hidden="1">#REF!</definedName>
    <definedName name="TB" localSheetId="17" hidden="1">#REF!</definedName>
    <definedName name="TB" localSheetId="5" hidden="1">#REF!</definedName>
    <definedName name="TB" localSheetId="3" hidden="1">#REF!</definedName>
    <definedName name="TB" hidden="1">#REF!</definedName>
    <definedName name="tbill1" localSheetId="7">#REF!</definedName>
    <definedName name="tbill1" localSheetId="9">#REF!</definedName>
    <definedName name="tbill1" localSheetId="11">#REF!</definedName>
    <definedName name="tbill1" localSheetId="14">#REF!</definedName>
    <definedName name="tbill1" localSheetId="13">#REF!</definedName>
    <definedName name="tbill1" localSheetId="17">#REF!</definedName>
    <definedName name="tbill1" localSheetId="5">#REF!</definedName>
    <definedName name="tbill1" localSheetId="3">#REF!</definedName>
    <definedName name="tbill1">#REF!</definedName>
    <definedName name="te" localSheetId="7">[74]budget!#REF!</definedName>
    <definedName name="te" localSheetId="9">[74]budget!#REF!</definedName>
    <definedName name="te" localSheetId="11">[74]budget!#REF!</definedName>
    <definedName name="te" localSheetId="14">[74]budget!#REF!</definedName>
    <definedName name="te" localSheetId="13">[74]budget!#REF!</definedName>
    <definedName name="te" localSheetId="17">[74]budget!#REF!</definedName>
    <definedName name="te" localSheetId="5">[74]budget!#REF!</definedName>
    <definedName name="te" localSheetId="3">[74]budget!#REF!</definedName>
    <definedName name="te">[74]budget!#REF!</definedName>
    <definedName name="TECH_OPS" localSheetId="14">[81]Augbkp98!$I$6:$X$25</definedName>
    <definedName name="TECH_OPS" localSheetId="13">[81]Augbkp98!$I$6:$X$25</definedName>
    <definedName name="TECH_OPS" localSheetId="5">[81]Augbkp98!$I$6:$X$25</definedName>
    <definedName name="TECH_OPS">[81]Augbkp98!$I$6:$X$25</definedName>
    <definedName name="TELEC" localSheetId="14">#REF!</definedName>
    <definedName name="TELEC" localSheetId="13">#REF!</definedName>
    <definedName name="TELEC" localSheetId="5">#REF!</definedName>
    <definedName name="TELEC" localSheetId="3">#REF!</definedName>
    <definedName name="TELEC">#REF!</definedName>
    <definedName name="Test_ND" localSheetId="16">#REF!</definedName>
    <definedName name="Test_ND" localSheetId="7">#REF!</definedName>
    <definedName name="Test_ND" localSheetId="9">#REF!</definedName>
    <definedName name="Test_ND" localSheetId="11">#REF!</definedName>
    <definedName name="Test_ND" localSheetId="14">#REF!</definedName>
    <definedName name="Test_ND" localSheetId="13">#REF!</definedName>
    <definedName name="Test_ND" localSheetId="17">#REF!</definedName>
    <definedName name="Test_ND" localSheetId="5">#REF!</definedName>
    <definedName name="Test_ND" localSheetId="3">#REF!</definedName>
    <definedName name="Test_ND">#REF!</definedName>
    <definedName name="Test_Proj_Mis" localSheetId="16">#REF!</definedName>
    <definedName name="Test_Proj_Mis" localSheetId="7">#REF!</definedName>
    <definedName name="Test_Proj_Mis" localSheetId="9">#REF!</definedName>
    <definedName name="Test_Proj_Mis" localSheetId="11">#REF!</definedName>
    <definedName name="Test_Proj_Mis" localSheetId="14">#REF!</definedName>
    <definedName name="Test_Proj_Mis" localSheetId="13">#REF!</definedName>
    <definedName name="Test_Proj_Mis" localSheetId="17">#REF!</definedName>
    <definedName name="Test_Proj_Mis" localSheetId="5">#REF!</definedName>
    <definedName name="Test_Proj_Mis" localSheetId="3">#REF!</definedName>
    <definedName name="Test_Proj_Mis">#REF!</definedName>
    <definedName name="Test_Targ" localSheetId="16">#REF!</definedName>
    <definedName name="Test_Targ" localSheetId="7">#REF!</definedName>
    <definedName name="Test_Targ" localSheetId="9">#REF!</definedName>
    <definedName name="Test_Targ" localSheetId="11">#REF!</definedName>
    <definedName name="Test_Targ" localSheetId="14">#REF!</definedName>
    <definedName name="Test_Targ" localSheetId="13">#REF!</definedName>
    <definedName name="Test_Targ" localSheetId="17">#REF!</definedName>
    <definedName name="Test_Targ" localSheetId="5">#REF!</definedName>
    <definedName name="Test_Targ" localSheetId="3">#REF!</definedName>
    <definedName name="Test_Targ">#REF!</definedName>
    <definedName name="Test_Total_T" localSheetId="16">#REF!</definedName>
    <definedName name="Test_Total_T" localSheetId="7">#REF!</definedName>
    <definedName name="Test_Total_T" localSheetId="9">#REF!</definedName>
    <definedName name="Test_Total_T" localSheetId="11">#REF!</definedName>
    <definedName name="Test_Total_T" localSheetId="14">#REF!</definedName>
    <definedName name="Test_Total_T" localSheetId="13">#REF!</definedName>
    <definedName name="Test_Total_T" localSheetId="17">#REF!</definedName>
    <definedName name="Test_Total_T" localSheetId="5">#REF!</definedName>
    <definedName name="Test_Total_T" localSheetId="3">#REF!</definedName>
    <definedName name="Test_Total_T">#REF!</definedName>
    <definedName name="TEXT" localSheetId="14">#REF!</definedName>
    <definedName name="TEXT" localSheetId="13">#REF!</definedName>
    <definedName name="TEXT" localSheetId="5">#REF!</definedName>
    <definedName name="TEXT" localSheetId="3">#REF!</definedName>
    <definedName name="TEXT">#REF!</definedName>
    <definedName name="TextRefCopy1" localSheetId="7">[107]BS!$K$15</definedName>
    <definedName name="TextRefCopy1" localSheetId="9">#REF!</definedName>
    <definedName name="TextRefCopy1" localSheetId="11">#REF!</definedName>
    <definedName name="TextRefCopy1" localSheetId="14">#REF!</definedName>
    <definedName name="TextRefCopy1" localSheetId="13">#REF!</definedName>
    <definedName name="TextRefCopy1" localSheetId="17">#REF!</definedName>
    <definedName name="TextRefCopy1" localSheetId="5">#REF!</definedName>
    <definedName name="TextRefCopy1" localSheetId="3">#REF!</definedName>
    <definedName name="TextRefCopy1">#REF!</definedName>
    <definedName name="TextRefCopy1_1" localSheetId="14">#REF!</definedName>
    <definedName name="TextRefCopy1_1" localSheetId="13">#REF!</definedName>
    <definedName name="TextRefCopy1_1" localSheetId="5">#REF!</definedName>
    <definedName name="TextRefCopy1_1" localSheetId="3">#REF!</definedName>
    <definedName name="TextRefCopy1_1">#REF!</definedName>
    <definedName name="TextRefCopy1_20" localSheetId="14">#REF!</definedName>
    <definedName name="TextRefCopy1_20" localSheetId="13">#REF!</definedName>
    <definedName name="TextRefCopy1_20" localSheetId="5">#REF!</definedName>
    <definedName name="TextRefCopy1_20" localSheetId="3">#REF!</definedName>
    <definedName name="TextRefCopy1_20">#REF!</definedName>
    <definedName name="TextRefCopy1_21" localSheetId="14">#REF!</definedName>
    <definedName name="TextRefCopy1_21" localSheetId="13">#REF!</definedName>
    <definedName name="TextRefCopy1_21" localSheetId="5">#REF!</definedName>
    <definedName name="TextRefCopy1_21" localSheetId="3">#REF!</definedName>
    <definedName name="TextRefCopy1_21">#REF!</definedName>
    <definedName name="TextRefCopy1_23" localSheetId="14">#REF!</definedName>
    <definedName name="TextRefCopy1_23" localSheetId="13">#REF!</definedName>
    <definedName name="TextRefCopy1_23" localSheetId="5">#REF!</definedName>
    <definedName name="TextRefCopy1_23" localSheetId="3">#REF!</definedName>
    <definedName name="TextRefCopy1_23">#REF!</definedName>
    <definedName name="TextRefCopy1_5" localSheetId="14">#REF!</definedName>
    <definedName name="TextRefCopy1_5" localSheetId="13">#REF!</definedName>
    <definedName name="TextRefCopy1_5" localSheetId="5">#REF!</definedName>
    <definedName name="TextRefCopy1_5" localSheetId="3">#REF!</definedName>
    <definedName name="TextRefCopy1_5">#REF!</definedName>
    <definedName name="TextRefCopy1_8" localSheetId="14">#REF!</definedName>
    <definedName name="TextRefCopy1_8" localSheetId="13">#REF!</definedName>
    <definedName name="TextRefCopy1_8" localSheetId="5">#REF!</definedName>
    <definedName name="TextRefCopy1_8" localSheetId="3">#REF!</definedName>
    <definedName name="TextRefCopy1_8">#REF!</definedName>
    <definedName name="TextRefCopy10" localSheetId="7">[107]BS!#REF!</definedName>
    <definedName name="TextRefCopy10" localSheetId="9">#REF!</definedName>
    <definedName name="TextRefCopy10" localSheetId="11">#REF!</definedName>
    <definedName name="TextRefCopy10" localSheetId="14">#REF!</definedName>
    <definedName name="TextRefCopy10" localSheetId="13">#REF!</definedName>
    <definedName name="TextRefCopy10" localSheetId="17">#REF!</definedName>
    <definedName name="TextRefCopy10" localSheetId="5">[153]BS!#REF!</definedName>
    <definedName name="TextRefCopy10" localSheetId="3">#REF!</definedName>
    <definedName name="TextRefCopy10">#REF!</definedName>
    <definedName name="TextRefCopy103" localSheetId="7">[50]IS!#REF!</definedName>
    <definedName name="TextRefCopy103" localSheetId="9">[50]IS!#REF!</definedName>
    <definedName name="TextRefCopy103" localSheetId="11">[50]IS!#REF!</definedName>
    <definedName name="TextRefCopy103" localSheetId="14">[50]IS!#REF!</definedName>
    <definedName name="TextRefCopy103" localSheetId="13">[50]IS!#REF!</definedName>
    <definedName name="TextRefCopy103" localSheetId="17">[50]IS!#REF!</definedName>
    <definedName name="TextRefCopy103" localSheetId="5">[50]IS!#REF!</definedName>
    <definedName name="TextRefCopy103" localSheetId="3">[50]IS!#REF!</definedName>
    <definedName name="TextRefCopy103">[50]IS!#REF!</definedName>
    <definedName name="TextRefCopy104" localSheetId="7">[50]IS!#REF!</definedName>
    <definedName name="TextRefCopy104" localSheetId="9">[50]IS!#REF!</definedName>
    <definedName name="TextRefCopy104" localSheetId="11">[50]IS!#REF!</definedName>
    <definedName name="TextRefCopy104" localSheetId="14">[50]IS!#REF!</definedName>
    <definedName name="TextRefCopy104" localSheetId="13">[50]IS!#REF!</definedName>
    <definedName name="TextRefCopy104" localSheetId="17">[50]IS!#REF!</definedName>
    <definedName name="TextRefCopy104" localSheetId="5">[50]IS!#REF!</definedName>
    <definedName name="TextRefCopy104" localSheetId="3">[50]IS!#REF!</definedName>
    <definedName name="TextRefCopy104">[50]IS!#REF!</definedName>
    <definedName name="TextRefCopy105" localSheetId="7">[50]IS!#REF!</definedName>
    <definedName name="TextRefCopy105" localSheetId="9">[50]IS!#REF!</definedName>
    <definedName name="TextRefCopy105" localSheetId="11">[50]IS!#REF!</definedName>
    <definedName name="TextRefCopy105" localSheetId="14">[50]IS!#REF!</definedName>
    <definedName name="TextRefCopy105" localSheetId="13">[50]IS!#REF!</definedName>
    <definedName name="TextRefCopy105" localSheetId="17">[50]IS!#REF!</definedName>
    <definedName name="TextRefCopy105" localSheetId="5">[50]IS!#REF!</definedName>
    <definedName name="TextRefCopy105" localSheetId="3">[50]IS!#REF!</definedName>
    <definedName name="TextRefCopy105">[50]IS!#REF!</definedName>
    <definedName name="TextRefCopy106" localSheetId="7">[50]IS!#REF!</definedName>
    <definedName name="TextRefCopy106" localSheetId="9">[50]IS!#REF!</definedName>
    <definedName name="TextRefCopy106" localSheetId="11">[50]IS!#REF!</definedName>
    <definedName name="TextRefCopy106" localSheetId="14">[50]IS!#REF!</definedName>
    <definedName name="TextRefCopy106" localSheetId="13">[50]IS!#REF!</definedName>
    <definedName name="TextRefCopy106" localSheetId="17">[50]IS!#REF!</definedName>
    <definedName name="TextRefCopy106" localSheetId="5">[50]IS!#REF!</definedName>
    <definedName name="TextRefCopy106" localSheetId="3">[50]IS!#REF!</definedName>
    <definedName name="TextRefCopy106">[50]IS!#REF!</definedName>
    <definedName name="TextRefCopy107" localSheetId="13">[154]IS!#REF!</definedName>
    <definedName name="TextRefCopy107">[154]IS!#REF!</definedName>
    <definedName name="TextRefCopy109" localSheetId="7">[50]IS!#REF!</definedName>
    <definedName name="TextRefCopy109" localSheetId="9">[50]IS!#REF!</definedName>
    <definedName name="TextRefCopy109" localSheetId="11">[50]IS!#REF!</definedName>
    <definedName name="TextRefCopy109" localSheetId="14">[50]IS!#REF!</definedName>
    <definedName name="TextRefCopy109" localSheetId="13">[50]IS!#REF!</definedName>
    <definedName name="TextRefCopy109" localSheetId="17">[50]IS!#REF!</definedName>
    <definedName name="TextRefCopy109" localSheetId="5">[50]IS!#REF!</definedName>
    <definedName name="TextRefCopy109" localSheetId="3">[50]IS!#REF!</definedName>
    <definedName name="TextRefCopy109">[50]IS!#REF!</definedName>
    <definedName name="TextRefCopy11" localSheetId="7">#REF!</definedName>
    <definedName name="TextRefCopy11" localSheetId="9">#REF!</definedName>
    <definedName name="TextRefCopy11" localSheetId="11">#REF!</definedName>
    <definedName name="TextRefCopy11" localSheetId="14">#REF!</definedName>
    <definedName name="TextRefCopy11" localSheetId="13">#REF!</definedName>
    <definedName name="TextRefCopy11" localSheetId="17">#REF!</definedName>
    <definedName name="TextRefCopy11" localSheetId="5">#REF!</definedName>
    <definedName name="TextRefCopy11" localSheetId="3">#REF!</definedName>
    <definedName name="TextRefCopy11">#REF!</definedName>
    <definedName name="TextRefCopy116" localSheetId="7">[50]IS!#REF!</definedName>
    <definedName name="TextRefCopy116" localSheetId="9">[50]IS!#REF!</definedName>
    <definedName name="TextRefCopy116" localSheetId="11">[50]IS!#REF!</definedName>
    <definedName name="TextRefCopy116" localSheetId="14">[50]IS!#REF!</definedName>
    <definedName name="TextRefCopy116" localSheetId="13">[50]IS!#REF!</definedName>
    <definedName name="TextRefCopy116" localSheetId="17">[50]IS!#REF!</definedName>
    <definedName name="TextRefCopy116" localSheetId="5">[50]IS!#REF!</definedName>
    <definedName name="TextRefCopy116" localSheetId="3">[50]IS!#REF!</definedName>
    <definedName name="TextRefCopy116">[50]IS!#REF!</definedName>
    <definedName name="TextRefCopy119" localSheetId="13">[154]IS!#REF!</definedName>
    <definedName name="TextRefCopy119">[154]IS!#REF!</definedName>
    <definedName name="TextRefCopy12" localSheetId="7">#REF!</definedName>
    <definedName name="TextRefCopy12" localSheetId="9">#REF!</definedName>
    <definedName name="TextRefCopy12" localSheetId="11">#REF!</definedName>
    <definedName name="TextRefCopy12" localSheetId="14">#REF!</definedName>
    <definedName name="TextRefCopy12" localSheetId="13">#REF!</definedName>
    <definedName name="TextRefCopy12" localSheetId="17">#REF!</definedName>
    <definedName name="TextRefCopy12" localSheetId="5">#REF!</definedName>
    <definedName name="TextRefCopy12" localSheetId="3">#REF!</definedName>
    <definedName name="TextRefCopy12">#REF!</definedName>
    <definedName name="TextRefCopy120" localSheetId="7">'[50]Notes 8-17'!#REF!</definedName>
    <definedName name="TextRefCopy120" localSheetId="9">'[50]Notes 8-17'!#REF!</definedName>
    <definedName name="TextRefCopy120" localSheetId="11">'[50]Notes 8-17'!#REF!</definedName>
    <definedName name="TextRefCopy120" localSheetId="14">'[50]Notes 8-17'!#REF!</definedName>
    <definedName name="TextRefCopy120" localSheetId="13">'[50]Notes 8-17'!#REF!</definedName>
    <definedName name="TextRefCopy120" localSheetId="17">'[50]Notes 8-17'!#REF!</definedName>
    <definedName name="TextRefCopy120" localSheetId="5">'[50]Notes 8-17'!#REF!</definedName>
    <definedName name="TextRefCopy120" localSheetId="3">'[50]Notes 8-17'!#REF!</definedName>
    <definedName name="TextRefCopy120">'[50]Notes 8-17'!#REF!</definedName>
    <definedName name="TextRefCopy121" localSheetId="7">'[50]Notes 8-17'!#REF!</definedName>
    <definedName name="TextRefCopy121" localSheetId="9">'[50]Notes 8-17'!#REF!</definedName>
    <definedName name="TextRefCopy121" localSheetId="11">'[50]Notes 8-17'!#REF!</definedName>
    <definedName name="TextRefCopy121" localSheetId="14">'[50]Notes 8-17'!#REF!</definedName>
    <definedName name="TextRefCopy121" localSheetId="13">'[50]Notes 8-17'!#REF!</definedName>
    <definedName name="TextRefCopy121" localSheetId="17">'[50]Notes 8-17'!#REF!</definedName>
    <definedName name="TextRefCopy121" localSheetId="5">'[50]Notes 8-17'!#REF!</definedName>
    <definedName name="TextRefCopy121" localSheetId="3">'[50]Notes 8-17'!#REF!</definedName>
    <definedName name="TextRefCopy121">'[50]Notes 8-17'!#REF!</definedName>
    <definedName name="TextRefCopy123" localSheetId="7">'[50]Notes 8-17'!#REF!</definedName>
    <definedName name="TextRefCopy123" localSheetId="9">'[50]Notes 8-17'!#REF!</definedName>
    <definedName name="TextRefCopy123" localSheetId="11">'[50]Notes 8-17'!#REF!</definedName>
    <definedName name="TextRefCopy123" localSheetId="14">'[50]Notes 8-17'!#REF!</definedName>
    <definedName name="TextRefCopy123" localSheetId="13">'[50]Notes 8-17'!#REF!</definedName>
    <definedName name="TextRefCopy123" localSheetId="17">'[50]Notes 8-17'!#REF!</definedName>
    <definedName name="TextRefCopy123" localSheetId="5">'[50]Notes 8-17'!#REF!</definedName>
    <definedName name="TextRefCopy123" localSheetId="3">'[50]Notes 8-17'!#REF!</definedName>
    <definedName name="TextRefCopy123">'[50]Notes 8-17'!#REF!</definedName>
    <definedName name="TextRefCopy124" localSheetId="7">'[50]17.3.1'!#REF!</definedName>
    <definedName name="TextRefCopy124" localSheetId="9">'[50]17.3.1'!#REF!</definedName>
    <definedName name="TextRefCopy124" localSheetId="11">'[50]17.3.1'!#REF!</definedName>
    <definedName name="TextRefCopy124" localSheetId="14">'[50]17.3.1'!#REF!</definedName>
    <definedName name="TextRefCopy124" localSheetId="13">'[50]17.3.1'!#REF!</definedName>
    <definedName name="TextRefCopy124" localSheetId="17">'[50]17.3.1'!#REF!</definedName>
    <definedName name="TextRefCopy124" localSheetId="5">'[50]17.3.1'!#REF!</definedName>
    <definedName name="TextRefCopy124" localSheetId="3">'[50]17.3.1'!#REF!</definedName>
    <definedName name="TextRefCopy124">'[50]17.3.1'!#REF!</definedName>
    <definedName name="TextRefCopy13" localSheetId="7">#REF!</definedName>
    <definedName name="TextRefCopy13" localSheetId="9">#REF!</definedName>
    <definedName name="TextRefCopy13" localSheetId="11">#REF!</definedName>
    <definedName name="TextRefCopy13" localSheetId="14">#REF!</definedName>
    <definedName name="TextRefCopy13" localSheetId="13">#REF!</definedName>
    <definedName name="TextRefCopy13" localSheetId="17">#REF!</definedName>
    <definedName name="TextRefCopy13" localSheetId="5">#REF!</definedName>
    <definedName name="TextRefCopy13" localSheetId="3">#REF!</definedName>
    <definedName name="TextRefCopy13">#REF!</definedName>
    <definedName name="TextRefCopy14" localSheetId="7">#REF!</definedName>
    <definedName name="TextRefCopy14" localSheetId="9">#REF!</definedName>
    <definedName name="TextRefCopy14" localSheetId="11">#REF!</definedName>
    <definedName name="TextRefCopy14" localSheetId="14">#REF!</definedName>
    <definedName name="TextRefCopy14" localSheetId="13">#REF!</definedName>
    <definedName name="TextRefCopy14" localSheetId="17">#REF!</definedName>
    <definedName name="TextRefCopy14" localSheetId="5">#REF!</definedName>
    <definedName name="TextRefCopy14" localSheetId="3">#REF!</definedName>
    <definedName name="TextRefCopy14">#REF!</definedName>
    <definedName name="TextRefCopy15" localSheetId="7">#REF!</definedName>
    <definedName name="TextRefCopy15" localSheetId="9">#REF!</definedName>
    <definedName name="TextRefCopy15" localSheetId="11">#REF!</definedName>
    <definedName name="TextRefCopy15" localSheetId="14">#REF!</definedName>
    <definedName name="TextRefCopy15" localSheetId="13">#REF!</definedName>
    <definedName name="TextRefCopy15" localSheetId="17">#REF!</definedName>
    <definedName name="TextRefCopy15" localSheetId="5">#REF!</definedName>
    <definedName name="TextRefCopy15" localSheetId="3">#REF!</definedName>
    <definedName name="TextRefCopy15">#REF!</definedName>
    <definedName name="TextRefCopy16" localSheetId="7">[107]IS!#REF!</definedName>
    <definedName name="TextRefCopy16" localSheetId="9">#REF!</definedName>
    <definedName name="TextRefCopy16" localSheetId="11">#REF!</definedName>
    <definedName name="TextRefCopy16" localSheetId="14">#REF!</definedName>
    <definedName name="TextRefCopy16" localSheetId="13">#REF!</definedName>
    <definedName name="TextRefCopy16" localSheetId="17">#REF!</definedName>
    <definedName name="TextRefCopy16" localSheetId="5">[153]IS!#REF!</definedName>
    <definedName name="TextRefCopy16" localSheetId="3">#REF!</definedName>
    <definedName name="TextRefCopy16">#REF!</definedName>
    <definedName name="TextRefCopy17" localSheetId="7">#REF!</definedName>
    <definedName name="TextRefCopy17" localSheetId="9">#REF!</definedName>
    <definedName name="TextRefCopy17" localSheetId="11">#REF!</definedName>
    <definedName name="TextRefCopy17" localSheetId="14">#REF!</definedName>
    <definedName name="TextRefCopy17" localSheetId="13">#REF!</definedName>
    <definedName name="TextRefCopy17" localSheetId="17">#REF!</definedName>
    <definedName name="TextRefCopy17" localSheetId="5">#REF!</definedName>
    <definedName name="TextRefCopy17" localSheetId="3">#REF!</definedName>
    <definedName name="TextRefCopy17">#REF!</definedName>
    <definedName name="TextRefCopy18" localSheetId="7">#REF!</definedName>
    <definedName name="TextRefCopy18" localSheetId="9">#REF!</definedName>
    <definedName name="TextRefCopy18" localSheetId="11">#REF!</definedName>
    <definedName name="TextRefCopy18" localSheetId="14">#REF!</definedName>
    <definedName name="TextRefCopy18" localSheetId="13">#REF!</definedName>
    <definedName name="TextRefCopy18" localSheetId="17">#REF!</definedName>
    <definedName name="TextRefCopy18" localSheetId="5">#REF!</definedName>
    <definedName name="TextRefCopy18" localSheetId="3">#REF!</definedName>
    <definedName name="TextRefCopy18">#REF!</definedName>
    <definedName name="TextRefCopy19" localSheetId="7">#REF!</definedName>
    <definedName name="TextRefCopy19" localSheetId="9">#REF!</definedName>
    <definedName name="TextRefCopy19" localSheetId="11">#REF!</definedName>
    <definedName name="TextRefCopy19" localSheetId="14">#REF!</definedName>
    <definedName name="TextRefCopy19" localSheetId="13">#REF!</definedName>
    <definedName name="TextRefCopy19" localSheetId="17">#REF!</definedName>
    <definedName name="TextRefCopy19" localSheetId="5">#REF!</definedName>
    <definedName name="TextRefCopy19" localSheetId="3">#REF!</definedName>
    <definedName name="TextRefCopy19">#REF!</definedName>
    <definedName name="TextRefCopy2" localSheetId="7">#REF!</definedName>
    <definedName name="TextRefCopy2" localSheetId="9">#REF!</definedName>
    <definedName name="TextRefCopy2" localSheetId="11">#REF!</definedName>
    <definedName name="TextRefCopy2" localSheetId="14">#REF!</definedName>
    <definedName name="TextRefCopy2" localSheetId="13">#REF!</definedName>
    <definedName name="TextRefCopy2" localSheetId="17">#REF!</definedName>
    <definedName name="TextRefCopy2" localSheetId="5">#REF!</definedName>
    <definedName name="TextRefCopy2" localSheetId="3">#REF!</definedName>
    <definedName name="TextRefCopy2">#REF!</definedName>
    <definedName name="TextRefCopy20" localSheetId="7">#REF!</definedName>
    <definedName name="TextRefCopy20" localSheetId="9">#REF!</definedName>
    <definedName name="TextRefCopy20" localSheetId="11">#REF!</definedName>
    <definedName name="TextRefCopy20" localSheetId="14">#REF!</definedName>
    <definedName name="TextRefCopy20" localSheetId="13">#REF!</definedName>
    <definedName name="TextRefCopy20" localSheetId="17">#REF!</definedName>
    <definedName name="TextRefCopy20" localSheetId="5">#REF!</definedName>
    <definedName name="TextRefCopy20" localSheetId="3">#REF!</definedName>
    <definedName name="TextRefCopy20">#REF!</definedName>
    <definedName name="TextRefCopy21" localSheetId="7">#REF!</definedName>
    <definedName name="TextRefCopy21" localSheetId="9">#REF!</definedName>
    <definedName name="TextRefCopy21" localSheetId="11">#REF!</definedName>
    <definedName name="TextRefCopy21" localSheetId="14">#REF!</definedName>
    <definedName name="TextRefCopy21" localSheetId="13">#REF!</definedName>
    <definedName name="TextRefCopy21" localSheetId="17">#REF!</definedName>
    <definedName name="TextRefCopy21" localSheetId="5">#REF!</definedName>
    <definedName name="TextRefCopy21" localSheetId="3">#REF!</definedName>
    <definedName name="TextRefCopy21">#REF!</definedName>
    <definedName name="TextRefCopy22" localSheetId="7">#REF!</definedName>
    <definedName name="TextRefCopy22" localSheetId="9">#REF!</definedName>
    <definedName name="TextRefCopy22" localSheetId="11">#REF!</definedName>
    <definedName name="TextRefCopy22" localSheetId="14">#REF!</definedName>
    <definedName name="TextRefCopy22" localSheetId="13">#REF!</definedName>
    <definedName name="TextRefCopy22" localSheetId="17">#REF!</definedName>
    <definedName name="TextRefCopy22" localSheetId="5">#REF!</definedName>
    <definedName name="TextRefCopy22" localSheetId="3">#REF!</definedName>
    <definedName name="TextRefCopy22">#REF!</definedName>
    <definedName name="TextRefCopy23" localSheetId="7">#REF!</definedName>
    <definedName name="TextRefCopy23" localSheetId="9">#REF!</definedName>
    <definedName name="TextRefCopy23" localSheetId="11">#REF!</definedName>
    <definedName name="TextRefCopy23" localSheetId="14">#REF!</definedName>
    <definedName name="TextRefCopy23" localSheetId="13">#REF!</definedName>
    <definedName name="TextRefCopy23" localSheetId="17">#REF!</definedName>
    <definedName name="TextRefCopy23" localSheetId="5">#REF!</definedName>
    <definedName name="TextRefCopy23" localSheetId="3">#REF!</definedName>
    <definedName name="TextRefCopy23">#REF!</definedName>
    <definedName name="TextRefCopy24" localSheetId="7">#REF!</definedName>
    <definedName name="TextRefCopy24" localSheetId="9">#REF!</definedName>
    <definedName name="TextRefCopy24" localSheetId="11">#REF!</definedName>
    <definedName name="TextRefCopy24" localSheetId="14">#REF!</definedName>
    <definedName name="TextRefCopy24" localSheetId="13">#REF!</definedName>
    <definedName name="TextRefCopy24" localSheetId="17">#REF!</definedName>
    <definedName name="TextRefCopy24" localSheetId="5">#REF!</definedName>
    <definedName name="TextRefCopy24" localSheetId="3">#REF!</definedName>
    <definedName name="TextRefCopy24">#REF!</definedName>
    <definedName name="TextRefCopy25" localSheetId="7">#REF!</definedName>
    <definedName name="TextRefCopy25" localSheetId="9">#REF!</definedName>
    <definedName name="TextRefCopy25" localSheetId="11">#REF!</definedName>
    <definedName name="TextRefCopy25" localSheetId="14">#REF!</definedName>
    <definedName name="TextRefCopy25" localSheetId="13">#REF!</definedName>
    <definedName name="TextRefCopy25" localSheetId="17">#REF!</definedName>
    <definedName name="TextRefCopy25" localSheetId="5">#REF!</definedName>
    <definedName name="TextRefCopy25" localSheetId="3">#REF!</definedName>
    <definedName name="TextRefCopy25">#REF!</definedName>
    <definedName name="TextRefCopy26" localSheetId="7">'[107]1-12'!#REF!</definedName>
    <definedName name="TextRefCopy26" localSheetId="9">#REF!</definedName>
    <definedName name="TextRefCopy26" localSheetId="11">#REF!</definedName>
    <definedName name="TextRefCopy26" localSheetId="14">#REF!</definedName>
    <definedName name="TextRefCopy26" localSheetId="13">#REF!</definedName>
    <definedName name="TextRefCopy26" localSheetId="17">#REF!</definedName>
    <definedName name="TextRefCopy26" localSheetId="5">#REF!</definedName>
    <definedName name="TextRefCopy26" localSheetId="3">#REF!</definedName>
    <definedName name="TextRefCopy26">#REF!</definedName>
    <definedName name="TextRefCopy27" localSheetId="7">#REF!</definedName>
    <definedName name="TextRefCopy27" localSheetId="9">#REF!</definedName>
    <definedName name="TextRefCopy27" localSheetId="11">#REF!</definedName>
    <definedName name="TextRefCopy27" localSheetId="14">#REF!</definedName>
    <definedName name="TextRefCopy27" localSheetId="13">#REF!</definedName>
    <definedName name="TextRefCopy27" localSheetId="17">#REF!</definedName>
    <definedName name="TextRefCopy27" localSheetId="5">#REF!</definedName>
    <definedName name="TextRefCopy27" localSheetId="3">#REF!</definedName>
    <definedName name="TextRefCopy27">#REF!</definedName>
    <definedName name="TextRefCopy28" localSheetId="7">#REF!</definedName>
    <definedName name="TextRefCopy28" localSheetId="9">#REF!</definedName>
    <definedName name="TextRefCopy28" localSheetId="11">#REF!</definedName>
    <definedName name="TextRefCopy28" localSheetId="14">#REF!</definedName>
    <definedName name="TextRefCopy28" localSheetId="13">#REF!</definedName>
    <definedName name="TextRefCopy28" localSheetId="17">#REF!</definedName>
    <definedName name="TextRefCopy28" localSheetId="5">#REF!</definedName>
    <definedName name="TextRefCopy28" localSheetId="3">#REF!</definedName>
    <definedName name="TextRefCopy28">#REF!</definedName>
    <definedName name="TextRefCopy29" localSheetId="7">#REF!</definedName>
    <definedName name="TextRefCopy29" localSheetId="9">#REF!</definedName>
    <definedName name="TextRefCopy29" localSheetId="11">#REF!</definedName>
    <definedName name="TextRefCopy29" localSheetId="14">#REF!</definedName>
    <definedName name="TextRefCopy29" localSheetId="13">#REF!</definedName>
    <definedName name="TextRefCopy29" localSheetId="17">#REF!</definedName>
    <definedName name="TextRefCopy29" localSheetId="5">#REF!</definedName>
    <definedName name="TextRefCopy29" localSheetId="3">#REF!</definedName>
    <definedName name="TextRefCopy29">#REF!</definedName>
    <definedName name="TextRefCopy3" localSheetId="7">[107]BS!$K$13</definedName>
    <definedName name="TextRefCopy3" localSheetId="9">#REF!</definedName>
    <definedName name="TextRefCopy3" localSheetId="11">#REF!</definedName>
    <definedName name="TextRefCopy3" localSheetId="14">#REF!</definedName>
    <definedName name="TextRefCopy3" localSheetId="13">#REF!</definedName>
    <definedName name="TextRefCopy3" localSheetId="17">#REF!</definedName>
    <definedName name="TextRefCopy3" localSheetId="5">[153]BS!$K$13</definedName>
    <definedName name="TextRefCopy3" localSheetId="3">#REF!</definedName>
    <definedName name="TextRefCopy3">#REF!</definedName>
    <definedName name="TextRefCopy30" localSheetId="7">#REF!</definedName>
    <definedName name="TextRefCopy30" localSheetId="9">#REF!</definedName>
    <definedName name="TextRefCopy30" localSheetId="11">#REF!</definedName>
    <definedName name="TextRefCopy30" localSheetId="14">#REF!</definedName>
    <definedName name="TextRefCopy30" localSheetId="13">#REF!</definedName>
    <definedName name="TextRefCopy30" localSheetId="17">#REF!</definedName>
    <definedName name="TextRefCopy30" localSheetId="5">#REF!</definedName>
    <definedName name="TextRefCopy30" localSheetId="3">#REF!</definedName>
    <definedName name="TextRefCopy30">#REF!</definedName>
    <definedName name="TextRefCopy31" localSheetId="7">#REF!</definedName>
    <definedName name="TextRefCopy31" localSheetId="9">#REF!</definedName>
    <definedName name="TextRefCopy31" localSheetId="11">#REF!</definedName>
    <definedName name="TextRefCopy31" localSheetId="14">#REF!</definedName>
    <definedName name="TextRefCopy31" localSheetId="13">#REF!</definedName>
    <definedName name="TextRefCopy31" localSheetId="17">#REF!</definedName>
    <definedName name="TextRefCopy31" localSheetId="5">#REF!</definedName>
    <definedName name="TextRefCopy31" localSheetId="3">#REF!</definedName>
    <definedName name="TextRefCopy31">#REF!</definedName>
    <definedName name="TextRefCopy32" localSheetId="7">#REF!</definedName>
    <definedName name="TextRefCopy32" localSheetId="9">#REF!</definedName>
    <definedName name="TextRefCopy32" localSheetId="11">#REF!</definedName>
    <definedName name="TextRefCopy32" localSheetId="14">#REF!</definedName>
    <definedName name="TextRefCopy32" localSheetId="13">#REF!</definedName>
    <definedName name="TextRefCopy32" localSheetId="17">#REF!</definedName>
    <definedName name="TextRefCopy32" localSheetId="5">#REF!</definedName>
    <definedName name="TextRefCopy32" localSheetId="3">#REF!</definedName>
    <definedName name="TextRefCopy32">#REF!</definedName>
    <definedName name="TextRefCopy33" localSheetId="7">#REF!</definedName>
    <definedName name="TextRefCopy33" localSheetId="9">#REF!</definedName>
    <definedName name="TextRefCopy33" localSheetId="11">#REF!</definedName>
    <definedName name="TextRefCopy33" localSheetId="14">#REF!</definedName>
    <definedName name="TextRefCopy33" localSheetId="13">#REF!</definedName>
    <definedName name="TextRefCopy33" localSheetId="17">#REF!</definedName>
    <definedName name="TextRefCopy33" localSheetId="5">#REF!</definedName>
    <definedName name="TextRefCopy33" localSheetId="3">#REF!</definedName>
    <definedName name="TextRefCopy33">#REF!</definedName>
    <definedName name="TextRefCopy34" localSheetId="7">#REF!</definedName>
    <definedName name="TextRefCopy34" localSheetId="9">#REF!</definedName>
    <definedName name="TextRefCopy34" localSheetId="11">#REF!</definedName>
    <definedName name="TextRefCopy34" localSheetId="14">#REF!</definedName>
    <definedName name="TextRefCopy34" localSheetId="13">#REF!</definedName>
    <definedName name="TextRefCopy34" localSheetId="17">#REF!</definedName>
    <definedName name="TextRefCopy34" localSheetId="5">#REF!</definedName>
    <definedName name="TextRefCopy34" localSheetId="3">#REF!</definedName>
    <definedName name="TextRefCopy34">#REF!</definedName>
    <definedName name="TextRefCopy35">[120]CMA_Calculations!$D$2</definedName>
    <definedName name="TextRefCopy36" localSheetId="7">#REF!</definedName>
    <definedName name="TextRefCopy36" localSheetId="9">#REF!</definedName>
    <definedName name="TextRefCopy36" localSheetId="11">#REF!</definedName>
    <definedName name="TextRefCopy36" localSheetId="14">#REF!</definedName>
    <definedName name="TextRefCopy36" localSheetId="13">#REF!</definedName>
    <definedName name="TextRefCopy36" localSheetId="17">#REF!</definedName>
    <definedName name="TextRefCopy36" localSheetId="5">#REF!</definedName>
    <definedName name="TextRefCopy36" localSheetId="3">#REF!</definedName>
    <definedName name="TextRefCopy36">#REF!</definedName>
    <definedName name="TextRefCopy37" localSheetId="7">#REF!</definedName>
    <definedName name="TextRefCopy37" localSheetId="9">#REF!</definedName>
    <definedName name="TextRefCopy37" localSheetId="11">#REF!</definedName>
    <definedName name="TextRefCopy37" localSheetId="14">#REF!</definedName>
    <definedName name="TextRefCopy37" localSheetId="13">#REF!</definedName>
    <definedName name="TextRefCopy37" localSheetId="17">#REF!</definedName>
    <definedName name="TextRefCopy37" localSheetId="5">#REF!</definedName>
    <definedName name="TextRefCopy37" localSheetId="3">#REF!</definedName>
    <definedName name="TextRefCopy37">#REF!</definedName>
    <definedName name="TextRefCopy38">[155]SRF!$A$33</definedName>
    <definedName name="TextRefCopy39" localSheetId="7">#REF!</definedName>
    <definedName name="TextRefCopy39" localSheetId="9">#REF!</definedName>
    <definedName name="TextRefCopy39" localSheetId="11">#REF!</definedName>
    <definedName name="TextRefCopy39" localSheetId="14">#REF!</definedName>
    <definedName name="TextRefCopy39" localSheetId="13">#REF!</definedName>
    <definedName name="TextRefCopy39" localSheetId="17">#REF!</definedName>
    <definedName name="TextRefCopy39" localSheetId="5">#REF!</definedName>
    <definedName name="TextRefCopy39" localSheetId="3">#REF!</definedName>
    <definedName name="TextRefCopy39">#REF!</definedName>
    <definedName name="TextRefCopy4" localSheetId="7">[107]BS!$K$16</definedName>
    <definedName name="TextRefCopy4" localSheetId="9">#REF!</definedName>
    <definedName name="TextRefCopy4" localSheetId="11">#REF!</definedName>
    <definedName name="TextRefCopy4" localSheetId="14">#REF!</definedName>
    <definedName name="TextRefCopy4" localSheetId="13">#REF!</definedName>
    <definedName name="TextRefCopy4" localSheetId="17">#REF!</definedName>
    <definedName name="TextRefCopy4" localSheetId="5">#REF!</definedName>
    <definedName name="TextRefCopy4" localSheetId="3">#REF!</definedName>
    <definedName name="TextRefCopy4">#REF!</definedName>
    <definedName name="TextRefCopy40" localSheetId="7">#REF!</definedName>
    <definedName name="TextRefCopy40" localSheetId="9">#REF!</definedName>
    <definedName name="TextRefCopy40" localSheetId="11">#REF!</definedName>
    <definedName name="TextRefCopy40" localSheetId="14">#REF!</definedName>
    <definedName name="TextRefCopy40" localSheetId="13">#REF!</definedName>
    <definedName name="TextRefCopy40" localSheetId="17">#REF!</definedName>
    <definedName name="TextRefCopy40" localSheetId="5">#REF!</definedName>
    <definedName name="TextRefCopy40" localSheetId="3">#REF!</definedName>
    <definedName name="TextRefCopy40">#REF!</definedName>
    <definedName name="TextRefCopy41" localSheetId="7">#REF!</definedName>
    <definedName name="TextRefCopy41" localSheetId="9">#REF!</definedName>
    <definedName name="TextRefCopy41" localSheetId="11">#REF!</definedName>
    <definedName name="TextRefCopy41" localSheetId="14">#REF!</definedName>
    <definedName name="TextRefCopy41" localSheetId="13">#REF!</definedName>
    <definedName name="TextRefCopy41" localSheetId="17">#REF!</definedName>
    <definedName name="TextRefCopy41" localSheetId="5">#REF!</definedName>
    <definedName name="TextRefCopy41" localSheetId="3">#REF!</definedName>
    <definedName name="TextRefCopy41">#REF!</definedName>
    <definedName name="TextRefCopy42" localSheetId="7">#REF!</definedName>
    <definedName name="TextRefCopy42" localSheetId="9">#REF!</definedName>
    <definedName name="TextRefCopy42" localSheetId="11">#REF!</definedName>
    <definedName name="TextRefCopy42" localSheetId="14">#REF!</definedName>
    <definedName name="TextRefCopy42" localSheetId="13">#REF!</definedName>
    <definedName name="TextRefCopy42" localSheetId="17">#REF!</definedName>
    <definedName name="TextRefCopy42" localSheetId="5">#REF!</definedName>
    <definedName name="TextRefCopy42" localSheetId="3">#REF!</definedName>
    <definedName name="TextRefCopy42">#REF!</definedName>
    <definedName name="TextRefCopy43">'[156]Verification of Sales'!$E$3</definedName>
    <definedName name="TextRefCopy44" localSheetId="7">#REF!</definedName>
    <definedName name="TextRefCopy44" localSheetId="9">#REF!</definedName>
    <definedName name="TextRefCopy44" localSheetId="11">#REF!</definedName>
    <definedName name="TextRefCopy44" localSheetId="14">#REF!</definedName>
    <definedName name="TextRefCopy44" localSheetId="13">#REF!</definedName>
    <definedName name="TextRefCopy44" localSheetId="17">#REF!</definedName>
    <definedName name="TextRefCopy44" localSheetId="5">#REF!</definedName>
    <definedName name="TextRefCopy44" localSheetId="3">#REF!</definedName>
    <definedName name="TextRefCopy44">#REF!</definedName>
    <definedName name="TextRefCopy45" localSheetId="7">#REF!</definedName>
    <definedName name="TextRefCopy45" localSheetId="9">#REF!</definedName>
    <definedName name="TextRefCopy45" localSheetId="11">#REF!</definedName>
    <definedName name="TextRefCopy45" localSheetId="14">#REF!</definedName>
    <definedName name="TextRefCopy45" localSheetId="13">#REF!</definedName>
    <definedName name="TextRefCopy45" localSheetId="17">#REF!</definedName>
    <definedName name="TextRefCopy45" localSheetId="5">#REF!</definedName>
    <definedName name="TextRefCopy45" localSheetId="3">#REF!</definedName>
    <definedName name="TextRefCopy45">#REF!</definedName>
    <definedName name="TextRefCopy46">'[157]Total Additions'!$C$22</definedName>
    <definedName name="TextRefCopy47" localSheetId="7">#REF!</definedName>
    <definedName name="TextRefCopy47" localSheetId="9">#REF!</definedName>
    <definedName name="TextRefCopy47" localSheetId="11">#REF!</definedName>
    <definedName name="TextRefCopy47" localSheetId="14">#REF!</definedName>
    <definedName name="TextRefCopy47" localSheetId="13">#REF!</definedName>
    <definedName name="TextRefCopy47" localSheetId="17">#REF!</definedName>
    <definedName name="TextRefCopy47" localSheetId="5">#REF!</definedName>
    <definedName name="TextRefCopy47" localSheetId="3">#REF!</definedName>
    <definedName name="TextRefCopy47">#REF!</definedName>
    <definedName name="TextRefCopy48" localSheetId="7">#REF!</definedName>
    <definedName name="TextRefCopy48" localSheetId="9">#REF!</definedName>
    <definedName name="TextRefCopy48" localSheetId="11">#REF!</definedName>
    <definedName name="TextRefCopy48" localSheetId="14">#REF!</definedName>
    <definedName name="TextRefCopy48" localSheetId="13">#REF!</definedName>
    <definedName name="TextRefCopy48" localSheetId="17">#REF!</definedName>
    <definedName name="TextRefCopy48" localSheetId="5">#REF!</definedName>
    <definedName name="TextRefCopy48" localSheetId="3">#REF!</definedName>
    <definedName name="TextRefCopy48">#REF!</definedName>
    <definedName name="TextRefCopy49" localSheetId="7">#REF!</definedName>
    <definedName name="TextRefCopy49" localSheetId="9">#REF!</definedName>
    <definedName name="TextRefCopy49" localSheetId="11">#REF!</definedName>
    <definedName name="TextRefCopy49" localSheetId="14">#REF!</definedName>
    <definedName name="TextRefCopy49" localSheetId="13">#REF!</definedName>
    <definedName name="TextRefCopy49" localSheetId="17">#REF!</definedName>
    <definedName name="TextRefCopy49" localSheetId="5">#REF!</definedName>
    <definedName name="TextRefCopy49" localSheetId="3">#REF!</definedName>
    <definedName name="TextRefCopy49">#REF!</definedName>
    <definedName name="TextRefCopy5" localSheetId="7">[107]BS!$K$19</definedName>
    <definedName name="TextRefCopy5" localSheetId="9">#REF!</definedName>
    <definedName name="TextRefCopy5" localSheetId="11">#REF!</definedName>
    <definedName name="TextRefCopy5" localSheetId="14">#REF!</definedName>
    <definedName name="TextRefCopy5" localSheetId="13">#REF!</definedName>
    <definedName name="TextRefCopy5" localSheetId="17">#REF!</definedName>
    <definedName name="TextRefCopy5" localSheetId="5">#REF!</definedName>
    <definedName name="TextRefCopy5" localSheetId="3">#REF!</definedName>
    <definedName name="TextRefCopy5">#REF!</definedName>
    <definedName name="TextRefCopy50" localSheetId="16">'[156]Verification of Sales'!#REF!</definedName>
    <definedName name="TextRefCopy50" localSheetId="7">'[156]Verification of Sales'!#REF!</definedName>
    <definedName name="TextRefCopy50" localSheetId="9">'[156]Verification of Sales'!#REF!</definedName>
    <definedName name="TextRefCopy50" localSheetId="11">'[156]Verification of Sales'!#REF!</definedName>
    <definedName name="TextRefCopy50" localSheetId="14">'[156]Verification of Sales'!#REF!</definedName>
    <definedName name="TextRefCopy50" localSheetId="13">'[156]Verification of Sales'!#REF!</definedName>
    <definedName name="TextRefCopy50" localSheetId="17">'[156]Verification of Sales'!#REF!</definedName>
    <definedName name="TextRefCopy50" localSheetId="5">'[156]Verification of Sales'!#REF!</definedName>
    <definedName name="TextRefCopy50" localSheetId="3">'[156]Verification of Sales'!#REF!</definedName>
    <definedName name="TextRefCopy50">'[156]Verification of Sales'!#REF!</definedName>
    <definedName name="TextRefCopy51" localSheetId="7">#REF!</definedName>
    <definedName name="TextRefCopy51" localSheetId="9">#REF!</definedName>
    <definedName name="TextRefCopy51" localSheetId="11">#REF!</definedName>
    <definedName name="TextRefCopy51" localSheetId="14">#REF!</definedName>
    <definedName name="TextRefCopy51" localSheetId="13">#REF!</definedName>
    <definedName name="TextRefCopy51" localSheetId="17">#REF!</definedName>
    <definedName name="TextRefCopy51" localSheetId="5">#REF!</definedName>
    <definedName name="TextRefCopy51" localSheetId="3">#REF!</definedName>
    <definedName name="TextRefCopy51">#REF!</definedName>
    <definedName name="TextRefCopy52" localSheetId="16">#REF!</definedName>
    <definedName name="TextRefCopy52" localSheetId="7">#REF!</definedName>
    <definedName name="TextRefCopy52" localSheetId="9">#REF!</definedName>
    <definedName name="TextRefCopy52" localSheetId="11">#REF!</definedName>
    <definedName name="TextRefCopy52" localSheetId="14">#REF!</definedName>
    <definedName name="TextRefCopy52" localSheetId="13">#REF!</definedName>
    <definedName name="TextRefCopy52" localSheetId="17">#REF!</definedName>
    <definedName name="TextRefCopy52" localSheetId="5">#REF!</definedName>
    <definedName name="TextRefCopy52" localSheetId="3">#REF!</definedName>
    <definedName name="TextRefCopy52">#REF!</definedName>
    <definedName name="TextRefCopy53" localSheetId="7">#REF!</definedName>
    <definedName name="TextRefCopy53" localSheetId="9">#REF!</definedName>
    <definedName name="TextRefCopy53" localSheetId="11">#REF!</definedName>
    <definedName name="TextRefCopy53" localSheetId="14">#REF!</definedName>
    <definedName name="TextRefCopy53" localSheetId="13">#REF!</definedName>
    <definedName name="TextRefCopy53" localSheetId="17">#REF!</definedName>
    <definedName name="TextRefCopy53" localSheetId="5">#REF!</definedName>
    <definedName name="TextRefCopy53" localSheetId="3">#REF!</definedName>
    <definedName name="TextRefCopy53">#REF!</definedName>
    <definedName name="TextRefCopy54" localSheetId="7">#REF!</definedName>
    <definedName name="TextRefCopy54" localSheetId="9">#REF!</definedName>
    <definedName name="TextRefCopy54" localSheetId="11">#REF!</definedName>
    <definedName name="TextRefCopy54" localSheetId="14">#REF!</definedName>
    <definedName name="TextRefCopy54" localSheetId="13">#REF!</definedName>
    <definedName name="TextRefCopy54" localSheetId="17">#REF!</definedName>
    <definedName name="TextRefCopy54" localSheetId="5">#REF!</definedName>
    <definedName name="TextRefCopy54" localSheetId="3">#REF!</definedName>
    <definedName name="TextRefCopy54">#REF!</definedName>
    <definedName name="TextRefCopy55" localSheetId="7">#REF!</definedName>
    <definedName name="TextRefCopy55" localSheetId="9">#REF!</definedName>
    <definedName name="TextRefCopy55" localSheetId="11">#REF!</definedName>
    <definedName name="TextRefCopy55" localSheetId="14">#REF!</definedName>
    <definedName name="TextRefCopy55" localSheetId="13">#REF!</definedName>
    <definedName name="TextRefCopy55" localSheetId="17">#REF!</definedName>
    <definedName name="TextRefCopy55" localSheetId="5">#REF!</definedName>
    <definedName name="TextRefCopy55" localSheetId="3">#REF!</definedName>
    <definedName name="TextRefCopy55">#REF!</definedName>
    <definedName name="TextRefCopy56" localSheetId="7">#REF!</definedName>
    <definedName name="TextRefCopy56" localSheetId="9">#REF!</definedName>
    <definedName name="TextRefCopy56" localSheetId="11">#REF!</definedName>
    <definedName name="TextRefCopy56" localSheetId="14">#REF!</definedName>
    <definedName name="TextRefCopy56" localSheetId="13">#REF!</definedName>
    <definedName name="TextRefCopy56" localSheetId="17">#REF!</definedName>
    <definedName name="TextRefCopy56" localSheetId="5">#REF!</definedName>
    <definedName name="TextRefCopy56" localSheetId="3">#REF!</definedName>
    <definedName name="TextRefCopy56">#REF!</definedName>
    <definedName name="TextRefCopy57" localSheetId="7">#REF!</definedName>
    <definedName name="TextRefCopy57" localSheetId="9">#REF!</definedName>
    <definedName name="TextRefCopy57" localSheetId="11">#REF!</definedName>
    <definedName name="TextRefCopy57" localSheetId="14">#REF!</definedName>
    <definedName name="TextRefCopy57" localSheetId="13">#REF!</definedName>
    <definedName name="TextRefCopy57" localSheetId="17">#REF!</definedName>
    <definedName name="TextRefCopy57" localSheetId="5">#REF!</definedName>
    <definedName name="TextRefCopy57" localSheetId="3">#REF!</definedName>
    <definedName name="TextRefCopy57">#REF!</definedName>
    <definedName name="TextRefCopy58" localSheetId="7">#REF!</definedName>
    <definedName name="TextRefCopy58" localSheetId="9">#REF!</definedName>
    <definedName name="TextRefCopy58" localSheetId="11">#REF!</definedName>
    <definedName name="TextRefCopy58" localSheetId="14">#REF!</definedName>
    <definedName name="TextRefCopy58" localSheetId="13">#REF!</definedName>
    <definedName name="TextRefCopy58" localSheetId="17">#REF!</definedName>
    <definedName name="TextRefCopy58" localSheetId="5">#REF!</definedName>
    <definedName name="TextRefCopy58" localSheetId="3">#REF!</definedName>
    <definedName name="TextRefCopy58">#REF!</definedName>
    <definedName name="TextRefCopy59" localSheetId="7">#REF!</definedName>
    <definedName name="TextRefCopy59" localSheetId="9">#REF!</definedName>
    <definedName name="TextRefCopy59" localSheetId="11">#REF!</definedName>
    <definedName name="TextRefCopy59" localSheetId="14">#REF!</definedName>
    <definedName name="TextRefCopy59" localSheetId="13">#REF!</definedName>
    <definedName name="TextRefCopy59" localSheetId="17">#REF!</definedName>
    <definedName name="TextRefCopy59" localSheetId="5">#REF!</definedName>
    <definedName name="TextRefCopy59" localSheetId="3">#REF!</definedName>
    <definedName name="TextRefCopy59">#REF!</definedName>
    <definedName name="TextRefCopy6" localSheetId="7">[107]BS!$K$17</definedName>
    <definedName name="TextRefCopy6" localSheetId="9">#REF!</definedName>
    <definedName name="TextRefCopy6" localSheetId="11">#REF!</definedName>
    <definedName name="TextRefCopy6" localSheetId="14">#REF!</definedName>
    <definedName name="TextRefCopy6" localSheetId="13">#REF!</definedName>
    <definedName name="TextRefCopy6" localSheetId="17">#REF!</definedName>
    <definedName name="TextRefCopy6" localSheetId="5">#REF!</definedName>
    <definedName name="TextRefCopy6" localSheetId="3">#REF!</definedName>
    <definedName name="TextRefCopy6">#REF!</definedName>
    <definedName name="TextRefCopy60" localSheetId="16">#REF!</definedName>
    <definedName name="TextRefCopy60" localSheetId="7">#REF!</definedName>
    <definedName name="TextRefCopy60" localSheetId="9">#REF!</definedName>
    <definedName name="TextRefCopy60" localSheetId="11">#REF!</definedName>
    <definedName name="TextRefCopy60" localSheetId="14">#REF!</definedName>
    <definedName name="TextRefCopy60" localSheetId="13">#REF!</definedName>
    <definedName name="TextRefCopy60" localSheetId="17">#REF!</definedName>
    <definedName name="TextRefCopy60" localSheetId="5">#REF!</definedName>
    <definedName name="TextRefCopy60" localSheetId="3">#REF!</definedName>
    <definedName name="TextRefCopy60">#REF!</definedName>
    <definedName name="TextRefCopy61" localSheetId="7">#REF!</definedName>
    <definedName name="TextRefCopy61" localSheetId="9">#REF!</definedName>
    <definedName name="TextRefCopy61" localSheetId="11">#REF!</definedName>
    <definedName name="TextRefCopy61" localSheetId="14">#REF!</definedName>
    <definedName name="TextRefCopy61" localSheetId="13">#REF!</definedName>
    <definedName name="TextRefCopy61" localSheetId="17">#REF!</definedName>
    <definedName name="TextRefCopy61" localSheetId="5">#REF!</definedName>
    <definedName name="TextRefCopy61" localSheetId="3">#REF!</definedName>
    <definedName name="TextRefCopy61">#REF!</definedName>
    <definedName name="TextRefCopy62" localSheetId="7">#REF!</definedName>
    <definedName name="TextRefCopy62" localSheetId="9">#REF!</definedName>
    <definedName name="TextRefCopy62" localSheetId="11">#REF!</definedName>
    <definedName name="TextRefCopy62" localSheetId="14">#REF!</definedName>
    <definedName name="TextRefCopy62" localSheetId="13">#REF!</definedName>
    <definedName name="TextRefCopy62" localSheetId="17">#REF!</definedName>
    <definedName name="TextRefCopy62" localSheetId="5">#REF!</definedName>
    <definedName name="TextRefCopy62" localSheetId="3">#REF!</definedName>
    <definedName name="TextRefCopy62">#REF!</definedName>
    <definedName name="TextRefCopy63" localSheetId="7">#REF!</definedName>
    <definedName name="TextRefCopy63" localSheetId="9">#REF!</definedName>
    <definedName name="TextRefCopy63" localSheetId="11">#REF!</definedName>
    <definedName name="TextRefCopy63" localSheetId="14">#REF!</definedName>
    <definedName name="TextRefCopy63" localSheetId="13">#REF!</definedName>
    <definedName name="TextRefCopy63" localSheetId="17">#REF!</definedName>
    <definedName name="TextRefCopy63" localSheetId="5">#REF!</definedName>
    <definedName name="TextRefCopy63" localSheetId="3">#REF!</definedName>
    <definedName name="TextRefCopy63">#REF!</definedName>
    <definedName name="TextRefCopy64" localSheetId="7">#REF!</definedName>
    <definedName name="TextRefCopy64" localSheetId="9">#REF!</definedName>
    <definedName name="TextRefCopy64" localSheetId="11">#REF!</definedName>
    <definedName name="TextRefCopy64" localSheetId="14">#REF!</definedName>
    <definedName name="TextRefCopy64" localSheetId="13">#REF!</definedName>
    <definedName name="TextRefCopy64" localSheetId="17">#REF!</definedName>
    <definedName name="TextRefCopy64" localSheetId="5">#REF!</definedName>
    <definedName name="TextRefCopy64" localSheetId="3">#REF!</definedName>
    <definedName name="TextRefCopy64">#REF!</definedName>
    <definedName name="TextRefCopy65" localSheetId="7">#REF!</definedName>
    <definedName name="TextRefCopy65" localSheetId="9">#REF!</definedName>
    <definedName name="TextRefCopy65" localSheetId="11">#REF!</definedName>
    <definedName name="TextRefCopy65" localSheetId="14">#REF!</definedName>
    <definedName name="TextRefCopy65" localSheetId="13">#REF!</definedName>
    <definedName name="TextRefCopy65" localSheetId="17">#REF!</definedName>
    <definedName name="TextRefCopy65" localSheetId="5">#REF!</definedName>
    <definedName name="TextRefCopy65" localSheetId="3">#REF!</definedName>
    <definedName name="TextRefCopy65">#REF!</definedName>
    <definedName name="TextRefCopy66" localSheetId="7">#REF!</definedName>
    <definedName name="TextRefCopy66" localSheetId="9">#REF!</definedName>
    <definedName name="TextRefCopy66" localSheetId="11">#REF!</definedName>
    <definedName name="TextRefCopy66" localSheetId="14">#REF!</definedName>
    <definedName name="TextRefCopy66" localSheetId="13">#REF!</definedName>
    <definedName name="TextRefCopy66" localSheetId="17">#REF!</definedName>
    <definedName name="TextRefCopy66" localSheetId="5">#REF!</definedName>
    <definedName name="TextRefCopy66" localSheetId="3">#REF!</definedName>
    <definedName name="TextRefCopy66">#REF!</definedName>
    <definedName name="TextRefCopy67" localSheetId="7">#REF!</definedName>
    <definedName name="TextRefCopy67" localSheetId="9">#REF!</definedName>
    <definedName name="TextRefCopy67" localSheetId="11">#REF!</definedName>
    <definedName name="TextRefCopy67" localSheetId="14">#REF!</definedName>
    <definedName name="TextRefCopy67" localSheetId="13">#REF!</definedName>
    <definedName name="TextRefCopy67" localSheetId="17">#REF!</definedName>
    <definedName name="TextRefCopy67" localSheetId="5">#REF!</definedName>
    <definedName name="TextRefCopy67" localSheetId="3">#REF!</definedName>
    <definedName name="TextRefCopy67">#REF!</definedName>
    <definedName name="TextRefCopy68" localSheetId="7">#REF!</definedName>
    <definedName name="TextRefCopy68" localSheetId="9">#REF!</definedName>
    <definedName name="TextRefCopy68" localSheetId="11">#REF!</definedName>
    <definedName name="TextRefCopy68" localSheetId="14">#REF!</definedName>
    <definedName name="TextRefCopy68" localSheetId="13">#REF!</definedName>
    <definedName name="TextRefCopy68" localSheetId="17">#REF!</definedName>
    <definedName name="TextRefCopy68" localSheetId="5">#REF!</definedName>
    <definedName name="TextRefCopy68" localSheetId="3">#REF!</definedName>
    <definedName name="TextRefCopy68">#REF!</definedName>
    <definedName name="TextRefCopy69" localSheetId="7">#REF!</definedName>
    <definedName name="TextRefCopy69" localSheetId="9">#REF!</definedName>
    <definedName name="TextRefCopy69" localSheetId="11">#REF!</definedName>
    <definedName name="TextRefCopy69" localSheetId="14">#REF!</definedName>
    <definedName name="TextRefCopy69" localSheetId="13">#REF!</definedName>
    <definedName name="TextRefCopy69" localSheetId="17">#REF!</definedName>
    <definedName name="TextRefCopy69" localSheetId="5">#REF!</definedName>
    <definedName name="TextRefCopy69" localSheetId="3">#REF!</definedName>
    <definedName name="TextRefCopy69">#REF!</definedName>
    <definedName name="TextRefCopy7" localSheetId="7">[107]BS!$K$23</definedName>
    <definedName name="TextRefCopy7" localSheetId="9">#REF!</definedName>
    <definedName name="TextRefCopy7" localSheetId="11">#REF!</definedName>
    <definedName name="TextRefCopy7" localSheetId="14">#REF!</definedName>
    <definedName name="TextRefCopy7" localSheetId="13">#REF!</definedName>
    <definedName name="TextRefCopy7" localSheetId="17">#REF!</definedName>
    <definedName name="TextRefCopy7" localSheetId="5">#REF!</definedName>
    <definedName name="TextRefCopy7" localSheetId="3">#REF!</definedName>
    <definedName name="TextRefCopy7">#REF!</definedName>
    <definedName name="TextRefCopy70" localSheetId="7">#REF!</definedName>
    <definedName name="TextRefCopy70" localSheetId="9">#REF!</definedName>
    <definedName name="TextRefCopy70" localSheetId="11">#REF!</definedName>
    <definedName name="TextRefCopy70" localSheetId="14">#REF!</definedName>
    <definedName name="TextRefCopy70" localSheetId="13">#REF!</definedName>
    <definedName name="TextRefCopy70" localSheetId="17">#REF!</definedName>
    <definedName name="TextRefCopy70" localSheetId="5">#REF!</definedName>
    <definedName name="TextRefCopy70" localSheetId="3">#REF!</definedName>
    <definedName name="TextRefCopy70">#REF!</definedName>
    <definedName name="TextRefCopy71" localSheetId="7">#REF!</definedName>
    <definedName name="TextRefCopy71" localSheetId="9">#REF!</definedName>
    <definedName name="TextRefCopy71" localSheetId="11">#REF!</definedName>
    <definedName name="TextRefCopy71" localSheetId="14">#REF!</definedName>
    <definedName name="TextRefCopy71" localSheetId="13">#REF!</definedName>
    <definedName name="TextRefCopy71" localSheetId="17">#REF!</definedName>
    <definedName name="TextRefCopy71" localSheetId="5">#REF!</definedName>
    <definedName name="TextRefCopy71" localSheetId="3">#REF!</definedName>
    <definedName name="TextRefCopy71">#REF!</definedName>
    <definedName name="TextRefCopy72" localSheetId="7">#REF!</definedName>
    <definedName name="TextRefCopy72" localSheetId="9">#REF!</definedName>
    <definedName name="TextRefCopy72" localSheetId="11">#REF!</definedName>
    <definedName name="TextRefCopy72" localSheetId="14">#REF!</definedName>
    <definedName name="TextRefCopy72" localSheetId="13">#REF!</definedName>
    <definedName name="TextRefCopy72" localSheetId="17">#REF!</definedName>
    <definedName name="TextRefCopy72" localSheetId="5">#REF!</definedName>
    <definedName name="TextRefCopy72" localSheetId="3">#REF!</definedName>
    <definedName name="TextRefCopy72">#REF!</definedName>
    <definedName name="TextRefCopy73" localSheetId="7">#REF!</definedName>
    <definedName name="TextRefCopy73" localSheetId="9">#REF!</definedName>
    <definedName name="TextRefCopy73" localSheetId="11">#REF!</definedName>
    <definedName name="TextRefCopy73" localSheetId="14">#REF!</definedName>
    <definedName name="TextRefCopy73" localSheetId="13">#REF!</definedName>
    <definedName name="TextRefCopy73" localSheetId="17">#REF!</definedName>
    <definedName name="TextRefCopy73" localSheetId="5">#REF!</definedName>
    <definedName name="TextRefCopy73" localSheetId="3">#REF!</definedName>
    <definedName name="TextRefCopy73">#REF!</definedName>
    <definedName name="TextRefCopy74" localSheetId="7">#REF!</definedName>
    <definedName name="TextRefCopy74" localSheetId="9">#REF!</definedName>
    <definedName name="TextRefCopy74" localSheetId="11">#REF!</definedName>
    <definedName name="TextRefCopy74" localSheetId="14">#REF!</definedName>
    <definedName name="TextRefCopy74" localSheetId="13">#REF!</definedName>
    <definedName name="TextRefCopy74" localSheetId="17">#REF!</definedName>
    <definedName name="TextRefCopy74" localSheetId="5">#REF!</definedName>
    <definedName name="TextRefCopy74" localSheetId="3">#REF!</definedName>
    <definedName name="TextRefCopy74">#REF!</definedName>
    <definedName name="TextRefCopy76" localSheetId="7">'[50]Notes 8-17'!#REF!</definedName>
    <definedName name="TextRefCopy76" localSheetId="9">'[50]Notes 8-17'!#REF!</definedName>
    <definedName name="TextRefCopy76" localSheetId="11">'[50]Notes 8-17'!#REF!</definedName>
    <definedName name="TextRefCopy76" localSheetId="14">'[50]Notes 8-17'!#REF!</definedName>
    <definedName name="TextRefCopy76" localSheetId="13">'[50]Notes 8-17'!#REF!</definedName>
    <definedName name="TextRefCopy76" localSheetId="17">'[50]Notes 8-17'!#REF!</definedName>
    <definedName name="TextRefCopy76" localSheetId="5">'[50]Notes 8-17'!#REF!</definedName>
    <definedName name="TextRefCopy76" localSheetId="3">'[50]Notes 8-17'!#REF!</definedName>
    <definedName name="TextRefCopy76">'[50]Notes 8-17'!#REF!</definedName>
    <definedName name="TextRefCopy79" localSheetId="7">'[50]Notes 8-17'!#REF!</definedName>
    <definedName name="TextRefCopy79" localSheetId="9">'[50]Notes 8-17'!#REF!</definedName>
    <definedName name="TextRefCopy79" localSheetId="11">'[50]Notes 8-17'!#REF!</definedName>
    <definedName name="TextRefCopy79" localSheetId="14">'[50]Notes 8-17'!#REF!</definedName>
    <definedName name="TextRefCopy79" localSheetId="13">'[50]Notes 8-17'!#REF!</definedName>
    <definedName name="TextRefCopy79" localSheetId="17">'[50]Notes 8-17'!#REF!</definedName>
    <definedName name="TextRefCopy79" localSheetId="5">'[50]Notes 8-17'!#REF!</definedName>
    <definedName name="TextRefCopy79" localSheetId="3">'[50]Notes 8-17'!#REF!</definedName>
    <definedName name="TextRefCopy79">'[50]Notes 8-17'!#REF!</definedName>
    <definedName name="TextRefCopy8" localSheetId="7">[107]BS!$K$24</definedName>
    <definedName name="TextRefCopy8" localSheetId="9">#REF!</definedName>
    <definedName name="TextRefCopy8" localSheetId="11">#REF!</definedName>
    <definedName name="TextRefCopy8" localSheetId="14">#REF!</definedName>
    <definedName name="TextRefCopy8" localSheetId="13">#REF!</definedName>
    <definedName name="TextRefCopy8" localSheetId="17">#REF!</definedName>
    <definedName name="TextRefCopy8" localSheetId="5">#REF!</definedName>
    <definedName name="TextRefCopy8" localSheetId="3">#REF!</definedName>
    <definedName name="TextRefCopy8">#REF!</definedName>
    <definedName name="TextRefCopy80" localSheetId="7">'[50]Notes 8-17'!#REF!</definedName>
    <definedName name="TextRefCopy80" localSheetId="9">'[50]Notes 8-17'!#REF!</definedName>
    <definedName name="TextRefCopy80" localSheetId="11">'[50]Notes 8-17'!#REF!</definedName>
    <definedName name="TextRefCopy80" localSheetId="14">'[50]Notes 8-17'!#REF!</definedName>
    <definedName name="TextRefCopy80" localSheetId="13">'[50]Notes 8-17'!#REF!</definedName>
    <definedName name="TextRefCopy80" localSheetId="17">'[50]Notes 8-17'!#REF!</definedName>
    <definedName name="TextRefCopy80" localSheetId="5">'[50]Notes 8-17'!#REF!</definedName>
    <definedName name="TextRefCopy80" localSheetId="3">'[50]Notes 8-17'!#REF!</definedName>
    <definedName name="TextRefCopy80">'[50]Notes 8-17'!#REF!</definedName>
    <definedName name="TextRefCopy81" localSheetId="7">#REF!</definedName>
    <definedName name="TextRefCopy81" localSheetId="9">#REF!</definedName>
    <definedName name="TextRefCopy81" localSheetId="11">#REF!</definedName>
    <definedName name="TextRefCopy81" localSheetId="14">#REF!</definedName>
    <definedName name="TextRefCopy81" localSheetId="13">#REF!</definedName>
    <definedName name="TextRefCopy81" localSheetId="17">#REF!</definedName>
    <definedName name="TextRefCopy81" localSheetId="5">#REF!</definedName>
    <definedName name="TextRefCopy81" localSheetId="3">#REF!</definedName>
    <definedName name="TextRefCopy81">#REF!</definedName>
    <definedName name="TextRefCopy83">[50]BS!$K$13</definedName>
    <definedName name="TextRefCopy85">[50]BS!$K$15</definedName>
    <definedName name="TextRefCopy86">[50]BS!$K$16</definedName>
    <definedName name="TextRefCopy88">[50]BS!$K$17</definedName>
    <definedName name="TextRefCopy89" localSheetId="7">[50]BS!#REF!</definedName>
    <definedName name="TextRefCopy89" localSheetId="9">[50]BS!#REF!</definedName>
    <definedName name="TextRefCopy89" localSheetId="11">[50]BS!#REF!</definedName>
    <definedName name="TextRefCopy89" localSheetId="14">[50]BS!#REF!</definedName>
    <definedName name="TextRefCopy89" localSheetId="13">[50]BS!#REF!</definedName>
    <definedName name="TextRefCopy89" localSheetId="17">[50]BS!#REF!</definedName>
    <definedName name="TextRefCopy89" localSheetId="5">[50]BS!#REF!</definedName>
    <definedName name="TextRefCopy89" localSheetId="3">[50]BS!#REF!</definedName>
    <definedName name="TextRefCopy89">[50]BS!#REF!</definedName>
    <definedName name="TextRefCopy9" localSheetId="16">#REF!</definedName>
    <definedName name="TextRefCopy9" localSheetId="7">#REF!</definedName>
    <definedName name="TextRefCopy9" localSheetId="9">#REF!</definedName>
    <definedName name="TextRefCopy9" localSheetId="11">#REF!</definedName>
    <definedName name="TextRefCopy9" localSheetId="14">#REF!</definedName>
    <definedName name="TextRefCopy9" localSheetId="13">#REF!</definedName>
    <definedName name="TextRefCopy9" localSheetId="17">#REF!</definedName>
    <definedName name="TextRefCopy9" localSheetId="5">#REF!</definedName>
    <definedName name="TextRefCopy9" localSheetId="3">#REF!</definedName>
    <definedName name="TextRefCopy9">#REF!</definedName>
    <definedName name="TextRefCopy90" localSheetId="13">[154]BS!#REF!</definedName>
    <definedName name="TextRefCopy90">[154]BS!#REF!</definedName>
    <definedName name="TextRefCopy91">[50]BS!$K$23</definedName>
    <definedName name="TextRefCopy92">[50]BS!$K$24</definedName>
    <definedName name="TextRefCopy94" localSheetId="7">[50]BS!#REF!</definedName>
    <definedName name="TextRefCopy94" localSheetId="9">[50]BS!#REF!</definedName>
    <definedName name="TextRefCopy94" localSheetId="11">[50]BS!#REF!</definedName>
    <definedName name="TextRefCopy94" localSheetId="14">[50]BS!#REF!</definedName>
    <definedName name="TextRefCopy94" localSheetId="13">[50]BS!#REF!</definedName>
    <definedName name="TextRefCopy94" localSheetId="17">[50]BS!#REF!</definedName>
    <definedName name="TextRefCopy94" localSheetId="5">[50]BS!#REF!</definedName>
    <definedName name="TextRefCopy94" localSheetId="3">[50]BS!#REF!</definedName>
    <definedName name="TextRefCopy94">[50]BS!#REF!</definedName>
    <definedName name="TextRefCopy95" localSheetId="7">[50]BS!#REF!</definedName>
    <definedName name="TextRefCopy95" localSheetId="9">[50]BS!#REF!</definedName>
    <definedName name="TextRefCopy95" localSheetId="11">[50]BS!#REF!</definedName>
    <definedName name="TextRefCopy95" localSheetId="14">[50]BS!#REF!</definedName>
    <definedName name="TextRefCopy95" localSheetId="13">[50]BS!#REF!</definedName>
    <definedName name="TextRefCopy95" localSheetId="17">[50]BS!#REF!</definedName>
    <definedName name="TextRefCopy95" localSheetId="5">[50]BS!#REF!</definedName>
    <definedName name="TextRefCopy95" localSheetId="3">[50]BS!#REF!</definedName>
    <definedName name="TextRefCopy95">[50]BS!#REF!</definedName>
    <definedName name="TextRefCopy96" localSheetId="7">[50]BS!#REF!</definedName>
    <definedName name="TextRefCopy96" localSheetId="9">[50]BS!#REF!</definedName>
    <definedName name="TextRefCopy96" localSheetId="11">[50]BS!#REF!</definedName>
    <definedName name="TextRefCopy96" localSheetId="14">[50]BS!#REF!</definedName>
    <definedName name="TextRefCopy96" localSheetId="13">[50]BS!#REF!</definedName>
    <definedName name="TextRefCopy96" localSheetId="17">[50]BS!#REF!</definedName>
    <definedName name="TextRefCopy96" localSheetId="5">[50]BS!#REF!</definedName>
    <definedName name="TextRefCopy96" localSheetId="3">[50]BS!#REF!</definedName>
    <definedName name="TextRefCopy96">[50]BS!#REF!</definedName>
    <definedName name="TextRefCopyRangeCount" localSheetId="7" hidden="1">26</definedName>
    <definedName name="TextRefCopyRangeCount" hidden="1">1</definedName>
    <definedName name="TEZT" localSheetId="14">#REF!</definedName>
    <definedName name="TEZT" localSheetId="13">#REF!</definedName>
    <definedName name="TEZT" localSheetId="5">#REF!</definedName>
    <definedName name="TEZT" localSheetId="3">#REF!</definedName>
    <definedName name="TEZT">#REF!</definedName>
    <definedName name="tfc" localSheetId="14" hidden="1">{"'CALL MONEY'!$K$53"}</definedName>
    <definedName name="tfc" localSheetId="13" hidden="1">{"'CALL MONEY'!$K$53"}</definedName>
    <definedName name="tfc" localSheetId="5" hidden="1">{"'CALL MONEY'!$K$53"}</definedName>
    <definedName name="tfc" hidden="1">{"'CALL MONEY'!$K$53"}</definedName>
    <definedName name="TFCBV">'[158]TFCs 2'!$AB$8:$AB$103</definedName>
    <definedName name="TFCDATA">'[158]TFCs 2'!$B$8:$AI$103</definedName>
    <definedName name="TFCMV">'[158]TFCs 2'!$O$8:$O$103</definedName>
    <definedName name="TGAC" localSheetId="7">#REF!</definedName>
    <definedName name="TGAC" localSheetId="9">#REF!</definedName>
    <definedName name="TGAC" localSheetId="11">#REF!</definedName>
    <definedName name="TGAC" localSheetId="14">#REF!</definedName>
    <definedName name="TGAC" localSheetId="13">#REF!</definedName>
    <definedName name="TGAC" localSheetId="17">#REF!</definedName>
    <definedName name="TGAC" localSheetId="5">#REF!</definedName>
    <definedName name="TGAC" localSheetId="3">#REF!</definedName>
    <definedName name="TGAC">#REF!</definedName>
    <definedName name="TGAH" localSheetId="7">#REF!</definedName>
    <definedName name="TGAH" localSheetId="9">#REF!</definedName>
    <definedName name="TGAH" localSheetId="11">#REF!</definedName>
    <definedName name="TGAH" localSheetId="14">#REF!</definedName>
    <definedName name="TGAH" localSheetId="13">#REF!</definedName>
    <definedName name="TGAH" localSheetId="17">#REF!</definedName>
    <definedName name="TGAH" localSheetId="5">#REF!</definedName>
    <definedName name="TGAH" localSheetId="3">#REF!</definedName>
    <definedName name="TGAH">#REF!</definedName>
    <definedName name="TGEX">[69]NCSS!$P$6:$P$1682</definedName>
    <definedName name="TGFS" localSheetId="7">#REF!</definedName>
    <definedName name="TGFS" localSheetId="9">#REF!</definedName>
    <definedName name="TGFS" localSheetId="11">#REF!</definedName>
    <definedName name="TGFS" localSheetId="14">#REF!</definedName>
    <definedName name="TGFS" localSheetId="13">#REF!</definedName>
    <definedName name="TGFS" localSheetId="17">#REF!</definedName>
    <definedName name="TGFS" localSheetId="5">#REF!</definedName>
    <definedName name="TGFS" localSheetId="3">#REF!</definedName>
    <definedName name="TGFS">#REF!</definedName>
    <definedName name="TGGS" localSheetId="7">#REF!</definedName>
    <definedName name="TGGS" localSheetId="9">#REF!</definedName>
    <definedName name="TGGS" localSheetId="11">#REF!</definedName>
    <definedName name="TGGS" localSheetId="14">#REF!</definedName>
    <definedName name="TGGS" localSheetId="13">#REF!</definedName>
    <definedName name="TGGS" localSheetId="17">#REF!</definedName>
    <definedName name="TGGS" localSheetId="5">#REF!</definedName>
    <definedName name="TGGS" localSheetId="3">#REF!</definedName>
    <definedName name="TGGS">#REF!</definedName>
    <definedName name="TGHM" localSheetId="7">#REF!</definedName>
    <definedName name="TGHM" localSheetId="9">#REF!</definedName>
    <definedName name="TGHM" localSheetId="11">#REF!</definedName>
    <definedName name="TGHM" localSheetId="14">#REF!</definedName>
    <definedName name="TGHM" localSheetId="13">#REF!</definedName>
    <definedName name="TGHM" localSheetId="17">#REF!</definedName>
    <definedName name="TGHM" localSheetId="5">#REF!</definedName>
    <definedName name="TGHM" localSheetId="3">#REF!</definedName>
    <definedName name="TGHM">#REF!</definedName>
    <definedName name="TGIC" localSheetId="7">#REF!</definedName>
    <definedName name="TGIC" localSheetId="9">#REF!</definedName>
    <definedName name="TGIC" localSheetId="11">#REF!</definedName>
    <definedName name="TGIC" localSheetId="14">#REF!</definedName>
    <definedName name="TGIC" localSheetId="13">#REF!</definedName>
    <definedName name="TGIC" localSheetId="17">#REF!</definedName>
    <definedName name="TGIC" localSheetId="5">#REF!</definedName>
    <definedName name="TGIC" localSheetId="3">#REF!</definedName>
    <definedName name="TGIC">#REF!</definedName>
    <definedName name="TGIGI" localSheetId="7">#REF!</definedName>
    <definedName name="TGIGI" localSheetId="9">#REF!</definedName>
    <definedName name="TGIGI" localSheetId="11">#REF!</definedName>
    <definedName name="TGIGI" localSheetId="14">#REF!</definedName>
    <definedName name="TGIGI" localSheetId="13">#REF!</definedName>
    <definedName name="TGIGI" localSheetId="17">#REF!</definedName>
    <definedName name="TGIGI" localSheetId="5">#REF!</definedName>
    <definedName name="TGIGI" localSheetId="3">#REF!</definedName>
    <definedName name="TGIGI">#REF!</definedName>
    <definedName name="TGJS" localSheetId="7">#REF!</definedName>
    <definedName name="TGJS" localSheetId="9">#REF!</definedName>
    <definedName name="TGJS" localSheetId="11">#REF!</definedName>
    <definedName name="TGJS" localSheetId="14">#REF!</definedName>
    <definedName name="TGJS" localSheetId="13">#REF!</definedName>
    <definedName name="TGJS" localSheetId="17">#REF!</definedName>
    <definedName name="TGJS" localSheetId="5">#REF!</definedName>
    <definedName name="TGJS" localSheetId="3">#REF!</definedName>
    <definedName name="TGJS">#REF!</definedName>
    <definedName name="thirdparty" localSheetId="14">#REF!</definedName>
    <definedName name="thirdparty" localSheetId="13">#REF!</definedName>
    <definedName name="thirdparty" localSheetId="5">#REF!</definedName>
    <definedName name="thirdparty" localSheetId="3">#REF!</definedName>
    <definedName name="thirdparty">#REF!</definedName>
    <definedName name="thuchut" localSheetId="14">#REF!</definedName>
    <definedName name="thuchut" localSheetId="13">#REF!</definedName>
    <definedName name="thuchut" localSheetId="5">#REF!</definedName>
    <definedName name="thuchut" localSheetId="3">#REF!</definedName>
    <definedName name="thuchut">#REF!</definedName>
    <definedName name="tier" localSheetId="7" hidden="1">{"'CALL MONEY'!$K$53"}</definedName>
    <definedName name="tier" localSheetId="11" hidden="1">{"'CALL MONEY'!$K$53"}</definedName>
    <definedName name="tier" localSheetId="14" hidden="1">{"'CALL MONEY'!$K$53"}</definedName>
    <definedName name="tier" localSheetId="13" hidden="1">{"'CALL MONEY'!$K$53"}</definedName>
    <definedName name="tier" localSheetId="5" hidden="1">{"'CALL MONEY'!$K$53"}</definedName>
    <definedName name="tier" hidden="1">{"'CALL MONEY'!$K$53"}</definedName>
    <definedName name="Title" localSheetId="14">#REF!</definedName>
    <definedName name="Title" localSheetId="13">#REF!</definedName>
    <definedName name="Title" localSheetId="5">#REF!</definedName>
    <definedName name="Title" localSheetId="3">#REF!</definedName>
    <definedName name="Title">#REF!</definedName>
    <definedName name="TITLE_FINAL_A_C" localSheetId="14">#REF!</definedName>
    <definedName name="TITLE_FINAL_A_C" localSheetId="13">#REF!</definedName>
    <definedName name="TITLE_FINAL_A_C" localSheetId="5">#REF!</definedName>
    <definedName name="TITLE_FINAL_A_C" localSheetId="3">#REF!</definedName>
    <definedName name="TITLE_FINAL_A_C">#REF!</definedName>
    <definedName name="TITLE_HALF_YEAR" localSheetId="14">#REF!</definedName>
    <definedName name="TITLE_HALF_YEAR" localSheetId="13">#REF!</definedName>
    <definedName name="TITLE_HALF_YEAR" localSheetId="5">#REF!</definedName>
    <definedName name="TITLE_HALF_YEAR" localSheetId="3">#REF!</definedName>
    <definedName name="TITLE_HALF_YEAR">#REF!</definedName>
    <definedName name="Tot_knw_Xfoot" localSheetId="7">#REF!</definedName>
    <definedName name="Tot_knw_Xfoot" localSheetId="9">#REF!</definedName>
    <definedName name="Tot_knw_Xfoot" localSheetId="11">#REF!</definedName>
    <definedName name="Tot_knw_Xfoot" localSheetId="14">#REF!</definedName>
    <definedName name="Tot_knw_Xfoot" localSheetId="13">#REF!</definedName>
    <definedName name="Tot_knw_Xfoot" localSheetId="17">#REF!</definedName>
    <definedName name="Tot_knw_Xfoot" localSheetId="5">#REF!</definedName>
    <definedName name="Tot_knw_Xfoot" localSheetId="3">#REF!</definedName>
    <definedName name="Tot_knw_Xfoot">#REF!</definedName>
    <definedName name="Tot_lik_Xfoot" localSheetId="7">#REF!</definedName>
    <definedName name="Tot_lik_Xfoot" localSheetId="9">#REF!</definedName>
    <definedName name="Tot_lik_Xfoot" localSheetId="11">#REF!</definedName>
    <definedName name="Tot_lik_Xfoot" localSheetId="14">#REF!</definedName>
    <definedName name="Tot_lik_Xfoot" localSheetId="13">#REF!</definedName>
    <definedName name="Tot_lik_Xfoot" localSheetId="17">#REF!</definedName>
    <definedName name="Tot_lik_Xfoot" localSheetId="5">#REF!</definedName>
    <definedName name="Tot_lik_Xfoot" localSheetId="3">#REF!</definedName>
    <definedName name="Tot_lik_Xfoot">#REF!</definedName>
    <definedName name="TOTAL" localSheetId="7">#REF!</definedName>
    <definedName name="TOTAL" localSheetId="9">#REF!</definedName>
    <definedName name="TOTAL" localSheetId="11">#REF!</definedName>
    <definedName name="TOTAL" localSheetId="14">#REF!</definedName>
    <definedName name="TOTAL" localSheetId="13">#REF!</definedName>
    <definedName name="TOTAL" localSheetId="17">#REF!</definedName>
    <definedName name="TOTAL" localSheetId="5">#REF!</definedName>
    <definedName name="TOTAL" localSheetId="3">#REF!</definedName>
    <definedName name="TOTAL">#REF!</definedName>
    <definedName name="Total_Amount">[120]CMA_Calculations!$D$122</definedName>
    <definedName name="Total_Interest" localSheetId="7">#REF!</definedName>
    <definedName name="Total_Interest" localSheetId="9">#REF!</definedName>
    <definedName name="Total_Interest" localSheetId="11">#REF!</definedName>
    <definedName name="Total_Interest" localSheetId="14">#REF!</definedName>
    <definedName name="Total_Interest" localSheetId="13">#REF!</definedName>
    <definedName name="Total_Interest" localSheetId="17">#REF!</definedName>
    <definedName name="Total_Interest" localSheetId="5">#REF!</definedName>
    <definedName name="Total_Interest" localSheetId="3">#REF!</definedName>
    <definedName name="Total_Interest">#REF!</definedName>
    <definedName name="Total_Pay" localSheetId="7">#REF!</definedName>
    <definedName name="Total_Pay" localSheetId="9">#REF!</definedName>
    <definedName name="Total_Pay" localSheetId="11">#REF!</definedName>
    <definedName name="Total_Pay" localSheetId="14">#REF!</definedName>
    <definedName name="Total_Pay" localSheetId="13">#REF!</definedName>
    <definedName name="Total_Pay" localSheetId="17">#REF!</definedName>
    <definedName name="Total_Pay" localSheetId="5">#REF!</definedName>
    <definedName name="Total_Pay" localSheetId="3">#REF!</definedName>
    <definedName name="Total_Pay">#REF!</definedName>
    <definedName name="Total_Payment" localSheetId="7">Scheduled_Payment+Extra_Payment</definedName>
    <definedName name="Total_Payment" localSheetId="9">Scheduled_Payment+Extra_Payment</definedName>
    <definedName name="Total_Payment" localSheetId="11">Scheduled_Payment+Extra_Payment</definedName>
    <definedName name="Total_Payment" localSheetId="14">Scheduled_Payment+Extra_Payment</definedName>
    <definedName name="Total_Payment" localSheetId="13">Scheduled_Payment+Extra_Payment</definedName>
    <definedName name="Total_Payment" localSheetId="17">Scheduled_Payment+Extra_Payment</definedName>
    <definedName name="Total_Payment" localSheetId="5">Scheduled_Payment+Extra_Payment</definedName>
    <definedName name="Total_Payment" localSheetId="3">Scheduled_Payment+Extra_Payment</definedName>
    <definedName name="Total_Payment">Scheduled_Payment+Extra_Payment</definedName>
    <definedName name="TotalCARs98" localSheetId="14">#REF!</definedName>
    <definedName name="TotalCARs98" localSheetId="13">#REF!</definedName>
    <definedName name="TotalCARs98" localSheetId="5">#REF!</definedName>
    <definedName name="TotalCARs98" localSheetId="3">#REF!</definedName>
    <definedName name="TotalCARs98">#REF!</definedName>
    <definedName name="TRADE" localSheetId="14">#REF!</definedName>
    <definedName name="TRADE" localSheetId="13">#REF!</definedName>
    <definedName name="TRADE" localSheetId="5">#REF!</definedName>
    <definedName name="TRADE" localSheetId="3">#REF!</definedName>
    <definedName name="TRADE">#REF!</definedName>
    <definedName name="TRF" localSheetId="7">'[1]last qrt2001'!#REF!</definedName>
    <definedName name="TRF" localSheetId="9">'[1]last qrt2001'!#REF!</definedName>
    <definedName name="TRF" localSheetId="11">'[1]last qrt2001'!#REF!</definedName>
    <definedName name="TRF" localSheetId="14">'[1]last qrt2001'!#REF!</definedName>
    <definedName name="TRF" localSheetId="13">'[1]last qrt2001'!#REF!</definedName>
    <definedName name="TRF" localSheetId="17">'[1]last qrt2001'!#REF!</definedName>
    <definedName name="TRF" localSheetId="5">'[1]last qrt2001'!#REF!</definedName>
    <definedName name="TRF" localSheetId="3">'[1]last qrt2001'!#REF!</definedName>
    <definedName name="TRF">'[1]last qrt2001'!#REF!</definedName>
    <definedName name="trtrtret" localSheetId="13" hidden="1">#REF!</definedName>
    <definedName name="trtrtret" hidden="1">#REF!</definedName>
    <definedName name="TTFCR" localSheetId="14">#REF!</definedName>
    <definedName name="TTFCR" localSheetId="13">#REF!</definedName>
    <definedName name="TTFCR" localSheetId="5">#REF!</definedName>
    <definedName name="TTFCR" localSheetId="3">#REF!</definedName>
    <definedName name="TTFCR">#REF!</definedName>
    <definedName name="ttt" localSheetId="7" hidden="1">#REF!</definedName>
    <definedName name="ttt" localSheetId="9" hidden="1">#REF!</definedName>
    <definedName name="ttt" localSheetId="11" hidden="1">#REF!</definedName>
    <definedName name="ttt" localSheetId="14" hidden="1">#REF!</definedName>
    <definedName name="ttt" localSheetId="13" hidden="1">#REF!</definedName>
    <definedName name="ttt" localSheetId="17" hidden="1">#REF!</definedName>
    <definedName name="ttt" localSheetId="5" hidden="1">#REF!</definedName>
    <definedName name="ttt" localSheetId="3" hidden="1">#REF!</definedName>
    <definedName name="ttt" hidden="1">#REF!</definedName>
    <definedName name="TURNOVER" localSheetId="14">#REF!</definedName>
    <definedName name="TURNOVER" localSheetId="13">#REF!</definedName>
    <definedName name="TURNOVER" localSheetId="5">#REF!</definedName>
    <definedName name="TURNOVER" localSheetId="3">#REF!</definedName>
    <definedName name="TURNOVER">#REF!</definedName>
    <definedName name="two" localSheetId="7">#REF!</definedName>
    <definedName name="two" localSheetId="9">#REF!</definedName>
    <definedName name="two" localSheetId="11">#REF!</definedName>
    <definedName name="two" localSheetId="14">#REF!</definedName>
    <definedName name="two" localSheetId="13">#REF!</definedName>
    <definedName name="two" localSheetId="17">#REF!</definedName>
    <definedName name="two" localSheetId="5">#REF!</definedName>
    <definedName name="two" localSheetId="3">#REF!</definedName>
    <definedName name="two">#REF!</definedName>
    <definedName name="type_2">[159]Lookups!$C$87:$C$88</definedName>
    <definedName name="u" localSheetId="13" hidden="1">#REF!</definedName>
    <definedName name="u" hidden="1">#REF!</definedName>
    <definedName name="uae">[58]UAE!$A$8:$G$29</definedName>
    <definedName name="ubl" localSheetId="7">#REF!</definedName>
    <definedName name="ubl" localSheetId="9">#REF!</definedName>
    <definedName name="ubl" localSheetId="11">#REF!</definedName>
    <definedName name="ubl" localSheetId="14">#REF!</definedName>
    <definedName name="ubl" localSheetId="13">#REF!</definedName>
    <definedName name="ubl" localSheetId="17">#REF!</definedName>
    <definedName name="ubl" localSheetId="5">#REF!</definedName>
    <definedName name="ubl" localSheetId="3">#REF!</definedName>
    <definedName name="ubl">#REF!</definedName>
    <definedName name="ublbs" localSheetId="7">#REF!</definedName>
    <definedName name="ublbs" localSheetId="9">#REF!</definedName>
    <definedName name="ublbs" localSheetId="11">#REF!</definedName>
    <definedName name="ublbs" localSheetId="14">#REF!</definedName>
    <definedName name="ublbs" localSheetId="13">#REF!</definedName>
    <definedName name="ublbs" localSheetId="17">#REF!</definedName>
    <definedName name="ublbs" localSheetId="5">#REF!</definedName>
    <definedName name="ublbs" localSheetId="3">#REF!</definedName>
    <definedName name="ublbs">#REF!</definedName>
    <definedName name="UCD" localSheetId="14">'[121]F-B-3'!#REF!</definedName>
    <definedName name="UCD" localSheetId="13">'[121]F-B-3'!#REF!</definedName>
    <definedName name="UCD" localSheetId="5">'[121]F-B-3'!#REF!</definedName>
    <definedName name="UCD" localSheetId="3">'[121]F-B-3'!#REF!</definedName>
    <definedName name="UCD">'[121]F-B-3'!#REF!</definedName>
    <definedName name="UCR" localSheetId="14">'[121]F-B-4'!#REF!</definedName>
    <definedName name="UCR" localSheetId="13">'[121]F-B-4'!#REF!</definedName>
    <definedName name="UCR" localSheetId="5">'[121]F-B-4'!#REF!</definedName>
    <definedName name="UCR" localSheetId="3">'[121]F-B-4'!#REF!</definedName>
    <definedName name="UCR">'[121]F-B-4'!#REF!</definedName>
    <definedName name="UHFFF" localSheetId="14">#REF!</definedName>
    <definedName name="UHFFF" localSheetId="13">#REF!</definedName>
    <definedName name="UHFFF" localSheetId="5">#REF!</definedName>
    <definedName name="UHFFF" localSheetId="3">#REF!</definedName>
    <definedName name="UHFFF">#REF!</definedName>
    <definedName name="UK" localSheetId="7">#REF!</definedName>
    <definedName name="UK" localSheetId="9">#REF!</definedName>
    <definedName name="UK" localSheetId="11">#REF!</definedName>
    <definedName name="UK" localSheetId="14">#REF!</definedName>
    <definedName name="UK" localSheetId="13">#REF!</definedName>
    <definedName name="UK" localSheetId="17">#REF!</definedName>
    <definedName name="UK" localSheetId="5">#REF!</definedName>
    <definedName name="UK" localSheetId="3">#REF!</definedName>
    <definedName name="UK">#REF!</definedName>
    <definedName name="Unapproved_summary">'[48]CARs'' 99 Summary Info. (B&amp;A)'!$B$107:$M$158</definedName>
    <definedName name="UnApproved98" localSheetId="14">#REF!</definedName>
    <definedName name="UnApproved98" localSheetId="13">#REF!</definedName>
    <definedName name="UnApproved98" localSheetId="5">#REF!</definedName>
    <definedName name="UnApproved98" localSheetId="3">#REF!</definedName>
    <definedName name="UnApproved98">#REF!</definedName>
    <definedName name="Undrawn_CCF" localSheetId="7">#REF!</definedName>
    <definedName name="Undrawn_CCF" localSheetId="9">#REF!</definedName>
    <definedName name="Undrawn_CCF" localSheetId="11">#REF!</definedName>
    <definedName name="Undrawn_CCF" localSheetId="14">#REF!</definedName>
    <definedName name="Undrawn_CCF" localSheetId="13">#REF!</definedName>
    <definedName name="Undrawn_CCF" localSheetId="17">#REF!</definedName>
    <definedName name="Undrawn_CCF" localSheetId="5">#REF!</definedName>
    <definedName name="Undrawn_CCF" localSheetId="3">#REF!</definedName>
    <definedName name="Undrawn_CCF">#REF!</definedName>
    <definedName name="Units" localSheetId="16">#REF!</definedName>
    <definedName name="Units" localSheetId="7">#REF!</definedName>
    <definedName name="Units" localSheetId="9">#REF!</definedName>
    <definedName name="Units" localSheetId="11">#REF!</definedName>
    <definedName name="Units" localSheetId="14">#REF!</definedName>
    <definedName name="Units" localSheetId="13">#REF!</definedName>
    <definedName name="Units" localSheetId="17">#REF!</definedName>
    <definedName name="Units" localSheetId="5">#REF!</definedName>
    <definedName name="Units" localSheetId="3">#REF!</definedName>
    <definedName name="Units">#REF!</definedName>
    <definedName name="UPDATE" localSheetId="7">#REF!</definedName>
    <definedName name="UPDATE" localSheetId="9">#REF!</definedName>
    <definedName name="UPDATE" localSheetId="11">#REF!</definedName>
    <definedName name="UPDATE" localSheetId="14">#REF!</definedName>
    <definedName name="UPDATE" localSheetId="13">#REF!</definedName>
    <definedName name="UPDATE" localSheetId="17">#REF!</definedName>
    <definedName name="UPDATE" localSheetId="5">#REF!</definedName>
    <definedName name="UPDATE" localSheetId="3">#REF!</definedName>
    <definedName name="UPDATE">#REF!</definedName>
    <definedName name="US" localSheetId="7">#REF!</definedName>
    <definedName name="US" localSheetId="9">#REF!</definedName>
    <definedName name="US" localSheetId="11">#REF!</definedName>
    <definedName name="US" localSheetId="14">#REF!</definedName>
    <definedName name="US" localSheetId="13">#REF!</definedName>
    <definedName name="US" localSheetId="17">#REF!</definedName>
    <definedName name="US" localSheetId="5">#REF!</definedName>
    <definedName name="US" localSheetId="3">#REF!</definedName>
    <definedName name="US">#REF!</definedName>
    <definedName name="USDNEW" localSheetId="7">#REF!</definedName>
    <definedName name="USDNEW" localSheetId="9">#REF!</definedName>
    <definedName name="USDNEW" localSheetId="11">#REF!</definedName>
    <definedName name="USDNEW" localSheetId="14">#REF!</definedName>
    <definedName name="USDNEW" localSheetId="13">#REF!</definedName>
    <definedName name="USDNEW" localSheetId="17">#REF!</definedName>
    <definedName name="USDNEW" localSheetId="5">#REF!</definedName>
    <definedName name="USDNEW" localSheetId="3">#REF!</definedName>
    <definedName name="USDNEW">#REF!</definedName>
    <definedName name="usman" localSheetId="14">#REF!</definedName>
    <definedName name="usman" localSheetId="13">#REF!</definedName>
    <definedName name="usman" localSheetId="5">#REF!</definedName>
    <definedName name="usman" localSheetId="3">#REF!</definedName>
    <definedName name="usman">#REF!</definedName>
    <definedName name="UT" localSheetId="14" hidden="1">#REF!</definedName>
    <definedName name="UT" localSheetId="13" hidden="1">#REF!</definedName>
    <definedName name="UT" localSheetId="5" hidden="1">#REF!</definedName>
    <definedName name="UT" localSheetId="3" hidden="1">#REF!</definedName>
    <definedName name="UT" hidden="1">#REF!</definedName>
    <definedName name="value">3</definedName>
    <definedName name="Values_Entered" localSheetId="7">IF('5.1'!Loan_Amount*'5.1'!Interest_Rate*'5.1'!Loan_Years*'5.1'!Loan_Start&gt;0,1,0)</definedName>
    <definedName name="Values_Entered" localSheetId="9">IF('5.3'!Loan_Amount*'5.3'!Interest_Rate*'5.3'!Loan_Years*'5.3'!Loan_Start&gt;0,1,0)</definedName>
    <definedName name="Values_Entered" localSheetId="11">IF('6.6 '!Loan_Amount*'6.6 '!Interest_Rate*'6.6 '!Loan_Years*'6.6 '!Loan_Start&gt;0,1,0)</definedName>
    <definedName name="Values_Entered" localSheetId="14">IF('7-13'!Loan_Amount*'7-13'!Interest_Rate*'7-13'!Loan_Years*'7-13'!Loan_Start&gt;0,1,0)</definedName>
    <definedName name="Values_Entered" localSheetId="13">IF('7-13 (2)'!Loan_Amount*'7-13 (2)'!Interest_Rate*'7-13 (2)'!Loan_Years*'7-13 (2)'!Loan_Start&gt;0,1,0)</definedName>
    <definedName name="Values_Entered" localSheetId="17">IF('CF Working - New'!Loan_Amount*'CF Working - New'!Interest_Rate*'CF Working - New'!Loan_Years*'CF Working - New'!Loan_Start&gt;0,1,0)</definedName>
    <definedName name="Values_Entered" localSheetId="5">IF('Notes 1-4'!Loan_Amount*'Notes 1-4'!Interest_Rate*'Notes 1-4'!Loan_Years*'Notes 1-4'!Loan_Start&gt;0,1,0)</definedName>
    <definedName name="Values_Entered" localSheetId="3">IF(SMPF!Loan_Amount*SMPF!Interest_Rate*SMPF!Loan_Years*SMPF!Loan_Start&gt;0,1,0)</definedName>
    <definedName name="Values_Entered">IF(Loan_Amount*Interest_Rate*Loan_Years*Loan_Start&gt;0,1,0)</definedName>
    <definedName name="VD_PERCENTAGE" localSheetId="7">#REF!</definedName>
    <definedName name="VD_PERCENTAGE" localSheetId="9">#REF!</definedName>
    <definedName name="VD_PERCENTAGE" localSheetId="11">#REF!</definedName>
    <definedName name="VD_PERCENTAGE" localSheetId="14">#REF!</definedName>
    <definedName name="VD_PERCENTAGE" localSheetId="13">#REF!</definedName>
    <definedName name="VD_PERCENTAGE" localSheetId="17">#REF!</definedName>
    <definedName name="VD_PERCENTAGE" localSheetId="5">#REF!</definedName>
    <definedName name="VD_PERCENTAGE" localSheetId="3">#REF!</definedName>
    <definedName name="VD_PERCENTAGE">#REF!</definedName>
    <definedName name="VehicleType">[160]Sheet1!$A$4:$A$20</definedName>
    <definedName name="versionno">1</definedName>
    <definedName name="vg" localSheetId="7">[74]budget!#REF!</definedName>
    <definedName name="vg" localSheetId="9">[74]budget!#REF!</definedName>
    <definedName name="vg" localSheetId="11">[74]budget!#REF!</definedName>
    <definedName name="vg" localSheetId="14">[74]budget!#REF!</definedName>
    <definedName name="vg" localSheetId="13">[74]budget!#REF!</definedName>
    <definedName name="vg" localSheetId="17">[74]budget!#REF!</definedName>
    <definedName name="vg" localSheetId="5">[74]budget!#REF!</definedName>
    <definedName name="vg" localSheetId="3">[74]budget!#REF!</definedName>
    <definedName name="vg">[74]budget!#REF!</definedName>
    <definedName name="VTM_1" localSheetId="13" hidden="1">'[161]CF sensitivity'!#REF!</definedName>
    <definedName name="VTM_1" hidden="1">'[161]CF sensitivity'!#REF!</definedName>
    <definedName name="VTM_10" localSheetId="13" hidden="1">'[161]CF sensitivity'!#REF!</definedName>
    <definedName name="VTM_10" hidden="1">'[161]CF sensitivity'!#REF!</definedName>
    <definedName name="VTM_11" localSheetId="13" hidden="1">'[161]CF sensitivity'!#REF!</definedName>
    <definedName name="VTM_11" hidden="1">'[161]CF sensitivity'!#REF!</definedName>
    <definedName name="VTM_17" localSheetId="13" hidden="1">'[161]TFC Rating'!#REF!</definedName>
    <definedName name="VTM_17" hidden="1">'[161]TFC Rating'!#REF!</definedName>
    <definedName name="VTM_19" localSheetId="13" hidden="1">'[162]M2M 10062013-AFV'!#REF!</definedName>
    <definedName name="VTM_19" hidden="1">'[162]M2M 10062013-AFV'!#REF!</definedName>
    <definedName name="VTM_2" localSheetId="13" hidden="1">'[161]CF sensitivity'!#REF!</definedName>
    <definedName name="VTM_2" hidden="1">'[161]CF sensitivity'!#REF!</definedName>
    <definedName name="VTM_3" localSheetId="13" hidden="1">'[161]CF sensitivity'!#REF!</definedName>
    <definedName name="VTM_3" hidden="1">'[161]CF sensitivity'!#REF!</definedName>
    <definedName name="VTM_4" localSheetId="13" hidden="1">'[161]CF sensitivity'!#REF!</definedName>
    <definedName name="VTM_4" hidden="1">'[161]CF sensitivity'!#REF!</definedName>
    <definedName name="VTM_5" localSheetId="13" hidden="1">'[161]CF sensitivity'!#REF!</definedName>
    <definedName name="VTM_5" hidden="1">'[161]CF sensitivity'!#REF!</definedName>
    <definedName name="VTM_6" localSheetId="13" hidden="1">'[161]CF sensitivity'!#REF!</definedName>
    <definedName name="VTM_6" hidden="1">'[161]CF sensitivity'!#REF!</definedName>
    <definedName name="VTM_7" localSheetId="13" hidden="1">'[161]CF sensitivity'!#REF!</definedName>
    <definedName name="VTM_7" hidden="1">'[161]CF sensitivity'!#REF!</definedName>
    <definedName name="VTM_8" localSheetId="13" hidden="1">'[161]CF sensitivity'!#REF!</definedName>
    <definedName name="VTM_8" hidden="1">'[161]CF sensitivity'!#REF!</definedName>
    <definedName name="VTM_9" localSheetId="13" hidden="1">'[161]CF sensitivity'!#REF!</definedName>
    <definedName name="VTM_9" hidden="1">'[161]CF sensitivity'!#REF!</definedName>
    <definedName name="vvv" localSheetId="13">[45]acct!#REF!</definedName>
    <definedName name="vvv">[45]acct!#REF!</definedName>
    <definedName name="W" localSheetId="5">#REF!</definedName>
    <definedName name="w">[163]Rates!$C$1:$E$181</definedName>
    <definedName name="workin">'[164]Input-Qtrly'!$F$27</definedName>
    <definedName name="WORKING_F_A_C" localSheetId="14">#REF!</definedName>
    <definedName name="WORKING_F_A_C" localSheetId="13">#REF!</definedName>
    <definedName name="WORKING_F_A_C" localSheetId="5">#REF!</definedName>
    <definedName name="WORKING_F_A_C" localSheetId="3">#REF!</definedName>
    <definedName name="WORKING_F_A_C">#REF!</definedName>
    <definedName name="worlcall2008" localSheetId="13" hidden="1">#REF!</definedName>
    <definedName name="worlcall2008" hidden="1">#REF!</definedName>
    <definedName name="wrn.3." localSheetId="14" hidden="1">{#N/A,#N/A,FALSE,"dec98qtr";#N/A,#N/A,FALSE,"suppdecsep98";#N/A,#N/A,FALSE,"w-dec98"}</definedName>
    <definedName name="wrn.3." localSheetId="13" hidden="1">{#N/A,#N/A,FALSE,"dec98qtr";#N/A,#N/A,FALSE,"suppdecsep98";#N/A,#N/A,FALSE,"w-dec98"}</definedName>
    <definedName name="wrn.3." localSheetId="5" hidden="1">{#N/A,#N/A,FALSE,"dec98qtr";#N/A,#N/A,FALSE,"suppdecsep98";#N/A,#N/A,FALSE,"w-dec98"}</definedName>
    <definedName name="wrn.3." hidden="1">{#N/A,#N/A,FALSE,"dec98qtr";#N/A,#N/A,FALSE,"suppdecsep98";#N/A,#N/A,FALSE,"w-dec98"}</definedName>
    <definedName name="wrn.Aging._.and._.Trend._.Analysis." localSheetId="7"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localSheetId="14"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sif" localSheetId="14" hidden="1">{"MSS",#N/A,FALSE,"MSS";"ProdSA",#N/A,FALSE,"ProdSA";"Sales 1",#N/A,FALSE,"SALES";"Transfer 1",#N/A,FALSE,"TRANSFERS"}</definedName>
    <definedName name="wrn.asif" localSheetId="13" hidden="1">{"MSS",#N/A,FALSE,"MSS";"ProdSA",#N/A,FALSE,"ProdSA";"Sales 1",#N/A,FALSE,"SALES";"Transfer 1",#N/A,FALSE,"TRANSFERS"}</definedName>
    <definedName name="wrn.asif" localSheetId="5" hidden="1">{"MSS",#N/A,FALSE,"MSS";"ProdSA",#N/A,FALSE,"ProdSA";"Sales 1",#N/A,FALSE,"SALES";"Transfer 1",#N/A,FALSE,"TRANSFERS"}</definedName>
    <definedName name="wrn.asif" hidden="1">{"MSS",#N/A,FALSE,"MSS";"ProdSA",#N/A,FALSE,"ProdSA";"Sales 1",#N/A,FALSE,"SALES";"Transfer 1",#N/A,FALSE,"TRANSFERS"}</definedName>
    <definedName name="wrn.Book." localSheetId="14" hidden="1">{"EVA",#N/A,FALSE,"SMT2";#N/A,#N/A,FALSE,"Summary";#N/A,#N/A,FALSE,"Graphs";#N/A,#N/A,FALSE,"4 Panel"}</definedName>
    <definedName name="wrn.Book." localSheetId="13" hidden="1">{"EVA",#N/A,FALSE,"SMT2";#N/A,#N/A,FALSE,"Summary";#N/A,#N/A,FALSE,"Graphs";#N/A,#N/A,FALSE,"4 Panel"}</definedName>
    <definedName name="wrn.Book." hidden="1">{"EVA",#N/A,FALSE,"SMT2";#N/A,#N/A,FALSE,"Summary";#N/A,#N/A,FALSE,"Graphs";#N/A,#N/A,FALSE,"4 Panel"}</definedName>
    <definedName name="wrn.Complete." localSheetId="14" hidden="1">{#N/A,#N/A,FALSE,"SMT1";#N/A,#N/A,FALSE,"SMT2";#N/A,#N/A,FALSE,"Summary";#N/A,#N/A,FALSE,"Graphs";#N/A,#N/A,FALSE,"4 Panel"}</definedName>
    <definedName name="wrn.Complete." localSheetId="13" hidden="1">{#N/A,#N/A,FALSE,"SMT1";#N/A,#N/A,FALSE,"SMT2";#N/A,#N/A,FALSE,"Summary";#N/A,#N/A,FALSE,"Graphs";#N/A,#N/A,FALSE,"4 Panel"}</definedName>
    <definedName name="wrn.Complete." hidden="1">{#N/A,#N/A,FALSE,"SMT1";#N/A,#N/A,FALSE,"SMT2";#N/A,#N/A,FALSE,"Summary";#N/A,#N/A,FALSE,"Graphs";#N/A,#N/A,FALSE,"4 Panel"}</definedName>
    <definedName name="wrn.Complete._.Set." localSheetId="14" hidden="1">{#N/A,#N/A,FALSE,"Full";#N/A,#N/A,FALSE,"Half";#N/A,#N/A,FALSE,"Op Expenses";#N/A,#N/A,FALSE,"Cap Charge";#N/A,#N/A,FALSE,"Cost C";#N/A,#N/A,FALSE,"PP&amp;E";#N/A,#N/A,FALSE,"R&amp;D"}</definedName>
    <definedName name="wrn.Complete._.Set." localSheetId="13" hidden="1">{#N/A,#N/A,FALSE,"Full";#N/A,#N/A,FALSE,"Half";#N/A,#N/A,FALSE,"Op Expenses";#N/A,#N/A,FALSE,"Cap Charge";#N/A,#N/A,FALSE,"Cost C";#N/A,#N/A,FALSE,"PP&amp;E";#N/A,#N/A,FALSE,"R&amp;D"}</definedName>
    <definedName name="wrn.Complete._.Set." hidden="1">{#N/A,#N/A,FALSE,"Full";#N/A,#N/A,FALSE,"Half";#N/A,#N/A,FALSE,"Op Expenses";#N/A,#N/A,FALSE,"Cap Charge";#N/A,#N/A,FALSE,"Cost C";#N/A,#N/A,FALSE,"PP&amp;E";#N/A,#N/A,FALSE,"R&amp;D"}</definedName>
    <definedName name="wrn.FIXED._.ASSETS." localSheetId="7" hidden="1">{"FIX ASSETS PAGE 1",#N/A,TRUE,"FIXED ASSETS";"FIX ASSETS PAGE 2",#N/A,TRUE,"FIXED ASSETS";"FIX ASSETS PAGE 3",#N/A,TRUE,"FIXED ASSETS";"FIX ASSETS PAGE 4",#N/A,TRUE,"FIXED ASSETS";"FIX ASSETS PAGE 5",#N/A,TRUE,"FIXED ASSETS";"FIX ASSETS PAGE 6",#N/A,TRUE,"FIXED ASSETS";"FIX ASSETS PAGE 7",#N/A,TRUE,"FIXED ASSETS"}</definedName>
    <definedName name="wrn.FIXED._.ASSETS." localSheetId="11" hidden="1">{"FIX ASSETS PAGE 1",#N/A,TRUE,"FIXED ASSETS";"FIX ASSETS PAGE 2",#N/A,TRUE,"FIXED ASSETS";"FIX ASSETS PAGE 3",#N/A,TRUE,"FIXED ASSETS";"FIX ASSETS PAGE 4",#N/A,TRUE,"FIXED ASSETS";"FIX ASSETS PAGE 5",#N/A,TRUE,"FIXED ASSETS";"FIX ASSETS PAGE 6",#N/A,TRUE,"FIXED ASSETS";"FIX ASSETS PAGE 7",#N/A,TRUE,"FIXED ASSETS"}</definedName>
    <definedName name="wrn.FIXED._.ASSETS." localSheetId="14" hidden="1">{"FIX ASSETS PAGE 1",#N/A,TRUE,"FIXED ASSETS";"FIX ASSETS PAGE 2",#N/A,TRUE,"FIXED ASSETS";"FIX ASSETS PAGE 3",#N/A,TRUE,"FIXED ASSETS";"FIX ASSETS PAGE 4",#N/A,TRUE,"FIXED ASSETS";"FIX ASSETS PAGE 5",#N/A,TRUE,"FIXED ASSETS";"FIX ASSETS PAGE 6",#N/A,TRUE,"FIXED ASSETS";"FIX ASSETS PAGE 7",#N/A,TRUE,"FIXED ASSETS"}</definedName>
    <definedName name="wrn.FIXED._.ASSETS." localSheetId="13" hidden="1">{"FIX ASSETS PAGE 1",#N/A,TRUE,"FIXED ASSETS";"FIX ASSETS PAGE 2",#N/A,TRUE,"FIXED ASSETS";"FIX ASSETS PAGE 3",#N/A,TRUE,"FIXED ASSETS";"FIX ASSETS PAGE 4",#N/A,TRUE,"FIXED ASSETS";"FIX ASSETS PAGE 5",#N/A,TRUE,"FIXED ASSETS";"FIX ASSETS PAGE 6",#N/A,TRUE,"FIXED ASSETS";"FIX ASSETS PAGE 7",#N/A,TRUE,"FIXED ASSETS"}</definedName>
    <definedName name="wrn.FIXED._.ASSETS." localSheetId="5" hidden="1">{"FIX ASSETS PAGE 1",#N/A,TRUE,"FIXED ASSETS";"FIX ASSETS PAGE 2",#N/A,TRUE,"FIXED ASSETS";"FIX ASSETS PAGE 3",#N/A,TRUE,"FIXED ASSETS";"FIX ASSETS PAGE 4",#N/A,TRUE,"FIXED ASSETS";"FIX ASSETS PAGE 5",#N/A,TRUE,"FIXED ASSETS";"FIX ASSETS PAGE 6",#N/A,TRUE,"FIXED ASSETS";"FIX ASSETS PAGE 7",#N/A,TRUE,"FIXED ASSETS"}</definedName>
    <definedName name="wrn.FIXED._.ASSETS." hidden="1">{"FIX ASSETS PAGE 1",#N/A,TRUE,"FIXED ASSETS";"FIX ASSETS PAGE 2",#N/A,TRUE,"FIXED ASSETS";"FIX ASSETS PAGE 3",#N/A,TRUE,"FIXED ASSETS";"FIX ASSETS PAGE 4",#N/A,TRUE,"FIXED ASSETS";"FIX ASSETS PAGE 5",#N/A,TRUE,"FIXED ASSETS";"FIX ASSETS PAGE 6",#N/A,TRUE,"FIXED ASSETS";"FIX ASSETS PAGE 7",#N/A,TRUE,"FIXED ASSETS"}</definedName>
    <definedName name="wrn.Hanif." localSheetId="14" hidden="1">{"MSS",#N/A,FALSE,"MSS";"ProdSA",#N/A,FALSE,"ProdSA";"Sales 1",#N/A,FALSE,"SALES";"Transfer 1",#N/A,FALSE,"TRANSFERS"}</definedName>
    <definedName name="wrn.Hanif." localSheetId="13" hidden="1">{"MSS",#N/A,FALSE,"MSS";"ProdSA",#N/A,FALSE,"ProdSA";"Sales 1",#N/A,FALSE,"SALES";"Transfer 1",#N/A,FALSE,"TRANSFERS"}</definedName>
    <definedName name="wrn.Hanif." localSheetId="5" hidden="1">{"MSS",#N/A,FALSE,"MSS";"ProdSA",#N/A,FALSE,"ProdSA";"Sales 1",#N/A,FALSE,"SALES";"Transfer 1",#N/A,FALSE,"TRANSFERS"}</definedName>
    <definedName name="wrn.Hanif." hidden="1">{"MSS",#N/A,FALSE,"MSS";"ProdSA",#N/A,FALSE,"ProdSA";"Sales 1",#N/A,FALSE,"SALES";"Transfer 1",#N/A,FALSE,"TRANSFERS"}</definedName>
    <definedName name="wrn.Mohsin." localSheetId="14" hidden="1">{"Sales 2",#N/A,FALSE,"SALES";"Transfer 2",#N/A,FALSE,"TRANSFERS";"A1460",#N/A,FALSE,"A1460"}</definedName>
    <definedName name="wrn.Mohsin." localSheetId="13" hidden="1">{"Sales 2",#N/A,FALSE,"SALES";"Transfer 2",#N/A,FALSE,"TRANSFERS";"A1460",#N/A,FALSE,"A1460"}</definedName>
    <definedName name="wrn.Mohsin." localSheetId="5" hidden="1">{"Sales 2",#N/A,FALSE,"SALES";"Transfer 2",#N/A,FALSE,"TRANSFERS";"A1460",#N/A,FALSE,"A1460"}</definedName>
    <definedName name="wrn.Mohsin." hidden="1">{"Sales 2",#N/A,FALSE,"SALES";"Transfer 2",#N/A,FALSE,"TRANSFERS";"A1460",#N/A,FALSE,"A1460"}</definedName>
    <definedName name="wrn.RATIO." localSheetId="7" hidden="1">{"PAGE1",#N/A,FALSE,"Sheet1";"PAGE2",#N/A,FALSE,"Sheet1"}</definedName>
    <definedName name="wrn.RATIO." localSheetId="11" hidden="1">{"PAGE1",#N/A,FALSE,"Sheet1";"PAGE2",#N/A,FALSE,"Sheet1"}</definedName>
    <definedName name="wrn.RATIO." localSheetId="14" hidden="1">{"PAGE1",#N/A,FALSE,"Sheet1";"PAGE2",#N/A,FALSE,"Sheet1"}</definedName>
    <definedName name="wrn.RATIO." localSheetId="13" hidden="1">{"PAGE1",#N/A,FALSE,"Sheet1";"PAGE2",#N/A,FALSE,"Sheet1"}</definedName>
    <definedName name="wrn.RATIO." localSheetId="5" hidden="1">{"PAGE1",#N/A,FALSE,"Sheet1";"PAGE2",#N/A,FALSE,"Sheet1"}</definedName>
    <definedName name="wrn.RATIO." hidden="1">{"PAGE1",#N/A,FALSE,"Sheet1";"PAGE2",#N/A,FALSE,"Sheet1"}</definedName>
    <definedName name="wrn.tariq." localSheetId="7" hidden="1">{#N/A,#N/A,FALSE,"Fax"}</definedName>
    <definedName name="wrn.tariq." localSheetId="11" hidden="1">{#N/A,#N/A,FALSE,"Fax"}</definedName>
    <definedName name="wrn.tariq." localSheetId="14" hidden="1">{#N/A,#N/A,FALSE,"Fax"}</definedName>
    <definedName name="wrn.tariq." localSheetId="13" hidden="1">{#N/A,#N/A,FALSE,"Fax"}</definedName>
    <definedName name="wrn.tariq." localSheetId="5" hidden="1">{#N/A,#N/A,FALSE,"Fax"}</definedName>
    <definedName name="wrn.tariq." hidden="1">{#N/A,#N/A,FALSE,"Fax"}</definedName>
    <definedName name="wry" localSheetId="7">#REF!</definedName>
    <definedName name="wry" localSheetId="9">#REF!</definedName>
    <definedName name="wry" localSheetId="11">#REF!</definedName>
    <definedName name="wry" localSheetId="14">#REF!</definedName>
    <definedName name="wry" localSheetId="13">#REF!</definedName>
    <definedName name="wry" localSheetId="17">#REF!</definedName>
    <definedName name="wry" localSheetId="5">#REF!</definedName>
    <definedName name="wry" localSheetId="3">#REF!</definedName>
    <definedName name="wry">#REF!</definedName>
    <definedName name="ws" localSheetId="7">'[59]Revenue-Fire-Marine-Motor'!#REF!</definedName>
    <definedName name="ws" localSheetId="9">'[59]Revenue-Fire-Marine-Motor'!#REF!</definedName>
    <definedName name="ws" localSheetId="11">'[59]Revenue-Fire-Marine-Motor'!#REF!</definedName>
    <definedName name="ws" localSheetId="14">'[59]Revenue-Fire-Marine-Motor'!#REF!</definedName>
    <definedName name="ws" localSheetId="13">'[59]Revenue-Fire-Marine-Motor'!#REF!</definedName>
    <definedName name="ws" localSheetId="17">'[59]Revenue-Fire-Marine-Motor'!#REF!</definedName>
    <definedName name="ws" localSheetId="5">'[59]Revenue-Fire-Marine-Motor'!#REF!</definedName>
    <definedName name="ws" localSheetId="3">'[59]Revenue-Fire-Marine-Motor'!#REF!</definedName>
    <definedName name="ws">'[59]Revenue-Fire-Marine-Motor'!#REF!</definedName>
    <definedName name="wsx" localSheetId="14" hidden="1">{"'CALL MONEY'!$K$53"}</definedName>
    <definedName name="wsx" localSheetId="13" hidden="1">{"'CALL MONEY'!$K$53"}</definedName>
    <definedName name="wsx" localSheetId="5" hidden="1">{"'CALL MONEY'!$K$53"}</definedName>
    <definedName name="wsx" hidden="1">{"'CALL MONEY'!$K$53"}</definedName>
    <definedName name="ww" localSheetId="13">[70]acct!#REF!</definedName>
    <definedName name="ww">[70]acct!#REF!</definedName>
    <definedName name="WWW" localSheetId="14" hidden="1">{#N/A,#N/A,FALSE,"dec98qtr";#N/A,#N/A,FALSE,"suppdecsep98";#N/A,#N/A,FALSE,"w-dec98"}</definedName>
    <definedName name="WWW" localSheetId="13" hidden="1">{#N/A,#N/A,FALSE,"dec98qtr";#N/A,#N/A,FALSE,"suppdecsep98";#N/A,#N/A,FALSE,"w-dec98"}</definedName>
    <definedName name="WWW" localSheetId="5" hidden="1">{#N/A,#N/A,FALSE,"dec98qtr";#N/A,#N/A,FALSE,"suppdecsep98";#N/A,#N/A,FALSE,"w-dec98"}</definedName>
    <definedName name="WWW" hidden="1">{#N/A,#N/A,FALSE,"dec98qtr";#N/A,#N/A,FALSE,"suppdecsep98";#N/A,#N/A,FALSE,"w-dec98"}</definedName>
    <definedName name="www\" localSheetId="16">#REF!</definedName>
    <definedName name="www\" localSheetId="7">#REF!</definedName>
    <definedName name="www\" localSheetId="9">#REF!</definedName>
    <definedName name="www\" localSheetId="11">#REF!</definedName>
    <definedName name="www\" localSheetId="14">#REF!</definedName>
    <definedName name="www\" localSheetId="13">#REF!</definedName>
    <definedName name="www\" localSheetId="17">#REF!</definedName>
    <definedName name="www\" localSheetId="5">#REF!</definedName>
    <definedName name="www\" localSheetId="3">#REF!</definedName>
    <definedName name="www\">#REF!</definedName>
    <definedName name="wwwwww" localSheetId="14">#REF!</definedName>
    <definedName name="wwwwww" localSheetId="13">#REF!</definedName>
    <definedName name="wwwwww" localSheetId="5">#REF!</definedName>
    <definedName name="wwwwww" localSheetId="3">#REF!</definedName>
    <definedName name="wwwwww">#REF!</definedName>
    <definedName name="X" localSheetId="7">#REF!</definedName>
    <definedName name="X" localSheetId="9">#REF!</definedName>
    <definedName name="X" localSheetId="11">#REF!</definedName>
    <definedName name="X" localSheetId="14">#REF!</definedName>
    <definedName name="X" localSheetId="13">#REF!</definedName>
    <definedName name="X" localSheetId="17">#REF!</definedName>
    <definedName name="X" localSheetId="5">#REF!</definedName>
    <definedName name="X" localSheetId="3">#REF!</definedName>
    <definedName name="X">#REF!</definedName>
    <definedName name="X_B_S_MIS" localSheetId="14">'[55]Balance Sheet'!#REF!</definedName>
    <definedName name="X_B_S_MIS" localSheetId="13">'[55]Balance Sheet'!#REF!</definedName>
    <definedName name="X_B_S_MIS" localSheetId="5">'[55]Balance Sheet'!#REF!</definedName>
    <definedName name="X_B_S_MIS" localSheetId="3">'[55]Balance Sheet'!#REF!</definedName>
    <definedName name="X_B_S_MIS">'[55]Balance Sheet'!#REF!</definedName>
    <definedName name="X_FASSETS_MIS" localSheetId="14">#REF!</definedName>
    <definedName name="X_FASSETS_MIS" localSheetId="13">#REF!</definedName>
    <definedName name="X_FASSETS_MIS" localSheetId="5">#REF!</definedName>
    <definedName name="X_FASSETS_MIS" localSheetId="3">#REF!</definedName>
    <definedName name="X_FASSETS_MIS">#REF!</definedName>
    <definedName name="X_FEXCHG_MIS" localSheetId="14">#REF!</definedName>
    <definedName name="X_FEXCHG_MIS" localSheetId="13">#REF!</definedName>
    <definedName name="X_FEXCHG_MIS" localSheetId="5">#REF!</definedName>
    <definedName name="X_FEXCHG_MIS" localSheetId="3">#REF!</definedName>
    <definedName name="X_FEXCHG_MIS">#REF!</definedName>
    <definedName name="X_HD_MIS" localSheetId="14">#REF!</definedName>
    <definedName name="X_HD_MIS" localSheetId="13">#REF!</definedName>
    <definedName name="X_HD_MIS" localSheetId="5">#REF!</definedName>
    <definedName name="X_HD_MIS" localSheetId="3">#REF!</definedName>
    <definedName name="X_HD_MIS">#REF!</definedName>
    <definedName name="X_MIS_REPORT_2" localSheetId="14">#REF!</definedName>
    <definedName name="X_MIS_REPORT_2" localSheetId="13">#REF!</definedName>
    <definedName name="X_MIS_REPORT_2" localSheetId="5">#REF!</definedName>
    <definedName name="X_MIS_REPORT_2" localSheetId="3">#REF!</definedName>
    <definedName name="X_MIS_REPORT_2">#REF!</definedName>
    <definedName name="X_P_L_MIS" localSheetId="14">#REF!</definedName>
    <definedName name="X_P_L_MIS" localSheetId="13">#REF!</definedName>
    <definedName name="X_P_L_MIS" localSheetId="5">#REF!</definedName>
    <definedName name="X_P_L_MIS" localSheetId="3">#REF!</definedName>
    <definedName name="X_P_L_MIS">#REF!</definedName>
    <definedName name="X_PROF_RECON" localSheetId="14">[49]ProfitProv!#REF!</definedName>
    <definedName name="X_PROF_RECON" localSheetId="13">[49]ProfitProv!#REF!</definedName>
    <definedName name="X_PROF_RECON" localSheetId="5">[49]ProfitProv!#REF!</definedName>
    <definedName name="X_PROF_RECON" localSheetId="3">[49]ProfitProv!#REF!</definedName>
    <definedName name="X_PROF_RECON">[49]ProfitProv!#REF!</definedName>
    <definedName name="X_TITLE_MIS" localSheetId="14">#REF!</definedName>
    <definedName name="X_TITLE_MIS" localSheetId="13">#REF!</definedName>
    <definedName name="X_TITLE_MIS" localSheetId="5">#REF!</definedName>
    <definedName name="X_TITLE_MIS" localSheetId="3">#REF!</definedName>
    <definedName name="X_TITLE_MIS">#REF!</definedName>
    <definedName name="xcx" localSheetId="14">#REF!</definedName>
    <definedName name="xcx" localSheetId="13">#REF!</definedName>
    <definedName name="xcx" localSheetId="5">#REF!</definedName>
    <definedName name="xcx" localSheetId="3">#REF!</definedName>
    <definedName name="xcx">#REF!</definedName>
    <definedName name="XREF_COLUMN_1" localSheetId="7" hidden="1">#REF!</definedName>
    <definedName name="XREF_COLUMN_1" localSheetId="9" hidden="1">#REF!</definedName>
    <definedName name="XREF_COLUMN_1" localSheetId="11" hidden="1">#REF!</definedName>
    <definedName name="XREF_COLUMN_1" localSheetId="14" hidden="1">#REF!</definedName>
    <definedName name="XREF_COLUMN_1" localSheetId="13" hidden="1">#REF!</definedName>
    <definedName name="XREF_COLUMN_1" localSheetId="17" hidden="1">#REF!</definedName>
    <definedName name="XREF_COLUMN_1" localSheetId="5" hidden="1">#REF!</definedName>
    <definedName name="XREF_COLUMN_1" localSheetId="3" hidden="1">#REF!</definedName>
    <definedName name="XREF_COLUMN_1" hidden="1">#REF!</definedName>
    <definedName name="XREF_COLUMN_3" localSheetId="14" hidden="1">[165]Top!#REF!</definedName>
    <definedName name="XREF_COLUMN_3" localSheetId="13" hidden="1">[165]Top!#REF!</definedName>
    <definedName name="XREF_COLUMN_3" localSheetId="5" hidden="1">[165]Top!#REF!</definedName>
    <definedName name="XREF_COLUMN_3" localSheetId="3" hidden="1">[165]Top!#REF!</definedName>
    <definedName name="XREF_COLUMN_3" hidden="1">[165]Top!#REF!</definedName>
    <definedName name="XREF_COLUMN_4" localSheetId="7" hidden="1">#REF!</definedName>
    <definedName name="XREF_COLUMN_4" localSheetId="9" hidden="1">#REF!</definedName>
    <definedName name="XREF_COLUMN_4" localSheetId="11" hidden="1">#REF!</definedName>
    <definedName name="XREF_COLUMN_4" localSheetId="14" hidden="1">#REF!</definedName>
    <definedName name="XREF_COLUMN_4" localSheetId="13" hidden="1">#REF!</definedName>
    <definedName name="XREF_COLUMN_4" localSheetId="17" hidden="1">#REF!</definedName>
    <definedName name="XREF_COLUMN_4" localSheetId="5" hidden="1">#REF!</definedName>
    <definedName name="XREF_COLUMN_4" localSheetId="3" hidden="1">#REF!</definedName>
    <definedName name="XREF_COLUMN_4" hidden="1">#REF!</definedName>
    <definedName name="XRefActiveRow" localSheetId="7" hidden="1">#REF!</definedName>
    <definedName name="XRefActiveRow" localSheetId="9" hidden="1">#REF!</definedName>
    <definedName name="XRefActiveRow" localSheetId="11" hidden="1">#REF!</definedName>
    <definedName name="XRefActiveRow" localSheetId="14" hidden="1">#REF!</definedName>
    <definedName name="XRefActiveRow" localSheetId="13" hidden="1">#REF!</definedName>
    <definedName name="XRefActiveRow" localSheetId="17" hidden="1">#REF!</definedName>
    <definedName name="XRefActiveRow" localSheetId="5" hidden="1">#REF!</definedName>
    <definedName name="XRefActiveRow" localSheetId="3" hidden="1">#REF!</definedName>
    <definedName name="XRefActiveRow" hidden="1">#REF!</definedName>
    <definedName name="XRefColumnsCount" hidden="1">3</definedName>
    <definedName name="XRefCopy1" localSheetId="7" hidden="1">#REF!</definedName>
    <definedName name="XRefCopy1" localSheetId="9" hidden="1">#REF!</definedName>
    <definedName name="XRefCopy1" localSheetId="11" hidden="1">#REF!</definedName>
    <definedName name="XRefCopy1" localSheetId="14" hidden="1">#REF!</definedName>
    <definedName name="XRefCopy1" localSheetId="13" hidden="1">#REF!</definedName>
    <definedName name="XRefCopy1" localSheetId="17" hidden="1">#REF!</definedName>
    <definedName name="XRefCopy1" localSheetId="5" hidden="1">#REF!</definedName>
    <definedName name="XRefCopy1" localSheetId="3" hidden="1">#REF!</definedName>
    <definedName name="XRefCopy1" hidden="1">#REF!</definedName>
    <definedName name="XRefCopy1Row" localSheetId="7" hidden="1">#REF!</definedName>
    <definedName name="XRefCopy1Row" localSheetId="9" hidden="1">#REF!</definedName>
    <definedName name="XRefCopy1Row" localSheetId="11" hidden="1">#REF!</definedName>
    <definedName name="XRefCopy1Row" localSheetId="14" hidden="1">#REF!</definedName>
    <definedName name="XRefCopy1Row" localSheetId="13" hidden="1">#REF!</definedName>
    <definedName name="XRefCopy1Row" localSheetId="17" hidden="1">#REF!</definedName>
    <definedName name="XRefCopy1Row" localSheetId="5" hidden="1">#REF!</definedName>
    <definedName name="XRefCopy1Row" localSheetId="3" hidden="1">#REF!</definedName>
    <definedName name="XRefCopy1Row" hidden="1">#REF!</definedName>
    <definedName name="XRefCopy2" localSheetId="7" hidden="1">#REF!</definedName>
    <definedName name="XRefCopy2" localSheetId="9" hidden="1">#REF!</definedName>
    <definedName name="XRefCopy2" localSheetId="11" hidden="1">#REF!</definedName>
    <definedName name="XRefCopy2" localSheetId="14" hidden="1">#REF!</definedName>
    <definedName name="XRefCopy2" localSheetId="13" hidden="1">#REF!</definedName>
    <definedName name="XRefCopy2" localSheetId="17" hidden="1">#REF!</definedName>
    <definedName name="XRefCopy2" localSheetId="5" hidden="1">#REF!</definedName>
    <definedName name="XRefCopy2" localSheetId="3" hidden="1">#REF!</definedName>
    <definedName name="XRefCopy2" hidden="1">#REF!</definedName>
    <definedName name="XRefCopy2Row" localSheetId="7" hidden="1">#REF!</definedName>
    <definedName name="XRefCopy2Row" localSheetId="9" hidden="1">#REF!</definedName>
    <definedName name="XRefCopy2Row" localSheetId="11" hidden="1">#REF!</definedName>
    <definedName name="XRefCopy2Row" localSheetId="14" hidden="1">#REF!</definedName>
    <definedName name="XRefCopy2Row" localSheetId="13" hidden="1">#REF!</definedName>
    <definedName name="XRefCopy2Row" localSheetId="17" hidden="1">#REF!</definedName>
    <definedName name="XRefCopy2Row" localSheetId="5" hidden="1">#REF!</definedName>
    <definedName name="XRefCopy2Row" localSheetId="3" hidden="1">#REF!</definedName>
    <definedName name="XRefCopy2Row" hidden="1">#REF!</definedName>
    <definedName name="XRefCopy3" localSheetId="7" hidden="1">#REF!</definedName>
    <definedName name="XRefCopy3" localSheetId="9" hidden="1">#REF!</definedName>
    <definedName name="XRefCopy3" localSheetId="11" hidden="1">#REF!</definedName>
    <definedName name="XRefCopy3" localSheetId="14" hidden="1">#REF!</definedName>
    <definedName name="XRefCopy3" localSheetId="13" hidden="1">#REF!</definedName>
    <definedName name="XRefCopy3" localSheetId="17" hidden="1">#REF!</definedName>
    <definedName name="XRefCopy3" localSheetId="5" hidden="1">#REF!</definedName>
    <definedName name="XRefCopy3" localSheetId="3" hidden="1">#REF!</definedName>
    <definedName name="XRefCopy3" hidden="1">#REF!</definedName>
    <definedName name="XRefCopy3Row" localSheetId="7" hidden="1">#REF!</definedName>
    <definedName name="XRefCopy3Row" localSheetId="9" hidden="1">#REF!</definedName>
    <definedName name="XRefCopy3Row" localSheetId="11" hidden="1">#REF!</definedName>
    <definedName name="XRefCopy3Row" localSheetId="14" hidden="1">#REF!</definedName>
    <definedName name="XRefCopy3Row" localSheetId="13" hidden="1">#REF!</definedName>
    <definedName name="XRefCopy3Row" localSheetId="17" hidden="1">#REF!</definedName>
    <definedName name="XRefCopy3Row" localSheetId="5" hidden="1">#REF!</definedName>
    <definedName name="XRefCopy3Row" localSheetId="3" hidden="1">#REF!</definedName>
    <definedName name="XRefCopy3Row" hidden="1">#REF!</definedName>
    <definedName name="XRefCopy4" localSheetId="14" hidden="1">[165]Top!#REF!</definedName>
    <definedName name="XRefCopy4" localSheetId="13" hidden="1">[165]Top!#REF!</definedName>
    <definedName name="XRefCopy4" localSheetId="5" hidden="1">[165]Top!#REF!</definedName>
    <definedName name="XRefCopy4" localSheetId="3" hidden="1">[165]Top!#REF!</definedName>
    <definedName name="XRefCopy4" hidden="1">[165]Top!#REF!</definedName>
    <definedName name="XRefCopyRangeCount" hidden="1">4</definedName>
    <definedName name="XRefPaste1" localSheetId="7" hidden="1">#REF!</definedName>
    <definedName name="XRefPaste1" localSheetId="9" hidden="1">#REF!</definedName>
    <definedName name="XRefPaste1" localSheetId="11" hidden="1">#REF!</definedName>
    <definedName name="XRefPaste1" localSheetId="14" hidden="1">#REF!</definedName>
    <definedName name="XRefPaste1" localSheetId="13" hidden="1">#REF!</definedName>
    <definedName name="XRefPaste1" localSheetId="17" hidden="1">#REF!</definedName>
    <definedName name="XRefPaste1" localSheetId="5" hidden="1">#REF!</definedName>
    <definedName name="XRefPaste1" localSheetId="3" hidden="1">#REF!</definedName>
    <definedName name="XRefPaste1" hidden="1">#REF!</definedName>
    <definedName name="XRefPaste1Row" localSheetId="7" hidden="1">#REF!</definedName>
    <definedName name="XRefPaste1Row" localSheetId="9" hidden="1">#REF!</definedName>
    <definedName name="XRefPaste1Row" localSheetId="11" hidden="1">#REF!</definedName>
    <definedName name="XRefPaste1Row" localSheetId="14" hidden="1">#REF!</definedName>
    <definedName name="XRefPaste1Row" localSheetId="13" hidden="1">#REF!</definedName>
    <definedName name="XRefPaste1Row" localSheetId="17" hidden="1">#REF!</definedName>
    <definedName name="XRefPaste1Row" localSheetId="5" hidden="1">#REF!</definedName>
    <definedName name="XRefPaste1Row" localSheetId="3" hidden="1">#REF!</definedName>
    <definedName name="XRefPaste1Row" hidden="1">#REF!</definedName>
    <definedName name="XRefPaste2" localSheetId="7" hidden="1">#REF!</definedName>
    <definedName name="XRefPaste2" localSheetId="9" hidden="1">#REF!</definedName>
    <definedName name="XRefPaste2" localSheetId="11" hidden="1">#REF!</definedName>
    <definedName name="XRefPaste2" localSheetId="14" hidden="1">#REF!</definedName>
    <definedName name="XRefPaste2" localSheetId="13" hidden="1">#REF!</definedName>
    <definedName name="XRefPaste2" localSheetId="17" hidden="1">#REF!</definedName>
    <definedName name="XRefPaste2" localSheetId="5" hidden="1">#REF!</definedName>
    <definedName name="XRefPaste2" localSheetId="3" hidden="1">#REF!</definedName>
    <definedName name="XRefPaste2" hidden="1">#REF!</definedName>
    <definedName name="XRefPaste2Row" localSheetId="7" hidden="1">#REF!</definedName>
    <definedName name="XRefPaste2Row" localSheetId="9" hidden="1">#REF!</definedName>
    <definedName name="XRefPaste2Row" localSheetId="11" hidden="1">#REF!</definedName>
    <definedName name="XRefPaste2Row" localSheetId="14" hidden="1">#REF!</definedName>
    <definedName name="XRefPaste2Row" localSheetId="13" hidden="1">#REF!</definedName>
    <definedName name="XRefPaste2Row" localSheetId="17" hidden="1">#REF!</definedName>
    <definedName name="XRefPaste2Row" localSheetId="5" hidden="1">#REF!</definedName>
    <definedName name="XRefPaste2Row" localSheetId="3" hidden="1">#REF!</definedName>
    <definedName name="XRefPaste2Row" hidden="1">#REF!</definedName>
    <definedName name="XRefPaste3" localSheetId="7" hidden="1">#REF!</definedName>
    <definedName name="XRefPaste3" localSheetId="9" hidden="1">#REF!</definedName>
    <definedName name="XRefPaste3" localSheetId="11" hidden="1">#REF!</definedName>
    <definedName name="XRefPaste3" localSheetId="14" hidden="1">#REF!</definedName>
    <definedName name="XRefPaste3" localSheetId="13" hidden="1">#REF!</definedName>
    <definedName name="XRefPaste3" localSheetId="17" hidden="1">#REF!</definedName>
    <definedName name="XRefPaste3" localSheetId="5" hidden="1">#REF!</definedName>
    <definedName name="XRefPaste3" localSheetId="3" hidden="1">#REF!</definedName>
    <definedName name="XRefPaste3" hidden="1">#REF!</definedName>
    <definedName name="XRefPaste3Row" localSheetId="7" hidden="1">#REF!</definedName>
    <definedName name="XRefPaste3Row" localSheetId="9" hidden="1">#REF!</definedName>
    <definedName name="XRefPaste3Row" localSheetId="11" hidden="1">#REF!</definedName>
    <definedName name="XRefPaste3Row" localSheetId="14" hidden="1">#REF!</definedName>
    <definedName name="XRefPaste3Row" localSheetId="13" hidden="1">#REF!</definedName>
    <definedName name="XRefPaste3Row" localSheetId="17" hidden="1">#REF!</definedName>
    <definedName name="XRefPaste3Row" localSheetId="5" hidden="1">#REF!</definedName>
    <definedName name="XRefPaste3Row" localSheetId="3" hidden="1">#REF!</definedName>
    <definedName name="XRefPaste3Row" hidden="1">#REF!</definedName>
    <definedName name="XRefPasteRangeCount" hidden="1">4</definedName>
    <definedName name="XX" localSheetId="7">'[1]last qrt2001'!#REF!</definedName>
    <definedName name="XX" localSheetId="9">'[1]last qrt2001'!#REF!</definedName>
    <definedName name="XX" localSheetId="11">'[1]last qrt2001'!#REF!</definedName>
    <definedName name="XX" localSheetId="14">'[1]last qrt2001'!#REF!</definedName>
    <definedName name="XX" localSheetId="13">'[1]last qrt2001'!#REF!</definedName>
    <definedName name="XX" localSheetId="17">'[1]last qrt2001'!#REF!</definedName>
    <definedName name="XX" localSheetId="5">'[1]last qrt2001'!#REF!</definedName>
    <definedName name="XX" localSheetId="3">'[1]last qrt2001'!#REF!</definedName>
    <definedName name="XX">'[1]last qrt2001'!#REF!</definedName>
    <definedName name="XXX" localSheetId="14">#REF!</definedName>
    <definedName name="XXX" localSheetId="13">#REF!</definedName>
    <definedName name="XXX" localSheetId="5">#REF!</definedName>
    <definedName name="XXX" localSheetId="3">#REF!</definedName>
    <definedName name="XXX">#REF!</definedName>
    <definedName name="xxxx" localSheetId="14" hidden="1">{"'CALL MONEY'!$K$53"}</definedName>
    <definedName name="xxxx" localSheetId="13" hidden="1">{"'CALL MONEY'!$K$53"}</definedName>
    <definedName name="xxxx" localSheetId="5" hidden="1">{"'CALL MONEY'!$K$53"}</definedName>
    <definedName name="xxxx" hidden="1">{"'CALL MONEY'!$K$53"}</definedName>
    <definedName name="xyz" localSheetId="14">'[46]Adv to vendor'!#REF!</definedName>
    <definedName name="xyz" localSheetId="13">'[46]Adv to vendor'!#REF!</definedName>
    <definedName name="xyz" localSheetId="5">'[46]Adv to vendor'!#REF!</definedName>
    <definedName name="xyz" localSheetId="3">'[46]Adv to vendor'!#REF!</definedName>
    <definedName name="xyz">'[46]Adv to vendor'!#REF!</definedName>
    <definedName name="YAR" localSheetId="14">'[166]100082'!#REF!</definedName>
    <definedName name="YAR" localSheetId="13">'[166]100082'!#REF!</definedName>
    <definedName name="YAR" localSheetId="5">'[166]100082'!#REF!</definedName>
    <definedName name="YAR" localSheetId="3">'[166]100082'!#REF!</definedName>
    <definedName name="YAR">'[166]100082'!#REF!</definedName>
    <definedName name="YCAB" localSheetId="7">#REF!</definedName>
    <definedName name="YCAB" localSheetId="9">#REF!</definedName>
    <definedName name="YCAB" localSheetId="11">#REF!</definedName>
    <definedName name="YCAB" localSheetId="14">#REF!</definedName>
    <definedName name="YCAB" localSheetId="13">#REF!</definedName>
    <definedName name="YCAB" localSheetId="17">#REF!</definedName>
    <definedName name="YCAB" localSheetId="5">#REF!</definedName>
    <definedName name="YCAB" localSheetId="3">#REF!</definedName>
    <definedName name="YCAB">#REF!</definedName>
    <definedName name="ycab1" localSheetId="7">#REF!</definedName>
    <definedName name="ycab1" localSheetId="9">#REF!</definedName>
    <definedName name="ycab1" localSheetId="11">#REF!</definedName>
    <definedName name="ycab1" localSheetId="14">#REF!</definedName>
    <definedName name="ycab1" localSheetId="13">#REF!</definedName>
    <definedName name="ycab1" localSheetId="17">#REF!</definedName>
    <definedName name="ycab1" localSheetId="5">#REF!</definedName>
    <definedName name="ycab1" localSheetId="3">#REF!</definedName>
    <definedName name="ycab1">#REF!</definedName>
    <definedName name="Year">2002</definedName>
    <definedName name="YEAR2000" localSheetId="7">#REF!</definedName>
    <definedName name="YEAR2000" localSheetId="9">#REF!</definedName>
    <definedName name="YEAR2000" localSheetId="11">#REF!</definedName>
    <definedName name="YEAR2000" localSheetId="14">#REF!</definedName>
    <definedName name="YEAR2000" localSheetId="13">#REF!</definedName>
    <definedName name="YEAR2000" localSheetId="17">#REF!</definedName>
    <definedName name="YEAR2000" localSheetId="5">#REF!</definedName>
    <definedName name="YEAR2000" localSheetId="3">#REF!</definedName>
    <definedName name="YEAR2000">#REF!</definedName>
    <definedName name="YEMEN1">[13]Sheet4!$L$222:$L$313</definedName>
    <definedName name="YEMEN2">[13]Sheet4!$Y$222:$Y$313</definedName>
    <definedName name="YesNoNA">'[96]Drop down'!$G$6:$G$9</definedName>
    <definedName name="Yld">'[106]Rate Input'!$C$35:$D$398</definedName>
    <definedName name="YR" localSheetId="14" hidden="1">#REF!</definedName>
    <definedName name="YR" localSheetId="13" hidden="1">#REF!</definedName>
    <definedName name="YR" localSheetId="5" hidden="1">#REF!</definedName>
    <definedName name="YR" localSheetId="3" hidden="1">#REF!</definedName>
    <definedName name="YR" hidden="1">#REF!</definedName>
    <definedName name="z" localSheetId="7" hidden="1">{"'CALL MONEY'!$K$53"}</definedName>
    <definedName name="z" localSheetId="11" hidden="1">{"'CALL MONEY'!$K$53"}</definedName>
    <definedName name="z" localSheetId="14" hidden="1">{"'CALL MONEY'!$K$53"}</definedName>
    <definedName name="z" localSheetId="13" hidden="1">{"'CALL MONEY'!$K$53"}</definedName>
    <definedName name="z" localSheetId="5" hidden="1">{"'CALL MONEY'!$K$53"}</definedName>
    <definedName name="z" hidden="1">{"'CALL MONEY'!$K$53"}</definedName>
    <definedName name="Z_2F0BD9A2_457D_11D2_8EE8_0060971217D4_.wvu.PrintArea" localSheetId="14" hidden="1">'[24]34-38.2'!#REF!</definedName>
    <definedName name="Z_2F0BD9A2_457D_11D2_8EE8_0060971217D4_.wvu.PrintArea" localSheetId="13" hidden="1">'[24]34-38.2'!#REF!</definedName>
    <definedName name="Z_2F0BD9A2_457D_11D2_8EE8_0060971217D4_.wvu.PrintArea" localSheetId="5" hidden="1">'[24]34-38.2'!#REF!</definedName>
    <definedName name="Z_2F0BD9A2_457D_11D2_8EE8_0060971217D4_.wvu.PrintArea" localSheetId="3" hidden="1">'[24]34-38.2'!#REF!</definedName>
    <definedName name="Z_2F0BD9A2_457D_11D2_8EE8_0060971217D4_.wvu.PrintArea" hidden="1">'[24]34-38.2'!#REF!</definedName>
    <definedName name="Z_2F0BD9A2_457D_11D2_8EE8_0060971217D4_.wvu.PrintTitles" localSheetId="14" hidden="1">'[24]34-38.2'!#REF!</definedName>
    <definedName name="Z_2F0BD9A2_457D_11D2_8EE8_0060971217D4_.wvu.PrintTitles" localSheetId="13" hidden="1">'[24]34-38.2'!#REF!</definedName>
    <definedName name="Z_2F0BD9A2_457D_11D2_8EE8_0060971217D4_.wvu.PrintTitles" localSheetId="5" hidden="1">'[24]34-38.2'!#REF!</definedName>
    <definedName name="Z_2F0BD9A2_457D_11D2_8EE8_0060971217D4_.wvu.PrintTitles" localSheetId="3" hidden="1">'[24]34-38.2'!#REF!</definedName>
    <definedName name="Z_2F0BD9A2_457D_11D2_8EE8_0060971217D4_.wvu.PrintTitles" hidden="1">'[24]34-38.2'!#REF!</definedName>
    <definedName name="Z_3AB84060_44C7_11D2_8EE8_0060971217D4_.wvu.PrintArea" localSheetId="14" hidden="1">'[24]34-38.2'!#REF!</definedName>
    <definedName name="Z_3AB84060_44C7_11D2_8EE8_0060971217D4_.wvu.PrintArea" localSheetId="13" hidden="1">'[24]34-38.2'!#REF!</definedName>
    <definedName name="Z_3AB84060_44C7_11D2_8EE8_0060971217D4_.wvu.PrintArea" localSheetId="5" hidden="1">'[24]34-38.2'!#REF!</definedName>
    <definedName name="Z_3AB84060_44C7_11D2_8EE8_0060971217D4_.wvu.PrintArea" localSheetId="3" hidden="1">'[24]34-38.2'!#REF!</definedName>
    <definedName name="Z_3AB84060_44C7_11D2_8EE8_0060971217D4_.wvu.PrintArea" hidden="1">'[24]34-38.2'!#REF!</definedName>
    <definedName name="Z_3AB84060_44C7_11D2_8EE8_0060971217D4_.wvu.PrintTitles" localSheetId="14" hidden="1">'[24]34-38.2'!#REF!</definedName>
    <definedName name="Z_3AB84060_44C7_11D2_8EE8_0060971217D4_.wvu.PrintTitles" localSheetId="13" hidden="1">'[24]34-38.2'!#REF!</definedName>
    <definedName name="Z_3AB84060_44C7_11D2_8EE8_0060971217D4_.wvu.PrintTitles" localSheetId="5" hidden="1">'[24]34-38.2'!#REF!</definedName>
    <definedName name="Z_3AB84060_44C7_11D2_8EE8_0060971217D4_.wvu.PrintTitles" localSheetId="3" hidden="1">'[24]34-38.2'!#REF!</definedName>
    <definedName name="Z_3AB84060_44C7_11D2_8EE8_0060971217D4_.wvu.PrintTitles" hidden="1">'[24]34-38.2'!#REF!</definedName>
    <definedName name="Z_58E7C95E_19B3_484F_A20C_7ED835544ED1_.wvu.Cols" localSheetId="11" hidden="1">'6.6 '!#REF!,'6.6 '!#REF!</definedName>
    <definedName name="Z_58E7C95E_19B3_484F_A20C_7ED835544ED1_.wvu.PrintArea" localSheetId="11" hidden="1">'6.6 '!$B$1:$P$33</definedName>
    <definedName name="Z_C2C0FF43_603F_11D2_A368_00001C3AD7D3_.wvu.PrintArea" localSheetId="14" hidden="1">'[24]34-38.2'!#REF!</definedName>
    <definedName name="Z_C2C0FF43_603F_11D2_A368_00001C3AD7D3_.wvu.PrintArea" localSheetId="13" hidden="1">'[24]34-38.2'!#REF!</definedName>
    <definedName name="Z_C2C0FF43_603F_11D2_A368_00001C3AD7D3_.wvu.PrintArea" localSheetId="5" hidden="1">'[24]34-38.2'!#REF!</definedName>
    <definedName name="Z_C2C0FF43_603F_11D2_A368_00001C3AD7D3_.wvu.PrintArea" localSheetId="3" hidden="1">'[24]34-38.2'!#REF!</definedName>
    <definedName name="Z_C2C0FF43_603F_11D2_A368_00001C3AD7D3_.wvu.PrintArea" hidden="1">'[24]34-38.2'!#REF!</definedName>
    <definedName name="Z_C2C0FF43_603F_11D2_A368_00001C3AD7D3_.wvu.PrintTitles" localSheetId="14" hidden="1">'[24]34-38.2'!#REF!</definedName>
    <definedName name="Z_C2C0FF43_603F_11D2_A368_00001C3AD7D3_.wvu.PrintTitles" localSheetId="13" hidden="1">'[24]34-38.2'!#REF!</definedName>
    <definedName name="Z_C2C0FF43_603F_11D2_A368_00001C3AD7D3_.wvu.PrintTitles" localSheetId="5" hidden="1">'[24]34-38.2'!#REF!</definedName>
    <definedName name="Z_C2C0FF43_603F_11D2_A368_00001C3AD7D3_.wvu.PrintTitles" localSheetId="3" hidden="1">'[24]34-38.2'!#REF!</definedName>
    <definedName name="Z_C2C0FF43_603F_11D2_A368_00001C3AD7D3_.wvu.PrintTitles" hidden="1">'[24]34-38.2'!#REF!</definedName>
    <definedName name="Z_D068BBA0_44C0_11D2_8EE8_0060971217D4_.wvu.Cols" localSheetId="14" hidden="1">'[24]34-38.2'!#REF!,'[24]34-38.2'!#REF!,'[24]34-38.2'!#REF!,'[24]34-38.2'!#REF!</definedName>
    <definedName name="Z_D068BBA0_44C0_11D2_8EE8_0060971217D4_.wvu.Cols" localSheetId="13" hidden="1">'[24]34-38.2'!#REF!,'[24]34-38.2'!#REF!,'[24]34-38.2'!#REF!,'[24]34-38.2'!#REF!</definedName>
    <definedName name="Z_D068BBA0_44C0_11D2_8EE8_0060971217D4_.wvu.Cols" localSheetId="5" hidden="1">'[24]34-38.2'!#REF!,'[24]34-38.2'!#REF!,'[24]34-38.2'!#REF!,'[24]34-38.2'!#REF!</definedName>
    <definedName name="Z_D068BBA0_44C0_11D2_8EE8_0060971217D4_.wvu.Cols" localSheetId="3" hidden="1">'[24]34-38.2'!#REF!,'[24]34-38.2'!#REF!,'[24]34-38.2'!#REF!,'[24]34-38.2'!#REF!</definedName>
    <definedName name="Z_D068BBA0_44C0_11D2_8EE8_0060971217D4_.wvu.Cols" hidden="1">'[24]34-38.2'!#REF!,'[24]34-38.2'!#REF!,'[24]34-38.2'!#REF!,'[24]34-38.2'!#REF!</definedName>
    <definedName name="Z_D068BBA0_44C0_11D2_8EE8_0060971217D4_.wvu.PrintArea" localSheetId="14" hidden="1">'[24]34-38.2'!#REF!</definedName>
    <definedName name="Z_D068BBA0_44C0_11D2_8EE8_0060971217D4_.wvu.PrintArea" localSheetId="13" hidden="1">'[24]34-38.2'!#REF!</definedName>
    <definedName name="Z_D068BBA0_44C0_11D2_8EE8_0060971217D4_.wvu.PrintArea" localSheetId="5" hidden="1">'[24]34-38.2'!#REF!</definedName>
    <definedName name="Z_D068BBA0_44C0_11D2_8EE8_0060971217D4_.wvu.PrintArea" localSheetId="3" hidden="1">'[24]34-38.2'!#REF!</definedName>
    <definedName name="Z_D068BBA0_44C0_11D2_8EE8_0060971217D4_.wvu.PrintArea" hidden="1">'[24]34-38.2'!#REF!</definedName>
    <definedName name="zaheer" localSheetId="14">#REF!</definedName>
    <definedName name="zaheer" localSheetId="13">#REF!</definedName>
    <definedName name="zaheer" localSheetId="5">#REF!</definedName>
    <definedName name="zaheer" localSheetId="3">#REF!</definedName>
    <definedName name="zaheer">#REF!</definedName>
    <definedName name="zia" localSheetId="14">#REF!</definedName>
    <definedName name="zia" localSheetId="13">#REF!</definedName>
    <definedName name="zia" localSheetId="5">#REF!</definedName>
    <definedName name="zia" localSheetId="3">#REF!</definedName>
    <definedName name="zia">#REF!</definedName>
    <definedName name="zsasfd">[167]Rates!$C$1:$E$166</definedName>
    <definedName name="zzz" localSheetId="14" hidden="1">'[46]Adv to vendor'!#REF!</definedName>
    <definedName name="zzz" localSheetId="13" hidden="1">'[46]Adv to vendor'!#REF!</definedName>
    <definedName name="zzz" localSheetId="5" hidden="1">'[46]Adv to vendor'!#REF!</definedName>
    <definedName name="zzz" localSheetId="3" hidden="1">'[46]Adv to vendor'!#REF!</definedName>
    <definedName name="zzz" hidden="1">'[46]Adv to vendor'!#REF!</definedName>
    <definedName name="zzzz" localSheetId="14">'[46]Adv to vendor'!#REF!</definedName>
    <definedName name="zzzz" localSheetId="13">'[46]Adv to vendor'!#REF!</definedName>
    <definedName name="zzzz" localSheetId="5">'[46]Adv to vendor'!#REF!</definedName>
    <definedName name="zzzz" localSheetId="3">'[46]Adv to vendor'!#REF!</definedName>
    <definedName name="zzzz">'[46]Adv to vendor'!#REF!</definedName>
  </definedNames>
  <calcPr calcId="162913" fullPrecision="0"/>
</workbook>
</file>

<file path=xl/calcChain.xml><?xml version="1.0" encoding="utf-8"?>
<calcChain xmlns="http://schemas.openxmlformats.org/spreadsheetml/2006/main">
  <c r="G17" i="4" l="1"/>
  <c r="G15" i="4"/>
  <c r="K29" i="60" l="1"/>
  <c r="G59" i="59"/>
  <c r="G39" i="59"/>
  <c r="K8" i="60" l="1"/>
  <c r="K7" i="60"/>
  <c r="K9" i="60"/>
  <c r="D25" i="5" l="1"/>
  <c r="A50" i="4"/>
  <c r="A45" i="4"/>
  <c r="A53" i="9" l="1"/>
  <c r="N141" i="4" l="1"/>
  <c r="O144" i="4" s="1"/>
  <c r="E40" i="6" l="1"/>
  <c r="N27" i="9" l="1"/>
  <c r="Q43" i="6" l="1"/>
  <c r="J19" i="77" l="1"/>
  <c r="J18" i="77"/>
  <c r="J17" i="77"/>
  <c r="J14" i="77"/>
  <c r="J13" i="77"/>
  <c r="J12" i="77"/>
  <c r="H19" i="6" l="1"/>
  <c r="E13" i="80" l="1"/>
  <c r="N76" i="4"/>
  <c r="K237" i="4"/>
  <c r="F37" i="6"/>
  <c r="J59" i="59"/>
  <c r="J39" i="59"/>
  <c r="I15" i="80" l="1"/>
  <c r="H59" i="69"/>
  <c r="H43" i="69"/>
  <c r="C6" i="65"/>
  <c r="G15" i="80"/>
  <c r="H69" i="70"/>
  <c r="H49" i="70"/>
  <c r="H13" i="6"/>
  <c r="I22" i="4"/>
  <c r="G16" i="5"/>
  <c r="I18" i="87"/>
  <c r="G17" i="5"/>
  <c r="I54" i="60"/>
  <c r="J54" i="60"/>
  <c r="E15" i="80"/>
  <c r="H58" i="68"/>
  <c r="H21" i="4"/>
  <c r="H12" i="68"/>
  <c r="H10" i="68"/>
  <c r="D140" i="70"/>
  <c r="D139" i="70"/>
  <c r="D137" i="70"/>
  <c r="D136" i="70"/>
  <c r="D135" i="70"/>
  <c r="D134" i="70"/>
  <c r="D131" i="70"/>
  <c r="D130" i="70"/>
  <c r="D129" i="70"/>
  <c r="D128" i="70"/>
  <c r="D127" i="70"/>
  <c r="D126" i="70"/>
  <c r="D125" i="70"/>
  <c r="D124" i="70"/>
  <c r="D123" i="70"/>
  <c r="D122" i="70"/>
  <c r="D121" i="70"/>
  <c r="D120" i="70"/>
  <c r="D119" i="70"/>
  <c r="D115" i="70"/>
  <c r="D114" i="70"/>
  <c r="D113" i="70"/>
  <c r="D112" i="70"/>
  <c r="D110" i="70"/>
  <c r="D108" i="70"/>
  <c r="D106" i="70"/>
  <c r="D103" i="70"/>
  <c r="D102" i="70"/>
  <c r="D99" i="70"/>
  <c r="D97" i="70"/>
  <c r="D96" i="70"/>
  <c r="D95" i="70"/>
  <c r="D94" i="70"/>
  <c r="D93" i="70"/>
  <c r="D92" i="70"/>
  <c r="D91" i="70"/>
  <c r="D90" i="70"/>
  <c r="D89" i="70"/>
  <c r="D88" i="70"/>
  <c r="D87" i="70"/>
  <c r="D86" i="70"/>
  <c r="D85" i="70"/>
  <c r="D84" i="70"/>
  <c r="D83" i="70"/>
  <c r="D82" i="70"/>
  <c r="D81" i="70"/>
  <c r="D80" i="70"/>
  <c r="D79" i="70"/>
  <c r="D78" i="70"/>
  <c r="D77" i="70"/>
  <c r="D75" i="70"/>
  <c r="D73" i="70"/>
  <c r="D72" i="70"/>
  <c r="D71" i="70"/>
  <c r="D70" i="70"/>
  <c r="D69" i="70"/>
  <c r="D68" i="70"/>
  <c r="D67" i="70"/>
  <c r="D66" i="70"/>
  <c r="D64" i="70"/>
  <c r="D63" i="70"/>
  <c r="D62" i="70"/>
  <c r="D61" i="70"/>
  <c r="D60" i="70"/>
  <c r="D59" i="70"/>
  <c r="D58" i="70"/>
  <c r="D57" i="70"/>
  <c r="D56" i="70"/>
  <c r="D55" i="70"/>
  <c r="D54" i="70"/>
  <c r="D53" i="70"/>
  <c r="D52" i="70"/>
  <c r="D51" i="70"/>
  <c r="D50" i="70"/>
  <c r="D49" i="70"/>
  <c r="D48" i="70"/>
  <c r="D47" i="70"/>
  <c r="D46" i="70"/>
  <c r="D45" i="70"/>
  <c r="D44" i="70"/>
  <c r="D43" i="70"/>
  <c r="D42" i="70"/>
  <c r="D41" i="70"/>
  <c r="D40" i="70"/>
  <c r="D39" i="70"/>
  <c r="D37" i="70"/>
  <c r="D36" i="70"/>
  <c r="D35" i="70"/>
  <c r="D34" i="70"/>
  <c r="D33" i="70"/>
  <c r="D31" i="70"/>
  <c r="D28" i="70"/>
  <c r="D27" i="70"/>
  <c r="D26" i="70"/>
  <c r="D25" i="70"/>
  <c r="D24" i="70"/>
  <c r="D23" i="70"/>
  <c r="D22" i="70"/>
  <c r="D21" i="70"/>
  <c r="D20" i="70"/>
  <c r="D18" i="70"/>
  <c r="D17" i="70"/>
  <c r="D16" i="70"/>
  <c r="D15" i="70"/>
  <c r="D14" i="70"/>
  <c r="D13" i="70"/>
  <c r="D10" i="70"/>
  <c r="D9" i="70"/>
  <c r="D8" i="70"/>
  <c r="D7" i="70"/>
  <c r="D6" i="70"/>
  <c r="D5" i="70"/>
  <c r="D4" i="70"/>
  <c r="C140" i="70"/>
  <c r="C139" i="70"/>
  <c r="C137" i="70"/>
  <c r="C136" i="70"/>
  <c r="C135" i="70"/>
  <c r="C134" i="70"/>
  <c r="C131" i="70"/>
  <c r="C130" i="70"/>
  <c r="C129" i="70"/>
  <c r="C128" i="70"/>
  <c r="C127" i="70"/>
  <c r="C126" i="70"/>
  <c r="C125" i="70"/>
  <c r="C124" i="70"/>
  <c r="C123" i="70"/>
  <c r="C122" i="70"/>
  <c r="C121" i="70"/>
  <c r="C120" i="70"/>
  <c r="C119" i="70"/>
  <c r="C115" i="70"/>
  <c r="C114" i="70"/>
  <c r="C113" i="70"/>
  <c r="C112" i="70"/>
  <c r="C110" i="70"/>
  <c r="C108" i="70"/>
  <c r="C106" i="70"/>
  <c r="C103" i="70"/>
  <c r="C102" i="70"/>
  <c r="C99" i="70"/>
  <c r="C97" i="70"/>
  <c r="C96" i="70"/>
  <c r="C95" i="70"/>
  <c r="C94" i="70"/>
  <c r="C93" i="70"/>
  <c r="C92" i="70"/>
  <c r="C91" i="70"/>
  <c r="C90" i="70"/>
  <c r="C89" i="70"/>
  <c r="C88" i="70"/>
  <c r="C87" i="70"/>
  <c r="C86" i="70"/>
  <c r="C85" i="70"/>
  <c r="C84" i="70"/>
  <c r="C83" i="70"/>
  <c r="C82" i="70"/>
  <c r="C81" i="70"/>
  <c r="C80" i="70"/>
  <c r="C79" i="70"/>
  <c r="C78" i="70"/>
  <c r="C77" i="70"/>
  <c r="C75" i="70"/>
  <c r="C73" i="70"/>
  <c r="C72" i="70"/>
  <c r="C71" i="70"/>
  <c r="C70" i="70"/>
  <c r="C69" i="70"/>
  <c r="C68" i="70"/>
  <c r="C67" i="70"/>
  <c r="C66" i="70"/>
  <c r="C64" i="70"/>
  <c r="C63" i="70"/>
  <c r="C62" i="70"/>
  <c r="C61" i="70"/>
  <c r="C60" i="70"/>
  <c r="C59" i="70"/>
  <c r="C58" i="70"/>
  <c r="C57" i="70"/>
  <c r="C56" i="70"/>
  <c r="C55" i="70"/>
  <c r="C54" i="70"/>
  <c r="C53" i="70"/>
  <c r="C52" i="70"/>
  <c r="C51" i="70"/>
  <c r="C50" i="70"/>
  <c r="C49" i="70"/>
  <c r="C48" i="70"/>
  <c r="C47" i="70"/>
  <c r="C46" i="70"/>
  <c r="C45" i="70"/>
  <c r="C44" i="70"/>
  <c r="C43" i="70"/>
  <c r="C42" i="70"/>
  <c r="C41" i="70"/>
  <c r="C40" i="70"/>
  <c r="C39" i="70"/>
  <c r="C37" i="70"/>
  <c r="C36" i="70"/>
  <c r="C35" i="70"/>
  <c r="C34" i="70"/>
  <c r="C33" i="70"/>
  <c r="C31" i="70"/>
  <c r="C28" i="70"/>
  <c r="C27" i="70"/>
  <c r="C26" i="70"/>
  <c r="C25" i="70"/>
  <c r="C24" i="70"/>
  <c r="C23" i="70"/>
  <c r="C22" i="70"/>
  <c r="C21" i="70"/>
  <c r="C20" i="70"/>
  <c r="C18" i="70"/>
  <c r="C17" i="70"/>
  <c r="C16" i="70"/>
  <c r="C15" i="70"/>
  <c r="C14" i="70"/>
  <c r="C13" i="70"/>
  <c r="C10" i="70"/>
  <c r="C9" i="70"/>
  <c r="C8" i="70"/>
  <c r="C7" i="70"/>
  <c r="C6" i="70"/>
  <c r="C5" i="70"/>
  <c r="C4" i="70"/>
  <c r="K116" i="81"/>
  <c r="K115" i="81"/>
  <c r="K114" i="81"/>
  <c r="K113" i="81"/>
  <c r="K112" i="81"/>
  <c r="K111" i="81"/>
  <c r="K110" i="81"/>
  <c r="K109" i="81"/>
  <c r="K108" i="81"/>
  <c r="K107" i="81"/>
  <c r="K106" i="81"/>
  <c r="K105" i="81"/>
  <c r="K104" i="81"/>
  <c r="K103" i="81"/>
  <c r="D89" i="68"/>
  <c r="D88" i="68"/>
  <c r="D86" i="68"/>
  <c r="D85" i="68"/>
  <c r="D84" i="68"/>
  <c r="D83" i="68"/>
  <c r="D82" i="68"/>
  <c r="D81" i="68"/>
  <c r="D80" i="68"/>
  <c r="D79" i="68"/>
  <c r="D78" i="68"/>
  <c r="D77" i="68"/>
  <c r="D76" i="68"/>
  <c r="D75" i="68"/>
  <c r="D74" i="68"/>
  <c r="D73" i="68"/>
  <c r="D72" i="68"/>
  <c r="D71" i="68"/>
  <c r="D70" i="68"/>
  <c r="D69" i="68"/>
  <c r="D67" i="68"/>
  <c r="D66" i="68"/>
  <c r="D64" i="68"/>
  <c r="D63" i="68"/>
  <c r="D62" i="68"/>
  <c r="D61" i="68"/>
  <c r="D60" i="68"/>
  <c r="D59" i="68"/>
  <c r="D58" i="68"/>
  <c r="D57" i="68"/>
  <c r="D56" i="68"/>
  <c r="D55" i="68"/>
  <c r="D53" i="68"/>
  <c r="D52" i="68"/>
  <c r="D51" i="68"/>
  <c r="D50" i="68"/>
  <c r="D49" i="68"/>
  <c r="D48" i="68"/>
  <c r="D47" i="68"/>
  <c r="D46" i="68"/>
  <c r="D45" i="68"/>
  <c r="D44" i="68"/>
  <c r="D43" i="68"/>
  <c r="D42" i="68"/>
  <c r="D41" i="68"/>
  <c r="D38" i="68"/>
  <c r="D37" i="68"/>
  <c r="D36" i="68"/>
  <c r="D35" i="68"/>
  <c r="D34" i="68"/>
  <c r="D33" i="68"/>
  <c r="D32" i="68"/>
  <c r="D31" i="68"/>
  <c r="D30" i="68"/>
  <c r="D29" i="68"/>
  <c r="D28" i="68"/>
  <c r="D27" i="68"/>
  <c r="D26" i="68"/>
  <c r="D25" i="68"/>
  <c r="D24" i="68"/>
  <c r="D23" i="68"/>
  <c r="D22" i="68"/>
  <c r="D21" i="68"/>
  <c r="D20" i="68"/>
  <c r="D19" i="68"/>
  <c r="D16" i="68"/>
  <c r="D15" i="68"/>
  <c r="D14" i="68"/>
  <c r="D13" i="68"/>
  <c r="D12" i="68"/>
  <c r="D11" i="68"/>
  <c r="D10" i="68"/>
  <c r="D9" i="68"/>
  <c r="D8" i="68"/>
  <c r="D7" i="68"/>
  <c r="D6" i="68"/>
  <c r="D5" i="68"/>
  <c r="D4" i="68"/>
  <c r="C89" i="68"/>
  <c r="C88" i="68"/>
  <c r="C86" i="68"/>
  <c r="C85" i="68"/>
  <c r="C84" i="68"/>
  <c r="C83" i="68"/>
  <c r="C82" i="68"/>
  <c r="C81" i="68"/>
  <c r="C80" i="68"/>
  <c r="C79" i="68"/>
  <c r="C78" i="68"/>
  <c r="C77" i="68"/>
  <c r="C76" i="68"/>
  <c r="C75" i="68"/>
  <c r="C74" i="68"/>
  <c r="C73" i="68"/>
  <c r="C72" i="68"/>
  <c r="C71" i="68"/>
  <c r="C70" i="68"/>
  <c r="C69" i="68"/>
  <c r="C67" i="68"/>
  <c r="C66" i="68"/>
  <c r="C64" i="68"/>
  <c r="C63" i="68"/>
  <c r="C62" i="68"/>
  <c r="C61" i="68"/>
  <c r="C60" i="68"/>
  <c r="C59" i="68"/>
  <c r="C58" i="68"/>
  <c r="C57" i="68"/>
  <c r="C56" i="68"/>
  <c r="C55" i="68"/>
  <c r="C53" i="68"/>
  <c r="C52" i="68"/>
  <c r="C51" i="68"/>
  <c r="C50" i="68"/>
  <c r="C49" i="68"/>
  <c r="C48" i="68"/>
  <c r="C47" i="68"/>
  <c r="C46" i="68"/>
  <c r="C45" i="68"/>
  <c r="C44" i="68"/>
  <c r="C43" i="68"/>
  <c r="C42" i="68"/>
  <c r="C41" i="68"/>
  <c r="C38" i="68"/>
  <c r="C37" i="68"/>
  <c r="C36" i="68"/>
  <c r="C35" i="68"/>
  <c r="C34" i="68"/>
  <c r="C33" i="68"/>
  <c r="C32" i="68"/>
  <c r="C31" i="68"/>
  <c r="C30" i="68"/>
  <c r="C29" i="68"/>
  <c r="C28" i="68"/>
  <c r="C27" i="68"/>
  <c r="C26" i="68"/>
  <c r="C25" i="68"/>
  <c r="C24" i="68"/>
  <c r="C23" i="68"/>
  <c r="C22" i="68"/>
  <c r="C21" i="68"/>
  <c r="C20" i="68"/>
  <c r="C19" i="68"/>
  <c r="C16" i="68"/>
  <c r="C15" i="68"/>
  <c r="C14" i="68"/>
  <c r="C13" i="68"/>
  <c r="C12" i="68"/>
  <c r="C11" i="68"/>
  <c r="C10" i="68"/>
  <c r="C9" i="68"/>
  <c r="C8" i="68"/>
  <c r="C7" i="68"/>
  <c r="C6" i="68"/>
  <c r="C5" i="68"/>
  <c r="C4" i="68"/>
  <c r="D88" i="81"/>
  <c r="C88" i="81"/>
  <c r="E80" i="81"/>
  <c r="E79" i="81"/>
  <c r="E78" i="81"/>
  <c r="E77" i="81"/>
  <c r="E76" i="81"/>
  <c r="E75" i="81"/>
  <c r="E74" i="81"/>
  <c r="E73" i="81"/>
  <c r="E72" i="81"/>
  <c r="E71" i="81"/>
  <c r="E70" i="81"/>
  <c r="E17" i="81"/>
  <c r="T56" i="3" l="1"/>
  <c r="H32" i="60" l="1"/>
  <c r="H31" i="60"/>
  <c r="H30" i="60"/>
  <c r="H29" i="60"/>
  <c r="H28" i="60"/>
  <c r="H27" i="60"/>
  <c r="J138" i="59"/>
  <c r="G138" i="59"/>
  <c r="J121" i="59"/>
  <c r="J120" i="59"/>
  <c r="G121" i="59"/>
  <c r="G120" i="59"/>
  <c r="M93" i="59"/>
  <c r="I93" i="59"/>
  <c r="H93" i="59"/>
  <c r="J91" i="59"/>
  <c r="J93" i="59" s="1"/>
  <c r="G91" i="59"/>
  <c r="M87" i="59"/>
  <c r="I87" i="59"/>
  <c r="H87" i="59"/>
  <c r="J85" i="59"/>
  <c r="J87" i="59" s="1"/>
  <c r="G85" i="59"/>
  <c r="M72" i="59"/>
  <c r="I72" i="59"/>
  <c r="H72" i="59"/>
  <c r="J70" i="59"/>
  <c r="G70" i="59"/>
  <c r="J69" i="59"/>
  <c r="G69" i="59"/>
  <c r="G44" i="59"/>
  <c r="G45" i="59"/>
  <c r="G46" i="59"/>
  <c r="M30" i="59"/>
  <c r="K30" i="59"/>
  <c r="K26" i="59"/>
  <c r="M26" i="59"/>
  <c r="J24" i="59"/>
  <c r="J23" i="59"/>
  <c r="J21" i="59"/>
  <c r="I26" i="59"/>
  <c r="H26" i="59"/>
  <c r="G24" i="59"/>
  <c r="G23" i="59"/>
  <c r="G21" i="59"/>
  <c r="N15" i="59"/>
  <c r="K87" i="59" s="1"/>
  <c r="J17" i="59"/>
  <c r="G17" i="59"/>
  <c r="G16" i="59"/>
  <c r="G15" i="59"/>
  <c r="D98" i="69"/>
  <c r="D97" i="69"/>
  <c r="D96" i="69"/>
  <c r="D95" i="69"/>
  <c r="D94" i="69"/>
  <c r="D93" i="69"/>
  <c r="D92" i="69"/>
  <c r="D90" i="69"/>
  <c r="D89" i="69"/>
  <c r="D88" i="69"/>
  <c r="D87" i="69"/>
  <c r="D86" i="69"/>
  <c r="D84" i="69"/>
  <c r="D83" i="69"/>
  <c r="D82" i="69"/>
  <c r="D81" i="69"/>
  <c r="D80" i="69"/>
  <c r="D79" i="69"/>
  <c r="D78" i="69"/>
  <c r="D75" i="69"/>
  <c r="D74" i="69"/>
  <c r="D72" i="69"/>
  <c r="D71" i="69"/>
  <c r="D69" i="69"/>
  <c r="D68" i="69"/>
  <c r="D67" i="69"/>
  <c r="D66" i="69"/>
  <c r="D64" i="69"/>
  <c r="D63" i="69"/>
  <c r="D62" i="69"/>
  <c r="D61" i="69"/>
  <c r="D60" i="69"/>
  <c r="D59" i="69"/>
  <c r="D58" i="69"/>
  <c r="D57" i="69"/>
  <c r="D56" i="69"/>
  <c r="D55" i="69"/>
  <c r="D54" i="69"/>
  <c r="D53" i="69"/>
  <c r="D52" i="69"/>
  <c r="D51" i="69"/>
  <c r="D50" i="69"/>
  <c r="D48" i="69"/>
  <c r="D47" i="69"/>
  <c r="D46" i="69"/>
  <c r="D45" i="69"/>
  <c r="D44" i="69"/>
  <c r="D43" i="69"/>
  <c r="D42" i="69"/>
  <c r="D41" i="69"/>
  <c r="D40" i="69"/>
  <c r="D39" i="69"/>
  <c r="D38" i="69"/>
  <c r="D37" i="69"/>
  <c r="D36" i="69"/>
  <c r="D35" i="69"/>
  <c r="D34" i="69"/>
  <c r="D33" i="69"/>
  <c r="D32" i="69"/>
  <c r="D31" i="69"/>
  <c r="D30" i="69"/>
  <c r="D29" i="69"/>
  <c r="D28" i="69"/>
  <c r="D27" i="69"/>
  <c r="D26" i="69"/>
  <c r="D25" i="69"/>
  <c r="D24" i="69"/>
  <c r="D23" i="69"/>
  <c r="D21" i="69"/>
  <c r="D20" i="69"/>
  <c r="D18" i="69"/>
  <c r="D17" i="69"/>
  <c r="D16" i="69"/>
  <c r="D15" i="69"/>
  <c r="D14" i="69"/>
  <c r="D13" i="69"/>
  <c r="D11" i="69"/>
  <c r="D10" i="69"/>
  <c r="D8" i="69"/>
  <c r="D7" i="69"/>
  <c r="D6" i="69"/>
  <c r="D5" i="69"/>
  <c r="D4" i="69"/>
  <c r="C98" i="69"/>
  <c r="C97" i="69"/>
  <c r="C96" i="69"/>
  <c r="C95" i="69"/>
  <c r="C94" i="69"/>
  <c r="C93" i="69"/>
  <c r="C92" i="69"/>
  <c r="C90" i="69"/>
  <c r="C89" i="69"/>
  <c r="C88" i="69"/>
  <c r="C87" i="69"/>
  <c r="C86" i="69"/>
  <c r="C84" i="69"/>
  <c r="C83" i="69"/>
  <c r="C82" i="69"/>
  <c r="C81" i="69"/>
  <c r="C80" i="69"/>
  <c r="C79" i="69"/>
  <c r="C78" i="69"/>
  <c r="C75" i="69"/>
  <c r="C74" i="69"/>
  <c r="C72" i="69"/>
  <c r="C71" i="69"/>
  <c r="C69" i="69"/>
  <c r="C68" i="69"/>
  <c r="C67" i="69"/>
  <c r="C66" i="69"/>
  <c r="C64" i="69"/>
  <c r="C63" i="69"/>
  <c r="C62" i="69"/>
  <c r="C61" i="69"/>
  <c r="C60" i="69"/>
  <c r="C59" i="69"/>
  <c r="C58" i="69"/>
  <c r="C57" i="69"/>
  <c r="C56" i="69"/>
  <c r="C55" i="69"/>
  <c r="C54" i="69"/>
  <c r="C53" i="69"/>
  <c r="C52" i="69"/>
  <c r="C51" i="69"/>
  <c r="C50" i="69"/>
  <c r="C48" i="69"/>
  <c r="C47" i="69"/>
  <c r="C46" i="69"/>
  <c r="C45" i="69"/>
  <c r="C44" i="69"/>
  <c r="C43" i="69"/>
  <c r="C42" i="69"/>
  <c r="C41" i="69"/>
  <c r="C40" i="69"/>
  <c r="C39" i="69"/>
  <c r="C38" i="69"/>
  <c r="C37" i="69"/>
  <c r="C36" i="69"/>
  <c r="C35" i="69"/>
  <c r="C34" i="69"/>
  <c r="C33" i="69"/>
  <c r="C32" i="69"/>
  <c r="C31" i="69"/>
  <c r="C30" i="69"/>
  <c r="C29" i="69"/>
  <c r="C28" i="69"/>
  <c r="C27" i="69"/>
  <c r="C26" i="69"/>
  <c r="C25" i="69"/>
  <c r="C24" i="69"/>
  <c r="C23" i="69"/>
  <c r="C21" i="69"/>
  <c r="C20" i="69"/>
  <c r="C18" i="69"/>
  <c r="C17" i="69"/>
  <c r="C16" i="69"/>
  <c r="C15" i="69"/>
  <c r="C14" i="69"/>
  <c r="C13" i="69"/>
  <c r="C11" i="69"/>
  <c r="C10" i="69"/>
  <c r="C8" i="69"/>
  <c r="C7" i="69"/>
  <c r="C6" i="69"/>
  <c r="C5" i="69"/>
  <c r="C4" i="69"/>
  <c r="K93" i="59" l="1"/>
  <c r="K72" i="59"/>
  <c r="J72" i="59"/>
  <c r="Q84" i="81"/>
  <c r="Q81" i="81"/>
  <c r="M72" i="60" l="1"/>
  <c r="M71" i="60"/>
  <c r="K72" i="60"/>
  <c r="H72" i="60"/>
  <c r="K71" i="60"/>
  <c r="H71" i="60"/>
  <c r="M80" i="60"/>
  <c r="M79" i="60"/>
  <c r="M78" i="60"/>
  <c r="M77" i="60"/>
  <c r="K80" i="60"/>
  <c r="K79" i="60"/>
  <c r="K78" i="60"/>
  <c r="K77" i="60"/>
  <c r="K42" i="60"/>
  <c r="K41" i="60"/>
  <c r="K40" i="60"/>
  <c r="K39" i="60"/>
  <c r="K50" i="60"/>
  <c r="K49" i="60"/>
  <c r="K48" i="60"/>
  <c r="K47" i="60"/>
  <c r="H42" i="60"/>
  <c r="H41" i="60"/>
  <c r="H40" i="60"/>
  <c r="H39" i="60"/>
  <c r="M33" i="60" l="1"/>
  <c r="J33" i="60"/>
  <c r="I33" i="60"/>
  <c r="K32" i="60"/>
  <c r="K31" i="60"/>
  <c r="K30" i="60"/>
  <c r="K28" i="60"/>
  <c r="M24" i="60"/>
  <c r="J24" i="60"/>
  <c r="I24" i="60"/>
  <c r="H22" i="60"/>
  <c r="H23" i="60"/>
  <c r="N17" i="41" l="1"/>
  <c r="M140" i="88" l="1"/>
  <c r="B136" i="88"/>
  <c r="O132" i="88"/>
  <c r="N132" i="88"/>
  <c r="M132" i="88"/>
  <c r="M131" i="88"/>
  <c r="M135" i="88" s="1"/>
  <c r="O130" i="88"/>
  <c r="N130" i="88"/>
  <c r="M130" i="88"/>
  <c r="O129" i="88"/>
  <c r="O131" i="88" s="1"/>
  <c r="O135" i="88" s="1"/>
  <c r="N129" i="88"/>
  <c r="N133" i="88" s="1"/>
  <c r="M129" i="88"/>
  <c r="M133" i="88" s="1"/>
  <c r="B121" i="88"/>
  <c r="K119" i="88"/>
  <c r="J119" i="88"/>
  <c r="I119" i="88"/>
  <c r="H119" i="88"/>
  <c r="B95" i="88"/>
  <c r="B91" i="88"/>
  <c r="K89" i="88"/>
  <c r="J89" i="88"/>
  <c r="I89" i="88"/>
  <c r="H89" i="88"/>
  <c r="K62" i="88"/>
  <c r="I62" i="88"/>
  <c r="H62" i="88"/>
  <c r="K31" i="88"/>
  <c r="J31" i="88"/>
  <c r="I31" i="88"/>
  <c r="H31" i="88"/>
  <c r="P22" i="88"/>
  <c r="J24" i="77"/>
  <c r="M10" i="60"/>
  <c r="K10" i="60"/>
  <c r="I10" i="60"/>
  <c r="J10" i="60"/>
  <c r="G35" i="3"/>
  <c r="H5" i="65"/>
  <c r="G5" i="65"/>
  <c r="F4" i="65"/>
  <c r="F3" i="65"/>
  <c r="G3" i="65"/>
  <c r="M136" i="88" l="1"/>
  <c r="O133" i="88"/>
  <c r="O136" i="88" s="1"/>
  <c r="N131" i="88"/>
  <c r="N135" i="88" s="1"/>
  <c r="N136" i="88" s="1"/>
  <c r="J21" i="4" l="1"/>
  <c r="D3" i="69"/>
  <c r="J40" i="6"/>
  <c r="H56" i="69"/>
  <c r="C3" i="69"/>
  <c r="I196" i="4"/>
  <c r="D3" i="70"/>
  <c r="I191" i="4"/>
  <c r="H47" i="6"/>
  <c r="H19" i="9" s="1"/>
  <c r="I47" i="88"/>
  <c r="I45" i="88"/>
  <c r="I43" i="88"/>
  <c r="I18" i="88"/>
  <c r="K18" i="88" s="1"/>
  <c r="C3" i="70"/>
  <c r="D3" i="68"/>
  <c r="F40" i="6"/>
  <c r="H47" i="88"/>
  <c r="H45" i="88"/>
  <c r="H43" i="88"/>
  <c r="C3" i="68"/>
  <c r="J18" i="4"/>
  <c r="J20" i="4"/>
  <c r="I46" i="88" l="1"/>
  <c r="I48" i="88" s="1"/>
  <c r="I105" i="88"/>
  <c r="I223" i="4"/>
  <c r="I17" i="87"/>
  <c r="I17" i="88"/>
  <c r="H40" i="6"/>
  <c r="N40" i="6" s="1"/>
  <c r="H67" i="70"/>
  <c r="I220" i="4"/>
  <c r="I76" i="88"/>
  <c r="H57" i="70"/>
  <c r="I224" i="4"/>
  <c r="I107" i="88"/>
  <c r="I73" i="88"/>
  <c r="I77" i="88" s="1"/>
  <c r="I219" i="4"/>
  <c r="H73" i="88"/>
  <c r="H220" i="4"/>
  <c r="E17" i="5"/>
  <c r="H46" i="88"/>
  <c r="H76" i="88"/>
  <c r="H219" i="4"/>
  <c r="H105" i="88"/>
  <c r="H223" i="4"/>
  <c r="H56" i="68"/>
  <c r="K43" i="88"/>
  <c r="H48" i="88"/>
  <c r="M48" i="88" s="1"/>
  <c r="H107" i="88"/>
  <c r="H224" i="4"/>
  <c r="J46" i="88"/>
  <c r="K46" i="88" s="1"/>
  <c r="J60" i="88"/>
  <c r="J224" i="4"/>
  <c r="J107" i="88"/>
  <c r="H8" i="69"/>
  <c r="J19" i="88" s="1"/>
  <c r="J45" i="88"/>
  <c r="J59" i="88"/>
  <c r="J219" i="4"/>
  <c r="J73" i="88"/>
  <c r="J105" i="88"/>
  <c r="J223" i="4"/>
  <c r="J47" i="88"/>
  <c r="K47" i="88" s="1"/>
  <c r="J61" i="88"/>
  <c r="J220" i="4"/>
  <c r="J76" i="88"/>
  <c r="H52" i="70"/>
  <c r="C144" i="70"/>
  <c r="D144" i="70"/>
  <c r="H15" i="9"/>
  <c r="H4" i="69"/>
  <c r="I17" i="5"/>
  <c r="H4" i="70"/>
  <c r="Q66" i="81"/>
  <c r="K66" i="81"/>
  <c r="K17" i="88" l="1"/>
  <c r="I108" i="88"/>
  <c r="K76" i="88"/>
  <c r="H108" i="88"/>
  <c r="K107" i="88"/>
  <c r="H77" i="88"/>
  <c r="J62" i="88"/>
  <c r="K105" i="88"/>
  <c r="J108" i="88"/>
  <c r="J48" i="88"/>
  <c r="K45" i="88"/>
  <c r="K48" i="88" s="1"/>
  <c r="K73" i="88"/>
  <c r="K77" i="88" s="1"/>
  <c r="J77" i="88"/>
  <c r="J20" i="88"/>
  <c r="J123" i="81"/>
  <c r="I123" i="81"/>
  <c r="K108" i="88" l="1"/>
  <c r="Q28" i="81"/>
  <c r="K59" i="81"/>
  <c r="E66" i="81"/>
  <c r="B90" i="85" l="1"/>
  <c r="R40" i="5" l="1"/>
  <c r="T40" i="5"/>
  <c r="T39" i="5" l="1"/>
  <c r="T38" i="5"/>
  <c r="R39" i="5"/>
  <c r="R38" i="5"/>
  <c r="AC14" i="80" l="1"/>
  <c r="AC13" i="80"/>
  <c r="AA14" i="80"/>
  <c r="AA13" i="80"/>
  <c r="Y14" i="80"/>
  <c r="Y13" i="80"/>
  <c r="V31" i="6" l="1"/>
  <c r="V32" i="6"/>
  <c r="W32" i="6" l="1"/>
  <c r="K13" i="82"/>
  <c r="J13" i="82"/>
  <c r="H13" i="82"/>
  <c r="G51" i="3"/>
  <c r="D27" i="5" l="1"/>
  <c r="D13" i="5"/>
  <c r="D12" i="5"/>
  <c r="H6" i="82" l="1"/>
  <c r="H5" i="82"/>
  <c r="D6" i="82"/>
  <c r="D5" i="82"/>
  <c r="I5" i="82"/>
  <c r="K68" i="60" l="1"/>
  <c r="K69" i="60"/>
  <c r="K70" i="60"/>
  <c r="K74" i="60"/>
  <c r="K75" i="60"/>
  <c r="K76" i="60"/>
  <c r="K67" i="60"/>
  <c r="K38" i="60" l="1"/>
  <c r="K44" i="60"/>
  <c r="K45" i="60"/>
  <c r="K46" i="60"/>
  <c r="K37" i="60"/>
  <c r="K27" i="60"/>
  <c r="K33" i="60" s="1"/>
  <c r="K54" i="60" s="1"/>
  <c r="K23" i="60"/>
  <c r="K24" i="60" s="1"/>
  <c r="P58" i="3"/>
  <c r="H11" i="69" l="1"/>
  <c r="H17" i="70"/>
  <c r="N19" i="77" l="1"/>
  <c r="N18" i="77"/>
  <c r="N17" i="77"/>
  <c r="J57" i="70" l="1"/>
  <c r="H196" i="4" l="1"/>
  <c r="J52" i="60" l="1"/>
  <c r="L128" i="4"/>
  <c r="J115" i="4"/>
  <c r="I115" i="4"/>
  <c r="H115" i="4"/>
  <c r="K114" i="4"/>
  <c r="K113" i="4"/>
  <c r="K112" i="4"/>
  <c r="K111" i="4"/>
  <c r="J101" i="4"/>
  <c r="I101" i="4"/>
  <c r="H101" i="4"/>
  <c r="K100" i="4"/>
  <c r="K99" i="4"/>
  <c r="K98" i="4"/>
  <c r="K97" i="4"/>
  <c r="J31" i="87"/>
  <c r="I31" i="87"/>
  <c r="H31" i="87"/>
  <c r="K31" i="87"/>
  <c r="P22" i="87"/>
  <c r="P439" i="85"/>
  <c r="Q437" i="85"/>
  <c r="P437" i="85"/>
  <c r="B413" i="85"/>
  <c r="B340" i="85"/>
  <c r="B354" i="85" s="1"/>
  <c r="B369" i="85" s="1"/>
  <c r="B376" i="85" s="1"/>
  <c r="B100" i="85"/>
  <c r="B131" i="85" s="1"/>
  <c r="B183" i="85" s="1"/>
  <c r="A34" i="85"/>
  <c r="A1" i="85"/>
  <c r="K101" i="4" l="1"/>
  <c r="K115" i="4"/>
  <c r="J6" i="82" l="1"/>
  <c r="J5" i="82"/>
  <c r="F6" i="82"/>
  <c r="F5" i="82"/>
  <c r="I6" i="82"/>
  <c r="E6" i="82"/>
  <c r="E5" i="82"/>
  <c r="J17" i="61" l="1"/>
  <c r="I17" i="61"/>
  <c r="K15" i="61"/>
  <c r="H15" i="61"/>
  <c r="H11" i="61"/>
  <c r="K11" i="61"/>
  <c r="M146" i="59" l="1"/>
  <c r="H146" i="59"/>
  <c r="I146" i="59"/>
  <c r="M105" i="59"/>
  <c r="I105" i="59"/>
  <c r="H105" i="59"/>
  <c r="J103" i="59"/>
  <c r="G103" i="59"/>
  <c r="J102" i="59"/>
  <c r="G102" i="59"/>
  <c r="J105" i="59" l="1"/>
  <c r="G144" i="59"/>
  <c r="J144" i="59"/>
  <c r="M131" i="59"/>
  <c r="I131" i="59"/>
  <c r="H131" i="59"/>
  <c r="G128" i="59"/>
  <c r="J128" i="59"/>
  <c r="G129" i="59"/>
  <c r="J129" i="59"/>
  <c r="G115" i="59"/>
  <c r="M81" i="59"/>
  <c r="I81" i="59"/>
  <c r="H81" i="59"/>
  <c r="G78" i="59"/>
  <c r="J78" i="59"/>
  <c r="G79" i="59"/>
  <c r="J79" i="59"/>
  <c r="G34" i="59"/>
  <c r="J34" i="59"/>
  <c r="G35" i="59"/>
  <c r="J35" i="59"/>
  <c r="G36" i="59"/>
  <c r="J36" i="59"/>
  <c r="G37" i="59"/>
  <c r="J37" i="59"/>
  <c r="G38" i="59"/>
  <c r="J38" i="59"/>
  <c r="G40" i="59"/>
  <c r="J40" i="59"/>
  <c r="I30" i="59"/>
  <c r="H30" i="59"/>
  <c r="J28" i="59"/>
  <c r="J30" i="59" s="1"/>
  <c r="J22" i="59"/>
  <c r="J26" i="59" s="1"/>
  <c r="J16" i="59"/>
  <c r="J15" i="59"/>
  <c r="G28" i="59"/>
  <c r="J83" i="60"/>
  <c r="I83" i="60"/>
  <c r="K83" i="60"/>
  <c r="H70" i="60"/>
  <c r="H69" i="60"/>
  <c r="H68" i="60"/>
  <c r="H67" i="60"/>
  <c r="N66" i="60"/>
  <c r="M76" i="60" s="1"/>
  <c r="N24" i="60"/>
  <c r="H38" i="60"/>
  <c r="H37" i="60"/>
  <c r="M42" i="60" l="1"/>
  <c r="M40" i="60"/>
  <c r="M50" i="60"/>
  <c r="M49" i="60"/>
  <c r="M47" i="60"/>
  <c r="M41" i="60"/>
  <c r="M39" i="60"/>
  <c r="M48" i="60"/>
  <c r="M46" i="60"/>
  <c r="M70" i="60"/>
  <c r="M68" i="60"/>
  <c r="M67" i="60"/>
  <c r="M74" i="60"/>
  <c r="M75" i="60"/>
  <c r="M69" i="60"/>
  <c r="Q89" i="81"/>
  <c r="K105" i="59" l="1"/>
  <c r="K131" i="59"/>
  <c r="K79" i="81"/>
  <c r="Q62" i="81" l="1"/>
  <c r="Q59" i="81"/>
  <c r="Q88" i="81"/>
  <c r="Q11" i="81"/>
  <c r="K11" i="81" l="1"/>
  <c r="E59" i="81"/>
  <c r="E11" i="81"/>
  <c r="J18" i="6" l="1"/>
  <c r="J17" i="9" l="1"/>
  <c r="R24" i="9" s="1"/>
  <c r="I36" i="3"/>
  <c r="K36" i="3"/>
  <c r="M36" i="3"/>
  <c r="O36" i="3"/>
  <c r="P36" i="3"/>
  <c r="K201" i="4" l="1"/>
  <c r="Q38" i="6" l="1"/>
  <c r="V38" i="6" s="1"/>
  <c r="H7" i="82" l="1"/>
  <c r="K7" i="82" s="1"/>
  <c r="I7" i="82"/>
  <c r="L7" i="82" s="1"/>
  <c r="J7" i="82"/>
  <c r="M7" i="82" s="1"/>
  <c r="M6" i="82"/>
  <c r="L6" i="82"/>
  <c r="M5" i="82"/>
  <c r="L5" i="82"/>
  <c r="K5" i="82"/>
  <c r="K6" i="82" l="1"/>
  <c r="S90" i="81" l="1"/>
  <c r="T90" i="81"/>
  <c r="T89" i="81"/>
  <c r="S89" i="81"/>
  <c r="T88" i="81"/>
  <c r="S88" i="81"/>
  <c r="T87" i="81"/>
  <c r="S87" i="81"/>
  <c r="T86" i="81"/>
  <c r="S86" i="81"/>
  <c r="T85" i="81"/>
  <c r="S85" i="81"/>
  <c r="T84" i="81"/>
  <c r="S84" i="81"/>
  <c r="T83" i="81"/>
  <c r="S83" i="81"/>
  <c r="T82" i="81"/>
  <c r="S82" i="81"/>
  <c r="T81" i="81"/>
  <c r="S81" i="81"/>
  <c r="T80" i="81"/>
  <c r="S80" i="81"/>
  <c r="T79" i="81"/>
  <c r="S79" i="81"/>
  <c r="T78" i="81"/>
  <c r="S78" i="81"/>
  <c r="T77" i="81"/>
  <c r="S77" i="81"/>
  <c r="T76" i="81"/>
  <c r="S76" i="81"/>
  <c r="T75" i="81"/>
  <c r="S75" i="81"/>
  <c r="T74" i="81"/>
  <c r="S74" i="81"/>
  <c r="T73" i="81"/>
  <c r="S73" i="81"/>
  <c r="T72" i="81"/>
  <c r="S72" i="81"/>
  <c r="T71" i="81"/>
  <c r="S71" i="81"/>
  <c r="T70" i="81"/>
  <c r="S70" i="81"/>
  <c r="T69" i="81"/>
  <c r="S69" i="81"/>
  <c r="T68" i="81"/>
  <c r="S68" i="81"/>
  <c r="T67" i="81"/>
  <c r="S67" i="81"/>
  <c r="T65" i="81"/>
  <c r="S65" i="81"/>
  <c r="T64" i="81"/>
  <c r="S64" i="81"/>
  <c r="T63" i="81"/>
  <c r="S63" i="81"/>
  <c r="T62" i="81"/>
  <c r="S62" i="81"/>
  <c r="T61" i="81"/>
  <c r="S61" i="81"/>
  <c r="T60" i="81"/>
  <c r="S60" i="81"/>
  <c r="T58" i="81"/>
  <c r="S58" i="81"/>
  <c r="T57" i="81"/>
  <c r="S57" i="81"/>
  <c r="T56" i="81"/>
  <c r="S56" i="81"/>
  <c r="T55" i="81"/>
  <c r="S55" i="81"/>
  <c r="T54" i="81"/>
  <c r="S54" i="81"/>
  <c r="T53" i="81"/>
  <c r="S53" i="81"/>
  <c r="T52" i="81"/>
  <c r="S52" i="81"/>
  <c r="T51" i="81"/>
  <c r="S51" i="81"/>
  <c r="T50" i="81"/>
  <c r="S50" i="81"/>
  <c r="T49" i="81"/>
  <c r="S49" i="81"/>
  <c r="T48" i="81"/>
  <c r="S48" i="81"/>
  <c r="T47" i="81"/>
  <c r="S47" i="81"/>
  <c r="T46" i="81"/>
  <c r="S46" i="81"/>
  <c r="T45" i="81"/>
  <c r="S45" i="81"/>
  <c r="T44" i="81"/>
  <c r="S44" i="81"/>
  <c r="T43" i="81"/>
  <c r="S43" i="81"/>
  <c r="T42" i="81"/>
  <c r="S42" i="81"/>
  <c r="T41" i="81"/>
  <c r="S41" i="81"/>
  <c r="T40" i="81"/>
  <c r="S40" i="81"/>
  <c r="T39" i="81"/>
  <c r="S39" i="81"/>
  <c r="T38" i="81"/>
  <c r="S38" i="81"/>
  <c r="T37" i="81"/>
  <c r="S37" i="81"/>
  <c r="T36" i="81"/>
  <c r="S36" i="81"/>
  <c r="T35" i="81"/>
  <c r="S35" i="81"/>
  <c r="T34" i="81"/>
  <c r="S34" i="81"/>
  <c r="T33" i="81"/>
  <c r="S33" i="81"/>
  <c r="T32" i="81"/>
  <c r="S32" i="81"/>
  <c r="T31" i="81"/>
  <c r="S31" i="81"/>
  <c r="T30" i="81"/>
  <c r="S30" i="81"/>
  <c r="T29" i="81"/>
  <c r="S29" i="81"/>
  <c r="T28" i="81"/>
  <c r="S28" i="81"/>
  <c r="T27" i="81"/>
  <c r="S27" i="81"/>
  <c r="T26" i="81"/>
  <c r="S26" i="81"/>
  <c r="T25" i="81"/>
  <c r="S25" i="81"/>
  <c r="T24" i="81"/>
  <c r="S24" i="81"/>
  <c r="T23" i="81"/>
  <c r="S23" i="81"/>
  <c r="T22" i="81"/>
  <c r="S22" i="81"/>
  <c r="T21" i="81"/>
  <c r="S21" i="81"/>
  <c r="T20" i="81"/>
  <c r="S20" i="81"/>
  <c r="T19" i="81"/>
  <c r="S19" i="81"/>
  <c r="T18" i="81"/>
  <c r="S18" i="81"/>
  <c r="T17" i="81"/>
  <c r="S17" i="81"/>
  <c r="T16" i="81"/>
  <c r="S16" i="81"/>
  <c r="T15" i="81"/>
  <c r="S15" i="81"/>
  <c r="T14" i="81"/>
  <c r="S14" i="81"/>
  <c r="T13" i="81"/>
  <c r="S13" i="81"/>
  <c r="T12" i="81"/>
  <c r="S12" i="81"/>
  <c r="T10" i="81"/>
  <c r="S10" i="81"/>
  <c r="T9" i="81"/>
  <c r="S9" i="81"/>
  <c r="T8" i="81"/>
  <c r="S8" i="81"/>
  <c r="T7" i="81"/>
  <c r="S7" i="81"/>
  <c r="T6" i="81"/>
  <c r="S6" i="81"/>
  <c r="T5" i="81"/>
  <c r="S5" i="81"/>
  <c r="T4" i="81"/>
  <c r="S4" i="81"/>
  <c r="T3" i="81"/>
  <c r="S3" i="81"/>
  <c r="H17" i="77"/>
  <c r="M4" i="77"/>
  <c r="J4" i="77"/>
  <c r="L56" i="3"/>
  <c r="I52" i="60" l="1"/>
  <c r="K52" i="60" l="1"/>
  <c r="H140" i="59"/>
  <c r="H134" i="59"/>
  <c r="H123" i="59"/>
  <c r="H116" i="59"/>
  <c r="H112" i="59"/>
  <c r="I100" i="59"/>
  <c r="H100" i="59"/>
  <c r="H67" i="59"/>
  <c r="H62" i="59"/>
  <c r="H48" i="59"/>
  <c r="H42" i="59"/>
  <c r="I19" i="59"/>
  <c r="G64" i="59"/>
  <c r="G65" i="59"/>
  <c r="J46" i="59"/>
  <c r="G53" i="59"/>
  <c r="G54" i="59"/>
  <c r="G55" i="59"/>
  <c r="G56" i="59"/>
  <c r="G57" i="59"/>
  <c r="G58" i="59"/>
  <c r="G60" i="59"/>
  <c r="G52" i="59"/>
  <c r="G33" i="59"/>
  <c r="G22" i="59"/>
  <c r="G143" i="59"/>
  <c r="G142" i="59"/>
  <c r="G137" i="59"/>
  <c r="G133" i="59"/>
  <c r="G126" i="59"/>
  <c r="G127" i="59"/>
  <c r="G125" i="59"/>
  <c r="G114" i="59"/>
  <c r="G109" i="59"/>
  <c r="G98" i="59"/>
  <c r="G97" i="59"/>
  <c r="G77" i="59"/>
  <c r="G76" i="59"/>
  <c r="R22" i="5" l="1"/>
  <c r="R24" i="5"/>
  <c r="L14" i="65" l="1"/>
  <c r="J36" i="9" s="1"/>
  <c r="L4" i="65"/>
  <c r="D6" i="65"/>
  <c r="L6" i="65" s="1"/>
  <c r="I205" i="4" l="1"/>
  <c r="E4" i="81"/>
  <c r="E5" i="81"/>
  <c r="E6" i="81"/>
  <c r="E7" i="81"/>
  <c r="E8" i="81"/>
  <c r="E9" i="81"/>
  <c r="E10" i="81"/>
  <c r="E12" i="81"/>
  <c r="E13" i="81"/>
  <c r="E14" i="81"/>
  <c r="E15" i="81"/>
  <c r="E16" i="81"/>
  <c r="E18" i="81"/>
  <c r="E19" i="81"/>
  <c r="E20" i="81"/>
  <c r="E21" i="81"/>
  <c r="E22" i="81"/>
  <c r="E23" i="81"/>
  <c r="E24" i="81"/>
  <c r="E25" i="81"/>
  <c r="E26" i="81"/>
  <c r="E27" i="81"/>
  <c r="E28" i="81"/>
  <c r="E29" i="81"/>
  <c r="E30" i="81"/>
  <c r="E31" i="81"/>
  <c r="E32" i="81"/>
  <c r="E33" i="81"/>
  <c r="E34" i="81"/>
  <c r="E35" i="81"/>
  <c r="E36" i="81"/>
  <c r="E37" i="81"/>
  <c r="E38" i="81"/>
  <c r="E39" i="81"/>
  <c r="E40" i="81"/>
  <c r="E41" i="81"/>
  <c r="E42" i="81"/>
  <c r="E43" i="81"/>
  <c r="E44" i="81"/>
  <c r="E45" i="81"/>
  <c r="E46" i="81"/>
  <c r="E47" i="81"/>
  <c r="E48" i="81"/>
  <c r="E49" i="81"/>
  <c r="E50" i="81"/>
  <c r="E51" i="81"/>
  <c r="E52" i="81"/>
  <c r="E53" i="81"/>
  <c r="E54" i="81"/>
  <c r="E55" i="81"/>
  <c r="E56" i="81"/>
  <c r="E57" i="81"/>
  <c r="E58" i="81"/>
  <c r="E60" i="81"/>
  <c r="E61" i="81"/>
  <c r="E62" i="81"/>
  <c r="E63" i="81"/>
  <c r="E64" i="81"/>
  <c r="E65" i="81"/>
  <c r="E67" i="81"/>
  <c r="E68" i="81"/>
  <c r="E69" i="81"/>
  <c r="E3" i="81"/>
  <c r="P93" i="81"/>
  <c r="O93" i="81"/>
  <c r="J13" i="6"/>
  <c r="J196" i="4"/>
  <c r="H46" i="69"/>
  <c r="J17" i="6"/>
  <c r="J230" i="4"/>
  <c r="J197" i="4"/>
  <c r="Q85" i="81"/>
  <c r="Q86" i="81"/>
  <c r="Q87" i="81"/>
  <c r="Q90" i="81"/>
  <c r="O95" i="81" l="1"/>
  <c r="I13" i="80"/>
  <c r="C91" i="81"/>
  <c r="E78" i="69"/>
  <c r="H6" i="69"/>
  <c r="E24" i="69"/>
  <c r="Q22" i="9"/>
  <c r="P22" i="9"/>
  <c r="J75" i="4"/>
  <c r="O58" i="3"/>
  <c r="K100" i="81" l="1"/>
  <c r="L52" i="3" l="1"/>
  <c r="K126" i="4"/>
  <c r="K205" i="4"/>
  <c r="V11" i="6" l="1"/>
  <c r="R35" i="5" l="1"/>
  <c r="N9" i="60"/>
  <c r="O9" i="60" s="1"/>
  <c r="G110" i="59"/>
  <c r="G108" i="59"/>
  <c r="K208" i="4" l="1"/>
  <c r="L58" i="3" l="1"/>
  <c r="T49" i="3" l="1"/>
  <c r="D3" i="65"/>
  <c r="L3" i="65" s="1"/>
  <c r="K75" i="4"/>
  <c r="O76" i="4" l="1"/>
  <c r="M76" i="4"/>
  <c r="V19" i="6" l="1"/>
  <c r="T12" i="6"/>
  <c r="T8" i="6"/>
  <c r="N21" i="6"/>
  <c r="K4" i="81" l="1"/>
  <c r="K5" i="81"/>
  <c r="K6" i="81"/>
  <c r="K7" i="81"/>
  <c r="K8" i="81"/>
  <c r="K9" i="81"/>
  <c r="K10" i="81"/>
  <c r="K12" i="81"/>
  <c r="K13" i="81"/>
  <c r="K14" i="81"/>
  <c r="K15" i="81"/>
  <c r="K16" i="81"/>
  <c r="K17" i="81"/>
  <c r="K18" i="81"/>
  <c r="K19" i="81"/>
  <c r="K20" i="81"/>
  <c r="K21" i="81"/>
  <c r="K22" i="81"/>
  <c r="K23" i="81"/>
  <c r="K24" i="81"/>
  <c r="K25" i="81"/>
  <c r="K26" i="81"/>
  <c r="K27" i="81"/>
  <c r="K28" i="81"/>
  <c r="K29" i="81"/>
  <c r="K30" i="81"/>
  <c r="K31" i="81"/>
  <c r="K32" i="81"/>
  <c r="K33" i="81"/>
  <c r="K34" i="81"/>
  <c r="K35" i="81"/>
  <c r="K36" i="81"/>
  <c r="K37" i="81"/>
  <c r="K38" i="81"/>
  <c r="K39" i="81"/>
  <c r="K40" i="81"/>
  <c r="K41" i="81"/>
  <c r="K42" i="81"/>
  <c r="K43" i="81"/>
  <c r="K44" i="81"/>
  <c r="K45" i="81"/>
  <c r="K46" i="81"/>
  <c r="K47" i="81"/>
  <c r="K48" i="81"/>
  <c r="K49" i="81"/>
  <c r="K50" i="81"/>
  <c r="K51" i="81"/>
  <c r="K52" i="81"/>
  <c r="K53" i="81"/>
  <c r="K54" i="81"/>
  <c r="K55" i="81"/>
  <c r="K56" i="81"/>
  <c r="K57" i="81"/>
  <c r="K58" i="81"/>
  <c r="K60" i="81"/>
  <c r="K61" i="81"/>
  <c r="K62" i="81"/>
  <c r="K63" i="81"/>
  <c r="K64" i="81"/>
  <c r="K65" i="81"/>
  <c r="K67" i="81"/>
  <c r="K68" i="81"/>
  <c r="K69" i="81"/>
  <c r="K70" i="81"/>
  <c r="K71" i="81"/>
  <c r="K72" i="81"/>
  <c r="K73" i="81"/>
  <c r="K74" i="81"/>
  <c r="K75" i="81"/>
  <c r="K76" i="81"/>
  <c r="K77" i="81"/>
  <c r="K78" i="81"/>
  <c r="K80" i="81"/>
  <c r="K81" i="81"/>
  <c r="K82" i="81"/>
  <c r="K83" i="81"/>
  <c r="K84" i="81"/>
  <c r="K85" i="81"/>
  <c r="K86" i="81"/>
  <c r="K87" i="81"/>
  <c r="K88" i="81"/>
  <c r="K89" i="81"/>
  <c r="K90" i="81"/>
  <c r="K91" i="81"/>
  <c r="K92" i="81"/>
  <c r="K93" i="81"/>
  <c r="K94" i="81"/>
  <c r="K95" i="81"/>
  <c r="K96" i="81"/>
  <c r="K97" i="81"/>
  <c r="K98" i="81"/>
  <c r="K99" i="81"/>
  <c r="K101" i="81"/>
  <c r="K102" i="81"/>
  <c r="K3" i="81"/>
  <c r="I17" i="4"/>
  <c r="I21" i="4"/>
  <c r="I15" i="4"/>
  <c r="I20" i="4"/>
  <c r="I19" i="4"/>
  <c r="I200" i="4"/>
  <c r="K200" i="4" s="1"/>
  <c r="I204" i="4"/>
  <c r="K204" i="4" s="1"/>
  <c r="H56" i="70"/>
  <c r="I230" i="4"/>
  <c r="I233" i="4"/>
  <c r="K233" i="4" s="1"/>
  <c r="H8" i="70"/>
  <c r="I234" i="4"/>
  <c r="K234" i="4" s="1"/>
  <c r="K18" i="87"/>
  <c r="I197" i="4"/>
  <c r="H15" i="6" l="1"/>
  <c r="G13" i="80"/>
  <c r="H55" i="4" s="1"/>
  <c r="H28" i="70"/>
  <c r="K17" i="87"/>
  <c r="H16" i="6"/>
  <c r="H6" i="70"/>
  <c r="P14" i="70" s="1"/>
  <c r="H37" i="6"/>
  <c r="H58" i="70"/>
  <c r="H20" i="6" s="1"/>
  <c r="H55" i="70"/>
  <c r="E86" i="70"/>
  <c r="M12" i="4"/>
  <c r="H10" i="70"/>
  <c r="H9" i="70"/>
  <c r="H59" i="70"/>
  <c r="H48" i="70"/>
  <c r="I18" i="4"/>
  <c r="I23" i="4" s="1"/>
  <c r="H50" i="70"/>
  <c r="H56" i="4"/>
  <c r="H17" i="6"/>
  <c r="H45" i="70"/>
  <c r="L75" i="4"/>
  <c r="L74" i="4"/>
  <c r="K74" i="4"/>
  <c r="K76" i="4" s="1"/>
  <c r="N77" i="4" s="1"/>
  <c r="J74" i="4"/>
  <c r="J76" i="4" s="1"/>
  <c r="I19" i="87" l="1"/>
  <c r="I20" i="87" s="1"/>
  <c r="G15" i="5" s="1"/>
  <c r="C5" i="65" s="1"/>
  <c r="I19" i="88"/>
  <c r="I20" i="88" s="1"/>
  <c r="N20" i="6"/>
  <c r="J69" i="70"/>
  <c r="E7" i="82"/>
  <c r="F7" i="82"/>
  <c r="D7" i="82"/>
  <c r="I48" i="59" l="1"/>
  <c r="Q4" i="81" l="1"/>
  <c r="Q5" i="81"/>
  <c r="Q6" i="81"/>
  <c r="Q7" i="81"/>
  <c r="Q8" i="81"/>
  <c r="Q9" i="81"/>
  <c r="Q10" i="81"/>
  <c r="Q12" i="81"/>
  <c r="Q13" i="81"/>
  <c r="Q14" i="81"/>
  <c r="Q15" i="81"/>
  <c r="Q16" i="81"/>
  <c r="Q17" i="81"/>
  <c r="Q18" i="81"/>
  <c r="Q19" i="81"/>
  <c r="Q20" i="81"/>
  <c r="Q21" i="81"/>
  <c r="Q22" i="81"/>
  <c r="Q23" i="81"/>
  <c r="Q24" i="81"/>
  <c r="Q25" i="81"/>
  <c r="Q26" i="81"/>
  <c r="Q27" i="81"/>
  <c r="Q29" i="81"/>
  <c r="Q30" i="81"/>
  <c r="Q31" i="81"/>
  <c r="Q32" i="81"/>
  <c r="Q33" i="81"/>
  <c r="Q34" i="81"/>
  <c r="Q35" i="81"/>
  <c r="Q36" i="81"/>
  <c r="Q37" i="81"/>
  <c r="Q38" i="81"/>
  <c r="Q39" i="81"/>
  <c r="Q40" i="81"/>
  <c r="Q41" i="81"/>
  <c r="Q42" i="81"/>
  <c r="Q43" i="81"/>
  <c r="Q44" i="81"/>
  <c r="Q45" i="81"/>
  <c r="Q46" i="81"/>
  <c r="Q47" i="81"/>
  <c r="Q48" i="81"/>
  <c r="Q49" i="81"/>
  <c r="Q50" i="81"/>
  <c r="Q51" i="81"/>
  <c r="Q52" i="81"/>
  <c r="Q53" i="81"/>
  <c r="Q54" i="81"/>
  <c r="Q55" i="81"/>
  <c r="Q56" i="81"/>
  <c r="Q57" i="81"/>
  <c r="Q58" i="81"/>
  <c r="Q60" i="81"/>
  <c r="Q61" i="81"/>
  <c r="Q63" i="81"/>
  <c r="Q64" i="81"/>
  <c r="Q65" i="81"/>
  <c r="Q67" i="81"/>
  <c r="Q68" i="81"/>
  <c r="Q69" i="81"/>
  <c r="Q70" i="81"/>
  <c r="Q71" i="81"/>
  <c r="Q72" i="81"/>
  <c r="Q73" i="81"/>
  <c r="Q74" i="81"/>
  <c r="Q75" i="81"/>
  <c r="Q76" i="81"/>
  <c r="Q77" i="81"/>
  <c r="Q78" i="81"/>
  <c r="Q79" i="81"/>
  <c r="Q80" i="81"/>
  <c r="Q82" i="81"/>
  <c r="Q83" i="81"/>
  <c r="Q3" i="81"/>
  <c r="I26" i="5"/>
  <c r="J17" i="4"/>
  <c r="J15" i="4"/>
  <c r="J19" i="4"/>
  <c r="H44" i="69"/>
  <c r="H47" i="69"/>
  <c r="H41" i="69"/>
  <c r="J25" i="6"/>
  <c r="H54" i="69"/>
  <c r="H58" i="69"/>
  <c r="G26" i="5"/>
  <c r="C13" i="65" s="1"/>
  <c r="C7" i="65"/>
  <c r="H27" i="6"/>
  <c r="H30" i="6"/>
  <c r="H65" i="70"/>
  <c r="H36" i="6" s="1"/>
  <c r="J23" i="4" l="1"/>
  <c r="R26" i="5"/>
  <c r="D13" i="65"/>
  <c r="L13" i="65" s="1"/>
  <c r="M13" i="4"/>
  <c r="I21" i="5"/>
  <c r="H26" i="69"/>
  <c r="J191" i="4"/>
  <c r="H57" i="69"/>
  <c r="H32" i="6"/>
  <c r="H64" i="70"/>
  <c r="H62" i="70"/>
  <c r="H25" i="6"/>
  <c r="H33" i="6"/>
  <c r="H68" i="70"/>
  <c r="H66" i="70"/>
  <c r="H35" i="6" s="1"/>
  <c r="H29" i="6"/>
  <c r="H63" i="70"/>
  <c r="C100" i="69"/>
  <c r="D100" i="69"/>
  <c r="J37" i="6" l="1"/>
  <c r="R21" i="5"/>
  <c r="D10" i="65"/>
  <c r="L10" i="65" s="1"/>
  <c r="J44" i="9"/>
  <c r="J56" i="4"/>
  <c r="J43" i="9"/>
  <c r="J55" i="4"/>
  <c r="C102" i="69"/>
  <c r="C146" i="70"/>
  <c r="G107" i="59"/>
  <c r="N8" i="60" s="1"/>
  <c r="O8" i="60" s="1"/>
  <c r="I62" i="59"/>
  <c r="J45" i="9" l="1"/>
  <c r="V23" i="6"/>
  <c r="E25" i="5"/>
  <c r="B12" i="65" s="1"/>
  <c r="H44" i="68"/>
  <c r="H45" i="68"/>
  <c r="F1" i="81"/>
  <c r="E21" i="5" l="1"/>
  <c r="B10" i="65" s="1"/>
  <c r="J10" i="65" s="1"/>
  <c r="H47" i="68"/>
  <c r="H30" i="68"/>
  <c r="F55" i="4"/>
  <c r="K12" i="61" l="1"/>
  <c r="I25" i="5" l="1"/>
  <c r="H230" i="4"/>
  <c r="E13" i="68"/>
  <c r="H52" i="68"/>
  <c r="H53" i="68"/>
  <c r="H54" i="68"/>
  <c r="H55" i="68"/>
  <c r="H57" i="68"/>
  <c r="H197" i="4"/>
  <c r="K197" i="4" s="1"/>
  <c r="G25" i="5"/>
  <c r="C12" i="65" s="1"/>
  <c r="H191" i="4" l="1"/>
  <c r="E16" i="5"/>
  <c r="B6" i="65" s="1"/>
  <c r="H4" i="68"/>
  <c r="E12" i="5" s="1"/>
  <c r="E69" i="68"/>
  <c r="R25" i="5"/>
  <c r="D12" i="65"/>
  <c r="L12" i="65" s="1"/>
  <c r="H46" i="68"/>
  <c r="E58" i="68"/>
  <c r="F56" i="4"/>
  <c r="F65" i="68"/>
  <c r="H51" i="68"/>
  <c r="H48" i="68"/>
  <c r="I23" i="5"/>
  <c r="G23" i="5"/>
  <c r="C11" i="65" s="1"/>
  <c r="C92" i="68"/>
  <c r="G21" i="5"/>
  <c r="C10" i="65" s="1"/>
  <c r="B7" i="65"/>
  <c r="H19" i="87" l="1"/>
  <c r="H20" i="87" s="1"/>
  <c r="H19" i="88"/>
  <c r="R23" i="5"/>
  <c r="D11" i="65"/>
  <c r="L11" i="65" s="1"/>
  <c r="R17" i="5"/>
  <c r="D7" i="65"/>
  <c r="L7" i="65" s="1"/>
  <c r="D92" i="68"/>
  <c r="C95" i="68" s="1"/>
  <c r="H6" i="68"/>
  <c r="M24" i="77"/>
  <c r="E15" i="5" l="1"/>
  <c r="H20" i="88"/>
  <c r="K19" i="88"/>
  <c r="K20" i="88" s="1"/>
  <c r="K56" i="4"/>
  <c r="L56" i="4"/>
  <c r="G56" i="3" l="1"/>
  <c r="AC87" i="3" l="1"/>
  <c r="L92" i="3" l="1"/>
  <c r="J93" i="3"/>
  <c r="H44" i="9" l="1"/>
  <c r="F44" i="9"/>
  <c r="H43" i="9"/>
  <c r="F43" i="9"/>
  <c r="J35" i="63"/>
  <c r="J56" i="3" s="1"/>
  <c r="K35" i="63"/>
  <c r="H45" i="9" l="1"/>
  <c r="F45" i="9"/>
  <c r="J25" i="63"/>
  <c r="J21" i="63"/>
  <c r="J19" i="63"/>
  <c r="K17" i="63"/>
  <c r="K13" i="63"/>
  <c r="M44" i="60" l="1"/>
  <c r="M38" i="60"/>
  <c r="M37" i="60"/>
  <c r="J52" i="3"/>
  <c r="I134" i="59"/>
  <c r="M52" i="60" l="1"/>
  <c r="M62" i="59"/>
  <c r="M134" i="59"/>
  <c r="M140" i="59"/>
  <c r="M100" i="59"/>
  <c r="M42" i="59"/>
  <c r="M67" i="59"/>
  <c r="M112" i="59"/>
  <c r="M116" i="59"/>
  <c r="M123" i="59"/>
  <c r="M48" i="59"/>
  <c r="M19" i="59"/>
  <c r="H19" i="77" l="1"/>
  <c r="H18" i="77"/>
  <c r="H14" i="77"/>
  <c r="H13" i="77"/>
  <c r="N15" i="77" s="1"/>
  <c r="H12" i="77"/>
  <c r="J225" i="4"/>
  <c r="AC85" i="3"/>
  <c r="I225" i="4"/>
  <c r="AA85" i="3"/>
  <c r="H225" i="4"/>
  <c r="Z85" i="3"/>
  <c r="N13" i="77" l="1"/>
  <c r="K223" i="4"/>
  <c r="K224" i="4"/>
  <c r="K230" i="4"/>
  <c r="K225" i="4"/>
  <c r="K196" i="4" l="1"/>
  <c r="K191" i="4"/>
  <c r="K21" i="4"/>
  <c r="L91" i="3"/>
  <c r="K22" i="4"/>
  <c r="J91" i="3"/>
  <c r="H20" i="4"/>
  <c r="H91" i="3"/>
  <c r="L90" i="3"/>
  <c r="J90" i="3"/>
  <c r="H19" i="4"/>
  <c r="H90" i="3"/>
  <c r="J89" i="3"/>
  <c r="H18" i="4"/>
  <c r="H89" i="3"/>
  <c r="L88" i="3"/>
  <c r="J88" i="3"/>
  <c r="H17" i="4"/>
  <c r="H88" i="3"/>
  <c r="L85" i="3"/>
  <c r="J85" i="3"/>
  <c r="H15" i="4"/>
  <c r="H85" i="3"/>
  <c r="L23" i="4"/>
  <c r="N127" i="3"/>
  <c r="N128" i="3"/>
  <c r="H129" i="3"/>
  <c r="H143" i="3" s="1"/>
  <c r="J129" i="3"/>
  <c r="L129" i="3"/>
  <c r="L143" i="3" s="1"/>
  <c r="P129" i="3"/>
  <c r="P143" i="3" s="1"/>
  <c r="N132" i="3"/>
  <c r="N133" i="3" s="1"/>
  <c r="H133" i="3"/>
  <c r="J133" i="3"/>
  <c r="L133" i="3"/>
  <c r="J135" i="3"/>
  <c r="N137" i="3"/>
  <c r="N141" i="3"/>
  <c r="M11" i="4" l="1"/>
  <c r="H23" i="4"/>
  <c r="E27" i="5" s="1"/>
  <c r="B15" i="65" s="1"/>
  <c r="K19" i="4"/>
  <c r="K15" i="4"/>
  <c r="K17" i="4"/>
  <c r="K18" i="4"/>
  <c r="K20" i="4"/>
  <c r="N129" i="3"/>
  <c r="N143" i="3" s="1"/>
  <c r="J143" i="3"/>
  <c r="M23" i="4" l="1"/>
  <c r="M25" i="4" s="1"/>
  <c r="I27" i="5"/>
  <c r="G27" i="5"/>
  <c r="K23" i="4"/>
  <c r="O23" i="4" l="1"/>
  <c r="O24" i="4" s="1"/>
  <c r="C15" i="65"/>
  <c r="R27" i="5"/>
  <c r="D15" i="65"/>
  <c r="L15" i="65" s="1"/>
  <c r="Q23" i="4"/>
  <c r="Q25" i="4" s="1"/>
  <c r="I28" i="5"/>
  <c r="AA21" i="80"/>
  <c r="AA22" i="80" s="1"/>
  <c r="AB31" i="80"/>
  <c r="AA24" i="80"/>
  <c r="AC24" i="80" s="1"/>
  <c r="H24" i="80"/>
  <c r="G24" i="80"/>
  <c r="AH21" i="80"/>
  <c r="AF21" i="80"/>
  <c r="AD21" i="80"/>
  <c r="M16" i="80"/>
  <c r="I16" i="80"/>
  <c r="G16" i="80"/>
  <c r="E16" i="80"/>
  <c r="K15" i="80"/>
  <c r="K13" i="80"/>
  <c r="AA12" i="80"/>
  <c r="Z12" i="80"/>
  <c r="Y12" i="80"/>
  <c r="K11" i="80"/>
  <c r="AC25" i="80" l="1"/>
  <c r="K16" i="80"/>
  <c r="Q22" i="6" l="1"/>
  <c r="L55" i="4" l="1"/>
  <c r="T5" i="82" l="1"/>
  <c r="T6" i="82" s="1"/>
  <c r="T7" i="82" s="1"/>
  <c r="K55" i="4"/>
  <c r="A71" i="4" l="1"/>
  <c r="L76" i="4"/>
  <c r="O77" i="4" s="1"/>
  <c r="D38" i="5" l="1"/>
  <c r="A86" i="4"/>
  <c r="M77" i="4"/>
  <c r="R5" i="82"/>
  <c r="R6" i="82" s="1"/>
  <c r="R7" i="82" s="1"/>
  <c r="S5" i="82"/>
  <c r="S6" i="82" s="1"/>
  <c r="S7" i="82" s="1"/>
  <c r="A123" i="4"/>
  <c r="E14" i="5"/>
  <c r="B4" i="65" s="1"/>
  <c r="A130" i="4" l="1"/>
  <c r="D44" i="5"/>
  <c r="Z87" i="3"/>
  <c r="A136" i="4" l="1"/>
  <c r="A154" i="4" s="1"/>
  <c r="E51" i="6"/>
  <c r="E87" i="70"/>
  <c r="E55" i="6" l="1"/>
  <c r="A160" i="4"/>
  <c r="P107" i="59"/>
  <c r="B177" i="4" l="1"/>
  <c r="B210" i="4" s="1"/>
  <c r="A1" i="77" s="1"/>
  <c r="A1" i="47"/>
  <c r="E15" i="68"/>
  <c r="AA87" i="3"/>
  <c r="J14" i="65"/>
  <c r="J12" i="65"/>
  <c r="F34" i="9" s="1"/>
  <c r="R25" i="9"/>
  <c r="R22" i="9"/>
  <c r="B3" i="47" l="1"/>
  <c r="B5" i="47" s="1"/>
  <c r="A8" i="47"/>
  <c r="A33" i="47" s="1"/>
  <c r="A38" i="47" s="1"/>
  <c r="F71" i="70"/>
  <c r="F47" i="6"/>
  <c r="T49" i="6"/>
  <c r="J47" i="6"/>
  <c r="J19" i="9" l="1"/>
  <c r="I20" i="80"/>
  <c r="G20" i="80"/>
  <c r="E20" i="80"/>
  <c r="F19" i="9"/>
  <c r="E119" i="70"/>
  <c r="M22" i="6"/>
  <c r="L22" i="6"/>
  <c r="K22" i="6"/>
  <c r="J15" i="6"/>
  <c r="J36" i="6"/>
  <c r="J35" i="6"/>
  <c r="J33" i="6"/>
  <c r="J32" i="6"/>
  <c r="J30" i="6"/>
  <c r="J29" i="6"/>
  <c r="J27" i="6"/>
  <c r="G112" i="70"/>
  <c r="J187" i="4" l="1"/>
  <c r="J38" i="6"/>
  <c r="I187" i="4"/>
  <c r="I190" i="4"/>
  <c r="J190" i="4"/>
  <c r="K20" i="80"/>
  <c r="F84" i="70" l="1"/>
  <c r="G83" i="70"/>
  <c r="F33" i="6"/>
  <c r="F36" i="6"/>
  <c r="F32" i="6"/>
  <c r="F30" i="6"/>
  <c r="N30" i="6" s="1"/>
  <c r="F29" i="6"/>
  <c r="N190" i="4" s="1"/>
  <c r="F27" i="6"/>
  <c r="N27" i="6" s="1"/>
  <c r="F25" i="6"/>
  <c r="F14" i="6"/>
  <c r="F13" i="6"/>
  <c r="H28" i="68"/>
  <c r="H32" i="69"/>
  <c r="H27" i="69"/>
  <c r="AG100" i="3" s="1"/>
  <c r="H31" i="70"/>
  <c r="H29" i="70"/>
  <c r="AE100" i="3" s="1"/>
  <c r="E26" i="70"/>
  <c r="L89" i="3"/>
  <c r="AG97" i="3"/>
  <c r="AC86" i="3"/>
  <c r="AC88" i="3" s="1"/>
  <c r="AE97" i="3"/>
  <c r="AE87" i="3"/>
  <c r="AA83" i="3"/>
  <c r="AC100" i="3"/>
  <c r="AC97" i="3"/>
  <c r="Z83" i="3"/>
  <c r="I17" i="63"/>
  <c r="H17" i="63"/>
  <c r="J16" i="63"/>
  <c r="G16" i="63"/>
  <c r="J15" i="63"/>
  <c r="G15" i="63"/>
  <c r="N186" i="4" l="1"/>
  <c r="K220" i="4"/>
  <c r="F15" i="9"/>
  <c r="P23" i="9" s="1"/>
  <c r="K219" i="4"/>
  <c r="H135" i="3"/>
  <c r="N135" i="3" s="1"/>
  <c r="E23" i="5"/>
  <c r="N57" i="3"/>
  <c r="J127" i="4"/>
  <c r="K127" i="4" s="1"/>
  <c r="N25" i="6"/>
  <c r="H187" i="4"/>
  <c r="K187" i="4" s="1"/>
  <c r="N29" i="6"/>
  <c r="H190" i="4"/>
  <c r="K190" i="4" s="1"/>
  <c r="H94" i="3"/>
  <c r="J17" i="63"/>
  <c r="G17" i="63"/>
  <c r="E28" i="5" l="1"/>
  <c r="B11" i="65"/>
  <c r="J11" i="65" s="1"/>
  <c r="F32" i="9" s="1"/>
  <c r="G12" i="63"/>
  <c r="G11" i="63"/>
  <c r="I13" i="63"/>
  <c r="I23" i="63" s="1"/>
  <c r="H13" i="63"/>
  <c r="H23" i="63" s="1"/>
  <c r="J12" i="63"/>
  <c r="J11" i="63"/>
  <c r="G13" i="63" l="1"/>
  <c r="J13" i="63"/>
  <c r="J23" i="63" s="1"/>
  <c r="K90" i="60" l="1"/>
  <c r="H12" i="61"/>
  <c r="J15" i="9" l="1"/>
  <c r="R23" i="9" s="1"/>
  <c r="R27" i="9" s="1"/>
  <c r="J22" i="9" s="1"/>
  <c r="H19" i="59"/>
  <c r="H150" i="59" s="1"/>
  <c r="I42" i="59"/>
  <c r="I67" i="59"/>
  <c r="I140" i="59"/>
  <c r="I116" i="59"/>
  <c r="J107" i="59"/>
  <c r="J110" i="59"/>
  <c r="J52" i="59"/>
  <c r="J45" i="59"/>
  <c r="I112" i="59"/>
  <c r="J115" i="59"/>
  <c r="J143" i="59"/>
  <c r="I150" i="59" l="1"/>
  <c r="K160" i="59" s="1"/>
  <c r="I123" i="59"/>
  <c r="I160" i="59" l="1"/>
  <c r="L15" i="9"/>
  <c r="H23" i="70"/>
  <c r="H22" i="70"/>
  <c r="H12" i="70"/>
  <c r="AA86" i="3" s="1"/>
  <c r="G12" i="5" l="1"/>
  <c r="H53" i="69"/>
  <c r="H52" i="69"/>
  <c r="H48" i="69"/>
  <c r="J19" i="6"/>
  <c r="J22" i="6" s="1"/>
  <c r="J43" i="6" s="1"/>
  <c r="H22" i="69"/>
  <c r="H21" i="69"/>
  <c r="J19" i="87"/>
  <c r="I12" i="5"/>
  <c r="R51" i="9" s="1"/>
  <c r="J20" i="87" l="1"/>
  <c r="I15" i="5" s="1"/>
  <c r="I18" i="5" s="1"/>
  <c r="I30" i="5" s="1"/>
  <c r="I42" i="5" s="1"/>
  <c r="K19" i="87"/>
  <c r="K20" i="87" s="1"/>
  <c r="L35" i="3"/>
  <c r="H68" i="9"/>
  <c r="J35" i="3"/>
  <c r="T1" i="6"/>
  <c r="W24" i="6"/>
  <c r="J68" i="9"/>
  <c r="I125" i="4"/>
  <c r="Q51" i="9"/>
  <c r="J125" i="4"/>
  <c r="J128" i="4" s="1"/>
  <c r="F35" i="6"/>
  <c r="F19" i="6"/>
  <c r="H21" i="68"/>
  <c r="H20" i="68"/>
  <c r="H14" i="68"/>
  <c r="H13" i="68"/>
  <c r="Z86" i="3" s="1"/>
  <c r="B5" i="65"/>
  <c r="J36" i="3" l="1"/>
  <c r="L36" i="3"/>
  <c r="N10" i="77"/>
  <c r="O41" i="4"/>
  <c r="O42" i="4" s="1"/>
  <c r="O43" i="4" s="1"/>
  <c r="R15" i="5"/>
  <c r="D5" i="65"/>
  <c r="L5" i="65" s="1"/>
  <c r="J5" i="65"/>
  <c r="F24" i="9" s="1"/>
  <c r="O36" i="4" l="1"/>
  <c r="M19" i="77"/>
  <c r="O19" i="77" s="1"/>
  <c r="M14" i="77"/>
  <c r="K15" i="5"/>
  <c r="I19" i="64"/>
  <c r="J125" i="59"/>
  <c r="J76" i="59"/>
  <c r="W65" i="59"/>
  <c r="S65" i="59"/>
  <c r="J65" i="59"/>
  <c r="J57" i="59"/>
  <c r="P94" i="3"/>
  <c r="L49" i="9"/>
  <c r="Q67" i="9" l="1"/>
  <c r="P69" i="9" l="1"/>
  <c r="Q69" i="9" s="1"/>
  <c r="T21" i="6" l="1"/>
  <c r="G52" i="3" l="1"/>
  <c r="G55" i="3"/>
  <c r="N56" i="3" l="1"/>
  <c r="A58" i="6"/>
  <c r="A31" i="80" s="1"/>
  <c r="T46" i="6"/>
  <c r="V57" i="3" l="1"/>
  <c r="F30" i="9"/>
  <c r="J37" i="9"/>
  <c r="J35" i="9"/>
  <c r="J34" i="9"/>
  <c r="J32" i="9"/>
  <c r="J30" i="9"/>
  <c r="K15" i="65"/>
  <c r="H37" i="9" s="1"/>
  <c r="K14" i="65"/>
  <c r="H36" i="9" s="1"/>
  <c r="K13" i="65"/>
  <c r="H35" i="9" s="1"/>
  <c r="K12" i="65"/>
  <c r="H34" i="9" s="1"/>
  <c r="K11" i="65"/>
  <c r="H32" i="9" s="1"/>
  <c r="K10" i="65"/>
  <c r="H30" i="9" s="1"/>
  <c r="J15" i="65"/>
  <c r="F37" i="9" s="1"/>
  <c r="F36" i="9"/>
  <c r="J13" i="65"/>
  <c r="F35" i="9" s="1"/>
  <c r="J38" i="9" l="1"/>
  <c r="H38" i="9"/>
  <c r="F38" i="9"/>
  <c r="J26" i="9"/>
  <c r="J25" i="9"/>
  <c r="J24" i="9"/>
  <c r="J23" i="9"/>
  <c r="K7" i="65"/>
  <c r="H26" i="9" s="1"/>
  <c r="K6" i="65"/>
  <c r="H25" i="9" s="1"/>
  <c r="K5" i="65"/>
  <c r="H24" i="9" s="1"/>
  <c r="K4" i="65"/>
  <c r="H23" i="9" s="1"/>
  <c r="J7" i="65"/>
  <c r="F26" i="9" s="1"/>
  <c r="J6" i="65"/>
  <c r="F25" i="9" s="1"/>
  <c r="J4" i="65"/>
  <c r="F23" i="9" s="1"/>
  <c r="M28" i="5" l="1"/>
  <c r="M18" i="5"/>
  <c r="K35" i="64" l="1"/>
  <c r="M22" i="64"/>
  <c r="K22" i="64"/>
  <c r="H22" i="64"/>
  <c r="G22" i="64"/>
  <c r="F22" i="64"/>
  <c r="L19" i="64"/>
  <c r="L22" i="64" s="1"/>
  <c r="I22" i="64"/>
  <c r="I14" i="64"/>
  <c r="N13" i="64"/>
  <c r="R13" i="63"/>
  <c r="R12" i="63"/>
  <c r="J55" i="3"/>
  <c r="J58" i="3" s="1"/>
  <c r="G13" i="5" s="1"/>
  <c r="J142" i="59"/>
  <c r="J146" i="59" s="1"/>
  <c r="J137" i="59"/>
  <c r="J140" i="59" s="1"/>
  <c r="J133" i="59"/>
  <c r="J127" i="59"/>
  <c r="J126" i="59"/>
  <c r="J114" i="59"/>
  <c r="J109" i="59"/>
  <c r="J108" i="59"/>
  <c r="H51" i="3"/>
  <c r="H58" i="3" s="1"/>
  <c r="E13" i="5" s="1"/>
  <c r="J98" i="59"/>
  <c r="J97" i="59"/>
  <c r="J77" i="59"/>
  <c r="J81" i="59" s="1"/>
  <c r="J64" i="59"/>
  <c r="J60" i="59"/>
  <c r="J58" i="59"/>
  <c r="J56" i="59"/>
  <c r="J55" i="59"/>
  <c r="J54" i="59"/>
  <c r="J53" i="59"/>
  <c r="J62" i="59" s="1"/>
  <c r="J44" i="59"/>
  <c r="J48" i="59" s="1"/>
  <c r="J33" i="59"/>
  <c r="J19" i="59"/>
  <c r="K17" i="61" l="1"/>
  <c r="J131" i="59"/>
  <c r="J100" i="59"/>
  <c r="S49" i="3"/>
  <c r="C3" i="65"/>
  <c r="R49" i="3"/>
  <c r="J134" i="59"/>
  <c r="J123" i="59"/>
  <c r="J67" i="59"/>
  <c r="J42" i="59"/>
  <c r="J116" i="59"/>
  <c r="J112" i="59"/>
  <c r="N55" i="3"/>
  <c r="N92" i="3"/>
  <c r="K16" i="5"/>
  <c r="N54" i="60" l="1"/>
  <c r="H18" i="6"/>
  <c r="H17" i="9" s="1"/>
  <c r="J150" i="59"/>
  <c r="F18" i="6" s="1"/>
  <c r="Q25" i="9"/>
  <c r="K3" i="65"/>
  <c r="H61" i="3"/>
  <c r="B3" i="65"/>
  <c r="J65" i="9"/>
  <c r="N15" i="6"/>
  <c r="N16" i="6"/>
  <c r="N17" i="6"/>
  <c r="I169" i="59"/>
  <c r="N52" i="3"/>
  <c r="I128" i="4"/>
  <c r="H65" i="9" s="1"/>
  <c r="N13" i="6"/>
  <c r="H22" i="6" l="1"/>
  <c r="X22" i="6" s="1"/>
  <c r="V18" i="6"/>
  <c r="J3" i="65"/>
  <c r="P25" i="9"/>
  <c r="T20" i="6"/>
  <c r="J169" i="59"/>
  <c r="N51" i="3"/>
  <c r="N58" i="3" s="1"/>
  <c r="F17" i="9" l="1"/>
  <c r="F22" i="6"/>
  <c r="E24" i="80"/>
  <c r="T57" i="3" l="1"/>
  <c r="N150" i="59"/>
  <c r="K14" i="5" l="1"/>
  <c r="F18" i="5"/>
  <c r="H18" i="5"/>
  <c r="J18" i="5"/>
  <c r="J30" i="5" s="1"/>
  <c r="N28" i="5"/>
  <c r="N30" i="5" s="1"/>
  <c r="F30" i="5"/>
  <c r="F65" i="5" s="1"/>
  <c r="O54" i="5"/>
  <c r="O22" i="6"/>
  <c r="N34" i="6"/>
  <c r="N51" i="6"/>
  <c r="N16" i="41"/>
  <c r="A20" i="41"/>
  <c r="H20" i="9"/>
  <c r="J20" i="9"/>
  <c r="AG88" i="3"/>
  <c r="AK102" i="3"/>
  <c r="R108" i="3"/>
  <c r="S108" i="3"/>
  <c r="T108" i="3"/>
  <c r="I24" i="80"/>
  <c r="F164" i="3"/>
  <c r="D167" i="3"/>
  <c r="D173" i="3" s="1"/>
  <c r="F173" i="3"/>
  <c r="D183" i="3"/>
  <c r="O196" i="4"/>
  <c r="P196" i="4" s="1"/>
  <c r="P197" i="4"/>
  <c r="H30" i="5" l="1"/>
  <c r="H65" i="5" s="1"/>
  <c r="N25" i="80"/>
  <c r="K24" i="80"/>
  <c r="F20" i="9"/>
  <c r="U108" i="3"/>
  <c r="T98" i="3"/>
  <c r="L94" i="3"/>
  <c r="R98" i="3"/>
  <c r="S98" i="3"/>
  <c r="J94" i="3"/>
  <c r="AG102" i="3"/>
  <c r="AE102" i="3"/>
  <c r="N47" i="6"/>
  <c r="AC102" i="3"/>
  <c r="F178" i="3"/>
  <c r="D174" i="3"/>
  <c r="AA88" i="3"/>
  <c r="AE86" i="3"/>
  <c r="Z88" i="3"/>
  <c r="AE85" i="3"/>
  <c r="Q49" i="6"/>
  <c r="M30" i="5"/>
  <c r="P186" i="4"/>
  <c r="N19" i="6"/>
  <c r="N14" i="6"/>
  <c r="L36" i="9"/>
  <c r="AI97" i="3"/>
  <c r="R190" i="4"/>
  <c r="N32" i="6"/>
  <c r="P190" i="4"/>
  <c r="N93" i="3"/>
  <c r="N33" i="6"/>
  <c r="L35" i="9"/>
  <c r="K26" i="5"/>
  <c r="N89" i="3"/>
  <c r="N35" i="6"/>
  <c r="R186" i="4"/>
  <c r="N90" i="3"/>
  <c r="L23" i="9"/>
  <c r="N91" i="3"/>
  <c r="AI100" i="3"/>
  <c r="L32" i="9"/>
  <c r="N85" i="3"/>
  <c r="R99" i="3"/>
  <c r="F38" i="6"/>
  <c r="F43" i="6" s="1"/>
  <c r="N18" i="6"/>
  <c r="N88" i="3"/>
  <c r="O47" i="5"/>
  <c r="O48" i="5"/>
  <c r="L25" i="9"/>
  <c r="K23" i="5"/>
  <c r="O55" i="5" s="1"/>
  <c r="K25" i="5"/>
  <c r="O56" i="5" s="1"/>
  <c r="N36" i="6"/>
  <c r="Q53" i="6" l="1"/>
  <c r="T36" i="6"/>
  <c r="O57" i="5"/>
  <c r="N22" i="6"/>
  <c r="G28" i="5"/>
  <c r="R100" i="3"/>
  <c r="R109" i="3"/>
  <c r="R110" i="3" s="1"/>
  <c r="S29" i="5"/>
  <c r="Q23" i="9"/>
  <c r="P24" i="9"/>
  <c r="P27" i="9" s="1"/>
  <c r="F22" i="9" s="1"/>
  <c r="N94" i="3"/>
  <c r="T99" i="3"/>
  <c r="S99" i="3"/>
  <c r="O46" i="5"/>
  <c r="Q24" i="9"/>
  <c r="L19" i="9"/>
  <c r="AI102" i="3"/>
  <c r="AE88" i="3"/>
  <c r="L24" i="9"/>
  <c r="L34" i="9"/>
  <c r="J49" i="6"/>
  <c r="J11" i="9" s="1"/>
  <c r="J16" i="41"/>
  <c r="L17" i="9"/>
  <c r="F49" i="6" l="1"/>
  <c r="F53" i="6" s="1"/>
  <c r="T59" i="6" s="1"/>
  <c r="T58" i="6"/>
  <c r="T45" i="6"/>
  <c r="K17" i="5"/>
  <c r="O49" i="5" s="1"/>
  <c r="K21" i="5"/>
  <c r="O53" i="5" s="1"/>
  <c r="F27" i="9"/>
  <c r="R29" i="5"/>
  <c r="T100" i="3"/>
  <c r="T109" i="3"/>
  <c r="T110" i="3" s="1"/>
  <c r="S100" i="3"/>
  <c r="S109" i="3"/>
  <c r="S110" i="3" s="1"/>
  <c r="Q27" i="9"/>
  <c r="H22" i="9" s="1"/>
  <c r="K27" i="5"/>
  <c r="L26" i="9"/>
  <c r="L20" i="9"/>
  <c r="J53" i="6"/>
  <c r="L44" i="9"/>
  <c r="L43" i="9"/>
  <c r="J27" i="9" l="1"/>
  <c r="J40" i="9" s="1"/>
  <c r="E26" i="80"/>
  <c r="E28" i="80" s="1"/>
  <c r="F11" i="9"/>
  <c r="K28" i="5"/>
  <c r="I26" i="80"/>
  <c r="I28" i="80" s="1"/>
  <c r="H27" i="9"/>
  <c r="T22" i="9"/>
  <c r="Q15" i="41"/>
  <c r="L45" i="9"/>
  <c r="L37" i="9"/>
  <c r="H16" i="41"/>
  <c r="J11" i="41"/>
  <c r="J17" i="41" s="1"/>
  <c r="F11" i="41"/>
  <c r="F17" i="41" s="1"/>
  <c r="D162" i="3"/>
  <c r="D164" i="3" s="1"/>
  <c r="L30" i="9"/>
  <c r="J47" i="9" l="1"/>
  <c r="J50" i="9" s="1"/>
  <c r="E34" i="5"/>
  <c r="I34" i="5"/>
  <c r="L38" i="9"/>
  <c r="E168" i="3"/>
  <c r="D165" i="3"/>
  <c r="B165" i="3"/>
  <c r="D168" i="3" s="1"/>
  <c r="E170" i="3" s="1"/>
  <c r="AD31" i="80" l="1"/>
  <c r="Y31" i="80"/>
  <c r="AC31" i="80"/>
  <c r="P58" i="9" l="1"/>
  <c r="I60" i="5"/>
  <c r="O128" i="4" l="1"/>
  <c r="J66" i="9"/>
  <c r="P38" i="9"/>
  <c r="R52" i="9"/>
  <c r="L22" i="9"/>
  <c r="L27" i="9" s="1"/>
  <c r="F40" i="9"/>
  <c r="P47" i="9" s="1"/>
  <c r="F47" i="9" l="1"/>
  <c r="F50" i="9" s="1"/>
  <c r="L16" i="41" l="1"/>
  <c r="E60" i="5" l="1"/>
  <c r="G18" i="5" l="1"/>
  <c r="G30" i="5" l="1"/>
  <c r="Q19" i="5"/>
  <c r="R2" i="5"/>
  <c r="R1" i="5"/>
  <c r="G42" i="5" l="1"/>
  <c r="N9" i="77" s="1"/>
  <c r="M13" i="77" s="1"/>
  <c r="M15" i="61"/>
  <c r="M12" i="61"/>
  <c r="M11" i="61"/>
  <c r="N41" i="4"/>
  <c r="N42" i="4" s="1"/>
  <c r="AA34" i="80"/>
  <c r="T32" i="5"/>
  <c r="G42" i="80"/>
  <c r="R19" i="5"/>
  <c r="N36" i="4" l="1"/>
  <c r="N43" i="4"/>
  <c r="M18" i="77"/>
  <c r="O18" i="77" s="1"/>
  <c r="G65" i="5" l="1"/>
  <c r="M35" i="64" l="1"/>
  <c r="K13" i="5" l="1"/>
  <c r="Q1" i="5" l="1"/>
  <c r="S11" i="5"/>
  <c r="S19" i="5"/>
  <c r="O44" i="5"/>
  <c r="O50" i="5" s="1"/>
  <c r="AC34" i="80" l="1"/>
  <c r="AC36" i="80" s="1"/>
  <c r="I61" i="5"/>
  <c r="I42" i="80"/>
  <c r="I43" i="80" s="1"/>
  <c r="I65" i="5"/>
  <c r="E18" i="5" l="1"/>
  <c r="E30" i="5" s="1"/>
  <c r="H35" i="3"/>
  <c r="F68" i="9"/>
  <c r="P51" i="9"/>
  <c r="P52" i="9" s="1"/>
  <c r="K12" i="5"/>
  <c r="K18" i="5" s="1"/>
  <c r="K30" i="5" s="1"/>
  <c r="H125" i="4"/>
  <c r="E42" i="5" l="1"/>
  <c r="N8" i="77" s="1"/>
  <c r="M41" i="4"/>
  <c r="M42" i="4" s="1"/>
  <c r="H36" i="3"/>
  <c r="N35" i="3"/>
  <c r="N36" i="3" s="1"/>
  <c r="Y34" i="80"/>
  <c r="Y36" i="80" s="1"/>
  <c r="K33" i="5"/>
  <c r="K125" i="4"/>
  <c r="K128" i="4" s="1"/>
  <c r="H128" i="4"/>
  <c r="M36" i="4" l="1"/>
  <c r="M12" i="77"/>
  <c r="N12" i="77" s="1"/>
  <c r="M17" i="77"/>
  <c r="O17" i="77" s="1"/>
  <c r="M43" i="4"/>
  <c r="F65" i="9"/>
  <c r="F66" i="9" s="1"/>
  <c r="M128" i="4"/>
  <c r="E42" i="80"/>
  <c r="E43" i="80" s="1"/>
  <c r="E65" i="5"/>
  <c r="E61" i="5"/>
  <c r="K146" i="59" l="1"/>
  <c r="K81" i="59"/>
  <c r="K62" i="59"/>
  <c r="K116" i="59"/>
  <c r="K42" i="59"/>
  <c r="K123" i="59"/>
  <c r="K67" i="59"/>
  <c r="K140" i="59"/>
  <c r="K112" i="59"/>
  <c r="K134" i="59"/>
  <c r="K19" i="59"/>
  <c r="K48" i="59"/>
  <c r="K100" i="59"/>
  <c r="N37" i="6"/>
  <c r="N38" i="6" s="1"/>
  <c r="H38" i="6"/>
  <c r="H43" i="6" s="1"/>
  <c r="N43" i="6" l="1"/>
  <c r="N49" i="6" s="1"/>
  <c r="N53" i="6" s="1"/>
  <c r="H49" i="6"/>
  <c r="H11" i="9" s="1"/>
  <c r="H53" i="6" l="1"/>
  <c r="H11" i="41" s="1"/>
  <c r="H17" i="41" s="1"/>
  <c r="P11" i="9"/>
  <c r="G26" i="80" l="1"/>
  <c r="G28" i="80" s="1"/>
  <c r="L11" i="9"/>
  <c r="L40" i="9" s="1"/>
  <c r="L47" i="9" s="1"/>
  <c r="L50" i="9" s="1"/>
  <c r="H40" i="9"/>
  <c r="H47" i="9" s="1"/>
  <c r="H50" i="9" s="1"/>
  <c r="N128" i="4" s="1"/>
  <c r="L11" i="41"/>
  <c r="L17" i="41" s="1"/>
  <c r="K26" i="80" l="1"/>
  <c r="K28" i="80" s="1"/>
  <c r="AA15" i="80"/>
  <c r="G34" i="5"/>
  <c r="T35" i="5" s="1"/>
  <c r="Q52" i="9"/>
  <c r="H66" i="9"/>
  <c r="Z28" i="80"/>
  <c r="G43" i="80"/>
  <c r="AA31" i="80"/>
  <c r="AA36" i="80" l="1"/>
  <c r="G60" i="5"/>
  <c r="G61" i="5" s="1"/>
  <c r="I125" i="81"/>
</calcChain>
</file>

<file path=xl/sharedStrings.xml><?xml version="1.0" encoding="utf-8"?>
<sst xmlns="http://schemas.openxmlformats.org/spreadsheetml/2006/main" count="2843" uniqueCount="1190">
  <si>
    <t>PAKISTAN PENSION FUND</t>
  </si>
  <si>
    <t>LEGAL STATUS AND NATURE OF BUSINESS</t>
  </si>
  <si>
    <t>3.</t>
  </si>
  <si>
    <t>SIGNIFICANT ACCOUNTING POLICIES</t>
  </si>
  <si>
    <t>4.</t>
  </si>
  <si>
    <t>5.</t>
  </si>
  <si>
    <t>PPF Equity Sub-Fund</t>
  </si>
  <si>
    <t>PPF Debt Sub-Fund</t>
  </si>
  <si>
    <t>PPF Money Market Sub-Fund</t>
  </si>
  <si>
    <t>Total</t>
  </si>
  <si>
    <t>6.</t>
  </si>
  <si>
    <t>BALANCES WITH BANKS</t>
  </si>
  <si>
    <t>7.</t>
  </si>
  <si>
    <t xml:space="preserve">Others </t>
  </si>
  <si>
    <t>8.</t>
  </si>
  <si>
    <t>Others</t>
  </si>
  <si>
    <t>9.</t>
  </si>
  <si>
    <t>10.</t>
  </si>
  <si>
    <t>Debt</t>
  </si>
  <si>
    <t xml:space="preserve">------------------------------- Rupees ------------------------------- </t>
  </si>
  <si>
    <t xml:space="preserve">Market value </t>
  </si>
  <si>
    <t>Average cost</t>
  </si>
  <si>
    <t xml:space="preserve"> </t>
  </si>
  <si>
    <t>11.</t>
  </si>
  <si>
    <t>TAXATION</t>
  </si>
  <si>
    <t>Transactions during the period</t>
  </si>
  <si>
    <t>---------------------Un Audited---------------------</t>
  </si>
  <si>
    <t>Half year  ended December 31, 2011</t>
  </si>
  <si>
    <t xml:space="preserve">Arif Habib Investments Limited - Pension </t>
  </si>
  <si>
    <t>Fund Manager</t>
  </si>
  <si>
    <t>Pension Fund Manager</t>
  </si>
  <si>
    <t>Remuneration payable</t>
  </si>
  <si>
    <t>DATE OF AUTHORISATION FOR ISSUE</t>
  </si>
  <si>
    <t>GENERAL</t>
  </si>
  <si>
    <t>(Pension Fund Manager)</t>
  </si>
  <si>
    <t>(Rupees)</t>
  </si>
  <si>
    <t>Note</t>
  </si>
  <si>
    <t>TOTAL</t>
  </si>
  <si>
    <t>PY</t>
  </si>
  <si>
    <t>Balances with banks</t>
  </si>
  <si>
    <t>Dividend receivable</t>
  </si>
  <si>
    <t>Deposits and other receivables</t>
  </si>
  <si>
    <t>Payable against redemption of units</t>
  </si>
  <si>
    <t>Payable to Pension Fund Manager</t>
  </si>
  <si>
    <t>Payable to the Trustee</t>
  </si>
  <si>
    <t>Accrued and other liabilities</t>
  </si>
  <si>
    <t>Number of units in issue</t>
  </si>
  <si>
    <t>Net assets value per unit</t>
  </si>
  <si>
    <t>CONDENSED INTERIM INCOME STATEMENT (UN-AUDITED)</t>
  </si>
  <si>
    <t xml:space="preserve">Annual fee - Securities and Exchange </t>
  </si>
  <si>
    <t>Custody and settlement charges</t>
  </si>
  <si>
    <t>Bank charges</t>
  </si>
  <si>
    <t>Equity Sub-Fund</t>
  </si>
  <si>
    <t>Debt Sub-Fund</t>
  </si>
  <si>
    <t>Remuneration of Pension Fund Manager</t>
  </si>
  <si>
    <t xml:space="preserve">Commission of Pakistan </t>
  </si>
  <si>
    <t>Amount paid on redemption of units</t>
  </si>
  <si>
    <t>Difference</t>
  </si>
  <si>
    <t>Interest receivable</t>
  </si>
  <si>
    <t>Investments</t>
  </si>
  <si>
    <t>CONDENSED INTERIM STATEMENT OF MOVEMENT IN PARTICIPANTS' SUB-FUNDS (UN-AUDITED)</t>
  </si>
  <si>
    <t>Net assets at the beginning of the period</t>
  </si>
  <si>
    <t>Net assets at the end of the period</t>
  </si>
  <si>
    <t>-</t>
  </si>
  <si>
    <t>Money Market Sub-Fund</t>
  </si>
  <si>
    <t>Listed equity securities</t>
  </si>
  <si>
    <t>Pakistan Investment Bonds</t>
  </si>
  <si>
    <t>Name of the Investee Company</t>
  </si>
  <si>
    <t>Market value as a % of net assets of the sub-fund</t>
  </si>
  <si>
    <t>Purchases during the year</t>
  </si>
  <si>
    <t>Cost</t>
  </si>
  <si>
    <t>Market value</t>
  </si>
  <si>
    <t>Appreciation/ (Diminution)</t>
  </si>
  <si>
    <t>%</t>
  </si>
  <si>
    <t>Attock Petroleum Limited</t>
  </si>
  <si>
    <t>Oil &amp; Gas Development Company Limited</t>
  </si>
  <si>
    <t>Pakistan Oilfields Limited</t>
  </si>
  <si>
    <t>Pakistan Petroleum Limited</t>
  </si>
  <si>
    <t>Engro Corporation Limited</t>
  </si>
  <si>
    <t>Cherat Cement Company Limited</t>
  </si>
  <si>
    <t>Lucky Cement Limited</t>
  </si>
  <si>
    <t>Thal Limited</t>
  </si>
  <si>
    <t>Hub Power Company Limited</t>
  </si>
  <si>
    <t>Habib Bank Limited</t>
  </si>
  <si>
    <t>Meezan Bank Limited</t>
  </si>
  <si>
    <t>United Bank Limited</t>
  </si>
  <si>
    <t>Face value</t>
  </si>
  <si>
    <t>Issue Date</t>
  </si>
  <si>
    <t>Percentage in relation to the total size of the issue</t>
  </si>
  <si>
    <t>Amount</t>
  </si>
  <si>
    <t>Security Papers Limited</t>
  </si>
  <si>
    <t xml:space="preserve">Profit receivable </t>
  </si>
  <si>
    <t>Net Assets</t>
  </si>
  <si>
    <t>Treasury Bills</t>
  </si>
  <si>
    <t/>
  </si>
  <si>
    <t>Payable against purchase of investments</t>
  </si>
  <si>
    <t>The annexed notes 1 to 21 form an integral part of these financial statements.</t>
  </si>
  <si>
    <t>1.</t>
  </si>
  <si>
    <t>Accrued expenses and other liabilities</t>
  </si>
  <si>
    <t>REMUNERATION OF PENSION FUND MANAGER</t>
  </si>
  <si>
    <t>*</t>
  </si>
  <si>
    <t>Commission of Pakistan (SECP)</t>
  </si>
  <si>
    <t>Taxation</t>
  </si>
  <si>
    <t>Cash and cash equivalents at beginning of the period</t>
  </si>
  <si>
    <t>Cash and cash equivalents at end of the period</t>
  </si>
  <si>
    <t>MM</t>
  </si>
  <si>
    <t>------------------- (Rupees) -------------------</t>
  </si>
  <si>
    <t>Assets</t>
  </si>
  <si>
    <t>Total assets</t>
  </si>
  <si>
    <t>Liabilities</t>
  </si>
  <si>
    <t>Total liabilities</t>
  </si>
  <si>
    <t>Net assets</t>
  </si>
  <si>
    <t>For MCB-Arif Habib Savings and Investments Limited</t>
  </si>
  <si>
    <t>Income</t>
  </si>
  <si>
    <t>Total income</t>
  </si>
  <si>
    <t>Expenses</t>
  </si>
  <si>
    <t>Total expenses</t>
  </si>
  <si>
    <t>CASH FLOWS FROM OPERATING ACTIVITIES</t>
  </si>
  <si>
    <t>CASH FLOWS FROM FINANCING ACTIVITIES</t>
  </si>
  <si>
    <t>issued less those in units redeemed - net</t>
  </si>
  <si>
    <t>---------------------------------- (Rupees) ----------------------------------</t>
  </si>
  <si>
    <t>Money market sub fund</t>
  </si>
  <si>
    <t>Debt 
sub fund</t>
  </si>
  <si>
    <t xml:space="preserve">Equity 
sub fund </t>
  </si>
  <si>
    <t>Security deposit</t>
  </si>
  <si>
    <t xml:space="preserve">condensed interim Statement of </t>
  </si>
  <si>
    <t>Auditors' remuneration</t>
  </si>
  <si>
    <t>(Increase) / decrease in assets</t>
  </si>
  <si>
    <t xml:space="preserve">Annual fee payable to the Securities and </t>
  </si>
  <si>
    <t>Exchange Commission of Pakistan</t>
  </si>
  <si>
    <t xml:space="preserve">ACCRUED EXPENSES </t>
  </si>
  <si>
    <t>AND OTHER LIABILITIES</t>
  </si>
  <si>
    <t>INVESTMENTS CLASSIFIED AS 'AVAILABLE-FOR-SALE'</t>
  </si>
  <si>
    <t>Units issued during the period</t>
  </si>
  <si>
    <t>PAYABLE TO PENSION FUND MANAGER</t>
  </si>
  <si>
    <t xml:space="preserve">Remuneration payable to </t>
  </si>
  <si>
    <t>1.1</t>
  </si>
  <si>
    <t>1.2</t>
  </si>
  <si>
    <t>1.3</t>
  </si>
  <si>
    <t>1.4</t>
  </si>
  <si>
    <t>remuneration of Pension Fund Manager</t>
  </si>
  <si>
    <t>Movement in Participants' sub funds)</t>
  </si>
  <si>
    <t xml:space="preserve">Participants' sub funds (as per </t>
  </si>
  <si>
    <t>TRANSACTIONS WITH CONNECTED PERSONS</t>
  </si>
  <si>
    <t>Trail Balance</t>
  </si>
  <si>
    <t>Account Code</t>
  </si>
  <si>
    <t>Account Name</t>
  </si>
  <si>
    <t>Debit</t>
  </si>
  <si>
    <t>Credit</t>
  </si>
  <si>
    <t>010100100017</t>
  </si>
  <si>
    <t>BANK BALANCES - MCB BANK LIMITED - UNI TOWER BRANCH</t>
  </si>
  <si>
    <t>010100100057</t>
  </si>
  <si>
    <t>Bank Balances - Habib Metropolitan Bank Limited - Kse Branch (Cdc)</t>
  </si>
  <si>
    <t>010300100001</t>
  </si>
  <si>
    <t>INVESTMENT IN EQUITY TRANSACTION  HFT</t>
  </si>
  <si>
    <t>010300100002</t>
  </si>
  <si>
    <t>EQUITY TRANSACTION  APPRECIATION / DIMINUTION  HFT</t>
  </si>
  <si>
    <t>010301000001</t>
  </si>
  <si>
    <t>INVESTMENT IN EQYUITY TRANSACTION  AFS</t>
  </si>
  <si>
    <t>010301000002</t>
  </si>
  <si>
    <t>EQUITY TRANSACTION  APPRECIATION / DIMINUTION  AFS</t>
  </si>
  <si>
    <t>010500100001</t>
  </si>
  <si>
    <t>RECEIVABLE AGAINST SALE  OF EQUITY SECURITIES</t>
  </si>
  <si>
    <t>010601100014</t>
  </si>
  <si>
    <t>PROFIT RECEIVABLE - HABIB METROPOLITAN BANK LIMITED - KARACHI STOCK EXCHANGE BRANCH</t>
  </si>
  <si>
    <t>010602100001</t>
  </si>
  <si>
    <t>DIVIDEND RECEIVABLES  EQUITY INVESTMENTS</t>
  </si>
  <si>
    <t>010700400001</t>
  </si>
  <si>
    <t>ADVANCES AGAINST TAX DEDUCTED AGAINST DIVIDEND INCOME</t>
  </si>
  <si>
    <t>010700500001</t>
  </si>
  <si>
    <t>SECURITY DEPOSITS NCCPL AGAINST KATS</t>
  </si>
  <si>
    <t>010700600001</t>
  </si>
  <si>
    <t>SECURITY DEPOSITS  CDC</t>
  </si>
  <si>
    <t>010900200001</t>
  </si>
  <si>
    <t>OTHER RECEIVABLE</t>
  </si>
  <si>
    <t>020100100001</t>
  </si>
  <si>
    <t>ISSUED OF UNITS AGAINST SALE OF UNITS</t>
  </si>
  <si>
    <t>020100200001</t>
  </si>
  <si>
    <t>REDEMPTION OF UNITS  NORMAL</t>
  </si>
  <si>
    <t>020100300001</t>
  </si>
  <si>
    <t>CONVERSION IN UNITS</t>
  </si>
  <si>
    <t>020100400001</t>
  </si>
  <si>
    <t>CONVERSION OUT UNITS</t>
  </si>
  <si>
    <t>020200100001</t>
  </si>
  <si>
    <t>ELEMENT OF INCOME  REALIZED</t>
  </si>
  <si>
    <t>020200200001</t>
  </si>
  <si>
    <t>ELEMENT OF INCOME  UNREALIZED</t>
  </si>
  <si>
    <t>UNREALIZED GAIN / (LOSS) EQUITY - AFS</t>
  </si>
  <si>
    <t>020500100001</t>
  </si>
  <si>
    <t>BALANCE ACCOUNT</t>
  </si>
  <si>
    <t>030100100001</t>
  </si>
  <si>
    <t>MANAGEMENT FEE PAYABLE</t>
  </si>
  <si>
    <t>030100600001</t>
  </si>
  <si>
    <t>SALES TAX PAYABLE AGAINST MANAGEMENT FEE</t>
  </si>
  <si>
    <t>030100700001</t>
  </si>
  <si>
    <t>FED TAX PAYABLE AGAINST MANAGEMENT FEE</t>
  </si>
  <si>
    <t>030200100001</t>
  </si>
  <si>
    <t>TRUSTEE REMUNERATION PAYABLE</t>
  </si>
  <si>
    <t>030400100001</t>
  </si>
  <si>
    <t>PAYABLE TO SECP  ANNUAL FEE</t>
  </si>
  <si>
    <t>030500100001</t>
  </si>
  <si>
    <t>PAYABLE AGAINST PURCHASE OF EQUITY SECURITIES</t>
  </si>
  <si>
    <t>031000400002</t>
  </si>
  <si>
    <t>BROKERAGE PAYABLE  EQUITY INVESTMENT</t>
  </si>
  <si>
    <t>031000600001</t>
  </si>
  <si>
    <t>WORKER'S WELFARE FUND PAYABLE</t>
  </si>
  <si>
    <t>031000700001</t>
  </si>
  <si>
    <t>AUDIT FEE PAYABLE</t>
  </si>
  <si>
    <t>031001000001</t>
  </si>
  <si>
    <t>W.H. TAX PAYABLE SURCHARGE</t>
  </si>
  <si>
    <t>031001600001</t>
  </si>
  <si>
    <t>SETTLEMENT CHARGES PAYABLE TO NCCPL</t>
  </si>
  <si>
    <t>040100100001</t>
  </si>
  <si>
    <t>CAPITAL GAIN / (LOSS) ON SALE OF EQUITY SECURITIES</t>
  </si>
  <si>
    <t>040101000001</t>
  </si>
  <si>
    <t>DIVIDEND INCOME ON EQUITY SECURITIES</t>
  </si>
  <si>
    <t>040101200001</t>
  </si>
  <si>
    <t>URG / LOSS HFT EQUITY INVESTMENTS</t>
  </si>
  <si>
    <t>040200100014</t>
  </si>
  <si>
    <t>040200100017</t>
  </si>
  <si>
    <t>040400100001</t>
  </si>
  <si>
    <t>ELEMENT OF INCOME - REALIZED</t>
  </si>
  <si>
    <t>040400200001</t>
  </si>
  <si>
    <t>ELEMENT OF INCOME - UNREALIZED</t>
  </si>
  <si>
    <t>050100100001</t>
  </si>
  <si>
    <t>MANAGEMENT COMPANY REMUNERATION</t>
  </si>
  <si>
    <t>050100100002</t>
  </si>
  <si>
    <t>SALES TAX ON MANAGEMENT COMPANY REMUNERATION</t>
  </si>
  <si>
    <t>050100200001</t>
  </si>
  <si>
    <t>TRUSTEE REMUNERATION</t>
  </si>
  <si>
    <t>050100300001</t>
  </si>
  <si>
    <t>SECP ANNUAL FEE</t>
  </si>
  <si>
    <t>050200100001</t>
  </si>
  <si>
    <t>BROKERAGE EXPENSE ON EQUITY INVESTMENT</t>
  </si>
  <si>
    <t>050200300001</t>
  </si>
  <si>
    <t>SETT CHG  TRUSTEE</t>
  </si>
  <si>
    <t>050200300002</t>
  </si>
  <si>
    <t>SETT CHG  NCCPL  EQUITY TRANSACTIONS</t>
  </si>
  <si>
    <t>050500100001</t>
  </si>
  <si>
    <t>TAXATIONWORKERS WELFARE FUND (WWF)</t>
  </si>
  <si>
    <t>050600100001</t>
  </si>
  <si>
    <t>AUDIT FEE EXPENSE</t>
  </si>
  <si>
    <t>051000100009</t>
  </si>
  <si>
    <t>BANK CHARGES - HABIB METROPOLITAN BANK LIMITED</t>
  </si>
  <si>
    <t>051000100010</t>
  </si>
  <si>
    <t>BANK CHARGES - MCB BANK LIMITED</t>
  </si>
  <si>
    <t>010300300001</t>
  </si>
  <si>
    <t>INVESTMENT IN TREASURY BILLS  FACE VALUE  HFT</t>
  </si>
  <si>
    <t>010300300002</t>
  </si>
  <si>
    <t>TREASURY BILLS  APPRECIATION / DIMINUTION  HFT</t>
  </si>
  <si>
    <t>010300300003</t>
  </si>
  <si>
    <t>TREASURY BILLS  DISCOUNT / AMORTISATION  HFT</t>
  </si>
  <si>
    <t>010300400001</t>
  </si>
  <si>
    <t>INVESTMENT IN PIB  FACE VALUE  HFT</t>
  </si>
  <si>
    <t>010300400002</t>
  </si>
  <si>
    <t>PAKISTAN INVESTMENT BONDS  APPRECIATION / DIMINUTION  HFT</t>
  </si>
  <si>
    <t>010300400003</t>
  </si>
  <si>
    <t>PAKISTAN INVESTMENT BONDS  DISCOUNT / AMORTISATION  HFT</t>
  </si>
  <si>
    <t>010301300002</t>
  </si>
  <si>
    <t>PAKISTAN INVESTMENT BONDS  APPRECIATION / DIMINUTION  AFS</t>
  </si>
  <si>
    <t>010301300003</t>
  </si>
  <si>
    <t>PAKISTAN INVESTMENT BONDS  DISCOUNT / AMORTISATION  AFS</t>
  </si>
  <si>
    <t>010301800001</t>
  </si>
  <si>
    <t>TERM FINANCE CERTIFICATES  FACE VALUE  AFS</t>
  </si>
  <si>
    <t>010301800003</t>
  </si>
  <si>
    <t>TERM FINANCE CERTIFICATES  PREMIUM / DISCOUNT ON TFC'S  AFS</t>
  </si>
  <si>
    <t>010500200001</t>
  </si>
  <si>
    <t>RECEIVABLE AGAINST SALE OF MONEY MARKET INVESTMENTS</t>
  </si>
  <si>
    <t>010601200001</t>
  </si>
  <si>
    <t>ACCRUED PROFIT ON TFC</t>
  </si>
  <si>
    <t>010601600001</t>
  </si>
  <si>
    <t>ACCRUED PROFIT ON GOVT SECTY  PIB</t>
  </si>
  <si>
    <t>Unrealized Gain / (Loss) Pib- Afs</t>
  </si>
  <si>
    <t>030600100001</t>
  </si>
  <si>
    <t>PAYABLE AGAINST PURCHASE OF INV. MM</t>
  </si>
  <si>
    <t>031000500001</t>
  </si>
  <si>
    <t>BROKERAGE PAYABLE MONEY MARKET</t>
  </si>
  <si>
    <t>031001900001</t>
  </si>
  <si>
    <t>OTHER PAYABLE</t>
  </si>
  <si>
    <t>040100300001</t>
  </si>
  <si>
    <t>CAPITAL GAIN / (LOSS) ON SALE OF PIBS</t>
  </si>
  <si>
    <t>040100400001</t>
  </si>
  <si>
    <t>CAPITAL GAIN / (LOSS) ON SALE OF T-BILLS</t>
  </si>
  <si>
    <t>040101500001</t>
  </si>
  <si>
    <t>URG/LOSS INVESTMENTS IN PIBS</t>
  </si>
  <si>
    <t>040101600001</t>
  </si>
  <si>
    <t>URG/LOSS INVESTMENTS IN TBILLS</t>
  </si>
  <si>
    <t>040200300001</t>
  </si>
  <si>
    <t>INCOME ON TFC</t>
  </si>
  <si>
    <t>040200400001</t>
  </si>
  <si>
    <t>INCOME ON GOVT SECTY PIBS</t>
  </si>
  <si>
    <t>040201400001</t>
  </si>
  <si>
    <t>AMORTIZATION / DISCOUNT ON DEBT SECURITIES - TFC</t>
  </si>
  <si>
    <t>040201600001</t>
  </si>
  <si>
    <t>AMORTIZATION / DISCOUNT ON GOVT SEC BILLSS</t>
  </si>
  <si>
    <t>050200100002</t>
  </si>
  <si>
    <t>BROKERAGE EXPENSE  MONEY MARKET TRANSACTIONS</t>
  </si>
  <si>
    <t>050200300003</t>
  </si>
  <si>
    <t>SETT CHG  NCCPL  DEBT SECURITY TRANSACTIONS</t>
  </si>
  <si>
    <t>030700100001</t>
  </si>
  <si>
    <t>PAYABLE AGAINST REDEMPTION OF UNITS</t>
  </si>
  <si>
    <t xml:space="preserve">Out of pocket </t>
  </si>
  <si>
    <t>EQ</t>
  </si>
  <si>
    <t>DT</t>
  </si>
  <si>
    <t>DEBT</t>
  </si>
  <si>
    <t>PPF_EQ</t>
  </si>
  <si>
    <t>PPF_DT</t>
  </si>
  <si>
    <t>PPF_MM</t>
  </si>
  <si>
    <t>Bank Profit - HMB KSE</t>
  </si>
  <si>
    <t>Element of (income) / loss and capital (gains) / losses</t>
  </si>
  <si>
    <t>Shezan International Limited</t>
  </si>
  <si>
    <t>Brokerage payable</t>
  </si>
  <si>
    <t>Appreciation / (diminution) during the period</t>
  </si>
  <si>
    <t>Fertilizer</t>
  </si>
  <si>
    <t>Cement</t>
  </si>
  <si>
    <t>Maple Leaf Cement Factory Limited</t>
  </si>
  <si>
    <t>Miscellaneous</t>
  </si>
  <si>
    <t>Shifa International Hospitals Limited</t>
  </si>
  <si>
    <t>010600100001</t>
  </si>
  <si>
    <t>RECEIVABLE AGAINST REDEMPTION OF DEBT SECURITIES  PRINCIPAL.</t>
  </si>
  <si>
    <t>010600300002</t>
  </si>
  <si>
    <t>Provision Against Red Of Debt Sec - Principal (New Allied Tfc)</t>
  </si>
  <si>
    <t>010701000001</t>
  </si>
  <si>
    <t>Advances Tax Against- Sale Of Shares</t>
  </si>
  <si>
    <t>030100800001</t>
  </si>
  <si>
    <t>Sales Tax Payable On Trustee Fee</t>
  </si>
  <si>
    <t>050100200002</t>
  </si>
  <si>
    <t>Sales Tax On Trustee Fee</t>
  </si>
  <si>
    <t>Securities transaction cost</t>
  </si>
  <si>
    <t>MCB Bank Limited</t>
  </si>
  <si>
    <t xml:space="preserve">Mark-up earned </t>
  </si>
  <si>
    <t xml:space="preserve">Advance tax </t>
  </si>
  <si>
    <t>HALF YEAR ACCOUNTS</t>
  </si>
  <si>
    <t>op</t>
  </si>
  <si>
    <t>charge</t>
  </si>
  <si>
    <t>reversal</t>
  </si>
  <si>
    <t>impairment</t>
  </si>
  <si>
    <t>closing</t>
  </si>
  <si>
    <t>SEP QUARTERLY ACCOUNTS(EY)</t>
  </si>
  <si>
    <t>QUARTERLY ACCOUNTS(Client)</t>
  </si>
  <si>
    <t>Pharmaceuticals</t>
  </si>
  <si>
    <t>Statement of compliance</t>
  </si>
  <si>
    <t>1.5</t>
  </si>
  <si>
    <t>Sales tax on remuneration of trustee</t>
  </si>
  <si>
    <t>included in prices of units issued less those redeemed:</t>
  </si>
  <si>
    <t>CONTINGENCIES AND COMMITMENTS</t>
  </si>
  <si>
    <t>Withholding tax payable</t>
  </si>
  <si>
    <t>Equity</t>
  </si>
  <si>
    <t>(Decrease) / increase in liabilities</t>
  </si>
  <si>
    <t>Hence, the Fund has accordingly made an accrual on account of Sindh Sales Tax on services chargeable on custodianship services during the period ended.</t>
  </si>
  <si>
    <t>Amount received on issuance of units</t>
  </si>
  <si>
    <t>Payable to Central Depository Company</t>
  </si>
  <si>
    <t>Contingencies and commitments</t>
  </si>
  <si>
    <t>During the period the Chief Executive Officer (CEO) of the Fund has resigned and approval of new CEO is pending with the Securities and Exchange Commission of Pakistan. Therefore, in the absence of a CEO, these financial statements have been signed by two directors of the Management Company duly authorized by the Board of Directors.</t>
  </si>
  <si>
    <t>This represents remuneration of the Pension Fund Manager at the rate of 1.5 percent of the average amount of net assets of each sub-fund calculated during the period for determining the prices of units of the sub-funds.</t>
  </si>
  <si>
    <t>CONDENSED INTERIM STATEMENT OF COMPREHENSIVE INCOME (UN-AUDITED)</t>
  </si>
  <si>
    <t>The income of Pakistan Pension Fund is exempt from tax under clause 57(3)(viii) of Part I of the Second Schedule to the Income Tax Ordinance, 2001. Further through Finance Act, 2011, effective from July 01, 2011, pension funds are included in the list of entities on which the provisions of section 113 regarding minimum tax shall not apply.</t>
  </si>
  <si>
    <t xml:space="preserve">Remuneration of Central Depository </t>
  </si>
  <si>
    <t>Company Limited - Trustee</t>
  </si>
  <si>
    <t>Mari Petroleum Company Limited</t>
  </si>
  <si>
    <t>Avanceon Limited</t>
  </si>
  <si>
    <t>Hascol Petroleum Limited</t>
  </si>
  <si>
    <t>Kohinoor Textile Mills Limited</t>
  </si>
  <si>
    <t>Bata Pakistan Limited</t>
  </si>
  <si>
    <t>Faysal Bank Limited</t>
  </si>
  <si>
    <t>Bank</t>
  </si>
  <si>
    <t>Net asset as per BS</t>
  </si>
  <si>
    <t xml:space="preserve">NET UNREALISED (DIMINUTION) / APPRECIATION IN MARKET VALUE OF </t>
  </si>
  <si>
    <t>Director</t>
  </si>
  <si>
    <t xml:space="preserve"> of Pakistan Limited - Trustee </t>
  </si>
  <si>
    <t xml:space="preserve">Sales tax and Federal Excise Duty on </t>
  </si>
  <si>
    <t>CONDENSED INTERIM STATEMENT OF ASSETS AND LIABILITIES</t>
  </si>
  <si>
    <t xml:space="preserve">Investments </t>
  </si>
  <si>
    <t>Provision for Federal Excise Duty</t>
  </si>
  <si>
    <t>Receivable against sale of investment</t>
  </si>
  <si>
    <t xml:space="preserve">Brokerage </t>
  </si>
  <si>
    <t xml:space="preserve">Withholding tax </t>
  </si>
  <si>
    <t xml:space="preserve">Auditors' remuneration </t>
  </si>
  <si>
    <t xml:space="preserve">Provision for Federal Excise Duty </t>
  </si>
  <si>
    <t xml:space="preserve"> on remuneration of Pension Fund </t>
  </si>
  <si>
    <t xml:space="preserve">Sindh sales tax payable on </t>
  </si>
  <si>
    <t xml:space="preserve">- Central Depository Company </t>
  </si>
  <si>
    <t xml:space="preserve">  of Pakistan</t>
  </si>
  <si>
    <t xml:space="preserve">Net unrealized (appreciation) / </t>
  </si>
  <si>
    <t xml:space="preserve">diminution in fair value of </t>
  </si>
  <si>
    <t xml:space="preserve">investments at the beginning </t>
  </si>
  <si>
    <t xml:space="preserve"> of the period</t>
  </si>
  <si>
    <t>as per LS</t>
  </si>
  <si>
    <t>Market value as a % of the paid up capital of the investee company</t>
  </si>
  <si>
    <t>Carrying Value</t>
  </si>
  <si>
    <t>Shares of listed companies - fully paid ordinary shares of Rs.10 each unless stated otherwise</t>
  </si>
  <si>
    <t>Allied Bank Limited</t>
  </si>
  <si>
    <t>Archroma Pakistan Limited</t>
  </si>
  <si>
    <t>Engro Fertilizer Limited</t>
  </si>
  <si>
    <t>INVESTMENTS</t>
  </si>
  <si>
    <t xml:space="preserve">Money </t>
  </si>
  <si>
    <t>Market</t>
  </si>
  <si>
    <t>Sub-Fund</t>
  </si>
  <si>
    <t>Commercial Paper</t>
  </si>
  <si>
    <t>Market value as % of net assets of sub-funds</t>
  </si>
  <si>
    <t>Sales / matured during the year</t>
  </si>
  <si>
    <t>Abbott Laboratories Pakistan limited</t>
  </si>
  <si>
    <t>Jahangir Siddiqui &amp; Company Limited</t>
  </si>
  <si>
    <t xml:space="preserve">CA </t>
  </si>
  <si>
    <t>Term Finance Certificates - available for sale</t>
  </si>
  <si>
    <t>Name of the investee company</t>
  </si>
  <si>
    <t>Number of certificates</t>
  </si>
  <si>
    <t>Market value as a % of total investments</t>
  </si>
  <si>
    <t>-------------------- (Rupees) --------------------</t>
  </si>
  <si>
    <t>'At fair value through profit or loss'</t>
  </si>
  <si>
    <t>Term finance certificates</t>
  </si>
  <si>
    <t>Standard Chartered Bank (Pakistan)</t>
  </si>
  <si>
    <t>Limited - TFC</t>
  </si>
  <si>
    <t>Bank Alfalah Limited</t>
  </si>
  <si>
    <t>TFC - IV (Floating)</t>
  </si>
  <si>
    <t>Issue date</t>
  </si>
  <si>
    <t>Maturity date</t>
  </si>
  <si>
    <t>Advances, deposits and other receivables</t>
  </si>
  <si>
    <t>Discount Income On Govt Security Pibs</t>
  </si>
  <si>
    <t>URG / LOSS INVESTMENT IN DEBT SECURITIES</t>
  </si>
  <si>
    <t>Paid-up Capital</t>
  </si>
  <si>
    <t>Pakistan Limited</t>
  </si>
  <si>
    <t xml:space="preserve">remuneration of </t>
  </si>
  <si>
    <t xml:space="preserve">The Pakistan Pension Fund (the Fund) was established under a Trust Deed executed between MCB-Arif Habib Savings and Investments Limited as Pension Fund Manager and Muslim Commercial Financial Services (Private) Limited (MCFSL) as Trustee. The Trust Deed was approved by the Securities and Exchange Commission of Pakistan (SECP) on May 24, 2007 and was executed on June 04, 2007 under the Voluntary Pension System Rules, 2005 (VPS Rules). Habib Metropolitan Bank Limited (HMBL) was appointed as the new Trustee in place of MCFSL through a revised Trust Deed dated June 16, 2011 which was approved by SECP on July 07, 2011. Central Depository Company of Pakistan Limited was appointed as the new Trustee in place of HMBL through a revised Trust Deed dated July 21, 2014 which was approved by SECP on July 23, 2014. </t>
  </si>
  <si>
    <t>(Increase) / Decrease</t>
  </si>
  <si>
    <t>Increase / (Decrease)</t>
  </si>
  <si>
    <t xml:space="preserve"> CASH AND CASH EQUIVALENTS</t>
  </si>
  <si>
    <t xml:space="preserve">Impairment loss charged during </t>
  </si>
  <si>
    <t>the period</t>
  </si>
  <si>
    <t>Provision for Sindh Workers' Welfare Fund</t>
  </si>
  <si>
    <t>Units</t>
  </si>
  <si>
    <t xml:space="preserve">Receivable against </t>
  </si>
  <si>
    <t xml:space="preserve">-National Clearing Company of </t>
  </si>
  <si>
    <t xml:space="preserve">Provision for Sindh Workers' Welfare </t>
  </si>
  <si>
    <t>----------------------%----------------------</t>
  </si>
  <si>
    <t>Profit receivable</t>
  </si>
  <si>
    <t>Advance, deposits and other receivables</t>
  </si>
  <si>
    <t xml:space="preserve">ADVANCES, DEPOSITS AND OTHER RECEIVABLES </t>
  </si>
  <si>
    <t>Remuneration (include indirect taxes)</t>
  </si>
  <si>
    <t>Settlement charges</t>
  </si>
  <si>
    <t>Unit Holders' Fund</t>
  </si>
  <si>
    <t>Issued
 for cash</t>
  </si>
  <si>
    <t>Redeemed</t>
  </si>
  <si>
    <t>Issued 
for cash</t>
  </si>
  <si>
    <t xml:space="preserve"> - Pakistan Pension Fund - Equity</t>
  </si>
  <si>
    <t>Key management personnel</t>
  </si>
  <si>
    <t xml:space="preserve"> - Pakistan Pension Fund - Debt</t>
  </si>
  <si>
    <t xml:space="preserve"> - Pakistan Pension Fund - Money Market</t>
  </si>
  <si>
    <t>Bank Balance</t>
  </si>
  <si>
    <t>Profit Receivable</t>
  </si>
  <si>
    <t>As at December 31, 2018 (Un-audited)</t>
  </si>
  <si>
    <t xml:space="preserve">
As at June 30, 2018 (Audited)</t>
  </si>
  <si>
    <t>There were no contingencies and commitments outstanding as at December 31, 2018 (June 30, 2018: Nil).</t>
  </si>
  <si>
    <t>Balance as at December 31, 2018</t>
  </si>
  <si>
    <t>As at July 01, 2018</t>
  </si>
  <si>
    <t>As at December 31, 2018</t>
  </si>
  <si>
    <t>As at June 30, 2018 (Audited)</t>
  </si>
  <si>
    <t>010100100001</t>
  </si>
  <si>
    <t>BANK BALANCES - ALLIED BANK LIMITED - FOREIGN EXCHANGE BRANCH</t>
  </si>
  <si>
    <t>S</t>
  </si>
  <si>
    <t>Current Account</t>
  </si>
  <si>
    <t>010100100005</t>
  </si>
  <si>
    <t>BANK BALANCES - BANK AL FALAH LIMITED  - KSE BRANCH</t>
  </si>
  <si>
    <t>Saving Account</t>
  </si>
  <si>
    <t>010100100068</t>
  </si>
  <si>
    <t>Bank Balances - Askari Bank Limited - Garden Town Lahore Branch</t>
  </si>
  <si>
    <t>010100100075</t>
  </si>
  <si>
    <t>Bank Balances - Js Bank Limited - Ocean Tower, Clifton Branch</t>
  </si>
  <si>
    <t>010100100087</t>
  </si>
  <si>
    <t>Bank Balances - Habib Bank Limited - Kse Branch</t>
  </si>
  <si>
    <t>010100100100</t>
  </si>
  <si>
    <t>Bank Balances - National Bank Of Pakistan - Main Branch</t>
  </si>
  <si>
    <t xml:space="preserve">PROFIT RECEIVABLE </t>
  </si>
  <si>
    <t>ADVANCES AGAINST TAX DEDUCTED</t>
  </si>
  <si>
    <t xml:space="preserve">SECURITY DEPOSITS </t>
  </si>
  <si>
    <t>Capital</t>
  </si>
  <si>
    <t>010601100005</t>
  </si>
  <si>
    <t>PROFIT RECEIVABLE - BANK AL FALAH LIMITED  - KSE BRANCH</t>
  </si>
  <si>
    <t>Element Of Income - net</t>
  </si>
  <si>
    <t>010601100017</t>
  </si>
  <si>
    <t>PROFIT RECEIVABLE - MCB BANK LIMITED - UNI TOWER BRANCH</t>
  </si>
  <si>
    <t>010601100075</t>
  </si>
  <si>
    <t>Profit Receivable - Js Bank Limited - Ocean Tower, Clifton Branch</t>
  </si>
  <si>
    <t>Capital Gains/(Losses)-FVOCI</t>
  </si>
  <si>
    <t>010700300001</t>
  </si>
  <si>
    <t>ADVANCES AGAINST TAX DEDUCTED AGAINST BANK PROFIT</t>
  </si>
  <si>
    <t>SALES TAX PAYABLE</t>
  </si>
  <si>
    <t>Back Office Operation Payable</t>
  </si>
  <si>
    <t>INCOME</t>
  </si>
  <si>
    <t>PROFIT ON BANK DEPOSITES</t>
  </si>
  <si>
    <t>ELEMENT OF INCOME - NET</t>
  </si>
  <si>
    <t>EXPENSES</t>
  </si>
  <si>
    <t>031200100001</t>
  </si>
  <si>
    <t>SETT CHG</t>
  </si>
  <si>
    <t xml:space="preserve">BANK CHARGES </t>
  </si>
  <si>
    <t>040200100001</t>
  </si>
  <si>
    <t>PROFIT ON - ALLIED BANK LIMITED - FOREIGN EXCHANGE BRANCH</t>
  </si>
  <si>
    <t>040200100005</t>
  </si>
  <si>
    <t>PROFIT ON - BANK AL FALAH LIMITED  - KSE BRANCH</t>
  </si>
  <si>
    <t>Profit On - Habib Metropolitan Bank Limited - Karachi Stock Exchange Branch</t>
  </si>
  <si>
    <t>Profit On - Mcb Bank Limited - Uni Tower Branch</t>
  </si>
  <si>
    <t>040200100068</t>
  </si>
  <si>
    <t>Profit On - Askari Bank Limited - Garden Town Lahore Branch</t>
  </si>
  <si>
    <t>040200100075</t>
  </si>
  <si>
    <t>Profit On - Js Bank Limited - Ocean Tower, Clifton Branch</t>
  </si>
  <si>
    <t>040200100088</t>
  </si>
  <si>
    <t>Profit On Habib Bank Limited Kse Branch</t>
  </si>
  <si>
    <t>040200100090</t>
  </si>
  <si>
    <t>Profit On - Habib Bank Limited Kse Branch</t>
  </si>
  <si>
    <t>040400100002</t>
  </si>
  <si>
    <t>Element Of Income - Realized</t>
  </si>
  <si>
    <t>051000100001</t>
  </si>
  <si>
    <t>BANK CHARGES - ALLIED BANK LIMITED</t>
  </si>
  <si>
    <t>051000100008</t>
  </si>
  <si>
    <t>BANK CHARGES - HABIB BANK LIMITED</t>
  </si>
  <si>
    <t>051000100021</t>
  </si>
  <si>
    <t>Bank Charges - JS Bank Limited</t>
  </si>
  <si>
    <t>PROFIT ON PLACEMENT</t>
  </si>
  <si>
    <t>010100100072</t>
  </si>
  <si>
    <t>Bank Balances - Zarai Taraqiati Bank Limited - Shafi Court Branch</t>
  </si>
  <si>
    <t>010300700001</t>
  </si>
  <si>
    <t>INVESTMENT IN COMMERCIAL PAPER  FACE VALUE  HFT</t>
  </si>
  <si>
    <t>010300700003</t>
  </si>
  <si>
    <t>COMMERCIAL PAPER  DISCOUNT / AMORTISATION  HFT</t>
  </si>
  <si>
    <t>ELEMENT OF INCOME  - net</t>
  </si>
  <si>
    <t>010600500001</t>
  </si>
  <si>
    <t>010601100001</t>
  </si>
  <si>
    <t>PROFIT RECEIVABLE - ALLIED BANK LIMITED - FOREIGN EXCHANGE BRANCH</t>
  </si>
  <si>
    <t xml:space="preserve">SALES TAX PAYABLE </t>
  </si>
  <si>
    <t>010601100089</t>
  </si>
  <si>
    <t>Profit Receivable - Habib Bank Limited Kse Branch</t>
  </si>
  <si>
    <t>RETURN ON TERM DEPOSIT ACCOUNTS</t>
  </si>
  <si>
    <t>INCOME ON COMMERCIAL PAPERS</t>
  </si>
  <si>
    <t>AMORTIZATION / DISCOUNT ON COMMERCIAL PAPERS</t>
  </si>
  <si>
    <t>040200100072</t>
  </si>
  <si>
    <t>Profit On - Zarai Taraqiati Bank Limited - Shafi Court Branch</t>
  </si>
  <si>
    <t>040200200001</t>
  </si>
  <si>
    <t>040201900001</t>
  </si>
  <si>
    <t>051000100003</t>
  </si>
  <si>
    <t>BANK CHARGES - BANK AL FALAH LIMITED</t>
  </si>
  <si>
    <t>PROFIT RECEIVABLE ON BANK DEPOSITES</t>
  </si>
  <si>
    <t>ACCRUED PROFIT</t>
  </si>
  <si>
    <t>010100100102</t>
  </si>
  <si>
    <t>Bank Balances - Mcb Bank Limited Islamic Bank Gulberg Lahore</t>
  </si>
  <si>
    <t>RECEIVABLE FROM NCCPL AMOUNT DEPOSITED AGAINST EXPOSURE MARGIN</t>
  </si>
  <si>
    <t>010100100103</t>
  </si>
  <si>
    <t>Bank Balances - Silk Bank Limited - Main Branch</t>
  </si>
  <si>
    <t>Element of income - net</t>
  </si>
  <si>
    <t>010300900001</t>
  </si>
  <si>
    <t>INVESTMENTS IN TFC FACE VALUE HFT</t>
  </si>
  <si>
    <t>010300900002</t>
  </si>
  <si>
    <t>APPRECIATION / DIMINUTION - TFC - HFT</t>
  </si>
  <si>
    <t>010300900003</t>
  </si>
  <si>
    <t>PREMIUM / DISCOUNT ON TFC - HFT</t>
  </si>
  <si>
    <t>010601100098</t>
  </si>
  <si>
    <t>Profit Receivable - Silk Bank Limited - Main Branch</t>
  </si>
  <si>
    <t xml:space="preserve">CAPITAL GAIN / (LOSS) </t>
  </si>
  <si>
    <t xml:space="preserve">URG / LOSS INVESTMENT </t>
  </si>
  <si>
    <t>010602200001</t>
  </si>
  <si>
    <t>010700400002</t>
  </si>
  <si>
    <t>Advances Against Tax Deducted Against Debt Security</t>
  </si>
  <si>
    <t>INCOME ON NCCPL DEPOSIT AGAINST EXPOSURE MARGIN</t>
  </si>
  <si>
    <t>EXPENSES:</t>
  </si>
  <si>
    <t xml:space="preserve">SETT CHG </t>
  </si>
  <si>
    <t>031000500003</t>
  </si>
  <si>
    <t>BROKERAGE PAYABLE  MONEY MARKET</t>
  </si>
  <si>
    <t>040101400001</t>
  </si>
  <si>
    <t>040200100098</t>
  </si>
  <si>
    <t>Profit On - Mcb Bank Limited Islamic Bank Gulberg Lahore</t>
  </si>
  <si>
    <t>040200100099</t>
  </si>
  <si>
    <t>Profit On - Silk Bank Limited - Main Branch</t>
  </si>
  <si>
    <t>040201500002</t>
  </si>
  <si>
    <t>040300100001</t>
  </si>
  <si>
    <t>051000100031</t>
  </si>
  <si>
    <t>Bank Charges - Silk Bank Limited</t>
  </si>
  <si>
    <t>National Foods Limited</t>
  </si>
  <si>
    <t xml:space="preserve">As at December 31, 2018 </t>
  </si>
  <si>
    <t xml:space="preserve">Soneri Bank Limited </t>
  </si>
  <si>
    <t xml:space="preserve">K-Electric Limited </t>
  </si>
  <si>
    <t xml:space="preserve">
As at June 30, 2018 </t>
  </si>
  <si>
    <t xml:space="preserve">As at December 31, 2017           </t>
  </si>
  <si>
    <t>On HFT</t>
  </si>
  <si>
    <t>ON HFT</t>
  </si>
  <si>
    <t xml:space="preserve">Other Income </t>
  </si>
  <si>
    <t>Payable against purchase of equity/money market securities</t>
  </si>
  <si>
    <t>Hafiz.Mansoor@pk.ey.com</t>
  </si>
  <si>
    <t>MCB Islamic Bank Limited</t>
  </si>
  <si>
    <t xml:space="preserve">                                                                                 </t>
  </si>
  <si>
    <t>There is no change in the status of the SWWF as reported in note 11 to the annual financial statements of the Fund for the year ended June 30, 2018. Had the provision not been made, the net assets value per unit of the Fund would have been higher by Re.2.34 per unit in respect of equity sub fund, Re.0.83 per unit in respect of debt sub fund, Re.0.52 per unit in respect of money market sub fund as at December 31, 2018 (June 30, 2018: Re.2.77 per unit in respect of equity sub fund, Re.0.52 per unit in respect of debt sub fund, Re.0.34 per unit in respect of money market sub fund)</t>
  </si>
  <si>
    <t>There is no change in the status of the appeal filed by the Federal Board of Revenue in the Honorable Supreme Court of Pakistan in respect of levy of Federal Excise Duty, as reported in note 11 to the annual financial statements. Had the provision not been made, the net assets value per unit of the Fund would have been higher by Rs.1.5 (June 30, 2018: Rs.2.6) per unit in respect of equity sub fund, Rs.1.07 (June 30, 2018: Rs.0.68) per unit in respect of debt sub fund, Re.1.24 (June 30, 2018: Re.0.44) per unit in respect of money market sub fund  as at December 31, 2018.</t>
  </si>
  <si>
    <t xml:space="preserve">Payable against purchase of investment </t>
  </si>
  <si>
    <t>7.1</t>
  </si>
  <si>
    <t xml:space="preserve"> Fund (note 7.1)</t>
  </si>
  <si>
    <t xml:space="preserve"> Manager (note 7.2)</t>
  </si>
  <si>
    <t>(Un-Audited)</t>
  </si>
  <si>
    <t>(Audited)</t>
  </si>
  <si>
    <t>June 30,</t>
  </si>
  <si>
    <t>CONTRIBUTION TABLE</t>
  </si>
  <si>
    <t>NUMBER OF UNITS IN ISSUE</t>
  </si>
  <si>
    <t>Total units outstanding at beginning of the period</t>
  </si>
  <si>
    <t>Units redeemed during the period</t>
  </si>
  <si>
    <t>Total units in issue at end of the period</t>
  </si>
  <si>
    <t>Total units outstanding at the beginning of the year</t>
  </si>
  <si>
    <t>Units issued during the year</t>
  </si>
  <si>
    <t>Units redeemed during the year</t>
  </si>
  <si>
    <t>Total units in issue at the end of the year</t>
  </si>
  <si>
    <t>at fair value through profit or loss - net</t>
  </si>
  <si>
    <t>CONDENSED INTERIM STATEMENT OF CASH FLOWS (UN-AUDITED)</t>
  </si>
  <si>
    <t>____________</t>
  </si>
  <si>
    <t>_____________________</t>
  </si>
  <si>
    <t xml:space="preserve"> Chief Executive Officer</t>
  </si>
  <si>
    <t>Money</t>
  </si>
  <si>
    <t>--------------- (Number of units) ---------------</t>
  </si>
  <si>
    <t>Unrealised loss on revaluation of investments -</t>
  </si>
  <si>
    <t xml:space="preserve">- Dividend income on shares </t>
  </si>
  <si>
    <t>- Income from Government Securities</t>
  </si>
  <si>
    <t>- Income from Term Finance Certificates</t>
  </si>
  <si>
    <t>- Income on Commercial Papers</t>
  </si>
  <si>
    <t>__________</t>
  </si>
  <si>
    <t>______________________</t>
  </si>
  <si>
    <t>Investments at fair value through profit or loss:</t>
  </si>
  <si>
    <t>Element of income / (loss) and capital gains / (losses)</t>
  </si>
  <si>
    <t>included in the prices of units sold less those in units</t>
  </si>
  <si>
    <t>redeemed - net</t>
  </si>
  <si>
    <t>Net (loss) / income for the period</t>
  </si>
  <si>
    <t>Profit on bank and term deposits</t>
  </si>
  <si>
    <t>Other comprehensive income for the period</t>
  </si>
  <si>
    <t xml:space="preserve">Adjustments for non cash and other items: </t>
  </si>
  <si>
    <t>Net capital loss / (gain) on sale of investments</t>
  </si>
  <si>
    <t>at fair value through profit or loss</t>
  </si>
  <si>
    <t xml:space="preserve">Payable to Central Depository Company of </t>
  </si>
  <si>
    <t xml:space="preserve"> Pakistan Limited - Trustee </t>
  </si>
  <si>
    <t>Net cash (used in) / generated from operating activities</t>
  </si>
  <si>
    <t>Receipts from issuance of units</t>
  </si>
  <si>
    <t>Payments on redemption of units</t>
  </si>
  <si>
    <t>Net cash generated from / (used in) financing activities</t>
  </si>
  <si>
    <t>Net increase / (decrease) in cash and cash equivalents</t>
  </si>
  <si>
    <t>Unrealised diminution during the period in the market</t>
  </si>
  <si>
    <t xml:space="preserve">value of investments classified as </t>
  </si>
  <si>
    <t>available for sale - net</t>
  </si>
  <si>
    <t>The Fund is an open-end pension fund consisting of three sub-funds namely; Equity Sub-Fund, Debt Sub-Fund and Money Market Sub-Fund. Units are offered for public subscription on a continuous basis. The number of units of any sub-fund purchased out of contributions depends on the Allocation Scheme selected by the respective Participant out of the allocation schemes offered by the Pension Fund Manager.</t>
  </si>
  <si>
    <t>Title to the assets of the Fund is held in the name of Central Depository Company Limited as Trustee of the Fund.</t>
  </si>
  <si>
    <t>Figures have been rounded off to the nearest thousand rupees unless otherwise stated.</t>
  </si>
  <si>
    <t>6.1</t>
  </si>
  <si>
    <t>6.2</t>
  </si>
  <si>
    <t xml:space="preserve">
</t>
  </si>
  <si>
    <t>--------------------------------------- (Rupees) ---------------------------------------</t>
  </si>
  <si>
    <t>At fair value through</t>
  </si>
  <si>
    <t xml:space="preserve">profit or loss </t>
  </si>
  <si>
    <t>---------------------------- (Rupees) ----------------------------</t>
  </si>
  <si>
    <t>ACCRUED EXPENSES AND OTHER LIABILITIES</t>
  </si>
  <si>
    <t>Provision for Federal Excise Duty on</t>
  </si>
  <si>
    <t>Provision for Federal Excise Duty on remuneration of Pension Fund Manager</t>
  </si>
  <si>
    <t>------------ (Number of units) ------------</t>
  </si>
  <si>
    <t xml:space="preserve">Equity </t>
  </si>
  <si>
    <t xml:space="preserve">Debt </t>
  </si>
  <si>
    <t xml:space="preserve">Market  </t>
  </si>
  <si>
    <t>Balances with banks - savings accounts</t>
  </si>
  <si>
    <t>Term deposit receipt</t>
  </si>
  <si>
    <t xml:space="preserve">MCB Arif Habib Savings and Investments Limited - </t>
  </si>
  <si>
    <t>Remuneration (including indirect taxes)</t>
  </si>
  <si>
    <t>Central Depository Company of Pakistan Limited - Trustee</t>
  </si>
  <si>
    <t xml:space="preserve">Group / Associated companies </t>
  </si>
  <si>
    <t>Arif Habib Limited - Brokerage House</t>
  </si>
  <si>
    <t>Brokerage expense*</t>
  </si>
  <si>
    <t>Balances outstanding at period end:</t>
  </si>
  <si>
    <t>The amount disclosed represents the amount of brokerage paid / payable to connected persons and not the purchase or sale value of securities transacted through them. The purchase or sale value has not been treated as transactions with connected persons as the ultimate counter-parties are not connected persons.</t>
  </si>
  <si>
    <t>Sindh sales tax payable on remuneration</t>
  </si>
  <si>
    <t>----------------------------- (Units) -----------------------------</t>
  </si>
  <si>
    <t>MCB Arif Habib Savings and</t>
  </si>
  <si>
    <t>Investments Limited -</t>
  </si>
  <si>
    <t>Purchased during the period</t>
  </si>
  <si>
    <t>Sold during the period</t>
  </si>
  <si>
    <t>Bonus / right issue during the period</t>
  </si>
  <si>
    <t>Unrealised gain / (loss)</t>
  </si>
  <si>
    <t>Unrealised (loss) / gain</t>
  </si>
  <si>
    <t>-------------- (%) -------------</t>
  </si>
  <si>
    <t>The Hub Power Company Limited</t>
  </si>
  <si>
    <t>Number of shares</t>
  </si>
  <si>
    <t>Chemical</t>
  </si>
  <si>
    <t>Commercial banks</t>
  </si>
  <si>
    <t>The Searle Company Limited</t>
  </si>
  <si>
    <t>Total as at June 30, 2018 (Audited)</t>
  </si>
  <si>
    <t>Listed equity securities - at fair value through profit or loss</t>
  </si>
  <si>
    <t>Name of security</t>
  </si>
  <si>
    <t>Sold / matured during the period</t>
  </si>
  <si>
    <t>Pakistan investment bonds - 10 years</t>
  </si>
  <si>
    <t>Pakistan investment bonds - 15 years</t>
  </si>
  <si>
    <t>Pakistan investment bonds - 20 years</t>
  </si>
  <si>
    <t>Pakistan Investment Bonds - 15 years</t>
  </si>
  <si>
    <t>Market Treasury Bills - 3 months</t>
  </si>
  <si>
    <t>Government securities</t>
  </si>
  <si>
    <t>Debt securities - Term</t>
  </si>
  <si>
    <t xml:space="preserve">Finance Certificates / </t>
  </si>
  <si>
    <t>Sukuks</t>
  </si>
  <si>
    <t>------ % ------</t>
  </si>
  <si>
    <t>Debt securities - Term finance certificates / Sukuks - at fair value through profit or loss</t>
  </si>
  <si>
    <t>Rating</t>
  </si>
  <si>
    <t>Maturity</t>
  </si>
  <si>
    <t>Government securities - at fair value through profit or loss</t>
  </si>
  <si>
    <t>Government securities - available for sale</t>
  </si>
  <si>
    <t>Appreciation / (diminution)</t>
  </si>
  <si>
    <t>Pakistan investment bonds - 5 years</t>
  </si>
  <si>
    <t>----- (Number of shares) -----</t>
  </si>
  <si>
    <t>Pension Fund Manager *</t>
  </si>
  <si>
    <t>* The unit holder also holds 10% or more of the units in the Plan.</t>
  </si>
  <si>
    <t>Individuals:</t>
  </si>
  <si>
    <t>Issuance of units</t>
  </si>
  <si>
    <t>Redemption of units</t>
  </si>
  <si>
    <t>------------------------------------------------------------------- (Rupees) -------------------------------------------------------------------</t>
  </si>
  <si>
    <t>As at March 31, 2019</t>
  </si>
  <si>
    <t>Balance as at March 31, 2019</t>
  </si>
  <si>
    <t>Total as at March 31, 2019 (Un-Audited)</t>
  </si>
  <si>
    <t>Income on NCCPl Deposit Against Exposure Deposit</t>
  </si>
  <si>
    <t>Habib Metropolitan Bank Limited</t>
  </si>
  <si>
    <t>051000100002</t>
  </si>
  <si>
    <t>BANK CHARGES - ASKARI BANK LIMITED</t>
  </si>
  <si>
    <t>Sales</t>
  </si>
  <si>
    <t>Redemption</t>
  </si>
  <si>
    <t>Net</t>
  </si>
  <si>
    <t>The disclosures made in this condensed interim financial information have, however, been limited based on the requirements of the International Accounting Standard 34: 'Interim Financial Reporting'. This condensed interim financial information is unaudited.</t>
  </si>
  <si>
    <t>During the period, the Fund has adopted IFRS-9: ''Financial Instruments'' which has replaced IAS-39: ''Financial Instruments: Recognition and Measurement''. As a result of adoption of IFRS-9, investments amounting to Rs.132.74 million have been reclassified from 'Available for sale' as at June 30, 2018 to 'fair value through profit or loss' category with effect from July 1, 2018 (as disclosed in note 3.3).</t>
  </si>
  <si>
    <t>To adjust differences of portfolio &amp; GL.</t>
  </si>
  <si>
    <t>Silk Bank</t>
  </si>
  <si>
    <t>Earnings per unit</t>
  </si>
  <si>
    <t xml:space="preserve">Element of (loss) / Income and capital </t>
  </si>
  <si>
    <t xml:space="preserve">(losses) / gains included in prices of units </t>
  </si>
  <si>
    <t>Sep 30,</t>
  </si>
  <si>
    <t>Quarter ended</t>
  </si>
  <si>
    <t>010100100114</t>
  </si>
  <si>
    <t>Bank Balances -Allied Bank Limited-Kse Branch</t>
  </si>
  <si>
    <t>010100100117</t>
  </si>
  <si>
    <t>Bank Balances - Faysal Bank Limited- Lahore Branch</t>
  </si>
  <si>
    <t>010601100109</t>
  </si>
  <si>
    <t>Profit Receivable - Faysal Bank Limited Lahore Branch</t>
  </si>
  <si>
    <t>040200100110</t>
  </si>
  <si>
    <t>Profit On - Faysal Bank Limited Lahore Branch</t>
  </si>
  <si>
    <t>040200100111</t>
  </si>
  <si>
    <t xml:space="preserve"> Profit on - Allied Bank Limited - KSE Branch</t>
  </si>
  <si>
    <t>010100100014</t>
  </si>
  <si>
    <t>BANK BALANCES - HABIB METROPOLITAN BANK LIMITED - KARACHI STOCK EXCHANGE BRANCH</t>
  </si>
  <si>
    <t>010100100092</t>
  </si>
  <si>
    <t>Bank Balances - Bank Al Habib Limited - Shahra-E-Faisal Branch</t>
  </si>
  <si>
    <t>040200100101</t>
  </si>
  <si>
    <t>Profit On - Bank Al Habib Limited - Shahrah-E-Faisal</t>
  </si>
  <si>
    <t>Bank Al Habib Limited</t>
  </si>
  <si>
    <t>Ibl Healthcare Limited</t>
  </si>
  <si>
    <t>Gul Ahmed Textile Mills Limited</t>
  </si>
  <si>
    <t>Pakistan Investment Bonds - 3 years</t>
  </si>
  <si>
    <t>Market Treasury Bills - 6 months</t>
  </si>
  <si>
    <t>The Bank of Punjab Limited</t>
  </si>
  <si>
    <t>3 Months Maturity T-Bills</t>
  </si>
  <si>
    <t>In saving accounts</t>
  </si>
  <si>
    <t>Standards, amendments and interpretations to existing standards not yet effective and not applicable/ relevant to the Fund</t>
  </si>
  <si>
    <t>Estimates and Judgements</t>
  </si>
  <si>
    <t xml:space="preserve">Financial Risk Management </t>
  </si>
  <si>
    <t>'The Fund's financial risk management objectives and policies are consistent with that disclosed in the financial statements as at and for the year ended 30 June 2019.</t>
  </si>
  <si>
    <t>June 30, 2020</t>
  </si>
  <si>
    <t>------------------------------------- (Rupees '000) -------------------------------------</t>
  </si>
  <si>
    <t>----------------------------------- (Rupees '000) -----------------------------------</t>
  </si>
  <si>
    <t>--------------------------------- (Rupees '000) ---------------------------------</t>
  </si>
  <si>
    <t xml:space="preserve">The accounting policies adopted for the preparation of these condensed interim financial statements are the same as those applied in the preparation of the annual published financial statements of the Fund for the period ended June 30, 2020.  </t>
  </si>
  <si>
    <t>There are certain standards, amendments to the approved accounting standards and interpretations that are mandatory for the Fund’s accounting periods beginning on or after July 1, 2020 but are considered not to be relevant or do not have any significant effect on the Fund's operations and are, therefore, not detailed in these condensed interim financial statements.</t>
  </si>
  <si>
    <t>'The preparation of condensed interim financial information requires management to make judgments, estimates and assumptions that affect the application of accounting policies and the reported amounts of assets and liabilities, income and expenses. Actual results may differ from these estimates. In preparing this condensed interim financial information, the significant judgments made by management in applying accounting policies and the key sources of estimation uncertainty were the same as those that applied to financial statements as at and for the year ended 30 June 2020.</t>
  </si>
  <si>
    <t>--------------------------------------- (Rupees '000) ---------------------------------------</t>
  </si>
  <si>
    <t>Sep 30, 2020 (Un-audited)</t>
  </si>
  <si>
    <t>------------ (Rupees '000) ------------</t>
  </si>
  <si>
    <t>As at Sep 30, 2020</t>
  </si>
  <si>
    <t>------------------------------------------------------- (Rupees '000) -------------------------------------------------------</t>
  </si>
  <si>
    <t>Sep 30, 2020 (Unaudited)</t>
  </si>
  <si>
    <t>------------------------------------ (Rupees '000) -------------------------------------</t>
  </si>
  <si>
    <t>FOR THE QUARTER ENDED SEPTEMBER 30, 2020 (Un-Audited)</t>
  </si>
  <si>
    <t>As at 
July 01, 2020</t>
  </si>
  <si>
    <t>010100100054</t>
  </si>
  <si>
    <t>Bank Balances - Mcb Bank Limited - Shaheen Complex Branch</t>
  </si>
  <si>
    <t>040200100021</t>
  </si>
  <si>
    <t>Profit On - Mcb Bank Limited - Shaheen Complex Branch</t>
  </si>
  <si>
    <t>010303600000</t>
  </si>
  <si>
    <t>APPRECIAION/DIMUNITION ON PIB FRB -HFT</t>
  </si>
  <si>
    <t>010303600001</t>
  </si>
  <si>
    <t>INVESTMENT IN PIB HFT - FRB</t>
  </si>
  <si>
    <t>010303600003</t>
  </si>
  <si>
    <t>DISCOUNT/AMORTIZATION ON PIB FRB- HFT</t>
  </si>
  <si>
    <t>010602800001</t>
  </si>
  <si>
    <t>ACCRUED PROFIT ON PIB - FRB</t>
  </si>
  <si>
    <t>040102000001</t>
  </si>
  <si>
    <t>URG / LOSS INVESTMENT IN PIB FRB -HFT</t>
  </si>
  <si>
    <t>040202400001</t>
  </si>
  <si>
    <t>INCOME ON GOVT SECTY PIBS FRB</t>
  </si>
  <si>
    <t>040202500001</t>
  </si>
  <si>
    <t>AMORTIZATION / DISCOUNT ON GOVT SEC PIBS FRB</t>
  </si>
  <si>
    <t>040200100096</t>
  </si>
  <si>
    <t>Profit On - National Bank Of Pakistan - Main Branch</t>
  </si>
  <si>
    <t>31-OCT-06</t>
  </si>
  <si>
    <t>31-OCT-21</t>
  </si>
  <si>
    <t>10-JUN-04</t>
  </si>
  <si>
    <t>10-JUN-24</t>
  </si>
  <si>
    <t>Indus Motors Company Limited</t>
  </si>
  <si>
    <t>Agriauto Industires Limited</t>
  </si>
  <si>
    <t>Cable &amp; Electrical Goods</t>
  </si>
  <si>
    <t>Pak Elektron Limited</t>
  </si>
  <si>
    <t>Bestway Cement Limited</t>
  </si>
  <si>
    <t>Pioneer Cement Limited</t>
  </si>
  <si>
    <t>Engro Polymer and Chemicals Limited</t>
  </si>
  <si>
    <t>Murree Brewery Company</t>
  </si>
  <si>
    <t>Abbott Laboratories (Pakistan) Limited</t>
  </si>
  <si>
    <t>Interloop Limited</t>
  </si>
  <si>
    <t>Tri-Pak Films</t>
  </si>
  <si>
    <t>NOTES TO THE FINANCIAL STATEMENTS</t>
  </si>
  <si>
    <t>These financial statements have been prepared in accordance with the accounting and reporting standards as applicable in Pakistan. Such standards comprise of:</t>
  </si>
  <si>
    <t>International Financial Reporting Standards (IFRS Standards) issued by the International Accounting 'Standards Board (IASB) as notified under the Companies Act, 2017 (the Act);</t>
  </si>
  <si>
    <t>Provisions of and directives issued under the Companies Act, 2017 along with part VIIIA of the repealed Companies Ordinance, 1984; and</t>
  </si>
  <si>
    <t>Functional and presentation currency</t>
  </si>
  <si>
    <t>These financial statements are presented in Pakistani Rupee which is the Fund's functional and presentation currency.</t>
  </si>
  <si>
    <t>SUMMARY OF SIGNIFICANT ACCOUNTING POLICIES</t>
  </si>
  <si>
    <t>The accounting policies adopted in the preparation of these financial statements are consistent with those of the previous financial years.</t>
  </si>
  <si>
    <t>New / Revised Standards, Interpretations and Amendments</t>
  </si>
  <si>
    <t>The Fund has adopted the following accounting standard and the amendments and interpretation of IFRSs which became effective for the current year:</t>
  </si>
  <si>
    <t>IFRS 16 – Leases</t>
  </si>
  <si>
    <t>IFRIC 23 – Uncertainty over Income Tax Treatments</t>
  </si>
  <si>
    <t>IFRS 3 – Business Combinations – Previously held interests in a joint operation</t>
  </si>
  <si>
    <t>IFRS 9 – Financial instruments – Prepayment Features with Negative Compensation (Amendments)</t>
  </si>
  <si>
    <t>IAS 28 – Long-term Interests in Associates and Joint Ventures (Amendments)</t>
  </si>
  <si>
    <t>IFRS 11 – Joint Arrangements – Previously held interests in a joint operation</t>
  </si>
  <si>
    <t>IAS 12 Income Taxes – Income tax consequences of payments on financial instruments classified as equity</t>
  </si>
  <si>
    <t>IAS 23 – Borrowing Costs - Borrowing costs eligible for capitalisation</t>
  </si>
  <si>
    <t>IAS 19 – Employee Benefits –  Plan Amendment, Curtailment or Settlement (Amendments)</t>
  </si>
  <si>
    <t>IFRS 14 – Regulatory Deferral Accounts</t>
  </si>
  <si>
    <t xml:space="preserve">In addition to the above standards and amendments, improvements to various accounting standards have also been issued by the IASB in December 2017 which became effective in the current period. </t>
  </si>
  <si>
    <t>The adoption of the above standards, amendments and improvements to accounting standards and interpretations did not have any material effect on the financial statements.</t>
  </si>
  <si>
    <t>Standards, interpretations and amendments to approved accounting standards that are not yet effective</t>
  </si>
  <si>
    <t>The following standards, amendments and interpretations with respect to the approved accounting standards as applicable in Pakistan would be effective from the dates mentioned below against the respective standard or interpretation:</t>
  </si>
  <si>
    <t xml:space="preserve">Effective date (annual </t>
  </si>
  <si>
    <t>periods beginning</t>
  </si>
  <si>
    <t>Standard or Interpretation</t>
  </si>
  <si>
    <t>on or after)</t>
  </si>
  <si>
    <t>Definition of a Business - Amendments to IFRS 3</t>
  </si>
  <si>
    <t>January 01, 2020</t>
  </si>
  <si>
    <t>Interest rate benchmark reform - Amendment to IFRS 9, IAS 39 and IFRS 7</t>
  </si>
  <si>
    <t>IAS – 1: Definition of Material – Amendments to IAS 1 and IAS 8</t>
  </si>
  <si>
    <t xml:space="preserve">Covid-19-Related Rent Concessions – Amendment to IFRS 16 </t>
  </si>
  <si>
    <t>June 01, 2020</t>
  </si>
  <si>
    <t xml:space="preserve">Property, Plant and Equipment: Proceeds before Intended Use – </t>
  </si>
  <si>
    <t xml:space="preserve">Amendments to IAS 16 </t>
  </si>
  <si>
    <t xml:space="preserve">Onerous Contracts – Costs of Fulfilling a Contract – Amendments to IAS 37 </t>
  </si>
  <si>
    <t>Classification of liabilities as current or non-current - Amendment to IAS 1</t>
  </si>
  <si>
    <t>January 01, 2022</t>
  </si>
  <si>
    <t xml:space="preserve">Sale or Contribution of Assets between an Investor and its Associate </t>
  </si>
  <si>
    <t>or Joint Venture - Amendment to IFRS 10 and IAS 28</t>
  </si>
  <si>
    <t>Not yet finalized</t>
  </si>
  <si>
    <t>The above standards and amendments are not expected to have any material impact on the Fund's financial statements in the period of initial application.</t>
  </si>
  <si>
    <t>The IASB has also issued the revised Conceptual Framework for Financial Reporting (the Conceptual Framework) in March 2018 which is effective for annual periods beginning on or after January 01, 2020 for preparers of financial statements who develop accounting policies based on the Conceptual Framework. The revised Conceptual Framework is not a standard, and none of the concepts override those in any standard or any requirements in a standard. The purpose of the Conceptual Framework is to assist IASB in developing standards, to help preparers develop consistent accounting policies if there is no applicable standard in place and to assist all parties to understand and interpret the standards.</t>
  </si>
  <si>
    <t>Further, following new standards have been issued by IASB which are yet to be notified by the SECP for the purpose of applicability in Pakistan.</t>
  </si>
  <si>
    <t xml:space="preserve">IASB Effective date </t>
  </si>
  <si>
    <t>(annual periods</t>
  </si>
  <si>
    <t>Standards</t>
  </si>
  <si>
    <t>beginning on or after)</t>
  </si>
  <si>
    <t>IFRS 1 - First-time Adoption of International Financial Reporting Standards</t>
  </si>
  <si>
    <t>July 01, 2009</t>
  </si>
  <si>
    <t>IFRS 17 – Insurance Contracts</t>
  </si>
  <si>
    <t>January 01, 2023</t>
  </si>
  <si>
    <t>Financial assets</t>
  </si>
  <si>
    <t>Classification</t>
  </si>
  <si>
    <t>Business model assessment</t>
  </si>
  <si>
    <t xml:space="preserve">The Fund determines its business model at the level that best reflects how it manages groups of financial assets to achieve its business objective.
</t>
  </si>
  <si>
    <t>The Fund's business model is not assessed on an instrument-by-instrument basis, but at a higher level of aggregated portfolios and is based on observable factors such as:</t>
  </si>
  <si>
    <t>The objectives for the portfolio, in particular, whether management's strategy focuses on earning contractual revenue, maintaining a particular interest rate profile, matching the duration of the financial assets to the duration of the liabilities that are funding those assets or realizing cash flows through the sale of the assets;</t>
  </si>
  <si>
    <t>How the performance of the business model and the financial assets held within that business model are evaluated and reported to the entity's key management personnel</t>
  </si>
  <si>
    <t>The risks that affect the performance of the business model (and the financial assets held within that business model) and, in particular, the way those risks are managed.</t>
  </si>
  <si>
    <t>How managers of the business are compensated (for example, whether the compensation is based on the fair value of the assets managed or on the contractual cash flows collected).</t>
  </si>
  <si>
    <t>The business model assessment is based on reasonably expected scenarios without taking 'worst case' or 'stress case’ scenarios into account. If cash flows after initial recognition are realised in a way that is different from the Fund's original expectations, the Fund does not change the classification of the remaining financial assets held in that business model, but incorporates such information when assessing newly originated or newly purchased financial assets going forward.</t>
  </si>
  <si>
    <t>Assessments whether contractual cash flows are solely payments of principal and interest (SPPI)</t>
  </si>
  <si>
    <t>As a second step of its classification process the Fund assesses the contractual terms of financial to identify whether they meet the SPPI test.</t>
  </si>
  <si>
    <t>‘Principal’ for the purpose of this test is defined as the fair value of the financial asset at initial recognition and may change over the life of the financial asset (for example, if there are repayments of principal or amortisation of the premium / discount).</t>
  </si>
  <si>
    <t>The most significant elements of interest within a lending arrangement are typically the consideration for the time value of money and credit risk. To make the SPPI assessment, the Fund applies judgement and considers relevant factors such as the currency in which the financial asset is denominated, and the period for which the interest rate is set.</t>
  </si>
  <si>
    <t>In contrast, contractual terms that introduce a more than the minimum exposure to risks or volatility in the contractual cash flows that are unrelated to a basic lending arrangement do not give rise to contractual cash flows that are solely payments of principal and interest on the amount outstanding. In such cases, the financial asset is required to be measured at FVTPL.</t>
  </si>
  <si>
    <t>Debt instruments</t>
  </si>
  <si>
    <r>
      <t xml:space="preserve">A </t>
    </r>
    <r>
      <rPr>
        <sz val="11"/>
        <color theme="1"/>
        <rFont val="Arial"/>
        <family val="2"/>
      </rPr>
      <t>debt instrument</t>
    </r>
    <r>
      <rPr>
        <sz val="11"/>
        <color rgb="FF000000"/>
        <rFont val="Arial"/>
        <family val="2"/>
      </rPr>
      <t xml:space="preserve"> is measured at amortised cost if it meets both of the following conditions and is not designated as at FVTPL:</t>
    </r>
  </si>
  <si>
    <t>the asset is held within a business model whose objective is to hold assets to collect contractual cash flows; and</t>
  </si>
  <si>
    <t>the contractual terms of the financial asset give rise on specified dates to cash flows that are solely payments of principal and interest on the principal amount outstanding.</t>
  </si>
  <si>
    <t>A debt instrument is measured at FVOCI only if it meets both of the following conditions and is not designated as at FVTPL:</t>
  </si>
  <si>
    <t>the asset is held within a business model whose objective is achieved by both collecting contractual cash flows and selling financial assets; and</t>
  </si>
  <si>
    <t>A debt instrument held for trading purposes is classified as measured at FVTPL.</t>
  </si>
  <si>
    <t>In addition, on initial recognition, the Fund may irrevocably designate a debt instrument that otherwise meets the requirements to be measured at amortised cost or at FVOCI as at FVTPL if doing so eliminates or significantly reduces an accounting mismatch that would otherwise arise.</t>
  </si>
  <si>
    <t>Equity instruments</t>
  </si>
  <si>
    <t>On initial recognition of an equity investment that is not held for trading, the Fund may irrevocably elect to present subsequent changes in fair value in OCI. This election is made on an investment-by-investment basis.</t>
  </si>
  <si>
    <t>An equity instrument held for trading purposes is  classified as measured at FVTPL.</t>
  </si>
  <si>
    <t>Initial Measurement</t>
  </si>
  <si>
    <t>Investments are initially measured at their fair value except in the case of financial assets recorded at FVTPL, transaction costs are added to, or subtracted from, this amount.</t>
  </si>
  <si>
    <t>Subsequent Measurement</t>
  </si>
  <si>
    <t>Debt instruments at Fair value through profit and loss</t>
  </si>
  <si>
    <t>After initial measurement, such debt instruments are subsequently measured at FVTPL.</t>
  </si>
  <si>
    <t>Debt instruments at fair vlue through other comprehensive income</t>
  </si>
  <si>
    <t>FVOCI debt instruments are subsequently measured at fair value with gains and losses arising due to changes in fair value recognised in OCI. The accumulated loss recognised in OCI is recycled to the profit and loss upon derecognition of the assets.</t>
  </si>
  <si>
    <t>Equity instruments at fair vlue through other comprehensive income</t>
  </si>
  <si>
    <t>Upon initial recognition, the Fund occasionally elects to classify irrevocably some of its equity investments as equity instruments at FVOCI when they meet the definition of Equity under IAS 32 Financial Instruments: Presentation and are not held for trading. The Fund's policy is to designate equity investments as FVOCI when those investments are held for purposes other than to generate investment returns. Such classification is determined on an instrument-by instrument basis.</t>
  </si>
  <si>
    <t xml:space="preserve">Gains and losses on these equity instruments are never recycled to profit. Dividends are recognised in profit or loss as other operating income when the right of the payment has been established, except when the Fund benefits from such proceeds as a recovery of part of the cost of the instrument, in which case, such gains are recorded in OCI. Equity instruments at FVOCI are not subject to an impairment assessment. </t>
  </si>
  <si>
    <t>Financial assets at fair value through profit or loss</t>
  </si>
  <si>
    <t>Financial assets at FVTPL are recorded in the statement of financial position at fair value. Changes in fair value are recorded in profit and loss. Dividend income from equity securities measured at FVTPL is recorded in profit or loss when the right to the payment has been established.</t>
  </si>
  <si>
    <t>Impairment of financial assets</t>
  </si>
  <si>
    <t>In relation to the impairment of financial assets, IFRS 9 requires an expected credit loss model, as opposed to an incurred credit loss model under IAS 39. The expected credit loss model requires an entity to account for expected credit losses and changes in those expected credit losses at each reporting date to reflect changes in credit risk since initial recognition. In other words, it is no longer necessary for a credit event to have occurred before credit losses are recognized.</t>
  </si>
  <si>
    <t>However, SECP through its SCD/AMCW/RS/MUFAP/2017-148 dated November 21, 2017 have deferred the applicability of above impairment requirements in relation to debt securities for mutual funds and accordingly, basis defined in Circular No. 33 of 2012 dated, October 24, 2012 will be followed.</t>
  </si>
  <si>
    <t>Derecognition</t>
  </si>
  <si>
    <t>The Fund derecognises a financial asset when the contractual right to the cash flows from the financial asset expires or it transfers the right to receive the contractual cash flows in a transaction in which substantially all the risks and rewards of ownership of the financial asset are transferred.</t>
  </si>
  <si>
    <t>Offsetting of financial assets and liabilities</t>
  </si>
  <si>
    <t>Financial assets and financial liabilities are offset and the net amount is reported in the statement of assets and liabilities when there is a legally enforceable right to set off the recognised amounts and there is an intention to settle on a net basis, or to realise the assets and settle the liabilities simultaneously.</t>
  </si>
  <si>
    <t>Financial liabilities</t>
  </si>
  <si>
    <t>All financial liabilities are recognised at the time when the Fund becomes a party to contractual provisions of the instrument. A financial liability is derecognised when the obligation under the liability is discharged or cancelled or expired. Financial liabilities include payable to the Pension Fund Manager, payable to the Trustee and other liabilities.</t>
  </si>
  <si>
    <t>Issue, allocation, reallocation and redemption of units</t>
  </si>
  <si>
    <t>Contribution received from a Participant is allocated to the sub-funds on the basis of the allocation scheme selected by the Participant out of the allocation schemes offered by the Pension Fund Manager. Units issued in respect of a sub-fund are recorded at the offer price of that sub-fund, determined by the Pension Fund Manager for the applications received by the distributors during business hours on that date. The offer price represents the net asset value per unit of the sub-fund as of the close of the business day plus the allowable sales load and any provision for duties and charges, if applicable. The sales load is payable to the investment facilitators, distributors and the Pension Fund Manager.</t>
  </si>
  <si>
    <t>The Pension Fund Manager makes reallocation of the sub-fund units between the sub-funds at least once a year to ensure that the allocations of the sub-fund units of all the Participants are according to the allocation schemes selected by the Participants.</t>
  </si>
  <si>
    <t xml:space="preserve">Element of income / (loss) and capital gains / (losses) included in prices of units sold less those in units redeemed </t>
  </si>
  <si>
    <t>An equalization account called the 'element of income / (loss) and capital gains / (losses) included in prices of units sold less those in units redeemed' is created, in order to prevent the dilution of per unit income and distribution of income already paid out on redemption.</t>
  </si>
  <si>
    <t>The Fund records that portion of the net element of income / (loss) and capital gains / (losses) relating to units sold and redeemed during an accounting period which pertains to unrealised gains / (losses) that form part of the Unit Holders' Funds in a separate reserve account and any amount remaining in this reserve account at the end of an accounting period (whether gain or loss) is included in the amount available for distribution to the unit holders. The remaining portion of the net element of income / (loss) and capital gains / (losses) relating to units issued and redeemed during an accounting period is recognized in the Income Statement.</t>
  </si>
  <si>
    <t>Provisions</t>
  </si>
  <si>
    <t>Provisions are recognised when the Fund has a present legal or constructive obligation as a result of past events, it is probable that an outflow of resources embodying economic benefits will be required to settle the obligation and a reliable estimate of the amount of obligation can be made. Provisions are regularly reviewed and adjusted to reflect the current best estimate.</t>
  </si>
  <si>
    <t>Net asset value per unit</t>
  </si>
  <si>
    <t>The net asset value (NAV) per unit, as disclosed on the balance sheet, is calculated by dividing the net assets of the Fund by the number of units of the sub-fund in circulation at the year end.</t>
  </si>
  <si>
    <t>4.9</t>
  </si>
  <si>
    <t>Earnings per unit (EPU) has not been disclosed as in the opinion of the management determination of weighted average units for calculating EPU is not practicable.</t>
  </si>
  <si>
    <t>4.10</t>
  </si>
  <si>
    <t>4.11</t>
  </si>
  <si>
    <t xml:space="preserve">Revenue recognition </t>
  </si>
  <si>
    <t>Gain or loss on sale of investment is accounted for in the income statement in the period in which it arises.</t>
  </si>
  <si>
    <t>Unrealised gain / loss arising on revaluation of investments classified as 'at fair value through profit or loss' is included in the income statement in the period in which it arises.</t>
  </si>
  <si>
    <t>Dividend income is recognised when the right to receive dividend is established.</t>
  </si>
  <si>
    <t>Profit / mark-up on bank balances and government securities is recognised on an effective interest rate method.</t>
  </si>
  <si>
    <t>Cash and cash equivalents</t>
  </si>
  <si>
    <t xml:space="preserve">Cash and cash equivalents comprise of bank balances and short term highly liquid investments with original maturity of three months or less, are readily convertible to known amounts of cash, are subject to an insignificant risk of changes in value, and are held for the purpose of meeting short term cash commitments rather than for investments and other purposes. </t>
  </si>
  <si>
    <t>Foreign currency translation</t>
  </si>
  <si>
    <t>Foreign currency transactions are translated into the functional currency using the exchange rates prevailing at the dates of transactions. Foreign exchange gains and losses resulting from the settlement of such transactions and from the translation at year-end exchange rates of monetary assets and liabilities denominated in foreign currencies are recognised in the income statement. Translation differences on non-monetary financial assets and liabilities such as equities at fair value through profit or loss are recognised in the Income Statement within the fair value net gain or loss.</t>
  </si>
  <si>
    <t>Basis of allocation of expenses to each sub-fund</t>
  </si>
  <si>
    <t>Remuneration to the Pension Fund Manager, Trustee and annual fee to the SECP is allocated to each sub-fund on the basis of the net assets of the sub-fund.</t>
  </si>
  <si>
    <t>Expenses specifically incurred by a sub-fund, such as custody and settlement charges, fees and subscription and bank charges are charged to that sub-fund.</t>
  </si>
  <si>
    <t>Auditors' remuneration and legal and professional charges are allocated on the basis of the proportionate net assets of each sub-fund.</t>
  </si>
  <si>
    <t>HMB KSE</t>
  </si>
  <si>
    <t>HBL KSE</t>
  </si>
  <si>
    <t>CY</t>
  </si>
  <si>
    <t>LY</t>
  </si>
  <si>
    <t>REIMBURSEMENT OF EXPENSES TO THE MANAGEMENT COMPANY</t>
  </si>
  <si>
    <t>SECP has introduced "expense ratio" vide amendments in the NBFC Regulations dated November 25, 2015, whereby, the total expense ratio of an income scheme shall be capped at 2% of average daily net assets value of the scheme. The regulation further states that for the purpose of expense ratio, expenses incurred in relation to any government levy on funds such as sales tax, federal excise duty, SECP fee, etc. shall be excluded while calculating expense ratio. Furthermore, under the NBFC Regulation 60(3)(s), the Management Company is allowed to charge their cost to Collective Investment Schemes (CIS) in respect of fees and expenses related to registrar services, accounting, operations and valuation services related to that CIS, the maximum cost that can be charged in this regard is up to 0.1% of the average annual net assets of that CIS or actual, whichever is less. Accordingly, this represents the amount payable to the Management Company to maintain the expense ratio of the Fund within the prescribed limits. The total expense ratio of the Fund is 2.43% which includes 0.44% representing government levies and SECP fee.</t>
  </si>
  <si>
    <t>------------------------------ (Rupees in '000') ------------------------------</t>
  </si>
  <si>
    <t>INTEREST RECEIVABLE</t>
  </si>
  <si>
    <t>Mark-up on:</t>
  </si>
  <si>
    <t>- Pakistan investment bonds</t>
  </si>
  <si>
    <t>- Term finance certificates</t>
  </si>
  <si>
    <t>- Deposit accounts</t>
  </si>
  <si>
    <t xml:space="preserve">ADVANCES, DEPOSITS AND </t>
  </si>
  <si>
    <t>OTHER RECEIVABLES</t>
  </si>
  <si>
    <t>Receivable against:</t>
  </si>
  <si>
    <t xml:space="preserve">   - National Clearing Company </t>
  </si>
  <si>
    <t>of Pakistan Limited (NCCPL)</t>
  </si>
  <si>
    <t xml:space="preserve">   - Central Depository Company </t>
  </si>
  <si>
    <t>of Pakistan Limited (CDC)</t>
  </si>
  <si>
    <t xml:space="preserve">PAYABLE TO THE </t>
  </si>
  <si>
    <t>PENSION FUND MANAGER</t>
  </si>
  <si>
    <t>the pension fund manager</t>
  </si>
  <si>
    <t xml:space="preserve">Sindh sales tax payable </t>
  </si>
  <si>
    <t>on remuneration of</t>
  </si>
  <si>
    <t>pension fund manager</t>
  </si>
  <si>
    <t>The Pension Fund Manager has charged remuneration at the rate of 1.5% (2019: 1.5%) of average annual net assets of the Fund. The remuneration is paid to the Pension Fund Manager on a monthly basis in arrears.</t>
  </si>
  <si>
    <t>Sales tax on management remuneration has been charged at the rate of 13% (2019: 13%).</t>
  </si>
  <si>
    <t>PAYABLE TO TRUSTEE</t>
  </si>
  <si>
    <t xml:space="preserve">Sales tax on </t>
  </si>
  <si>
    <t>remuneration payable</t>
  </si>
  <si>
    <t>The Trustee, CDC is entitled to a monthly remuneration for services rendered to the Fund under the provisions of the Trust Deed and Offering Documents as per the tariff specified therein, based on the daily net asset value of the Fund. As per the Trust Deed and Offering Document the tariff structure applicable to the Fund in respect of  trustee fee is as follows:</t>
  </si>
  <si>
    <t>Average net assets value</t>
  </si>
  <si>
    <t>Tariff per annum</t>
  </si>
  <si>
    <t xml:space="preserve">Up to Rs.1 billion </t>
  </si>
  <si>
    <t>Rs.0.3 million or 0.15% p.a. of net assets, whichever is higher</t>
  </si>
  <si>
    <t>Current NAV</t>
  </si>
  <si>
    <t>Rs.1 billion to Rs.3 billion</t>
  </si>
  <si>
    <t>Rs.1.5 million or 0.10% p.a. of net assets exceeding Rs.1 billion</t>
  </si>
  <si>
    <t>Provision for Sindh Workers' Welfare Fund (SWWF)</t>
  </si>
  <si>
    <t>Revised NAV</t>
  </si>
  <si>
    <t>Rs.3 billion to Rs.6 billion</t>
  </si>
  <si>
    <t>Rs.3.5 million or 0.08% p.a. of net assets exceeding Rs.3 billion</t>
  </si>
  <si>
    <t>No of Units</t>
  </si>
  <si>
    <t>NAV/U</t>
  </si>
  <si>
    <t>Over Rs.6 billion</t>
  </si>
  <si>
    <t>Rs.5.9 million plus 0.06% p.a. of net assets exceeding Rs.6 billion</t>
  </si>
  <si>
    <t>Revised NAV/U</t>
  </si>
  <si>
    <t>Sales tax on trustee remuneration has been charged at the rate of 13% (2019: 13%).</t>
  </si>
  <si>
    <t>ANNUAL FEE PAYABLE  TO THE SECURITIES AND EXCHANGE COMMISSION OF PAKISTAN (SECP)</t>
  </si>
  <si>
    <t>This represents annual fee to the SECP at the rate of one twenty-fifth of one percent (2019: one thirtieth of one percent) of average annual net assets of each sub-fund, revised as per SRO 260(I)/2019 dated December 24, 2019.</t>
  </si>
  <si>
    <t>September 30, 2020</t>
  </si>
  <si>
    <t>------------------------------ (Rupees in '000) ------------------------------</t>
  </si>
  <si>
    <t>16.</t>
  </si>
  <si>
    <t xml:space="preserve"> AUDITORS' REMUNERATION</t>
  </si>
  <si>
    <t xml:space="preserve">Annual audit fee </t>
  </si>
  <si>
    <t>Half yearly review fee</t>
  </si>
  <si>
    <t>Out of pocket expenses</t>
  </si>
  <si>
    <t>Sales tax</t>
  </si>
  <si>
    <t>Related parties / connected persons of the Fund include the Pension Fund Manager, other collective investment schemes managed by the Pension Fund Manager, MCB Bank Limited being the Holding Company of the Pension Fund Manager, the Trustee, directors, key management personnel and other associated undertakings and connected persons. Connected persons also include any person beneficially owing directly or indirectly 10% or more of the units in the issue / net assets of the Fund.</t>
  </si>
  <si>
    <t>Transactions with connected persons essentially comprise sale and redemption of units, fee on account of managing the affairs of the Fund, other charges, sale and purchase of investments and distribution payments to connected persons. The transactions with connected persons are in the normal course of business, at contracted rates and at terms determined in accordance with market rates.</t>
  </si>
  <si>
    <t>Remuneration payable to the Pension Fund Manager and the Trustee is determined in accordance with the provision of the VPS Rules and constitutive documents of the Fund respectively.</t>
  </si>
  <si>
    <t>Details of transactions and balances at year end with related parties / connected persons, other than those which have been disclosed elsewhere in these financial statements, are as follows:</t>
  </si>
  <si>
    <t>JUNE NAV</t>
  </si>
  <si>
    <t>Pakistan Investment Bonds - FRB</t>
  </si>
  <si>
    <t>- Net capital gain / (loss) on sale of investments</t>
  </si>
  <si>
    <t>- Unrealised gain / (loss) on revaluation of investments - net</t>
  </si>
  <si>
    <t>Net income / (loss) from operating activities</t>
  </si>
  <si>
    <t>Net income / (loss) for the period before taxation</t>
  </si>
  <si>
    <t>Net income / (loss) for the period</t>
  </si>
  <si>
    <t>Net Income / (loss) for the period after taxation</t>
  </si>
  <si>
    <t>Total comprehensive Income / (loss) for the period</t>
  </si>
  <si>
    <t>Net Income / (loss) for the period</t>
  </si>
  <si>
    <t>BASIS OF COMPLIANCE</t>
  </si>
  <si>
    <t>This condensed interim financial information is presented in Pak Rupees which is the functional and presentation currency of the Fund.</t>
  </si>
  <si>
    <t>Amendments to certain existing standards and interpretations on approved accounting standards effective during the period were not relevant and does not have any significant impact on the Fund’s operations or a change in accounting policies of the Fund, therefore, have not been detailed in these condensed interim financial statements.</t>
  </si>
  <si>
    <r>
      <t xml:space="preserve">7.1.1 </t>
    </r>
    <r>
      <rPr>
        <sz val="11"/>
        <rFont val="Arial"/>
        <family val="2"/>
      </rPr>
      <t>Following shares have been pledged with National Clearing Company of Pakistan Limited (NCCPL) as security against settlement of the Sub-Fund's trades in terms of Circular No. 11 dated October 23, 2007 issued by SECP:</t>
    </r>
  </si>
  <si>
    <t>These interim financial statements were authorized for issue on _______________ by the Board of Directors of the Pension Fund Manager.</t>
  </si>
  <si>
    <t>Corresponding figures have been reclassified and rearranged in these condensed interim financial statements, wherever necessary, for the purpose of better presentation. However, no significant rearrangements or reclassifications were made in these condensed interim financial statements to report.</t>
  </si>
  <si>
    <t>For the</t>
  </si>
  <si>
    <t>September</t>
  </si>
  <si>
    <t>The Pakistan Credit Rating Agency (PACRA) has assigned Management quality rating of "AM1" dated October 06, 2020 to the Management Company.</t>
  </si>
  <si>
    <t>PROFIT RECEIVABLE - BANK AL FALAH LIMITED  - KSE</t>
  </si>
  <si>
    <t>011400100001</t>
  </si>
  <si>
    <t>Advance Against Bookbuilding</t>
  </si>
  <si>
    <t>01190010001</t>
  </si>
  <si>
    <t>Recievable Against Bonus Shares Withheld</t>
  </si>
  <si>
    <t>050500100002</t>
  </si>
  <si>
    <t>Taxationworkers Welfare Fund (Wwf) - Reversal</t>
  </si>
  <si>
    <t>010100100129</t>
  </si>
  <si>
    <t>Bank Balances -Soneri Bank Limited-New Challi Branch</t>
  </si>
  <si>
    <t>010601100110</t>
  </si>
  <si>
    <t>Profit Receivable - Allied Bank Limited - Kse Branch</t>
  </si>
  <si>
    <t>010601700001</t>
  </si>
  <si>
    <t>ACCRUED PROFIT ON GOP IJARA SUKUK</t>
  </si>
  <si>
    <t>040100200001</t>
  </si>
  <si>
    <t>CAPITAL GAIN / (LOSS) ON SALE OF DEBT SECURITIES</t>
  </si>
  <si>
    <t>040102100001</t>
  </si>
  <si>
    <t>CAPITAL GAIN / (LOSS) ON SALE OF PIB FRB -HFT</t>
  </si>
  <si>
    <t>051000100027</t>
  </si>
  <si>
    <t>Bank Charges - Soneri Bank Limited</t>
  </si>
  <si>
    <t>AS AT SEPTEMBER 30, 2021</t>
  </si>
  <si>
    <t>September 30, 2021  (Un-Audited)</t>
  </si>
  <si>
    <t>June 30, 2021</t>
  </si>
  <si>
    <t>Quarter ended September 30, 2021</t>
  </si>
  <si>
    <t>30, 2020</t>
  </si>
  <si>
    <t>FOR THE QUARTER ENDED SEPTEMBER 30, 2021</t>
  </si>
  <si>
    <t>As at June 30, 2020</t>
  </si>
  <si>
    <t>This condensed interim financial information does not include all the information and disclosures required for full annual financial statements and should be read in conjunction with the financial statements for the year ended 30 June 2021.</t>
  </si>
  <si>
    <t>The comparative in the statement of assets and liabilities presented in the condensed interim financial information as at 30 September 2021 have been extracted from the audited financial statements of the Fund for the year ended 30 June 2021, whereas the comparatives in the condensed interim income statement, condensed interim cash flow statement, condensed interim distribution statement and condensed interim statement of movement in unit holders' funds are stated from unaudited condensed interim financial information for the quarter ended 30 September 2020.</t>
  </si>
  <si>
    <t>The accounting policies adopted for the preparation of these condensed interim financial statements are the same as those applied in the preparation of the annual published financial statements of the Fund for the period ended June 30, 2021.</t>
  </si>
  <si>
    <t>The preparation of condensed interim financial information requires management to make judgments, estimates and assumptions that affect the application of accounting policies and the reported amounts of assets and liabilities, income and expenses. Actual results may differ from these estimates. In preparing this condensed interim financial information, the significant judgments made by management in applying accounting policies and the key sources of estimation uncertainty were the same as those that applied to financial statements as at and for the year ended 30 June 2021.</t>
  </si>
  <si>
    <t>The Fund's financial risk management objectives and policies are consistent with that disclosed in the financial statements as at and for the year ended 30 June 2021.</t>
  </si>
  <si>
    <t>Sep 30, 2021 (Un-audited)</t>
  </si>
  <si>
    <t>Balance as at Sep 30, 2021</t>
  </si>
  <si>
    <t>Total as at September 30, 2021 (Un-Audited)</t>
  </si>
  <si>
    <t>Total as at June 30, 2021 (Audited)</t>
  </si>
  <si>
    <t>Bank Alfalah limited</t>
  </si>
  <si>
    <t>Total as at Sep 30, 2021 (Un-Audited)</t>
  </si>
  <si>
    <t>2021</t>
  </si>
  <si>
    <t>September 30, 2021 (Un-audited)</t>
  </si>
  <si>
    <t>Sep 30, 2021 (Unaudited)</t>
  </si>
  <si>
    <t>Quarter ended September 30, 2021 (Un-Audited)</t>
  </si>
  <si>
    <t>2020
(Un-Audited)</t>
  </si>
  <si>
    <t>September 30, 2021 (Un-Audited)</t>
  </si>
  <si>
    <t>Brokerage payable*</t>
  </si>
  <si>
    <t>FOR THE QUARTER ENDED SEPTEMBER 30, 2021 (Un-Audited)</t>
  </si>
  <si>
    <t>As at 
July 01, 2021</t>
  </si>
  <si>
    <t>As at Sep 30, 2021</t>
  </si>
  <si>
    <t>September 30, 2021</t>
  </si>
  <si>
    <t>As at July 01, 2021</t>
  </si>
  <si>
    <t>Commercial paper - at Fair Value through profit &amp; loss</t>
  </si>
  <si>
    <t>0000`</t>
  </si>
  <si>
    <t>Term Deposit Reciepts - at fair value through profit or loss</t>
  </si>
  <si>
    <t>Money Market Sub Fund</t>
  </si>
  <si>
    <t xml:space="preserve">As at June 30, 2021 </t>
  </si>
  <si>
    <t>Name of Investee ompany</t>
  </si>
  <si>
    <t>Rate of return per annum</t>
  </si>
  <si>
    <t>During the Year</t>
  </si>
  <si>
    <t>Matured during the year</t>
  </si>
  <si>
    <t>-----------------------------'(Rupees in '000') -------------------------</t>
  </si>
  <si>
    <t>Face value as percentage
of total investments</t>
  </si>
  <si>
    <t>Face value as percentage of net assets</t>
  </si>
  <si>
    <t>---------------%---------------</t>
  </si>
  <si>
    <t>Face Value</t>
  </si>
  <si>
    <t>As at September 30, 2021</t>
  </si>
  <si>
    <t>Pakistan Investment Bonds - 5 years</t>
  </si>
  <si>
    <t>22-OCT-20</t>
  </si>
  <si>
    <t>22-OCT-23</t>
  </si>
  <si>
    <t>06-MAY-21</t>
  </si>
  <si>
    <t>06-MAY-26</t>
  </si>
  <si>
    <t>Pakistan Investment Bonds - 20 years</t>
  </si>
  <si>
    <t>12-JUL-18</t>
  </si>
  <si>
    <t>12-JUL-23</t>
  </si>
  <si>
    <t>15-OCT-20</t>
  </si>
  <si>
    <t>15-OCT-25</t>
  </si>
  <si>
    <t>20-AUG-20</t>
  </si>
  <si>
    <t>20-AUG-23</t>
  </si>
  <si>
    <t>05-AUG-21</t>
  </si>
  <si>
    <t>05-AUG-24</t>
  </si>
  <si>
    <t>29-JUL-21</t>
  </si>
  <si>
    <t>21-OCT-21</t>
  </si>
  <si>
    <t>09-SEP-21</t>
  </si>
  <si>
    <t>02-DEC-21</t>
  </si>
  <si>
    <t>02-JUL-21</t>
  </si>
  <si>
    <t>23-SEP-21</t>
  </si>
  <si>
    <t>12-AUG-21</t>
  </si>
  <si>
    <t>04-NOV-21</t>
  </si>
  <si>
    <t>26-AUG-21</t>
  </si>
  <si>
    <t>18-NOV-21</t>
  </si>
  <si>
    <t>15-JUL-21</t>
  </si>
  <si>
    <t>07-OCT-21</t>
  </si>
  <si>
    <t>25-MAR-21</t>
  </si>
  <si>
    <t>10-MAR-22</t>
  </si>
  <si>
    <t>30-DEC-21</t>
  </si>
  <si>
    <t>24-FEB-22</t>
  </si>
  <si>
    <t>27-JAN-22</t>
  </si>
  <si>
    <t>13-JAN-22</t>
  </si>
  <si>
    <t>10-FEB-22</t>
  </si>
  <si>
    <t>051000100007</t>
  </si>
  <si>
    <t>BANK CHARGES - FAYSAL BANK LIMITED</t>
  </si>
  <si>
    <t>Honda Atlas Cars(Pakistan) Limited</t>
  </si>
  <si>
    <t>Pak Suzuki Motors Company Limited</t>
  </si>
  <si>
    <t>------------------- (Rupees '000) -------------------</t>
  </si>
  <si>
    <t>Automobile Parts &amp; Accessories</t>
  </si>
  <si>
    <t>Automobile Assembler</t>
  </si>
  <si>
    <t>Atlas Battery Limited</t>
  </si>
  <si>
    <t>Attock Cement Pakistan Limited</t>
  </si>
  <si>
    <t>Gharibwal Cement Ltd</t>
  </si>
  <si>
    <t>Kohat Cement Company Limited</t>
  </si>
  <si>
    <t>Berger Paints Pakistan</t>
  </si>
  <si>
    <t>Bank AlFalah Limited</t>
  </si>
  <si>
    <t>Bank Of Punjab</t>
  </si>
  <si>
    <t>Amreli Steels Limited</t>
  </si>
  <si>
    <t>Mughal Iron &amp; Steel Industries Limited</t>
  </si>
  <si>
    <t>Engineering</t>
  </si>
  <si>
    <t>Food &amp; Personal Care Products</t>
  </si>
  <si>
    <t>The Organic Meat Company Limited</t>
  </si>
  <si>
    <t>Glass &amp; Ceramics</t>
  </si>
  <si>
    <t>Shabbir Tiles &amp; Ceramics Limited</t>
  </si>
  <si>
    <t>Insurance</t>
  </si>
  <si>
    <t>EFU General Insurance Limited</t>
  </si>
  <si>
    <t>Service Industries</t>
  </si>
  <si>
    <t>Leather &amp; Tanneries</t>
  </si>
  <si>
    <t>Shifa International Hospitals</t>
  </si>
  <si>
    <t>OIL &amp; GAS EXPLORATION COMPANIES</t>
  </si>
  <si>
    <t>Pakistan State Oil Company Limited</t>
  </si>
  <si>
    <t>Oil And Gas Marketing Companies</t>
  </si>
  <si>
    <t>Paper And Board</t>
  </si>
  <si>
    <t>Packages Limited</t>
  </si>
  <si>
    <t>Glaxosmithkline Consumer Healthcare Pakistan Limited</t>
  </si>
  <si>
    <t>Highnoon Laboratories Limited</t>
  </si>
  <si>
    <t>Power Generation &amp; Distribution</t>
  </si>
  <si>
    <t>Technology &amp; Communications</t>
  </si>
  <si>
    <t>TRG Pakistan Limited</t>
  </si>
  <si>
    <t>Textile Composite</t>
  </si>
  <si>
    <t>010601300001</t>
  </si>
  <si>
    <t>ACCRUED PROFIT ON TERM FINANCE CERTIFICATES  PRE IPO</t>
  </si>
  <si>
    <t>010700200001</t>
  </si>
  <si>
    <t>ADVANCES AGAINST IPO SUBSCRIPTION DEBT SECURITY</t>
  </si>
  <si>
    <t>040200100122</t>
  </si>
  <si>
    <t>Profit On -Soneri Bank Limited-New Challi Branch</t>
  </si>
  <si>
    <t>There is no change in the status of Federal Excise Duty as reported in the annual financial statements of the Fund for the qaurter ended september 30, 2021. Had the said provision for FED not been recorded in the financial statements of the Sub-Funds, the net assets value of the Equity Sub-Fund, Debt Sub-Fund and Money Market Sub-Fund as at September 30, 2021 would have been higher by Rs.1.44 (2021: Rs.1.56) per unit, Rs.1.49 (2021: Rs.1.54) per unit and Rs.0.59 (2021: Rs.0.60) per unit respectively.</t>
  </si>
  <si>
    <t>EXPENSE RATIO</t>
  </si>
  <si>
    <t>There were no contingencies and commitments outstanding as at September 30, 2021 and June 30, 2021.</t>
  </si>
  <si>
    <t xml:space="preserve">These are the savings accounts and carry interest at the rate ranging from 5.75% to 8.85% (June 30, 2021: 5.5% to 8.85%) per annum. </t>
  </si>
  <si>
    <t>SEP 21 NAV</t>
  </si>
  <si>
    <t xml:space="preserve">Sindh Revenue Board (SRB) through its letter dated August 12, 2021 received on August 13, 2021 has intimated Mutual Funds Association of Pakistan's (MUFAP) that the mutual funds do not qualify as Financial Institutions / Industrial Establishments and are therefore, not liable to pay the Sindh Workers’ Welfare Fund (SWWF) contributions. This development was discussed at MUFAP level and was also been taken up with the the Securities and Exchange Commission of Pakistan (SECP). All the Asset Management Companies, in consultation with SECP, have reversed the cumulative provision for SWWF recognised in the financial statements of the Funds till August 12, 2021 on August 13, 2021. </t>
  </si>
  <si>
    <t>SECP has also given its concurrence for recording reversal of provision of SWWF on the day letter was received by MUFAP. This reversal of provision has contributed towards an unusual increase in NAV of the Fund on August 13, 2021. This is one-off event and is not likely to be repeated in the future.</t>
  </si>
  <si>
    <t xml:space="preserve">Going forward, no provision for SWWF would be recognised in the financial statements of the Fund. </t>
  </si>
  <si>
    <t>MCB-Arif Habib Savings and Investments Limited has been licensed to act as a Pension Fund Manager under the VPS Rules through a certificate of registration issued by the SECP. The registered office of the Management Company is situated at 2nd Floor, Adamjee House, I.I Chundrigar Road, Karachi, Pakistan.</t>
  </si>
  <si>
    <t>Equity Sub Fund</t>
  </si>
  <si>
    <t>Debt Sub Fund</t>
  </si>
  <si>
    <t>Money Sub Fund</t>
  </si>
  <si>
    <t>EARNINGS PER UNIT</t>
  </si>
  <si>
    <t>Earnings per unit based on cumulative weighted average units for the period has not been disclosed as in the opinion of the Management Company, the determination of the same is not practicable.</t>
  </si>
  <si>
    <t>FAIR VALUE MEASUREMENTS</t>
  </si>
  <si>
    <t>Fair value is the price that would be received to sell an asset or paid to transfer a liability in an orderly transaction between market participants at the measurement date. Consequently, differences can arise between carrying values and the fair value estimates.</t>
  </si>
  <si>
    <t>Underlying the definition of fair value is the presumption that the Fund is a going concern without any intention or requirement to curtail materially the scale of its operations or to undertake a transaction on adverse terms.</t>
  </si>
  <si>
    <t>Financial assets which are tradable in an open market are revalued at the market prices prevailing on the statement of assets and liabilities date. The estimated fair value of all other financial assets and liabilities is considered not to be significantly different from the respective book values.</t>
  </si>
  <si>
    <t>Fair value hierarchy</t>
  </si>
  <si>
    <t>International Financial Reporting Standard 13, 'Fair Value Measurement' requires the Fund to classify assets using a fair value hierarchy that reflects the significance of the inputs used in making the measurements. The fair value hierarchy has the following levels:</t>
  </si>
  <si>
    <t>Level 1: quoted prices (unadjusted) in active markets for identical assets or liabilities;</t>
  </si>
  <si>
    <t>Level 2: inputs other than quoted prices included within level 1 that are observable for the asset or liability either directly (i.e. as prices) or indirectly (i.e. derived from prices); and</t>
  </si>
  <si>
    <t>Level 3: inputs for the asset or liability that are not based on observable market data (i.e. unobservable inputs).</t>
  </si>
  <si>
    <t>Impact of COVID-19</t>
  </si>
  <si>
    <t>A novel strain of coronavirus (COVID-19) was classified as a pandemic by the World Health Organization on March 11, 2020, impacting countries globally. Measures taken to contain the spread of the virus, including lock-downs, travel bans, quarantines, social distancing, and closures of non-essential services and factories triggered significant disruptions to businesses worldwide and in Pakistan, resulting in an economic slowdown. During the lockdown that lasted from March to May 2020, the funds continued their activity, as the Pakistan Stock Exchange and the money markets continued trading. Management Company is of the view that while COVID-19 and its resulting containment measures have affected the economy, investors’ confidence and adequate steps from the government and regulators have spearheaded recovery and subsequent events reflect that in due course, things would be normalised.</t>
  </si>
  <si>
    <t>ANNUAL FEE PAYABLE TO THE SECURITIES AND EXCHANGE COMMISSION OF PAKISTAN</t>
  </si>
  <si>
    <t>The annexed notes from 1 to 20 form an integral part of these condensed interim financial statements.</t>
  </si>
  <si>
    <t>Currently the fund is charging annual SECP Fee at the rate of one twenty-fifth of one percent of average annual net assets of each sub-fund.</t>
  </si>
  <si>
    <t>The requirements of the Constitutive Documents, Voluntary Pension System Rules, 2005 (VPS Rules), The Non-Banking Finance Companies and Notified Entities Regulations, 2008 (NBFC Regulations) and the directives issued by the SECP.</t>
  </si>
  <si>
    <t>Wherever the requirements of the Constitutive Documents, the VPS Rules, NBFC Regulations  or the directives issued by the SECP differ with the requirements of IFRS, the requirements of the Trust Deed, the VPS Rules (2005) or the requirements of the said directives prevail.</t>
  </si>
  <si>
    <t>The annualized total Expense Ratio (TER) of the Fund as at September 30, 2021 is 2.06%  which includes 0.23% representing government levies on the Fund such as sales taxes, annual fee to the SECP, etc. The prescribed limit for the total expense ratio of pension fund under equity sub fund (excluding government levies) is 2.5%.</t>
  </si>
  <si>
    <t>The annualized total Expense Ratio (TER) of the Fund as at September 30, 2021 is 2.1% which includes 0.24%  representing government levies on the Fund such as sales taxes, annual fee to the SECP, etc. The prescribed limit for the total expense ratio of pension fund under equity sub fund (excluding government levies) is 4.5%.</t>
  </si>
  <si>
    <t>The annualized total Expense Ratio (TER) of the Fund as at September 30, 2021 is 1.94% which includes 0.23%  representing government levies on the Fund such as provision sales taxes, annual fee to the SECP, etc. The prescribed limit for the total expense ratio of pension fund under equity sub fund (excluding government levies) is 2%.</t>
  </si>
  <si>
    <t>Reversal of provision of Sindh Workers' Welfare Fund (SWWF)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</si>
</sst>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1">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quot;$&quot;\ #,##0.00;[Red]&quot;$&quot;\ \-#,##0.00"/>
    <numFmt numFmtId="167" formatCode="_ &quot;$&quot;\ * #,##0.00_ ;_ &quot;$&quot;\ * \-#,##0.00_ ;_ &quot;$&quot;\ * &quot;-&quot;??_ ;_ @_ "/>
    <numFmt numFmtId="168" formatCode="_ * #,##0.00_ ;_ * \-#,##0.00_ ;_ * &quot;-&quot;??_ ;_ @_ "/>
    <numFmt numFmtId="169" formatCode="_ * #,##0_ ;_ * \-#,##0_ ;_ * &quot;-&quot;??_ ;_ @_ "/>
    <numFmt numFmtId="170" formatCode="_(* #,##0_);_(* \(#,##0\);_(* &quot;-&quot;??_);_(@_)"/>
    <numFmt numFmtId="171" formatCode="#,##0_);\(#,##0\);_(* &quot;-&quot;?_);_(@_)"/>
    <numFmt numFmtId="172" formatCode="0.0"/>
    <numFmt numFmtId="173" formatCode="#,##0_);_(* \(#,##0\);_(* &quot;-&quot;??_);_(@_)"/>
    <numFmt numFmtId="174" formatCode="_-* #,##0_-;\-* #,##0_-;_-* &quot;-&quot;??_-;_-@_-"/>
    <numFmt numFmtId="175" formatCode="_(* #,##0.0000_);_(* \(#,##0.0000\);_(* &quot;-&quot;??_);_(@_)"/>
    <numFmt numFmtId="176" formatCode="_-* #,##0.0_-;\-* #,##0.0_-;_-* &quot;-&quot;??_-;_-@_-"/>
    <numFmt numFmtId="177" formatCode="[$-409]d\-mmm\-yy;@"/>
    <numFmt numFmtId="178" formatCode="\£\ #,##0_);[Red]\(\£\ #,##0\)"/>
    <numFmt numFmtId="179" formatCode="\¥\ #,##0_);[Red]\(\¥\ #,##0\)"/>
    <numFmt numFmtId="180" formatCode="_(* #,##0.0_);_(* \(#,##0.0\);_(* &quot;-&quot;?_);@_)"/>
    <numFmt numFmtId="181" formatCode="0.0%"/>
    <numFmt numFmtId="182" formatCode="\•\ \ @"/>
    <numFmt numFmtId="183" formatCode="_ * #,##0.00_)&quot;F&quot;_ ;_ * \(#,##0.00\)&quot;F&quot;_ ;_ * &quot;-&quot;??_)&quot;F&quot;_ ;_ @_ "/>
    <numFmt numFmtId="184" formatCode="_(* #,##0.00_);_(* \(#,##0.00\);_(* \-??_);_(@_)"/>
    <numFmt numFmtId="185" formatCode="#,##0;\(#,##0\);0"/>
    <numFmt numFmtId="186" formatCode="General_)"/>
    <numFmt numFmtId="187" formatCode="\ \ _•\–\ \ \ \ @"/>
    <numFmt numFmtId="188" formatCode="&quot; $&quot;* #,##0.00_ ;"/>
    <numFmt numFmtId="189" formatCode="_([$€-2]* #,##0.00_);_([$€-2]* \(#,##0.00\);_([$€-2]* &quot;-&quot;??_)"/>
    <numFmt numFmtId="190" formatCode="&quot;$&quot;##,##0_);[Red]\(&quot;$&quot;#,##0\)"/>
    <numFmt numFmtId="191" formatCode="\I\n\t\i\a\l\ \c\a\p"/>
    <numFmt numFmtId="192" formatCode="_-* #,##0\ _P_t_s_-;\-* #,##0\ _P_t_s_-;_-* &quot;-&quot;\ _P_t_s_-;_-@_-"/>
    <numFmt numFmtId="193" formatCode="_-* #,##0.00\ _P_t_s_-;\-* #,##0.00\ _P_t_s_-;_-* &quot;-&quot;??\ _P_t_s_-;_-@_-"/>
    <numFmt numFmtId="194" formatCode="[&gt;1]\ &quot;Pk of &quot;\ #;[=1]\ &quot;Each&quot;;\ 0.000\ &quot; km&quot;"/>
    <numFmt numFmtId="195" formatCode="0%_);\(0%\)"/>
    <numFmt numFmtId="196" formatCode="#,##0;[Red]#,##0"/>
    <numFmt numFmtId="197" formatCode="_(* #,##0.000_);_(* \(#,##0.000\);_(* &quot;-&quot;??_);_(@_)"/>
    <numFmt numFmtId="198" formatCode="_ * #,##0.00_)_ _ ;_ * \(#,##0.00\)_ _ ;_ * &quot;-&quot;??_)_ _ ;_ @_ "/>
    <numFmt numFmtId="199" formatCode="_ * #,##0.000_ ;_ * \-#,##0.000_ ;_ * &quot;-&quot;??_ ;_ @_ "/>
    <numFmt numFmtId="200" formatCode="[$-409]d\-mmm\-yyyy;@"/>
    <numFmt numFmtId="201" formatCode="#,##0_ "/>
    <numFmt numFmtId="202" formatCode="_(* #,##0.0_);_(* \(#,##0.0\);_(* &quot;-&quot;??_);_(@_)"/>
    <numFmt numFmtId="203" formatCode="[$-409]mmmm\ d\,\ yyyy;@"/>
    <numFmt numFmtId="204" formatCode="d\-mmm\-yyyy"/>
    <numFmt numFmtId="205" formatCode="[$-409]dd\-mmm\-yy;@"/>
    <numFmt numFmtId="206" formatCode="#,##0.0_);\(#,##0.0\)"/>
    <numFmt numFmtId="207" formatCode="0."/>
    <numFmt numFmtId="208" formatCode="_ * #,##0.0_ ;_ * \-#,##0.0_ ;_ * &quot;-&quot;??_ ;_ @_ "/>
    <numFmt numFmtId="209" formatCode="_ * #,##0.00000_ ;_ * \-#,##0.00000_ ;_ * &quot;-&quot;??_ ;_ @_ "/>
    <numFmt numFmtId="210" formatCode="_ * #,##0.0000000_ ;_ * \-#,##0.0000000_ ;_ * &quot;-&quot;??_ ;_ @_ "/>
    <numFmt numFmtId="211" formatCode="_ * #,##0.00000000_ ;_ * \-#,##0.00000000_ ;_ * &quot;-&quot;??_ ;_ @_ "/>
    <numFmt numFmtId="212" formatCode="_ * #,##0.000000000_ ;_ * \-#,##0.000000000_ ;_ * &quot;-&quot;??_ ;_ @_ "/>
    <numFmt numFmtId="213" formatCode="_ * #,##0.00000000000_ ;_ * \-#,##0.00000000000_ ;_ * &quot;-&quot;??_ ;_ @_ "/>
    <numFmt numFmtId="214" formatCode="_ * #,##0.000000000000000_ ;_ * \-#,##0.000000000000000_ ;_ * &quot;-&quot;??_ ;_ @_ "/>
    <numFmt numFmtId="215" formatCode="0.000"/>
    <numFmt numFmtId="216" formatCode="0.00*(\100\)"/>
    <numFmt numFmtId="217" formatCode="0.0000"/>
    <numFmt numFmtId="218" formatCode="#,##0.000"/>
    <numFmt numFmtId="219" formatCode="&quot;$&quot;\ #,##0.00;&quot;$&quot;\ \-#,##0.00"/>
    <numFmt numFmtId="220" formatCode="0.000%"/>
    <numFmt numFmtId="221" formatCode="0%;\(0\)%"/>
    <numFmt numFmtId="222" formatCode="&quot;$&quot;##,##0_);[Red]&quot;$&quot;\(#,##0\)"/>
    <numFmt numFmtId="223" formatCode="_-&quot;$&quot;* #,##0_-;\-&quot;$&quot;* #,##0_-;_-&quot;$&quot;* &quot;-&quot;_-;_-@_-"/>
    <numFmt numFmtId="224" formatCode="_-&quot;$&quot;* #,##0.00_-;\-&quot;$&quot;* #,##0.00_-;_-&quot;$&quot;* &quot;-&quot;??_-;_-@_-"/>
    <numFmt numFmtId="225" formatCode="\$#,;&quot;($&quot;#,\)"/>
    <numFmt numFmtId="226" formatCode="_-* #,##0\ _F_-;\-* #,##0\ _F_-;_-* &quot;- &quot;_F_-;_-@_-"/>
    <numFmt numFmtId="227" formatCode="_-* #,##0.00\ _F_-;\-* #,##0.00\ _F_-;_-* \-??\ _F_-;_-@_-"/>
    <numFmt numFmtId="228" formatCode="#,##0.000_);\(#,##0.000\)"/>
    <numFmt numFmtId="229" formatCode="\$#,\);&quot;($&quot;#,\)"/>
    <numFmt numFmtId="230" formatCode="_-* #,##0&quot; F&quot;_-;\-* #,##0&quot; F&quot;_-;_-* &quot;- F&quot;_-;_-@_-"/>
    <numFmt numFmtId="231" formatCode="_-* #,##0.00&quot; F&quot;_-;\-* #,##0.00&quot; F&quot;_-;_-* \-??&quot; F&quot;_-;_-@_-"/>
    <numFmt numFmtId="232" formatCode="&quot;$&quot;#,;\(&quot;$&quot;#,\)"/>
    <numFmt numFmtId="233" formatCode="#,##0.0000000_);[Red]\(#,##0.0000000\)"/>
    <numFmt numFmtId="234" formatCode="#."/>
    <numFmt numFmtId="235" formatCode="#,##0.00;[Red]\(#,##0.00\)"/>
    <numFmt numFmtId="236" formatCode="0.0%;\(0.0%\)"/>
    <numFmt numFmtId="237" formatCode="* \(#,##0\);* #,##0_);&quot;-&quot;??_);@"/>
    <numFmt numFmtId="238" formatCode="_-* #,##0\ &quot;F&quot;_-;\-* #,##0\ &quot;F&quot;_-;_-* &quot;-&quot;\ &quot;F&quot;_-;_-@_-"/>
    <numFmt numFmtId="239" formatCode="* #,##0_);* \(#,##0\);&quot;-&quot;??_);@"/>
    <numFmt numFmtId="240" formatCode="d\.mmm"/>
  </numFmts>
  <fonts count="183">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Times New Roman"/>
      <family val="1"/>
    </font>
    <font>
      <b/>
      <sz val="10"/>
      <name val="Arial"/>
      <family val="2"/>
    </font>
    <font>
      <sz val="8"/>
      <name val="Arial"/>
      <family val="2"/>
    </font>
    <font>
      <sz val="10"/>
      <name val="Arial"/>
      <family val="2"/>
    </font>
    <font>
      <sz val="11"/>
      <color indexed="8"/>
      <name val="Calibri"/>
      <family val="2"/>
    </font>
    <font>
      <sz val="12"/>
      <name val="Times New Roman"/>
      <family val="1"/>
    </font>
    <font>
      <sz val="10"/>
      <name val="Times New Roman"/>
      <family val="1"/>
    </font>
    <font>
      <b/>
      <sz val="10"/>
      <name val="Times New Roman"/>
      <family val="1"/>
    </font>
    <font>
      <b/>
      <sz val="10"/>
      <name val="Arial"/>
      <family val="2"/>
    </font>
    <font>
      <b/>
      <i/>
      <sz val="10"/>
      <color indexed="8"/>
      <name val="Arial"/>
      <family val="2"/>
    </font>
    <font>
      <b/>
      <sz val="11"/>
      <name val="Times New Roman"/>
      <family val="1"/>
    </font>
    <font>
      <sz val="11"/>
      <name val="Times New Roman"/>
      <family val="1"/>
    </font>
    <font>
      <b/>
      <sz val="10"/>
      <color indexed="10"/>
      <name val="Arial"/>
      <family val="2"/>
    </font>
    <font>
      <sz val="9"/>
      <name val="Times New Roman"/>
      <family val="1"/>
    </font>
    <font>
      <b/>
      <i/>
      <sz val="11"/>
      <color indexed="8"/>
      <name val="Times New Roman"/>
      <family val="1"/>
    </font>
    <font>
      <b/>
      <sz val="12"/>
      <name val="Times New Roman"/>
      <family val="1"/>
    </font>
    <font>
      <b/>
      <sz val="8"/>
      <color indexed="24"/>
      <name val="Arial"/>
      <family val="2"/>
    </font>
    <font>
      <sz val="9"/>
      <name val="Arial"/>
      <family val="2"/>
    </font>
    <font>
      <b/>
      <sz val="9"/>
      <color indexed="24"/>
      <name val="Arial"/>
      <family val="2"/>
    </font>
    <font>
      <b/>
      <sz val="11"/>
      <color indexed="24"/>
      <name val="Arial"/>
      <family val="2"/>
    </font>
    <font>
      <sz val="12"/>
      <name val="Helv"/>
    </font>
    <font>
      <i/>
      <sz val="10"/>
      <name val="CG Omega"/>
      <family val="2"/>
    </font>
    <font>
      <sz val="10"/>
      <name val="CG Omega"/>
      <family val="2"/>
    </font>
    <font>
      <sz val="12"/>
      <name val="Arial"/>
      <family val="2"/>
    </font>
    <font>
      <b/>
      <sz val="12"/>
      <name val="Arial"/>
      <family val="2"/>
    </font>
    <font>
      <sz val="10"/>
      <color indexed="8"/>
      <name val="Arial"/>
      <family val="2"/>
    </font>
    <font>
      <b/>
      <sz val="12"/>
      <name val="Albertus Medium"/>
      <family val="2"/>
    </font>
    <font>
      <b/>
      <sz val="9"/>
      <name val="Arial"/>
      <family val="2"/>
    </font>
    <font>
      <sz val="11"/>
      <name val="Arial"/>
      <family val="2"/>
    </font>
    <font>
      <b/>
      <sz val="11"/>
      <name val="Arial"/>
      <family val="2"/>
    </font>
    <font>
      <sz val="11"/>
      <color indexed="8"/>
      <name val="Times New Roman"/>
      <family val="1"/>
    </font>
    <font>
      <sz val="11"/>
      <color theme="1"/>
      <name val="Calibri"/>
      <family val="2"/>
      <scheme val="minor"/>
    </font>
    <font>
      <u/>
      <sz val="10"/>
      <color theme="10"/>
      <name val="Arial"/>
      <family val="2"/>
    </font>
    <font>
      <sz val="11"/>
      <color rgb="FFFF0000"/>
      <name val="Times New Roman"/>
      <family val="1"/>
    </font>
    <font>
      <sz val="11"/>
      <color theme="1"/>
      <name val="Times New Roman"/>
      <family val="1"/>
    </font>
    <font>
      <b/>
      <sz val="13"/>
      <name val="Times New Roman"/>
      <family val="1"/>
    </font>
    <font>
      <b/>
      <sz val="11"/>
      <color theme="1"/>
      <name val="Calibri"/>
      <family val="2"/>
      <scheme val="minor"/>
    </font>
    <font>
      <sz val="10"/>
      <color indexed="8"/>
      <name val="MS Sans Serif"/>
      <family val="2"/>
    </font>
    <font>
      <sz val="9.9499999999999993"/>
      <color indexed="8"/>
      <name val="Verdana"/>
      <family val="2"/>
    </font>
    <font>
      <sz val="12"/>
      <name val="times new romam"/>
    </font>
    <font>
      <b/>
      <sz val="11"/>
      <color theme="1"/>
      <name val="Arial"/>
      <family val="2"/>
    </font>
    <font>
      <sz val="11"/>
      <color theme="1"/>
      <name val="Arial"/>
      <family val="2"/>
    </font>
    <font>
      <sz val="11"/>
      <name val="Calibri"/>
      <family val="2"/>
      <scheme val="minor"/>
    </font>
    <font>
      <b/>
      <sz val="11"/>
      <name val="Calibri"/>
      <family val="2"/>
      <scheme val="minor"/>
    </font>
    <font>
      <sz val="11"/>
      <color indexed="8"/>
      <name val="Calibri"/>
      <family val="2"/>
      <scheme val="minor"/>
    </font>
    <font>
      <b/>
      <sz val="11"/>
      <color indexed="8"/>
      <name val="Calibri"/>
      <family val="2"/>
      <scheme val="minor"/>
    </font>
    <font>
      <b/>
      <i/>
      <sz val="11"/>
      <color indexed="8"/>
      <name val="Calibri"/>
      <family val="2"/>
      <scheme val="minor"/>
    </font>
    <font>
      <b/>
      <sz val="11"/>
      <name val="Arial "/>
    </font>
    <font>
      <sz val="11"/>
      <name val="Arial "/>
    </font>
    <font>
      <sz val="11"/>
      <color theme="0"/>
      <name val="Arial "/>
    </font>
    <font>
      <u val="doubleAccounting"/>
      <sz val="11"/>
      <name val="Arial"/>
      <family val="2"/>
    </font>
    <font>
      <b/>
      <sz val="11.5"/>
      <color rgb="FF000000"/>
      <name val="Arial"/>
      <family val="2"/>
    </font>
    <font>
      <sz val="11.5"/>
      <color rgb="FF000000"/>
      <name val="Arial"/>
      <family val="2"/>
    </font>
    <font>
      <sz val="11"/>
      <color rgb="FFFF0000"/>
      <name val="Arial"/>
      <family val="2"/>
    </font>
    <font>
      <b/>
      <sz val="11"/>
      <color indexed="8"/>
      <name val="Arial"/>
      <family val="2"/>
    </font>
    <font>
      <i/>
      <sz val="11"/>
      <name val="Arial"/>
      <family val="2"/>
    </font>
    <font>
      <b/>
      <sz val="11"/>
      <color indexed="8"/>
      <name val="Arial "/>
    </font>
    <font>
      <sz val="11"/>
      <color indexed="8"/>
      <name val="Arial "/>
    </font>
    <font>
      <b/>
      <i/>
      <sz val="11"/>
      <name val="Arial"/>
      <family val="2"/>
    </font>
    <font>
      <b/>
      <sz val="11"/>
      <color indexed="10"/>
      <name val="Arial"/>
      <family val="2"/>
    </font>
    <font>
      <sz val="11"/>
      <color indexed="10"/>
      <name val="Arial"/>
      <family val="2"/>
    </font>
    <font>
      <sz val="11"/>
      <color indexed="8"/>
      <name val="Arial"/>
      <family val="2"/>
    </font>
    <font>
      <u/>
      <sz val="11"/>
      <color theme="10"/>
      <name val="Arial"/>
      <family val="2"/>
    </font>
    <font>
      <b/>
      <sz val="11"/>
      <color rgb="FF000000"/>
      <name val="Arial"/>
      <family val="2"/>
    </font>
    <font>
      <sz val="11"/>
      <color rgb="FF000000"/>
      <name val="Arial"/>
      <family val="2"/>
    </font>
    <font>
      <b/>
      <u/>
      <sz val="11"/>
      <name val="Arial"/>
      <family val="2"/>
    </font>
    <font>
      <b/>
      <u/>
      <sz val="11"/>
      <name val="Arial "/>
    </font>
    <font>
      <b/>
      <sz val="11"/>
      <name val="Arial Black"/>
      <family val="2"/>
    </font>
    <font>
      <b/>
      <sz val="16"/>
      <name val="Arial"/>
      <family val="2"/>
    </font>
    <font>
      <b/>
      <sz val="18"/>
      <name val="Arial"/>
      <family val="2"/>
    </font>
    <font>
      <b/>
      <sz val="11"/>
      <color theme="1"/>
      <name val="Arial Black"/>
      <family val="2"/>
    </font>
    <font>
      <sz val="12"/>
      <name val="DTMLetterRegular"/>
    </font>
    <font>
      <sz val="12"/>
      <color indexed="8"/>
      <name val="Times New Roman"/>
      <family val="1"/>
    </font>
    <font>
      <sz val="11"/>
      <color rgb="FF000000"/>
      <name val="Calibri"/>
      <family val="2"/>
      <scheme val="minor"/>
    </font>
    <font>
      <b/>
      <sz val="10"/>
      <color indexed="12"/>
      <name val="Arial"/>
      <family val="2"/>
    </font>
    <font>
      <b/>
      <sz val="12"/>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theme="1"/>
      <name val="Arial"/>
      <family val="2"/>
    </font>
    <font>
      <sz val="10"/>
      <color indexed="60"/>
      <name val="Arial"/>
      <family val="2"/>
    </font>
    <font>
      <sz val="10"/>
      <color indexed="10"/>
      <name val="Arial"/>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18"/>
      <color theme="3"/>
      <name val="Cambria"/>
      <family val="2"/>
      <scheme val="major"/>
    </font>
    <font>
      <b/>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b/>
      <sz val="9.9"/>
      <color indexed="8"/>
      <name val="Times New Roman"/>
      <family val="1"/>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b/>
      <sz val="10"/>
      <color indexed="63"/>
      <name val="Arial"/>
      <family val="2"/>
    </font>
    <font>
      <b/>
      <sz val="11"/>
      <color indexed="16"/>
      <name val="Times New Roman"/>
      <family val="1"/>
    </font>
    <font>
      <sz val="14.15"/>
      <color indexed="12"/>
      <name val="Times New Roman"/>
      <family val="1"/>
    </font>
    <font>
      <sz val="12"/>
      <color indexed="9"/>
      <name val="Arial"/>
      <family val="2"/>
    </font>
    <font>
      <b/>
      <sz val="12"/>
      <color indexed="8"/>
      <name val="Times New Roman"/>
      <family val="1"/>
    </font>
    <font>
      <b/>
      <sz val="18"/>
      <color indexed="56"/>
      <name val="Cambria"/>
      <family val="2"/>
    </font>
    <font>
      <u/>
      <sz val="10"/>
      <color indexed="12"/>
      <name val="Arial"/>
      <family val="2"/>
    </font>
    <font>
      <b/>
      <sz val="11"/>
      <color indexed="52"/>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u/>
      <sz val="8.5"/>
      <color indexed="12"/>
      <name val="Arial"/>
      <family val="2"/>
    </font>
    <font>
      <sz val="11"/>
      <name val="Tms Rmn"/>
    </font>
    <font>
      <sz val="12"/>
      <color indexed="8"/>
      <name val="Times New Roman"/>
      <family val="2"/>
    </font>
    <font>
      <b/>
      <sz val="11"/>
      <name val="Book Antiqua"/>
      <family val="1"/>
    </font>
    <font>
      <sz val="14"/>
      <name val="EucrosiaUPC"/>
      <family val="1"/>
    </font>
    <font>
      <sz val="10"/>
      <color indexed="0"/>
      <name val="MS Sans Serif"/>
      <family val="2"/>
    </font>
    <font>
      <sz val="1"/>
      <color indexed="16"/>
      <name val="Courier"/>
      <family val="3"/>
    </font>
    <font>
      <u/>
      <sz val="10"/>
      <color indexed="36"/>
      <name val="Arial"/>
      <family val="2"/>
    </font>
    <font>
      <b/>
      <i/>
      <sz val="16"/>
      <name val="Helv"/>
    </font>
    <font>
      <b/>
      <sz val="14"/>
      <name val="Tms Rmn"/>
    </font>
    <font>
      <sz val="12"/>
      <color theme="1"/>
      <name val="Times New Roman"/>
      <family val="2"/>
    </font>
    <font>
      <sz val="12"/>
      <name val="Tms Rmn"/>
    </font>
    <font>
      <sz val="10"/>
      <name val="Helv"/>
    </font>
    <font>
      <sz val="10"/>
      <color indexed="8"/>
      <name val="Book Antiqua"/>
      <family val="2"/>
    </font>
    <font>
      <b/>
      <sz val="9"/>
      <color indexed="12"/>
      <name val="Arial"/>
      <family val="2"/>
    </font>
    <font>
      <sz val="10"/>
      <name val="MS Serif"/>
      <family val="1"/>
    </font>
    <font>
      <sz val="10"/>
      <name val="Courier"/>
      <family val="3"/>
    </font>
    <font>
      <i/>
      <sz val="9"/>
      <color indexed="8"/>
      <name val="Arial"/>
      <family val="2"/>
    </font>
    <font>
      <sz val="24"/>
      <color indexed="13"/>
      <name val="SWISS"/>
      <family val="2"/>
    </font>
    <font>
      <sz val="10"/>
      <color indexed="16"/>
      <name val="MS Serif"/>
      <family val="1"/>
    </font>
    <font>
      <b/>
      <sz val="9"/>
      <color indexed="20"/>
      <name val="Arial"/>
      <family val="2"/>
    </font>
    <font>
      <b/>
      <sz val="14"/>
      <name val="SWISS"/>
      <family val="2"/>
    </font>
    <font>
      <b/>
      <sz val="14"/>
      <name val="Helv"/>
    </font>
    <font>
      <u/>
      <sz val="6.6"/>
      <color indexed="12"/>
      <name val="Times New Roman"/>
      <family val="1"/>
    </font>
    <font>
      <u/>
      <sz val="10"/>
      <color indexed="14"/>
      <name val="MS Sans Serif"/>
      <family val="2"/>
    </font>
    <font>
      <u/>
      <sz val="8"/>
      <color indexed="12"/>
      <name val="Times New Roman"/>
      <family val="1"/>
    </font>
    <font>
      <sz val="8"/>
      <color indexed="18"/>
      <name val="Arial"/>
      <family val="2"/>
    </font>
    <font>
      <b/>
      <sz val="10"/>
      <color indexed="17"/>
      <name val="Arial"/>
      <family val="2"/>
    </font>
    <font>
      <b/>
      <sz val="16"/>
      <color indexed="13"/>
      <name val="Arial"/>
      <family val="2"/>
    </font>
    <font>
      <b/>
      <sz val="22"/>
      <color indexed="8"/>
      <name val="Times New Roman"/>
      <family val="1"/>
    </font>
    <font>
      <sz val="8"/>
      <name val="Helv"/>
    </font>
    <font>
      <b/>
      <sz val="8"/>
      <color indexed="8"/>
      <name val="Helv"/>
    </font>
    <font>
      <sz val="24"/>
      <color indexed="13"/>
      <name val="Helv"/>
    </font>
    <font>
      <sz val="10"/>
      <color indexed="8"/>
      <name val="匠牥晩††††††††††"/>
    </font>
    <font>
      <sz val="12"/>
      <color theme="1"/>
      <name val="Times New Roman"/>
      <family val="1"/>
    </font>
    <font>
      <b/>
      <sz val="11"/>
      <color rgb="FF000000"/>
      <name val="Calibri"/>
      <family val="2"/>
    </font>
    <font>
      <b/>
      <u/>
      <sz val="11"/>
      <name val="Calibri"/>
      <family val="2"/>
      <scheme val="minor"/>
    </font>
    <font>
      <b/>
      <i/>
      <u/>
      <sz val="11"/>
      <name val="Arial "/>
    </font>
  </fonts>
  <fills count="69">
    <fill>
      <patternFill patternType="none"/>
    </fill>
    <fill>
      <patternFill patternType="gray125"/>
    </fill>
    <fill>
      <patternFill patternType="solid">
        <fgColor indexed="22"/>
        <bgColor indexed="64"/>
      </patternFill>
    </fill>
    <fill>
      <patternFill patternType="solid">
        <fgColor indexed="27"/>
        <bgColor indexed="64"/>
      </patternFill>
    </fill>
    <fill>
      <patternFill patternType="solid">
        <fgColor indexed="26"/>
        <bgColor indexed="64"/>
      </patternFill>
    </fill>
    <fill>
      <patternFill patternType="solid">
        <fgColor rgb="FFFFFF00"/>
        <bgColor indexed="64"/>
      </patternFill>
    </fill>
    <fill>
      <patternFill patternType="solid">
        <fgColor theme="1"/>
        <bgColor indexed="64"/>
      </patternFill>
    </fill>
    <fill>
      <patternFill patternType="solid">
        <fgColor theme="0"/>
        <bgColor indexed="64"/>
      </patternFill>
    </fill>
    <fill>
      <patternFill patternType="solid">
        <fgColor rgb="FF92D050"/>
        <bgColor indexed="64"/>
      </patternFill>
    </fill>
    <fill>
      <patternFill patternType="solid">
        <fgColor theme="9" tint="-0.249977111117893"/>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rgb="FFFF0000"/>
        <bgColor indexed="64"/>
      </patternFill>
    </fill>
    <fill>
      <patternFill patternType="solid">
        <fgColor rgb="FFFF66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7"/>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31"/>
      </patternFill>
    </fill>
    <fill>
      <patternFill patternType="solid">
        <fgColor indexed="42"/>
      </patternFill>
    </fill>
    <fill>
      <patternFill patternType="solid">
        <fgColor indexed="1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57"/>
      </patternFill>
    </fill>
    <fill>
      <patternFill patternType="solid">
        <fgColor indexed="22"/>
      </patternFill>
    </fill>
    <fill>
      <patternFill patternType="solid">
        <fgColor indexed="9"/>
        <bgColor indexed="64"/>
      </patternFill>
    </fill>
    <fill>
      <patternFill patternType="solid">
        <fgColor indexed="42"/>
        <bgColor indexed="64"/>
      </patternFill>
    </fill>
    <fill>
      <patternFill patternType="solid">
        <fgColor indexed="12"/>
        <bgColor indexed="12"/>
      </patternFill>
    </fill>
    <fill>
      <patternFill patternType="solid">
        <fgColor indexed="13"/>
        <bgColor indexed="13"/>
      </patternFill>
    </fill>
    <fill>
      <patternFill patternType="solid">
        <fgColor indexed="13"/>
      </patternFill>
    </fill>
    <fill>
      <patternFill patternType="solid">
        <fgColor indexed="17"/>
      </patternFill>
    </fill>
    <fill>
      <patternFill patternType="solid">
        <fgColor indexed="12"/>
      </patternFill>
    </fill>
  </fills>
  <borders count="81">
    <border>
      <left/>
      <right/>
      <top/>
      <bottom/>
      <diagonal/>
    </border>
    <border>
      <left/>
      <right/>
      <top/>
      <bottom style="thin">
        <color indexed="64"/>
      </bottom>
      <diagonal/>
    </border>
    <border>
      <left/>
      <right/>
      <top/>
      <bottom style="medium">
        <color indexed="24"/>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style="double">
        <color indexed="64"/>
      </top>
      <bottom/>
      <diagonal/>
    </border>
    <border>
      <left/>
      <right/>
      <top/>
      <bottom style="double">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diagonal/>
    </border>
    <border>
      <left style="thin">
        <color indexed="55"/>
      </left>
      <right style="thin">
        <color indexed="55"/>
      </right>
      <top style="thin">
        <color indexed="55"/>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double">
        <color indexed="8"/>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right/>
      <top style="thin">
        <color indexed="64"/>
      </top>
      <bottom/>
      <diagonal/>
    </border>
  </borders>
  <cellStyleXfs count="4118">
    <xf numFmtId="0" fontId="0" fillId="0" borderId="0"/>
    <xf numFmtId="0" fontId="13" fillId="0" borderId="0"/>
    <xf numFmtId="0" fontId="13" fillId="0" borderId="0"/>
    <xf numFmtId="0" fontId="13" fillId="0" borderId="0"/>
    <xf numFmtId="0" fontId="13" fillId="0" borderId="0"/>
    <xf numFmtId="0" fontId="13" fillId="0" borderId="0"/>
    <xf numFmtId="178" fontId="15" fillId="0" borderId="0" applyFont="0" applyFill="0" applyBorder="0" applyAlignment="0" applyProtection="0"/>
    <xf numFmtId="178"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0" fontId="15" fillId="0" borderId="0"/>
    <xf numFmtId="0" fontId="15" fillId="0" borderId="0"/>
    <xf numFmtId="0" fontId="25" fillId="0" borderId="1" applyNumberFormat="0" applyFill="0" applyAlignment="0" applyProtection="0"/>
    <xf numFmtId="49" fontId="26" fillId="0" borderId="0" applyFont="0" applyFill="0" applyBorder="0" applyAlignment="0" applyProtection="0">
      <alignment horizontal="left"/>
    </xf>
    <xf numFmtId="180" fontId="27" fillId="0" borderId="0" applyAlignment="0" applyProtection="0"/>
    <xf numFmtId="181" fontId="12" fillId="0" borderId="0" applyFill="0" applyBorder="0" applyAlignment="0" applyProtection="0"/>
    <xf numFmtId="49" fontId="12" fillId="0" borderId="0" applyNumberFormat="0" applyAlignment="0" applyProtection="0">
      <alignment horizontal="left"/>
    </xf>
    <xf numFmtId="49" fontId="28" fillId="0" borderId="2" applyNumberFormat="0" applyAlignment="0" applyProtection="0">
      <alignment horizontal="left" wrapText="1"/>
    </xf>
    <xf numFmtId="49" fontId="28" fillId="0" borderId="0" applyNumberFormat="0" applyAlignment="0" applyProtection="0">
      <alignment horizontal="left" wrapText="1"/>
    </xf>
    <xf numFmtId="49" fontId="29" fillId="0" borderId="0" applyAlignment="0" applyProtection="0">
      <alignment horizontal="left"/>
    </xf>
    <xf numFmtId="182" fontId="15" fillId="0" borderId="0" applyFont="0" applyFill="0" applyBorder="0" applyAlignment="0" applyProtection="0"/>
    <xf numFmtId="182" fontId="15" fillId="0" borderId="0" applyFont="0" applyFill="0" applyBorder="0" applyAlignment="0" applyProtection="0"/>
    <xf numFmtId="183" fontId="12" fillId="0" borderId="0" applyFill="0" applyBorder="0" applyAlignment="0"/>
    <xf numFmtId="168" fontId="1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184" fontId="13" fillId="0" borderId="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31" fillId="0" borderId="0" applyFont="0" applyFill="0" applyBorder="0" applyAlignment="0" applyProtection="0"/>
    <xf numFmtId="0"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165" fontId="13" fillId="0" borderId="0" applyFont="0" applyFill="0" applyBorder="0" applyAlignment="0" applyProtection="0"/>
    <xf numFmtId="43" fontId="4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184" fontId="13" fillId="0" borderId="0" applyFill="0" applyBorder="0" applyAlignment="0" applyProtection="0"/>
    <xf numFmtId="43"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applyFont="0" applyFill="0" applyBorder="0" applyAlignment="0" applyProtection="0"/>
    <xf numFmtId="170" fontId="32" fillId="0" borderId="0" applyFont="0" applyFill="0" applyBorder="0" applyAlignment="0" applyProtection="0"/>
    <xf numFmtId="168" fontId="16" fillId="0" borderId="0" applyFont="0" applyFill="0" applyBorder="0" applyAlignment="0" applyProtection="0"/>
    <xf numFmtId="185" fontId="13" fillId="0" borderId="0" applyFont="0" applyFill="0" applyBorder="0" applyAlignment="0" applyProtection="0"/>
    <xf numFmtId="168" fontId="10" fillId="0" borderId="0" applyFont="0" applyFill="0" applyBorder="0" applyAlignment="0" applyProtection="0"/>
    <xf numFmtId="43" fontId="13" fillId="0" borderId="0" applyFont="0" applyFill="0" applyBorder="0" applyAlignment="0" applyProtection="0"/>
    <xf numFmtId="166" fontId="1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0" fillId="0" borderId="0" applyFont="0" applyFill="0" applyBorder="0" applyAlignment="0" applyProtection="0"/>
    <xf numFmtId="170" fontId="3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8" fontId="16" fillId="0" borderId="0" applyFont="0" applyFill="0" applyBorder="0" applyAlignment="0" applyProtection="0"/>
    <xf numFmtId="165" fontId="32" fillId="0" borderId="0" applyFont="0" applyFill="0" applyBorder="0" applyAlignment="0" applyProtection="0"/>
    <xf numFmtId="43" fontId="15" fillId="0" borderId="0" applyFont="0" applyFill="0" applyBorder="0" applyAlignment="0" applyProtection="0"/>
    <xf numFmtId="168" fontId="10" fillId="0" borderId="0" applyFont="0" applyFill="0" applyBorder="0" applyAlignment="0" applyProtection="0"/>
    <xf numFmtId="165"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98" fontId="13" fillId="0" borderId="0" applyFont="0" applyFill="0" applyBorder="0" applyAlignment="0" applyProtection="0"/>
    <xf numFmtId="186" fontId="20" fillId="0" borderId="0" applyFill="0" applyBorder="0">
      <alignment horizontal="left"/>
    </xf>
    <xf numFmtId="186" fontId="20" fillId="0" borderId="0" applyFill="0" applyBorder="0">
      <alignment horizontal="left"/>
    </xf>
    <xf numFmtId="44" fontId="13" fillId="0" borderId="0" applyFont="0" applyFill="0" applyBorder="0" applyAlignment="0" applyProtection="0"/>
    <xf numFmtId="187" fontId="15" fillId="0" borderId="0" applyFont="0" applyFill="0" applyBorder="0" applyAlignment="0" applyProtection="0"/>
    <xf numFmtId="187" fontId="15" fillId="0" borderId="0" applyFont="0" applyFill="0" applyBorder="0" applyAlignment="0" applyProtection="0"/>
    <xf numFmtId="188" fontId="33" fillId="0" borderId="0" applyFont="0" applyFill="0" applyBorder="0" applyAlignment="0" applyProtection="0"/>
    <xf numFmtId="189" fontId="13" fillId="0" borderId="0" applyFont="0" applyFill="0" applyBorder="0" applyAlignment="0" applyProtection="0"/>
    <xf numFmtId="0" fontId="13" fillId="0" borderId="0"/>
    <xf numFmtId="0" fontId="13" fillId="0" borderId="0"/>
    <xf numFmtId="38" fontId="12" fillId="2" borderId="0" applyNumberFormat="0" applyBorder="0" applyAlignment="0" applyProtection="0"/>
    <xf numFmtId="0" fontId="34" fillId="0" borderId="3" applyNumberFormat="0" applyAlignment="0" applyProtection="0">
      <alignment horizontal="left" vertical="center"/>
    </xf>
    <xf numFmtId="0" fontId="34" fillId="0" borderId="4">
      <alignment horizontal="left" vertical="center"/>
    </xf>
    <xf numFmtId="14" fontId="18" fillId="3" borderId="5">
      <alignment horizontal="center" vertical="center" wrapText="1"/>
    </xf>
    <xf numFmtId="14" fontId="11" fillId="3" borderId="5">
      <alignment horizontal="center" vertical="center" wrapText="1"/>
    </xf>
    <xf numFmtId="0" fontId="42" fillId="0" borderId="0" applyNumberFormat="0" applyFill="0" applyBorder="0" applyAlignment="0" applyProtection="0"/>
    <xf numFmtId="10" fontId="12" fillId="4" borderId="6" applyNumberFormat="0" applyBorder="0" applyAlignment="0" applyProtection="0"/>
    <xf numFmtId="190" fontId="13" fillId="0" borderId="0"/>
    <xf numFmtId="190" fontId="13" fillId="0" borderId="0"/>
    <xf numFmtId="191" fontId="23" fillId="0" borderId="0"/>
    <xf numFmtId="192" fontId="13" fillId="0" borderId="0" applyFont="0" applyFill="0" applyBorder="0" applyAlignment="0" applyProtection="0"/>
    <xf numFmtId="193" fontId="13" fillId="0" borderId="0" applyFont="0" applyFill="0" applyBorder="0" applyAlignment="0" applyProtection="0"/>
    <xf numFmtId="194" fontId="16" fillId="0" borderId="0" applyFill="0" applyBorder="0">
      <alignment horizontal="center" vertical="top"/>
    </xf>
    <xf numFmtId="194" fontId="10" fillId="0" borderId="0" applyFill="0" applyBorder="0">
      <alignment horizontal="center" vertical="top"/>
    </xf>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5" fillId="0" borderId="0"/>
    <xf numFmtId="0" fontId="15" fillId="0" borderId="0"/>
    <xf numFmtId="0" fontId="13" fillId="0" borderId="0"/>
    <xf numFmtId="0" fontId="41" fillId="0" borderId="0"/>
    <xf numFmtId="0" fontId="41" fillId="0" borderId="0"/>
    <xf numFmtId="0" fontId="41" fillId="0" borderId="0"/>
    <xf numFmtId="0" fontId="41" fillId="0" borderId="0"/>
    <xf numFmtId="0" fontId="13" fillId="0" borderId="0"/>
    <xf numFmtId="0" fontId="41" fillId="0" borderId="0"/>
    <xf numFmtId="0" fontId="41" fillId="0" borderId="0"/>
    <xf numFmtId="0" fontId="13" fillId="0" borderId="0"/>
    <xf numFmtId="0" fontId="41" fillId="0" borderId="0"/>
    <xf numFmtId="0" fontId="41" fillId="0" borderId="0"/>
    <xf numFmtId="0" fontId="15" fillId="0" borderId="0"/>
    <xf numFmtId="200" fontId="13" fillId="0" borderId="0">
      <alignment vertical="top"/>
    </xf>
    <xf numFmtId="0" fontId="14" fillId="0" borderId="0"/>
    <xf numFmtId="0" fontId="13" fillId="0" borderId="0"/>
    <xf numFmtId="0" fontId="13" fillId="0" borderId="0"/>
    <xf numFmtId="0" fontId="15" fillId="0" borderId="0"/>
    <xf numFmtId="0" fontId="13" fillId="0" borderId="0"/>
    <xf numFmtId="0" fontId="13" fillId="0" borderId="0"/>
    <xf numFmtId="0" fontId="15" fillId="0" borderId="0"/>
    <xf numFmtId="0" fontId="13" fillId="0" borderId="0"/>
    <xf numFmtId="0" fontId="15" fillId="0" borderId="0"/>
    <xf numFmtId="0" fontId="41" fillId="0" borderId="0"/>
    <xf numFmtId="0" fontId="13" fillId="0" borderId="0"/>
    <xf numFmtId="0" fontId="41" fillId="0" borderId="0"/>
    <xf numFmtId="0" fontId="13" fillId="0" borderId="0"/>
    <xf numFmtId="0" fontId="15" fillId="0" borderId="0"/>
    <xf numFmtId="0" fontId="13" fillId="0" borderId="0"/>
    <xf numFmtId="0" fontId="41" fillId="0" borderId="0"/>
    <xf numFmtId="0" fontId="41" fillId="0" borderId="0"/>
    <xf numFmtId="0" fontId="13" fillId="0" borderId="0"/>
    <xf numFmtId="0" fontId="13" fillId="0" borderId="0"/>
    <xf numFmtId="0" fontId="13" fillId="0" borderId="0"/>
    <xf numFmtId="0" fontId="15" fillId="0" borderId="0">
      <alignment vertical="top"/>
    </xf>
    <xf numFmtId="0" fontId="13" fillId="0" borderId="0"/>
    <xf numFmtId="0" fontId="35" fillId="0" borderId="0">
      <alignment vertical="top"/>
    </xf>
    <xf numFmtId="0" fontId="13" fillId="0" borderId="0"/>
    <xf numFmtId="0" fontId="13" fillId="0" borderId="0"/>
    <xf numFmtId="0" fontId="35" fillId="0" borderId="0">
      <alignment vertical="top"/>
    </xf>
    <xf numFmtId="0" fontId="15" fillId="0" borderId="0"/>
    <xf numFmtId="0" fontId="15" fillId="0" borderId="0"/>
    <xf numFmtId="0" fontId="13" fillId="0" borderId="0"/>
    <xf numFmtId="0" fontId="10" fillId="0" borderId="0"/>
    <xf numFmtId="0" fontId="10" fillId="0" borderId="0"/>
    <xf numFmtId="37" fontId="33" fillId="0" borderId="0"/>
    <xf numFmtId="0" fontId="13" fillId="0" borderId="0"/>
    <xf numFmtId="9" fontId="10" fillId="0" borderId="0" applyFont="0" applyFill="0" applyBorder="0" applyAlignment="0" applyProtection="0"/>
    <xf numFmtId="195" fontId="13" fillId="0" borderId="0" applyFont="0" applyFill="0" applyBorder="0" applyAlignment="0" applyProtection="0"/>
    <xf numFmtId="10"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3" fillId="0" borderId="0" applyFont="0" applyFill="0" applyBorder="0" applyAlignment="0" applyProtection="0"/>
    <xf numFmtId="9" fontId="10" fillId="0" borderId="0" applyFont="0" applyFill="0" applyBorder="0" applyAlignment="0" applyProtection="0"/>
    <xf numFmtId="9" fontId="1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35" fillId="0" borderId="0">
      <alignment vertical="top"/>
    </xf>
    <xf numFmtId="0" fontId="36" fillId="0" borderId="0">
      <alignment horizontal="left" vertical="center"/>
    </xf>
    <xf numFmtId="0" fontId="17" fillId="0" borderId="0" applyNumberFormat="0" applyFill="0" applyBorder="0" applyProtection="0">
      <alignment vertical="center"/>
    </xf>
    <xf numFmtId="0" fontId="22" fillId="0" borderId="0" applyFill="0" applyBorder="0" applyProtection="0">
      <alignment horizontal="left" vertical="top"/>
    </xf>
    <xf numFmtId="168" fontId="10" fillId="0" borderId="0" applyFont="0" applyFill="0" applyBorder="0" applyAlignment="0" applyProtection="0"/>
    <xf numFmtId="43" fontId="9" fillId="0" borderId="0" applyFont="0" applyFill="0" applyBorder="0" applyAlignment="0" applyProtection="0"/>
    <xf numFmtId="0" fontId="15" fillId="0" borderId="0"/>
    <xf numFmtId="43" fontId="8" fillId="0" borderId="0" applyFont="0" applyFill="0" applyBorder="0" applyAlignment="0" applyProtection="0"/>
    <xf numFmtId="0" fontId="15" fillId="0" borderId="0"/>
    <xf numFmtId="0" fontId="35" fillId="0" borderId="0">
      <alignment vertical="top"/>
    </xf>
    <xf numFmtId="0" fontId="15" fillId="0" borderId="0"/>
    <xf numFmtId="0" fontId="15" fillId="0" borderId="0"/>
    <xf numFmtId="0" fontId="13" fillId="0" borderId="0"/>
    <xf numFmtId="43" fontId="13" fillId="0" borderId="0" applyFont="0" applyFill="0" applyBorder="0" applyAlignment="0" applyProtection="0"/>
    <xf numFmtId="0" fontId="7" fillId="0" borderId="0"/>
    <xf numFmtId="205" fontId="47" fillId="0" borderId="0"/>
    <xf numFmtId="43" fontId="35" fillId="0" borderId="0" applyFont="0" applyFill="0" applyBorder="0" applyAlignment="0" applyProtection="0">
      <alignment vertical="top"/>
    </xf>
    <xf numFmtId="43" fontId="48" fillId="0" borderId="0" applyFont="0" applyFill="0" applyBorder="0" applyAlignment="0" applyProtection="0"/>
    <xf numFmtId="0" fontId="49" fillId="0" borderId="0"/>
    <xf numFmtId="0" fontId="40" fillId="0" borderId="0"/>
    <xf numFmtId="43" fontId="13" fillId="0" borderId="0" applyFont="0" applyFill="0" applyBorder="0" applyAlignment="0" applyProtection="0"/>
    <xf numFmtId="0" fontId="13" fillId="0" borderId="0"/>
    <xf numFmtId="0" fontId="13" fillId="0" borderId="0"/>
    <xf numFmtId="0" fontId="21" fillId="0" borderId="0"/>
    <xf numFmtId="0" fontId="4" fillId="0" borderId="0"/>
    <xf numFmtId="0" fontId="15" fillId="0" borderId="0"/>
    <xf numFmtId="0" fontId="21" fillId="0" borderId="0">
      <alignment vertical="top"/>
    </xf>
    <xf numFmtId="0" fontId="14" fillId="0" borderId="0"/>
    <xf numFmtId="0" fontId="10" fillId="0" borderId="0"/>
    <xf numFmtId="0" fontId="35" fillId="0" borderId="0">
      <alignment vertical="top"/>
    </xf>
    <xf numFmtId="9" fontId="13" fillId="0" borderId="0" applyFont="0" applyFill="0" applyBorder="0" applyAlignment="0" applyProtection="0"/>
    <xf numFmtId="189" fontId="15" fillId="0" borderId="0"/>
    <xf numFmtId="0" fontId="13" fillId="0" borderId="0"/>
    <xf numFmtId="0" fontId="35" fillId="0" borderId="0"/>
    <xf numFmtId="189" fontId="81" fillId="0" borderId="0"/>
    <xf numFmtId="189" fontId="15" fillId="0" borderId="0"/>
    <xf numFmtId="43" fontId="13" fillId="0" borderId="0" applyFont="0" applyFill="0" applyBorder="0" applyAlignment="0" applyProtection="0"/>
    <xf numFmtId="189" fontId="81" fillId="0" borderId="0"/>
    <xf numFmtId="43" fontId="15" fillId="0" borderId="0" applyFont="0" applyFill="0" applyBorder="0" applyAlignment="0" applyProtection="0"/>
    <xf numFmtId="0" fontId="21" fillId="0" borderId="0"/>
    <xf numFmtId="189" fontId="13" fillId="0" borderId="0"/>
    <xf numFmtId="0" fontId="13" fillId="0" borderId="0"/>
    <xf numFmtId="0" fontId="14" fillId="0" borderId="0"/>
    <xf numFmtId="0" fontId="35" fillId="0" borderId="0">
      <alignment vertical="top"/>
    </xf>
    <xf numFmtId="0" fontId="82" fillId="0" borderId="0"/>
    <xf numFmtId="0" fontId="35" fillId="0" borderId="0">
      <alignment vertical="top"/>
    </xf>
    <xf numFmtId="0" fontId="13" fillId="0" borderId="0"/>
    <xf numFmtId="0" fontId="15" fillId="0" borderId="0"/>
    <xf numFmtId="0" fontId="14" fillId="0" borderId="0"/>
    <xf numFmtId="43" fontId="15" fillId="0" borderId="0" applyFont="0" applyFill="0" applyBorder="0" applyAlignment="0" applyProtection="0"/>
    <xf numFmtId="0" fontId="15" fillId="0" borderId="0"/>
    <xf numFmtId="0" fontId="15" fillId="0" borderId="0"/>
    <xf numFmtId="0" fontId="15" fillId="0" borderId="0"/>
    <xf numFmtId="189" fontId="13" fillId="0" borderId="0"/>
    <xf numFmtId="0" fontId="2" fillId="0" borderId="0"/>
    <xf numFmtId="0" fontId="2" fillId="0" borderId="0"/>
    <xf numFmtId="0" fontId="83" fillId="0" borderId="0"/>
    <xf numFmtId="0" fontId="83" fillId="0" borderId="0"/>
    <xf numFmtId="0" fontId="83" fillId="0" borderId="0"/>
    <xf numFmtId="0" fontId="13" fillId="0" borderId="0"/>
    <xf numFmtId="0" fontId="15" fillId="0" borderId="0"/>
    <xf numFmtId="189" fontId="13" fillId="0" borderId="0">
      <alignment vertical="top"/>
    </xf>
    <xf numFmtId="0" fontId="15"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5" fillId="0" borderId="0"/>
    <xf numFmtId="200" fontId="15" fillId="0" borderId="0"/>
    <xf numFmtId="200" fontId="13" fillId="0" borderId="0"/>
    <xf numFmtId="200" fontId="25" fillId="0" borderId="1" applyNumberFormat="0" applyFill="0" applyAlignment="0" applyProtection="0"/>
    <xf numFmtId="43" fontId="13" fillId="0" borderId="0" applyFont="0" applyFill="0" applyBorder="0" applyAlignment="0" applyProtection="0"/>
    <xf numFmtId="200" fontId="30" fillId="0" borderId="0"/>
    <xf numFmtId="200" fontId="30" fillId="0" borderId="0"/>
    <xf numFmtId="200" fontId="30" fillId="0" borderId="0"/>
    <xf numFmtId="200" fontId="30" fillId="0" borderId="0"/>
    <xf numFmtId="200" fontId="30" fillId="0" borderId="0"/>
    <xf numFmtId="200" fontId="30" fillId="0" borderId="0"/>
    <xf numFmtId="200" fontId="30" fillId="0" borderId="0"/>
    <xf numFmtId="200" fontId="30" fillId="0" borderId="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44" fontId="13" fillId="0" borderId="0" applyFont="0" applyFill="0" applyBorder="0" applyAlignment="0" applyProtection="0"/>
    <xf numFmtId="200" fontId="112" fillId="40" borderId="73" applyNumberFormat="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30" fillId="0" borderId="72"/>
    <xf numFmtId="219" fontId="13" fillId="0" borderId="0" applyFont="0" applyFill="0" applyBorder="0" applyAlignment="0" applyProtection="0"/>
    <xf numFmtId="200" fontId="14" fillId="39" borderId="74" applyNumberFormat="0" applyFont="0" applyAlignment="0" applyProtection="0"/>
    <xf numFmtId="200" fontId="13" fillId="0" borderId="0" applyFont="0" applyFill="0" applyBorder="0" applyAlignment="0" applyProtection="0"/>
    <xf numFmtId="200" fontId="13" fillId="0" borderId="0"/>
    <xf numFmtId="200" fontId="13" fillId="0" borderId="0"/>
    <xf numFmtId="200" fontId="34" fillId="0" borderId="3" applyNumberFormat="0" applyAlignment="0" applyProtection="0">
      <alignment horizontal="left" vertical="center"/>
    </xf>
    <xf numFmtId="200" fontId="34" fillId="0" borderId="4">
      <alignment horizontal="left" vertical="center"/>
    </xf>
    <xf numFmtId="200" fontId="15" fillId="39" borderId="74" applyNumberFormat="0" applyFont="0" applyAlignment="0" applyProtection="0"/>
    <xf numFmtId="200" fontId="13" fillId="0" borderId="0"/>
    <xf numFmtId="200" fontId="13" fillId="0" borderId="0"/>
    <xf numFmtId="200" fontId="13" fillId="0" borderId="0"/>
    <xf numFmtId="200" fontId="13" fillId="0" borderId="0"/>
    <xf numFmtId="200" fontId="13" fillId="0" borderId="0"/>
    <xf numFmtId="200" fontId="15" fillId="0" borderId="0"/>
    <xf numFmtId="200" fontId="15" fillId="0" borderId="0"/>
    <xf numFmtId="200" fontId="13"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5" fillId="0" borderId="0"/>
    <xf numFmtId="200" fontId="15" fillId="0" borderId="0"/>
    <xf numFmtId="200" fontId="13" fillId="0" borderId="0"/>
    <xf numFmtId="200" fontId="15" fillId="0" borderId="0"/>
    <xf numFmtId="200" fontId="15" fillId="0" borderId="0"/>
    <xf numFmtId="200" fontId="13" fillId="0" borderId="0"/>
    <xf numFmtId="200" fontId="15"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3" fillId="0" borderId="0"/>
    <xf numFmtId="200" fontId="1" fillId="0" borderId="0"/>
    <xf numFmtId="200" fontId="13" fillId="0" borderId="0"/>
    <xf numFmtId="200" fontId="1" fillId="0" borderId="0"/>
    <xf numFmtId="200" fontId="1" fillId="0" borderId="0"/>
    <xf numFmtId="200" fontId="1" fillId="0" borderId="0"/>
    <xf numFmtId="200" fontId="1" fillId="0" borderId="0"/>
    <xf numFmtId="200" fontId="15" fillId="0" borderId="0"/>
    <xf numFmtId="200" fontId="13" fillId="0" borderId="0"/>
    <xf numFmtId="200" fontId="13" fillId="0" borderId="0"/>
    <xf numFmtId="200" fontId="1" fillId="0" borderId="0"/>
    <xf numFmtId="200" fontId="13" fillId="0" borderId="0"/>
    <xf numFmtId="200" fontId="13" fillId="0" borderId="0"/>
    <xf numFmtId="200" fontId="13" fillId="0" borderId="0"/>
    <xf numFmtId="200" fontId="15" fillId="0" borderId="0">
      <alignment vertical="top"/>
    </xf>
    <xf numFmtId="200" fontId="35" fillId="0" borderId="0">
      <alignment vertical="top"/>
    </xf>
    <xf numFmtId="200" fontId="13" fillId="0" borderId="0"/>
    <xf numFmtId="200" fontId="13" fillId="0" borderId="0"/>
    <xf numFmtId="9" fontId="13" fillId="0" borderId="0" applyFont="0" applyFill="0" applyBorder="0" applyAlignment="0" applyProtection="0"/>
    <xf numFmtId="9" fontId="15" fillId="0" borderId="0" applyFont="0" applyFill="0" applyBorder="0" applyAlignment="0" applyProtection="0"/>
    <xf numFmtId="200" fontId="13" fillId="0" borderId="0"/>
    <xf numFmtId="200" fontId="13" fillId="0" borderId="0"/>
    <xf numFmtId="200" fontId="35" fillId="0" borderId="0">
      <alignment vertical="top"/>
    </xf>
    <xf numFmtId="200" fontId="36" fillId="0" borderId="0">
      <alignment horizontal="left" vertical="center"/>
    </xf>
    <xf numFmtId="200" fontId="17" fillId="0" borderId="0" applyNumberFormat="0" applyFill="0" applyBorder="0" applyProtection="0">
      <alignment vertical="center"/>
    </xf>
    <xf numFmtId="200" fontId="22" fillId="0" borderId="0" applyFill="0" applyBorder="0" applyProtection="0">
      <alignment horizontal="left" vertical="top"/>
    </xf>
    <xf numFmtId="200" fontId="100" fillId="0" borderId="0"/>
    <xf numFmtId="200" fontId="1" fillId="0" borderId="0"/>
    <xf numFmtId="200" fontId="1" fillId="0" borderId="0"/>
    <xf numFmtId="200" fontId="13" fillId="0" borderId="0"/>
    <xf numFmtId="200" fontId="13" fillId="0" borderId="0"/>
    <xf numFmtId="43" fontId="13" fillId="0" borderId="0" applyFont="0" applyFill="0" applyBorder="0" applyAlignment="0" applyProtection="0"/>
    <xf numFmtId="200" fontId="13" fillId="0" borderId="0" applyFont="0" applyFill="0" applyBorder="0" applyAlignment="0" applyProtection="0"/>
    <xf numFmtId="9" fontId="13" fillId="0" borderId="0" applyFont="0" applyFill="0" applyBorder="0" applyAlignment="0" applyProtection="0"/>
    <xf numFmtId="200" fontId="13" fillId="0" borderId="0"/>
    <xf numFmtId="200" fontId="13" fillId="0" borderId="0"/>
    <xf numFmtId="200" fontId="1" fillId="0" borderId="0"/>
    <xf numFmtId="43" fontId="1" fillId="0" borderId="0" applyFont="0" applyFill="0" applyBorder="0" applyAlignment="0" applyProtection="0"/>
    <xf numFmtId="200" fontId="1" fillId="20" borderId="35" applyNumberFormat="0" applyFont="0" applyAlignment="0" applyProtection="0"/>
    <xf numFmtId="43" fontId="13" fillId="0" borderId="0" applyFont="0" applyFill="0" applyBorder="0" applyAlignment="0" applyProtection="0"/>
    <xf numFmtId="200" fontId="13" fillId="0" borderId="0"/>
    <xf numFmtId="200" fontId="13" fillId="0" borderId="0"/>
    <xf numFmtId="200" fontId="35" fillId="0" borderId="0">
      <alignment vertical="top"/>
    </xf>
    <xf numFmtId="200" fontId="35" fillId="0" borderId="0">
      <alignment vertical="top"/>
    </xf>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49" fontId="13" fillId="0" borderId="0" applyNumberFormat="0" applyFont="0" applyFill="0" applyBorder="0" applyAlignment="0" applyProtection="0"/>
    <xf numFmtId="200" fontId="35" fillId="0" borderId="0">
      <alignment vertical="top"/>
    </xf>
    <xf numFmtId="200" fontId="35" fillId="0" borderId="0">
      <alignment vertical="top"/>
    </xf>
    <xf numFmtId="200" fontId="81" fillId="0" borderId="0"/>
    <xf numFmtId="200" fontId="81" fillId="0" borderId="0"/>
    <xf numFmtId="200" fontId="81" fillId="0" borderId="0"/>
    <xf numFmtId="200" fontId="81" fillId="0" borderId="0"/>
    <xf numFmtId="200" fontId="81" fillId="0" borderId="0"/>
    <xf numFmtId="200" fontId="13" fillId="0" borderId="0"/>
    <xf numFmtId="200" fontId="81" fillId="0" borderId="0"/>
    <xf numFmtId="200" fontId="13" fillId="0" borderId="0"/>
    <xf numFmtId="200" fontId="13" fillId="0" borderId="0"/>
    <xf numFmtId="200" fontId="81" fillId="0" borderId="0"/>
    <xf numFmtId="200" fontId="13" fillId="0" borderId="0"/>
    <xf numFmtId="49" fontId="13" fillId="0" borderId="0" applyNumberFormat="0" applyFont="0" applyFill="0" applyBorder="0" applyAlignment="0" applyProtection="0"/>
    <xf numFmtId="200" fontId="13" fillId="0" borderId="0"/>
    <xf numFmtId="200" fontId="13" fillId="0" borderId="0"/>
    <xf numFmtId="49" fontId="13" fillId="0" borderId="0" applyNumberFormat="0" applyFont="0" applyFill="0" applyBorder="0" applyAlignment="0" applyProtection="0"/>
    <xf numFmtId="200" fontId="13" fillId="0" borderId="0"/>
    <xf numFmtId="200" fontId="13" fillId="0" borderId="0"/>
    <xf numFmtId="200" fontId="13" fillId="0" borderId="0"/>
    <xf numFmtId="200" fontId="15" fillId="0" borderId="0"/>
    <xf numFmtId="49" fontId="13" fillId="0" borderId="0" applyNumberFormat="0" applyFont="0" applyFill="0" applyBorder="0" applyAlignment="0" applyProtection="0"/>
    <xf numFmtId="49" fontId="13" fillId="0" borderId="0" applyNumberFormat="0" applyFont="0" applyFill="0" applyBorder="0" applyAlignment="0" applyProtection="0"/>
    <xf numFmtId="49" fontId="13" fillId="0" borderId="0" applyNumberFormat="0" applyFont="0" applyFill="0" applyBorder="0" applyAlignment="0" applyProtection="0"/>
    <xf numFmtId="49" fontId="13" fillId="0" borderId="0" applyNumberFormat="0" applyFont="0" applyFill="0" applyBorder="0" applyAlignment="0" applyProtection="0"/>
    <xf numFmtId="49" fontId="13" fillId="0" borderId="0" applyNumberFormat="0" applyFont="0" applyFill="0" applyBorder="0" applyAlignment="0" applyProtection="0"/>
    <xf numFmtId="49" fontId="13" fillId="0" borderId="0" applyNumberFormat="0" applyFont="0" applyFill="0" applyBorder="0" applyAlignment="0" applyProtection="0"/>
    <xf numFmtId="49" fontId="13" fillId="0" borderId="0" applyNumberFormat="0" applyFont="0" applyFill="0" applyBorder="0" applyAlignment="0" applyProtection="0"/>
    <xf numFmtId="200" fontId="15" fillId="0" borderId="0"/>
    <xf numFmtId="200" fontId="14" fillId="37" borderId="0" applyNumberFormat="0" applyBorder="0" applyAlignment="0" applyProtection="0"/>
    <xf numFmtId="200" fontId="14" fillId="38" borderId="0" applyNumberFormat="0" applyBorder="0" applyAlignment="0" applyProtection="0"/>
    <xf numFmtId="200" fontId="14" fillId="39" borderId="0" applyNumberFormat="0" applyBorder="0" applyAlignment="0" applyProtection="0"/>
    <xf numFmtId="200" fontId="14" fillId="40" borderId="0" applyNumberFormat="0" applyBorder="0" applyAlignment="0" applyProtection="0"/>
    <xf numFmtId="200" fontId="14" fillId="41" borderId="0" applyNumberFormat="0" applyBorder="0" applyAlignment="0" applyProtection="0"/>
    <xf numFmtId="200" fontId="14" fillId="39" borderId="0" applyNumberFormat="0" applyBorder="0" applyAlignment="0" applyProtection="0"/>
    <xf numFmtId="200" fontId="14" fillId="41" borderId="0" applyNumberFormat="0" applyBorder="0" applyAlignment="0" applyProtection="0"/>
    <xf numFmtId="200" fontId="14" fillId="38" borderId="0" applyNumberFormat="0" applyBorder="0" applyAlignment="0" applyProtection="0"/>
    <xf numFmtId="200" fontId="14" fillId="42" borderId="0" applyNumberFormat="0" applyBorder="0" applyAlignment="0" applyProtection="0"/>
    <xf numFmtId="200" fontId="14" fillId="43" borderId="0" applyNumberFormat="0" applyBorder="0" applyAlignment="0" applyProtection="0"/>
    <xf numFmtId="200" fontId="14" fillId="41" borderId="0" applyNumberFormat="0" applyBorder="0" applyAlignment="0" applyProtection="0"/>
    <xf numFmtId="200" fontId="14" fillId="39" borderId="0" applyNumberFormat="0" applyBorder="0" applyAlignment="0" applyProtection="0"/>
    <xf numFmtId="200" fontId="103" fillId="41" borderId="0" applyNumberFormat="0" applyBorder="0" applyAlignment="0" applyProtection="0"/>
    <xf numFmtId="200" fontId="103" fillId="44" borderId="0" applyNumberFormat="0" applyBorder="0" applyAlignment="0" applyProtection="0"/>
    <xf numFmtId="200" fontId="103" fillId="45" borderId="0" applyNumberFormat="0" applyBorder="0" applyAlignment="0" applyProtection="0"/>
    <xf numFmtId="200" fontId="103" fillId="43" borderId="0" applyNumberFormat="0" applyBorder="0" applyAlignment="0" applyProtection="0"/>
    <xf numFmtId="200" fontId="103" fillId="41" borderId="0" applyNumberFormat="0" applyBorder="0" applyAlignment="0" applyProtection="0"/>
    <xf numFmtId="200" fontId="103" fillId="38" borderId="0" applyNumberFormat="0" applyBorder="0" applyAlignment="0" applyProtection="0"/>
    <xf numFmtId="200" fontId="103" fillId="46" borderId="0" applyNumberFormat="0" applyBorder="0" applyAlignment="0" applyProtection="0"/>
    <xf numFmtId="200" fontId="103" fillId="44" borderId="0" applyNumberFormat="0" applyBorder="0" applyAlignment="0" applyProtection="0"/>
    <xf numFmtId="200" fontId="103" fillId="45" borderId="0" applyNumberFormat="0" applyBorder="0" applyAlignment="0" applyProtection="0"/>
    <xf numFmtId="200" fontId="103" fillId="47" borderId="0" applyNumberFormat="0" applyBorder="0" applyAlignment="0" applyProtection="0"/>
    <xf numFmtId="200" fontId="103" fillId="48" borderId="0" applyNumberFormat="0" applyBorder="0" applyAlignment="0" applyProtection="0"/>
    <xf numFmtId="200" fontId="103" fillId="49" borderId="0" applyNumberFormat="0" applyBorder="0" applyAlignment="0" applyProtection="0"/>
    <xf numFmtId="200" fontId="104" fillId="50" borderId="0" applyNumberFormat="0" applyBorder="0" applyAlignment="0" applyProtection="0"/>
    <xf numFmtId="200" fontId="105" fillId="51" borderId="37" applyNumberFormat="0" applyAlignment="0" applyProtection="0"/>
    <xf numFmtId="200" fontId="106" fillId="52" borderId="38"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221" fontId="13" fillId="0" borderId="0" applyFont="0" applyFill="0" applyBorder="0" applyAlignment="0" applyProtection="0"/>
    <xf numFmtId="222" fontId="13" fillId="0" borderId="0" applyFont="0" applyFill="0" applyBorder="0" applyAlignment="0" applyProtection="0"/>
    <xf numFmtId="200" fontId="13" fillId="0" borderId="0" applyFont="0" applyFill="0" applyBorder="0" applyAlignment="0" applyProtection="0"/>
    <xf numFmtId="200" fontId="107" fillId="0" borderId="0" applyNumberFormat="0" applyFill="0" applyBorder="0" applyAlignment="0" applyProtection="0"/>
    <xf numFmtId="200" fontId="108" fillId="41" borderId="0" applyNumberFormat="0" applyBorder="0" applyAlignment="0" applyProtection="0"/>
    <xf numFmtId="38" fontId="12" fillId="2" borderId="0" applyNumberFormat="0" applyBorder="0" applyAlignment="0" applyProtection="0"/>
    <xf numFmtId="200" fontId="109" fillId="0" borderId="39" applyNumberFormat="0" applyFill="0" applyAlignment="0" applyProtection="0"/>
    <xf numFmtId="200" fontId="110" fillId="0" borderId="40" applyNumberFormat="0" applyFill="0" applyAlignment="0" applyProtection="0"/>
    <xf numFmtId="200" fontId="111" fillId="0" borderId="41" applyNumberFormat="0" applyFill="0" applyAlignment="0" applyProtection="0"/>
    <xf numFmtId="200" fontId="111" fillId="0" borderId="0" applyNumberFormat="0" applyFill="0" applyBorder="0" applyAlignment="0" applyProtection="0"/>
    <xf numFmtId="10" fontId="12" fillId="4" borderId="6" applyNumberFormat="0" applyBorder="0" applyAlignment="0" applyProtection="0"/>
    <xf numFmtId="200" fontId="112" fillId="42" borderId="37" applyNumberFormat="0" applyAlignment="0" applyProtection="0"/>
    <xf numFmtId="200" fontId="112" fillId="42" borderId="37" applyNumberFormat="0" applyAlignment="0" applyProtection="0"/>
    <xf numFmtId="200" fontId="112" fillId="42" borderId="37" applyNumberFormat="0" applyAlignment="0" applyProtection="0"/>
    <xf numFmtId="200" fontId="112" fillId="42" borderId="37" applyNumberFormat="0" applyAlignment="0" applyProtection="0"/>
    <xf numFmtId="200" fontId="112" fillId="42" borderId="37" applyNumberFormat="0" applyAlignment="0" applyProtection="0"/>
    <xf numFmtId="200" fontId="112" fillId="42" borderId="37" applyNumberFormat="0" applyAlignment="0" applyProtection="0"/>
    <xf numFmtId="200" fontId="112" fillId="42" borderId="37" applyNumberFormat="0" applyAlignment="0" applyProtection="0"/>
    <xf numFmtId="200" fontId="112" fillId="42" borderId="37" applyNumberFormat="0" applyAlignment="0" applyProtection="0"/>
    <xf numFmtId="200" fontId="112" fillId="42" borderId="37" applyNumberFormat="0" applyAlignment="0" applyProtection="0"/>
    <xf numFmtId="200" fontId="112" fillId="42" borderId="37" applyNumberFormat="0" applyAlignment="0" applyProtection="0"/>
    <xf numFmtId="200" fontId="112" fillId="42" borderId="37" applyNumberFormat="0" applyAlignment="0" applyProtection="0"/>
    <xf numFmtId="200" fontId="112" fillId="42" borderId="37" applyNumberFormat="0" applyAlignment="0" applyProtection="0"/>
    <xf numFmtId="200" fontId="112" fillId="42" borderId="37" applyNumberFormat="0" applyAlignment="0" applyProtection="0"/>
    <xf numFmtId="200" fontId="112" fillId="42" borderId="37" applyNumberFormat="0" applyAlignment="0" applyProtection="0"/>
    <xf numFmtId="200" fontId="112" fillId="42" borderId="37" applyNumberFormat="0" applyAlignment="0" applyProtection="0"/>
    <xf numFmtId="200" fontId="112" fillId="42" borderId="37" applyNumberFormat="0" applyAlignment="0" applyProtection="0"/>
    <xf numFmtId="200" fontId="112" fillId="42" borderId="37" applyNumberFormat="0" applyAlignment="0" applyProtection="0"/>
    <xf numFmtId="200" fontId="112" fillId="42" borderId="37" applyNumberFormat="0" applyAlignment="0" applyProtection="0"/>
    <xf numFmtId="200" fontId="112" fillId="42" borderId="37" applyNumberFormat="0" applyAlignment="0" applyProtection="0"/>
    <xf numFmtId="200" fontId="112" fillId="42" borderId="37" applyNumberFormat="0" applyAlignment="0" applyProtection="0"/>
    <xf numFmtId="200" fontId="112" fillId="42" borderId="37" applyNumberFormat="0" applyAlignment="0" applyProtection="0"/>
    <xf numFmtId="200" fontId="112" fillId="42" borderId="37" applyNumberFormat="0" applyAlignment="0" applyProtection="0"/>
    <xf numFmtId="200" fontId="112" fillId="42" borderId="37" applyNumberFormat="0" applyAlignment="0" applyProtection="0"/>
    <xf numFmtId="200" fontId="112" fillId="42" borderId="37" applyNumberFormat="0" applyAlignment="0" applyProtection="0"/>
    <xf numFmtId="200" fontId="112" fillId="42" borderId="37" applyNumberFormat="0" applyAlignment="0" applyProtection="0"/>
    <xf numFmtId="200" fontId="112" fillId="42" borderId="37" applyNumberFormat="0" applyAlignment="0" applyProtection="0"/>
    <xf numFmtId="200" fontId="112" fillId="42" borderId="37" applyNumberFormat="0" applyAlignment="0" applyProtection="0"/>
    <xf numFmtId="200" fontId="112" fillId="42" borderId="37" applyNumberFormat="0" applyAlignment="0" applyProtection="0"/>
    <xf numFmtId="200" fontId="112" fillId="42" borderId="37" applyNumberFormat="0" applyAlignment="0" applyProtection="0"/>
    <xf numFmtId="200" fontId="112" fillId="42" borderId="37" applyNumberFormat="0" applyAlignment="0" applyProtection="0"/>
    <xf numFmtId="200" fontId="112" fillId="42" borderId="37" applyNumberFormat="0" applyAlignment="0" applyProtection="0"/>
    <xf numFmtId="200" fontId="112" fillId="42" borderId="37" applyNumberFormat="0" applyAlignment="0" applyProtection="0"/>
    <xf numFmtId="200" fontId="112" fillId="42" borderId="37" applyNumberFormat="0" applyAlignment="0" applyProtection="0"/>
    <xf numFmtId="200" fontId="112" fillId="42" borderId="37" applyNumberFormat="0" applyAlignment="0" applyProtection="0"/>
    <xf numFmtId="200" fontId="112" fillId="42" borderId="37" applyNumberFormat="0" applyAlignment="0" applyProtection="0"/>
    <xf numFmtId="200" fontId="112" fillId="42" borderId="37" applyNumberFormat="0" applyAlignment="0" applyProtection="0"/>
    <xf numFmtId="200" fontId="112" fillId="42" borderId="37" applyNumberFormat="0" applyAlignment="0" applyProtection="0"/>
    <xf numFmtId="200" fontId="112" fillId="42" borderId="37" applyNumberFormat="0" applyAlignment="0" applyProtection="0"/>
    <xf numFmtId="200" fontId="112" fillId="42" borderId="37" applyNumberFormat="0" applyAlignment="0" applyProtection="0"/>
    <xf numFmtId="200" fontId="112" fillId="42" borderId="37" applyNumberFormat="0" applyAlignment="0" applyProtection="0"/>
    <xf numFmtId="200" fontId="112" fillId="42" borderId="37" applyNumberFormat="0" applyAlignment="0" applyProtection="0"/>
    <xf numFmtId="200" fontId="113" fillId="0" borderId="42" applyNumberFormat="0" applyFill="0" applyAlignment="0" applyProtection="0"/>
    <xf numFmtId="200" fontId="114" fillId="42" borderId="0" applyNumberFormat="0" applyBorder="0" applyAlignment="0" applyProtection="0"/>
    <xf numFmtId="200" fontId="13" fillId="0" borderId="0"/>
    <xf numFmtId="200" fontId="30" fillId="0" borderId="0"/>
    <xf numFmtId="200" fontId="30" fillId="0" borderId="0"/>
    <xf numFmtId="200" fontId="30" fillId="0" borderId="0"/>
    <xf numFmtId="200" fontId="30" fillId="0" borderId="0"/>
    <xf numFmtId="200" fontId="30" fillId="0" borderId="0"/>
    <xf numFmtId="200" fontId="30" fillId="0" borderId="0"/>
    <xf numFmtId="200" fontId="30"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applyNumberFormat="0" applyFont="0" applyFill="0" applyBorder="0" applyAlignment="0" applyProtection="0"/>
    <xf numFmtId="200" fontId="14" fillId="20" borderId="35" applyNumberFormat="0" applyFont="0" applyAlignment="0" applyProtection="0"/>
    <xf numFmtId="200" fontId="14" fillId="20" borderId="35" applyNumberFormat="0" applyFont="0" applyAlignment="0" applyProtection="0"/>
    <xf numFmtId="200" fontId="13" fillId="39" borderId="43" applyNumberFormat="0" applyFont="0" applyAlignment="0" applyProtection="0"/>
    <xf numFmtId="200" fontId="115" fillId="51" borderId="44"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4" fontId="13" fillId="0" borderId="0" applyFont="0" applyFill="0" applyBorder="0" applyAlignment="0" applyProtection="0"/>
    <xf numFmtId="200" fontId="13" fillId="0" borderId="0"/>
    <xf numFmtId="200" fontId="116" fillId="0" borderId="0" applyNumberFormat="0" applyFill="0" applyBorder="0" applyAlignment="0" applyProtection="0"/>
    <xf numFmtId="200" fontId="117" fillId="0" borderId="45" applyNumberFormat="0" applyFill="0" applyAlignment="0" applyProtection="0"/>
    <xf numFmtId="164" fontId="13" fillId="0" borderId="0" applyFont="0" applyFill="0" applyBorder="0" applyAlignment="0" applyProtection="0"/>
    <xf numFmtId="165" fontId="13" fillId="0" borderId="0" applyFont="0" applyFill="0" applyBorder="0" applyAlignment="0" applyProtection="0"/>
    <xf numFmtId="223" fontId="13" fillId="0" borderId="0" applyFont="0" applyFill="0" applyBorder="0" applyAlignment="0" applyProtection="0"/>
    <xf numFmtId="224" fontId="13" fillId="0" borderId="0" applyFont="0" applyFill="0" applyBorder="0" applyAlignment="0" applyProtection="0"/>
    <xf numFmtId="200" fontId="113" fillId="0" borderId="0" applyNumberFormat="0" applyFill="0" applyBorder="0" applyAlignment="0" applyProtection="0"/>
    <xf numFmtId="49" fontId="15" fillId="0" borderId="0" applyNumberFormat="0" applyFont="0" applyFill="0" applyBorder="0" applyAlignment="0" applyProtection="0"/>
    <xf numFmtId="200" fontId="13" fillId="0" borderId="0">
      <alignment vertical="top"/>
    </xf>
    <xf numFmtId="200" fontId="40" fillId="0" borderId="0"/>
    <xf numFmtId="200" fontId="35" fillId="0" borderId="0">
      <alignment vertical="top"/>
    </xf>
    <xf numFmtId="200" fontId="35" fillId="0" borderId="0">
      <alignment vertical="top"/>
    </xf>
    <xf numFmtId="200" fontId="81" fillId="0" borderId="0"/>
    <xf numFmtId="200" fontId="81" fillId="0" borderId="0"/>
    <xf numFmtId="200" fontId="81" fillId="0" borderId="0"/>
    <xf numFmtId="200" fontId="81" fillId="0" borderId="0"/>
    <xf numFmtId="200" fontId="81" fillId="0" borderId="0"/>
    <xf numFmtId="200" fontId="81" fillId="0" borderId="0"/>
    <xf numFmtId="200" fontId="81" fillId="0" borderId="0"/>
    <xf numFmtId="200" fontId="81" fillId="0" borderId="0"/>
    <xf numFmtId="200" fontId="35" fillId="0" borderId="0">
      <alignment vertical="top"/>
    </xf>
    <xf numFmtId="200" fontId="81" fillId="0" borderId="0"/>
    <xf numFmtId="200" fontId="35" fillId="53" borderId="0" applyNumberFormat="0" applyBorder="0" applyAlignment="0" applyProtection="0"/>
    <xf numFmtId="200" fontId="35" fillId="43" borderId="0" applyNumberFormat="0" applyBorder="0" applyAlignment="0" applyProtection="0"/>
    <xf numFmtId="200" fontId="35" fillId="54" borderId="0" applyNumberFormat="0" applyBorder="0" applyAlignment="0" applyProtection="0"/>
    <xf numFmtId="200" fontId="35" fillId="50" borderId="0" applyNumberFormat="0" applyBorder="0" applyAlignment="0" applyProtection="0"/>
    <xf numFmtId="200" fontId="35" fillId="41" borderId="0" applyNumberFormat="0" applyBorder="0" applyAlignment="0" applyProtection="0"/>
    <xf numFmtId="200" fontId="35" fillId="40" borderId="0" applyNumberFormat="0" applyBorder="0" applyAlignment="0" applyProtection="0"/>
    <xf numFmtId="200" fontId="35" fillId="37" borderId="0" applyNumberFormat="0" applyBorder="0" applyAlignment="0" applyProtection="0"/>
    <xf numFmtId="200" fontId="35" fillId="38" borderId="0" applyNumberFormat="0" applyBorder="0" applyAlignment="0" applyProtection="0"/>
    <xf numFmtId="200" fontId="35" fillId="55" borderId="0" applyNumberFormat="0" applyBorder="0" applyAlignment="0" applyProtection="0"/>
    <xf numFmtId="200" fontId="35" fillId="50" borderId="0" applyNumberFormat="0" applyBorder="0" applyAlignment="0" applyProtection="0"/>
    <xf numFmtId="200" fontId="35" fillId="37" borderId="0" applyNumberFormat="0" applyBorder="0" applyAlignment="0" applyProtection="0"/>
    <xf numFmtId="200" fontId="35" fillId="45" borderId="0" applyNumberFormat="0" applyBorder="0" applyAlignment="0" applyProtection="0"/>
    <xf numFmtId="200" fontId="120" fillId="56" borderId="0" applyNumberFormat="0" applyBorder="0" applyAlignment="0" applyProtection="0"/>
    <xf numFmtId="200" fontId="120" fillId="38" borderId="0" applyNumberFormat="0" applyBorder="0" applyAlignment="0" applyProtection="0"/>
    <xf numFmtId="200" fontId="120" fillId="55" borderId="0" applyNumberFormat="0" applyBorder="0" applyAlignment="0" applyProtection="0"/>
    <xf numFmtId="200" fontId="120" fillId="57" borderId="0" applyNumberFormat="0" applyBorder="0" applyAlignment="0" applyProtection="0"/>
    <xf numFmtId="200" fontId="120" fillId="48" borderId="0" applyNumberFormat="0" applyBorder="0" applyAlignment="0" applyProtection="0"/>
    <xf numFmtId="200" fontId="120" fillId="58" borderId="0" applyNumberFormat="0" applyBorder="0" applyAlignment="0" applyProtection="0"/>
    <xf numFmtId="200" fontId="120" fillId="59" borderId="0" applyNumberFormat="0" applyBorder="0" applyAlignment="0" applyProtection="0"/>
    <xf numFmtId="200" fontId="120" fillId="49" borderId="0" applyNumberFormat="0" applyBorder="0" applyAlignment="0" applyProtection="0"/>
    <xf numFmtId="200" fontId="120" fillId="60" borderId="0" applyNumberFormat="0" applyBorder="0" applyAlignment="0" applyProtection="0"/>
    <xf numFmtId="200" fontId="120" fillId="57" borderId="0" applyNumberFormat="0" applyBorder="0" applyAlignment="0" applyProtection="0"/>
    <xf numFmtId="200" fontId="120" fillId="48" borderId="0" applyNumberFormat="0" applyBorder="0" applyAlignment="0" applyProtection="0"/>
    <xf numFmtId="200" fontId="120" fillId="44" borderId="0" applyNumberFormat="0" applyBorder="0" applyAlignment="0" applyProtection="0"/>
    <xf numFmtId="200" fontId="121" fillId="43" borderId="0" applyNumberFormat="0" applyBorder="0" applyAlignment="0" applyProtection="0"/>
    <xf numFmtId="181" fontId="13" fillId="0" borderId="0" applyFill="0" applyBorder="0" applyAlignment="0"/>
    <xf numFmtId="225" fontId="13" fillId="0" borderId="0" applyFill="0" applyBorder="0" applyAlignment="0"/>
    <xf numFmtId="200" fontId="122" fillId="61" borderId="37" applyNumberFormat="0" applyAlignment="0" applyProtection="0"/>
    <xf numFmtId="200" fontId="123" fillId="52" borderId="38" applyNumberFormat="0" applyAlignment="0" applyProtection="0"/>
    <xf numFmtId="43" fontId="35" fillId="0" borderId="0" applyFont="0" applyFill="0" applyBorder="0" applyAlignment="0" applyProtection="0"/>
    <xf numFmtId="200" fontId="13" fillId="0" borderId="0" applyFon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184" fontId="13" fillId="0" borderId="0" applyFill="0" applyBorder="0" applyAlignment="0" applyProtection="0"/>
    <xf numFmtId="43" fontId="35" fillId="0" borderId="0" applyFont="0" applyFill="0" applyBorder="0" applyAlignment="0" applyProtection="0">
      <alignment vertical="top"/>
    </xf>
    <xf numFmtId="181" fontId="13" fillId="0" borderId="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200" fontId="13" fillId="0" borderId="0" applyFont="0" applyFill="0" applyBorder="0" applyAlignment="0" applyProtection="0"/>
    <xf numFmtId="43" fontId="35" fillId="0" borderId="0" applyFont="0" applyFill="0" applyBorder="0" applyAlignment="0" applyProtection="0"/>
    <xf numFmtId="43" fontId="15" fillId="0" borderId="0" applyFont="0" applyFill="0" applyBorder="0" applyAlignment="0" applyProtection="0"/>
    <xf numFmtId="200"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2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84" fontId="13" fillId="0" borderId="0" applyFill="0" applyBorder="0" applyAlignment="0" applyProtection="0"/>
    <xf numFmtId="197" fontId="13" fillId="0" borderId="0" applyFont="0" applyFill="0" applyBorder="0" applyAlignment="0" applyProtection="0"/>
    <xf numFmtId="43" fontId="35" fillId="0" borderId="0" applyFont="0" applyFill="0" applyBorder="0" applyAlignment="0" applyProtection="0">
      <alignment vertical="top"/>
    </xf>
    <xf numFmtId="43" fontId="13"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200" fontId="47" fillId="0" borderId="0" applyNumberFormat="0" applyFill="0" applyBorder="0" applyAlignment="0" applyProtection="0"/>
    <xf numFmtId="200" fontId="15" fillId="0" borderId="0" applyFont="0" applyFill="0" applyBorder="0" applyAlignment="0" applyProtection="0"/>
    <xf numFmtId="200" fontId="15" fillId="0" borderId="0" applyFont="0" applyFill="0" applyBorder="0" applyAlignment="0" applyProtection="0"/>
    <xf numFmtId="200" fontId="15" fillId="0" borderId="0" applyFont="0" applyFill="0" applyBorder="0" applyAlignment="0" applyProtection="0"/>
    <xf numFmtId="200" fontId="15" fillId="0" borderId="0" applyFont="0" applyFill="0" applyBorder="0" applyAlignment="0" applyProtection="0"/>
    <xf numFmtId="200" fontId="15" fillId="0" borderId="0" applyFont="0" applyFill="0" applyBorder="0" applyAlignment="0" applyProtection="0"/>
    <xf numFmtId="200" fontId="15" fillId="0" borderId="0" applyFont="0" applyFill="0" applyBorder="0" applyAlignment="0" applyProtection="0"/>
    <xf numFmtId="200" fontId="15" fillId="0" borderId="0" applyFont="0" applyFill="0" applyBorder="0" applyAlignment="0" applyProtection="0"/>
    <xf numFmtId="200" fontId="15" fillId="0" borderId="0" applyFont="0" applyFill="0" applyBorder="0" applyAlignment="0" applyProtection="0"/>
    <xf numFmtId="200" fontId="47" fillId="0" borderId="0" applyNumberFormat="0" applyFill="0" applyBorder="0" applyAlignment="0" applyProtection="0"/>
    <xf numFmtId="225" fontId="13" fillId="0" borderId="0" applyFill="0" applyBorder="0" applyAlignment="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25" fillId="0" borderId="0" applyNumberFormat="0" applyFill="0" applyBorder="0" applyAlignment="0" applyProtection="0"/>
    <xf numFmtId="200" fontId="126" fillId="54" borderId="0" applyNumberFormat="0" applyBorder="0" applyAlignment="0" applyProtection="0"/>
    <xf numFmtId="200" fontId="127" fillId="0" borderId="46" applyNumberFormat="0" applyFill="0" applyAlignment="0" applyProtection="0"/>
    <xf numFmtId="200" fontId="128" fillId="0" borderId="47" applyNumberFormat="0" applyFill="0" applyAlignment="0" applyProtection="0"/>
    <xf numFmtId="200" fontId="129" fillId="0" borderId="48" applyNumberFormat="0" applyFill="0" applyAlignment="0" applyProtection="0"/>
    <xf numFmtId="200" fontId="129" fillId="0" borderId="0" applyNumberFormat="0" applyFill="0" applyBorder="0" applyAlignment="0" applyProtection="0"/>
    <xf numFmtId="200" fontId="138" fillId="0" borderId="0" applyNumberFormat="0" applyFill="0" applyBorder="0" applyAlignment="0" applyProtection="0">
      <alignment vertical="top"/>
      <protection locked="0"/>
    </xf>
    <xf numFmtId="200" fontId="130" fillId="40" borderId="37" applyNumberFormat="0" applyAlignment="0" applyProtection="0"/>
    <xf numFmtId="225" fontId="13" fillId="0" borderId="0" applyFill="0" applyBorder="0" applyAlignment="0"/>
    <xf numFmtId="200" fontId="131" fillId="0" borderId="49" applyNumberFormat="0" applyFill="0" applyAlignment="0" applyProtection="0"/>
    <xf numFmtId="226" fontId="13" fillId="0" borderId="0" applyFill="0" applyBorder="0" applyAlignment="0" applyProtection="0"/>
    <xf numFmtId="227" fontId="13" fillId="0" borderId="0" applyFill="0" applyBorder="0" applyAlignment="0" applyProtection="0"/>
    <xf numFmtId="228" fontId="13" fillId="0" borderId="0" applyFill="0" applyBorder="0" applyAlignment="0" applyProtection="0"/>
    <xf numFmtId="229" fontId="13" fillId="0" borderId="0" applyFill="0" applyBorder="0" applyAlignment="0" applyProtection="0"/>
    <xf numFmtId="230" fontId="13" fillId="0" borderId="0" applyFill="0" applyBorder="0" applyAlignment="0" applyProtection="0"/>
    <xf numFmtId="231" fontId="13" fillId="0" borderId="0" applyFill="0" applyBorder="0" applyAlignment="0" applyProtection="0"/>
    <xf numFmtId="200" fontId="101" fillId="42" borderId="0" applyNumberFormat="0" applyBorder="0" applyAlignment="0" applyProtection="0"/>
    <xf numFmtId="200" fontId="10" fillId="0" borderId="0"/>
    <xf numFmtId="200" fontId="13" fillId="0" borderId="0"/>
    <xf numFmtId="200" fontId="13" fillId="0" borderId="0"/>
    <xf numFmtId="200" fontId="35" fillId="0" borderId="0"/>
    <xf numFmtId="200" fontId="49" fillId="0" borderId="0"/>
    <xf numFmtId="200" fontId="13" fillId="0" borderId="0"/>
    <xf numFmtId="200" fontId="47" fillId="0" borderId="0"/>
    <xf numFmtId="200" fontId="35" fillId="0" borderId="0">
      <alignment vertical="top"/>
    </xf>
    <xf numFmtId="200" fontId="13" fillId="0" borderId="0">
      <alignment vertical="top"/>
    </xf>
    <xf numFmtId="200" fontId="15" fillId="0" borderId="0"/>
    <xf numFmtId="200" fontId="47" fillId="0" borderId="0"/>
    <xf numFmtId="200" fontId="15" fillId="0" borderId="0"/>
    <xf numFmtId="200" fontId="14" fillId="0" borderId="0"/>
    <xf numFmtId="200" fontId="13" fillId="0" borderId="0"/>
    <xf numFmtId="200" fontId="35" fillId="0" borderId="0">
      <alignment vertical="top"/>
    </xf>
    <xf numFmtId="200" fontId="15" fillId="0" borderId="0"/>
    <xf numFmtId="200" fontId="13" fillId="0" borderId="0">
      <alignment vertical="top"/>
    </xf>
    <xf numFmtId="200" fontId="13" fillId="0" borderId="0"/>
    <xf numFmtId="200" fontId="13" fillId="0" borderId="0"/>
    <xf numFmtId="200" fontId="13" fillId="0" borderId="0"/>
    <xf numFmtId="200" fontId="47" fillId="0" borderId="0"/>
    <xf numFmtId="200" fontId="14" fillId="0" borderId="0"/>
    <xf numFmtId="200" fontId="47" fillId="0" borderId="0"/>
    <xf numFmtId="200" fontId="14" fillId="0" borderId="0"/>
    <xf numFmtId="200" fontId="15" fillId="0" borderId="0"/>
    <xf numFmtId="200" fontId="13" fillId="0" borderId="0"/>
    <xf numFmtId="200" fontId="13" fillId="0" borderId="0">
      <alignment vertical="top"/>
    </xf>
    <xf numFmtId="200" fontId="15" fillId="0" borderId="0"/>
    <xf numFmtId="200" fontId="15" fillId="0" borderId="0"/>
    <xf numFmtId="200" fontId="15" fillId="0" borderId="0"/>
    <xf numFmtId="200" fontId="35" fillId="0" borderId="0">
      <alignment vertical="top"/>
    </xf>
    <xf numFmtId="200" fontId="15" fillId="0" borderId="0">
      <alignment vertical="top"/>
    </xf>
    <xf numFmtId="200" fontId="13" fillId="0" borderId="0"/>
    <xf numFmtId="200" fontId="14" fillId="0" borderId="0"/>
    <xf numFmtId="200" fontId="13" fillId="39" borderId="43" applyNumberFormat="0" applyFont="0" applyAlignment="0" applyProtection="0"/>
    <xf numFmtId="200" fontId="132" fillId="61" borderId="44" applyNumberFormat="0" applyAlignment="0" applyProtection="0"/>
    <xf numFmtId="40" fontId="40" fillId="62" borderId="0">
      <alignment horizontal="right"/>
    </xf>
    <xf numFmtId="200" fontId="133" fillId="62" borderId="14"/>
    <xf numFmtId="200" fontId="133" fillId="62" borderId="14"/>
    <xf numFmtId="200" fontId="12" fillId="0" borderId="0" applyFill="0" applyBorder="0" applyProtection="0">
      <alignment horizontal="center" vertical="center"/>
    </xf>
    <xf numFmtId="10" fontId="13" fillId="0" borderId="0" applyFont="0" applyFill="0" applyBorder="0" applyAlignment="0" applyProtection="0"/>
    <xf numFmtId="10" fontId="13" fillId="0" borderId="0" applyFont="0" applyFill="0" applyBorder="0" applyAlignment="0" applyProtection="0"/>
    <xf numFmtId="9" fontId="15" fillId="0" borderId="0" applyFont="0" applyFill="0" applyBorder="0" applyAlignment="0" applyProtection="0"/>
    <xf numFmtId="9" fontId="13" fillId="0" borderId="0" applyFill="0" applyBorder="0" applyProtection="0">
      <alignment vertical="top"/>
    </xf>
    <xf numFmtId="9" fontId="134" fillId="0" borderId="0" applyFont="0" applyFill="0" applyBorder="0" applyAlignment="0" applyProtection="0"/>
    <xf numFmtId="9" fontId="13" fillId="0" borderId="0" applyFill="0" applyBorder="0" applyAlignment="0" applyProtection="0"/>
    <xf numFmtId="9" fontId="35" fillId="0" borderId="0" applyFont="0" applyFill="0" applyBorder="0" applyAlignment="0" applyProtection="0">
      <alignment vertical="top"/>
    </xf>
    <xf numFmtId="9" fontId="15" fillId="0" borderId="0" applyFont="0" applyFill="0" applyBorder="0" applyAlignment="0" applyProtection="0"/>
    <xf numFmtId="9" fontId="13" fillId="0" borderId="0" applyFill="0" applyBorder="0" applyAlignment="0" applyProtection="0"/>
    <xf numFmtId="9" fontId="15" fillId="0" borderId="0" applyFont="0" applyFill="0" applyBorder="0" applyAlignment="0" applyProtection="0"/>
    <xf numFmtId="9" fontId="13" fillId="0" borderId="0" applyFont="0" applyFill="0" applyBorder="0" applyAlignment="0" applyProtection="0"/>
    <xf numFmtId="9" fontId="134"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48" fillId="0" borderId="0" applyFont="0" applyFill="0" applyBorder="0" applyAlignment="0" applyProtection="0"/>
    <xf numFmtId="225" fontId="13" fillId="0" borderId="0" applyFill="0" applyBorder="0" applyAlignment="0"/>
    <xf numFmtId="200" fontId="135" fillId="0" borderId="0" applyNumberFormat="0" applyBorder="0" applyAlignment="0"/>
    <xf numFmtId="44" fontId="13" fillId="0" borderId="0" applyFont="0" applyFill="0" applyBorder="0" applyAlignment="0" applyProtection="0"/>
    <xf numFmtId="44" fontId="13" fillId="0" borderId="0" applyFont="0" applyFill="0" applyBorder="0" applyAlignment="0" applyProtection="0"/>
    <xf numFmtId="200" fontId="35" fillId="0" borderId="0">
      <alignment vertical="top"/>
    </xf>
    <xf numFmtId="200" fontId="13" fillId="0" borderId="0"/>
    <xf numFmtId="200" fontId="35" fillId="0" borderId="0">
      <alignment vertical="top"/>
    </xf>
    <xf numFmtId="200" fontId="13" fillId="0" borderId="0"/>
    <xf numFmtId="200" fontId="136" fillId="0" borderId="0"/>
    <xf numFmtId="200" fontId="13" fillId="0" borderId="0" applyNumberFormat="0" applyBorder="0" applyAlignment="0" applyProtection="0"/>
    <xf numFmtId="49" fontId="35" fillId="0" borderId="0" applyFill="0" applyBorder="0" applyAlignment="0"/>
    <xf numFmtId="225" fontId="13" fillId="0" borderId="0" applyFill="0" applyBorder="0" applyAlignment="0"/>
    <xf numFmtId="200" fontId="137" fillId="0" borderId="0" applyNumberFormat="0" applyFill="0" applyBorder="0" applyAlignment="0" applyProtection="0"/>
    <xf numFmtId="200" fontId="119" fillId="0" borderId="50" applyNumberFormat="0" applyFill="0" applyAlignment="0" applyProtection="0"/>
    <xf numFmtId="200" fontId="102" fillId="0" borderId="0" applyNumberFormat="0" applyFill="0" applyBorder="0" applyAlignment="0" applyProtection="0"/>
    <xf numFmtId="200" fontId="44" fillId="0" borderId="0">
      <alignment vertical="top"/>
    </xf>
    <xf numFmtId="200" fontId="13" fillId="0" borderId="0"/>
    <xf numFmtId="43" fontId="13" fillId="0" borderId="0" applyFont="0" applyFill="0" applyBorder="0" applyAlignment="0" applyProtection="0"/>
    <xf numFmtId="200" fontId="40" fillId="0" borderId="0"/>
    <xf numFmtId="43" fontId="48" fillId="0" borderId="0" applyFont="0" applyFill="0" applyBorder="0" applyAlignment="0" applyProtection="0"/>
    <xf numFmtId="200" fontId="49" fillId="0" borderId="0"/>
    <xf numFmtId="200" fontId="40" fillId="0" borderId="0"/>
    <xf numFmtId="200" fontId="1" fillId="0" borderId="0"/>
    <xf numFmtId="43" fontId="1" fillId="0" borderId="0" applyFont="0" applyFill="0" applyBorder="0" applyAlignment="0" applyProtection="0"/>
    <xf numFmtId="200" fontId="49" fillId="0" borderId="0"/>
    <xf numFmtId="200" fontId="14" fillId="0" borderId="0"/>
    <xf numFmtId="200" fontId="14" fillId="0" borderId="0"/>
    <xf numFmtId="200" fontId="49" fillId="0" borderId="0"/>
    <xf numFmtId="43" fontId="13" fillId="0" borderId="0" applyFont="0" applyFill="0" applyBorder="0" applyAlignment="0" applyProtection="0"/>
    <xf numFmtId="200" fontId="40" fillId="0" borderId="0"/>
    <xf numFmtId="200" fontId="13" fillId="0" borderId="0"/>
    <xf numFmtId="49" fontId="15" fillId="0" borderId="0" applyNumberFormat="0" applyFont="0" applyFill="0" applyBorder="0" applyAlignment="0" applyProtection="0"/>
    <xf numFmtId="200" fontId="14" fillId="53" borderId="0" applyNumberFormat="0" applyBorder="0" applyAlignment="0" applyProtection="0"/>
    <xf numFmtId="200" fontId="14" fillId="43" borderId="0" applyNumberFormat="0" applyBorder="0" applyAlignment="0" applyProtection="0"/>
    <xf numFmtId="200" fontId="14" fillId="54" borderId="0" applyNumberFormat="0" applyBorder="0" applyAlignment="0" applyProtection="0"/>
    <xf numFmtId="200" fontId="14" fillId="50" borderId="0" applyNumberFormat="0" applyBorder="0" applyAlignment="0" applyProtection="0"/>
    <xf numFmtId="200" fontId="14" fillId="41" borderId="0" applyNumberFormat="0" applyBorder="0" applyAlignment="0" applyProtection="0"/>
    <xf numFmtId="200" fontId="14" fillId="40" borderId="0" applyNumberFormat="0" applyBorder="0" applyAlignment="0" applyProtection="0"/>
    <xf numFmtId="200" fontId="14" fillId="37" borderId="0" applyNumberFormat="0" applyBorder="0" applyAlignment="0" applyProtection="0"/>
    <xf numFmtId="200" fontId="14" fillId="38" borderId="0" applyNumberFormat="0" applyBorder="0" applyAlignment="0" applyProtection="0"/>
    <xf numFmtId="200" fontId="14" fillId="55" borderId="0" applyNumberFormat="0" applyBorder="0" applyAlignment="0" applyProtection="0"/>
    <xf numFmtId="200" fontId="14" fillId="50" borderId="0" applyNumberFormat="0" applyBorder="0" applyAlignment="0" applyProtection="0"/>
    <xf numFmtId="200" fontId="14" fillId="37" borderId="0" applyNumberFormat="0" applyBorder="0" applyAlignment="0" applyProtection="0"/>
    <xf numFmtId="200" fontId="14" fillId="45" borderId="0" applyNumberFormat="0" applyBorder="0" applyAlignment="0" applyProtection="0"/>
    <xf numFmtId="200" fontId="103" fillId="56" borderId="0" applyNumberFormat="0" applyBorder="0" applyAlignment="0" applyProtection="0"/>
    <xf numFmtId="200" fontId="103" fillId="38" borderId="0" applyNumberFormat="0" applyBorder="0" applyAlignment="0" applyProtection="0"/>
    <xf numFmtId="200" fontId="103" fillId="55" borderId="0" applyNumberFormat="0" applyBorder="0" applyAlignment="0" applyProtection="0"/>
    <xf numFmtId="200" fontId="103" fillId="57" borderId="0" applyNumberFormat="0" applyBorder="0" applyAlignment="0" applyProtection="0"/>
    <xf numFmtId="200" fontId="103" fillId="48" borderId="0" applyNumberFormat="0" applyBorder="0" applyAlignment="0" applyProtection="0"/>
    <xf numFmtId="200" fontId="103" fillId="58" borderId="0" applyNumberFormat="0" applyBorder="0" applyAlignment="0" applyProtection="0"/>
    <xf numFmtId="200" fontId="103" fillId="59" borderId="0" applyNumberFormat="0" applyBorder="0" applyAlignment="0" applyProtection="0"/>
    <xf numFmtId="200" fontId="103" fillId="49" borderId="0" applyNumberFormat="0" applyBorder="0" applyAlignment="0" applyProtection="0"/>
    <xf numFmtId="200" fontId="103" fillId="60" borderId="0" applyNumberFormat="0" applyBorder="0" applyAlignment="0" applyProtection="0"/>
    <xf numFmtId="200" fontId="103" fillId="57" borderId="0" applyNumberFormat="0" applyBorder="0" applyAlignment="0" applyProtection="0"/>
    <xf numFmtId="200" fontId="103" fillId="48" borderId="0" applyNumberFormat="0" applyBorder="0" applyAlignment="0" applyProtection="0"/>
    <xf numFmtId="200" fontId="103" fillId="44" borderId="0" applyNumberFormat="0" applyBorder="0" applyAlignment="0" applyProtection="0"/>
    <xf numFmtId="200" fontId="104" fillId="43" borderId="0" applyNumberFormat="0" applyBorder="0" applyAlignment="0" applyProtection="0"/>
    <xf numFmtId="200" fontId="139" fillId="61" borderId="37" applyNumberFormat="0" applyAlignment="0" applyProtection="0"/>
    <xf numFmtId="200" fontId="106" fillId="52" borderId="38" applyNumberFormat="0" applyAlignment="0" applyProtection="0"/>
    <xf numFmtId="43" fontId="48" fillId="0" borderId="0" applyFont="0" applyFill="0" applyBorder="0" applyAlignment="0" applyProtection="0"/>
    <xf numFmtId="43" fontId="35"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8" fillId="0" borderId="0" applyFont="0" applyFill="0" applyBorder="0" applyAlignment="0" applyProtection="0"/>
    <xf numFmtId="165" fontId="14" fillId="0" borderId="0" applyFont="0" applyFill="0" applyBorder="0" applyAlignment="0" applyProtection="0"/>
    <xf numFmtId="200" fontId="15" fillId="0" borderId="0" applyFont="0" applyFill="0" applyBorder="0" applyAlignment="0" applyProtection="0"/>
    <xf numFmtId="200" fontId="107" fillId="0" borderId="0" applyNumberFormat="0" applyFill="0" applyBorder="0" applyAlignment="0" applyProtection="0"/>
    <xf numFmtId="200" fontId="108" fillId="54" borderId="0" applyNumberFormat="0" applyBorder="0" applyAlignment="0" applyProtection="0"/>
    <xf numFmtId="200" fontId="140" fillId="0" borderId="46" applyNumberFormat="0" applyFill="0" applyAlignment="0" applyProtection="0"/>
    <xf numFmtId="200" fontId="141" fillId="0" borderId="47" applyNumberFormat="0" applyFill="0" applyAlignment="0" applyProtection="0"/>
    <xf numFmtId="200" fontId="142" fillId="0" borderId="48" applyNumberFormat="0" applyFill="0" applyAlignment="0" applyProtection="0"/>
    <xf numFmtId="200" fontId="142" fillId="0" borderId="0" applyNumberFormat="0" applyFill="0" applyBorder="0" applyAlignment="0" applyProtection="0"/>
    <xf numFmtId="200" fontId="112" fillId="40" borderId="37" applyNumberFormat="0" applyAlignment="0" applyProtection="0"/>
    <xf numFmtId="200" fontId="143" fillId="0" borderId="49" applyNumberFormat="0" applyFill="0" applyAlignment="0" applyProtection="0"/>
    <xf numFmtId="200" fontId="144" fillId="42" borderId="0" applyNumberFormat="0" applyBorder="0" applyAlignment="0" applyProtection="0"/>
    <xf numFmtId="200" fontId="40" fillId="0" borderId="0">
      <alignment vertical="top"/>
    </xf>
    <xf numFmtId="200" fontId="40" fillId="0" borderId="0">
      <alignment vertical="top"/>
    </xf>
    <xf numFmtId="200" fontId="49" fillId="0" borderId="0"/>
    <xf numFmtId="200" fontId="49" fillId="0" borderId="0"/>
    <xf numFmtId="200" fontId="49" fillId="0" borderId="0"/>
    <xf numFmtId="200" fontId="15" fillId="0" borderId="0"/>
    <xf numFmtId="200" fontId="15" fillId="0" borderId="0"/>
    <xf numFmtId="200" fontId="40" fillId="0" borderId="0"/>
    <xf numFmtId="200" fontId="40" fillId="0" borderId="0"/>
    <xf numFmtId="200" fontId="40" fillId="0" borderId="0"/>
    <xf numFmtId="200" fontId="15" fillId="39" borderId="43" applyNumberFormat="0" applyFont="0" applyAlignment="0" applyProtection="0"/>
    <xf numFmtId="200" fontId="115" fillId="61" borderId="44" applyNumberFormat="0" applyAlignment="0" applyProtection="0"/>
    <xf numFmtId="9" fontId="48" fillId="0" borderId="0" applyFont="0" applyFill="0" applyBorder="0" applyAlignment="0" applyProtection="0"/>
    <xf numFmtId="9" fontId="48" fillId="0" borderId="0" applyFont="0" applyFill="0" applyBorder="0" applyAlignment="0" applyProtection="0"/>
    <xf numFmtId="200" fontId="117" fillId="0" borderId="50" applyNumberFormat="0" applyFill="0" applyAlignment="0" applyProtection="0"/>
    <xf numFmtId="200" fontId="113" fillId="0" borderId="0" applyNumberFormat="0" applyFill="0" applyBorder="0" applyAlignment="0" applyProtection="0"/>
    <xf numFmtId="200" fontId="40" fillId="0" borderId="0"/>
    <xf numFmtId="43" fontId="48" fillId="0" borderId="0" applyFont="0" applyFill="0" applyBorder="0" applyAlignment="0" applyProtection="0"/>
    <xf numFmtId="43" fontId="48" fillId="0" borderId="0" applyFont="0" applyFill="0" applyBorder="0" applyAlignment="0" applyProtection="0"/>
    <xf numFmtId="43" fontId="15" fillId="0" borderId="0" applyFont="0" applyFill="0" applyBorder="0" applyAlignment="0" applyProtection="0"/>
    <xf numFmtId="43" fontId="48" fillId="0" borderId="0" applyFont="0" applyFill="0" applyBorder="0" applyAlignment="0" applyProtection="0"/>
    <xf numFmtId="200" fontId="112" fillId="40" borderId="37" applyNumberFormat="0" applyAlignment="0" applyProtection="0"/>
    <xf numFmtId="200" fontId="112" fillId="40" borderId="37" applyNumberFormat="0" applyAlignment="0" applyProtection="0"/>
    <xf numFmtId="200" fontId="112" fillId="40" borderId="37" applyNumberFormat="0" applyAlignment="0" applyProtection="0"/>
    <xf numFmtId="200" fontId="112" fillId="40" borderId="37" applyNumberFormat="0" applyAlignment="0" applyProtection="0"/>
    <xf numFmtId="200" fontId="112" fillId="40" borderId="37" applyNumberFormat="0" applyAlignment="0" applyProtection="0"/>
    <xf numFmtId="200" fontId="112" fillId="40" borderId="37"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200" fontId="40" fillId="0" borderId="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200" fontId="40" fillId="0" borderId="0"/>
    <xf numFmtId="200" fontId="40" fillId="0" borderId="0"/>
    <xf numFmtId="200" fontId="40" fillId="0" borderId="0"/>
    <xf numFmtId="200" fontId="40" fillId="0" borderId="0"/>
    <xf numFmtId="200" fontId="40" fillId="0" borderId="0"/>
    <xf numFmtId="43" fontId="48" fillId="0" borderId="0" applyFont="0" applyFill="0" applyBorder="0" applyAlignment="0" applyProtection="0"/>
    <xf numFmtId="43" fontId="48" fillId="0" borderId="0" applyFont="0" applyFill="0" applyBorder="0" applyAlignment="0" applyProtection="0"/>
    <xf numFmtId="200" fontId="112" fillId="40" borderId="37" applyNumberFormat="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200" fontId="40" fillId="0" borderId="0"/>
    <xf numFmtId="43" fontId="48" fillId="0" borderId="0" applyFont="0" applyFill="0" applyBorder="0" applyAlignment="0" applyProtection="0"/>
    <xf numFmtId="200" fontId="112" fillId="40" borderId="37" applyNumberFormat="0" applyAlignment="0" applyProtection="0"/>
    <xf numFmtId="9" fontId="48" fillId="0" borderId="0" applyFont="0" applyFill="0" applyBorder="0" applyAlignment="0" applyProtection="0"/>
    <xf numFmtId="200" fontId="1" fillId="0" borderId="0"/>
    <xf numFmtId="43" fontId="1" fillId="0" borderId="0" applyFont="0" applyFill="0" applyBorder="0" applyAlignment="0" applyProtection="0"/>
    <xf numFmtId="43"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9" fontId="48"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200" fontId="15" fillId="0" borderId="0"/>
    <xf numFmtId="200" fontId="13" fillId="0" borderId="0"/>
    <xf numFmtId="190" fontId="13" fillId="0" borderId="0"/>
    <xf numFmtId="200" fontId="1" fillId="0" borderId="0"/>
    <xf numFmtId="200" fontId="47" fillId="0" borderId="0"/>
    <xf numFmtId="200" fontId="15" fillId="0" borderId="0"/>
    <xf numFmtId="9" fontId="13" fillId="0" borderId="0" applyFont="0" applyFill="0" applyBorder="0" applyAlignment="0" applyProtection="0"/>
    <xf numFmtId="49" fontId="13" fillId="0" borderId="0" applyNumberFormat="0" applyFont="0" applyFill="0" applyBorder="0" applyAlignment="0" applyProtection="0"/>
    <xf numFmtId="49" fontId="15" fillId="0" borderId="0" applyNumberFormat="0" applyFont="0" applyFill="0" applyBorder="0" applyAlignment="0" applyProtection="0"/>
    <xf numFmtId="181" fontId="13" fillId="0" borderId="0" applyFill="0" applyBorder="0" applyAlignment="0"/>
    <xf numFmtId="225" fontId="13" fillId="0" borderId="0" applyFill="0" applyBorder="0" applyAlignment="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43" fontId="13" fillId="0" borderId="0" applyFont="0" applyFill="0" applyBorder="0" applyAlignment="0" applyProtection="0"/>
    <xf numFmtId="184" fontId="13" fillId="0" borderId="0" applyFill="0" applyBorder="0" applyAlignment="0" applyProtection="0"/>
    <xf numFmtId="181" fontId="13" fillId="0" borderId="0" applyFill="0" applyBorder="0" applyAlignment="0" applyProtection="0"/>
    <xf numFmtId="200"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4" fontId="13" fillId="0" borderId="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225" fontId="13" fillId="0" borderId="0" applyFill="0" applyBorder="0" applyAlignment="0"/>
    <xf numFmtId="200" fontId="13" fillId="0" borderId="0" applyFont="0" applyFill="0" applyBorder="0" applyAlignment="0" applyProtection="0"/>
    <xf numFmtId="200" fontId="13" fillId="0" borderId="0"/>
    <xf numFmtId="200" fontId="13" fillId="0" borderId="0"/>
    <xf numFmtId="190" fontId="13" fillId="0" borderId="0"/>
    <xf numFmtId="190" fontId="13" fillId="0" borderId="0"/>
    <xf numFmtId="225" fontId="13" fillId="0" borderId="0" applyFill="0" applyBorder="0" applyAlignment="0"/>
    <xf numFmtId="200" fontId="13" fillId="0" borderId="0"/>
    <xf numFmtId="200" fontId="1" fillId="0" borderId="0"/>
    <xf numFmtId="200" fontId="13" fillId="0" borderId="0">
      <alignment vertical="top"/>
    </xf>
    <xf numFmtId="200" fontId="13" fillId="0" borderId="0"/>
    <xf numFmtId="200" fontId="13" fillId="0" borderId="0"/>
    <xf numFmtId="200" fontId="13" fillId="0" borderId="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225" fontId="13" fillId="0" borderId="0" applyFill="0" applyBorder="0" applyAlignment="0"/>
    <xf numFmtId="200" fontId="13" fillId="0" borderId="0"/>
    <xf numFmtId="200" fontId="13" fillId="0" borderId="0" applyNumberFormat="0" applyBorder="0" applyAlignment="0" applyProtection="0"/>
    <xf numFmtId="225" fontId="13" fillId="0" borderId="0" applyFill="0" applyBorder="0" applyAlignment="0"/>
    <xf numFmtId="200" fontId="49" fillId="0" borderId="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8" fillId="0" borderId="0" applyFont="0" applyFill="0" applyBorder="0" applyAlignment="0" applyProtection="0"/>
    <xf numFmtId="200" fontId="1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200" fontId="13" fillId="0" borderId="0"/>
    <xf numFmtId="200" fontId="13" fillId="0" borderId="0"/>
    <xf numFmtId="200" fontId="13" fillId="0" borderId="0"/>
    <xf numFmtId="200" fontId="13" fillId="0" borderId="0"/>
    <xf numFmtId="200" fontId="1"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5" fillId="0" borderId="0"/>
    <xf numFmtId="200" fontId="13" fillId="0" borderId="0">
      <alignment vertical="top"/>
    </xf>
    <xf numFmtId="200" fontId="13" fillId="0" borderId="0">
      <alignment vertical="top"/>
    </xf>
    <xf numFmtId="200" fontId="13" fillId="0" borderId="0">
      <alignment vertical="top"/>
    </xf>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40" fillId="0" borderId="0"/>
    <xf numFmtId="200" fontId="40" fillId="0" borderId="0"/>
    <xf numFmtId="200" fontId="40" fillId="0" borderId="0"/>
    <xf numFmtId="200" fontId="40" fillId="0" borderId="0"/>
    <xf numFmtId="200" fontId="40" fillId="0" borderId="0"/>
    <xf numFmtId="200" fontId="40" fillId="0" borderId="0"/>
    <xf numFmtId="200" fontId="40" fillId="0" borderId="0"/>
    <xf numFmtId="200" fontId="40" fillId="0" borderId="0"/>
    <xf numFmtId="200" fontId="1" fillId="0" borderId="0"/>
    <xf numFmtId="20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200" fontId="49" fillId="0" borderId="0"/>
    <xf numFmtId="43" fontId="1" fillId="0" borderId="0" applyFont="0" applyFill="0" applyBorder="0" applyAlignment="0" applyProtection="0"/>
    <xf numFmtId="200" fontId="49" fillId="0" borderId="0"/>
    <xf numFmtId="200" fontId="49" fillId="0" borderId="0"/>
    <xf numFmtId="9" fontId="15" fillId="0" borderId="0" applyFont="0" applyFill="0" applyBorder="0" applyAlignment="0" applyProtection="0"/>
    <xf numFmtId="200" fontId="49" fillId="0" borderId="0"/>
    <xf numFmtId="200" fontId="49" fillId="0" borderId="0"/>
    <xf numFmtId="200" fontId="49" fillId="0" borderId="0"/>
    <xf numFmtId="200" fontId="40" fillId="0" borderId="0"/>
    <xf numFmtId="200" fontId="13" fillId="0" borderId="0" applyFont="0" applyFill="0" applyBorder="0" applyAlignment="0" applyProtection="0"/>
    <xf numFmtId="200" fontId="49" fillId="0" borderId="0"/>
    <xf numFmtId="200" fontId="1" fillId="0" borderId="0"/>
    <xf numFmtId="200" fontId="49" fillId="0" borderId="0"/>
    <xf numFmtId="200" fontId="49" fillId="0" borderId="0"/>
    <xf numFmtId="200" fontId="15" fillId="0" borderId="0"/>
    <xf numFmtId="9" fontId="48" fillId="0" borderId="0" applyFont="0" applyFill="0" applyBorder="0" applyAlignment="0" applyProtection="0"/>
    <xf numFmtId="200" fontId="49" fillId="0" borderId="0"/>
    <xf numFmtId="200" fontId="40" fillId="0" borderId="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200" fontId="40" fillId="0" borderId="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200" fontId="40" fillId="0" borderId="0"/>
    <xf numFmtId="200" fontId="40" fillId="0" borderId="0"/>
    <xf numFmtId="200" fontId="40" fillId="0" borderId="0"/>
    <xf numFmtId="200" fontId="40" fillId="0" borderId="0"/>
    <xf numFmtId="200" fontId="40" fillId="0" borderId="0"/>
    <xf numFmtId="43" fontId="48" fillId="0" borderId="0" applyFont="0" applyFill="0" applyBorder="0" applyAlignment="0" applyProtection="0"/>
    <xf numFmtId="9" fontId="48" fillId="0" borderId="0" applyFont="0" applyFill="0" applyBorder="0" applyAlignment="0" applyProtection="0"/>
    <xf numFmtId="200" fontId="40" fillId="0" borderId="0"/>
    <xf numFmtId="43" fontId="48" fillId="0" borderId="0" applyFont="0" applyFill="0" applyBorder="0" applyAlignment="0" applyProtection="0"/>
    <xf numFmtId="9" fontId="48" fillId="0" borderId="0" applyFont="0" applyFill="0" applyBorder="0" applyAlignment="0" applyProtection="0"/>
    <xf numFmtId="200" fontId="1" fillId="0" borderId="0"/>
    <xf numFmtId="43" fontId="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9" fontId="48" fillId="0" borderId="0" applyFont="0" applyFill="0" applyBorder="0" applyAlignment="0" applyProtection="0"/>
    <xf numFmtId="200" fontId="49" fillId="0" borderId="0"/>
    <xf numFmtId="200" fontId="49" fillId="0" borderId="0"/>
    <xf numFmtId="200" fontId="49" fillId="0" borderId="0"/>
    <xf numFmtId="200" fontId="13" fillId="0" borderId="0"/>
    <xf numFmtId="200" fontId="49" fillId="0" borderId="0"/>
    <xf numFmtId="200" fontId="49" fillId="0" borderId="0"/>
    <xf numFmtId="43" fontId="1" fillId="0" borderId="0" applyFont="0" applyFill="0" applyBorder="0" applyAlignment="0" applyProtection="0"/>
    <xf numFmtId="200" fontId="13" fillId="0" borderId="0"/>
    <xf numFmtId="200" fontId="49" fillId="0" borderId="0"/>
    <xf numFmtId="200" fontId="49" fillId="0" borderId="0"/>
    <xf numFmtId="200" fontId="49" fillId="0" borderId="0"/>
    <xf numFmtId="200" fontId="1" fillId="0" borderId="0"/>
    <xf numFmtId="200" fontId="49" fillId="0" borderId="0"/>
    <xf numFmtId="200" fontId="49" fillId="0" borderId="0"/>
    <xf numFmtId="200" fontId="49" fillId="0" borderId="0"/>
    <xf numFmtId="200" fontId="49" fillId="0" borderId="0"/>
    <xf numFmtId="200" fontId="49" fillId="0" borderId="0"/>
    <xf numFmtId="200" fontId="49" fillId="0" borderId="0"/>
    <xf numFmtId="200" fontId="49" fillId="0" borderId="0"/>
    <xf numFmtId="200" fontId="49" fillId="0" borderId="0"/>
    <xf numFmtId="200" fontId="49" fillId="0" borderId="0"/>
    <xf numFmtId="200" fontId="49" fillId="0" borderId="0"/>
    <xf numFmtId="49" fontId="15" fillId="0" borderId="0" applyNumberFormat="0" applyFont="0" applyFill="0" applyBorder="0" applyAlignment="0" applyProtection="0"/>
    <xf numFmtId="181" fontId="13" fillId="0" borderId="0" applyFill="0" applyBorder="0" applyAlignment="0"/>
    <xf numFmtId="225" fontId="13" fillId="0" borderId="0" applyFill="0" applyBorder="0" applyAlignment="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184" fontId="13" fillId="0" borderId="0" applyFill="0" applyBorder="0" applyAlignment="0" applyProtection="0"/>
    <xf numFmtId="43" fontId="13" fillId="0" borderId="0" applyFont="0" applyFill="0" applyBorder="0" applyAlignment="0" applyProtection="0"/>
    <xf numFmtId="181" fontId="13" fillId="0" borderId="0" applyFill="0" applyBorder="0" applyAlignment="0" applyProtection="0"/>
    <xf numFmtId="200"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184" fontId="13" fillId="0" borderId="0" applyFill="0" applyBorder="0" applyAlignment="0" applyProtection="0"/>
    <xf numFmtId="43" fontId="13" fillId="0" borderId="0" applyFont="0" applyFill="0" applyBorder="0" applyAlignment="0" applyProtection="0"/>
    <xf numFmtId="184" fontId="13" fillId="0" borderId="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225" fontId="13" fillId="0" borderId="0" applyFill="0" applyBorder="0" applyAlignment="0"/>
    <xf numFmtId="200" fontId="13" fillId="0" borderId="0" applyFont="0" applyFill="0" applyBorder="0" applyAlignment="0" applyProtection="0"/>
    <xf numFmtId="200" fontId="13" fillId="0" borderId="0"/>
    <xf numFmtId="200" fontId="13" fillId="0" borderId="0"/>
    <xf numFmtId="190" fontId="13" fillId="0" borderId="0"/>
    <xf numFmtId="190" fontId="13" fillId="0" borderId="0"/>
    <xf numFmtId="225" fontId="13" fillId="0" borderId="0" applyFill="0" applyBorder="0" applyAlignment="0"/>
    <xf numFmtId="200" fontId="13" fillId="0" borderId="0"/>
    <xf numFmtId="200" fontId="13" fillId="0" borderId="0"/>
    <xf numFmtId="200" fontId="13" fillId="0" borderId="0">
      <alignment vertical="top"/>
    </xf>
    <xf numFmtId="200" fontId="13" fillId="0" borderId="0"/>
    <xf numFmtId="200" fontId="13" fillId="0" borderId="0"/>
    <xf numFmtId="200" fontId="13" fillId="0" borderId="0"/>
    <xf numFmtId="200" fontId="13" fillId="0" borderId="0"/>
    <xf numFmtId="200" fontId="13" fillId="0" borderId="0"/>
    <xf numFmtId="200" fontId="14" fillId="0" borderId="0"/>
    <xf numFmtId="200" fontId="13" fillId="0" borderId="0"/>
    <xf numFmtId="200" fontId="15" fillId="0" borderId="0"/>
    <xf numFmtId="200" fontId="13" fillId="0" borderId="0">
      <alignment vertical="top"/>
    </xf>
    <xf numFmtId="200" fontId="15" fillId="0" borderId="0"/>
    <xf numFmtId="200" fontId="15" fillId="0" borderId="0">
      <alignment vertical="top"/>
    </xf>
    <xf numFmtId="200" fontId="13" fillId="0" borderId="0"/>
    <xf numFmtId="10" fontId="13" fillId="0" borderId="0" applyFont="0" applyFill="0" applyBorder="0" applyAlignment="0" applyProtection="0"/>
    <xf numFmtId="9" fontId="13" fillId="0" borderId="0" applyFont="0" applyFill="0" applyBorder="0" applyAlignment="0" applyProtection="0"/>
    <xf numFmtId="9" fontId="15" fillId="0" borderId="0" applyFont="0" applyFill="0" applyBorder="0" applyAlignment="0" applyProtection="0"/>
    <xf numFmtId="9" fontId="13" fillId="0" borderId="0" applyFont="0" applyFill="0" applyBorder="0" applyAlignment="0" applyProtection="0"/>
    <xf numFmtId="9" fontId="13" fillId="0" borderId="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225" fontId="13" fillId="0" borderId="0" applyFill="0" applyBorder="0" applyAlignment="0"/>
    <xf numFmtId="200" fontId="13" fillId="0" borderId="0"/>
    <xf numFmtId="200" fontId="13" fillId="0" borderId="0"/>
    <xf numFmtId="200" fontId="13" fillId="0" borderId="0" applyNumberFormat="0" applyBorder="0" applyAlignment="0" applyProtection="0"/>
    <xf numFmtId="225" fontId="13" fillId="0" borderId="0" applyFill="0" applyBorder="0" applyAlignment="0"/>
    <xf numFmtId="200" fontId="49" fillId="0" borderId="0"/>
    <xf numFmtId="200" fontId="40" fillId="0" borderId="0"/>
    <xf numFmtId="49" fontId="13" fillId="0" borderId="0" applyNumberFormat="0" applyFont="0" applyFill="0" applyBorder="0" applyAlignment="0" applyProtection="0"/>
    <xf numFmtId="200" fontId="13" fillId="0" borderId="0"/>
    <xf numFmtId="43" fontId="48" fillId="0" borderId="0" applyFon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200" fontId="13" fillId="0" borderId="0" applyFont="0" applyFill="0" applyBorder="0" applyAlignment="0" applyProtection="0"/>
    <xf numFmtId="200" fontId="49" fillId="0" borderId="0"/>
    <xf numFmtId="200" fontId="49" fillId="0" borderId="0"/>
    <xf numFmtId="200" fontId="49" fillId="0" borderId="0"/>
    <xf numFmtId="200" fontId="15" fillId="0" borderId="0"/>
    <xf numFmtId="9" fontId="48" fillId="0" borderId="0" applyFont="0" applyFill="0" applyBorder="0" applyAlignment="0" applyProtection="0"/>
    <xf numFmtId="9" fontId="14" fillId="0" borderId="0" applyFont="0" applyFill="0" applyBorder="0" applyAlignment="0" applyProtection="0"/>
    <xf numFmtId="200" fontId="40" fillId="0" borderId="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200" fontId="40" fillId="0" borderId="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200" fontId="40" fillId="0" borderId="0"/>
    <xf numFmtId="200" fontId="40" fillId="0" borderId="0"/>
    <xf numFmtId="200" fontId="40" fillId="0" borderId="0"/>
    <xf numFmtId="200" fontId="40" fillId="0" borderId="0"/>
    <xf numFmtId="200" fontId="40" fillId="0" borderId="0"/>
    <xf numFmtId="43" fontId="48" fillId="0" borderId="0" applyFont="0" applyFill="0" applyBorder="0" applyAlignment="0" applyProtection="0"/>
    <xf numFmtId="9" fontId="48" fillId="0" borderId="0" applyFont="0" applyFill="0" applyBorder="0" applyAlignment="0" applyProtection="0"/>
    <xf numFmtId="200" fontId="40" fillId="0" borderId="0"/>
    <xf numFmtId="43" fontId="48" fillId="0" borderId="0" applyFont="0" applyFill="0" applyBorder="0" applyAlignment="0" applyProtection="0"/>
    <xf numFmtId="9" fontId="48" fillId="0" borderId="0" applyFont="0" applyFill="0" applyBorder="0" applyAlignment="0" applyProtection="0"/>
    <xf numFmtId="200" fontId="1" fillId="0" borderId="0"/>
    <xf numFmtId="43" fontId="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9" fontId="48" fillId="0" borderId="0" applyFont="0" applyFill="0" applyBorder="0" applyAlignment="0" applyProtection="0"/>
    <xf numFmtId="200" fontId="1" fillId="0" borderId="0"/>
    <xf numFmtId="200" fontId="1" fillId="0" borderId="0"/>
    <xf numFmtId="43" fontId="1" fillId="0" borderId="0" applyFont="0" applyFill="0" applyBorder="0" applyAlignment="0" applyProtection="0"/>
    <xf numFmtId="200" fontId="1" fillId="0" borderId="0"/>
    <xf numFmtId="200" fontId="1" fillId="0" borderId="0"/>
    <xf numFmtId="9" fontId="1" fillId="0" borderId="0" applyFont="0" applyFill="0" applyBorder="0" applyAlignment="0" applyProtection="0"/>
    <xf numFmtId="43" fontId="1" fillId="0" borderId="0" applyFont="0" applyFill="0" applyBorder="0" applyAlignment="0" applyProtection="0"/>
    <xf numFmtId="200" fontId="1" fillId="0" borderId="0"/>
    <xf numFmtId="200" fontId="1" fillId="0" borderId="0"/>
    <xf numFmtId="43" fontId="1" fillId="0" borderId="0" applyFont="0" applyFill="0" applyBorder="0" applyAlignment="0" applyProtection="0"/>
    <xf numFmtId="43" fontId="1" fillId="0" borderId="0" applyFont="0" applyFill="0" applyBorder="0" applyAlignment="0" applyProtection="0"/>
    <xf numFmtId="200" fontId="1" fillId="0" borderId="0"/>
    <xf numFmtId="200" fontId="1" fillId="0" borderId="0"/>
    <xf numFmtId="43" fontId="1" fillId="0" borderId="0" applyFont="0" applyFill="0" applyBorder="0" applyAlignment="0" applyProtection="0"/>
    <xf numFmtId="200" fontId="49" fillId="0" borderId="0"/>
    <xf numFmtId="200" fontId="1" fillId="0" borderId="0"/>
    <xf numFmtId="43" fontId="1" fillId="0" borderId="0" applyFont="0" applyFill="0" applyBorder="0" applyAlignment="0" applyProtection="0"/>
    <xf numFmtId="200" fontId="40" fillId="0" borderId="0"/>
    <xf numFmtId="43" fontId="48" fillId="0" borderId="0" applyFont="0" applyFill="0" applyBorder="0" applyAlignment="0" applyProtection="0"/>
    <xf numFmtId="200" fontId="112" fillId="40" borderId="37" applyNumberFormat="0" applyAlignment="0" applyProtection="0"/>
    <xf numFmtId="9" fontId="48" fillId="0" borderId="0" applyFont="0" applyFill="0" applyBorder="0" applyAlignment="0" applyProtection="0"/>
    <xf numFmtId="200" fontId="13" fillId="0" borderId="0"/>
    <xf numFmtId="200" fontId="13" fillId="0" borderId="0"/>
    <xf numFmtId="200" fontId="13" fillId="0" borderId="0"/>
    <xf numFmtId="200" fontId="1" fillId="53" borderId="0" applyNumberFormat="0" applyBorder="0" applyAlignment="0" applyProtection="0"/>
    <xf numFmtId="200" fontId="1" fillId="43" borderId="0" applyNumberFormat="0" applyBorder="0" applyAlignment="0" applyProtection="0"/>
    <xf numFmtId="200" fontId="1" fillId="54" borderId="0" applyNumberFormat="0" applyBorder="0" applyAlignment="0" applyProtection="0"/>
    <xf numFmtId="200" fontId="1" fillId="50" borderId="0" applyNumberFormat="0" applyBorder="0" applyAlignment="0" applyProtection="0"/>
    <xf numFmtId="200" fontId="1" fillId="31" borderId="0" applyNumberFormat="0" applyBorder="0" applyAlignment="0" applyProtection="0"/>
    <xf numFmtId="200" fontId="1" fillId="35" borderId="0" applyNumberFormat="0" applyBorder="0" applyAlignment="0" applyProtection="0"/>
    <xf numFmtId="200" fontId="1" fillId="22" borderId="0" applyNumberFormat="0" applyBorder="0" applyAlignment="0" applyProtection="0"/>
    <xf numFmtId="200" fontId="1" fillId="25" borderId="0" applyNumberFormat="0" applyBorder="0" applyAlignment="0" applyProtection="0"/>
    <xf numFmtId="200" fontId="1" fillId="55" borderId="0" applyNumberFormat="0" applyBorder="0" applyAlignment="0" applyProtection="0"/>
    <xf numFmtId="200" fontId="1" fillId="29" borderId="0" applyNumberFormat="0" applyBorder="0" applyAlignment="0" applyProtection="0"/>
    <xf numFmtId="200" fontId="1" fillId="32" borderId="0" applyNumberFormat="0" applyBorder="0" applyAlignment="0" applyProtection="0"/>
    <xf numFmtId="200" fontId="1" fillId="36" borderId="0" applyNumberFormat="0" applyBorder="0" applyAlignment="0" applyProtection="0"/>
    <xf numFmtId="200" fontId="99" fillId="23" borderId="0" applyNumberFormat="0" applyBorder="0" applyAlignment="0" applyProtection="0"/>
    <xf numFmtId="200" fontId="99" fillId="26" borderId="0" applyNumberFormat="0" applyBorder="0" applyAlignment="0" applyProtection="0"/>
    <xf numFmtId="200" fontId="99" fillId="55" borderId="0" applyNumberFormat="0" applyBorder="0" applyAlignment="0" applyProtection="0"/>
    <xf numFmtId="200" fontId="99" fillId="57" borderId="0" applyNumberFormat="0" applyBorder="0" applyAlignment="0" applyProtection="0"/>
    <xf numFmtId="200" fontId="99" fillId="33" borderId="0" applyNumberFormat="0" applyBorder="0" applyAlignment="0" applyProtection="0"/>
    <xf numFmtId="200" fontId="99" fillId="58" borderId="0" applyNumberFormat="0" applyBorder="0" applyAlignment="0" applyProtection="0"/>
    <xf numFmtId="200" fontId="99" fillId="21" borderId="0" applyNumberFormat="0" applyBorder="0" applyAlignment="0" applyProtection="0"/>
    <xf numFmtId="200" fontId="99" fillId="24" borderId="0" applyNumberFormat="0" applyBorder="0" applyAlignment="0" applyProtection="0"/>
    <xf numFmtId="200" fontId="99" fillId="27" borderId="0" applyNumberFormat="0" applyBorder="0" applyAlignment="0" applyProtection="0"/>
    <xf numFmtId="200" fontId="99" fillId="28" borderId="0" applyNumberFormat="0" applyBorder="0" applyAlignment="0" applyProtection="0"/>
    <xf numFmtId="200" fontId="99" fillId="30" borderId="0" applyNumberFormat="0" applyBorder="0" applyAlignment="0" applyProtection="0"/>
    <xf numFmtId="200" fontId="99" fillId="34" borderId="0" applyNumberFormat="0" applyBorder="0" applyAlignment="0" applyProtection="0"/>
    <xf numFmtId="200" fontId="90" fillId="15" borderId="0" applyNumberFormat="0" applyBorder="0" applyAlignment="0" applyProtection="0"/>
    <xf numFmtId="200" fontId="94" fillId="18" borderId="31" applyNumberFormat="0" applyAlignment="0" applyProtection="0"/>
    <xf numFmtId="200" fontId="96" fillId="19" borderId="3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200" fontId="13" fillId="0" borderId="0"/>
    <xf numFmtId="200" fontId="98" fillId="0" borderId="0" applyNumberFormat="0" applyFill="0" applyBorder="0" applyAlignment="0" applyProtection="0"/>
    <xf numFmtId="200" fontId="89" fillId="14" borderId="0" applyNumberFormat="0" applyBorder="0" applyAlignment="0" applyProtection="0"/>
    <xf numFmtId="200" fontId="86" fillId="0" borderId="28" applyNumberFormat="0" applyFill="0" applyAlignment="0" applyProtection="0"/>
    <xf numFmtId="200" fontId="87" fillId="0" borderId="29" applyNumberFormat="0" applyFill="0" applyAlignment="0" applyProtection="0"/>
    <xf numFmtId="200" fontId="88" fillId="0" borderId="30" applyNumberFormat="0" applyFill="0" applyAlignment="0" applyProtection="0"/>
    <xf numFmtId="200" fontId="88" fillId="0" borderId="0" applyNumberFormat="0" applyFill="0" applyBorder="0" applyAlignment="0" applyProtection="0"/>
    <xf numFmtId="200" fontId="145" fillId="0" borderId="0" applyNumberFormat="0" applyFill="0" applyBorder="0" applyAlignment="0" applyProtection="0">
      <alignment vertical="top"/>
      <protection locked="0"/>
    </xf>
    <xf numFmtId="200" fontId="145" fillId="0" borderId="0" applyNumberFormat="0" applyFill="0" applyBorder="0" applyAlignment="0" applyProtection="0">
      <alignment vertical="top"/>
      <protection locked="0"/>
    </xf>
    <xf numFmtId="200" fontId="92" fillId="17" borderId="31" applyNumberFormat="0" applyAlignment="0" applyProtection="0"/>
    <xf numFmtId="200" fontId="95" fillId="0" borderId="33" applyNumberFormat="0" applyFill="0" applyAlignment="0" applyProtection="0"/>
    <xf numFmtId="200" fontId="91" fillId="16" borderId="0" applyNumberFormat="0" applyBorder="0" applyAlignment="0" applyProtection="0"/>
    <xf numFmtId="200" fontId="1" fillId="0" borderId="0"/>
    <xf numFmtId="200" fontId="14" fillId="20" borderId="35" applyNumberFormat="0" applyFont="0" applyAlignment="0" applyProtection="0"/>
    <xf numFmtId="200" fontId="14" fillId="39" borderId="43" applyNumberFormat="0" applyFont="0" applyAlignment="0" applyProtection="0"/>
    <xf numFmtId="200" fontId="93" fillId="18" borderId="32" applyNumberFormat="0" applyAlignment="0" applyProtection="0"/>
    <xf numFmtId="9" fontId="13" fillId="0" borderId="0" applyFont="0" applyFill="0" applyBorder="0" applyAlignment="0" applyProtection="0"/>
    <xf numFmtId="200" fontId="13" fillId="0" borderId="0"/>
    <xf numFmtId="200" fontId="13" fillId="0" borderId="0"/>
    <xf numFmtId="200" fontId="13" fillId="0" borderId="0"/>
    <xf numFmtId="200" fontId="118" fillId="0" borderId="0" applyNumberFormat="0" applyFill="0" applyBorder="0" applyAlignment="0" applyProtection="0"/>
    <xf numFmtId="200" fontId="46" fillId="0" borderId="36" applyNumberFormat="0" applyFill="0" applyAlignment="0" applyProtection="0"/>
    <xf numFmtId="200" fontId="97" fillId="0" borderId="0" applyNumberFormat="0" applyFill="0" applyBorder="0" applyAlignment="0" applyProtection="0"/>
    <xf numFmtId="200" fontId="13" fillId="0" borderId="0"/>
    <xf numFmtId="200" fontId="13" fillId="0" borderId="0"/>
    <xf numFmtId="20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200" fontId="92" fillId="17" borderId="31" applyNumberFormat="0" applyAlignment="0" applyProtection="0"/>
    <xf numFmtId="200" fontId="92" fillId="17" borderId="31" applyNumberFormat="0" applyAlignment="0" applyProtection="0"/>
    <xf numFmtId="200" fontId="92" fillId="17" borderId="31" applyNumberFormat="0" applyAlignment="0" applyProtection="0"/>
    <xf numFmtId="200" fontId="92" fillId="17" borderId="31" applyNumberFormat="0" applyAlignment="0" applyProtection="0"/>
    <xf numFmtId="200" fontId="92" fillId="17" borderId="31" applyNumberFormat="0" applyAlignment="0" applyProtection="0"/>
    <xf numFmtId="200" fontId="92" fillId="17" borderId="31" applyNumberFormat="0" applyAlignment="0" applyProtection="0"/>
    <xf numFmtId="200" fontId="13" fillId="0" borderId="0"/>
    <xf numFmtId="10" fontId="12" fillId="4" borderId="6"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00" fontId="92" fillId="17" borderId="31" applyNumberFormat="0" applyAlignment="0" applyProtection="0"/>
    <xf numFmtId="200" fontId="92" fillId="17" borderId="31" applyNumberFormat="0" applyAlignment="0" applyProtection="0"/>
    <xf numFmtId="200" fontId="92" fillId="17" borderId="31" applyNumberFormat="0" applyAlignment="0" applyProtection="0"/>
    <xf numFmtId="200" fontId="92" fillId="17" borderId="31" applyNumberFormat="0" applyAlignment="0" applyProtection="0"/>
    <xf numFmtId="200" fontId="92" fillId="17" borderId="31" applyNumberFormat="0" applyAlignment="0" applyProtection="0"/>
    <xf numFmtId="200" fontId="92" fillId="17" borderId="31"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200" fontId="13" fillId="0" borderId="0"/>
    <xf numFmtId="200" fontId="13" fillId="0" borderId="0"/>
    <xf numFmtId="200" fontId="13" fillId="0" borderId="0"/>
    <xf numFmtId="20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38" fontId="12" fillId="2" borderId="0" applyNumberFormat="0" applyBorder="0" applyAlignment="0" applyProtection="0"/>
    <xf numFmtId="200" fontId="92" fillId="17" borderId="31" applyNumberFormat="0" applyAlignment="0" applyProtection="0"/>
    <xf numFmtId="43" fontId="13" fillId="0" borderId="0" applyFont="0" applyFill="0" applyBorder="0" applyAlignment="0" applyProtection="0"/>
    <xf numFmtId="200" fontId="49" fillId="0" borderId="0"/>
    <xf numFmtId="200" fontId="49" fillId="0" borderId="0"/>
    <xf numFmtId="200" fontId="14" fillId="0" borderId="0"/>
    <xf numFmtId="9" fontId="13" fillId="0" borderId="0" applyFont="0" applyFill="0" applyBorder="0" applyAlignment="0" applyProtection="0"/>
    <xf numFmtId="200" fontId="49" fillId="0" borderId="0"/>
    <xf numFmtId="200" fontId="40" fillId="0" borderId="0"/>
    <xf numFmtId="200" fontId="49" fillId="0" borderId="0"/>
    <xf numFmtId="200" fontId="13" fillId="0" borderId="0">
      <alignment vertical="top"/>
    </xf>
    <xf numFmtId="200" fontId="14" fillId="0" borderId="0"/>
    <xf numFmtId="9" fontId="48" fillId="0" borderId="0" applyFont="0" applyFill="0" applyBorder="0" applyAlignment="0" applyProtection="0"/>
    <xf numFmtId="200" fontId="112" fillId="40" borderId="37" applyNumberFormat="0" applyAlignment="0" applyProtection="0"/>
    <xf numFmtId="200" fontId="112" fillId="40" borderId="37" applyNumberFormat="0" applyAlignment="0" applyProtection="0"/>
    <xf numFmtId="200" fontId="112" fillId="40" borderId="37" applyNumberFormat="0" applyAlignment="0" applyProtection="0"/>
    <xf numFmtId="200" fontId="112" fillId="40" borderId="37" applyNumberFormat="0" applyAlignment="0" applyProtection="0"/>
    <xf numFmtId="200" fontId="112" fillId="40" borderId="37" applyNumberFormat="0" applyAlignment="0" applyProtection="0"/>
    <xf numFmtId="200" fontId="112" fillId="40" borderId="37" applyNumberFormat="0" applyAlignment="0" applyProtection="0"/>
    <xf numFmtId="200" fontId="40" fillId="0" borderId="0"/>
    <xf numFmtId="200" fontId="40" fillId="0" borderId="0"/>
    <xf numFmtId="200" fontId="40" fillId="0" borderId="0"/>
    <xf numFmtId="200" fontId="40" fillId="0" borderId="0"/>
    <xf numFmtId="200" fontId="40" fillId="0" borderId="0"/>
    <xf numFmtId="200" fontId="40" fillId="0" borderId="0"/>
    <xf numFmtId="43" fontId="48" fillId="0" borderId="0" applyFont="0" applyFill="0" applyBorder="0" applyAlignment="0" applyProtection="0"/>
    <xf numFmtId="200" fontId="112" fillId="40" borderId="37" applyNumberFormat="0" applyAlignment="0" applyProtection="0"/>
    <xf numFmtId="9" fontId="48" fillId="0" borderId="0" applyFont="0" applyFill="0" applyBorder="0" applyAlignment="0" applyProtection="0"/>
    <xf numFmtId="200" fontId="112" fillId="40" borderId="37" applyNumberFormat="0" applyAlignment="0" applyProtection="0"/>
    <xf numFmtId="200" fontId="1" fillId="0" borderId="0"/>
    <xf numFmtId="43" fontId="1" fillId="0" borderId="0" applyFont="0" applyFill="0" applyBorder="0" applyAlignment="0" applyProtection="0"/>
    <xf numFmtId="9" fontId="13" fillId="0" borderId="0" applyFont="0" applyFill="0" applyBorder="0" applyAlignment="0" applyProtection="0"/>
    <xf numFmtId="200" fontId="13" fillId="0" borderId="0"/>
    <xf numFmtId="200" fontId="35" fillId="0" borderId="0">
      <alignment vertical="top"/>
    </xf>
    <xf numFmtId="200" fontId="35" fillId="0" borderId="0">
      <alignment vertical="top"/>
    </xf>
    <xf numFmtId="200" fontId="81" fillId="0" borderId="0"/>
    <xf numFmtId="200" fontId="13" fillId="0" borderId="0"/>
    <xf numFmtId="200" fontId="13" fillId="0" borderId="0"/>
    <xf numFmtId="200" fontId="13" fillId="0" borderId="0"/>
    <xf numFmtId="200" fontId="15" fillId="0" borderId="0"/>
    <xf numFmtId="200" fontId="81" fillId="0" borderId="0"/>
    <xf numFmtId="200" fontId="148" fillId="0" borderId="0">
      <alignment horizontal="centerContinuous"/>
    </xf>
    <xf numFmtId="200" fontId="14" fillId="37" borderId="0" applyNumberFormat="0" applyBorder="0" applyAlignment="0" applyProtection="0"/>
    <xf numFmtId="200" fontId="14" fillId="37" borderId="0" applyNumberFormat="0" applyBorder="0" applyAlignment="0" applyProtection="0"/>
    <xf numFmtId="200" fontId="14" fillId="53" borderId="0" applyNumberFormat="0" applyBorder="0" applyAlignment="0" applyProtection="0"/>
    <xf numFmtId="200" fontId="14" fillId="38" borderId="0" applyNumberFormat="0" applyBorder="0" applyAlignment="0" applyProtection="0"/>
    <xf numFmtId="200" fontId="14" fillId="38" borderId="0" applyNumberFormat="0" applyBorder="0" applyAlignment="0" applyProtection="0"/>
    <xf numFmtId="200" fontId="14" fillId="43" borderId="0" applyNumberFormat="0" applyBorder="0" applyAlignment="0" applyProtection="0"/>
    <xf numFmtId="200" fontId="14" fillId="39" borderId="0" applyNumberFormat="0" applyBorder="0" applyAlignment="0" applyProtection="0"/>
    <xf numFmtId="200" fontId="14" fillId="39" borderId="0" applyNumberFormat="0" applyBorder="0" applyAlignment="0" applyProtection="0"/>
    <xf numFmtId="200" fontId="14" fillId="54" borderId="0" applyNumberFormat="0" applyBorder="0" applyAlignment="0" applyProtection="0"/>
    <xf numFmtId="200" fontId="14" fillId="40" borderId="0" applyNumberFormat="0" applyBorder="0" applyAlignment="0" applyProtection="0"/>
    <xf numFmtId="200" fontId="14" fillId="40" borderId="0" applyNumberFormat="0" applyBorder="0" applyAlignment="0" applyProtection="0"/>
    <xf numFmtId="200" fontId="14" fillId="50" borderId="0" applyNumberFormat="0" applyBorder="0" applyAlignment="0" applyProtection="0"/>
    <xf numFmtId="200" fontId="14" fillId="39" borderId="0" applyNumberFormat="0" applyBorder="0" applyAlignment="0" applyProtection="0"/>
    <xf numFmtId="200" fontId="14" fillId="39" borderId="0" applyNumberFormat="0" applyBorder="0" applyAlignment="0" applyProtection="0"/>
    <xf numFmtId="200" fontId="14" fillId="40" borderId="0" applyNumberFormat="0" applyBorder="0" applyAlignment="0" applyProtection="0"/>
    <xf numFmtId="200" fontId="14" fillId="41" borderId="0" applyNumberFormat="0" applyBorder="0" applyAlignment="0" applyProtection="0"/>
    <xf numFmtId="200" fontId="14" fillId="41" borderId="0" applyNumberFormat="0" applyBorder="0" applyAlignment="0" applyProtection="0"/>
    <xf numFmtId="200" fontId="14" fillId="37" borderId="0" applyNumberFormat="0" applyBorder="0" applyAlignment="0" applyProtection="0"/>
    <xf numFmtId="200" fontId="14" fillId="42" borderId="0" applyNumberFormat="0" applyBorder="0" applyAlignment="0" applyProtection="0"/>
    <xf numFmtId="200" fontId="14" fillId="42" borderId="0" applyNumberFormat="0" applyBorder="0" applyAlignment="0" applyProtection="0"/>
    <xf numFmtId="200" fontId="14" fillId="55" borderId="0" applyNumberFormat="0" applyBorder="0" applyAlignment="0" applyProtection="0"/>
    <xf numFmtId="200" fontId="14" fillId="43" borderId="0" applyNumberFormat="0" applyBorder="0" applyAlignment="0" applyProtection="0"/>
    <xf numFmtId="200" fontId="14" fillId="43" borderId="0" applyNumberFormat="0" applyBorder="0" applyAlignment="0" applyProtection="0"/>
    <xf numFmtId="200" fontId="14" fillId="50" borderId="0" applyNumberFormat="0" applyBorder="0" applyAlignment="0" applyProtection="0"/>
    <xf numFmtId="200" fontId="14" fillId="41" borderId="0" applyNumberFormat="0" applyBorder="0" applyAlignment="0" applyProtection="0"/>
    <xf numFmtId="200" fontId="14" fillId="41" borderId="0" applyNumberFormat="0" applyBorder="0" applyAlignment="0" applyProtection="0"/>
    <xf numFmtId="200" fontId="14" fillId="37" borderId="0" applyNumberFormat="0" applyBorder="0" applyAlignment="0" applyProtection="0"/>
    <xf numFmtId="200" fontId="14" fillId="39" borderId="0" applyNumberFormat="0" applyBorder="0" applyAlignment="0" applyProtection="0"/>
    <xf numFmtId="200" fontId="14" fillId="39" borderId="0" applyNumberFormat="0" applyBorder="0" applyAlignment="0" applyProtection="0"/>
    <xf numFmtId="200" fontId="14" fillId="45" borderId="0" applyNumberFormat="0" applyBorder="0" applyAlignment="0" applyProtection="0"/>
    <xf numFmtId="200" fontId="103" fillId="41" borderId="0" applyNumberFormat="0" applyBorder="0" applyAlignment="0" applyProtection="0"/>
    <xf numFmtId="200" fontId="103" fillId="41" borderId="0" applyNumberFormat="0" applyBorder="0" applyAlignment="0" applyProtection="0"/>
    <xf numFmtId="200" fontId="103" fillId="44" borderId="0" applyNumberFormat="0" applyBorder="0" applyAlignment="0" applyProtection="0"/>
    <xf numFmtId="200" fontId="103" fillId="44" borderId="0" applyNumberFormat="0" applyBorder="0" applyAlignment="0" applyProtection="0"/>
    <xf numFmtId="200" fontId="103" fillId="45" borderId="0" applyNumberFormat="0" applyBorder="0" applyAlignment="0" applyProtection="0"/>
    <xf numFmtId="200" fontId="103" fillId="45" borderId="0" applyNumberFormat="0" applyBorder="0" applyAlignment="0" applyProtection="0"/>
    <xf numFmtId="200" fontId="103" fillId="43" borderId="0" applyNumberFormat="0" applyBorder="0" applyAlignment="0" applyProtection="0"/>
    <xf numFmtId="200" fontId="103" fillId="43" borderId="0" applyNumberFormat="0" applyBorder="0" applyAlignment="0" applyProtection="0"/>
    <xf numFmtId="200" fontId="103" fillId="41" borderId="0" applyNumberFormat="0" applyBorder="0" applyAlignment="0" applyProtection="0"/>
    <xf numFmtId="200" fontId="103" fillId="41" borderId="0" applyNumberFormat="0" applyBorder="0" applyAlignment="0" applyProtection="0"/>
    <xf numFmtId="200" fontId="103" fillId="38" borderId="0" applyNumberFormat="0" applyBorder="0" applyAlignment="0" applyProtection="0"/>
    <xf numFmtId="200" fontId="103" fillId="38" borderId="0" applyNumberFormat="0" applyBorder="0" applyAlignment="0" applyProtection="0"/>
    <xf numFmtId="200" fontId="103" fillId="46" borderId="0" applyNumberFormat="0" applyBorder="0" applyAlignment="0" applyProtection="0"/>
    <xf numFmtId="200" fontId="103" fillId="46" borderId="0" applyNumberFormat="0" applyBorder="0" applyAlignment="0" applyProtection="0"/>
    <xf numFmtId="200" fontId="103" fillId="44" borderId="0" applyNumberFormat="0" applyBorder="0" applyAlignment="0" applyProtection="0"/>
    <xf numFmtId="200" fontId="103" fillId="44" borderId="0" applyNumberFormat="0" applyBorder="0" applyAlignment="0" applyProtection="0"/>
    <xf numFmtId="200" fontId="103" fillId="45" borderId="0" applyNumberFormat="0" applyBorder="0" applyAlignment="0" applyProtection="0"/>
    <xf numFmtId="200" fontId="103" fillId="45" borderId="0" applyNumberFormat="0" applyBorder="0" applyAlignment="0" applyProtection="0"/>
    <xf numFmtId="200" fontId="103" fillId="47" borderId="0" applyNumberFormat="0" applyBorder="0" applyAlignment="0" applyProtection="0"/>
    <xf numFmtId="200" fontId="103" fillId="47" borderId="0" applyNumberFormat="0" applyBorder="0" applyAlignment="0" applyProtection="0"/>
    <xf numFmtId="200" fontId="103" fillId="49" borderId="0" applyNumberFormat="0" applyBorder="0" applyAlignment="0" applyProtection="0"/>
    <xf numFmtId="200" fontId="103" fillId="49" borderId="0" applyNumberFormat="0" applyBorder="0" applyAlignment="0" applyProtection="0"/>
    <xf numFmtId="200" fontId="104" fillId="50" borderId="0" applyNumberFormat="0" applyBorder="0" applyAlignment="0" applyProtection="0"/>
    <xf numFmtId="200" fontId="104" fillId="50" borderId="0" applyNumberFormat="0" applyBorder="0" applyAlignment="0" applyProtection="0"/>
    <xf numFmtId="232" fontId="13" fillId="0" borderId="0" applyFill="0" applyBorder="0" applyAlignment="0"/>
    <xf numFmtId="232" fontId="13" fillId="0" borderId="0" applyFill="0" applyBorder="0" applyAlignment="0"/>
    <xf numFmtId="200" fontId="105" fillId="51" borderId="37" applyNumberFormat="0" applyAlignment="0" applyProtection="0"/>
    <xf numFmtId="200" fontId="105" fillId="51" borderId="37" applyNumberFormat="0" applyAlignment="0" applyProtection="0"/>
    <xf numFmtId="43" fontId="13" fillId="0" borderId="0" applyFont="0" applyFill="0" applyBorder="0" applyAlignment="0" applyProtection="0"/>
    <xf numFmtId="200" fontId="146" fillId="0" borderId="0"/>
    <xf numFmtId="233" fontId="149" fillId="0" borderId="0"/>
    <xf numFmtId="200" fontId="146" fillId="0" borderId="0"/>
    <xf numFmtId="233" fontId="149" fillId="0" borderId="0"/>
    <xf numFmtId="200" fontId="146" fillId="0" borderId="0"/>
    <xf numFmtId="233" fontId="149" fillId="0" borderId="0"/>
    <xf numFmtId="200" fontId="146" fillId="0" borderId="0"/>
    <xf numFmtId="233" fontId="149" fillId="0" borderId="0"/>
    <xf numFmtId="200" fontId="146" fillId="0" borderId="0"/>
    <xf numFmtId="233" fontId="149" fillId="0" borderId="0"/>
    <xf numFmtId="200" fontId="146" fillId="0" borderId="0"/>
    <xf numFmtId="233" fontId="149" fillId="0" borderId="0"/>
    <xf numFmtId="200" fontId="146" fillId="0" borderId="0"/>
    <xf numFmtId="233" fontId="149" fillId="0" borderId="0"/>
    <xf numFmtId="200" fontId="146" fillId="0" borderId="0"/>
    <xf numFmtId="233" fontId="149" fillId="0" borderId="0"/>
    <xf numFmtId="43" fontId="14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4" fontId="3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200" fontId="150" fillId="0" borderId="0" applyNumberFormat="0" applyFill="0" applyBorder="0" applyAlignment="0" applyProtection="0"/>
    <xf numFmtId="200" fontId="150" fillId="0" borderId="0" applyNumberFormat="0" applyFill="0" applyBorder="0" applyAlignment="0" applyProtection="0"/>
    <xf numFmtId="234" fontId="151" fillId="0" borderId="0">
      <protection locked="0"/>
    </xf>
    <xf numFmtId="218" fontId="10" fillId="0" borderId="0"/>
    <xf numFmtId="232" fontId="13" fillId="0" borderId="0" applyFill="0" applyBorder="0" applyAlignment="0"/>
    <xf numFmtId="200" fontId="108" fillId="41" borderId="0" applyNumberFormat="0" applyBorder="0" applyAlignment="0" applyProtection="0"/>
    <xf numFmtId="200" fontId="108" fillId="41" borderId="0" applyNumberFormat="0" applyBorder="0" applyAlignment="0" applyProtection="0"/>
    <xf numFmtId="200" fontId="109" fillId="0" borderId="39" applyNumberFormat="0" applyFill="0" applyAlignment="0" applyProtection="0"/>
    <xf numFmtId="200" fontId="109" fillId="0" borderId="39" applyNumberFormat="0" applyFill="0" applyAlignment="0" applyProtection="0"/>
    <xf numFmtId="200" fontId="110" fillId="0" borderId="40" applyNumberFormat="0" applyFill="0" applyAlignment="0" applyProtection="0"/>
    <xf numFmtId="200" fontId="110" fillId="0" borderId="40" applyNumberFormat="0" applyFill="0" applyAlignment="0" applyProtection="0"/>
    <xf numFmtId="200" fontId="111" fillId="0" borderId="41" applyNumberFormat="0" applyFill="0" applyAlignment="0" applyProtection="0"/>
    <xf numFmtId="200" fontId="111" fillId="0" borderId="41" applyNumberFormat="0" applyFill="0" applyAlignment="0" applyProtection="0"/>
    <xf numFmtId="200" fontId="111" fillId="0" borderId="0" applyNumberFormat="0" applyFill="0" applyBorder="0" applyAlignment="0" applyProtection="0"/>
    <xf numFmtId="200" fontId="111" fillId="0" borderId="0" applyNumberFormat="0" applyFill="0" applyBorder="0" applyAlignment="0" applyProtection="0"/>
    <xf numFmtId="220" fontId="13" fillId="0" borderId="0">
      <protection locked="0"/>
    </xf>
    <xf numFmtId="220" fontId="13" fillId="0" borderId="0">
      <protection locked="0"/>
    </xf>
    <xf numFmtId="200" fontId="152" fillId="0" borderId="0" applyNumberFormat="0" applyFill="0" applyBorder="0" applyAlignment="0" applyProtection="0">
      <alignment vertical="top"/>
      <protection locked="0"/>
    </xf>
    <xf numFmtId="200" fontId="112" fillId="42" borderId="37" applyNumberFormat="0" applyAlignment="0" applyProtection="0"/>
    <xf numFmtId="43" fontId="13" fillId="0" borderId="0" applyFont="0" applyFill="0" applyBorder="0" applyAlignment="0" applyProtection="0"/>
    <xf numFmtId="232" fontId="13" fillId="0" borderId="0" applyFill="0" applyBorder="0" applyAlignment="0"/>
    <xf numFmtId="200" fontId="113" fillId="0" borderId="42" applyNumberFormat="0" applyFill="0" applyAlignment="0" applyProtection="0"/>
    <xf numFmtId="200" fontId="113" fillId="0" borderId="42" applyNumberFormat="0" applyFill="0" applyAlignment="0" applyProtection="0"/>
    <xf numFmtId="42" fontId="13" fillId="0" borderId="0" applyFont="0" applyFill="0" applyBorder="0" applyAlignment="0" applyProtection="0"/>
    <xf numFmtId="44" fontId="13" fillId="0" borderId="0" applyFont="0" applyFill="0" applyBorder="0" applyAlignment="0" applyProtection="0"/>
    <xf numFmtId="200" fontId="114" fillId="42" borderId="0" applyNumberFormat="0" applyBorder="0" applyAlignment="0" applyProtection="0"/>
    <xf numFmtId="200" fontId="114" fillId="42" borderId="0" applyNumberFormat="0" applyBorder="0" applyAlignment="0" applyProtection="0"/>
    <xf numFmtId="200" fontId="153" fillId="0" borderId="0"/>
    <xf numFmtId="43" fontId="13" fillId="0" borderId="0" applyFont="0" applyFill="0" applyBorder="0" applyAlignment="0" applyProtection="0"/>
    <xf numFmtId="200" fontId="13" fillId="0" borderId="0"/>
    <xf numFmtId="200" fontId="13" fillId="0" borderId="0"/>
    <xf numFmtId="200" fontId="13" fillId="0" borderId="0"/>
    <xf numFmtId="200" fontId="40" fillId="0" borderId="0"/>
    <xf numFmtId="200" fontId="155" fillId="0" borderId="0"/>
    <xf numFmtId="200" fontId="40" fillId="0" borderId="0"/>
    <xf numFmtId="200" fontId="1" fillId="0" borderId="0"/>
    <xf numFmtId="200" fontId="1" fillId="0" borderId="0"/>
    <xf numFmtId="200" fontId="1" fillId="0" borderId="0"/>
    <xf numFmtId="200" fontId="40" fillId="0" borderId="0"/>
    <xf numFmtId="200" fontId="13" fillId="0" borderId="0"/>
    <xf numFmtId="200" fontId="13" fillId="0" borderId="0"/>
    <xf numFmtId="200" fontId="40" fillId="0" borderId="0"/>
    <xf numFmtId="200" fontId="13" fillId="0" borderId="0"/>
    <xf numFmtId="200" fontId="13" fillId="0" borderId="0"/>
    <xf numFmtId="200" fontId="1" fillId="0" borderId="0"/>
    <xf numFmtId="200" fontId="1" fillId="0" borderId="0"/>
    <xf numFmtId="200" fontId="40" fillId="0" borderId="0"/>
    <xf numFmtId="200" fontId="13" fillId="0" borderId="0"/>
    <xf numFmtId="200" fontId="13" fillId="0" borderId="0"/>
    <xf numFmtId="200" fontId="40" fillId="0" borderId="0"/>
    <xf numFmtId="200" fontId="13" fillId="0" borderId="0"/>
    <xf numFmtId="200" fontId="13" fillId="0" borderId="0"/>
    <xf numFmtId="200" fontId="13" fillId="0" borderId="0"/>
    <xf numFmtId="200" fontId="13" fillId="0" borderId="0"/>
    <xf numFmtId="200" fontId="47" fillId="0" borderId="0"/>
    <xf numFmtId="200" fontId="13" fillId="0" borderId="0">
      <alignment vertical="top"/>
    </xf>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40" fillId="0" borderId="0"/>
    <xf numFmtId="200" fontId="40" fillId="0" borderId="0"/>
    <xf numFmtId="200" fontId="40" fillId="0" borderId="0"/>
    <xf numFmtId="200" fontId="13" fillId="0" borderId="0" applyNumberFormat="0" applyFont="0" applyFill="0" applyBorder="0" applyAlignment="0" applyProtection="0"/>
    <xf numFmtId="200" fontId="13" fillId="0" borderId="0" applyNumberFormat="0" applyFont="0" applyFill="0" applyBorder="0" applyAlignment="0" applyProtection="0"/>
    <xf numFmtId="200" fontId="13" fillId="0" borderId="0"/>
    <xf numFmtId="200" fontId="1" fillId="0" borderId="0"/>
    <xf numFmtId="200" fontId="47" fillId="0" borderId="0"/>
    <xf numFmtId="200" fontId="1" fillId="0" borderId="0"/>
    <xf numFmtId="200" fontId="1" fillId="0" borderId="0"/>
    <xf numFmtId="200" fontId="155" fillId="0" borderId="0"/>
    <xf numFmtId="200" fontId="15" fillId="0" borderId="0"/>
    <xf numFmtId="200" fontId="155" fillId="0" borderId="0"/>
    <xf numFmtId="200" fontId="40" fillId="0" borderId="0"/>
    <xf numFmtId="200" fontId="44" fillId="0" borderId="0">
      <alignment vertical="top"/>
    </xf>
    <xf numFmtId="200" fontId="44" fillId="0" borderId="0">
      <alignment vertical="top"/>
    </xf>
    <xf numFmtId="200" fontId="44" fillId="0" borderId="0">
      <alignment vertical="top"/>
    </xf>
    <xf numFmtId="200" fontId="44" fillId="0" borderId="0">
      <alignment vertical="top"/>
    </xf>
    <xf numFmtId="200" fontId="44" fillId="0" borderId="0">
      <alignment vertical="top"/>
    </xf>
    <xf numFmtId="200" fontId="15" fillId="0" borderId="0"/>
    <xf numFmtId="200" fontId="44" fillId="0" borderId="0">
      <alignment vertical="top"/>
    </xf>
    <xf numFmtId="200" fontId="44" fillId="0" borderId="0">
      <alignment vertical="top"/>
    </xf>
    <xf numFmtId="200" fontId="44" fillId="0" borderId="0">
      <alignment vertical="top"/>
    </xf>
    <xf numFmtId="200" fontId="44" fillId="0" borderId="0">
      <alignment vertical="top"/>
    </xf>
    <xf numFmtId="200" fontId="44" fillId="0" borderId="0">
      <alignment vertical="top"/>
    </xf>
    <xf numFmtId="200" fontId="44" fillId="0" borderId="0">
      <alignment vertical="top"/>
    </xf>
    <xf numFmtId="200" fontId="44" fillId="0" borderId="0">
      <alignment vertical="top"/>
    </xf>
    <xf numFmtId="200" fontId="13" fillId="39" borderId="43" applyNumberFormat="0" applyFont="0" applyAlignment="0" applyProtection="0"/>
    <xf numFmtId="200" fontId="13" fillId="39" borderId="43" applyNumberFormat="0" applyFont="0" applyAlignment="0" applyProtection="0"/>
    <xf numFmtId="200" fontId="115" fillId="51" borderId="44" applyNumberFormat="0" applyAlignment="0" applyProtection="0"/>
    <xf numFmtId="200" fontId="115" fillId="51" borderId="44" applyNumberFormat="0" applyAlignment="0" applyProtection="0"/>
    <xf numFmtId="235" fontId="35" fillId="51" borderId="0">
      <alignment horizontal="right"/>
    </xf>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14"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232" fontId="13" fillId="0" borderId="0" applyFill="0" applyBorder="0" applyAlignment="0"/>
    <xf numFmtId="200" fontId="135" fillId="0" borderId="25" applyNumberFormat="0" applyBorder="0" applyAlignment="0"/>
    <xf numFmtId="200" fontId="13" fillId="0" borderId="0"/>
    <xf numFmtId="200" fontId="35" fillId="0" borderId="0">
      <alignment vertical="top"/>
    </xf>
    <xf numFmtId="37" fontId="154" fillId="0" borderId="51" applyNumberFormat="0" applyFont="0" applyBorder="0" applyAlignment="0" applyProtection="0">
      <alignment horizontal="centerContinuous"/>
    </xf>
    <xf numFmtId="232" fontId="13" fillId="0" borderId="0" applyFill="0" applyBorder="0" applyAlignment="0"/>
    <xf numFmtId="200" fontId="116" fillId="0" borderId="0" applyNumberFormat="0" applyFill="0" applyBorder="0" applyAlignment="0" applyProtection="0"/>
    <xf numFmtId="200" fontId="116" fillId="0" borderId="0" applyNumberFormat="0" applyFill="0" applyBorder="0" applyAlignment="0" applyProtection="0"/>
    <xf numFmtId="200" fontId="117" fillId="0" borderId="45" applyNumberFormat="0" applyFill="0" applyAlignment="0" applyProtection="0"/>
    <xf numFmtId="200" fontId="117" fillId="0" borderId="45" applyNumberFormat="0" applyFill="0" applyAlignment="0" applyProtection="0"/>
    <xf numFmtId="200" fontId="13" fillId="0" borderId="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00" fontId="13" fillId="0" borderId="0"/>
    <xf numFmtId="200" fontId="13" fillId="0" borderId="0"/>
    <xf numFmtId="200" fontId="13" fillId="0" borderId="0"/>
    <xf numFmtId="200" fontId="40" fillId="0" borderId="0"/>
    <xf numFmtId="43" fontId="48" fillId="0" borderId="0" applyFont="0" applyFill="0" applyBorder="0" applyAlignment="0" applyProtection="0"/>
    <xf numFmtId="200" fontId="112" fillId="40" borderId="37" applyNumberFormat="0" applyAlignment="0" applyProtection="0"/>
    <xf numFmtId="9" fontId="48" fillId="0" borderId="0" applyFont="0" applyFill="0" applyBorder="0" applyAlignment="0" applyProtection="0"/>
    <xf numFmtId="200" fontId="1" fillId="53" borderId="0" applyNumberFormat="0" applyBorder="0" applyAlignment="0" applyProtection="0"/>
    <xf numFmtId="200" fontId="1" fillId="43" borderId="0" applyNumberFormat="0" applyBorder="0" applyAlignment="0" applyProtection="0"/>
    <xf numFmtId="200" fontId="1" fillId="54" borderId="0" applyNumberFormat="0" applyBorder="0" applyAlignment="0" applyProtection="0"/>
    <xf numFmtId="200" fontId="1" fillId="50" borderId="0" applyNumberFormat="0" applyBorder="0" applyAlignment="0" applyProtection="0"/>
    <xf numFmtId="200" fontId="1" fillId="31" borderId="0" applyNumberFormat="0" applyBorder="0" applyAlignment="0" applyProtection="0"/>
    <xf numFmtId="200" fontId="1" fillId="35" borderId="0" applyNumberFormat="0" applyBorder="0" applyAlignment="0" applyProtection="0"/>
    <xf numFmtId="200" fontId="1" fillId="22" borderId="0" applyNumberFormat="0" applyBorder="0" applyAlignment="0" applyProtection="0"/>
    <xf numFmtId="200" fontId="1" fillId="25" borderId="0" applyNumberFormat="0" applyBorder="0" applyAlignment="0" applyProtection="0"/>
    <xf numFmtId="200" fontId="1" fillId="55" borderId="0" applyNumberFormat="0" applyBorder="0" applyAlignment="0" applyProtection="0"/>
    <xf numFmtId="200" fontId="1" fillId="29" borderId="0" applyNumberFormat="0" applyBorder="0" applyAlignment="0" applyProtection="0"/>
    <xf numFmtId="200" fontId="1" fillId="32" borderId="0" applyNumberFormat="0" applyBorder="0" applyAlignment="0" applyProtection="0"/>
    <xf numFmtId="200" fontId="1" fillId="36" borderId="0" applyNumberFormat="0" applyBorder="0" applyAlignment="0" applyProtection="0"/>
    <xf numFmtId="200" fontId="1" fillId="0" borderId="0"/>
    <xf numFmtId="200" fontId="1" fillId="0" borderId="0"/>
    <xf numFmtId="43" fontId="1" fillId="0" borderId="0" applyFont="0" applyFill="0" applyBorder="0" applyAlignment="0" applyProtection="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40" fillId="0" borderId="0"/>
    <xf numFmtId="200" fontId="112" fillId="40" borderId="37" applyNumberFormat="0" applyAlignment="0" applyProtection="0"/>
    <xf numFmtId="9" fontId="48" fillId="0" borderId="0" applyFont="0" applyFill="0" applyBorder="0" applyAlignment="0" applyProtection="0"/>
    <xf numFmtId="200" fontId="112" fillId="40" borderId="37" applyNumberFormat="0" applyAlignment="0" applyProtection="0"/>
    <xf numFmtId="43" fontId="48" fillId="0" borderId="0" applyFont="0" applyFill="0" applyBorder="0" applyAlignment="0" applyProtection="0"/>
    <xf numFmtId="9" fontId="48" fillId="0" borderId="0" applyFont="0" applyFill="0" applyBorder="0" applyAlignment="0" applyProtection="0"/>
    <xf numFmtId="200" fontId="40" fillId="0" borderId="0"/>
    <xf numFmtId="43" fontId="48" fillId="0" borderId="0" applyFont="0" applyFill="0" applyBorder="0" applyAlignment="0" applyProtection="0"/>
    <xf numFmtId="200" fontId="40" fillId="0" borderId="0"/>
    <xf numFmtId="200" fontId="112" fillId="40" borderId="37" applyNumberFormat="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200" fontId="1" fillId="53" borderId="0" applyNumberFormat="0" applyBorder="0" applyAlignment="0" applyProtection="0"/>
    <xf numFmtId="200" fontId="1" fillId="43" borderId="0" applyNumberFormat="0" applyBorder="0" applyAlignment="0" applyProtection="0"/>
    <xf numFmtId="200" fontId="1" fillId="54" borderId="0" applyNumberFormat="0" applyBorder="0" applyAlignment="0" applyProtection="0"/>
    <xf numFmtId="200" fontId="1" fillId="50" borderId="0" applyNumberFormat="0" applyBorder="0" applyAlignment="0" applyProtection="0"/>
    <xf numFmtId="200" fontId="1" fillId="31" borderId="0" applyNumberFormat="0" applyBorder="0" applyAlignment="0" applyProtection="0"/>
    <xf numFmtId="200" fontId="1" fillId="35" borderId="0" applyNumberFormat="0" applyBorder="0" applyAlignment="0" applyProtection="0"/>
    <xf numFmtId="200" fontId="1" fillId="22" borderId="0" applyNumberFormat="0" applyBorder="0" applyAlignment="0" applyProtection="0"/>
    <xf numFmtId="200" fontId="1" fillId="25" borderId="0" applyNumberFormat="0" applyBorder="0" applyAlignment="0" applyProtection="0"/>
    <xf numFmtId="200" fontId="1" fillId="55" borderId="0" applyNumberFormat="0" applyBorder="0" applyAlignment="0" applyProtection="0"/>
    <xf numFmtId="200" fontId="1" fillId="29" borderId="0" applyNumberFormat="0" applyBorder="0" applyAlignment="0" applyProtection="0"/>
    <xf numFmtId="200" fontId="1" fillId="32" borderId="0" applyNumberFormat="0" applyBorder="0" applyAlignment="0" applyProtection="0"/>
    <xf numFmtId="200" fontId="1" fillId="36" borderId="0" applyNumberFormat="0" applyBorder="0" applyAlignment="0" applyProtection="0"/>
    <xf numFmtId="200" fontId="1" fillId="0" borderId="0"/>
    <xf numFmtId="9" fontId="48" fillId="0" borderId="0" applyFont="0" applyFill="0" applyBorder="0" applyAlignment="0" applyProtection="0"/>
    <xf numFmtId="200" fontId="40" fillId="0" borderId="0"/>
    <xf numFmtId="200" fontId="112" fillId="40" borderId="37" applyNumberFormat="0" applyAlignment="0" applyProtection="0"/>
    <xf numFmtId="200" fontId="40" fillId="0" borderId="0"/>
    <xf numFmtId="200" fontId="1" fillId="0" borderId="0"/>
    <xf numFmtId="43" fontId="1" fillId="0" borderId="0" applyFont="0" applyFill="0" applyBorder="0" applyAlignment="0" applyProtection="0"/>
    <xf numFmtId="200" fontId="112" fillId="40" borderId="37" applyNumberFormat="0" applyAlignment="0" applyProtection="0"/>
    <xf numFmtId="200" fontId="112" fillId="40" borderId="37" applyNumberFormat="0" applyAlignment="0" applyProtection="0"/>
    <xf numFmtId="9" fontId="48" fillId="0" borderId="0" applyFont="0" applyFill="0" applyBorder="0" applyAlignment="0" applyProtection="0"/>
    <xf numFmtId="200" fontId="40" fillId="0" borderId="0"/>
    <xf numFmtId="43" fontId="48" fillId="0" borderId="0" applyFont="0" applyFill="0" applyBorder="0" applyAlignment="0" applyProtection="0"/>
    <xf numFmtId="200" fontId="40" fillId="0" borderId="0"/>
    <xf numFmtId="200" fontId="112" fillId="40" borderId="37" applyNumberFormat="0" applyAlignment="0" applyProtection="0"/>
    <xf numFmtId="200" fontId="1" fillId="0" borderId="0"/>
    <xf numFmtId="200" fontId="1" fillId="0" borderId="0"/>
    <xf numFmtId="200" fontId="1" fillId="0" borderId="0"/>
    <xf numFmtId="43" fontId="48" fillId="0" borderId="0" applyFont="0" applyFill="0" applyBorder="0" applyAlignment="0" applyProtection="0"/>
    <xf numFmtId="200" fontId="1" fillId="0" borderId="0"/>
    <xf numFmtId="200" fontId="1" fillId="0" borderId="0"/>
    <xf numFmtId="200" fontId="1" fillId="0" borderId="0"/>
    <xf numFmtId="200" fontId="1" fillId="0" borderId="0"/>
    <xf numFmtId="200" fontId="1" fillId="0" borderId="0"/>
    <xf numFmtId="9" fontId="48" fillId="0" borderId="0" applyFont="0" applyFill="0" applyBorder="0" applyAlignment="0" applyProtection="0"/>
    <xf numFmtId="43" fontId="48" fillId="0" borderId="0" applyFont="0" applyFill="0" applyBorder="0" applyAlignment="0" applyProtection="0"/>
    <xf numFmtId="200" fontId="112" fillId="40" borderId="37" applyNumberForma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200" fontId="40" fillId="0" borderId="0"/>
    <xf numFmtId="200" fontId="44" fillId="0" borderId="0">
      <alignment vertical="top"/>
    </xf>
    <xf numFmtId="43" fontId="1" fillId="0" borderId="0" applyFont="0" applyFill="0" applyBorder="0" applyAlignment="0" applyProtection="0"/>
    <xf numFmtId="200" fontId="13" fillId="0" borderId="0"/>
    <xf numFmtId="200" fontId="47" fillId="0" borderId="0"/>
    <xf numFmtId="9" fontId="44" fillId="0" borderId="0" applyFont="0" applyFill="0" applyBorder="0" applyAlignment="0" applyProtection="0"/>
    <xf numFmtId="43" fontId="1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4" fontId="13" fillId="0" borderId="0" applyFill="0" applyBorder="0" applyAlignment="0" applyProtection="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9" fontId="1" fillId="0" borderId="0" applyFont="0" applyFill="0" applyBorder="0" applyAlignment="0" applyProtection="0"/>
    <xf numFmtId="200" fontId="13" fillId="0" borderId="0"/>
    <xf numFmtId="200" fontId="40" fillId="0" borderId="0"/>
    <xf numFmtId="43" fontId="48" fillId="0" borderId="0" applyFont="0" applyFill="0" applyBorder="0" applyAlignment="0" applyProtection="0"/>
    <xf numFmtId="200" fontId="112" fillId="40" borderId="37" applyNumberFormat="0" applyAlignment="0" applyProtection="0"/>
    <xf numFmtId="9" fontId="48" fillId="0" borderId="0" applyFont="0" applyFill="0" applyBorder="0" applyAlignment="0" applyProtection="0"/>
    <xf numFmtId="200" fontId="1" fillId="53" borderId="0" applyNumberFormat="0" applyBorder="0" applyAlignment="0" applyProtection="0"/>
    <xf numFmtId="200" fontId="1" fillId="43" borderId="0" applyNumberFormat="0" applyBorder="0" applyAlignment="0" applyProtection="0"/>
    <xf numFmtId="200" fontId="1" fillId="54" borderId="0" applyNumberFormat="0" applyBorder="0" applyAlignment="0" applyProtection="0"/>
    <xf numFmtId="200" fontId="1" fillId="50" borderId="0" applyNumberFormat="0" applyBorder="0" applyAlignment="0" applyProtection="0"/>
    <xf numFmtId="200" fontId="1" fillId="31" borderId="0" applyNumberFormat="0" applyBorder="0" applyAlignment="0" applyProtection="0"/>
    <xf numFmtId="200" fontId="1" fillId="35" borderId="0" applyNumberFormat="0" applyBorder="0" applyAlignment="0" applyProtection="0"/>
    <xf numFmtId="200" fontId="1" fillId="22" borderId="0" applyNumberFormat="0" applyBorder="0" applyAlignment="0" applyProtection="0"/>
    <xf numFmtId="200" fontId="1" fillId="25" borderId="0" applyNumberFormat="0" applyBorder="0" applyAlignment="0" applyProtection="0"/>
    <xf numFmtId="200" fontId="1" fillId="55" borderId="0" applyNumberFormat="0" applyBorder="0" applyAlignment="0" applyProtection="0"/>
    <xf numFmtId="200" fontId="1" fillId="29" borderId="0" applyNumberFormat="0" applyBorder="0" applyAlignment="0" applyProtection="0"/>
    <xf numFmtId="200" fontId="1" fillId="32" borderId="0" applyNumberFormat="0" applyBorder="0" applyAlignment="0" applyProtection="0"/>
    <xf numFmtId="200" fontId="1" fillId="36" borderId="0" applyNumberFormat="0" applyBorder="0" applyAlignment="0" applyProtection="0"/>
    <xf numFmtId="200" fontId="1" fillId="0" borderId="0"/>
    <xf numFmtId="200" fontId="1" fillId="0" borderId="0"/>
    <xf numFmtId="43" fontId="1" fillId="0" borderId="0" applyFont="0" applyFill="0" applyBorder="0" applyAlignment="0" applyProtection="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49" fillId="0" borderId="0"/>
    <xf numFmtId="200" fontId="49" fillId="0" borderId="0"/>
    <xf numFmtId="200" fontId="49" fillId="0" borderId="0"/>
    <xf numFmtId="200" fontId="49" fillId="0" borderId="0"/>
    <xf numFmtId="200" fontId="49" fillId="0" borderId="0"/>
    <xf numFmtId="200" fontId="49" fillId="0" borderId="0"/>
    <xf numFmtId="200" fontId="49" fillId="0" borderId="0"/>
    <xf numFmtId="200" fontId="49" fillId="0" borderId="0"/>
    <xf numFmtId="200" fontId="49" fillId="0" borderId="0"/>
    <xf numFmtId="200" fontId="40" fillId="0" borderId="0"/>
    <xf numFmtId="43" fontId="48" fillId="0" borderId="0" applyFont="0" applyFill="0" applyBorder="0" applyAlignment="0" applyProtection="0"/>
    <xf numFmtId="200" fontId="112" fillId="40" borderId="37" applyNumberFormat="0" applyAlignment="0" applyProtection="0"/>
    <xf numFmtId="9" fontId="48" fillId="0" borderId="0" applyFont="0" applyFill="0" applyBorder="0" applyAlignment="0" applyProtection="0"/>
    <xf numFmtId="200" fontId="13" fillId="0" borderId="0"/>
    <xf numFmtId="200" fontId="81" fillId="0" borderId="0"/>
    <xf numFmtId="200" fontId="40" fillId="0" borderId="0"/>
    <xf numFmtId="43" fontId="48" fillId="0" borderId="0" applyFont="0" applyFill="0" applyBorder="0" applyAlignment="0" applyProtection="0"/>
    <xf numFmtId="200" fontId="112" fillId="40" borderId="37" applyNumberFormat="0" applyAlignment="0" applyProtection="0"/>
    <xf numFmtId="9" fontId="48" fillId="0" borderId="0" applyFont="0" applyFill="0" applyBorder="0" applyAlignment="0" applyProtection="0"/>
    <xf numFmtId="200" fontId="1" fillId="53" borderId="0" applyNumberFormat="0" applyBorder="0" applyAlignment="0" applyProtection="0"/>
    <xf numFmtId="200" fontId="1" fillId="43" borderId="0" applyNumberFormat="0" applyBorder="0" applyAlignment="0" applyProtection="0"/>
    <xf numFmtId="200" fontId="1" fillId="54" borderId="0" applyNumberFormat="0" applyBorder="0" applyAlignment="0" applyProtection="0"/>
    <xf numFmtId="200" fontId="1" fillId="50" borderId="0" applyNumberFormat="0" applyBorder="0" applyAlignment="0" applyProtection="0"/>
    <xf numFmtId="200" fontId="1" fillId="31" borderId="0" applyNumberFormat="0" applyBorder="0" applyAlignment="0" applyProtection="0"/>
    <xf numFmtId="200" fontId="1" fillId="35" borderId="0" applyNumberFormat="0" applyBorder="0" applyAlignment="0" applyProtection="0"/>
    <xf numFmtId="200" fontId="1" fillId="22" borderId="0" applyNumberFormat="0" applyBorder="0" applyAlignment="0" applyProtection="0"/>
    <xf numFmtId="200" fontId="1" fillId="25" borderId="0" applyNumberFormat="0" applyBorder="0" applyAlignment="0" applyProtection="0"/>
    <xf numFmtId="200" fontId="1" fillId="55" borderId="0" applyNumberFormat="0" applyBorder="0" applyAlignment="0" applyProtection="0"/>
    <xf numFmtId="200" fontId="1" fillId="29" borderId="0" applyNumberFormat="0" applyBorder="0" applyAlignment="0" applyProtection="0"/>
    <xf numFmtId="200" fontId="1" fillId="32" borderId="0" applyNumberFormat="0" applyBorder="0" applyAlignment="0" applyProtection="0"/>
    <xf numFmtId="200" fontId="1" fillId="36" borderId="0" applyNumberFormat="0" applyBorder="0" applyAlignment="0" applyProtection="0"/>
    <xf numFmtId="200" fontId="1" fillId="0" borderId="0"/>
    <xf numFmtId="200" fontId="1" fillId="0" borderId="0"/>
    <xf numFmtId="43" fontId="1" fillId="0" borderId="0" applyFont="0" applyFill="0" applyBorder="0" applyAlignment="0" applyProtection="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43" fontId="1" fillId="0" borderId="0" applyFont="0" applyFill="0" applyBorder="0" applyAlignment="0" applyProtection="0"/>
    <xf numFmtId="200" fontId="13" fillId="0" borderId="0"/>
    <xf numFmtId="49" fontId="15" fillId="0" borderId="0" applyNumberFormat="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200" fontId="81" fillId="0" borderId="0"/>
    <xf numFmtId="200" fontId="35" fillId="53" borderId="0" applyNumberFormat="0" applyBorder="0" applyAlignment="0" applyProtection="0"/>
    <xf numFmtId="200" fontId="35" fillId="43" borderId="0" applyNumberFormat="0" applyBorder="0" applyAlignment="0" applyProtection="0"/>
    <xf numFmtId="200" fontId="35" fillId="54" borderId="0" applyNumberFormat="0" applyBorder="0" applyAlignment="0" applyProtection="0"/>
    <xf numFmtId="200" fontId="35" fillId="50" borderId="0" applyNumberFormat="0" applyBorder="0" applyAlignment="0" applyProtection="0"/>
    <xf numFmtId="200" fontId="35" fillId="41" borderId="0" applyNumberFormat="0" applyBorder="0" applyAlignment="0" applyProtection="0"/>
    <xf numFmtId="200" fontId="35" fillId="40" borderId="0" applyNumberFormat="0" applyBorder="0" applyAlignment="0" applyProtection="0"/>
    <xf numFmtId="200" fontId="35" fillId="37" borderId="0" applyNumberFormat="0" applyBorder="0" applyAlignment="0" applyProtection="0"/>
    <xf numFmtId="200" fontId="35" fillId="38" borderId="0" applyNumberFormat="0" applyBorder="0" applyAlignment="0" applyProtection="0"/>
    <xf numFmtId="200" fontId="35" fillId="55" borderId="0" applyNumberFormat="0" applyBorder="0" applyAlignment="0" applyProtection="0"/>
    <xf numFmtId="200" fontId="35" fillId="50" borderId="0" applyNumberFormat="0" applyBorder="0" applyAlignment="0" applyProtection="0"/>
    <xf numFmtId="200" fontId="35" fillId="37" borderId="0" applyNumberFormat="0" applyBorder="0" applyAlignment="0" applyProtection="0"/>
    <xf numFmtId="200" fontId="35" fillId="45" borderId="0" applyNumberFormat="0" applyBorder="0" applyAlignment="0" applyProtection="0"/>
    <xf numFmtId="200" fontId="120" fillId="56" borderId="0" applyNumberFormat="0" applyBorder="0" applyAlignment="0" applyProtection="0"/>
    <xf numFmtId="200" fontId="120" fillId="38" borderId="0" applyNumberFormat="0" applyBorder="0" applyAlignment="0" applyProtection="0"/>
    <xf numFmtId="200" fontId="120" fillId="55" borderId="0" applyNumberFormat="0" applyBorder="0" applyAlignment="0" applyProtection="0"/>
    <xf numFmtId="200" fontId="120" fillId="57" borderId="0" applyNumberFormat="0" applyBorder="0" applyAlignment="0" applyProtection="0"/>
    <xf numFmtId="200" fontId="120" fillId="48" borderId="0" applyNumberFormat="0" applyBorder="0" applyAlignment="0" applyProtection="0"/>
    <xf numFmtId="200" fontId="120" fillId="58" borderId="0" applyNumberFormat="0" applyBorder="0" applyAlignment="0" applyProtection="0"/>
    <xf numFmtId="200" fontId="120" fillId="59" borderId="0" applyNumberFormat="0" applyBorder="0" applyAlignment="0" applyProtection="0"/>
    <xf numFmtId="200" fontId="120" fillId="49" borderId="0" applyNumberFormat="0" applyBorder="0" applyAlignment="0" applyProtection="0"/>
    <xf numFmtId="200" fontId="120" fillId="60" borderId="0" applyNumberFormat="0" applyBorder="0" applyAlignment="0" applyProtection="0"/>
    <xf numFmtId="200" fontId="120" fillId="57" borderId="0" applyNumberFormat="0" applyBorder="0" applyAlignment="0" applyProtection="0"/>
    <xf numFmtId="200" fontId="120" fillId="48" borderId="0" applyNumberFormat="0" applyBorder="0" applyAlignment="0" applyProtection="0"/>
    <xf numFmtId="200" fontId="120" fillId="44" borderId="0" applyNumberFormat="0" applyBorder="0" applyAlignment="0" applyProtection="0"/>
    <xf numFmtId="200" fontId="121" fillId="43" borderId="0" applyNumberFormat="0" applyBorder="0" applyAlignment="0" applyProtection="0"/>
    <xf numFmtId="200" fontId="122" fillId="61" borderId="37" applyNumberFormat="0" applyAlignment="0" applyProtection="0"/>
    <xf numFmtId="200" fontId="123" fillId="52" borderId="38"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alignment vertical="top"/>
    </xf>
    <xf numFmtId="43" fontId="48"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124" fillId="0" borderId="0" applyFont="0" applyFill="0" applyBorder="0" applyAlignment="0" applyProtection="0"/>
    <xf numFmtId="43" fontId="14" fillId="0" borderId="0" applyFont="0" applyFill="0" applyBorder="0" applyAlignment="0" applyProtection="0"/>
    <xf numFmtId="43" fontId="35" fillId="0" borderId="0" applyFont="0" applyFill="0" applyBorder="0" applyAlignment="0" applyProtection="0">
      <alignment vertical="top"/>
    </xf>
    <xf numFmtId="43" fontId="14" fillId="0" borderId="0" applyFont="0" applyFill="0" applyBorder="0" applyAlignment="0" applyProtection="0"/>
    <xf numFmtId="200" fontId="13" fillId="0" borderId="0" applyFont="0" applyFill="0" applyBorder="0" applyAlignment="0" applyProtection="0"/>
    <xf numFmtId="200" fontId="125" fillId="0" borderId="0" applyNumberFormat="0" applyFill="0" applyBorder="0" applyAlignment="0" applyProtection="0"/>
    <xf numFmtId="200" fontId="126" fillId="54" borderId="0" applyNumberFormat="0" applyBorder="0" applyAlignment="0" applyProtection="0"/>
    <xf numFmtId="200" fontId="127" fillId="0" borderId="46" applyNumberFormat="0" applyFill="0" applyAlignment="0" applyProtection="0"/>
    <xf numFmtId="200" fontId="128" fillId="0" borderId="47" applyNumberFormat="0" applyFill="0" applyAlignment="0" applyProtection="0"/>
    <xf numFmtId="200" fontId="129" fillId="0" borderId="48" applyNumberFormat="0" applyFill="0" applyAlignment="0" applyProtection="0"/>
    <xf numFmtId="200" fontId="129" fillId="0" borderId="0" applyNumberFormat="0" applyFill="0" applyBorder="0" applyAlignment="0" applyProtection="0"/>
    <xf numFmtId="200" fontId="138" fillId="0" borderId="0" applyNumberFormat="0" applyFill="0" applyBorder="0" applyAlignment="0" applyProtection="0">
      <alignment vertical="top"/>
      <protection locked="0"/>
    </xf>
    <xf numFmtId="200" fontId="130" fillId="40" borderId="37" applyNumberFormat="0" applyAlignment="0" applyProtection="0"/>
    <xf numFmtId="200" fontId="131" fillId="0" borderId="49" applyNumberFormat="0" applyFill="0" applyAlignment="0" applyProtection="0"/>
    <xf numFmtId="200" fontId="101" fillId="42" borderId="0" applyNumberFormat="0" applyBorder="0" applyAlignment="0" applyProtection="0"/>
    <xf numFmtId="200" fontId="35" fillId="0" borderId="0"/>
    <xf numFmtId="200" fontId="47" fillId="0" borderId="0"/>
    <xf numFmtId="200" fontId="13" fillId="0" borderId="0"/>
    <xf numFmtId="200" fontId="35" fillId="0" borderId="0">
      <alignment vertical="top"/>
    </xf>
    <xf numFmtId="200" fontId="47" fillId="0" borderId="0"/>
    <xf numFmtId="200" fontId="15" fillId="0" borderId="0"/>
    <xf numFmtId="200" fontId="14" fillId="0" borderId="0"/>
    <xf numFmtId="200" fontId="35" fillId="0" borderId="0">
      <alignment vertical="top"/>
    </xf>
    <xf numFmtId="200" fontId="47" fillId="0" borderId="0"/>
    <xf numFmtId="200" fontId="15" fillId="0" borderId="0"/>
    <xf numFmtId="200" fontId="47" fillId="0" borderId="0"/>
    <xf numFmtId="200" fontId="13" fillId="0" borderId="0"/>
    <xf numFmtId="200" fontId="35" fillId="0" borderId="0">
      <alignment vertical="top"/>
    </xf>
    <xf numFmtId="200" fontId="13" fillId="0" borderId="0"/>
    <xf numFmtId="200" fontId="132" fillId="61" borderId="44" applyNumberFormat="0" applyAlignment="0" applyProtection="0"/>
    <xf numFmtId="200" fontId="133" fillId="62" borderId="14"/>
    <xf numFmtId="9" fontId="15" fillId="0" borderId="0" applyFont="0" applyFill="0" applyBorder="0" applyAlignment="0" applyProtection="0"/>
    <xf numFmtId="9" fontId="134" fillId="0" borderId="0" applyFont="0" applyFill="0" applyBorder="0" applyAlignment="0" applyProtection="0"/>
    <xf numFmtId="9" fontId="35" fillId="0" borderId="0" applyFont="0" applyFill="0" applyBorder="0" applyAlignment="0" applyProtection="0">
      <alignment vertical="top"/>
    </xf>
    <xf numFmtId="9" fontId="134" fillId="0" borderId="0" applyFont="0" applyFill="0" applyBorder="0" applyAlignment="0" applyProtection="0"/>
    <xf numFmtId="9" fontId="14" fillId="0" borderId="0" applyFont="0" applyFill="0" applyBorder="0" applyAlignment="0" applyProtection="0"/>
    <xf numFmtId="200" fontId="35" fillId="0" borderId="0">
      <alignment vertical="top"/>
    </xf>
    <xf numFmtId="200" fontId="119" fillId="0" borderId="50" applyNumberFormat="0" applyFill="0" applyAlignment="0" applyProtection="0"/>
    <xf numFmtId="200" fontId="102" fillId="0" borderId="0" applyNumberFormat="0" applyFill="0" applyBorder="0" applyAlignment="0" applyProtection="0"/>
    <xf numFmtId="200" fontId="13" fillId="0" borderId="0"/>
    <xf numFmtId="200" fontId="1" fillId="0" borderId="0"/>
    <xf numFmtId="43" fontId="1" fillId="0" borderId="0" applyFont="0" applyFill="0" applyBorder="0" applyAlignment="0" applyProtection="0"/>
    <xf numFmtId="200" fontId="49" fillId="0" borderId="0"/>
    <xf numFmtId="200" fontId="14" fillId="0" borderId="0"/>
    <xf numFmtId="200" fontId="49" fillId="0" borderId="0"/>
    <xf numFmtId="49" fontId="15" fillId="0" borderId="0" applyNumberFormat="0" applyFont="0" applyFill="0" applyBorder="0" applyAlignment="0" applyProtection="0"/>
    <xf numFmtId="200" fontId="14" fillId="53" borderId="0" applyNumberFormat="0" applyBorder="0" applyAlignment="0" applyProtection="0"/>
    <xf numFmtId="200" fontId="14" fillId="43" borderId="0" applyNumberFormat="0" applyBorder="0" applyAlignment="0" applyProtection="0"/>
    <xf numFmtId="200" fontId="14" fillId="54" borderId="0" applyNumberFormat="0" applyBorder="0" applyAlignment="0" applyProtection="0"/>
    <xf numFmtId="200" fontId="14" fillId="50" borderId="0" applyNumberFormat="0" applyBorder="0" applyAlignment="0" applyProtection="0"/>
    <xf numFmtId="200" fontId="14" fillId="40" borderId="0" applyNumberFormat="0" applyBorder="0" applyAlignment="0" applyProtection="0"/>
    <xf numFmtId="200" fontId="14" fillId="37" borderId="0" applyNumberFormat="0" applyBorder="0" applyAlignment="0" applyProtection="0"/>
    <xf numFmtId="200" fontId="14" fillId="55" borderId="0" applyNumberFormat="0" applyBorder="0" applyAlignment="0" applyProtection="0"/>
    <xf numFmtId="200" fontId="14" fillId="50" borderId="0" applyNumberFormat="0" applyBorder="0" applyAlignment="0" applyProtection="0"/>
    <xf numFmtId="200" fontId="14" fillId="37" borderId="0" applyNumberFormat="0" applyBorder="0" applyAlignment="0" applyProtection="0"/>
    <xf numFmtId="200" fontId="14" fillId="45" borderId="0" applyNumberFormat="0" applyBorder="0" applyAlignment="0" applyProtection="0"/>
    <xf numFmtId="200" fontId="103" fillId="56" borderId="0" applyNumberFormat="0" applyBorder="0" applyAlignment="0" applyProtection="0"/>
    <xf numFmtId="200" fontId="103" fillId="38" borderId="0" applyNumberFormat="0" applyBorder="0" applyAlignment="0" applyProtection="0"/>
    <xf numFmtId="200" fontId="103" fillId="55" borderId="0" applyNumberFormat="0" applyBorder="0" applyAlignment="0" applyProtection="0"/>
    <xf numFmtId="200" fontId="103" fillId="57" borderId="0" applyNumberFormat="0" applyBorder="0" applyAlignment="0" applyProtection="0"/>
    <xf numFmtId="200" fontId="103" fillId="48" borderId="0" applyNumberFormat="0" applyBorder="0" applyAlignment="0" applyProtection="0"/>
    <xf numFmtId="200" fontId="103" fillId="58" borderId="0" applyNumberFormat="0" applyBorder="0" applyAlignment="0" applyProtection="0"/>
    <xf numFmtId="200" fontId="103" fillId="59" borderId="0" applyNumberFormat="0" applyBorder="0" applyAlignment="0" applyProtection="0"/>
    <xf numFmtId="200" fontId="103" fillId="49" borderId="0" applyNumberFormat="0" applyBorder="0" applyAlignment="0" applyProtection="0"/>
    <xf numFmtId="200" fontId="103" fillId="60" borderId="0" applyNumberFormat="0" applyBorder="0" applyAlignment="0" applyProtection="0"/>
    <xf numFmtId="200" fontId="103" fillId="57" borderId="0" applyNumberFormat="0" applyBorder="0" applyAlignment="0" applyProtection="0"/>
    <xf numFmtId="200" fontId="103" fillId="44" borderId="0" applyNumberFormat="0" applyBorder="0" applyAlignment="0" applyProtection="0"/>
    <xf numFmtId="200" fontId="104" fillId="43" borderId="0" applyNumberFormat="0" applyBorder="0" applyAlignment="0" applyProtection="0"/>
    <xf numFmtId="200" fontId="139" fillId="61" borderId="37" applyNumberFormat="0" applyAlignment="0" applyProtection="0"/>
    <xf numFmtId="200" fontId="108" fillId="54" borderId="0" applyNumberFormat="0" applyBorder="0" applyAlignment="0" applyProtection="0"/>
    <xf numFmtId="200" fontId="140" fillId="0" borderId="46" applyNumberFormat="0" applyFill="0" applyAlignment="0" applyProtection="0"/>
    <xf numFmtId="200" fontId="141" fillId="0" borderId="47" applyNumberFormat="0" applyFill="0" applyAlignment="0" applyProtection="0"/>
    <xf numFmtId="200" fontId="142" fillId="0" borderId="48" applyNumberFormat="0" applyFill="0" applyAlignment="0" applyProtection="0"/>
    <xf numFmtId="200" fontId="142" fillId="0" borderId="0" applyNumberFormat="0" applyFill="0" applyBorder="0" applyAlignment="0" applyProtection="0"/>
    <xf numFmtId="200" fontId="112" fillId="40" borderId="37" applyNumberFormat="0" applyAlignment="0" applyProtection="0"/>
    <xf numFmtId="200" fontId="143" fillId="0" borderId="49" applyNumberFormat="0" applyFill="0" applyAlignment="0" applyProtection="0"/>
    <xf numFmtId="200" fontId="144" fillId="42" borderId="0" applyNumberFormat="0" applyBorder="0" applyAlignment="0" applyProtection="0"/>
    <xf numFmtId="200" fontId="115" fillId="61" borderId="44" applyNumberFormat="0" applyAlignment="0" applyProtection="0"/>
    <xf numFmtId="200" fontId="117" fillId="0" borderId="50" applyNumberFormat="0" applyFill="0" applyAlignment="0" applyProtection="0"/>
    <xf numFmtId="200" fontId="1" fillId="0" borderId="0"/>
    <xf numFmtId="43" fontId="1"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200" fontId="1" fillId="0" borderId="0"/>
    <xf numFmtId="200" fontId="1" fillId="0" borderId="0"/>
    <xf numFmtId="43" fontId="1" fillId="0" borderId="0" applyFont="0" applyFill="0" applyBorder="0" applyAlignment="0" applyProtection="0"/>
    <xf numFmtId="200" fontId="1" fillId="0" borderId="0"/>
    <xf numFmtId="200" fontId="1" fillId="0" borderId="0"/>
    <xf numFmtId="9" fontId="1" fillId="0" borderId="0" applyFont="0" applyFill="0" applyBorder="0" applyAlignment="0" applyProtection="0"/>
    <xf numFmtId="43" fontId="1" fillId="0" borderId="0" applyFont="0" applyFill="0" applyBorder="0" applyAlignment="0" applyProtection="0"/>
    <xf numFmtId="200" fontId="1" fillId="0" borderId="0"/>
    <xf numFmtId="200" fontId="1" fillId="0" borderId="0"/>
    <xf numFmtId="43" fontId="1" fillId="0" borderId="0" applyFont="0" applyFill="0" applyBorder="0" applyAlignment="0" applyProtection="0"/>
    <xf numFmtId="43" fontId="1" fillId="0" borderId="0" applyFont="0" applyFill="0" applyBorder="0" applyAlignment="0" applyProtection="0"/>
    <xf numFmtId="200" fontId="1" fillId="0" borderId="0"/>
    <xf numFmtId="184" fontId="13" fillId="0" borderId="0" applyFill="0" applyBorder="0" applyAlignment="0" applyProtection="0"/>
    <xf numFmtId="200" fontId="1" fillId="0" borderId="0"/>
    <xf numFmtId="43" fontId="1" fillId="0" borderId="0" applyFont="0" applyFill="0" applyBorder="0" applyAlignment="0" applyProtection="0"/>
    <xf numFmtId="200" fontId="1" fillId="0" borderId="0"/>
    <xf numFmtId="200" fontId="1" fillId="0" borderId="0"/>
    <xf numFmtId="43" fontId="1" fillId="0" borderId="0" applyFont="0" applyFill="0" applyBorder="0" applyAlignment="0" applyProtection="0"/>
    <xf numFmtId="200" fontId="1" fillId="0" borderId="0"/>
    <xf numFmtId="200" fontId="1" fillId="0" borderId="0"/>
    <xf numFmtId="9" fontId="1" fillId="0" borderId="0" applyFont="0" applyFill="0" applyBorder="0" applyAlignment="0" applyProtection="0"/>
    <xf numFmtId="43" fontId="1" fillId="0" borderId="0" applyFont="0" applyFill="0" applyBorder="0" applyAlignment="0" applyProtection="0"/>
    <xf numFmtId="200" fontId="1" fillId="0" borderId="0"/>
    <xf numFmtId="200" fontId="1" fillId="0" borderId="0"/>
    <xf numFmtId="43" fontId="1" fillId="0" borderId="0" applyFont="0" applyFill="0" applyBorder="0" applyAlignment="0" applyProtection="0"/>
    <xf numFmtId="43" fontId="1" fillId="0" borderId="0" applyFont="0" applyFill="0" applyBorder="0" applyAlignment="0" applyProtection="0"/>
    <xf numFmtId="200" fontId="1" fillId="0" borderId="0"/>
    <xf numFmtId="200" fontId="1" fillId="0" borderId="0"/>
    <xf numFmtId="43" fontId="1" fillId="0" borderId="0" applyFont="0" applyFill="0" applyBorder="0" applyAlignment="0" applyProtection="0"/>
    <xf numFmtId="200" fontId="1" fillId="0" borderId="0"/>
    <xf numFmtId="43" fontId="1" fillId="0" borderId="0" applyFont="0" applyFill="0" applyBorder="0" applyAlignment="0" applyProtection="0"/>
    <xf numFmtId="200" fontId="1" fillId="53" borderId="0" applyNumberFormat="0" applyBorder="0" applyAlignment="0" applyProtection="0"/>
    <xf numFmtId="200" fontId="1" fillId="43" borderId="0" applyNumberFormat="0" applyBorder="0" applyAlignment="0" applyProtection="0"/>
    <xf numFmtId="200" fontId="1" fillId="54" borderId="0" applyNumberFormat="0" applyBorder="0" applyAlignment="0" applyProtection="0"/>
    <xf numFmtId="200" fontId="1" fillId="50" borderId="0" applyNumberFormat="0" applyBorder="0" applyAlignment="0" applyProtection="0"/>
    <xf numFmtId="200" fontId="1" fillId="31" borderId="0" applyNumberFormat="0" applyBorder="0" applyAlignment="0" applyProtection="0"/>
    <xf numFmtId="200" fontId="1" fillId="35" borderId="0" applyNumberFormat="0" applyBorder="0" applyAlignment="0" applyProtection="0"/>
    <xf numFmtId="200" fontId="1" fillId="22" borderId="0" applyNumberFormat="0" applyBorder="0" applyAlignment="0" applyProtection="0"/>
    <xf numFmtId="200" fontId="1" fillId="25" borderId="0" applyNumberFormat="0" applyBorder="0" applyAlignment="0" applyProtection="0"/>
    <xf numFmtId="200" fontId="1" fillId="55" borderId="0" applyNumberFormat="0" applyBorder="0" applyAlignment="0" applyProtection="0"/>
    <xf numFmtId="200" fontId="1" fillId="29" borderId="0" applyNumberFormat="0" applyBorder="0" applyAlignment="0" applyProtection="0"/>
    <xf numFmtId="200" fontId="1" fillId="32" borderId="0" applyNumberFormat="0" applyBorder="0" applyAlignment="0" applyProtection="0"/>
    <xf numFmtId="200" fontId="1" fillId="36" borderId="0" applyNumberFormat="0" applyBorder="0" applyAlignment="0" applyProtection="0"/>
    <xf numFmtId="200" fontId="1" fillId="0" borderId="0"/>
    <xf numFmtId="200" fontId="1" fillId="0" borderId="0"/>
    <xf numFmtId="43" fontId="1" fillId="0" borderId="0" applyFont="0" applyFill="0" applyBorder="0" applyAlignment="0" applyProtection="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53" borderId="0" applyNumberFormat="0" applyBorder="0" applyAlignment="0" applyProtection="0"/>
    <xf numFmtId="200" fontId="1" fillId="43" borderId="0" applyNumberFormat="0" applyBorder="0" applyAlignment="0" applyProtection="0"/>
    <xf numFmtId="200" fontId="1" fillId="54" borderId="0" applyNumberFormat="0" applyBorder="0" applyAlignment="0" applyProtection="0"/>
    <xf numFmtId="200" fontId="1" fillId="50" borderId="0" applyNumberFormat="0" applyBorder="0" applyAlignment="0" applyProtection="0"/>
    <xf numFmtId="200" fontId="1" fillId="31" borderId="0" applyNumberFormat="0" applyBorder="0" applyAlignment="0" applyProtection="0"/>
    <xf numFmtId="200" fontId="1" fillId="35" borderId="0" applyNumberFormat="0" applyBorder="0" applyAlignment="0" applyProtection="0"/>
    <xf numFmtId="200" fontId="1" fillId="22" borderId="0" applyNumberFormat="0" applyBorder="0" applyAlignment="0" applyProtection="0"/>
    <xf numFmtId="200" fontId="1" fillId="25" borderId="0" applyNumberFormat="0" applyBorder="0" applyAlignment="0" applyProtection="0"/>
    <xf numFmtId="200" fontId="1" fillId="55" borderId="0" applyNumberFormat="0" applyBorder="0" applyAlignment="0" applyProtection="0"/>
    <xf numFmtId="200" fontId="1" fillId="29" borderId="0" applyNumberFormat="0" applyBorder="0" applyAlignment="0" applyProtection="0"/>
    <xf numFmtId="200" fontId="1" fillId="32" borderId="0" applyNumberFormat="0" applyBorder="0" applyAlignment="0" applyProtection="0"/>
    <xf numFmtId="200" fontId="1" fillId="36" borderId="0" applyNumberFormat="0" applyBorder="0" applyAlignment="0" applyProtection="0"/>
    <xf numFmtId="200" fontId="1" fillId="0" borderId="0"/>
    <xf numFmtId="200" fontId="1" fillId="0" borderId="0"/>
    <xf numFmtId="43" fontId="1" fillId="0" borderId="0" applyFont="0" applyFill="0" applyBorder="0" applyAlignment="0" applyProtection="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53" borderId="0" applyNumberFormat="0" applyBorder="0" applyAlignment="0" applyProtection="0"/>
    <xf numFmtId="200" fontId="1" fillId="43" borderId="0" applyNumberFormat="0" applyBorder="0" applyAlignment="0" applyProtection="0"/>
    <xf numFmtId="200" fontId="1" fillId="54" borderId="0" applyNumberFormat="0" applyBorder="0" applyAlignment="0" applyProtection="0"/>
    <xf numFmtId="200" fontId="1" fillId="50" borderId="0" applyNumberFormat="0" applyBorder="0" applyAlignment="0" applyProtection="0"/>
    <xf numFmtId="200" fontId="1" fillId="31" borderId="0" applyNumberFormat="0" applyBorder="0" applyAlignment="0" applyProtection="0"/>
    <xf numFmtId="200" fontId="1" fillId="35" borderId="0" applyNumberFormat="0" applyBorder="0" applyAlignment="0" applyProtection="0"/>
    <xf numFmtId="200" fontId="1" fillId="22" borderId="0" applyNumberFormat="0" applyBorder="0" applyAlignment="0" applyProtection="0"/>
    <xf numFmtId="200" fontId="1" fillId="25" borderId="0" applyNumberFormat="0" applyBorder="0" applyAlignment="0" applyProtection="0"/>
    <xf numFmtId="200" fontId="1" fillId="55" borderId="0" applyNumberFormat="0" applyBorder="0" applyAlignment="0" applyProtection="0"/>
    <xf numFmtId="200" fontId="1" fillId="29" borderId="0" applyNumberFormat="0" applyBorder="0" applyAlignment="0" applyProtection="0"/>
    <xf numFmtId="200" fontId="1" fillId="32" borderId="0" applyNumberFormat="0" applyBorder="0" applyAlignment="0" applyProtection="0"/>
    <xf numFmtId="200" fontId="1" fillId="36" borderId="0" applyNumberFormat="0" applyBorder="0" applyAlignment="0" applyProtection="0"/>
    <xf numFmtId="200" fontId="1" fillId="0" borderId="0"/>
    <xf numFmtId="200" fontId="1" fillId="0" borderId="0"/>
    <xf numFmtId="43" fontId="1" fillId="0" borderId="0" applyFont="0" applyFill="0" applyBorder="0" applyAlignment="0" applyProtection="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9" fontId="1" fillId="0" borderId="0" applyFont="0" applyFill="0" applyBorder="0" applyAlignment="0" applyProtection="0"/>
    <xf numFmtId="200" fontId="1" fillId="53" borderId="0" applyNumberFormat="0" applyBorder="0" applyAlignment="0" applyProtection="0"/>
    <xf numFmtId="200" fontId="1" fillId="43" borderId="0" applyNumberFormat="0" applyBorder="0" applyAlignment="0" applyProtection="0"/>
    <xf numFmtId="200" fontId="1" fillId="54" borderId="0" applyNumberFormat="0" applyBorder="0" applyAlignment="0" applyProtection="0"/>
    <xf numFmtId="200" fontId="1" fillId="50" borderId="0" applyNumberFormat="0" applyBorder="0" applyAlignment="0" applyProtection="0"/>
    <xf numFmtId="200" fontId="1" fillId="31" borderId="0" applyNumberFormat="0" applyBorder="0" applyAlignment="0" applyProtection="0"/>
    <xf numFmtId="200" fontId="1" fillId="35" borderId="0" applyNumberFormat="0" applyBorder="0" applyAlignment="0" applyProtection="0"/>
    <xf numFmtId="200" fontId="1" fillId="22" borderId="0" applyNumberFormat="0" applyBorder="0" applyAlignment="0" applyProtection="0"/>
    <xf numFmtId="200" fontId="1" fillId="25" borderId="0" applyNumberFormat="0" applyBorder="0" applyAlignment="0" applyProtection="0"/>
    <xf numFmtId="200" fontId="1" fillId="55" borderId="0" applyNumberFormat="0" applyBorder="0" applyAlignment="0" applyProtection="0"/>
    <xf numFmtId="200" fontId="1" fillId="29" borderId="0" applyNumberFormat="0" applyBorder="0" applyAlignment="0" applyProtection="0"/>
    <xf numFmtId="200" fontId="1" fillId="32" borderId="0" applyNumberFormat="0" applyBorder="0" applyAlignment="0" applyProtection="0"/>
    <xf numFmtId="200" fontId="1" fillId="36" borderId="0" applyNumberFormat="0" applyBorder="0" applyAlignment="0" applyProtection="0"/>
    <xf numFmtId="200" fontId="1" fillId="0" borderId="0"/>
    <xf numFmtId="200" fontId="1" fillId="0" borderId="0"/>
    <xf numFmtId="43" fontId="1" fillId="0" borderId="0" applyFont="0" applyFill="0" applyBorder="0" applyAlignment="0" applyProtection="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9" fontId="13" fillId="63" borderId="0"/>
    <xf numFmtId="200" fontId="13" fillId="0" borderId="0"/>
    <xf numFmtId="200" fontId="15" fillId="0" borderId="0"/>
    <xf numFmtId="200" fontId="13" fillId="0" borderId="0"/>
    <xf numFmtId="200" fontId="13" fillId="0" borderId="0"/>
    <xf numFmtId="200" fontId="15" fillId="0" borderId="0"/>
    <xf numFmtId="200" fontId="13" fillId="0" borderId="0"/>
    <xf numFmtId="200" fontId="14" fillId="53" borderId="0" applyNumberFormat="0" applyBorder="0" applyAlignment="0" applyProtection="0"/>
    <xf numFmtId="200" fontId="14" fillId="43" borderId="0" applyNumberFormat="0" applyBorder="0" applyAlignment="0" applyProtection="0"/>
    <xf numFmtId="200" fontId="14" fillId="54" borderId="0" applyNumberFormat="0" applyBorder="0" applyAlignment="0" applyProtection="0"/>
    <xf numFmtId="200" fontId="14" fillId="50" borderId="0" applyNumberFormat="0" applyBorder="0" applyAlignment="0" applyProtection="0"/>
    <xf numFmtId="200" fontId="14" fillId="41" borderId="0" applyNumberFormat="0" applyBorder="0" applyAlignment="0" applyProtection="0"/>
    <xf numFmtId="200" fontId="14" fillId="41" borderId="0" applyNumberFormat="0" applyBorder="0" applyAlignment="0" applyProtection="0"/>
    <xf numFmtId="200" fontId="14" fillId="40" borderId="0" applyNumberFormat="0" applyBorder="0" applyAlignment="0" applyProtection="0"/>
    <xf numFmtId="200" fontId="14" fillId="37" borderId="0" applyNumberFormat="0" applyBorder="0" applyAlignment="0" applyProtection="0"/>
    <xf numFmtId="200" fontId="14" fillId="38" borderId="0" applyNumberFormat="0" applyBorder="0" applyAlignment="0" applyProtection="0"/>
    <xf numFmtId="200" fontId="14" fillId="38" borderId="0" applyNumberFormat="0" applyBorder="0" applyAlignment="0" applyProtection="0"/>
    <xf numFmtId="200" fontId="14" fillId="55" borderId="0" applyNumberFormat="0" applyBorder="0" applyAlignment="0" applyProtection="0"/>
    <xf numFmtId="200" fontId="14" fillId="50" borderId="0" applyNumberFormat="0" applyBorder="0" applyAlignment="0" applyProtection="0"/>
    <xf numFmtId="200" fontId="14" fillId="37" borderId="0" applyNumberFormat="0" applyBorder="0" applyAlignment="0" applyProtection="0"/>
    <xf numFmtId="200" fontId="14" fillId="45" borderId="0" applyNumberFormat="0" applyBorder="0" applyAlignment="0" applyProtection="0"/>
    <xf numFmtId="200" fontId="103" fillId="48" borderId="0" applyNumberFormat="0" applyBorder="0" applyAlignment="0" applyProtection="0"/>
    <xf numFmtId="200" fontId="13" fillId="0" borderId="0"/>
    <xf numFmtId="200" fontId="156" fillId="0" borderId="0" applyNumberFormat="0" applyFill="0" applyBorder="0" applyAlignment="0" applyProtection="0"/>
    <xf numFmtId="206" fontId="157" fillId="0" borderId="0" applyFill="0" applyBorder="0" applyAlignment="0"/>
    <xf numFmtId="200" fontId="13" fillId="0" borderId="0" applyFill="0" applyBorder="0" applyAlignment="0"/>
    <xf numFmtId="44" fontId="157" fillId="0" borderId="0" applyFill="0" applyBorder="0" applyAlignment="0"/>
    <xf numFmtId="236" fontId="157" fillId="0" borderId="0" applyFill="0" applyBorder="0" applyAlignment="0"/>
    <xf numFmtId="206" fontId="157" fillId="0" borderId="0" applyFill="0" applyBorder="0" applyAlignment="0"/>
    <xf numFmtId="200" fontId="106" fillId="52" borderId="38" applyNumberFormat="0" applyAlignment="0" applyProtection="0"/>
    <xf numFmtId="41" fontId="13" fillId="0" borderId="0" applyFont="0" applyFill="0" applyBorder="0" applyAlignment="0" applyProtection="0"/>
    <xf numFmtId="44" fontId="15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00" fontId="13" fillId="0" borderId="0" applyFont="0" applyFill="0" applyBorder="0" applyAlignment="0" applyProtection="0"/>
    <xf numFmtId="165" fontId="13" fillId="0" borderId="0" applyFont="0" applyFill="0" applyBorder="0" applyAlignment="0" applyProtection="0"/>
    <xf numFmtId="43" fontId="15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197" fontId="21" fillId="0" borderId="0" applyFont="0" applyFill="0" applyBorder="0" applyAlignment="0" applyProtection="0"/>
    <xf numFmtId="200" fontId="159" fillId="2" borderId="0" applyFill="0" applyBorder="0"/>
    <xf numFmtId="200" fontId="159" fillId="2" borderId="0" applyFill="0" applyBorder="0"/>
    <xf numFmtId="200" fontId="159" fillId="2" borderId="0" applyFill="0" applyBorder="0"/>
    <xf numFmtId="200" fontId="160" fillId="0" borderId="0" applyNumberFormat="0" applyAlignment="0">
      <alignment horizontal="left"/>
    </xf>
    <xf numFmtId="237" fontId="10" fillId="0" borderId="0" applyFill="0" applyBorder="0" applyProtection="0"/>
    <xf numFmtId="237" fontId="10" fillId="0" borderId="10" applyFill="0" applyProtection="0"/>
    <xf numFmtId="237" fontId="10" fillId="0" borderId="7" applyFill="0" applyProtection="0"/>
    <xf numFmtId="237" fontId="10" fillId="0" borderId="0" applyFill="0" applyBorder="0" applyProtection="0"/>
    <xf numFmtId="238" fontId="13" fillId="0" borderId="0" applyFont="0" applyFill="0" applyBorder="0" applyAlignment="0" applyProtection="0"/>
    <xf numFmtId="206" fontId="157" fillId="0" borderId="0" applyFont="0" applyFill="0" applyBorder="0" applyAlignment="0" applyProtection="0"/>
    <xf numFmtId="200" fontId="30" fillId="0" borderId="0"/>
    <xf numFmtId="200" fontId="30" fillId="0" borderId="52"/>
    <xf numFmtId="14" fontId="35" fillId="0" borderId="0" applyFill="0" applyBorder="0" applyAlignment="0"/>
    <xf numFmtId="239" fontId="10" fillId="0" borderId="0" applyFill="0" applyBorder="0" applyProtection="0"/>
    <xf numFmtId="239" fontId="10" fillId="0" borderId="10" applyFill="0" applyProtection="0"/>
    <xf numFmtId="239" fontId="10" fillId="0" borderId="7" applyFill="0" applyProtection="0"/>
    <xf numFmtId="239" fontId="10" fillId="0" borderId="0" applyFill="0" applyBorder="0" applyProtection="0"/>
    <xf numFmtId="200" fontId="161" fillId="0" borderId="0"/>
    <xf numFmtId="200" fontId="162" fillId="2" borderId="0"/>
    <xf numFmtId="200" fontId="161" fillId="0" borderId="52"/>
    <xf numFmtId="200" fontId="161" fillId="0" borderId="52"/>
    <xf numFmtId="200" fontId="163" fillId="64" borderId="0"/>
    <xf numFmtId="206" fontId="157" fillId="0" borderId="0" applyFill="0" applyBorder="0" applyAlignment="0"/>
    <xf numFmtId="44" fontId="157" fillId="0" borderId="0" applyFill="0" applyBorder="0" applyAlignment="0"/>
    <xf numFmtId="236" fontId="157" fillId="0" borderId="0" applyFill="0" applyBorder="0" applyAlignment="0"/>
    <xf numFmtId="206" fontId="157" fillId="0" borderId="0" applyFill="0" applyBorder="0" applyAlignment="0"/>
    <xf numFmtId="200" fontId="164" fillId="0" borderId="0" applyNumberFormat="0" applyAlignment="0">
      <alignment horizontal="left"/>
    </xf>
    <xf numFmtId="200" fontId="107" fillId="0" borderId="0" applyNumberFormat="0" applyFill="0" applyBorder="0" applyAlignment="0" applyProtection="0"/>
    <xf numFmtId="200" fontId="165" fillId="0" borderId="0" applyFill="0" applyAlignment="0"/>
    <xf numFmtId="200" fontId="166" fillId="0" borderId="53"/>
    <xf numFmtId="200" fontId="166" fillId="0" borderId="52"/>
    <xf numFmtId="200" fontId="166" fillId="65" borderId="52"/>
    <xf numFmtId="200" fontId="34" fillId="0" borderId="3" applyNumberFormat="0" applyAlignment="0" applyProtection="0">
      <alignment horizontal="left" vertical="center"/>
    </xf>
    <xf numFmtId="200" fontId="34" fillId="0" borderId="4">
      <alignment horizontal="left" vertical="center"/>
    </xf>
    <xf numFmtId="200" fontId="30" fillId="0" borderId="0" applyBorder="0"/>
    <xf numFmtId="200" fontId="167" fillId="66" borderId="52"/>
    <xf numFmtId="200" fontId="168" fillId="0" borderId="0" applyNumberFormat="0" applyFill="0" applyBorder="0" applyAlignment="0" applyProtection="0">
      <alignment vertical="top"/>
      <protection locked="0"/>
    </xf>
    <xf numFmtId="200" fontId="169" fillId="0" borderId="0" applyNumberFormat="0" applyFill="0" applyBorder="0" applyAlignment="0" applyProtection="0"/>
    <xf numFmtId="200" fontId="170" fillId="0" borderId="0" applyNumberFormat="0" applyFill="0" applyBorder="0" applyAlignment="0" applyProtection="0">
      <alignment vertical="top"/>
      <protection locked="0"/>
    </xf>
    <xf numFmtId="206" fontId="157" fillId="0" borderId="0" applyFill="0" applyBorder="0" applyAlignment="0"/>
    <xf numFmtId="44" fontId="157" fillId="0" borderId="0" applyFill="0" applyBorder="0" applyAlignment="0"/>
    <xf numFmtId="236" fontId="157" fillId="0" borderId="0" applyFill="0" applyBorder="0" applyAlignment="0"/>
    <xf numFmtId="206" fontId="157" fillId="0" borderId="0" applyFill="0" applyBorder="0" applyAlignment="0"/>
    <xf numFmtId="182" fontId="13" fillId="0" borderId="0"/>
    <xf numFmtId="182" fontId="13" fillId="0" borderId="0"/>
    <xf numFmtId="182" fontId="13" fillId="0" borderId="0"/>
    <xf numFmtId="182" fontId="13" fillId="0" borderId="0"/>
    <xf numFmtId="200" fontId="13" fillId="0" borderId="0"/>
    <xf numFmtId="200" fontId="13" fillId="0" borderId="0"/>
    <xf numFmtId="182" fontId="13" fillId="0" borderId="0"/>
    <xf numFmtId="182" fontId="13" fillId="0" borderId="0"/>
    <xf numFmtId="182" fontId="13" fillId="0" borderId="0"/>
    <xf numFmtId="200" fontId="30" fillId="0" borderId="0"/>
    <xf numFmtId="200" fontId="30" fillId="0" borderId="0"/>
    <xf numFmtId="200" fontId="30" fillId="0" borderId="0"/>
    <xf numFmtId="200" fontId="30" fillId="0" borderId="0"/>
    <xf numFmtId="200" fontId="30" fillId="0" borderId="0"/>
    <xf numFmtId="200" fontId="30" fillId="0" borderId="0"/>
    <xf numFmtId="200" fontId="30" fillId="0" borderId="0"/>
    <xf numFmtId="200" fontId="35" fillId="0" borderId="0">
      <alignment vertical="top"/>
    </xf>
    <xf numFmtId="200" fontId="35" fillId="0" borderId="0">
      <alignment vertical="top"/>
    </xf>
    <xf numFmtId="238" fontId="35" fillId="0" borderId="0">
      <alignment vertical="top"/>
    </xf>
    <xf numFmtId="200" fontId="35" fillId="0" borderId="0">
      <alignment vertical="top"/>
    </xf>
    <xf numFmtId="200" fontId="35" fillId="0" borderId="0">
      <alignment vertical="top"/>
    </xf>
    <xf numFmtId="200" fontId="13" fillId="0" borderId="0"/>
    <xf numFmtId="200" fontId="35" fillId="0" borderId="0">
      <alignment vertical="top"/>
    </xf>
    <xf numFmtId="200" fontId="1" fillId="0" borderId="0"/>
    <xf numFmtId="200" fontId="1" fillId="0" borderId="0"/>
    <xf numFmtId="200" fontId="35" fillId="0" borderId="0"/>
    <xf numFmtId="200" fontId="35" fillId="0" borderId="0"/>
    <xf numFmtId="182" fontId="100" fillId="0" borderId="0"/>
    <xf numFmtId="182" fontId="100" fillId="0" borderId="0"/>
    <xf numFmtId="182" fontId="100" fillId="0" borderId="0"/>
    <xf numFmtId="182" fontId="100" fillId="0" borderId="0"/>
    <xf numFmtId="182" fontId="100" fillId="0" borderId="0"/>
    <xf numFmtId="182" fontId="100" fillId="0" borderId="0"/>
    <xf numFmtId="200" fontId="35" fillId="0" borderId="0"/>
    <xf numFmtId="200" fontId="1" fillId="0" borderId="0"/>
    <xf numFmtId="200" fontId="1" fillId="0" borderId="0"/>
    <xf numFmtId="200" fontId="1" fillId="0" borderId="0"/>
    <xf numFmtId="200" fontId="1" fillId="0" borderId="0"/>
    <xf numFmtId="200" fontId="100" fillId="0" borderId="0"/>
    <xf numFmtId="200" fontId="35" fillId="0" borderId="0"/>
    <xf numFmtId="200" fontId="1" fillId="0" borderId="0"/>
    <xf numFmtId="200" fontId="1" fillId="0" borderId="0"/>
    <xf numFmtId="200" fontId="35" fillId="0" borderId="0"/>
    <xf numFmtId="200" fontId="35"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170" fontId="35" fillId="0" borderId="0">
      <alignment vertical="top"/>
    </xf>
    <xf numFmtId="170" fontId="35" fillId="0" borderId="0">
      <alignment vertical="top"/>
    </xf>
    <xf numFmtId="200" fontId="13" fillId="0" borderId="0"/>
    <xf numFmtId="200" fontId="35" fillId="0" borderId="0">
      <alignment vertical="top"/>
    </xf>
    <xf numFmtId="238" fontId="35" fillId="0" borderId="0">
      <alignment vertical="top"/>
    </xf>
    <xf numFmtId="200" fontId="35" fillId="0" borderId="0">
      <alignment vertical="top"/>
    </xf>
    <xf numFmtId="238" fontId="13" fillId="0" borderId="0"/>
    <xf numFmtId="200" fontId="13" fillId="0" borderId="0"/>
    <xf numFmtId="182" fontId="13" fillId="0" borderId="0"/>
    <xf numFmtId="182" fontId="13" fillId="0" borderId="0"/>
    <xf numFmtId="200" fontId="35" fillId="0" borderId="0">
      <alignment vertical="top"/>
    </xf>
    <xf numFmtId="200" fontId="14" fillId="0" borderId="0"/>
    <xf numFmtId="200" fontId="1" fillId="0" borderId="0"/>
    <xf numFmtId="200" fontId="1" fillId="0" borderId="0"/>
    <xf numFmtId="200" fontId="1" fillId="0" borderId="0"/>
    <xf numFmtId="200" fontId="1" fillId="0" borderId="0"/>
    <xf numFmtId="200" fontId="14" fillId="0" borderId="0"/>
    <xf numFmtId="200" fontId="14" fillId="0" borderId="0"/>
    <xf numFmtId="200" fontId="47" fillId="0" borderId="0"/>
    <xf numFmtId="200" fontId="13" fillId="0" borderId="0"/>
    <xf numFmtId="200" fontId="35" fillId="0" borderId="0">
      <alignment vertical="top"/>
    </xf>
    <xf numFmtId="200" fontId="13" fillId="0" borderId="0"/>
    <xf numFmtId="39" fontId="161" fillId="0" borderId="0"/>
    <xf numFmtId="200" fontId="14" fillId="0" borderId="0"/>
    <xf numFmtId="200" fontId="15" fillId="0" borderId="0"/>
    <xf numFmtId="200" fontId="35" fillId="0" borderId="0">
      <alignment vertical="top"/>
    </xf>
    <xf numFmtId="200" fontId="13" fillId="39" borderId="43" applyNumberFormat="0" applyFont="0" applyAlignment="0" applyProtection="0"/>
    <xf numFmtId="200" fontId="13" fillId="0" borderId="0" applyFont="0" applyFill="0" applyBorder="0" applyAlignment="0" applyProtection="0"/>
    <xf numFmtId="200" fontId="13" fillId="0" borderId="0" applyFont="0" applyFill="0" applyBorder="0" applyAlignment="0" applyProtection="0"/>
    <xf numFmtId="200" fontId="171" fillId="0" borderId="0">
      <alignment wrapText="1"/>
    </xf>
    <xf numFmtId="40" fontId="40" fillId="62" borderId="0">
      <alignment horizontal="right"/>
    </xf>
    <xf numFmtId="200" fontId="19" fillId="66" borderId="0">
      <alignment horizontal="center"/>
    </xf>
    <xf numFmtId="200" fontId="24" fillId="62" borderId="0">
      <alignment horizontal="right"/>
    </xf>
    <xf numFmtId="200" fontId="24" fillId="62" borderId="0">
      <alignment horizontal="right"/>
    </xf>
    <xf numFmtId="200" fontId="123" fillId="67" borderId="14"/>
    <xf numFmtId="200" fontId="172" fillId="51" borderId="0" applyBorder="0">
      <alignment horizontal="centerContinuous"/>
    </xf>
    <xf numFmtId="200" fontId="133" fillId="0" borderId="0" applyBorder="0">
      <alignment horizontal="centerContinuous"/>
    </xf>
    <xf numFmtId="200" fontId="133" fillId="0" borderId="0" applyBorder="0">
      <alignment horizontal="centerContinuous"/>
    </xf>
    <xf numFmtId="200" fontId="173" fillId="67" borderId="0" applyBorder="0">
      <alignment horizontal="centerContinuous"/>
    </xf>
    <xf numFmtId="200" fontId="174" fillId="0" borderId="0" applyBorder="0">
      <alignment horizontal="centerContinuous"/>
    </xf>
    <xf numFmtId="200" fontId="174" fillId="0" borderId="0" applyBorder="0">
      <alignment horizontal="centerContinuous"/>
    </xf>
    <xf numFmtId="200" fontId="13" fillId="0" borderId="0" applyFont="0" applyFill="0" applyBorder="0" applyAlignment="0" applyProtection="0"/>
    <xf numFmtId="240" fontId="1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35" fillId="0" borderId="0" applyFont="0" applyFill="0" applyBorder="0" applyAlignment="0" applyProtection="0">
      <alignment vertical="top"/>
    </xf>
    <xf numFmtId="9" fontId="158" fillId="0" borderId="0" applyFont="0" applyFill="0" applyBorder="0" applyAlignment="0" applyProtection="0"/>
    <xf numFmtId="206" fontId="157" fillId="0" borderId="0" applyFill="0" applyBorder="0" applyAlignment="0"/>
    <xf numFmtId="44" fontId="157" fillId="0" borderId="0" applyFill="0" applyBorder="0" applyAlignment="0"/>
    <xf numFmtId="236" fontId="157" fillId="0" borderId="0" applyFill="0" applyBorder="0" applyAlignment="0"/>
    <xf numFmtId="206" fontId="157" fillId="0" borderId="0" applyFill="0" applyBorder="0" applyAlignment="0"/>
    <xf numFmtId="200" fontId="30" fillId="0" borderId="0"/>
    <xf numFmtId="200" fontId="161" fillId="0" borderId="0"/>
    <xf numFmtId="14" fontId="175" fillId="0" borderId="0" applyNumberFormat="0" applyFill="0" applyBorder="0" applyAlignment="0" applyProtection="0">
      <alignment horizontal="left"/>
    </xf>
    <xf numFmtId="200" fontId="13" fillId="0" borderId="0"/>
    <xf numFmtId="200" fontId="13" fillId="0" borderId="0"/>
    <xf numFmtId="200" fontId="13" fillId="0" borderId="0"/>
    <xf numFmtId="200" fontId="36" fillId="0" borderId="0">
      <alignment horizontal="left" vertical="center"/>
    </xf>
    <xf numFmtId="200" fontId="17" fillId="0" borderId="0" applyNumberFormat="0" applyFill="0" applyBorder="0" applyProtection="0">
      <alignment vertical="center"/>
    </xf>
    <xf numFmtId="40" fontId="176" fillId="0" borderId="0" applyBorder="0">
      <alignment horizontal="right"/>
    </xf>
    <xf numFmtId="200" fontId="30" fillId="0" borderId="52"/>
    <xf numFmtId="200" fontId="13" fillId="0" borderId="0" applyFill="0" applyBorder="0" applyAlignment="0"/>
    <xf numFmtId="200" fontId="177" fillId="68" borderId="0"/>
    <xf numFmtId="200" fontId="167" fillId="0" borderId="53"/>
    <xf numFmtId="200" fontId="167" fillId="0" borderId="52"/>
    <xf numFmtId="200" fontId="27" fillId="2" borderId="0" applyFont="0" applyFill="0">
      <alignment horizontal="center"/>
    </xf>
    <xf numFmtId="200" fontId="27" fillId="2" borderId="0" applyFont="0" applyFill="0">
      <alignment horizontal="center"/>
    </xf>
    <xf numFmtId="200" fontId="113" fillId="0" borderId="0" applyNumberFormat="0" applyFill="0" applyBorder="0" applyAlignment="0" applyProtection="0"/>
    <xf numFmtId="43" fontId="1" fillId="0" borderId="0" applyFont="0" applyFill="0" applyBorder="0" applyAlignment="0" applyProtection="0"/>
    <xf numFmtId="168" fontId="10" fillId="0" borderId="0" applyFont="0" applyFill="0" applyBorder="0" applyAlignment="0" applyProtection="0"/>
    <xf numFmtId="200" fontId="1" fillId="0" borderId="0"/>
    <xf numFmtId="200" fontId="1" fillId="0" borderId="0"/>
    <xf numFmtId="200" fontId="1" fillId="0" borderId="0"/>
    <xf numFmtId="200" fontId="1" fillId="0" borderId="0"/>
    <xf numFmtId="0" fontId="13" fillId="0" borderId="0"/>
    <xf numFmtId="0" fontId="1" fillId="0" borderId="0"/>
    <xf numFmtId="43" fontId="1" fillId="0" borderId="0" applyFont="0" applyFill="0" applyBorder="0" applyAlignment="0" applyProtection="0"/>
    <xf numFmtId="200" fontId="13" fillId="0" borderId="0"/>
    <xf numFmtId="43" fontId="13" fillId="0" borderId="0" applyFont="0" applyFill="0" applyBorder="0" applyAlignment="0" applyProtection="0"/>
    <xf numFmtId="44" fontId="13" fillId="0" borderId="0" applyFont="0" applyFill="0" applyBorder="0" applyAlignment="0" applyProtection="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9" fontId="13" fillId="0" borderId="0" applyFont="0" applyFill="0" applyBorder="0" applyAlignment="0" applyProtection="0"/>
    <xf numFmtId="200" fontId="1" fillId="0" borderId="0"/>
    <xf numFmtId="200" fontId="1" fillId="0" borderId="0"/>
    <xf numFmtId="200" fontId="1" fillId="0" borderId="0"/>
    <xf numFmtId="43" fontId="1" fillId="0" borderId="0" applyFont="0" applyFill="0" applyBorder="0" applyAlignment="0" applyProtection="0"/>
    <xf numFmtId="200" fontId="1" fillId="20" borderId="35" applyNumberFormat="0" applyFont="0" applyAlignment="0" applyProtection="0"/>
    <xf numFmtId="43" fontId="1" fillId="0" borderId="0" applyFont="0" applyFill="0" applyBorder="0" applyAlignment="0" applyProtection="0"/>
    <xf numFmtId="0" fontId="1" fillId="0" borderId="0"/>
    <xf numFmtId="200" fontId="1" fillId="0" borderId="0"/>
    <xf numFmtId="43" fontId="1" fillId="0" borderId="0" applyFont="0" applyFill="0" applyBorder="0" applyAlignment="0" applyProtection="0"/>
    <xf numFmtId="200" fontId="1" fillId="0" borderId="0"/>
    <xf numFmtId="43" fontId="1" fillId="0" borderId="0" applyFont="0" applyFill="0" applyBorder="0" applyAlignment="0" applyProtection="0"/>
    <xf numFmtId="200" fontId="1" fillId="0" borderId="0"/>
    <xf numFmtId="200" fontId="1" fillId="0" borderId="0"/>
    <xf numFmtId="43" fontId="1" fillId="0" borderId="0" applyFont="0" applyFill="0" applyBorder="0" applyAlignment="0" applyProtection="0"/>
    <xf numFmtId="200" fontId="1" fillId="0" borderId="0"/>
    <xf numFmtId="200" fontId="1" fillId="0" borderId="0"/>
    <xf numFmtId="9" fontId="1" fillId="0" borderId="0" applyFont="0" applyFill="0" applyBorder="0" applyAlignment="0" applyProtection="0"/>
    <xf numFmtId="43" fontId="1" fillId="0" borderId="0" applyFont="0" applyFill="0" applyBorder="0" applyAlignment="0" applyProtection="0"/>
    <xf numFmtId="200" fontId="1" fillId="0" borderId="0"/>
    <xf numFmtId="200" fontId="1" fillId="0" borderId="0"/>
    <xf numFmtId="43" fontId="1" fillId="0" borderId="0" applyFont="0" applyFill="0" applyBorder="0" applyAlignment="0" applyProtection="0"/>
    <xf numFmtId="43" fontId="1" fillId="0" borderId="0" applyFont="0" applyFill="0" applyBorder="0" applyAlignment="0" applyProtection="0"/>
    <xf numFmtId="200" fontId="1" fillId="0" borderId="0"/>
    <xf numFmtId="200" fontId="1" fillId="0" borderId="0"/>
    <xf numFmtId="43" fontId="1" fillId="0" borderId="0" applyFont="0" applyFill="0" applyBorder="0" applyAlignment="0" applyProtection="0"/>
    <xf numFmtId="200" fontId="1" fillId="0" borderId="0"/>
    <xf numFmtId="200" fontId="1" fillId="0" borderId="0"/>
    <xf numFmtId="43" fontId="1" fillId="0" borderId="0" applyFont="0" applyFill="0" applyBorder="0" applyAlignment="0" applyProtection="0"/>
    <xf numFmtId="200" fontId="1" fillId="0" borderId="0"/>
    <xf numFmtId="200" fontId="1" fillId="0" borderId="0"/>
    <xf numFmtId="9" fontId="1" fillId="0" borderId="0" applyFont="0" applyFill="0" applyBorder="0" applyAlignment="0" applyProtection="0"/>
    <xf numFmtId="43" fontId="1" fillId="0" borderId="0" applyFont="0" applyFill="0" applyBorder="0" applyAlignment="0" applyProtection="0"/>
    <xf numFmtId="200" fontId="1" fillId="0" borderId="0"/>
    <xf numFmtId="200" fontId="1" fillId="0" borderId="0"/>
    <xf numFmtId="43" fontId="1" fillId="0" borderId="0" applyFont="0" applyFill="0" applyBorder="0" applyAlignment="0" applyProtection="0"/>
    <xf numFmtId="43" fontId="1" fillId="0" borderId="0" applyFont="0" applyFill="0" applyBorder="0" applyAlignment="0" applyProtection="0"/>
    <xf numFmtId="200" fontId="1" fillId="0" borderId="0"/>
    <xf numFmtId="200" fontId="1" fillId="0" borderId="0"/>
    <xf numFmtId="43" fontId="1" fillId="0" borderId="0" applyFont="0" applyFill="0" applyBorder="0" applyAlignment="0" applyProtection="0"/>
    <xf numFmtId="200" fontId="1" fillId="0" borderId="0"/>
    <xf numFmtId="43" fontId="1" fillId="0" borderId="0" applyFont="0" applyFill="0" applyBorder="0" applyAlignment="0" applyProtection="0"/>
    <xf numFmtId="200" fontId="1" fillId="53" borderId="0" applyNumberFormat="0" applyBorder="0" applyAlignment="0" applyProtection="0"/>
    <xf numFmtId="200" fontId="1" fillId="43" borderId="0" applyNumberFormat="0" applyBorder="0" applyAlignment="0" applyProtection="0"/>
    <xf numFmtId="200" fontId="1" fillId="54" borderId="0" applyNumberFormat="0" applyBorder="0" applyAlignment="0" applyProtection="0"/>
    <xf numFmtId="200" fontId="1" fillId="50" borderId="0" applyNumberFormat="0" applyBorder="0" applyAlignment="0" applyProtection="0"/>
    <xf numFmtId="200" fontId="1" fillId="31" borderId="0" applyNumberFormat="0" applyBorder="0" applyAlignment="0" applyProtection="0"/>
    <xf numFmtId="200" fontId="1" fillId="35" borderId="0" applyNumberFormat="0" applyBorder="0" applyAlignment="0" applyProtection="0"/>
    <xf numFmtId="200" fontId="1" fillId="22" borderId="0" applyNumberFormat="0" applyBorder="0" applyAlignment="0" applyProtection="0"/>
    <xf numFmtId="200" fontId="1" fillId="25" borderId="0" applyNumberFormat="0" applyBorder="0" applyAlignment="0" applyProtection="0"/>
    <xf numFmtId="200" fontId="1" fillId="55" borderId="0" applyNumberFormat="0" applyBorder="0" applyAlignment="0" applyProtection="0"/>
    <xf numFmtId="200" fontId="1" fillId="29" borderId="0" applyNumberFormat="0" applyBorder="0" applyAlignment="0" applyProtection="0"/>
    <xf numFmtId="200" fontId="1" fillId="32" borderId="0" applyNumberFormat="0" applyBorder="0" applyAlignment="0" applyProtection="0"/>
    <xf numFmtId="200" fontId="1" fillId="36" borderId="0" applyNumberFormat="0" applyBorder="0" applyAlignment="0" applyProtection="0"/>
    <xf numFmtId="200" fontId="1" fillId="0" borderId="0"/>
    <xf numFmtId="200" fontId="1" fillId="0" borderId="0"/>
    <xf numFmtId="43" fontId="1" fillId="0" borderId="0" applyFont="0" applyFill="0" applyBorder="0" applyAlignment="0" applyProtection="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53" borderId="0" applyNumberFormat="0" applyBorder="0" applyAlignment="0" applyProtection="0"/>
    <xf numFmtId="200" fontId="1" fillId="43" borderId="0" applyNumberFormat="0" applyBorder="0" applyAlignment="0" applyProtection="0"/>
    <xf numFmtId="200" fontId="1" fillId="54" borderId="0" applyNumberFormat="0" applyBorder="0" applyAlignment="0" applyProtection="0"/>
    <xf numFmtId="200" fontId="1" fillId="50" borderId="0" applyNumberFormat="0" applyBorder="0" applyAlignment="0" applyProtection="0"/>
    <xf numFmtId="200" fontId="1" fillId="31" borderId="0" applyNumberFormat="0" applyBorder="0" applyAlignment="0" applyProtection="0"/>
    <xf numFmtId="200" fontId="1" fillId="35" borderId="0" applyNumberFormat="0" applyBorder="0" applyAlignment="0" applyProtection="0"/>
    <xf numFmtId="200" fontId="1" fillId="22" borderId="0" applyNumberFormat="0" applyBorder="0" applyAlignment="0" applyProtection="0"/>
    <xf numFmtId="200" fontId="1" fillId="25" borderId="0" applyNumberFormat="0" applyBorder="0" applyAlignment="0" applyProtection="0"/>
    <xf numFmtId="200" fontId="1" fillId="55" borderId="0" applyNumberFormat="0" applyBorder="0" applyAlignment="0" applyProtection="0"/>
    <xf numFmtId="200" fontId="1" fillId="29" borderId="0" applyNumberFormat="0" applyBorder="0" applyAlignment="0" applyProtection="0"/>
    <xf numFmtId="200" fontId="1" fillId="32" borderId="0" applyNumberFormat="0" applyBorder="0" applyAlignment="0" applyProtection="0"/>
    <xf numFmtId="200" fontId="1" fillId="36" borderId="0" applyNumberFormat="0" applyBorder="0" applyAlignment="0" applyProtection="0"/>
    <xf numFmtId="200" fontId="1" fillId="0" borderId="0"/>
    <xf numFmtId="200" fontId="1" fillId="0" borderId="0"/>
    <xf numFmtId="43" fontId="1" fillId="0" borderId="0" applyFont="0" applyFill="0" applyBorder="0" applyAlignment="0" applyProtection="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53" borderId="0" applyNumberFormat="0" applyBorder="0" applyAlignment="0" applyProtection="0"/>
    <xf numFmtId="200" fontId="1" fillId="43" borderId="0" applyNumberFormat="0" applyBorder="0" applyAlignment="0" applyProtection="0"/>
    <xf numFmtId="200" fontId="1" fillId="54" borderId="0" applyNumberFormat="0" applyBorder="0" applyAlignment="0" applyProtection="0"/>
    <xf numFmtId="200" fontId="1" fillId="50" borderId="0" applyNumberFormat="0" applyBorder="0" applyAlignment="0" applyProtection="0"/>
    <xf numFmtId="200" fontId="1" fillId="31" borderId="0" applyNumberFormat="0" applyBorder="0" applyAlignment="0" applyProtection="0"/>
    <xf numFmtId="200" fontId="1" fillId="35" borderId="0" applyNumberFormat="0" applyBorder="0" applyAlignment="0" applyProtection="0"/>
    <xf numFmtId="200" fontId="1" fillId="22" borderId="0" applyNumberFormat="0" applyBorder="0" applyAlignment="0" applyProtection="0"/>
    <xf numFmtId="200" fontId="1" fillId="25" borderId="0" applyNumberFormat="0" applyBorder="0" applyAlignment="0" applyProtection="0"/>
    <xf numFmtId="200" fontId="1" fillId="55" borderId="0" applyNumberFormat="0" applyBorder="0" applyAlignment="0" applyProtection="0"/>
    <xf numFmtId="200" fontId="1" fillId="29" borderId="0" applyNumberFormat="0" applyBorder="0" applyAlignment="0" applyProtection="0"/>
    <xf numFmtId="200" fontId="1" fillId="32" borderId="0" applyNumberFormat="0" applyBorder="0" applyAlignment="0" applyProtection="0"/>
    <xf numFmtId="200" fontId="1" fillId="36" borderId="0" applyNumberFormat="0" applyBorder="0" applyAlignment="0" applyProtection="0"/>
    <xf numFmtId="200" fontId="1" fillId="0" borderId="0"/>
    <xf numFmtId="200" fontId="1" fillId="0" borderId="0"/>
    <xf numFmtId="43" fontId="1" fillId="0" borderId="0" applyFont="0" applyFill="0" applyBorder="0" applyAlignment="0" applyProtection="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9" fontId="1" fillId="0" borderId="0" applyFont="0" applyFill="0" applyBorder="0" applyAlignment="0" applyProtection="0"/>
    <xf numFmtId="200" fontId="1" fillId="53" borderId="0" applyNumberFormat="0" applyBorder="0" applyAlignment="0" applyProtection="0"/>
    <xf numFmtId="200" fontId="1" fillId="43" borderId="0" applyNumberFormat="0" applyBorder="0" applyAlignment="0" applyProtection="0"/>
    <xf numFmtId="200" fontId="1" fillId="54" borderId="0" applyNumberFormat="0" applyBorder="0" applyAlignment="0" applyProtection="0"/>
    <xf numFmtId="200" fontId="1" fillId="50" borderId="0" applyNumberFormat="0" applyBorder="0" applyAlignment="0" applyProtection="0"/>
    <xf numFmtId="200" fontId="1" fillId="31" borderId="0" applyNumberFormat="0" applyBorder="0" applyAlignment="0" applyProtection="0"/>
    <xf numFmtId="200" fontId="1" fillId="35" borderId="0" applyNumberFormat="0" applyBorder="0" applyAlignment="0" applyProtection="0"/>
    <xf numFmtId="200" fontId="1" fillId="22" borderId="0" applyNumberFormat="0" applyBorder="0" applyAlignment="0" applyProtection="0"/>
    <xf numFmtId="200" fontId="1" fillId="25" borderId="0" applyNumberFormat="0" applyBorder="0" applyAlignment="0" applyProtection="0"/>
    <xf numFmtId="200" fontId="1" fillId="55" borderId="0" applyNumberFormat="0" applyBorder="0" applyAlignment="0" applyProtection="0"/>
    <xf numFmtId="200" fontId="1" fillId="29" borderId="0" applyNumberFormat="0" applyBorder="0" applyAlignment="0" applyProtection="0"/>
    <xf numFmtId="200" fontId="1" fillId="32" borderId="0" applyNumberFormat="0" applyBorder="0" applyAlignment="0" applyProtection="0"/>
    <xf numFmtId="200" fontId="1" fillId="36" borderId="0" applyNumberFormat="0" applyBorder="0" applyAlignment="0" applyProtection="0"/>
    <xf numFmtId="200" fontId="1" fillId="0" borderId="0"/>
    <xf numFmtId="200" fontId="1" fillId="0" borderId="0"/>
    <xf numFmtId="43" fontId="1" fillId="0" borderId="0" applyFont="0" applyFill="0" applyBorder="0" applyAlignment="0" applyProtection="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53" borderId="0" applyNumberFormat="0" applyBorder="0" applyAlignment="0" applyProtection="0"/>
    <xf numFmtId="200" fontId="1" fillId="43" borderId="0" applyNumberFormat="0" applyBorder="0" applyAlignment="0" applyProtection="0"/>
    <xf numFmtId="200" fontId="1" fillId="54" borderId="0" applyNumberFormat="0" applyBorder="0" applyAlignment="0" applyProtection="0"/>
    <xf numFmtId="200" fontId="1" fillId="50" borderId="0" applyNumberFormat="0" applyBorder="0" applyAlignment="0" applyProtection="0"/>
    <xf numFmtId="200" fontId="1" fillId="31" borderId="0" applyNumberFormat="0" applyBorder="0" applyAlignment="0" applyProtection="0"/>
    <xf numFmtId="200" fontId="1" fillId="35" borderId="0" applyNumberFormat="0" applyBorder="0" applyAlignment="0" applyProtection="0"/>
    <xf numFmtId="200" fontId="1" fillId="22" borderId="0" applyNumberFormat="0" applyBorder="0" applyAlignment="0" applyProtection="0"/>
    <xf numFmtId="200" fontId="1" fillId="25" borderId="0" applyNumberFormat="0" applyBorder="0" applyAlignment="0" applyProtection="0"/>
    <xf numFmtId="200" fontId="1" fillId="55" borderId="0" applyNumberFormat="0" applyBorder="0" applyAlignment="0" applyProtection="0"/>
    <xf numFmtId="200" fontId="1" fillId="29" borderId="0" applyNumberFormat="0" applyBorder="0" applyAlignment="0" applyProtection="0"/>
    <xf numFmtId="200" fontId="1" fillId="32" borderId="0" applyNumberFormat="0" applyBorder="0" applyAlignment="0" applyProtection="0"/>
    <xf numFmtId="200" fontId="1" fillId="36" borderId="0" applyNumberFormat="0" applyBorder="0" applyAlignment="0" applyProtection="0"/>
    <xf numFmtId="200" fontId="1" fillId="0" borderId="0"/>
    <xf numFmtId="200" fontId="1" fillId="0" borderId="0"/>
    <xf numFmtId="43" fontId="1" fillId="0" borderId="0" applyFont="0" applyFill="0" applyBorder="0" applyAlignment="0" applyProtection="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43" fontId="1" fillId="0" borderId="0" applyFont="0" applyFill="0" applyBorder="0" applyAlignment="0" applyProtection="0"/>
    <xf numFmtId="200" fontId="1" fillId="0" borderId="0"/>
    <xf numFmtId="43" fontId="1" fillId="0" borderId="0" applyFont="0" applyFill="0" applyBorder="0" applyAlignment="0" applyProtection="0"/>
    <xf numFmtId="200" fontId="1" fillId="0" borderId="0"/>
    <xf numFmtId="43" fontId="1" fillId="0" borderId="0" applyFont="0" applyFill="0" applyBorder="0" applyAlignment="0" applyProtection="0"/>
    <xf numFmtId="200" fontId="1" fillId="0" borderId="0"/>
    <xf numFmtId="200" fontId="1" fillId="0" borderId="0"/>
    <xf numFmtId="43" fontId="1" fillId="0" borderId="0" applyFont="0" applyFill="0" applyBorder="0" applyAlignment="0" applyProtection="0"/>
    <xf numFmtId="200" fontId="1" fillId="0" borderId="0"/>
    <xf numFmtId="200" fontId="1" fillId="0" borderId="0"/>
    <xf numFmtId="9" fontId="1" fillId="0" borderId="0" applyFont="0" applyFill="0" applyBorder="0" applyAlignment="0" applyProtection="0"/>
    <xf numFmtId="43" fontId="1" fillId="0" borderId="0" applyFont="0" applyFill="0" applyBorder="0" applyAlignment="0" applyProtection="0"/>
    <xf numFmtId="200" fontId="1" fillId="0" borderId="0"/>
    <xf numFmtId="200" fontId="1" fillId="0" borderId="0"/>
    <xf numFmtId="43" fontId="1" fillId="0" borderId="0" applyFont="0" applyFill="0" applyBorder="0" applyAlignment="0" applyProtection="0"/>
    <xf numFmtId="43" fontId="1" fillId="0" borderId="0" applyFont="0" applyFill="0" applyBorder="0" applyAlignment="0" applyProtection="0"/>
    <xf numFmtId="200" fontId="1" fillId="0" borderId="0"/>
    <xf numFmtId="200" fontId="1" fillId="0" borderId="0"/>
    <xf numFmtId="43" fontId="1" fillId="0" borderId="0" applyFont="0" applyFill="0" applyBorder="0" applyAlignment="0" applyProtection="0"/>
    <xf numFmtId="200" fontId="1" fillId="0" borderId="0"/>
    <xf numFmtId="200" fontId="1" fillId="0" borderId="0"/>
    <xf numFmtId="43" fontId="1" fillId="0" borderId="0" applyFont="0" applyFill="0" applyBorder="0" applyAlignment="0" applyProtection="0"/>
    <xf numFmtId="200" fontId="1" fillId="0" borderId="0"/>
    <xf numFmtId="200" fontId="1" fillId="0" borderId="0"/>
    <xf numFmtId="9" fontId="1" fillId="0" borderId="0" applyFont="0" applyFill="0" applyBorder="0" applyAlignment="0" applyProtection="0"/>
    <xf numFmtId="43" fontId="1" fillId="0" borderId="0" applyFont="0" applyFill="0" applyBorder="0" applyAlignment="0" applyProtection="0"/>
    <xf numFmtId="200" fontId="1" fillId="0" borderId="0"/>
    <xf numFmtId="200" fontId="1" fillId="0" borderId="0"/>
    <xf numFmtId="43" fontId="1" fillId="0" borderId="0" applyFont="0" applyFill="0" applyBorder="0" applyAlignment="0" applyProtection="0"/>
    <xf numFmtId="43" fontId="1" fillId="0" borderId="0" applyFont="0" applyFill="0" applyBorder="0" applyAlignment="0" applyProtection="0"/>
    <xf numFmtId="200" fontId="1" fillId="0" borderId="0"/>
    <xf numFmtId="200" fontId="1" fillId="0" borderId="0"/>
    <xf numFmtId="43" fontId="1" fillId="0" borderId="0" applyFont="0" applyFill="0" applyBorder="0" applyAlignment="0" applyProtection="0"/>
    <xf numFmtId="200" fontId="1" fillId="0" borderId="0"/>
    <xf numFmtId="43" fontId="1" fillId="0" borderId="0" applyFont="0" applyFill="0" applyBorder="0" applyAlignment="0" applyProtection="0"/>
    <xf numFmtId="200" fontId="1" fillId="53" borderId="0" applyNumberFormat="0" applyBorder="0" applyAlignment="0" applyProtection="0"/>
    <xf numFmtId="200" fontId="1" fillId="43" borderId="0" applyNumberFormat="0" applyBorder="0" applyAlignment="0" applyProtection="0"/>
    <xf numFmtId="200" fontId="1" fillId="54" borderId="0" applyNumberFormat="0" applyBorder="0" applyAlignment="0" applyProtection="0"/>
    <xf numFmtId="200" fontId="1" fillId="50" borderId="0" applyNumberFormat="0" applyBorder="0" applyAlignment="0" applyProtection="0"/>
    <xf numFmtId="200" fontId="1" fillId="31" borderId="0" applyNumberFormat="0" applyBorder="0" applyAlignment="0" applyProtection="0"/>
    <xf numFmtId="200" fontId="1" fillId="35" borderId="0" applyNumberFormat="0" applyBorder="0" applyAlignment="0" applyProtection="0"/>
    <xf numFmtId="200" fontId="1" fillId="22" borderId="0" applyNumberFormat="0" applyBorder="0" applyAlignment="0" applyProtection="0"/>
    <xf numFmtId="200" fontId="1" fillId="25" borderId="0" applyNumberFormat="0" applyBorder="0" applyAlignment="0" applyProtection="0"/>
    <xf numFmtId="200" fontId="1" fillId="55" borderId="0" applyNumberFormat="0" applyBorder="0" applyAlignment="0" applyProtection="0"/>
    <xf numFmtId="200" fontId="1" fillId="29" borderId="0" applyNumberFormat="0" applyBorder="0" applyAlignment="0" applyProtection="0"/>
    <xf numFmtId="200" fontId="1" fillId="32" borderId="0" applyNumberFormat="0" applyBorder="0" applyAlignment="0" applyProtection="0"/>
    <xf numFmtId="200" fontId="1" fillId="36" borderId="0" applyNumberFormat="0" applyBorder="0" applyAlignment="0" applyProtection="0"/>
    <xf numFmtId="200" fontId="1" fillId="0" borderId="0"/>
    <xf numFmtId="200" fontId="1" fillId="0" borderId="0"/>
    <xf numFmtId="43" fontId="1" fillId="0" borderId="0" applyFont="0" applyFill="0" applyBorder="0" applyAlignment="0" applyProtection="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53" borderId="0" applyNumberFormat="0" applyBorder="0" applyAlignment="0" applyProtection="0"/>
    <xf numFmtId="200" fontId="1" fillId="43" borderId="0" applyNumberFormat="0" applyBorder="0" applyAlignment="0" applyProtection="0"/>
    <xf numFmtId="200" fontId="1" fillId="54" borderId="0" applyNumberFormat="0" applyBorder="0" applyAlignment="0" applyProtection="0"/>
    <xf numFmtId="200" fontId="1" fillId="50" borderId="0" applyNumberFormat="0" applyBorder="0" applyAlignment="0" applyProtection="0"/>
    <xf numFmtId="200" fontId="1" fillId="31" borderId="0" applyNumberFormat="0" applyBorder="0" applyAlignment="0" applyProtection="0"/>
    <xf numFmtId="200" fontId="1" fillId="35" borderId="0" applyNumberFormat="0" applyBorder="0" applyAlignment="0" applyProtection="0"/>
    <xf numFmtId="200" fontId="1" fillId="22" borderId="0" applyNumberFormat="0" applyBorder="0" applyAlignment="0" applyProtection="0"/>
    <xf numFmtId="200" fontId="1" fillId="25" borderId="0" applyNumberFormat="0" applyBorder="0" applyAlignment="0" applyProtection="0"/>
    <xf numFmtId="200" fontId="1" fillId="55" borderId="0" applyNumberFormat="0" applyBorder="0" applyAlignment="0" applyProtection="0"/>
    <xf numFmtId="200" fontId="1" fillId="29" borderId="0" applyNumberFormat="0" applyBorder="0" applyAlignment="0" applyProtection="0"/>
    <xf numFmtId="200" fontId="1" fillId="32" borderId="0" applyNumberFormat="0" applyBorder="0" applyAlignment="0" applyProtection="0"/>
    <xf numFmtId="200" fontId="1" fillId="36" borderId="0" applyNumberFormat="0" applyBorder="0" applyAlignment="0" applyProtection="0"/>
    <xf numFmtId="200" fontId="1" fillId="0" borderId="0"/>
    <xf numFmtId="200" fontId="1" fillId="0" borderId="0"/>
    <xf numFmtId="43" fontId="1" fillId="0" borderId="0" applyFont="0" applyFill="0" applyBorder="0" applyAlignment="0" applyProtection="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53" borderId="0" applyNumberFormat="0" applyBorder="0" applyAlignment="0" applyProtection="0"/>
    <xf numFmtId="200" fontId="1" fillId="43" borderId="0" applyNumberFormat="0" applyBorder="0" applyAlignment="0" applyProtection="0"/>
    <xf numFmtId="200" fontId="1" fillId="54" borderId="0" applyNumberFormat="0" applyBorder="0" applyAlignment="0" applyProtection="0"/>
    <xf numFmtId="200" fontId="1" fillId="50" borderId="0" applyNumberFormat="0" applyBorder="0" applyAlignment="0" applyProtection="0"/>
    <xf numFmtId="200" fontId="1" fillId="31" borderId="0" applyNumberFormat="0" applyBorder="0" applyAlignment="0" applyProtection="0"/>
    <xf numFmtId="200" fontId="1" fillId="35" borderId="0" applyNumberFormat="0" applyBorder="0" applyAlignment="0" applyProtection="0"/>
    <xf numFmtId="200" fontId="1" fillId="22" borderId="0" applyNumberFormat="0" applyBorder="0" applyAlignment="0" applyProtection="0"/>
    <xf numFmtId="200" fontId="1" fillId="25" borderId="0" applyNumberFormat="0" applyBorder="0" applyAlignment="0" applyProtection="0"/>
    <xf numFmtId="200" fontId="1" fillId="55" borderId="0" applyNumberFormat="0" applyBorder="0" applyAlignment="0" applyProtection="0"/>
    <xf numFmtId="200" fontId="1" fillId="29" borderId="0" applyNumberFormat="0" applyBorder="0" applyAlignment="0" applyProtection="0"/>
    <xf numFmtId="200" fontId="1" fillId="32" borderId="0" applyNumberFormat="0" applyBorder="0" applyAlignment="0" applyProtection="0"/>
    <xf numFmtId="200" fontId="1" fillId="36" borderId="0" applyNumberFormat="0" applyBorder="0" applyAlignment="0" applyProtection="0"/>
    <xf numFmtId="200" fontId="1" fillId="0" borderId="0"/>
    <xf numFmtId="200" fontId="1" fillId="0" borderId="0"/>
    <xf numFmtId="43" fontId="1" fillId="0" borderId="0" applyFont="0" applyFill="0" applyBorder="0" applyAlignment="0" applyProtection="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9" fontId="1" fillId="0" borderId="0" applyFont="0" applyFill="0" applyBorder="0" applyAlignment="0" applyProtection="0"/>
    <xf numFmtId="200" fontId="1" fillId="53" borderId="0" applyNumberFormat="0" applyBorder="0" applyAlignment="0" applyProtection="0"/>
    <xf numFmtId="200" fontId="1" fillId="43" borderId="0" applyNumberFormat="0" applyBorder="0" applyAlignment="0" applyProtection="0"/>
    <xf numFmtId="200" fontId="1" fillId="54" borderId="0" applyNumberFormat="0" applyBorder="0" applyAlignment="0" applyProtection="0"/>
    <xf numFmtId="200" fontId="1" fillId="50" borderId="0" applyNumberFormat="0" applyBorder="0" applyAlignment="0" applyProtection="0"/>
    <xf numFmtId="200" fontId="1" fillId="31" borderId="0" applyNumberFormat="0" applyBorder="0" applyAlignment="0" applyProtection="0"/>
    <xf numFmtId="200" fontId="1" fillId="35" borderId="0" applyNumberFormat="0" applyBorder="0" applyAlignment="0" applyProtection="0"/>
    <xf numFmtId="200" fontId="1" fillId="22" borderId="0" applyNumberFormat="0" applyBorder="0" applyAlignment="0" applyProtection="0"/>
    <xf numFmtId="200" fontId="1" fillId="25" borderId="0" applyNumberFormat="0" applyBorder="0" applyAlignment="0" applyProtection="0"/>
    <xf numFmtId="200" fontId="1" fillId="55" borderId="0" applyNumberFormat="0" applyBorder="0" applyAlignment="0" applyProtection="0"/>
    <xf numFmtId="200" fontId="1" fillId="29" borderId="0" applyNumberFormat="0" applyBorder="0" applyAlignment="0" applyProtection="0"/>
    <xf numFmtId="200" fontId="1" fillId="32" borderId="0" applyNumberFormat="0" applyBorder="0" applyAlignment="0" applyProtection="0"/>
    <xf numFmtId="200" fontId="1" fillId="36" borderId="0" applyNumberFormat="0" applyBorder="0" applyAlignment="0" applyProtection="0"/>
    <xf numFmtId="200" fontId="1" fillId="0" borderId="0"/>
    <xf numFmtId="200" fontId="1" fillId="0" borderId="0"/>
    <xf numFmtId="43" fontId="1" fillId="0" borderId="0" applyFont="0" applyFill="0" applyBorder="0" applyAlignment="0" applyProtection="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43" fontId="1" fillId="0" borderId="0" applyFont="0" applyFill="0" applyBorder="0" applyAlignment="0" applyProtection="0"/>
    <xf numFmtId="237" fontId="10" fillId="0" borderId="54" applyFill="0" applyProtection="0"/>
    <xf numFmtId="239" fontId="10" fillId="0" borderId="54" applyFill="0" applyProtection="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43" fontId="1" fillId="0" borderId="0" applyFont="0" applyFill="0" applyBorder="0" applyAlignment="0" applyProtection="0"/>
    <xf numFmtId="200" fontId="1" fillId="0" borderId="0"/>
    <xf numFmtId="200" fontId="1" fillId="0" borderId="0"/>
    <xf numFmtId="200" fontId="1" fillId="0" borderId="0"/>
    <xf numFmtId="200" fontId="1" fillId="0" borderId="0"/>
    <xf numFmtId="20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 fillId="0" borderId="0"/>
    <xf numFmtId="43" fontId="1" fillId="0" borderId="0" applyFont="0" applyFill="0" applyBorder="0" applyAlignment="0" applyProtection="0"/>
    <xf numFmtId="0" fontId="13" fillId="0" borderId="0"/>
    <xf numFmtId="0" fontId="15" fillId="0" borderId="0"/>
    <xf numFmtId="0" fontId="13" fillId="0" borderId="0"/>
    <xf numFmtId="0" fontId="13" fillId="0" borderId="0"/>
    <xf numFmtId="0" fontId="13" fillId="0" borderId="0"/>
    <xf numFmtId="0" fontId="13" fillId="0" borderId="0"/>
    <xf numFmtId="0" fontId="1" fillId="0" borderId="0"/>
    <xf numFmtId="239" fontId="10" fillId="0" borderId="70" applyFill="0" applyProtection="0"/>
    <xf numFmtId="0" fontId="35" fillId="0" borderId="0">
      <alignment vertical="top"/>
    </xf>
    <xf numFmtId="0" fontId="1" fillId="0" borderId="0"/>
    <xf numFmtId="0" fontId="13" fillId="0" borderId="0"/>
    <xf numFmtId="0" fontId="35" fillId="0" borderId="0">
      <alignment vertical="top"/>
    </xf>
    <xf numFmtId="0" fontId="1" fillId="0" borderId="0"/>
    <xf numFmtId="0" fontId="13" fillId="0" borderId="0"/>
    <xf numFmtId="0" fontId="35" fillId="0" borderId="0">
      <alignment vertical="top"/>
    </xf>
    <xf numFmtId="0" fontId="1" fillId="0" borderId="0"/>
    <xf numFmtId="0" fontId="13" fillId="0" borderId="0"/>
    <xf numFmtId="0" fontId="35" fillId="0" borderId="0">
      <alignment vertical="top"/>
    </xf>
    <xf numFmtId="0" fontId="1" fillId="0" borderId="0"/>
    <xf numFmtId="0" fontId="1" fillId="0" borderId="0"/>
    <xf numFmtId="0" fontId="1" fillId="0" borderId="0"/>
    <xf numFmtId="0" fontId="35" fillId="0" borderId="0">
      <alignment vertical="top"/>
    </xf>
    <xf numFmtId="0" fontId="1" fillId="0" borderId="0"/>
    <xf numFmtId="0" fontId="1" fillId="0" borderId="0"/>
    <xf numFmtId="0" fontId="1" fillId="0" borderId="0"/>
    <xf numFmtId="0" fontId="1" fillId="0" borderId="0"/>
    <xf numFmtId="200" fontId="1" fillId="53" borderId="0" applyNumberFormat="0" applyBorder="0" applyAlignment="0" applyProtection="0"/>
    <xf numFmtId="200" fontId="1" fillId="53" borderId="0" applyNumberFormat="0" applyBorder="0" applyAlignment="0" applyProtection="0"/>
    <xf numFmtId="200" fontId="1" fillId="53" borderId="0" applyNumberFormat="0" applyBorder="0" applyAlignment="0" applyProtection="0"/>
    <xf numFmtId="200" fontId="1" fillId="53" borderId="0" applyNumberFormat="0" applyBorder="0" applyAlignment="0" applyProtection="0"/>
    <xf numFmtId="200" fontId="1" fillId="53" borderId="0" applyNumberFormat="0" applyBorder="0" applyAlignment="0" applyProtection="0"/>
    <xf numFmtId="200" fontId="1" fillId="53" borderId="0" applyNumberFormat="0" applyBorder="0" applyAlignment="0" applyProtection="0"/>
    <xf numFmtId="200" fontId="1" fillId="53" borderId="0" applyNumberFormat="0" applyBorder="0" applyAlignment="0" applyProtection="0"/>
    <xf numFmtId="200" fontId="1" fillId="53" borderId="0" applyNumberFormat="0" applyBorder="0" applyAlignment="0" applyProtection="0"/>
    <xf numFmtId="200" fontId="1" fillId="53" borderId="0" applyNumberFormat="0" applyBorder="0" applyAlignment="0" applyProtection="0"/>
    <xf numFmtId="200" fontId="1" fillId="53" borderId="0" applyNumberFormat="0" applyBorder="0" applyAlignment="0" applyProtection="0"/>
    <xf numFmtId="200" fontId="1" fillId="53" borderId="0" applyNumberFormat="0" applyBorder="0" applyAlignment="0" applyProtection="0"/>
    <xf numFmtId="200" fontId="1" fillId="53" borderId="0" applyNumberFormat="0" applyBorder="0" applyAlignment="0" applyProtection="0"/>
    <xf numFmtId="200" fontId="1" fillId="53" borderId="0" applyNumberFormat="0" applyBorder="0" applyAlignment="0" applyProtection="0"/>
    <xf numFmtId="200" fontId="1" fillId="53" borderId="0" applyNumberFormat="0" applyBorder="0" applyAlignment="0" applyProtection="0"/>
    <xf numFmtId="200" fontId="1" fillId="53" borderId="0" applyNumberFormat="0" applyBorder="0" applyAlignment="0" applyProtection="0"/>
    <xf numFmtId="200" fontId="1" fillId="53" borderId="0" applyNumberFormat="0" applyBorder="0" applyAlignment="0" applyProtection="0"/>
    <xf numFmtId="200" fontId="1" fillId="53" borderId="0" applyNumberFormat="0" applyBorder="0" applyAlignment="0" applyProtection="0"/>
    <xf numFmtId="200" fontId="1" fillId="53" borderId="0" applyNumberFormat="0" applyBorder="0" applyAlignment="0" applyProtection="0"/>
    <xf numFmtId="200" fontId="1" fillId="43" borderId="0" applyNumberFormat="0" applyBorder="0" applyAlignment="0" applyProtection="0"/>
    <xf numFmtId="200" fontId="1" fillId="43" borderId="0" applyNumberFormat="0" applyBorder="0" applyAlignment="0" applyProtection="0"/>
    <xf numFmtId="200" fontId="1" fillId="43" borderId="0" applyNumberFormat="0" applyBorder="0" applyAlignment="0" applyProtection="0"/>
    <xf numFmtId="200" fontId="1" fillId="43" borderId="0" applyNumberFormat="0" applyBorder="0" applyAlignment="0" applyProtection="0"/>
    <xf numFmtId="200" fontId="1" fillId="43" borderId="0" applyNumberFormat="0" applyBorder="0" applyAlignment="0" applyProtection="0"/>
    <xf numFmtId="200" fontId="1" fillId="43" borderId="0" applyNumberFormat="0" applyBorder="0" applyAlignment="0" applyProtection="0"/>
    <xf numFmtId="200" fontId="1" fillId="43" borderId="0" applyNumberFormat="0" applyBorder="0" applyAlignment="0" applyProtection="0"/>
    <xf numFmtId="200" fontId="1" fillId="43" borderId="0" applyNumberFormat="0" applyBorder="0" applyAlignment="0" applyProtection="0"/>
    <xf numFmtId="200" fontId="1" fillId="43" borderId="0" applyNumberFormat="0" applyBorder="0" applyAlignment="0" applyProtection="0"/>
    <xf numFmtId="200" fontId="1" fillId="43" borderId="0" applyNumberFormat="0" applyBorder="0" applyAlignment="0" applyProtection="0"/>
    <xf numFmtId="200" fontId="1" fillId="43" borderId="0" applyNumberFormat="0" applyBorder="0" applyAlignment="0" applyProtection="0"/>
    <xf numFmtId="200" fontId="1" fillId="43" borderId="0" applyNumberFormat="0" applyBorder="0" applyAlignment="0" applyProtection="0"/>
    <xf numFmtId="200" fontId="1" fillId="43" borderId="0" applyNumberFormat="0" applyBorder="0" applyAlignment="0" applyProtection="0"/>
    <xf numFmtId="200" fontId="1" fillId="43" borderId="0" applyNumberFormat="0" applyBorder="0" applyAlignment="0" applyProtection="0"/>
    <xf numFmtId="200" fontId="1" fillId="43" borderId="0" applyNumberFormat="0" applyBorder="0" applyAlignment="0" applyProtection="0"/>
    <xf numFmtId="200" fontId="1" fillId="43" borderId="0" applyNumberFormat="0" applyBorder="0" applyAlignment="0" applyProtection="0"/>
    <xf numFmtId="200" fontId="1" fillId="43" borderId="0" applyNumberFormat="0" applyBorder="0" applyAlignment="0" applyProtection="0"/>
    <xf numFmtId="200" fontId="1" fillId="43" borderId="0" applyNumberFormat="0" applyBorder="0" applyAlignment="0" applyProtection="0"/>
    <xf numFmtId="200" fontId="1" fillId="54" borderId="0" applyNumberFormat="0" applyBorder="0" applyAlignment="0" applyProtection="0"/>
    <xf numFmtId="200" fontId="1" fillId="54" borderId="0" applyNumberFormat="0" applyBorder="0" applyAlignment="0" applyProtection="0"/>
    <xf numFmtId="200" fontId="1" fillId="54" borderId="0" applyNumberFormat="0" applyBorder="0" applyAlignment="0" applyProtection="0"/>
    <xf numFmtId="200" fontId="1" fillId="54" borderId="0" applyNumberFormat="0" applyBorder="0" applyAlignment="0" applyProtection="0"/>
    <xf numFmtId="200" fontId="1" fillId="54" borderId="0" applyNumberFormat="0" applyBorder="0" applyAlignment="0" applyProtection="0"/>
    <xf numFmtId="200" fontId="1" fillId="54" borderId="0" applyNumberFormat="0" applyBorder="0" applyAlignment="0" applyProtection="0"/>
    <xf numFmtId="200" fontId="1" fillId="54" borderId="0" applyNumberFormat="0" applyBorder="0" applyAlignment="0" applyProtection="0"/>
    <xf numFmtId="200" fontId="1" fillId="54" borderId="0" applyNumberFormat="0" applyBorder="0" applyAlignment="0" applyProtection="0"/>
    <xf numFmtId="200" fontId="1" fillId="54" borderId="0" applyNumberFormat="0" applyBorder="0" applyAlignment="0" applyProtection="0"/>
    <xf numFmtId="200" fontId="1" fillId="54" borderId="0" applyNumberFormat="0" applyBorder="0" applyAlignment="0" applyProtection="0"/>
    <xf numFmtId="200" fontId="1" fillId="54" borderId="0" applyNumberFormat="0" applyBorder="0" applyAlignment="0" applyProtection="0"/>
    <xf numFmtId="200" fontId="1" fillId="54" borderId="0" applyNumberFormat="0" applyBorder="0" applyAlignment="0" applyProtection="0"/>
    <xf numFmtId="200" fontId="1" fillId="54" borderId="0" applyNumberFormat="0" applyBorder="0" applyAlignment="0" applyProtection="0"/>
    <xf numFmtId="200" fontId="1" fillId="54" borderId="0" applyNumberFormat="0" applyBorder="0" applyAlignment="0" applyProtection="0"/>
    <xf numFmtId="200" fontId="1" fillId="54" borderId="0" applyNumberFormat="0" applyBorder="0" applyAlignment="0" applyProtection="0"/>
    <xf numFmtId="200" fontId="1" fillId="54" borderId="0" applyNumberFormat="0" applyBorder="0" applyAlignment="0" applyProtection="0"/>
    <xf numFmtId="200" fontId="1" fillId="54" borderId="0" applyNumberFormat="0" applyBorder="0" applyAlignment="0" applyProtection="0"/>
    <xf numFmtId="200" fontId="1" fillId="54" borderId="0" applyNumberFormat="0" applyBorder="0" applyAlignment="0" applyProtection="0"/>
    <xf numFmtId="200" fontId="1" fillId="50" borderId="0" applyNumberFormat="0" applyBorder="0" applyAlignment="0" applyProtection="0"/>
    <xf numFmtId="200" fontId="1" fillId="50" borderId="0" applyNumberFormat="0" applyBorder="0" applyAlignment="0" applyProtection="0"/>
    <xf numFmtId="200" fontId="1" fillId="50" borderId="0" applyNumberFormat="0" applyBorder="0" applyAlignment="0" applyProtection="0"/>
    <xf numFmtId="200" fontId="1" fillId="50" borderId="0" applyNumberFormat="0" applyBorder="0" applyAlignment="0" applyProtection="0"/>
    <xf numFmtId="200" fontId="1" fillId="50" borderId="0" applyNumberFormat="0" applyBorder="0" applyAlignment="0" applyProtection="0"/>
    <xf numFmtId="200" fontId="1" fillId="50" borderId="0" applyNumberFormat="0" applyBorder="0" applyAlignment="0" applyProtection="0"/>
    <xf numFmtId="200" fontId="1" fillId="50" borderId="0" applyNumberFormat="0" applyBorder="0" applyAlignment="0" applyProtection="0"/>
    <xf numFmtId="200" fontId="1" fillId="50" borderId="0" applyNumberFormat="0" applyBorder="0" applyAlignment="0" applyProtection="0"/>
    <xf numFmtId="200" fontId="1" fillId="50" borderId="0" applyNumberFormat="0" applyBorder="0" applyAlignment="0" applyProtection="0"/>
    <xf numFmtId="200" fontId="1" fillId="50" borderId="0" applyNumberFormat="0" applyBorder="0" applyAlignment="0" applyProtection="0"/>
    <xf numFmtId="200" fontId="1" fillId="50" borderId="0" applyNumberFormat="0" applyBorder="0" applyAlignment="0" applyProtection="0"/>
    <xf numFmtId="200" fontId="1" fillId="50" borderId="0" applyNumberFormat="0" applyBorder="0" applyAlignment="0" applyProtection="0"/>
    <xf numFmtId="200" fontId="1" fillId="50" borderId="0" applyNumberFormat="0" applyBorder="0" applyAlignment="0" applyProtection="0"/>
    <xf numFmtId="200" fontId="1" fillId="50" borderId="0" applyNumberFormat="0" applyBorder="0" applyAlignment="0" applyProtection="0"/>
    <xf numFmtId="200" fontId="1" fillId="50" borderId="0" applyNumberFormat="0" applyBorder="0" applyAlignment="0" applyProtection="0"/>
    <xf numFmtId="200" fontId="1" fillId="50" borderId="0" applyNumberFormat="0" applyBorder="0" applyAlignment="0" applyProtection="0"/>
    <xf numFmtId="200" fontId="1" fillId="50" borderId="0" applyNumberFormat="0" applyBorder="0" applyAlignment="0" applyProtection="0"/>
    <xf numFmtId="200" fontId="1" fillId="50" borderId="0" applyNumberFormat="0" applyBorder="0" applyAlignment="0" applyProtection="0"/>
    <xf numFmtId="200" fontId="1" fillId="31" borderId="0" applyNumberFormat="0" applyBorder="0" applyAlignment="0" applyProtection="0"/>
    <xf numFmtId="200" fontId="1" fillId="31" borderId="0" applyNumberFormat="0" applyBorder="0" applyAlignment="0" applyProtection="0"/>
    <xf numFmtId="200" fontId="1" fillId="31" borderId="0" applyNumberFormat="0" applyBorder="0" applyAlignment="0" applyProtection="0"/>
    <xf numFmtId="200" fontId="1" fillId="31" borderId="0" applyNumberFormat="0" applyBorder="0" applyAlignment="0" applyProtection="0"/>
    <xf numFmtId="200" fontId="1" fillId="31" borderId="0" applyNumberFormat="0" applyBorder="0" applyAlignment="0" applyProtection="0"/>
    <xf numFmtId="200" fontId="1" fillId="31" borderId="0" applyNumberFormat="0" applyBorder="0" applyAlignment="0" applyProtection="0"/>
    <xf numFmtId="200" fontId="1" fillId="31" borderId="0" applyNumberFormat="0" applyBorder="0" applyAlignment="0" applyProtection="0"/>
    <xf numFmtId="200" fontId="1" fillId="31" borderId="0" applyNumberFormat="0" applyBorder="0" applyAlignment="0" applyProtection="0"/>
    <xf numFmtId="200" fontId="1" fillId="31" borderId="0" applyNumberFormat="0" applyBorder="0" applyAlignment="0" applyProtection="0"/>
    <xf numFmtId="200" fontId="1" fillId="31" borderId="0" applyNumberFormat="0" applyBorder="0" applyAlignment="0" applyProtection="0"/>
    <xf numFmtId="200" fontId="1" fillId="31" borderId="0" applyNumberFormat="0" applyBorder="0" applyAlignment="0" applyProtection="0"/>
    <xf numFmtId="200" fontId="1" fillId="31" borderId="0" applyNumberFormat="0" applyBorder="0" applyAlignment="0" applyProtection="0"/>
    <xf numFmtId="200" fontId="1" fillId="31" borderId="0" applyNumberFormat="0" applyBorder="0" applyAlignment="0" applyProtection="0"/>
    <xf numFmtId="200" fontId="1" fillId="31" borderId="0" applyNumberFormat="0" applyBorder="0" applyAlignment="0" applyProtection="0"/>
    <xf numFmtId="200" fontId="1" fillId="31" borderId="0" applyNumberFormat="0" applyBorder="0" applyAlignment="0" applyProtection="0"/>
    <xf numFmtId="200" fontId="1" fillId="31" borderId="0" applyNumberFormat="0" applyBorder="0" applyAlignment="0" applyProtection="0"/>
    <xf numFmtId="200" fontId="1" fillId="31" borderId="0" applyNumberFormat="0" applyBorder="0" applyAlignment="0" applyProtection="0"/>
    <xf numFmtId="200" fontId="1" fillId="31" borderId="0" applyNumberFormat="0" applyBorder="0" applyAlignment="0" applyProtection="0"/>
    <xf numFmtId="200" fontId="1" fillId="35" borderId="0" applyNumberFormat="0" applyBorder="0" applyAlignment="0" applyProtection="0"/>
    <xf numFmtId="200" fontId="1" fillId="35" borderId="0" applyNumberFormat="0" applyBorder="0" applyAlignment="0" applyProtection="0"/>
    <xf numFmtId="200" fontId="1" fillId="35" borderId="0" applyNumberFormat="0" applyBorder="0" applyAlignment="0" applyProtection="0"/>
    <xf numFmtId="200" fontId="1" fillId="35" borderId="0" applyNumberFormat="0" applyBorder="0" applyAlignment="0" applyProtection="0"/>
    <xf numFmtId="200" fontId="1" fillId="35" borderId="0" applyNumberFormat="0" applyBorder="0" applyAlignment="0" applyProtection="0"/>
    <xf numFmtId="200" fontId="1" fillId="35" borderId="0" applyNumberFormat="0" applyBorder="0" applyAlignment="0" applyProtection="0"/>
    <xf numFmtId="200" fontId="1" fillId="35" borderId="0" applyNumberFormat="0" applyBorder="0" applyAlignment="0" applyProtection="0"/>
    <xf numFmtId="200" fontId="1" fillId="35" borderId="0" applyNumberFormat="0" applyBorder="0" applyAlignment="0" applyProtection="0"/>
    <xf numFmtId="200" fontId="1" fillId="35" borderId="0" applyNumberFormat="0" applyBorder="0" applyAlignment="0" applyProtection="0"/>
    <xf numFmtId="200" fontId="1" fillId="35" borderId="0" applyNumberFormat="0" applyBorder="0" applyAlignment="0" applyProtection="0"/>
    <xf numFmtId="200" fontId="1" fillId="35" borderId="0" applyNumberFormat="0" applyBorder="0" applyAlignment="0" applyProtection="0"/>
    <xf numFmtId="200" fontId="1" fillId="35" borderId="0" applyNumberFormat="0" applyBorder="0" applyAlignment="0" applyProtection="0"/>
    <xf numFmtId="200" fontId="1" fillId="35" borderId="0" applyNumberFormat="0" applyBorder="0" applyAlignment="0" applyProtection="0"/>
    <xf numFmtId="200" fontId="1" fillId="35" borderId="0" applyNumberFormat="0" applyBorder="0" applyAlignment="0" applyProtection="0"/>
    <xf numFmtId="200" fontId="1" fillId="35" borderId="0" applyNumberFormat="0" applyBorder="0" applyAlignment="0" applyProtection="0"/>
    <xf numFmtId="200" fontId="1" fillId="35" borderId="0" applyNumberFormat="0" applyBorder="0" applyAlignment="0" applyProtection="0"/>
    <xf numFmtId="200" fontId="1" fillId="35" borderId="0" applyNumberFormat="0" applyBorder="0" applyAlignment="0" applyProtection="0"/>
    <xf numFmtId="200" fontId="1" fillId="35" borderId="0" applyNumberFormat="0" applyBorder="0" applyAlignment="0" applyProtection="0"/>
    <xf numFmtId="200" fontId="1" fillId="22" borderId="0" applyNumberFormat="0" applyBorder="0" applyAlignment="0" applyProtection="0"/>
    <xf numFmtId="200" fontId="1" fillId="22" borderId="0" applyNumberFormat="0" applyBorder="0" applyAlignment="0" applyProtection="0"/>
    <xf numFmtId="200" fontId="1" fillId="22" borderId="0" applyNumberFormat="0" applyBorder="0" applyAlignment="0" applyProtection="0"/>
    <xf numFmtId="200" fontId="1" fillId="22" borderId="0" applyNumberFormat="0" applyBorder="0" applyAlignment="0" applyProtection="0"/>
    <xf numFmtId="200" fontId="1" fillId="22" borderId="0" applyNumberFormat="0" applyBorder="0" applyAlignment="0" applyProtection="0"/>
    <xf numFmtId="200" fontId="1" fillId="22" borderId="0" applyNumberFormat="0" applyBorder="0" applyAlignment="0" applyProtection="0"/>
    <xf numFmtId="200" fontId="1" fillId="22" borderId="0" applyNumberFormat="0" applyBorder="0" applyAlignment="0" applyProtection="0"/>
    <xf numFmtId="200" fontId="1" fillId="22" borderId="0" applyNumberFormat="0" applyBorder="0" applyAlignment="0" applyProtection="0"/>
    <xf numFmtId="200" fontId="1" fillId="22" borderId="0" applyNumberFormat="0" applyBorder="0" applyAlignment="0" applyProtection="0"/>
    <xf numFmtId="200" fontId="1" fillId="22" borderId="0" applyNumberFormat="0" applyBorder="0" applyAlignment="0" applyProtection="0"/>
    <xf numFmtId="200" fontId="1" fillId="22" borderId="0" applyNumberFormat="0" applyBorder="0" applyAlignment="0" applyProtection="0"/>
    <xf numFmtId="200" fontId="1" fillId="22" borderId="0" applyNumberFormat="0" applyBorder="0" applyAlignment="0" applyProtection="0"/>
    <xf numFmtId="200" fontId="1" fillId="22" borderId="0" applyNumberFormat="0" applyBorder="0" applyAlignment="0" applyProtection="0"/>
    <xf numFmtId="200" fontId="1" fillId="22" borderId="0" applyNumberFormat="0" applyBorder="0" applyAlignment="0" applyProtection="0"/>
    <xf numFmtId="200" fontId="1" fillId="22" borderId="0" applyNumberFormat="0" applyBorder="0" applyAlignment="0" applyProtection="0"/>
    <xf numFmtId="200" fontId="1" fillId="22" borderId="0" applyNumberFormat="0" applyBorder="0" applyAlignment="0" applyProtection="0"/>
    <xf numFmtId="200" fontId="1" fillId="22" borderId="0" applyNumberFormat="0" applyBorder="0" applyAlignment="0" applyProtection="0"/>
    <xf numFmtId="200" fontId="1" fillId="22" borderId="0" applyNumberFormat="0" applyBorder="0" applyAlignment="0" applyProtection="0"/>
    <xf numFmtId="200" fontId="1" fillId="25" borderId="0" applyNumberFormat="0" applyBorder="0" applyAlignment="0" applyProtection="0"/>
    <xf numFmtId="200" fontId="1" fillId="25" borderId="0" applyNumberFormat="0" applyBorder="0" applyAlignment="0" applyProtection="0"/>
    <xf numFmtId="200" fontId="1" fillId="25" borderId="0" applyNumberFormat="0" applyBorder="0" applyAlignment="0" applyProtection="0"/>
    <xf numFmtId="200" fontId="1" fillId="25" borderId="0" applyNumberFormat="0" applyBorder="0" applyAlignment="0" applyProtection="0"/>
    <xf numFmtId="200" fontId="1" fillId="25" borderId="0" applyNumberFormat="0" applyBorder="0" applyAlignment="0" applyProtection="0"/>
    <xf numFmtId="200" fontId="1" fillId="25" borderId="0" applyNumberFormat="0" applyBorder="0" applyAlignment="0" applyProtection="0"/>
    <xf numFmtId="200" fontId="1" fillId="25" borderId="0" applyNumberFormat="0" applyBorder="0" applyAlignment="0" applyProtection="0"/>
    <xf numFmtId="200" fontId="1" fillId="25" borderId="0" applyNumberFormat="0" applyBorder="0" applyAlignment="0" applyProtection="0"/>
    <xf numFmtId="200" fontId="1" fillId="25" borderId="0" applyNumberFormat="0" applyBorder="0" applyAlignment="0" applyProtection="0"/>
    <xf numFmtId="200" fontId="1" fillId="25" borderId="0" applyNumberFormat="0" applyBorder="0" applyAlignment="0" applyProtection="0"/>
    <xf numFmtId="200" fontId="1" fillId="25" borderId="0" applyNumberFormat="0" applyBorder="0" applyAlignment="0" applyProtection="0"/>
    <xf numFmtId="200" fontId="1" fillId="25" borderId="0" applyNumberFormat="0" applyBorder="0" applyAlignment="0" applyProtection="0"/>
    <xf numFmtId="200" fontId="1" fillId="25" borderId="0" applyNumberFormat="0" applyBorder="0" applyAlignment="0" applyProtection="0"/>
    <xf numFmtId="200" fontId="1" fillId="25" borderId="0" applyNumberFormat="0" applyBorder="0" applyAlignment="0" applyProtection="0"/>
    <xf numFmtId="200" fontId="1" fillId="25" borderId="0" applyNumberFormat="0" applyBorder="0" applyAlignment="0" applyProtection="0"/>
    <xf numFmtId="200" fontId="1" fillId="25" borderId="0" applyNumberFormat="0" applyBorder="0" applyAlignment="0" applyProtection="0"/>
    <xf numFmtId="200" fontId="1" fillId="25" borderId="0" applyNumberFormat="0" applyBorder="0" applyAlignment="0" applyProtection="0"/>
    <xf numFmtId="200" fontId="1" fillId="25" borderId="0" applyNumberFormat="0" applyBorder="0" applyAlignment="0" applyProtection="0"/>
    <xf numFmtId="200" fontId="1" fillId="55" borderId="0" applyNumberFormat="0" applyBorder="0" applyAlignment="0" applyProtection="0"/>
    <xf numFmtId="200" fontId="1" fillId="55" borderId="0" applyNumberFormat="0" applyBorder="0" applyAlignment="0" applyProtection="0"/>
    <xf numFmtId="200" fontId="1" fillId="55" borderId="0" applyNumberFormat="0" applyBorder="0" applyAlignment="0" applyProtection="0"/>
    <xf numFmtId="200" fontId="1" fillId="55" borderId="0" applyNumberFormat="0" applyBorder="0" applyAlignment="0" applyProtection="0"/>
    <xf numFmtId="200" fontId="1" fillId="55" borderId="0" applyNumberFormat="0" applyBorder="0" applyAlignment="0" applyProtection="0"/>
    <xf numFmtId="200" fontId="1" fillId="55" borderId="0" applyNumberFormat="0" applyBorder="0" applyAlignment="0" applyProtection="0"/>
    <xf numFmtId="200" fontId="1" fillId="55" borderId="0" applyNumberFormat="0" applyBorder="0" applyAlignment="0" applyProtection="0"/>
    <xf numFmtId="200" fontId="1" fillId="55" borderId="0" applyNumberFormat="0" applyBorder="0" applyAlignment="0" applyProtection="0"/>
    <xf numFmtId="200" fontId="1" fillId="55" borderId="0" applyNumberFormat="0" applyBorder="0" applyAlignment="0" applyProtection="0"/>
    <xf numFmtId="200" fontId="1" fillId="55" borderId="0" applyNumberFormat="0" applyBorder="0" applyAlignment="0" applyProtection="0"/>
    <xf numFmtId="200" fontId="1" fillId="55" borderId="0" applyNumberFormat="0" applyBorder="0" applyAlignment="0" applyProtection="0"/>
    <xf numFmtId="200" fontId="1" fillId="55" borderId="0" applyNumberFormat="0" applyBorder="0" applyAlignment="0" applyProtection="0"/>
    <xf numFmtId="200" fontId="1" fillId="55" borderId="0" applyNumberFormat="0" applyBorder="0" applyAlignment="0" applyProtection="0"/>
    <xf numFmtId="200" fontId="1" fillId="55" borderId="0" applyNumberFormat="0" applyBorder="0" applyAlignment="0" applyProtection="0"/>
    <xf numFmtId="200" fontId="1" fillId="55" borderId="0" applyNumberFormat="0" applyBorder="0" applyAlignment="0" applyProtection="0"/>
    <xf numFmtId="200" fontId="1" fillId="55" borderId="0" applyNumberFormat="0" applyBorder="0" applyAlignment="0" applyProtection="0"/>
    <xf numFmtId="200" fontId="1" fillId="55" borderId="0" applyNumberFormat="0" applyBorder="0" applyAlignment="0" applyProtection="0"/>
    <xf numFmtId="200" fontId="1" fillId="55" borderId="0" applyNumberFormat="0" applyBorder="0" applyAlignment="0" applyProtection="0"/>
    <xf numFmtId="200" fontId="1" fillId="29" borderId="0" applyNumberFormat="0" applyBorder="0" applyAlignment="0" applyProtection="0"/>
    <xf numFmtId="200" fontId="1" fillId="29" borderId="0" applyNumberFormat="0" applyBorder="0" applyAlignment="0" applyProtection="0"/>
    <xf numFmtId="200" fontId="1" fillId="29" borderId="0" applyNumberFormat="0" applyBorder="0" applyAlignment="0" applyProtection="0"/>
    <xf numFmtId="200" fontId="1" fillId="29" borderId="0" applyNumberFormat="0" applyBorder="0" applyAlignment="0" applyProtection="0"/>
    <xf numFmtId="200" fontId="1" fillId="29" borderId="0" applyNumberFormat="0" applyBorder="0" applyAlignment="0" applyProtection="0"/>
    <xf numFmtId="200" fontId="1" fillId="29" borderId="0" applyNumberFormat="0" applyBorder="0" applyAlignment="0" applyProtection="0"/>
    <xf numFmtId="200" fontId="1" fillId="29" borderId="0" applyNumberFormat="0" applyBorder="0" applyAlignment="0" applyProtection="0"/>
    <xf numFmtId="200" fontId="1" fillId="29" borderId="0" applyNumberFormat="0" applyBorder="0" applyAlignment="0" applyProtection="0"/>
    <xf numFmtId="200" fontId="1" fillId="29" borderId="0" applyNumberFormat="0" applyBorder="0" applyAlignment="0" applyProtection="0"/>
    <xf numFmtId="200" fontId="1" fillId="29" borderId="0" applyNumberFormat="0" applyBorder="0" applyAlignment="0" applyProtection="0"/>
    <xf numFmtId="200" fontId="1" fillId="29" borderId="0" applyNumberFormat="0" applyBorder="0" applyAlignment="0" applyProtection="0"/>
    <xf numFmtId="200" fontId="1" fillId="29" borderId="0" applyNumberFormat="0" applyBorder="0" applyAlignment="0" applyProtection="0"/>
    <xf numFmtId="200" fontId="1" fillId="29" borderId="0" applyNumberFormat="0" applyBorder="0" applyAlignment="0" applyProtection="0"/>
    <xf numFmtId="200" fontId="1" fillId="29" borderId="0" applyNumberFormat="0" applyBorder="0" applyAlignment="0" applyProtection="0"/>
    <xf numFmtId="200" fontId="1" fillId="29" borderId="0" applyNumberFormat="0" applyBorder="0" applyAlignment="0" applyProtection="0"/>
    <xf numFmtId="200" fontId="1" fillId="29" borderId="0" applyNumberFormat="0" applyBorder="0" applyAlignment="0" applyProtection="0"/>
    <xf numFmtId="200" fontId="1" fillId="29" borderId="0" applyNumberFormat="0" applyBorder="0" applyAlignment="0" applyProtection="0"/>
    <xf numFmtId="200" fontId="1" fillId="29" borderId="0" applyNumberFormat="0" applyBorder="0" applyAlignment="0" applyProtection="0"/>
    <xf numFmtId="200" fontId="1" fillId="32" borderId="0" applyNumberFormat="0" applyBorder="0" applyAlignment="0" applyProtection="0"/>
    <xf numFmtId="200" fontId="1" fillId="32" borderId="0" applyNumberFormat="0" applyBorder="0" applyAlignment="0" applyProtection="0"/>
    <xf numFmtId="200" fontId="1" fillId="32" borderId="0" applyNumberFormat="0" applyBorder="0" applyAlignment="0" applyProtection="0"/>
    <xf numFmtId="200" fontId="1" fillId="32" borderId="0" applyNumberFormat="0" applyBorder="0" applyAlignment="0" applyProtection="0"/>
    <xf numFmtId="200" fontId="1" fillId="32" borderId="0" applyNumberFormat="0" applyBorder="0" applyAlignment="0" applyProtection="0"/>
    <xf numFmtId="200" fontId="1" fillId="32" borderId="0" applyNumberFormat="0" applyBorder="0" applyAlignment="0" applyProtection="0"/>
    <xf numFmtId="200" fontId="1" fillId="32" borderId="0" applyNumberFormat="0" applyBorder="0" applyAlignment="0" applyProtection="0"/>
    <xf numFmtId="200" fontId="1" fillId="32" borderId="0" applyNumberFormat="0" applyBorder="0" applyAlignment="0" applyProtection="0"/>
    <xf numFmtId="200" fontId="1" fillId="32" borderId="0" applyNumberFormat="0" applyBorder="0" applyAlignment="0" applyProtection="0"/>
    <xf numFmtId="200" fontId="1" fillId="32" borderId="0" applyNumberFormat="0" applyBorder="0" applyAlignment="0" applyProtection="0"/>
    <xf numFmtId="200" fontId="1" fillId="32" borderId="0" applyNumberFormat="0" applyBorder="0" applyAlignment="0" applyProtection="0"/>
    <xf numFmtId="200" fontId="1" fillId="32" borderId="0" applyNumberFormat="0" applyBorder="0" applyAlignment="0" applyProtection="0"/>
    <xf numFmtId="200" fontId="1" fillId="32" borderId="0" applyNumberFormat="0" applyBorder="0" applyAlignment="0" applyProtection="0"/>
    <xf numFmtId="200" fontId="1" fillId="32" borderId="0" applyNumberFormat="0" applyBorder="0" applyAlignment="0" applyProtection="0"/>
    <xf numFmtId="200" fontId="1" fillId="32" borderId="0" applyNumberFormat="0" applyBorder="0" applyAlignment="0" applyProtection="0"/>
    <xf numFmtId="200" fontId="1" fillId="32" borderId="0" applyNumberFormat="0" applyBorder="0" applyAlignment="0" applyProtection="0"/>
    <xf numFmtId="200" fontId="1" fillId="32" borderId="0" applyNumberFormat="0" applyBorder="0" applyAlignment="0" applyProtection="0"/>
    <xf numFmtId="200" fontId="1" fillId="32" borderId="0" applyNumberFormat="0" applyBorder="0" applyAlignment="0" applyProtection="0"/>
    <xf numFmtId="200" fontId="1" fillId="36" borderId="0" applyNumberFormat="0" applyBorder="0" applyAlignment="0" applyProtection="0"/>
    <xf numFmtId="200" fontId="1" fillId="36" borderId="0" applyNumberFormat="0" applyBorder="0" applyAlignment="0" applyProtection="0"/>
    <xf numFmtId="200" fontId="1" fillId="36" borderId="0" applyNumberFormat="0" applyBorder="0" applyAlignment="0" applyProtection="0"/>
    <xf numFmtId="200" fontId="1" fillId="36" borderId="0" applyNumberFormat="0" applyBorder="0" applyAlignment="0" applyProtection="0"/>
    <xf numFmtId="200" fontId="1" fillId="36" borderId="0" applyNumberFormat="0" applyBorder="0" applyAlignment="0" applyProtection="0"/>
    <xf numFmtId="200" fontId="1" fillId="36" borderId="0" applyNumberFormat="0" applyBorder="0" applyAlignment="0" applyProtection="0"/>
    <xf numFmtId="200" fontId="1" fillId="36" borderId="0" applyNumberFormat="0" applyBorder="0" applyAlignment="0" applyProtection="0"/>
    <xf numFmtId="200" fontId="1" fillId="36" borderId="0" applyNumberFormat="0" applyBorder="0" applyAlignment="0" applyProtection="0"/>
    <xf numFmtId="200" fontId="1" fillId="36" borderId="0" applyNumberFormat="0" applyBorder="0" applyAlignment="0" applyProtection="0"/>
    <xf numFmtId="200" fontId="1" fillId="36" borderId="0" applyNumberFormat="0" applyBorder="0" applyAlignment="0" applyProtection="0"/>
    <xf numFmtId="200" fontId="1" fillId="36" borderId="0" applyNumberFormat="0" applyBorder="0" applyAlignment="0" applyProtection="0"/>
    <xf numFmtId="200" fontId="1" fillId="36" borderId="0" applyNumberFormat="0" applyBorder="0" applyAlignment="0" applyProtection="0"/>
    <xf numFmtId="200" fontId="1" fillId="36" borderId="0" applyNumberFormat="0" applyBorder="0" applyAlignment="0" applyProtection="0"/>
    <xf numFmtId="200" fontId="1" fillId="36" borderId="0" applyNumberFormat="0" applyBorder="0" applyAlignment="0" applyProtection="0"/>
    <xf numFmtId="200" fontId="1" fillId="36" borderId="0" applyNumberFormat="0" applyBorder="0" applyAlignment="0" applyProtection="0"/>
    <xf numFmtId="200" fontId="1" fillId="36" borderId="0" applyNumberFormat="0" applyBorder="0" applyAlignment="0" applyProtection="0"/>
    <xf numFmtId="200" fontId="1" fillId="36" borderId="0" applyNumberFormat="0" applyBorder="0" applyAlignment="0" applyProtection="0"/>
    <xf numFmtId="20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39" fontId="10" fillId="0" borderId="10" applyFill="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37" fontId="10" fillId="0" borderId="10" applyFill="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37" fontId="10" fillId="0" borderId="54" applyFill="0" applyProtection="0"/>
    <xf numFmtId="237" fontId="10" fillId="0" borderId="54" applyFill="0" applyProtection="0"/>
    <xf numFmtId="239" fontId="10" fillId="0" borderId="54" applyFill="0" applyProtection="0"/>
    <xf numFmtId="239" fontId="10" fillId="0" borderId="54" applyFill="0" applyProtection="0"/>
    <xf numFmtId="200" fontId="1" fillId="0" borderId="0"/>
    <xf numFmtId="200" fontId="1" fillId="0" borderId="0"/>
    <xf numFmtId="0" fontId="1" fillId="0" borderId="0"/>
    <xf numFmtId="0" fontId="1" fillId="0" borderId="0"/>
    <xf numFmtId="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20" borderId="35" applyNumberFormat="0" applyFont="0" applyAlignment="0" applyProtection="0"/>
    <xf numFmtId="200" fontId="1" fillId="20" borderId="35"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3" fillId="0" borderId="0"/>
    <xf numFmtId="0" fontId="15" fillId="0" borderId="0"/>
    <xf numFmtId="0" fontId="15" fillId="0" borderId="0"/>
    <xf numFmtId="0" fontId="13"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165" fontId="21" fillId="0" borderId="0" applyFill="0" applyBorder="0" applyAlignment="0">
      <protection locked="0"/>
    </xf>
    <xf numFmtId="43" fontId="15" fillId="0" borderId="0" applyFont="0" applyFill="0" applyBorder="0" applyAlignment="0" applyProtection="0"/>
    <xf numFmtId="165" fontId="13" fillId="0" borderId="0" applyFont="0" applyFill="0" applyBorder="0" applyAlignment="0" applyProtection="0"/>
    <xf numFmtId="43" fontId="15" fillId="0" borderId="0" applyFont="0" applyFill="0" applyBorder="0" applyAlignment="0" applyProtection="0"/>
    <xf numFmtId="0" fontId="13" fillId="0" borderId="0"/>
    <xf numFmtId="0" fontId="13" fillId="0" borderId="0"/>
    <xf numFmtId="0" fontId="21" fillId="0" borderId="0">
      <alignment vertical="top"/>
    </xf>
    <xf numFmtId="0" fontId="178" fillId="0" borderId="0"/>
    <xf numFmtId="0" fontId="21"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lignment vertical="top"/>
    </xf>
    <xf numFmtId="9" fontId="3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3" fillId="0" borderId="0"/>
    <xf numFmtId="43" fontId="1" fillId="0" borderId="0" applyFont="0" applyFill="0" applyBorder="0" applyAlignment="0" applyProtection="0"/>
    <xf numFmtId="43" fontId="48"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200" fontId="112" fillId="40" borderId="73" applyNumberFormat="0" applyAlignment="0" applyProtection="0"/>
    <xf numFmtId="0" fontId="13" fillId="0" borderId="0"/>
    <xf numFmtId="0" fontId="13" fillId="0" borderId="0" applyFont="0" applyFill="0" applyBorder="0" applyAlignment="0" applyProtection="0"/>
    <xf numFmtId="0" fontId="15" fillId="0" borderId="0"/>
    <xf numFmtId="0" fontId="179" fillId="0" borderId="0"/>
    <xf numFmtId="43" fontId="1" fillId="0" borderId="0" applyFont="0" applyFill="0" applyBorder="0" applyAlignment="0" applyProtection="0"/>
    <xf numFmtId="0" fontId="49" fillId="0" borderId="0"/>
    <xf numFmtId="43" fontId="1" fillId="0" borderId="0" applyFont="0" applyFill="0" applyBorder="0" applyAlignment="0" applyProtection="0"/>
    <xf numFmtId="43" fontId="1"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25" fillId="0" borderId="1" applyNumberFormat="0" applyFill="0" applyAlignment="0" applyProtection="0"/>
    <xf numFmtId="167" fontId="10" fillId="0" borderId="0" applyFont="0" applyFill="0" applyBorder="0" applyAlignment="0" applyProtection="0"/>
    <xf numFmtId="168" fontId="1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5" fillId="0" borderId="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68" fontId="10" fillId="0" borderId="0" applyFont="0" applyFill="0" applyBorder="0" applyAlignment="0" applyProtection="0"/>
    <xf numFmtId="166" fontId="10" fillId="0" borderId="0" applyFont="0" applyFill="0" applyBorder="0" applyAlignment="0" applyProtection="0"/>
    <xf numFmtId="168" fontId="10" fillId="0" borderId="0" applyFont="0" applyFill="0" applyBorder="0" applyAlignment="0" applyProtection="0"/>
    <xf numFmtId="167" fontId="10" fillId="0" borderId="0" applyFont="0" applyFill="0" applyBorder="0" applyAlignment="0" applyProtection="0"/>
    <xf numFmtId="189" fontId="13" fillId="0" borderId="0" applyFont="0" applyFill="0" applyBorder="0" applyAlignment="0" applyProtection="0"/>
    <xf numFmtId="0" fontId="13" fillId="0" borderId="0"/>
    <xf numFmtId="0" fontId="13" fillId="0" borderId="0"/>
    <xf numFmtId="0" fontId="34" fillId="0" borderId="3" applyNumberFormat="0" applyAlignment="0" applyProtection="0">
      <alignment horizontal="left" vertical="center"/>
    </xf>
    <xf numFmtId="0" fontId="34" fillId="0" borderId="4">
      <alignment horizontal="left" vertical="center"/>
    </xf>
    <xf numFmtId="9" fontId="10" fillId="0" borderId="0" applyFont="0" applyFill="0" applyBorder="0" applyAlignment="0" applyProtection="0"/>
    <xf numFmtId="168" fontId="10" fillId="0" borderId="0" applyFont="0" applyFill="0" applyBorder="0" applyAlignment="0" applyProtection="0"/>
    <xf numFmtId="200" fontId="112" fillId="40" borderId="73" applyNumberFormat="0" applyAlignment="0" applyProtection="0"/>
    <xf numFmtId="0" fontId="13" fillId="0" borderId="0"/>
    <xf numFmtId="0" fontId="13" fillId="0" borderId="0"/>
    <xf numFmtId="0" fontId="13" fillId="0" borderId="0"/>
    <xf numFmtId="0" fontId="13" fillId="0" borderId="0"/>
    <xf numFmtId="0" fontId="15" fillId="0" borderId="0"/>
    <xf numFmtId="0" fontId="15"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 fillId="0" borderId="0"/>
    <xf numFmtId="0" fontId="1" fillId="0" borderId="0"/>
    <xf numFmtId="0" fontId="13" fillId="0" borderId="0"/>
    <xf numFmtId="0" fontId="15" fillId="0" borderId="0"/>
    <xf numFmtId="0" fontId="13" fillId="0" borderId="0"/>
    <xf numFmtId="0" fontId="15" fillId="0" borderId="0"/>
    <xf numFmtId="0" fontId="13" fillId="0" borderId="0"/>
    <xf numFmtId="0" fontId="15" fillId="0" borderId="0"/>
    <xf numFmtId="0" fontId="1" fillId="0" borderId="0"/>
    <xf numFmtId="0" fontId="13" fillId="0" borderId="0"/>
    <xf numFmtId="0" fontId="1" fillId="0" borderId="0"/>
    <xf numFmtId="0" fontId="13" fillId="0" borderId="0"/>
    <xf numFmtId="0" fontId="13" fillId="0" borderId="0"/>
    <xf numFmtId="0" fontId="1" fillId="0" borderId="0"/>
    <xf numFmtId="0" fontId="1" fillId="0" borderId="0"/>
    <xf numFmtId="0" fontId="15" fillId="0" borderId="0"/>
    <xf numFmtId="0" fontId="13" fillId="0" borderId="0"/>
    <xf numFmtId="0" fontId="13" fillId="0" borderId="0"/>
    <xf numFmtId="0" fontId="13" fillId="0" borderId="0"/>
    <xf numFmtId="0" fontId="35" fillId="0" borderId="0">
      <alignment vertical="top"/>
    </xf>
    <xf numFmtId="0" fontId="13" fillId="0" borderId="0"/>
    <xf numFmtId="0" fontId="13" fillId="0" borderId="0"/>
    <xf numFmtId="0" fontId="35" fillId="0" borderId="0">
      <alignment vertical="top"/>
    </xf>
    <xf numFmtId="0" fontId="13" fillId="0" borderId="0"/>
    <xf numFmtId="9" fontId="10" fillId="0" borderId="0" applyFont="0" applyFill="0" applyBorder="0" applyAlignment="0" applyProtection="0"/>
    <xf numFmtId="0" fontId="15" fillId="0" borderId="0"/>
    <xf numFmtId="0" fontId="13" fillId="0" borderId="0"/>
    <xf numFmtId="9" fontId="10" fillId="0" borderId="0" applyFont="0" applyFill="0" applyBorder="0" applyAlignment="0" applyProtection="0"/>
    <xf numFmtId="0" fontId="13" fillId="0" borderId="0"/>
    <xf numFmtId="200" fontId="13" fillId="0" borderId="0"/>
    <xf numFmtId="0" fontId="36" fillId="0" borderId="0">
      <alignment horizontal="left" vertical="center"/>
    </xf>
    <xf numFmtId="0" fontId="17" fillId="0" borderId="0" applyNumberFormat="0" applyFill="0" applyBorder="0" applyProtection="0">
      <alignment vertical="center"/>
    </xf>
    <xf numFmtId="0" fontId="22" fillId="0" borderId="0" applyFill="0" applyBorder="0" applyProtection="0">
      <alignment horizontal="left" vertical="top"/>
    </xf>
    <xf numFmtId="16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3" fillId="0" borderId="0"/>
    <xf numFmtId="0" fontId="1" fillId="0" borderId="0"/>
    <xf numFmtId="43" fontId="35" fillId="0" borderId="0" applyFont="0" applyFill="0" applyBorder="0" applyAlignment="0" applyProtection="0">
      <alignment vertical="top"/>
    </xf>
    <xf numFmtId="167" fontId="10" fillId="0" borderId="0" applyFont="0" applyFill="0" applyBorder="0" applyAlignment="0" applyProtection="0"/>
    <xf numFmtId="0" fontId="1" fillId="0" borderId="0"/>
    <xf numFmtId="168" fontId="10" fillId="0" borderId="0" applyFont="0" applyFill="0" applyBorder="0" applyAlignment="0" applyProtection="0"/>
    <xf numFmtId="0" fontId="21" fillId="0" borderId="0">
      <alignment vertical="top"/>
    </xf>
    <xf numFmtId="0" fontId="14" fillId="0" borderId="0"/>
    <xf numFmtId="167" fontId="10" fillId="0" borderId="0" applyFont="0" applyFill="0" applyBorder="0" applyAlignment="0" applyProtection="0"/>
    <xf numFmtId="0" fontId="13" fillId="0" borderId="0"/>
    <xf numFmtId="0" fontId="13" fillId="0" borderId="0"/>
    <xf numFmtId="0" fontId="15" fillId="0" borderId="0"/>
    <xf numFmtId="9" fontId="10" fillId="0" borderId="0" applyFont="0" applyFill="0" applyBorder="0" applyAlignment="0" applyProtection="0"/>
    <xf numFmtId="9" fontId="10" fillId="0" borderId="0" applyFont="0" applyFill="0" applyBorder="0" applyAlignment="0" applyProtection="0"/>
    <xf numFmtId="168" fontId="10" fillId="0" borderId="0" applyFont="0" applyFill="0" applyBorder="0" applyAlignment="0" applyProtection="0"/>
    <xf numFmtId="0" fontId="15" fillId="0" borderId="0"/>
    <xf numFmtId="0" fontId="13" fillId="0" borderId="0"/>
    <xf numFmtId="0" fontId="15" fillId="0" borderId="0"/>
    <xf numFmtId="0" fontId="13" fillId="0" borderId="0"/>
    <xf numFmtId="16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89" fontId="15" fillId="0" borderId="0"/>
    <xf numFmtId="0" fontId="13" fillId="0" borderId="0"/>
    <xf numFmtId="189" fontId="81" fillId="0" borderId="0"/>
    <xf numFmtId="43" fontId="15" fillId="0" borderId="0" applyFont="0" applyFill="0" applyBorder="0" applyAlignment="0" applyProtection="0"/>
    <xf numFmtId="0" fontId="13" fillId="0" borderId="0"/>
    <xf numFmtId="0" fontId="14" fillId="0" borderId="0"/>
    <xf numFmtId="0" fontId="35" fillId="0" borderId="0">
      <alignment vertical="top"/>
    </xf>
    <xf numFmtId="0" fontId="82" fillId="0" borderId="0"/>
    <xf numFmtId="0" fontId="35" fillId="0" borderId="0">
      <alignment vertical="top"/>
    </xf>
    <xf numFmtId="0" fontId="13" fillId="0" borderId="0"/>
    <xf numFmtId="0" fontId="14" fillId="0" borderId="0"/>
    <xf numFmtId="43" fontId="15" fillId="0" borderId="0" applyFont="0" applyFill="0" applyBorder="0" applyAlignment="0" applyProtection="0"/>
    <xf numFmtId="0" fontId="15" fillId="0" borderId="0"/>
    <xf numFmtId="0" fontId="1" fillId="0" borderId="0"/>
    <xf numFmtId="0" fontId="1" fillId="0" borderId="0"/>
    <xf numFmtId="0" fontId="83" fillId="0" borderId="0"/>
    <xf numFmtId="0" fontId="83" fillId="0" borderId="0"/>
    <xf numFmtId="0" fontId="83" fillId="0" borderId="0"/>
    <xf numFmtId="0" fontId="13" fillId="0" borderId="0"/>
    <xf numFmtId="189" fontId="13" fillId="0" borderId="0">
      <alignment vertical="top"/>
    </xf>
    <xf numFmtId="9" fontId="13" fillId="0" borderId="0" applyFont="0" applyFill="0" applyBorder="0" applyAlignment="0" applyProtection="0"/>
    <xf numFmtId="200" fontId="112" fillId="42" borderId="73" applyNumberFormat="0" applyAlignment="0" applyProtection="0"/>
    <xf numFmtId="237" fontId="10" fillId="0" borderId="80" applyFill="0" applyProtection="0"/>
    <xf numFmtId="239" fontId="10" fillId="0" borderId="70" applyFill="0" applyProtection="0"/>
    <xf numFmtId="200" fontId="166" fillId="0" borderId="79"/>
    <xf numFmtId="200" fontId="139" fillId="61" borderId="73" applyNumberFormat="0" applyAlignment="0" applyProtection="0"/>
    <xf numFmtId="200" fontId="115" fillId="51" borderId="75" applyNumberFormat="0" applyAlignment="0" applyProtection="0"/>
    <xf numFmtId="200" fontId="112" fillId="40" borderId="73" applyNumberFormat="0" applyAlignment="0" applyProtection="0"/>
    <xf numFmtId="200" fontId="105" fillId="51" borderId="73" applyNumberFormat="0" applyAlignment="0" applyProtection="0"/>
    <xf numFmtId="200" fontId="105" fillId="51" borderId="55" applyNumberFormat="0" applyAlignment="0" applyProtection="0"/>
    <xf numFmtId="200" fontId="30" fillId="0" borderId="69"/>
    <xf numFmtId="200" fontId="112" fillId="42" borderId="73" applyNumberFormat="0" applyAlignment="0" applyProtection="0"/>
    <xf numFmtId="200" fontId="30" fillId="0" borderId="79"/>
    <xf numFmtId="200" fontId="112" fillId="42" borderId="55" applyNumberFormat="0" applyAlignment="0" applyProtection="0"/>
    <xf numFmtId="200" fontId="112" fillId="42" borderId="55" applyNumberFormat="0" applyAlignment="0" applyProtection="0"/>
    <xf numFmtId="200" fontId="112" fillId="42" borderId="55" applyNumberFormat="0" applyAlignment="0" applyProtection="0"/>
    <xf numFmtId="200" fontId="112" fillId="42" borderId="55" applyNumberFormat="0" applyAlignment="0" applyProtection="0"/>
    <xf numFmtId="200" fontId="112" fillId="42" borderId="55" applyNumberFormat="0" applyAlignment="0" applyProtection="0"/>
    <xf numFmtId="200" fontId="112" fillId="42" borderId="55" applyNumberFormat="0" applyAlignment="0" applyProtection="0"/>
    <xf numFmtId="200" fontId="112" fillId="42" borderId="55" applyNumberFormat="0" applyAlignment="0" applyProtection="0"/>
    <xf numFmtId="200" fontId="112" fillId="42" borderId="55" applyNumberFormat="0" applyAlignment="0" applyProtection="0"/>
    <xf numFmtId="200" fontId="112" fillId="42" borderId="55" applyNumberFormat="0" applyAlignment="0" applyProtection="0"/>
    <xf numFmtId="200" fontId="112" fillId="42" borderId="55" applyNumberFormat="0" applyAlignment="0" applyProtection="0"/>
    <xf numFmtId="200" fontId="112" fillId="42" borderId="55" applyNumberFormat="0" applyAlignment="0" applyProtection="0"/>
    <xf numFmtId="200" fontId="112" fillId="42" borderId="55" applyNumberFormat="0" applyAlignment="0" applyProtection="0"/>
    <xf numFmtId="200" fontId="112" fillId="42" borderId="55" applyNumberFormat="0" applyAlignment="0" applyProtection="0"/>
    <xf numFmtId="200" fontId="112" fillId="42" borderId="55" applyNumberFormat="0" applyAlignment="0" applyProtection="0"/>
    <xf numFmtId="200" fontId="112" fillId="42" borderId="55" applyNumberFormat="0" applyAlignment="0" applyProtection="0"/>
    <xf numFmtId="200" fontId="112" fillId="42" borderId="55" applyNumberFormat="0" applyAlignment="0" applyProtection="0"/>
    <xf numFmtId="200" fontId="112" fillId="42" borderId="55" applyNumberFormat="0" applyAlignment="0" applyProtection="0"/>
    <xf numFmtId="200" fontId="112" fillId="42" borderId="55" applyNumberFormat="0" applyAlignment="0" applyProtection="0"/>
    <xf numFmtId="200" fontId="112" fillId="42" borderId="55" applyNumberFormat="0" applyAlignment="0" applyProtection="0"/>
    <xf numFmtId="200" fontId="112" fillId="42" borderId="55" applyNumberFormat="0" applyAlignment="0" applyProtection="0"/>
    <xf numFmtId="200" fontId="112" fillId="42" borderId="55" applyNumberFormat="0" applyAlignment="0" applyProtection="0"/>
    <xf numFmtId="200" fontId="112" fillId="42" borderId="55" applyNumberFormat="0" applyAlignment="0" applyProtection="0"/>
    <xf numFmtId="200" fontId="112" fillId="42" borderId="55" applyNumberFormat="0" applyAlignment="0" applyProtection="0"/>
    <xf numFmtId="200" fontId="112" fillId="42" borderId="55" applyNumberFormat="0" applyAlignment="0" applyProtection="0"/>
    <xf numFmtId="200" fontId="112" fillId="42" borderId="55" applyNumberFormat="0" applyAlignment="0" applyProtection="0"/>
    <xf numFmtId="200" fontId="112" fillId="42" borderId="55" applyNumberFormat="0" applyAlignment="0" applyProtection="0"/>
    <xf numFmtId="200" fontId="112" fillId="42" borderId="55" applyNumberFormat="0" applyAlignment="0" applyProtection="0"/>
    <xf numFmtId="200" fontId="112" fillId="42" borderId="55" applyNumberFormat="0" applyAlignment="0" applyProtection="0"/>
    <xf numFmtId="200" fontId="112" fillId="42" borderId="55" applyNumberFormat="0" applyAlignment="0" applyProtection="0"/>
    <xf numFmtId="200" fontId="112" fillId="42" borderId="55" applyNumberFormat="0" applyAlignment="0" applyProtection="0"/>
    <xf numFmtId="200" fontId="112" fillId="42" borderId="55" applyNumberFormat="0" applyAlignment="0" applyProtection="0"/>
    <xf numFmtId="200" fontId="112" fillId="42" borderId="55" applyNumberFormat="0" applyAlignment="0" applyProtection="0"/>
    <xf numFmtId="200" fontId="112" fillId="42" borderId="55" applyNumberFormat="0" applyAlignment="0" applyProtection="0"/>
    <xf numFmtId="200" fontId="112" fillId="42" borderId="55" applyNumberFormat="0" applyAlignment="0" applyProtection="0"/>
    <xf numFmtId="200" fontId="112" fillId="42" borderId="55" applyNumberFormat="0" applyAlignment="0" applyProtection="0"/>
    <xf numFmtId="200" fontId="112" fillId="42" borderId="55" applyNumberFormat="0" applyAlignment="0" applyProtection="0"/>
    <xf numFmtId="200" fontId="112" fillId="42" borderId="55" applyNumberFormat="0" applyAlignment="0" applyProtection="0"/>
    <xf numFmtId="200" fontId="112" fillId="42" borderId="55" applyNumberFormat="0" applyAlignment="0" applyProtection="0"/>
    <xf numFmtId="200" fontId="112" fillId="42" borderId="55" applyNumberFormat="0" applyAlignment="0" applyProtection="0"/>
    <xf numFmtId="200" fontId="112" fillId="42" borderId="55" applyNumberFormat="0" applyAlignment="0" applyProtection="0"/>
    <xf numFmtId="200" fontId="112" fillId="42" borderId="55" applyNumberFormat="0" applyAlignment="0" applyProtection="0"/>
    <xf numFmtId="200" fontId="119" fillId="0" borderId="77" applyNumberFormat="0" applyFill="0" applyAlignment="0" applyProtection="0"/>
    <xf numFmtId="200" fontId="112" fillId="40" borderId="63" applyNumberFormat="0" applyAlignment="0" applyProtection="0"/>
    <xf numFmtId="200" fontId="166" fillId="65" borderId="72"/>
    <xf numFmtId="200" fontId="13" fillId="39" borderId="56" applyNumberFormat="0" applyFont="0" applyAlignment="0" applyProtection="0"/>
    <xf numFmtId="200" fontId="115" fillId="51" borderId="57" applyNumberFormat="0" applyAlignment="0" applyProtection="0"/>
    <xf numFmtId="200" fontId="112" fillId="42" borderId="63" applyNumberFormat="0" applyAlignment="0" applyProtection="0"/>
    <xf numFmtId="200" fontId="112" fillId="42" borderId="63" applyNumberFormat="0" applyAlignment="0" applyProtection="0"/>
    <xf numFmtId="200" fontId="112" fillId="42" borderId="63" applyNumberFormat="0" applyAlignment="0" applyProtection="0"/>
    <xf numFmtId="200" fontId="112" fillId="42" borderId="63" applyNumberFormat="0" applyAlignment="0" applyProtection="0"/>
    <xf numFmtId="200" fontId="105" fillId="51" borderId="63" applyNumberFormat="0" applyAlignment="0" applyProtection="0"/>
    <xf numFmtId="200" fontId="112" fillId="42" borderId="73" applyNumberFormat="0" applyAlignment="0" applyProtection="0"/>
    <xf numFmtId="200" fontId="112" fillId="40" borderId="73" applyNumberFormat="0" applyAlignment="0" applyProtection="0"/>
    <xf numFmtId="200" fontId="117" fillId="0" borderId="58" applyNumberFormat="0" applyFill="0" applyAlignment="0" applyProtection="0"/>
    <xf numFmtId="200" fontId="122" fillId="61" borderId="55" applyNumberFormat="0" applyAlignment="0" applyProtection="0"/>
    <xf numFmtId="200" fontId="130" fillId="40" borderId="73" applyNumberFormat="0" applyAlignment="0" applyProtection="0"/>
    <xf numFmtId="200" fontId="112" fillId="42" borderId="73" applyNumberFormat="0" applyAlignment="0" applyProtection="0"/>
    <xf numFmtId="200" fontId="112" fillId="42" borderId="73" applyNumberFormat="0" applyAlignment="0" applyProtection="0"/>
    <xf numFmtId="200" fontId="130" fillId="40" borderId="73" applyNumberFormat="0" applyAlignment="0" applyProtection="0"/>
    <xf numFmtId="200" fontId="130" fillId="40" borderId="55" applyNumberFormat="0" applyAlignment="0" applyProtection="0"/>
    <xf numFmtId="200" fontId="132" fillId="61" borderId="65" applyNumberFormat="0" applyAlignment="0" applyProtection="0"/>
    <xf numFmtId="239" fontId="10" fillId="0" borderId="80" applyFill="0" applyProtection="0"/>
    <xf numFmtId="200" fontId="122" fillId="61" borderId="63" applyNumberFormat="0" applyAlignment="0" applyProtection="0"/>
    <xf numFmtId="200" fontId="112" fillId="42" borderId="73" applyNumberFormat="0" applyAlignment="0" applyProtection="0"/>
    <xf numFmtId="200" fontId="122" fillId="61" borderId="63" applyNumberFormat="0" applyAlignment="0" applyProtection="0"/>
    <xf numFmtId="200" fontId="13" fillId="39" borderId="56" applyNumberFormat="0" applyFont="0" applyAlignment="0" applyProtection="0"/>
    <xf numFmtId="200" fontId="132" fillId="61" borderId="57" applyNumberFormat="0" applyAlignment="0" applyProtection="0"/>
    <xf numFmtId="200" fontId="13" fillId="39" borderId="64" applyNumberFormat="0" applyFont="0" applyAlignment="0" applyProtection="0"/>
    <xf numFmtId="200" fontId="105" fillId="51" borderId="73" applyNumberFormat="0" applyAlignment="0" applyProtection="0"/>
    <xf numFmtId="200" fontId="119" fillId="0" borderId="59" applyNumberFormat="0" applyFill="0" applyAlignment="0" applyProtection="0"/>
    <xf numFmtId="200" fontId="167" fillId="66" borderId="69"/>
    <xf numFmtId="200" fontId="139" fillId="61" borderId="55" applyNumberFormat="0" applyAlignment="0" applyProtection="0"/>
    <xf numFmtId="200" fontId="112" fillId="40" borderId="55" applyNumberFormat="0" applyAlignment="0" applyProtection="0"/>
    <xf numFmtId="200" fontId="161" fillId="0" borderId="79"/>
    <xf numFmtId="200" fontId="15" fillId="39" borderId="56" applyNumberFormat="0" applyFont="0" applyAlignment="0" applyProtection="0"/>
    <xf numFmtId="200" fontId="115" fillId="61" borderId="57" applyNumberFormat="0" applyAlignment="0" applyProtection="0"/>
    <xf numFmtId="200" fontId="117" fillId="0" borderId="59" applyNumberFormat="0" applyFill="0" applyAlignment="0" applyProtection="0"/>
    <xf numFmtId="200" fontId="112" fillId="40" borderId="55" applyNumberFormat="0" applyAlignment="0" applyProtection="0"/>
    <xf numFmtId="200" fontId="112" fillId="40" borderId="55" applyNumberFormat="0" applyAlignment="0" applyProtection="0"/>
    <xf numFmtId="200" fontId="112" fillId="40" borderId="55" applyNumberFormat="0" applyAlignment="0" applyProtection="0"/>
    <xf numFmtId="200" fontId="112" fillId="40" borderId="55" applyNumberFormat="0" applyAlignment="0" applyProtection="0"/>
    <xf numFmtId="200" fontId="112" fillId="40" borderId="55" applyNumberFormat="0" applyAlignment="0" applyProtection="0"/>
    <xf numFmtId="200" fontId="112" fillId="40" borderId="55" applyNumberFormat="0" applyAlignment="0" applyProtection="0"/>
    <xf numFmtId="200" fontId="112" fillId="42" borderId="63" applyNumberFormat="0" applyAlignment="0" applyProtection="0"/>
    <xf numFmtId="200" fontId="112" fillId="42" borderId="63" applyNumberFormat="0" applyAlignment="0" applyProtection="0"/>
    <xf numFmtId="200" fontId="112" fillId="42" borderId="63" applyNumberFormat="0" applyAlignment="0" applyProtection="0"/>
    <xf numFmtId="200" fontId="112" fillId="42" borderId="63" applyNumberFormat="0" applyAlignment="0" applyProtection="0"/>
    <xf numFmtId="200" fontId="166" fillId="65" borderId="69"/>
    <xf numFmtId="200" fontId="112" fillId="40" borderId="55" applyNumberFormat="0" applyAlignment="0" applyProtection="0"/>
    <xf numFmtId="200" fontId="112" fillId="40" borderId="55" applyNumberFormat="0" applyAlignment="0" applyProtection="0"/>
    <xf numFmtId="200" fontId="30" fillId="0" borderId="72"/>
    <xf numFmtId="200" fontId="105" fillId="51" borderId="63" applyNumberFormat="0" applyAlignment="0" applyProtection="0"/>
    <xf numFmtId="200" fontId="112" fillId="42" borderId="63" applyNumberFormat="0" applyAlignment="0" applyProtection="0"/>
    <xf numFmtId="200" fontId="112" fillId="42" borderId="63" applyNumberFormat="0" applyAlignment="0" applyProtection="0"/>
    <xf numFmtId="200" fontId="112" fillId="42" borderId="63" applyNumberFormat="0" applyAlignment="0" applyProtection="0"/>
    <xf numFmtId="200" fontId="112" fillId="42" borderId="63" applyNumberFormat="0" applyAlignment="0" applyProtection="0"/>
    <xf numFmtId="200" fontId="112" fillId="40" borderId="73" applyNumberFormat="0" applyAlignment="0" applyProtection="0"/>
    <xf numFmtId="237" fontId="10" fillId="0" borderId="70" applyFill="0" applyProtection="0"/>
    <xf numFmtId="200" fontId="117" fillId="0" borderId="76" applyNumberFormat="0" applyFill="0" applyAlignment="0" applyProtection="0"/>
    <xf numFmtId="200" fontId="112" fillId="42" borderId="73" applyNumberFormat="0" applyAlignment="0" applyProtection="0"/>
    <xf numFmtId="200" fontId="112" fillId="42" borderId="73" applyNumberFormat="0" applyAlignment="0" applyProtection="0"/>
    <xf numFmtId="200" fontId="112" fillId="42" borderId="73" applyNumberFormat="0" applyAlignment="0" applyProtection="0"/>
    <xf numFmtId="200" fontId="117" fillId="0" borderId="66" applyNumberFormat="0" applyFill="0" applyAlignment="0" applyProtection="0"/>
    <xf numFmtId="200" fontId="13" fillId="39" borderId="74" applyNumberFormat="0" applyFont="0" applyAlignment="0" applyProtection="0"/>
    <xf numFmtId="200" fontId="112" fillId="42" borderId="63" applyNumberFormat="0" applyAlignment="0" applyProtection="0"/>
    <xf numFmtId="200" fontId="112" fillId="42" borderId="63" applyNumberFormat="0" applyAlignment="0" applyProtection="0"/>
    <xf numFmtId="200" fontId="112" fillId="42" borderId="63" applyNumberFormat="0" applyAlignment="0" applyProtection="0"/>
    <xf numFmtId="200" fontId="112" fillId="42" borderId="63" applyNumberFormat="0" applyAlignment="0" applyProtection="0"/>
    <xf numFmtId="200" fontId="112" fillId="42" borderId="63" applyNumberFormat="0" applyAlignment="0" applyProtection="0"/>
    <xf numFmtId="200" fontId="112" fillId="42" borderId="63" applyNumberFormat="0" applyAlignment="0" applyProtection="0"/>
    <xf numFmtId="200" fontId="112" fillId="42" borderId="63" applyNumberFormat="0" applyAlignment="0" applyProtection="0"/>
    <xf numFmtId="200" fontId="112" fillId="42" borderId="63" applyNumberFormat="0" applyAlignment="0" applyProtection="0"/>
    <xf numFmtId="200" fontId="122" fillId="61" borderId="73" applyNumberFormat="0" applyAlignment="0" applyProtection="0"/>
    <xf numFmtId="200" fontId="130" fillId="40" borderId="63" applyNumberFormat="0" applyAlignment="0" applyProtection="0"/>
    <xf numFmtId="200" fontId="117" fillId="0" borderId="77" applyNumberFormat="0" applyFill="0" applyAlignment="0" applyProtection="0"/>
    <xf numFmtId="200" fontId="112" fillId="42" borderId="63" applyNumberFormat="0" applyAlignment="0" applyProtection="0"/>
    <xf numFmtId="200" fontId="112" fillId="42" borderId="63" applyNumberFormat="0" applyAlignment="0" applyProtection="0"/>
    <xf numFmtId="200" fontId="112" fillId="42" borderId="63" applyNumberFormat="0" applyAlignment="0" applyProtection="0"/>
    <xf numFmtId="200" fontId="13" fillId="39" borderId="74" applyNumberFormat="0" applyFont="0" applyAlignment="0" applyProtection="0"/>
    <xf numFmtId="200" fontId="112" fillId="42" borderId="63" applyNumberFormat="0" applyAlignment="0" applyProtection="0"/>
    <xf numFmtId="200" fontId="112" fillId="42" borderId="63" applyNumberFormat="0" applyAlignment="0" applyProtection="0"/>
    <xf numFmtId="200" fontId="112" fillId="42" borderId="63" applyNumberFormat="0" applyAlignment="0" applyProtection="0"/>
    <xf numFmtId="200" fontId="112" fillId="42" borderId="63" applyNumberFormat="0" applyAlignment="0" applyProtection="0"/>
    <xf numFmtId="200" fontId="112" fillId="40" borderId="73" applyNumberFormat="0" applyAlignment="0" applyProtection="0"/>
    <xf numFmtId="200" fontId="112" fillId="40" borderId="73" applyNumberFormat="0" applyAlignment="0" applyProtection="0"/>
    <xf numFmtId="200" fontId="132" fillId="61" borderId="75" applyNumberFormat="0" applyAlignment="0" applyProtection="0"/>
    <xf numFmtId="43" fontId="13" fillId="0" borderId="0" applyFont="0" applyFill="0" applyBorder="0" applyAlignment="0" applyProtection="0"/>
    <xf numFmtId="200" fontId="112" fillId="40" borderId="63" applyNumberFormat="0" applyAlignment="0" applyProtection="0"/>
    <xf numFmtId="200" fontId="112" fillId="42" borderId="63" applyNumberFormat="0" applyAlignment="0" applyProtection="0"/>
    <xf numFmtId="200" fontId="112" fillId="42" borderId="63" applyNumberFormat="0" applyAlignment="0" applyProtection="0"/>
    <xf numFmtId="200" fontId="112" fillId="42" borderId="63" applyNumberFormat="0" applyAlignment="0" applyProtection="0"/>
    <xf numFmtId="200" fontId="167" fillId="0" borderId="69"/>
    <xf numFmtId="200" fontId="112" fillId="42" borderId="73" applyNumberFormat="0" applyAlignment="0" applyProtection="0"/>
    <xf numFmtId="200" fontId="112" fillId="40" borderId="63" applyNumberFormat="0" applyAlignment="0" applyProtection="0"/>
    <xf numFmtId="200" fontId="112" fillId="42" borderId="73" applyNumberFormat="0" applyAlignment="0" applyProtection="0"/>
    <xf numFmtId="200" fontId="112" fillId="42" borderId="63" applyNumberFormat="0" applyAlignment="0" applyProtection="0"/>
    <xf numFmtId="200" fontId="112" fillId="42" borderId="63" applyNumberFormat="0" applyAlignment="0" applyProtection="0"/>
    <xf numFmtId="200" fontId="112" fillId="42" borderId="63" applyNumberFormat="0" applyAlignment="0" applyProtection="0"/>
    <xf numFmtId="200" fontId="112" fillId="42" borderId="63" applyNumberFormat="0" applyAlignment="0" applyProtection="0"/>
    <xf numFmtId="200" fontId="112" fillId="40" borderId="55" applyNumberFormat="0" applyAlignment="0" applyProtection="0"/>
    <xf numFmtId="9" fontId="13" fillId="0" borderId="0" applyFont="0" applyFill="0" applyBorder="0" applyAlignment="0" applyProtection="0"/>
    <xf numFmtId="200" fontId="14" fillId="39" borderId="56" applyNumberFormat="0" applyFont="0" applyAlignment="0" applyProtection="0"/>
    <xf numFmtId="200" fontId="112" fillId="42" borderId="63" applyNumberFormat="0" applyAlignment="0" applyProtection="0"/>
    <xf numFmtId="200" fontId="112" fillId="42" borderId="73" applyNumberFormat="0" applyAlignment="0" applyProtection="0"/>
    <xf numFmtId="200" fontId="139" fillId="61" borderId="63" applyNumberFormat="0" applyAlignment="0" applyProtection="0"/>
    <xf numFmtId="200" fontId="112" fillId="42" borderId="63" applyNumberFormat="0" applyAlignment="0" applyProtection="0"/>
    <xf numFmtId="200" fontId="112" fillId="42" borderId="63" applyNumberFormat="0" applyAlignment="0" applyProtection="0"/>
    <xf numFmtId="200" fontId="112" fillId="42" borderId="73" applyNumberFormat="0" applyAlignment="0" applyProtection="0"/>
    <xf numFmtId="200" fontId="112" fillId="42" borderId="73" applyNumberFormat="0" applyAlignment="0" applyProtection="0"/>
    <xf numFmtId="44" fontId="13" fillId="0" borderId="0" applyFont="0" applyFill="0" applyBorder="0" applyAlignment="0" applyProtection="0"/>
    <xf numFmtId="200" fontId="112" fillId="40" borderId="55" applyNumberFormat="0" applyAlignment="0" applyProtection="0"/>
    <xf numFmtId="200" fontId="112" fillId="40" borderId="55" applyNumberFormat="0" applyAlignment="0" applyProtection="0"/>
    <xf numFmtId="200" fontId="112" fillId="40" borderId="55" applyNumberFormat="0" applyAlignment="0" applyProtection="0"/>
    <xf numFmtId="200" fontId="112" fillId="40" borderId="55" applyNumberFormat="0" applyAlignment="0" applyProtection="0"/>
    <xf numFmtId="200" fontId="112" fillId="40" borderId="55" applyNumberFormat="0" applyAlignment="0" applyProtection="0"/>
    <xf numFmtId="200" fontId="112" fillId="40" borderId="55" applyNumberFormat="0" applyAlignment="0" applyProtection="0"/>
    <xf numFmtId="200" fontId="112" fillId="40" borderId="55" applyNumberFormat="0" applyAlignment="0" applyProtection="0"/>
    <xf numFmtId="200" fontId="112" fillId="40" borderId="55" applyNumberFormat="0" applyAlignment="0" applyProtection="0"/>
    <xf numFmtId="200" fontId="14" fillId="39" borderId="64" applyNumberFormat="0" applyFont="0" applyAlignment="0" applyProtection="0"/>
    <xf numFmtId="200" fontId="112" fillId="42" borderId="73" applyNumberFormat="0" applyAlignment="0" applyProtection="0"/>
    <xf numFmtId="200" fontId="112" fillId="40" borderId="73" applyNumberFormat="0" applyAlignment="0" applyProtection="0"/>
    <xf numFmtId="200" fontId="167" fillId="66" borderId="79"/>
    <xf numFmtId="200" fontId="112" fillId="40" borderId="73" applyNumberFormat="0" applyAlignment="0" applyProtection="0"/>
    <xf numFmtId="200" fontId="112" fillId="40" borderId="73" applyNumberFormat="0" applyAlignment="0" applyProtection="0"/>
    <xf numFmtId="200" fontId="112" fillId="40" borderId="73" applyNumberFormat="0" applyAlignment="0" applyProtection="0"/>
    <xf numFmtId="200" fontId="105" fillId="51" borderId="55" applyNumberFormat="0" applyAlignment="0" applyProtection="0"/>
    <xf numFmtId="200" fontId="105" fillId="51" borderId="55" applyNumberFormat="0" applyAlignment="0" applyProtection="0"/>
    <xf numFmtId="200" fontId="13" fillId="0" borderId="0"/>
    <xf numFmtId="200" fontId="166" fillId="0" borderId="69"/>
    <xf numFmtId="200" fontId="112" fillId="42" borderId="73" applyNumberFormat="0" applyAlignment="0" applyProtection="0"/>
    <xf numFmtId="200" fontId="117" fillId="0" borderId="67" applyNumberFormat="0" applyFill="0" applyAlignment="0" applyProtection="0"/>
    <xf numFmtId="200" fontId="115" fillId="61" borderId="65" applyNumberFormat="0" applyAlignment="0" applyProtection="0"/>
    <xf numFmtId="200" fontId="112" fillId="42" borderId="55" applyNumberFormat="0" applyAlignment="0" applyProtection="0"/>
    <xf numFmtId="200" fontId="130" fillId="40" borderId="63" applyNumberFormat="0" applyAlignment="0" applyProtection="0"/>
    <xf numFmtId="200" fontId="112" fillId="42" borderId="73" applyNumberFormat="0" applyAlignment="0" applyProtection="0"/>
    <xf numFmtId="200" fontId="112" fillId="40" borderId="73" applyNumberFormat="0" applyAlignment="0" applyProtection="0"/>
    <xf numFmtId="200" fontId="112" fillId="40" borderId="63" applyNumberFormat="0" applyAlignment="0" applyProtection="0"/>
    <xf numFmtId="200" fontId="13" fillId="39" borderId="64" applyNumberFormat="0" applyFont="0" applyAlignment="0" applyProtection="0"/>
    <xf numFmtId="200" fontId="166" fillId="0" borderId="72"/>
    <xf numFmtId="200" fontId="112" fillId="42" borderId="73" applyNumberFormat="0" applyAlignment="0" applyProtection="0"/>
    <xf numFmtId="43" fontId="13" fillId="0" borderId="0" applyFont="0" applyFill="0" applyBorder="0" applyAlignment="0" applyProtection="0"/>
    <xf numFmtId="200" fontId="112" fillId="42" borderId="73" applyNumberFormat="0" applyAlignment="0" applyProtection="0"/>
    <xf numFmtId="200" fontId="112" fillId="40" borderId="63" applyNumberFormat="0" applyAlignment="0" applyProtection="0"/>
    <xf numFmtId="200" fontId="13" fillId="39" borderId="56" applyNumberFormat="0" applyFont="0" applyAlignment="0" applyProtection="0"/>
    <xf numFmtId="200" fontId="13" fillId="39" borderId="56" applyNumberFormat="0" applyFont="0" applyAlignment="0" applyProtection="0"/>
    <xf numFmtId="200" fontId="115" fillId="51" borderId="57" applyNumberFormat="0" applyAlignment="0" applyProtection="0"/>
    <xf numFmtId="200" fontId="115" fillId="51" borderId="57" applyNumberFormat="0" applyAlignment="0" applyProtection="0"/>
    <xf numFmtId="200" fontId="112" fillId="42" borderId="63" applyNumberFormat="0" applyAlignment="0" applyProtection="0"/>
    <xf numFmtId="200" fontId="112" fillId="42" borderId="63" applyNumberFormat="0" applyAlignment="0" applyProtection="0"/>
    <xf numFmtId="200" fontId="112" fillId="42" borderId="63" applyNumberFormat="0" applyAlignment="0" applyProtection="0"/>
    <xf numFmtId="200" fontId="112" fillId="42" borderId="63" applyNumberFormat="0" applyAlignment="0" applyProtection="0"/>
    <xf numFmtId="9" fontId="13" fillId="0" borderId="0" applyFont="0" applyFill="0" applyBorder="0" applyAlignment="0" applyProtection="0"/>
    <xf numFmtId="37" fontId="154" fillId="0" borderId="60" applyNumberFormat="0" applyFont="0" applyBorder="0" applyAlignment="0" applyProtection="0">
      <alignment horizontal="centerContinuous"/>
    </xf>
    <xf numFmtId="200" fontId="117" fillId="0" borderId="58" applyNumberFormat="0" applyFill="0" applyAlignment="0" applyProtection="0"/>
    <xf numFmtId="200" fontId="117" fillId="0" borderId="58" applyNumberFormat="0" applyFill="0" applyAlignment="0" applyProtection="0"/>
    <xf numFmtId="200" fontId="112" fillId="40" borderId="55" applyNumberFormat="0" applyAlignment="0" applyProtection="0"/>
    <xf numFmtId="200" fontId="112" fillId="42" borderId="73" applyNumberFormat="0" applyAlignment="0" applyProtection="0"/>
    <xf numFmtId="200" fontId="112" fillId="40" borderId="55" applyNumberFormat="0" applyAlignment="0" applyProtection="0"/>
    <xf numFmtId="200" fontId="112" fillId="40" borderId="55" applyNumberFormat="0" applyAlignment="0" applyProtection="0"/>
    <xf numFmtId="37" fontId="154" fillId="0" borderId="78" applyNumberFormat="0" applyFont="0" applyBorder="0" applyAlignment="0" applyProtection="0">
      <alignment horizontal="centerContinuous"/>
    </xf>
    <xf numFmtId="200" fontId="112" fillId="40" borderId="55" applyNumberFormat="0" applyAlignment="0" applyProtection="0"/>
    <xf numFmtId="200" fontId="112" fillId="40" borderId="55" applyNumberFormat="0" applyAlignment="0" applyProtection="0"/>
    <xf numFmtId="200" fontId="112" fillId="40" borderId="55" applyNumberFormat="0" applyAlignment="0" applyProtection="0"/>
    <xf numFmtId="200" fontId="112" fillId="40" borderId="55" applyNumberFormat="0" applyAlignment="0" applyProtection="0"/>
    <xf numFmtId="200" fontId="112" fillId="40" borderId="55" applyNumberFormat="0" applyAlignment="0" applyProtection="0"/>
    <xf numFmtId="200" fontId="112" fillId="40" borderId="73" applyNumberFormat="0" applyAlignment="0" applyProtection="0"/>
    <xf numFmtId="200" fontId="112" fillId="40" borderId="55" applyNumberFormat="0" applyAlignment="0" applyProtection="0"/>
    <xf numFmtId="200" fontId="13" fillId="0" borderId="0"/>
    <xf numFmtId="200" fontId="112" fillId="40" borderId="55" applyNumberFormat="0" applyAlignment="0" applyProtection="0"/>
    <xf numFmtId="200" fontId="112" fillId="40" borderId="63" applyNumberFormat="0" applyAlignment="0" applyProtection="0"/>
    <xf numFmtId="200" fontId="112" fillId="40" borderId="63" applyNumberFormat="0" applyAlignment="0" applyProtection="0"/>
    <xf numFmtId="200" fontId="112" fillId="40" borderId="55" applyNumberFormat="0" applyAlignment="0" applyProtection="0"/>
    <xf numFmtId="200" fontId="112" fillId="40" borderId="55" applyNumberFormat="0" applyAlignment="0" applyProtection="0"/>
    <xf numFmtId="200" fontId="112" fillId="40" borderId="73" applyNumberFormat="0" applyAlignment="0" applyProtection="0"/>
    <xf numFmtId="200" fontId="112" fillId="40" borderId="73" applyNumberFormat="0" applyAlignment="0" applyProtection="0"/>
    <xf numFmtId="200" fontId="122" fillId="61" borderId="55" applyNumberFormat="0" applyAlignment="0" applyProtection="0"/>
    <xf numFmtId="200" fontId="112" fillId="40" borderId="63" applyNumberFormat="0" applyAlignment="0" applyProtection="0"/>
    <xf numFmtId="200" fontId="130" fillId="40" borderId="55" applyNumberFormat="0" applyAlignment="0" applyProtection="0"/>
    <xf numFmtId="200" fontId="132" fillId="61" borderId="57" applyNumberFormat="0" applyAlignment="0" applyProtection="0"/>
    <xf numFmtId="200" fontId="119" fillId="0" borderId="59" applyNumberFormat="0" applyFill="0" applyAlignment="0" applyProtection="0"/>
    <xf numFmtId="200" fontId="112" fillId="40" borderId="63" applyNumberFormat="0" applyAlignment="0" applyProtection="0"/>
    <xf numFmtId="200" fontId="139" fillId="61" borderId="55" applyNumberFormat="0" applyAlignment="0" applyProtection="0"/>
    <xf numFmtId="200" fontId="112" fillId="40" borderId="55" applyNumberFormat="0" applyAlignment="0" applyProtection="0"/>
    <xf numFmtId="200" fontId="115" fillId="61" borderId="57" applyNumberFormat="0" applyAlignment="0" applyProtection="0"/>
    <xf numFmtId="200" fontId="117" fillId="0" borderId="59" applyNumberFormat="0" applyFill="0" applyAlignment="0" applyProtection="0"/>
    <xf numFmtId="200" fontId="112" fillId="42" borderId="73" applyNumberFormat="0" applyAlignment="0" applyProtection="0"/>
    <xf numFmtId="239" fontId="10" fillId="0" borderId="70" applyFill="0" applyProtection="0"/>
    <xf numFmtId="200" fontId="119" fillId="0" borderId="67" applyNumberFormat="0" applyFill="0" applyAlignment="0" applyProtection="0"/>
    <xf numFmtId="200" fontId="112" fillId="42" borderId="73" applyNumberFormat="0" applyAlignment="0" applyProtection="0"/>
    <xf numFmtId="200" fontId="161" fillId="0" borderId="72"/>
    <xf numFmtId="200" fontId="117" fillId="0" borderId="76" applyNumberFormat="0" applyFill="0" applyAlignment="0" applyProtection="0"/>
    <xf numFmtId="200" fontId="112" fillId="40" borderId="73" applyNumberFormat="0" applyAlignment="0" applyProtection="0"/>
    <xf numFmtId="239" fontId="10" fillId="0" borderId="80" applyFill="0" applyProtection="0"/>
    <xf numFmtId="200" fontId="115" fillId="61" borderId="65" applyNumberFormat="0" applyAlignment="0" applyProtection="0"/>
    <xf numFmtId="200" fontId="167" fillId="66" borderId="72"/>
    <xf numFmtId="200" fontId="13" fillId="39" borderId="74" applyNumberFormat="0" applyFont="0" applyAlignment="0" applyProtection="0"/>
    <xf numFmtId="200" fontId="112" fillId="40" borderId="73" applyNumberFormat="0" applyAlignment="0" applyProtection="0"/>
    <xf numFmtId="200" fontId="161" fillId="0" borderId="79"/>
    <xf numFmtId="239" fontId="10" fillId="0" borderId="62" applyFill="0" applyProtection="0"/>
    <xf numFmtId="200" fontId="112" fillId="40" borderId="73" applyNumberFormat="0" applyAlignment="0" applyProtection="0"/>
    <xf numFmtId="200" fontId="115" fillId="61" borderId="75" applyNumberFormat="0" applyAlignment="0" applyProtection="0"/>
    <xf numFmtId="200" fontId="13" fillId="39" borderId="64" applyNumberFormat="0" applyFont="0" applyAlignment="0" applyProtection="0"/>
    <xf numFmtId="200" fontId="112" fillId="40" borderId="73" applyNumberFormat="0" applyAlignment="0" applyProtection="0"/>
    <xf numFmtId="200" fontId="30" fillId="0" borderId="61"/>
    <xf numFmtId="200" fontId="161" fillId="0" borderId="61"/>
    <xf numFmtId="200" fontId="161" fillId="0" borderId="61"/>
    <xf numFmtId="200" fontId="117" fillId="0" borderId="76" applyNumberFormat="0" applyFill="0" applyAlignment="0" applyProtection="0"/>
    <xf numFmtId="200" fontId="112" fillId="42" borderId="73" applyNumberFormat="0" applyAlignment="0" applyProtection="0"/>
    <xf numFmtId="200" fontId="166" fillId="0" borderId="61"/>
    <xf numFmtId="200" fontId="166" fillId="65" borderId="61"/>
    <xf numFmtId="200" fontId="167" fillId="66" borderId="61"/>
    <xf numFmtId="200" fontId="119" fillId="0" borderId="67" applyNumberFormat="0" applyFill="0" applyAlignment="0" applyProtection="0"/>
    <xf numFmtId="200" fontId="105" fillId="51" borderId="73" applyNumberFormat="0" applyAlignment="0" applyProtection="0"/>
    <xf numFmtId="44" fontId="13" fillId="0" borderId="0" applyFont="0" applyFill="0" applyBorder="0" applyAlignment="0" applyProtection="0"/>
    <xf numFmtId="200" fontId="119" fillId="0" borderId="77" applyNumberFormat="0" applyFill="0" applyAlignment="0" applyProtection="0"/>
    <xf numFmtId="200" fontId="112" fillId="40" borderId="63" applyNumberFormat="0" applyAlignment="0" applyProtection="0"/>
    <xf numFmtId="200" fontId="115" fillId="51" borderId="75" applyNumberFormat="0" applyAlignment="0" applyProtection="0"/>
    <xf numFmtId="43" fontId="13" fillId="0" borderId="0" applyFont="0" applyFill="0" applyBorder="0" applyAlignment="0" applyProtection="0"/>
    <xf numFmtId="200" fontId="13" fillId="39" borderId="56" applyNumberFormat="0" applyFont="0" applyAlignment="0" applyProtection="0"/>
    <xf numFmtId="200" fontId="115" fillId="51" borderId="65" applyNumberFormat="0" applyAlignment="0" applyProtection="0"/>
    <xf numFmtId="44" fontId="13" fillId="0" borderId="0" applyFont="0" applyFill="0" applyBorder="0" applyAlignment="0" applyProtection="0"/>
    <xf numFmtId="200" fontId="30" fillId="0" borderId="61"/>
    <xf numFmtId="200" fontId="167" fillId="0" borderId="61"/>
    <xf numFmtId="200" fontId="13" fillId="0" borderId="0"/>
    <xf numFmtId="200" fontId="112" fillId="42" borderId="73" applyNumberFormat="0" applyAlignment="0" applyProtection="0"/>
    <xf numFmtId="200" fontId="139" fillId="61" borderId="63" applyNumberFormat="0" applyAlignment="0" applyProtection="0"/>
    <xf numFmtId="200" fontId="112" fillId="40" borderId="63" applyNumberFormat="0" applyAlignment="0" applyProtection="0"/>
    <xf numFmtId="200" fontId="13" fillId="39" borderId="74" applyNumberFormat="0" applyFont="0" applyAlignment="0" applyProtection="0"/>
    <xf numFmtId="200" fontId="30" fillId="0" borderId="69"/>
    <xf numFmtId="200" fontId="112" fillId="40" borderId="63" applyNumberFormat="0" applyAlignment="0" applyProtection="0"/>
    <xf numFmtId="200" fontId="112" fillId="40" borderId="63" applyNumberFormat="0" applyAlignment="0" applyProtection="0"/>
    <xf numFmtId="200" fontId="112" fillId="42" borderId="73" applyNumberFormat="0" applyAlignment="0" applyProtection="0"/>
    <xf numFmtId="200" fontId="115" fillId="51" borderId="65" applyNumberFormat="0" applyAlignment="0" applyProtection="0"/>
    <xf numFmtId="200" fontId="112" fillId="42" borderId="73" applyNumberFormat="0" applyAlignment="0" applyProtection="0"/>
    <xf numFmtId="237" fontId="10" fillId="0" borderId="70" applyFill="0" applyProtection="0"/>
    <xf numFmtId="200" fontId="112" fillId="40" borderId="63" applyNumberFormat="0" applyAlignment="0" applyProtection="0"/>
    <xf numFmtId="200" fontId="112" fillId="40" borderId="63" applyNumberFormat="0" applyAlignment="0" applyProtection="0"/>
    <xf numFmtId="200" fontId="13" fillId="39" borderId="74" applyNumberFormat="0" applyFont="0" applyAlignment="0" applyProtection="0"/>
    <xf numFmtId="200" fontId="112" fillId="40" borderId="63" applyNumberFormat="0" applyAlignment="0" applyProtection="0"/>
    <xf numFmtId="200" fontId="112" fillId="40" borderId="73" applyNumberFormat="0" applyAlignment="0" applyProtection="0"/>
    <xf numFmtId="239" fontId="10" fillId="0" borderId="70" applyFill="0" applyProtection="0"/>
    <xf numFmtId="200" fontId="161" fillId="0" borderId="72"/>
    <xf numFmtId="37" fontId="154" fillId="0" borderId="68" applyNumberFormat="0" applyFont="0" applyBorder="0" applyAlignment="0" applyProtection="0">
      <alignment horizontal="centerContinuous"/>
    </xf>
    <xf numFmtId="200" fontId="112" fillId="40" borderId="73" applyNumberFormat="0" applyAlignment="0" applyProtection="0"/>
    <xf numFmtId="9" fontId="13" fillId="0" borderId="0" applyFont="0" applyFill="0" applyBorder="0" applyAlignment="0" applyProtection="0"/>
    <xf numFmtId="200" fontId="139" fillId="61" borderId="73" applyNumberFormat="0" applyAlignment="0" applyProtection="0"/>
    <xf numFmtId="200" fontId="15" fillId="39" borderId="64" applyNumberFormat="0" applyFont="0" applyAlignment="0" applyProtection="0"/>
    <xf numFmtId="200" fontId="167" fillId="0" borderId="79"/>
    <xf numFmtId="237" fontId="10" fillId="0" borderId="62" applyFill="0" applyProtection="0"/>
    <xf numFmtId="239" fontId="10" fillId="0" borderId="62" applyFill="0" applyProtection="0"/>
    <xf numFmtId="200" fontId="112" fillId="40" borderId="63" applyNumberFormat="0" applyAlignment="0" applyProtection="0"/>
    <xf numFmtId="200" fontId="112" fillId="40" borderId="63" applyNumberFormat="0" applyAlignment="0" applyProtection="0"/>
    <xf numFmtId="200" fontId="112" fillId="42" borderId="73" applyNumberFormat="0" applyAlignment="0" applyProtection="0"/>
    <xf numFmtId="200" fontId="112" fillId="40" borderId="73" applyNumberFormat="0" applyAlignment="0" applyProtection="0"/>
    <xf numFmtId="200" fontId="132" fillId="61" borderId="75" applyNumberFormat="0" applyAlignment="0" applyProtection="0"/>
    <xf numFmtId="200" fontId="112" fillId="42" borderId="73" applyNumberFormat="0" applyAlignment="0" applyProtection="0"/>
    <xf numFmtId="200" fontId="112" fillId="42" borderId="73" applyNumberFormat="0" applyAlignment="0" applyProtection="0"/>
    <xf numFmtId="200" fontId="112" fillId="42" borderId="73" applyNumberFormat="0" applyAlignment="0" applyProtection="0"/>
    <xf numFmtId="9" fontId="13" fillId="0" borderId="0" applyFont="0" applyFill="0" applyBorder="0" applyAlignment="0" applyProtection="0"/>
    <xf numFmtId="237" fontId="10" fillId="0" borderId="70" applyFill="0" applyProtection="0"/>
    <xf numFmtId="237" fontId="10" fillId="0" borderId="70" applyFill="0" applyProtection="0"/>
    <xf numFmtId="237" fontId="10" fillId="0" borderId="62" applyFill="0" applyProtection="0"/>
    <xf numFmtId="200" fontId="112" fillId="40" borderId="73" applyNumberFormat="0" applyAlignment="0" applyProtection="0"/>
    <xf numFmtId="200" fontId="112" fillId="42" borderId="73" applyNumberFormat="0" applyAlignment="0" applyProtection="0"/>
    <xf numFmtId="200" fontId="30" fillId="0" borderId="79"/>
    <xf numFmtId="200" fontId="161" fillId="0" borderId="69"/>
    <xf numFmtId="200" fontId="161" fillId="0" borderId="69"/>
    <xf numFmtId="200" fontId="112" fillId="40" borderId="73" applyNumberFormat="0" applyAlignment="0" applyProtection="0"/>
    <xf numFmtId="239" fontId="10" fillId="0" borderId="54" applyFill="0" applyProtection="0"/>
    <xf numFmtId="237" fontId="10" fillId="0" borderId="54" applyFill="0" applyProtection="0"/>
    <xf numFmtId="237" fontId="10" fillId="0" borderId="62" applyFill="0" applyProtection="0"/>
    <xf numFmtId="237" fontId="10" fillId="0" borderId="62" applyFill="0" applyProtection="0"/>
    <xf numFmtId="239" fontId="10" fillId="0" borderId="62" applyFill="0" applyProtection="0"/>
    <xf numFmtId="239" fontId="10" fillId="0" borderId="62" applyFill="0" applyProtection="0"/>
    <xf numFmtId="200" fontId="117" fillId="0" borderId="77" applyNumberFormat="0" applyFill="0" applyAlignment="0" applyProtection="0"/>
    <xf numFmtId="200" fontId="112" fillId="40" borderId="63" applyNumberFormat="0" applyAlignment="0" applyProtection="0"/>
    <xf numFmtId="200" fontId="112" fillId="40" borderId="63" applyNumberFormat="0" applyAlignment="0" applyProtection="0"/>
    <xf numFmtId="200" fontId="112" fillId="40" borderId="73" applyNumberFormat="0" applyAlignment="0" applyProtection="0"/>
    <xf numFmtId="200" fontId="112" fillId="40" borderId="63" applyNumberFormat="0" applyAlignment="0" applyProtection="0"/>
    <xf numFmtId="200" fontId="117" fillId="0" borderId="66" applyNumberFormat="0" applyFill="0" applyAlignment="0" applyProtection="0"/>
    <xf numFmtId="200" fontId="13" fillId="39" borderId="64" applyNumberFormat="0" applyFont="0" applyAlignment="0" applyProtection="0"/>
    <xf numFmtId="200" fontId="112" fillId="42" borderId="73" applyNumberFormat="0" applyAlignment="0" applyProtection="0"/>
    <xf numFmtId="200" fontId="115" fillId="51" borderId="65" applyNumberFormat="0" applyAlignment="0" applyProtection="0"/>
    <xf numFmtId="200" fontId="112" fillId="42" borderId="73" applyNumberFormat="0" applyAlignment="0" applyProtection="0"/>
    <xf numFmtId="200" fontId="112" fillId="42" borderId="73" applyNumberFormat="0" applyAlignment="0" applyProtection="0"/>
    <xf numFmtId="237" fontId="10" fillId="0" borderId="80" applyFill="0" applyProtection="0"/>
    <xf numFmtId="200" fontId="112" fillId="42" borderId="73" applyNumberFormat="0" applyAlignment="0" applyProtection="0"/>
    <xf numFmtId="200" fontId="112" fillId="42" borderId="73" applyNumberFormat="0" applyAlignment="0" applyProtection="0"/>
    <xf numFmtId="200" fontId="115" fillId="61" borderId="75" applyNumberFormat="0" applyAlignment="0" applyProtection="0"/>
    <xf numFmtId="200" fontId="13" fillId="0" borderId="0"/>
    <xf numFmtId="200" fontId="112" fillId="40" borderId="73" applyNumberFormat="0" applyAlignment="0" applyProtection="0"/>
    <xf numFmtId="200" fontId="112" fillId="40" borderId="63" applyNumberFormat="0" applyAlignment="0" applyProtection="0"/>
    <xf numFmtId="200" fontId="112" fillId="40" borderId="63" applyNumberFormat="0" applyAlignment="0" applyProtection="0"/>
    <xf numFmtId="200" fontId="112" fillId="40" borderId="63" applyNumberFormat="0" applyAlignment="0" applyProtection="0"/>
    <xf numFmtId="200" fontId="112" fillId="40" borderId="63" applyNumberFormat="0" applyAlignment="0" applyProtection="0"/>
    <xf numFmtId="44" fontId="13" fillId="0" borderId="0" applyFont="0" applyFill="0" applyBorder="0" applyAlignment="0" applyProtection="0"/>
    <xf numFmtId="200" fontId="167" fillId="0" borderId="72"/>
    <xf numFmtId="200" fontId="112" fillId="40" borderId="73" applyNumberFormat="0" applyAlignment="0" applyProtection="0"/>
    <xf numFmtId="239" fontId="10" fillId="0" borderId="80" applyFill="0" applyProtection="0"/>
    <xf numFmtId="200" fontId="112" fillId="40" borderId="63" applyNumberFormat="0" applyAlignment="0" applyProtection="0"/>
    <xf numFmtId="200" fontId="112" fillId="40" borderId="63" applyNumberFormat="0" applyAlignment="0" applyProtection="0"/>
    <xf numFmtId="200" fontId="112" fillId="40" borderId="63" applyNumberFormat="0" applyAlignment="0" applyProtection="0"/>
    <xf numFmtId="200" fontId="112" fillId="40" borderId="63" applyNumberFormat="0" applyAlignment="0" applyProtection="0"/>
    <xf numFmtId="200" fontId="117" fillId="0" borderId="67" applyNumberFormat="0" applyFill="0" applyAlignment="0" applyProtection="0"/>
    <xf numFmtId="200" fontId="112" fillId="40" borderId="63" applyNumberFormat="0" applyAlignment="0" applyProtection="0"/>
    <xf numFmtId="200" fontId="112" fillId="42" borderId="73" applyNumberFormat="0" applyAlignment="0" applyProtection="0"/>
    <xf numFmtId="37" fontId="154" fillId="0" borderId="71" applyNumberFormat="0" applyFont="0" applyBorder="0" applyAlignment="0" applyProtection="0">
      <alignment horizontal="centerContinuous"/>
    </xf>
    <xf numFmtId="200" fontId="112" fillId="42" borderId="73" applyNumberFormat="0" applyAlignment="0" applyProtection="0"/>
    <xf numFmtId="200" fontId="112" fillId="40" borderId="63" applyNumberFormat="0" applyAlignment="0" applyProtection="0"/>
    <xf numFmtId="200" fontId="132" fillId="61" borderId="65" applyNumberFormat="0" applyAlignment="0" applyProtection="0"/>
    <xf numFmtId="200" fontId="117" fillId="0" borderId="66" applyNumberFormat="0" applyFill="0" applyAlignment="0" applyProtection="0"/>
    <xf numFmtId="200" fontId="112" fillId="40" borderId="73" applyNumberFormat="0" applyAlignment="0" applyProtection="0"/>
    <xf numFmtId="200" fontId="112" fillId="42" borderId="73" applyNumberFormat="0" applyAlignment="0" applyProtection="0"/>
    <xf numFmtId="200" fontId="112" fillId="42" borderId="63" applyNumberFormat="0" applyAlignment="0" applyProtection="0"/>
    <xf numFmtId="200" fontId="105" fillId="51" borderId="63" applyNumberFormat="0" applyAlignment="0" applyProtection="0"/>
    <xf numFmtId="200" fontId="13" fillId="39" borderId="64" applyNumberFormat="0" applyFont="0" applyAlignment="0" applyProtection="0"/>
    <xf numFmtId="237" fontId="10" fillId="0" borderId="80" applyFill="0" applyProtection="0"/>
    <xf numFmtId="200" fontId="112" fillId="42" borderId="73" applyNumberFormat="0" applyAlignment="0" applyProtection="0"/>
    <xf numFmtId="43" fontId="13" fillId="0" borderId="0" applyFont="0" applyFill="0" applyBorder="0" applyAlignment="0" applyProtection="0"/>
    <xf numFmtId="200" fontId="112" fillId="40" borderId="73" applyNumberFormat="0" applyAlignment="0" applyProtection="0"/>
    <xf numFmtId="200" fontId="122" fillId="61" borderId="73" applyNumberFormat="0" applyAlignment="0" applyProtection="0"/>
    <xf numFmtId="200" fontId="112" fillId="42" borderId="73" applyNumberFormat="0" applyAlignment="0" applyProtection="0"/>
    <xf numFmtId="200" fontId="112" fillId="40" borderId="73" applyNumberFormat="0" applyAlignment="0" applyProtection="0"/>
    <xf numFmtId="200" fontId="112" fillId="42" borderId="73" applyNumberFormat="0" applyAlignment="0" applyProtection="0"/>
    <xf numFmtId="200" fontId="115" fillId="51" borderId="75" applyNumberFormat="0" applyAlignment="0" applyProtection="0"/>
    <xf numFmtId="200" fontId="166" fillId="65" borderId="79"/>
    <xf numFmtId="0" fontId="13" fillId="0" borderId="0"/>
    <xf numFmtId="0" fontId="15" fillId="0" borderId="0"/>
  </cellStyleXfs>
  <cellXfs count="1744">
    <xf numFmtId="0" fontId="0" fillId="0" borderId="0" xfId="0"/>
    <xf numFmtId="169" fontId="0" fillId="0" borderId="0" xfId="23" applyNumberFormat="1" applyFont="1"/>
    <xf numFmtId="0" fontId="38" fillId="0" borderId="0" xfId="145" applyFont="1" applyFill="1"/>
    <xf numFmtId="0" fontId="39" fillId="0" borderId="0" xfId="145" applyFont="1" applyFill="1" applyAlignment="1" applyProtection="1">
      <alignment horizontal="centerContinuous"/>
    </xf>
    <xf numFmtId="0" fontId="38" fillId="0" borderId="0" xfId="145" applyFont="1" applyFill="1" applyProtection="1"/>
    <xf numFmtId="170" fontId="38" fillId="0" borderId="0" xfId="33" applyNumberFormat="1" applyFont="1" applyFill="1"/>
    <xf numFmtId="0" fontId="38" fillId="0" borderId="0" xfId="157" applyFont="1" applyFill="1" applyBorder="1"/>
    <xf numFmtId="0" fontId="39" fillId="0" borderId="0" xfId="145" applyFont="1" applyFill="1" applyAlignment="1"/>
    <xf numFmtId="43" fontId="38" fillId="0" borderId="0" xfId="33" applyFont="1" applyFill="1"/>
    <xf numFmtId="0" fontId="38" fillId="0" borderId="0" xfId="145" applyFont="1" applyFill="1" applyAlignment="1">
      <alignment horizontal="center"/>
    </xf>
    <xf numFmtId="0" fontId="39" fillId="0" borderId="0" xfId="145" quotePrefix="1" applyFont="1" applyFill="1" applyAlignment="1" applyProtection="1">
      <alignment horizontal="left"/>
    </xf>
    <xf numFmtId="0" fontId="39" fillId="0" borderId="0" xfId="145" applyFont="1" applyFill="1" applyAlignment="1" applyProtection="1">
      <alignment horizontal="center"/>
    </xf>
    <xf numFmtId="0" fontId="39" fillId="0" borderId="0" xfId="145" applyNumberFormat="1" applyFont="1" applyFill="1" applyProtection="1"/>
    <xf numFmtId="0" fontId="0" fillId="0" borderId="0" xfId="0" applyFill="1"/>
    <xf numFmtId="0" fontId="0" fillId="0" borderId="0" xfId="0" quotePrefix="1" applyFill="1"/>
    <xf numFmtId="169" fontId="0" fillId="0" borderId="0" xfId="23" applyNumberFormat="1" applyFont="1" applyFill="1"/>
    <xf numFmtId="0" fontId="21" fillId="0" borderId="0" xfId="145" applyNumberFormat="1" applyFont="1" applyFill="1" applyAlignment="1">
      <alignment horizontal="left" vertical="top"/>
    </xf>
    <xf numFmtId="37" fontId="21" fillId="0" borderId="0" xfId="0" applyNumberFormat="1" applyFont="1" applyFill="1"/>
    <xf numFmtId="168" fontId="0" fillId="0" borderId="0" xfId="23" applyFont="1"/>
    <xf numFmtId="169" fontId="0" fillId="0" borderId="0" xfId="0" applyNumberFormat="1"/>
    <xf numFmtId="0" fontId="21" fillId="0" borderId="0" xfId="0" applyFont="1" applyFill="1"/>
    <xf numFmtId="0" fontId="21" fillId="0" borderId="0" xfId="145" applyFont="1" applyFill="1" applyAlignment="1"/>
    <xf numFmtId="0" fontId="21" fillId="0" borderId="0" xfId="0" applyFont="1" applyFill="1"/>
    <xf numFmtId="0" fontId="45" fillId="0" borderId="0" xfId="145" applyFont="1" applyFill="1" applyAlignment="1"/>
    <xf numFmtId="0" fontId="21" fillId="6" borderId="0" xfId="0" applyFont="1" applyFill="1" applyAlignment="1">
      <alignment horizontal="center"/>
    </xf>
    <xf numFmtId="0" fontId="21" fillId="6" borderId="0" xfId="0" applyFont="1" applyFill="1"/>
    <xf numFmtId="37" fontId="21" fillId="6" borderId="0" xfId="0" applyNumberFormat="1" applyFont="1" applyFill="1"/>
    <xf numFmtId="0" fontId="7" fillId="0" borderId="0" xfId="219"/>
    <xf numFmtId="0" fontId="46" fillId="0" borderId="0" xfId="219" applyFont="1"/>
    <xf numFmtId="0" fontId="7" fillId="0" borderId="0" xfId="219" quotePrefix="1"/>
    <xf numFmtId="0" fontId="7" fillId="0" borderId="0" xfId="219" applyFont="1"/>
    <xf numFmtId="0" fontId="6" fillId="0" borderId="0" xfId="219" applyFont="1"/>
    <xf numFmtId="0" fontId="5" fillId="0" borderId="0" xfId="219" applyFont="1"/>
    <xf numFmtId="0" fontId="39" fillId="0" borderId="0" xfId="126" applyFont="1" applyFill="1" applyAlignment="1">
      <alignment vertical="top"/>
    </xf>
    <xf numFmtId="0" fontId="53" fillId="0" borderId="0" xfId="176" quotePrefix="1" applyNumberFormat="1" applyFont="1" applyFill="1" applyBorder="1" applyAlignment="1"/>
    <xf numFmtId="0" fontId="53" fillId="0" borderId="0" xfId="65" applyNumberFormat="1" applyFont="1" applyFill="1" applyAlignment="1">
      <alignment vertical="center"/>
    </xf>
    <xf numFmtId="0" fontId="53" fillId="0" borderId="0" xfId="176" applyFont="1" applyFill="1" applyAlignment="1">
      <alignment horizontal="left" vertical="center"/>
    </xf>
    <xf numFmtId="0" fontId="53" fillId="0" borderId="0" xfId="213" quotePrefix="1" applyFont="1" applyFill="1" applyAlignment="1">
      <alignment vertical="center"/>
    </xf>
    <xf numFmtId="0" fontId="52" fillId="0" borderId="0" xfId="176" applyFont="1" applyFill="1" applyAlignment="1">
      <alignment vertical="center"/>
    </xf>
    <xf numFmtId="43" fontId="52" fillId="0" borderId="0" xfId="50" applyFont="1" applyFill="1" applyAlignment="1">
      <alignment vertical="center"/>
    </xf>
    <xf numFmtId="0" fontId="52" fillId="0" borderId="0" xfId="176" applyFont="1" applyFill="1" applyBorder="1" applyAlignment="1">
      <alignment vertical="center"/>
    </xf>
    <xf numFmtId="0" fontId="56" fillId="0" borderId="0" xfId="157" quotePrefix="1" applyFont="1" applyFill="1" applyBorder="1" applyAlignment="1">
      <alignment vertical="center"/>
    </xf>
    <xf numFmtId="0" fontId="53" fillId="0" borderId="0" xfId="213" applyFont="1" applyFill="1" applyAlignment="1">
      <alignment horizontal="right" vertical="center"/>
    </xf>
    <xf numFmtId="0" fontId="53" fillId="0" borderId="0" xfId="176" applyNumberFormat="1" applyFont="1" applyFill="1" applyAlignment="1">
      <alignment vertical="center"/>
    </xf>
    <xf numFmtId="15" fontId="53" fillId="0" borderId="0" xfId="176" quotePrefix="1" applyNumberFormat="1" applyFont="1" applyFill="1" applyAlignment="1">
      <alignment vertical="center"/>
    </xf>
    <xf numFmtId="0" fontId="53" fillId="0" borderId="0" xfId="176" applyFont="1" applyFill="1" applyAlignment="1">
      <alignment vertical="center"/>
    </xf>
    <xf numFmtId="0" fontId="52" fillId="0" borderId="0" xfId="176" applyNumberFormat="1" applyFont="1" applyFill="1" applyBorder="1" applyAlignment="1">
      <alignment horizontal="center" vertical="center" wrapText="1"/>
    </xf>
    <xf numFmtId="0" fontId="52" fillId="0" borderId="0" xfId="176" applyFont="1" applyFill="1" applyBorder="1" applyAlignment="1">
      <alignment horizontal="center" vertical="center" wrapText="1"/>
    </xf>
    <xf numFmtId="0" fontId="55" fillId="0" borderId="0" xfId="214" applyFont="1" applyFill="1" applyAlignment="1">
      <alignment vertical="center"/>
    </xf>
    <xf numFmtId="0" fontId="53" fillId="0" borderId="0" xfId="160" applyFont="1" applyBorder="1" applyAlignment="1">
      <alignment horizontal="center" vertical="center"/>
    </xf>
    <xf numFmtId="0" fontId="53" fillId="0" borderId="0" xfId="160" quotePrefix="1" applyFont="1" applyBorder="1" applyAlignment="1">
      <alignment horizontal="center" vertical="center"/>
    </xf>
    <xf numFmtId="0" fontId="52" fillId="0" borderId="0" xfId="160" applyFont="1" applyFill="1" applyAlignment="1">
      <alignment horizontal="right" vertical="center"/>
    </xf>
    <xf numFmtId="0" fontId="53" fillId="0" borderId="0" xfId="176" quotePrefix="1" applyFont="1" applyFill="1" applyAlignment="1"/>
    <xf numFmtId="0" fontId="54" fillId="0" borderId="0" xfId="214" applyFont="1" applyFill="1" applyAlignment="1">
      <alignment vertical="center"/>
    </xf>
    <xf numFmtId="0" fontId="52" fillId="0" borderId="0" xfId="65" applyNumberFormat="1" applyFont="1" applyFill="1" applyAlignment="1">
      <alignment vertical="center"/>
    </xf>
    <xf numFmtId="174" fontId="52" fillId="0" borderId="0" xfId="74" applyNumberFormat="1" applyFont="1" applyFill="1" applyBorder="1" applyAlignment="1">
      <alignment vertical="center"/>
    </xf>
    <xf numFmtId="170" fontId="52" fillId="0" borderId="0" xfId="65" applyNumberFormat="1" applyFont="1" applyFill="1" applyAlignment="1">
      <alignment vertical="center"/>
    </xf>
    <xf numFmtId="170" fontId="52" fillId="0" borderId="0" xfId="65" applyNumberFormat="1" applyFont="1" applyFill="1" applyBorder="1" applyAlignment="1">
      <alignment vertical="center"/>
    </xf>
    <xf numFmtId="170" fontId="52" fillId="0" borderId="0" xfId="74" applyNumberFormat="1" applyFont="1" applyFill="1" applyBorder="1" applyAlignment="1">
      <alignment vertical="center"/>
    </xf>
    <xf numFmtId="43" fontId="52" fillId="0" borderId="0" xfId="32" applyFont="1" applyFill="1" applyBorder="1" applyAlignment="1">
      <alignment horizontal="right" vertical="center"/>
    </xf>
    <xf numFmtId="0" fontId="52" fillId="0" borderId="0" xfId="184" applyNumberFormat="1" applyFont="1" applyFill="1" applyAlignment="1">
      <alignment vertical="center"/>
    </xf>
    <xf numFmtId="0" fontId="52" fillId="0" borderId="0" xfId="65" applyNumberFormat="1" applyFont="1" applyFill="1" applyAlignment="1">
      <alignment horizontal="center" vertical="center"/>
    </xf>
    <xf numFmtId="174" fontId="53" fillId="0" borderId="0" xfId="74" applyNumberFormat="1" applyFont="1" applyFill="1" applyBorder="1" applyAlignment="1">
      <alignment vertical="center"/>
    </xf>
    <xf numFmtId="170" fontId="53" fillId="0" borderId="0" xfId="65" applyNumberFormat="1" applyFont="1" applyFill="1" applyBorder="1" applyAlignment="1">
      <alignment vertical="center" wrapText="1"/>
    </xf>
    <xf numFmtId="170" fontId="53" fillId="0" borderId="0" xfId="74" applyNumberFormat="1" applyFont="1" applyFill="1" applyBorder="1" applyAlignment="1">
      <alignment vertical="center"/>
    </xf>
    <xf numFmtId="43" fontId="53" fillId="0" borderId="0" xfId="32" applyFont="1" applyFill="1" applyBorder="1" applyAlignment="1">
      <alignment horizontal="right" vertical="center"/>
    </xf>
    <xf numFmtId="9" fontId="52" fillId="0" borderId="0" xfId="184" applyFont="1" applyFill="1" applyBorder="1" applyAlignment="1">
      <alignment vertical="center"/>
    </xf>
    <xf numFmtId="0" fontId="52" fillId="0" borderId="0" xfId="176" applyFont="1" applyFill="1" applyAlignment="1">
      <alignment horizontal="center" vertical="center"/>
    </xf>
    <xf numFmtId="0" fontId="52" fillId="0" borderId="0" xfId="176" quotePrefix="1" applyFont="1" applyFill="1" applyAlignment="1">
      <alignment vertical="center"/>
    </xf>
    <xf numFmtId="177" fontId="54" fillId="0" borderId="0" xfId="214" applyNumberFormat="1" applyFont="1" applyFill="1" applyAlignment="1">
      <alignment horizontal="center" vertical="center"/>
    </xf>
    <xf numFmtId="174" fontId="52" fillId="0" borderId="0" xfId="74" applyNumberFormat="1" applyFont="1" applyFill="1" applyBorder="1" applyAlignment="1">
      <alignment horizontal="left" vertical="center"/>
    </xf>
    <xf numFmtId="170" fontId="53" fillId="0" borderId="0" xfId="65" applyNumberFormat="1" applyFont="1" applyFill="1" applyBorder="1" applyAlignment="1">
      <alignment vertical="center"/>
    </xf>
    <xf numFmtId="2" fontId="53" fillId="0" borderId="0" xfId="184" applyNumberFormat="1" applyFont="1" applyFill="1" applyBorder="1" applyAlignment="1">
      <alignment horizontal="center" vertical="center"/>
    </xf>
    <xf numFmtId="174" fontId="53" fillId="0" borderId="7" xfId="74" applyNumberFormat="1" applyFont="1" applyFill="1" applyBorder="1" applyAlignment="1">
      <alignment vertical="center"/>
    </xf>
    <xf numFmtId="174" fontId="53" fillId="0" borderId="0" xfId="74" applyNumberFormat="1" applyFont="1" applyFill="1" applyBorder="1" applyAlignment="1">
      <alignment horizontal="center" vertical="center"/>
    </xf>
    <xf numFmtId="0" fontId="52" fillId="0" borderId="0" xfId="157" applyFont="1" applyAlignment="1">
      <alignment vertical="center"/>
    </xf>
    <xf numFmtId="0" fontId="53" fillId="0" borderId="0" xfId="65" applyNumberFormat="1" applyFont="1" applyAlignment="1">
      <alignment vertical="center"/>
    </xf>
    <xf numFmtId="174" fontId="52" fillId="0" borderId="0" xfId="176" applyNumberFormat="1" applyFont="1" applyFill="1" applyBorder="1" applyAlignment="1">
      <alignment horizontal="center" vertical="center" wrapText="1"/>
    </xf>
    <xf numFmtId="170" fontId="52" fillId="0" borderId="0" xfId="32" applyNumberFormat="1" applyFont="1" applyFill="1" applyBorder="1" applyAlignment="1">
      <alignment vertical="center"/>
    </xf>
    <xf numFmtId="43" fontId="53" fillId="0" borderId="0" xfId="32" applyFont="1" applyFill="1" applyBorder="1" applyAlignment="1">
      <alignment horizontal="center" vertical="center"/>
    </xf>
    <xf numFmtId="43" fontId="53" fillId="0" borderId="0" xfId="32" applyFont="1" applyFill="1" applyBorder="1" applyAlignment="1">
      <alignment horizontal="center" vertical="center" wrapText="1"/>
    </xf>
    <xf numFmtId="174" fontId="53" fillId="0" borderId="0" xfId="176" applyNumberFormat="1" applyFont="1" applyFill="1" applyAlignment="1">
      <alignment vertical="center"/>
    </xf>
    <xf numFmtId="170" fontId="52" fillId="0" borderId="9" xfId="65" applyNumberFormat="1" applyFont="1" applyFill="1" applyBorder="1" applyAlignment="1">
      <alignment vertical="center"/>
    </xf>
    <xf numFmtId="174" fontId="52" fillId="0" borderId="9" xfId="176" applyNumberFormat="1" applyFont="1" applyFill="1" applyBorder="1" applyAlignment="1">
      <alignment horizontal="center" vertical="center" wrapText="1"/>
    </xf>
    <xf numFmtId="170" fontId="52" fillId="0" borderId="9" xfId="32" applyNumberFormat="1" applyFont="1" applyFill="1" applyBorder="1" applyAlignment="1">
      <alignment vertical="center"/>
    </xf>
    <xf numFmtId="39" fontId="53" fillId="0" borderId="0" xfId="32" applyNumberFormat="1" applyFont="1" applyFill="1" applyBorder="1" applyAlignment="1">
      <alignment horizontal="center" vertical="center" wrapText="1"/>
    </xf>
    <xf numFmtId="0" fontId="52" fillId="0" borderId="0" xfId="213" applyFont="1" applyFill="1" applyAlignment="1" applyProtection="1">
      <alignment vertical="center"/>
    </xf>
    <xf numFmtId="0" fontId="52" fillId="0" borderId="0" xfId="213" applyFont="1" applyAlignment="1">
      <alignment vertical="center"/>
    </xf>
    <xf numFmtId="0" fontId="52" fillId="0" borderId="0" xfId="176" applyNumberFormat="1" applyFont="1" applyFill="1" applyAlignment="1">
      <alignment vertical="center"/>
    </xf>
    <xf numFmtId="0" fontId="39" fillId="0" borderId="0" xfId="0" applyFont="1" applyFill="1" applyAlignment="1" applyProtection="1">
      <alignment vertical="top"/>
    </xf>
    <xf numFmtId="0" fontId="38" fillId="0" borderId="0" xfId="0" applyFont="1" applyFill="1" applyAlignment="1">
      <alignment horizontal="left" vertical="top"/>
    </xf>
    <xf numFmtId="0" fontId="38" fillId="0" borderId="0" xfId="0" applyFont="1" applyFill="1" applyAlignment="1">
      <alignment vertical="top"/>
    </xf>
    <xf numFmtId="0" fontId="58" fillId="0" borderId="0" xfId="145" applyFont="1" applyFill="1" applyAlignment="1"/>
    <xf numFmtId="0" fontId="58" fillId="0" borderId="0" xfId="145" applyFont="1" applyFill="1"/>
    <xf numFmtId="0" fontId="57" fillId="0" borderId="0" xfId="145" applyFont="1" applyFill="1" applyAlignment="1"/>
    <xf numFmtId="0" fontId="57" fillId="0" borderId="0" xfId="145" applyFont="1" applyFill="1"/>
    <xf numFmtId="0" fontId="57" fillId="0" borderId="0" xfId="145" applyFont="1" applyFill="1" applyBorder="1" applyAlignment="1"/>
    <xf numFmtId="0" fontId="58" fillId="0" borderId="0" xfId="145" applyFont="1" applyFill="1" applyAlignment="1">
      <alignment horizontal="right"/>
    </xf>
    <xf numFmtId="0" fontId="58" fillId="0" borderId="0" xfId="145" applyFont="1" applyFill="1" applyBorder="1"/>
    <xf numFmtId="169" fontId="58" fillId="0" borderId="0" xfId="23" applyNumberFormat="1" applyFont="1" applyFill="1" applyBorder="1" applyAlignment="1">
      <alignment horizontal="center" vertical="center"/>
    </xf>
    <xf numFmtId="0" fontId="58" fillId="0" borderId="0" xfId="145" applyFont="1" applyFill="1" applyBorder="1" applyAlignment="1">
      <alignment horizontal="center"/>
    </xf>
    <xf numFmtId="43" fontId="58" fillId="0" borderId="0" xfId="145" applyNumberFormat="1" applyFont="1" applyFill="1" applyBorder="1"/>
    <xf numFmtId="169" fontId="58" fillId="0" borderId="0" xfId="145" applyNumberFormat="1" applyFont="1" applyFill="1" applyBorder="1"/>
    <xf numFmtId="0" fontId="57" fillId="0" borderId="0" xfId="0" applyFont="1" applyFill="1" applyAlignment="1">
      <alignment horizontal="left"/>
    </xf>
    <xf numFmtId="0" fontId="57" fillId="0" borderId="0" xfId="145" applyFont="1" applyFill="1" applyBorder="1"/>
    <xf numFmtId="169" fontId="57" fillId="0" borderId="17" xfId="23" applyNumberFormat="1" applyFont="1" applyFill="1" applyBorder="1"/>
    <xf numFmtId="169" fontId="57" fillId="0" borderId="0" xfId="23" applyNumberFormat="1" applyFont="1" applyFill="1" applyBorder="1"/>
    <xf numFmtId="169" fontId="58" fillId="0" borderId="0" xfId="23" applyNumberFormat="1" applyFont="1" applyFill="1" applyBorder="1"/>
    <xf numFmtId="170" fontId="58" fillId="0" borderId="4" xfId="33" applyNumberFormat="1" applyFont="1" applyFill="1" applyBorder="1"/>
    <xf numFmtId="170" fontId="58" fillId="0" borderId="0" xfId="33" applyNumberFormat="1" applyFont="1" applyFill="1" applyBorder="1"/>
    <xf numFmtId="169" fontId="58" fillId="0" borderId="0" xfId="145" applyNumberFormat="1" applyFont="1" applyFill="1"/>
    <xf numFmtId="0" fontId="58" fillId="0" borderId="0" xfId="145" applyFont="1" applyFill="1" applyAlignment="1">
      <alignment horizontal="left"/>
    </xf>
    <xf numFmtId="0" fontId="58" fillId="0" borderId="0" xfId="145" applyFont="1" applyFill="1" applyAlignment="1">
      <alignment horizontal="left" indent="1"/>
    </xf>
    <xf numFmtId="169" fontId="57" fillId="0" borderId="18" xfId="23" applyNumberFormat="1" applyFont="1" applyFill="1" applyBorder="1"/>
    <xf numFmtId="169" fontId="58" fillId="0" borderId="0" xfId="23" applyNumberFormat="1" applyFont="1" applyFill="1"/>
    <xf numFmtId="168" fontId="58" fillId="0" borderId="0" xfId="23" applyFont="1" applyFill="1"/>
    <xf numFmtId="169" fontId="57" fillId="0" borderId="0" xfId="23" applyNumberFormat="1" applyFont="1" applyFill="1"/>
    <xf numFmtId="0" fontId="58" fillId="0" borderId="0" xfId="145" applyNumberFormat="1" applyFont="1" applyFill="1" applyAlignment="1">
      <alignment horizontal="left" vertical="top"/>
    </xf>
    <xf numFmtId="169" fontId="57" fillId="0" borderId="19" xfId="23" applyNumberFormat="1" applyFont="1" applyFill="1" applyBorder="1"/>
    <xf numFmtId="169" fontId="57" fillId="0" borderId="0" xfId="145" applyNumberFormat="1" applyFont="1" applyFill="1"/>
    <xf numFmtId="170" fontId="58" fillId="0" borderId="3" xfId="33" applyNumberFormat="1" applyFont="1" applyFill="1" applyBorder="1"/>
    <xf numFmtId="170" fontId="58" fillId="0" borderId="0" xfId="33" applyNumberFormat="1" applyFont="1" applyFill="1"/>
    <xf numFmtId="0" fontId="58" fillId="0" borderId="0" xfId="145" applyFont="1" applyFill="1" applyAlignment="1">
      <alignment vertical="top"/>
    </xf>
    <xf numFmtId="0" fontId="58" fillId="0" borderId="0" xfId="145" applyFont="1" applyFill="1" applyBorder="1" applyAlignment="1">
      <alignment horizontal="center" vertical="top"/>
    </xf>
    <xf numFmtId="169" fontId="57" fillId="0" borderId="0" xfId="23" applyNumberFormat="1" applyFont="1" applyFill="1" applyBorder="1" applyAlignment="1">
      <alignment vertical="top"/>
    </xf>
    <xf numFmtId="169" fontId="58" fillId="0" borderId="0" xfId="23" applyNumberFormat="1" applyFont="1" applyFill="1" applyBorder="1" applyAlignment="1">
      <alignment vertical="top"/>
    </xf>
    <xf numFmtId="0" fontId="58" fillId="0" borderId="0" xfId="145" applyFont="1" applyFill="1" applyBorder="1" applyAlignment="1">
      <alignment vertical="top"/>
    </xf>
    <xf numFmtId="169" fontId="57" fillId="0" borderId="18" xfId="23" applyNumberFormat="1" applyFont="1" applyFill="1" applyBorder="1" applyAlignment="1">
      <alignment vertical="top"/>
    </xf>
    <xf numFmtId="0" fontId="58" fillId="0" borderId="0" xfId="145" applyFont="1" applyFill="1" applyAlignment="1">
      <alignment horizontal="left" vertical="top" indent="1"/>
    </xf>
    <xf numFmtId="0" fontId="58" fillId="0" borderId="0" xfId="145" applyFont="1" applyFill="1" applyAlignment="1">
      <alignment horizontal="left" vertical="top"/>
    </xf>
    <xf numFmtId="169" fontId="57" fillId="0" borderId="18" xfId="64" applyNumberFormat="1" applyFont="1" applyFill="1" applyBorder="1" applyAlignment="1">
      <alignment horizontal="center"/>
    </xf>
    <xf numFmtId="169" fontId="57" fillId="0" borderId="0" xfId="64" applyNumberFormat="1" applyFont="1" applyFill="1" applyBorder="1" applyAlignment="1">
      <alignment horizontal="center"/>
    </xf>
    <xf numFmtId="0" fontId="58" fillId="0" borderId="0" xfId="145" applyFont="1" applyFill="1" applyAlignment="1">
      <alignment horizontal="center" vertical="top"/>
    </xf>
    <xf numFmtId="0" fontId="57" fillId="0" borderId="0" xfId="0" applyFont="1" applyFill="1" applyAlignment="1">
      <alignment horizontal="left" vertical="top"/>
    </xf>
    <xf numFmtId="0" fontId="57" fillId="0" borderId="0" xfId="145" applyFont="1" applyFill="1" applyAlignment="1">
      <alignment vertical="top"/>
    </xf>
    <xf numFmtId="169" fontId="57" fillId="0" borderId="0" xfId="145" applyNumberFormat="1" applyFont="1" applyFill="1" applyAlignment="1">
      <alignment vertical="top"/>
    </xf>
    <xf numFmtId="169" fontId="57" fillId="0" borderId="10" xfId="23" applyNumberFormat="1" applyFont="1" applyFill="1" applyBorder="1" applyAlignment="1">
      <alignment vertical="top"/>
    </xf>
    <xf numFmtId="37" fontId="58" fillId="0" borderId="0" xfId="145" applyNumberFormat="1" applyFont="1" applyFill="1"/>
    <xf numFmtId="169" fontId="57" fillId="0" borderId="0" xfId="23" applyNumberFormat="1" applyFont="1" applyFill="1" applyAlignment="1">
      <alignment vertical="top"/>
    </xf>
    <xf numFmtId="169" fontId="58" fillId="0" borderId="0" xfId="23" applyNumberFormat="1" applyFont="1" applyFill="1" applyAlignment="1">
      <alignment vertical="top"/>
    </xf>
    <xf numFmtId="0" fontId="57" fillId="0" borderId="0" xfId="0" applyFont="1" applyFill="1" applyAlignment="1">
      <alignment horizontal="left" vertical="center"/>
    </xf>
    <xf numFmtId="0" fontId="57" fillId="0" borderId="0" xfId="145" applyFont="1" applyFill="1" applyAlignment="1">
      <alignment vertical="center"/>
    </xf>
    <xf numFmtId="169" fontId="57" fillId="0" borderId="7" xfId="23" applyNumberFormat="1" applyFont="1" applyFill="1" applyBorder="1" applyAlignment="1">
      <alignment vertical="center"/>
    </xf>
    <xf numFmtId="169" fontId="57" fillId="0" borderId="0" xfId="23" applyNumberFormat="1" applyFont="1" applyFill="1" applyBorder="1" applyAlignment="1">
      <alignment vertical="center"/>
    </xf>
    <xf numFmtId="169" fontId="58" fillId="0" borderId="7" xfId="23" applyNumberFormat="1" applyFont="1" applyFill="1" applyBorder="1" applyAlignment="1">
      <alignment vertical="center"/>
    </xf>
    <xf numFmtId="170" fontId="58" fillId="0" borderId="7" xfId="33" applyNumberFormat="1" applyFont="1" applyFill="1" applyBorder="1" applyAlignment="1">
      <alignment vertical="center"/>
    </xf>
    <xf numFmtId="0" fontId="58" fillId="0" borderId="0" xfId="145" applyFont="1" applyFill="1" applyAlignment="1">
      <alignment vertical="center"/>
    </xf>
    <xf numFmtId="170" fontId="58" fillId="0" borderId="0" xfId="33" applyNumberFormat="1" applyFont="1" applyFill="1" applyBorder="1" applyAlignment="1">
      <alignment vertical="center"/>
    </xf>
    <xf numFmtId="169" fontId="58" fillId="0" borderId="0" xfId="145" applyNumberFormat="1" applyFont="1" applyFill="1" applyAlignment="1">
      <alignment vertical="center"/>
    </xf>
    <xf numFmtId="170" fontId="59" fillId="0" borderId="0" xfId="33" applyNumberFormat="1" applyFont="1" applyFill="1"/>
    <xf numFmtId="2" fontId="58" fillId="0" borderId="0" xfId="145" applyNumberFormat="1" applyFont="1" applyFill="1"/>
    <xf numFmtId="0" fontId="58" fillId="0" borderId="0" xfId="145" applyNumberFormat="1" applyFont="1" applyFill="1" applyAlignment="1">
      <alignment horizontal="left" indent="1"/>
    </xf>
    <xf numFmtId="0" fontId="57" fillId="0" borderId="0" xfId="145" applyFont="1" applyFill="1" applyAlignment="1">
      <alignment wrapText="1"/>
    </xf>
    <xf numFmtId="170" fontId="57" fillId="0" borderId="0" xfId="33" applyNumberFormat="1" applyFont="1" applyFill="1"/>
    <xf numFmtId="43" fontId="57" fillId="0" borderId="0" xfId="33" applyNumberFormat="1" applyFont="1" applyFill="1" applyBorder="1"/>
    <xf numFmtId="43" fontId="58" fillId="0" borderId="0" xfId="33" applyNumberFormat="1" applyFont="1" applyFill="1" applyBorder="1"/>
    <xf numFmtId="0" fontId="57" fillId="0" borderId="0" xfId="45" applyNumberFormat="1" applyFont="1" applyFill="1" applyAlignment="1"/>
    <xf numFmtId="37" fontId="57" fillId="0" borderId="0" xfId="145" applyNumberFormat="1" applyFont="1" applyFill="1" applyAlignment="1">
      <alignment horizontal="left" vertical="top"/>
    </xf>
    <xf numFmtId="170" fontId="57" fillId="0" borderId="10" xfId="33" applyNumberFormat="1" applyFont="1" applyFill="1" applyBorder="1"/>
    <xf numFmtId="0" fontId="58" fillId="0" borderId="0" xfId="145" applyFont="1" applyFill="1" applyBorder="1" applyAlignment="1" applyProtection="1"/>
    <xf numFmtId="0" fontId="57" fillId="0" borderId="0" xfId="0" applyFont="1" applyFill="1" applyBorder="1" applyAlignment="1" applyProtection="1">
      <alignment horizontal="center"/>
    </xf>
    <xf numFmtId="200" fontId="58" fillId="0" borderId="0" xfId="146" quotePrefix="1" applyFont="1" applyFill="1" applyAlignment="1"/>
    <xf numFmtId="0" fontId="58" fillId="0" borderId="0" xfId="0" applyFont="1" applyFill="1" applyAlignment="1">
      <alignment vertical="top"/>
    </xf>
    <xf numFmtId="169" fontId="38" fillId="0" borderId="0" xfId="23" applyNumberFormat="1" applyFont="1" applyFill="1" applyAlignment="1"/>
    <xf numFmtId="169" fontId="38" fillId="0" borderId="0" xfId="23" applyNumberFormat="1" applyFont="1" applyFill="1"/>
    <xf numFmtId="169" fontId="39" fillId="0" borderId="0" xfId="23" applyNumberFormat="1" applyFont="1" applyFill="1" applyAlignment="1"/>
    <xf numFmtId="0" fontId="39" fillId="0" borderId="0" xfId="23" applyNumberFormat="1" applyFont="1" applyFill="1" applyAlignment="1"/>
    <xf numFmtId="0" fontId="38" fillId="0" borderId="0" xfId="23" applyNumberFormat="1" applyFont="1" applyFill="1"/>
    <xf numFmtId="169" fontId="38" fillId="0" borderId="0" xfId="23" applyNumberFormat="1" applyFont="1" applyFill="1" applyBorder="1" applyAlignment="1">
      <alignment horizontal="right"/>
    </xf>
    <xf numFmtId="169" fontId="38" fillId="0" borderId="0" xfId="23" applyNumberFormat="1" applyFont="1" applyFill="1" applyAlignment="1">
      <alignment horizontal="right"/>
    </xf>
    <xf numFmtId="0" fontId="38" fillId="0" borderId="0" xfId="23" applyNumberFormat="1" applyFont="1" applyFill="1" applyBorder="1"/>
    <xf numFmtId="169" fontId="38" fillId="0" borderId="0" xfId="23" applyNumberFormat="1" applyFont="1" applyFill="1" applyBorder="1"/>
    <xf numFmtId="169" fontId="38" fillId="0" borderId="0" xfId="23" applyNumberFormat="1" applyFont="1" applyFill="1" applyBorder="1" applyAlignment="1">
      <alignment horizontal="center"/>
    </xf>
    <xf numFmtId="169" fontId="39" fillId="0" borderId="0" xfId="23" applyNumberFormat="1" applyFont="1" applyFill="1" applyBorder="1" applyAlignment="1">
      <alignment horizontal="center" vertical="center" wrapText="1"/>
    </xf>
    <xf numFmtId="169" fontId="38" fillId="0" borderId="0" xfId="23" applyNumberFormat="1" applyFont="1" applyFill="1" applyBorder="1" applyAlignment="1">
      <alignment horizontal="center" vertical="center" wrapText="1"/>
    </xf>
    <xf numFmtId="0" fontId="39" fillId="0" borderId="0" xfId="0" applyFont="1" applyFill="1"/>
    <xf numFmtId="0" fontId="39" fillId="0" borderId="0" xfId="23" applyNumberFormat="1" applyFont="1" applyFill="1" applyBorder="1"/>
    <xf numFmtId="169" fontId="38" fillId="0" borderId="0" xfId="23" applyNumberFormat="1" applyFont="1" applyFill="1" applyAlignment="1">
      <alignment horizontal="left" indent="1"/>
    </xf>
    <xf numFmtId="169" fontId="39" fillId="0" borderId="17" xfId="23" applyNumberFormat="1" applyFont="1" applyFill="1" applyBorder="1"/>
    <xf numFmtId="169" fontId="39" fillId="0" borderId="0" xfId="23" applyNumberFormat="1" applyFont="1" applyFill="1"/>
    <xf numFmtId="169" fontId="39" fillId="0" borderId="0" xfId="23" applyNumberFormat="1" applyFont="1" applyFill="1" applyBorder="1"/>
    <xf numFmtId="0" fontId="38" fillId="0" borderId="0" xfId="145" quotePrefix="1" applyFont="1" applyFill="1" applyAlignment="1">
      <alignment horizontal="left" indent="1"/>
    </xf>
    <xf numFmtId="170" fontId="39" fillId="0" borderId="18" xfId="23" applyNumberFormat="1" applyFont="1" applyFill="1" applyBorder="1"/>
    <xf numFmtId="169" fontId="39" fillId="0" borderId="18" xfId="23" applyNumberFormat="1" applyFont="1" applyFill="1" applyBorder="1"/>
    <xf numFmtId="169" fontId="38" fillId="0" borderId="18" xfId="23" applyNumberFormat="1" applyFont="1" applyFill="1" applyBorder="1"/>
    <xf numFmtId="169" fontId="60" fillId="0" borderId="0" xfId="23" applyNumberFormat="1" applyFont="1" applyFill="1" applyBorder="1"/>
    <xf numFmtId="0" fontId="38" fillId="0" borderId="0" xfId="145" quotePrefix="1" applyFont="1" applyFill="1" applyAlignment="1">
      <alignment horizontal="left" vertical="center" indent="1"/>
    </xf>
    <xf numFmtId="3" fontId="61" fillId="0" borderId="0" xfId="0" applyNumberFormat="1" applyFont="1" applyFill="1"/>
    <xf numFmtId="0" fontId="38" fillId="0" borderId="0" xfId="0" applyNumberFormat="1" applyFont="1" applyFill="1" applyAlignment="1">
      <alignment horizontal="left"/>
    </xf>
    <xf numFmtId="0" fontId="38" fillId="0" borderId="0" xfId="0" quotePrefix="1" applyNumberFormat="1" applyFont="1" applyFill="1" applyAlignment="1">
      <alignment horizontal="left" indent="1"/>
    </xf>
    <xf numFmtId="0" fontId="39" fillId="0" borderId="0" xfId="145" applyFont="1" applyFill="1"/>
    <xf numFmtId="0" fontId="39" fillId="0" borderId="0" xfId="23" applyNumberFormat="1" applyFont="1" applyFill="1"/>
    <xf numFmtId="170" fontId="39" fillId="0" borderId="0" xfId="23" applyNumberFormat="1" applyFont="1" applyFill="1" applyBorder="1"/>
    <xf numFmtId="37" fontId="38" fillId="0" borderId="0" xfId="23" applyNumberFormat="1" applyFont="1" applyFill="1" applyBorder="1"/>
    <xf numFmtId="3" fontId="62" fillId="0" borderId="0" xfId="0" applyNumberFormat="1" applyFont="1" applyFill="1"/>
    <xf numFmtId="169" fontId="63" fillId="0" borderId="0" xfId="23" applyNumberFormat="1" applyFont="1" applyFill="1"/>
    <xf numFmtId="169" fontId="50" fillId="0" borderId="0" xfId="23" applyNumberFormat="1" applyFont="1" applyFill="1" applyBorder="1"/>
    <xf numFmtId="37" fontId="39" fillId="0" borderId="0" xfId="23" applyNumberFormat="1" applyFont="1" applyFill="1" applyBorder="1"/>
    <xf numFmtId="0" fontId="38" fillId="0" borderId="0" xfId="23" applyNumberFormat="1" applyFont="1" applyFill="1" applyAlignment="1">
      <alignment vertical="center"/>
    </xf>
    <xf numFmtId="0" fontId="38" fillId="0" borderId="0" xfId="23" applyNumberFormat="1" applyFont="1" applyFill="1" applyAlignment="1">
      <alignment wrapText="1"/>
    </xf>
    <xf numFmtId="0" fontId="38" fillId="0" borderId="0" xfId="23" applyNumberFormat="1" applyFont="1" applyFill="1" applyAlignment="1">
      <alignment horizontal="center" vertical="center"/>
    </xf>
    <xf numFmtId="169" fontId="39" fillId="0" borderId="17" xfId="23" applyNumberFormat="1" applyFont="1" applyFill="1" applyBorder="1" applyAlignment="1">
      <alignment horizontal="center"/>
    </xf>
    <xf numFmtId="169" fontId="39" fillId="0" borderId="0" xfId="23" applyNumberFormat="1" applyFont="1" applyFill="1" applyAlignment="1">
      <alignment horizontal="center"/>
    </xf>
    <xf numFmtId="0" fontId="38" fillId="0" borderId="0" xfId="23" applyNumberFormat="1" applyFont="1" applyFill="1" applyAlignment="1">
      <alignment horizontal="left" indent="1"/>
    </xf>
    <xf numFmtId="169" fontId="39" fillId="0" borderId="18" xfId="23" applyNumberFormat="1" applyFont="1" applyFill="1" applyBorder="1" applyAlignment="1">
      <alignment horizontal="center"/>
    </xf>
    <xf numFmtId="0" fontId="38" fillId="0" borderId="0" xfId="0" applyFont="1" applyFill="1"/>
    <xf numFmtId="0" fontId="38" fillId="0" borderId="0" xfId="23" applyNumberFormat="1" applyFont="1" applyFill="1" applyAlignment="1">
      <alignment horizontal="center" vertical="center" wrapText="1"/>
    </xf>
    <xf numFmtId="0" fontId="38" fillId="0" borderId="0" xfId="97" applyNumberFormat="1" applyFont="1" applyFill="1" applyAlignment="1">
      <alignment horizontal="left" vertical="center" indent="1"/>
    </xf>
    <xf numFmtId="0" fontId="38" fillId="0" borderId="0" xfId="97" applyNumberFormat="1" applyFont="1" applyFill="1" applyAlignment="1">
      <alignment horizontal="left" vertical="center" indent="3"/>
    </xf>
    <xf numFmtId="0" fontId="38" fillId="0" borderId="0" xfId="97" applyNumberFormat="1" applyFont="1" applyFill="1" applyAlignment="1">
      <alignment vertical="center"/>
    </xf>
    <xf numFmtId="0" fontId="38" fillId="0" borderId="0" xfId="23" applyNumberFormat="1" applyFont="1" applyFill="1" applyAlignment="1"/>
    <xf numFmtId="0" fontId="38" fillId="0" borderId="0" xfId="145" applyNumberFormat="1" applyFont="1" applyFill="1" applyAlignment="1">
      <alignment horizontal="left" indent="1"/>
    </xf>
    <xf numFmtId="169" fontId="39" fillId="0" borderId="18" xfId="23" applyNumberFormat="1" applyFont="1" applyFill="1" applyBorder="1" applyAlignment="1">
      <alignment horizontal="center" vertical="top"/>
    </xf>
    <xf numFmtId="0" fontId="38" fillId="0" borderId="0" xfId="145" applyNumberFormat="1" applyFont="1" applyFill="1" applyAlignment="1"/>
    <xf numFmtId="0" fontId="38" fillId="0" borderId="0" xfId="145" applyFont="1" applyFill="1" applyAlignment="1">
      <alignment vertical="center"/>
    </xf>
    <xf numFmtId="10" fontId="38" fillId="0" borderId="0" xfId="180" applyNumberFormat="1" applyFont="1" applyFill="1" applyBorder="1"/>
    <xf numFmtId="0" fontId="38" fillId="0" borderId="0" xfId="23" applyNumberFormat="1" applyFont="1" applyFill="1" applyAlignment="1">
      <alignment vertical="center" wrapText="1"/>
    </xf>
    <xf numFmtId="169" fontId="39" fillId="0" borderId="19" xfId="23" applyNumberFormat="1" applyFont="1" applyFill="1" applyBorder="1" applyAlignment="1">
      <alignment horizontal="center"/>
    </xf>
    <xf numFmtId="0" fontId="39" fillId="0" borderId="0" xfId="23" applyNumberFormat="1" applyFont="1" applyFill="1" applyAlignment="1">
      <alignment vertical="center" wrapText="1"/>
    </xf>
    <xf numFmtId="169" fontId="39" fillId="0" borderId="0" xfId="23" applyNumberFormat="1" applyFont="1" applyFill="1" applyAlignment="1">
      <alignment vertical="center" wrapText="1"/>
    </xf>
    <xf numFmtId="37" fontId="39" fillId="0" borderId="0" xfId="0" applyNumberFormat="1" applyFont="1" applyFill="1" applyAlignment="1" applyProtection="1">
      <alignment horizontal="left" vertical="top"/>
    </xf>
    <xf numFmtId="37" fontId="39" fillId="0" borderId="10" xfId="23" applyNumberFormat="1" applyFont="1" applyFill="1" applyBorder="1"/>
    <xf numFmtId="37" fontId="39" fillId="0" borderId="26" xfId="23" applyNumberFormat="1" applyFont="1" applyFill="1" applyBorder="1"/>
    <xf numFmtId="0" fontId="38" fillId="0" borderId="0" xfId="23" applyNumberFormat="1" applyFont="1" applyFill="1" applyBorder="1" applyAlignment="1">
      <alignment vertical="center"/>
    </xf>
    <xf numFmtId="170" fontId="38" fillId="0" borderId="0" xfId="63" applyNumberFormat="1" applyFont="1" applyFill="1" applyBorder="1"/>
    <xf numFmtId="0" fontId="38" fillId="0" borderId="0" xfId="23" applyNumberFormat="1" applyFont="1" applyFill="1" applyAlignment="1">
      <alignment horizontal="left" vertical="center" indent="1"/>
    </xf>
    <xf numFmtId="0" fontId="38" fillId="0" borderId="0" xfId="23" applyNumberFormat="1" applyFont="1" applyFill="1" applyAlignment="1">
      <alignment horizontal="left" vertical="center" wrapText="1" indent="1"/>
    </xf>
    <xf numFmtId="37" fontId="39" fillId="0" borderId="0" xfId="23" applyNumberFormat="1" applyFont="1" applyFill="1"/>
    <xf numFmtId="0" fontId="39" fillId="0" borderId="0" xfId="23" applyNumberFormat="1" applyFont="1" applyFill="1" applyBorder="1" applyAlignment="1">
      <alignment vertical="center"/>
    </xf>
    <xf numFmtId="0" fontId="39" fillId="0" borderId="0" xfId="23" applyNumberFormat="1" applyFont="1" applyFill="1" applyBorder="1" applyAlignment="1">
      <alignment vertical="center" wrapText="1"/>
    </xf>
    <xf numFmtId="169" fontId="39" fillId="0" borderId="10" xfId="23" applyNumberFormat="1" applyFont="1" applyFill="1" applyBorder="1"/>
    <xf numFmtId="0" fontId="39" fillId="0" borderId="0" xfId="23" applyNumberFormat="1" applyFont="1" applyFill="1" applyAlignment="1">
      <alignment vertical="center"/>
    </xf>
    <xf numFmtId="0" fontId="39" fillId="0" borderId="0" xfId="23" applyNumberFormat="1" applyFont="1" applyFill="1" applyAlignment="1">
      <alignment horizontal="center" vertical="center"/>
    </xf>
    <xf numFmtId="37" fontId="39" fillId="0" borderId="7" xfId="23" applyNumberFormat="1" applyFont="1" applyFill="1" applyBorder="1" applyAlignment="1">
      <alignment vertical="center"/>
    </xf>
    <xf numFmtId="169" fontId="39" fillId="0" borderId="0" xfId="23" applyNumberFormat="1" applyFont="1" applyFill="1" applyAlignment="1">
      <alignment vertical="center"/>
    </xf>
    <xf numFmtId="169" fontId="39" fillId="0" borderId="7" xfId="23" applyNumberFormat="1" applyFont="1" applyFill="1" applyBorder="1" applyAlignment="1">
      <alignment vertical="center"/>
    </xf>
    <xf numFmtId="169" fontId="39" fillId="0" borderId="0" xfId="23" applyNumberFormat="1" applyFont="1" applyFill="1" applyBorder="1" applyAlignment="1">
      <alignment vertical="center"/>
    </xf>
    <xf numFmtId="169" fontId="38" fillId="0" borderId="0" xfId="23" applyNumberFormat="1" applyFont="1" applyFill="1" applyBorder="1" applyAlignment="1">
      <alignment vertical="center"/>
    </xf>
    <xf numFmtId="37" fontId="38" fillId="0" borderId="7" xfId="23" applyNumberFormat="1" applyFont="1" applyFill="1" applyBorder="1" applyAlignment="1">
      <alignment vertical="center"/>
    </xf>
    <xf numFmtId="169" fontId="38" fillId="0" borderId="0" xfId="23" applyNumberFormat="1" applyFont="1" applyFill="1" applyAlignment="1">
      <alignment vertical="center"/>
    </xf>
    <xf numFmtId="0" fontId="39" fillId="0" borderId="0" xfId="23" applyNumberFormat="1" applyFont="1" applyFill="1" applyAlignment="1">
      <alignment horizontal="justify" vertical="justify" wrapText="1"/>
    </xf>
    <xf numFmtId="168" fontId="39" fillId="0" borderId="0" xfId="23" applyNumberFormat="1" applyFont="1" applyFill="1" applyBorder="1" applyAlignment="1">
      <alignment horizontal="center" vertical="center"/>
    </xf>
    <xf numFmtId="168" fontId="39" fillId="0" borderId="0" xfId="23" applyNumberFormat="1" applyFont="1" applyFill="1" applyAlignment="1">
      <alignment horizontal="justify" vertical="justify" wrapText="1"/>
    </xf>
    <xf numFmtId="169" fontId="39" fillId="0" borderId="0" xfId="23" applyNumberFormat="1" applyFont="1" applyFill="1" applyAlignment="1">
      <alignment horizontal="justify" vertical="justify" wrapText="1"/>
    </xf>
    <xf numFmtId="169" fontId="38" fillId="0" borderId="0" xfId="23" applyNumberFormat="1" applyFont="1" applyFill="1" applyAlignment="1">
      <alignment horizontal="justify" vertical="justify" wrapText="1"/>
    </xf>
    <xf numFmtId="169" fontId="38" fillId="0" borderId="0" xfId="23" applyNumberFormat="1" applyFont="1" applyFill="1" applyBorder="1" applyAlignment="1">
      <alignment horizontal="justify" vertical="justify" wrapText="1"/>
    </xf>
    <xf numFmtId="0" fontId="38" fillId="0" borderId="0" xfId="23" applyNumberFormat="1" applyFont="1" applyFill="1" applyAlignment="1">
      <alignment horizontal="justify" vertical="justify" wrapText="1"/>
    </xf>
    <xf numFmtId="169" fontId="38" fillId="0" borderId="0" xfId="23" applyNumberFormat="1" applyFont="1" applyFill="1" applyProtection="1"/>
    <xf numFmtId="169" fontId="38" fillId="0" borderId="0" xfId="23" applyNumberFormat="1" applyFont="1" applyFill="1" applyBorder="1" applyAlignment="1" applyProtection="1"/>
    <xf numFmtId="0" fontId="38" fillId="0" borderId="0" xfId="23" applyNumberFormat="1" applyFont="1" applyFill="1" applyAlignment="1">
      <alignment vertical="top"/>
    </xf>
    <xf numFmtId="169" fontId="38" fillId="0" borderId="0" xfId="23" applyNumberFormat="1" applyFont="1" applyFill="1" applyAlignment="1">
      <alignment vertical="top"/>
    </xf>
    <xf numFmtId="200" fontId="38" fillId="0" borderId="0" xfId="146" quotePrefix="1" applyFont="1" applyFill="1" applyAlignment="1"/>
    <xf numFmtId="0" fontId="38" fillId="0" borderId="0" xfId="0" applyFont="1" applyFill="1" applyAlignment="1">
      <alignment horizontal="justify" vertical="top"/>
    </xf>
    <xf numFmtId="0" fontId="39" fillId="0" borderId="0" xfId="0" applyFont="1" applyFill="1" applyBorder="1" applyAlignment="1" applyProtection="1">
      <alignment horizontal="center"/>
    </xf>
    <xf numFmtId="0" fontId="38" fillId="0" borderId="0" xfId="0" applyFont="1" applyFill="1" applyAlignment="1" applyProtection="1">
      <alignment vertical="top"/>
    </xf>
    <xf numFmtId="170" fontId="38" fillId="0" borderId="0" xfId="44" applyNumberFormat="1" applyFont="1" applyFill="1" applyBorder="1" applyAlignment="1">
      <alignment vertical="center"/>
    </xf>
    <xf numFmtId="169" fontId="38" fillId="0" borderId="0" xfId="23" applyNumberFormat="1" applyFont="1" applyFill="1" applyAlignment="1">
      <alignment horizontal="center" vertical="top"/>
    </xf>
    <xf numFmtId="0" fontId="38" fillId="0" borderId="0" xfId="0" applyNumberFormat="1" applyFont="1" applyFill="1" applyAlignment="1">
      <alignment horizontal="center" vertical="top"/>
    </xf>
    <xf numFmtId="0" fontId="38" fillId="0" borderId="0" xfId="0" quotePrefix="1" applyNumberFormat="1" applyFont="1" applyFill="1" applyAlignment="1">
      <alignment vertical="top"/>
    </xf>
    <xf numFmtId="0" fontId="39" fillId="0" borderId="0" xfId="23" applyNumberFormat="1" applyFont="1" applyFill="1" applyAlignment="1">
      <alignment vertical="top"/>
    </xf>
    <xf numFmtId="0" fontId="39" fillId="0" borderId="0" xfId="0" applyNumberFormat="1" applyFont="1" applyFill="1" applyAlignment="1">
      <alignment vertical="top"/>
    </xf>
    <xf numFmtId="0" fontId="39" fillId="0" borderId="0" xfId="23" applyNumberFormat="1" applyFont="1" applyFill="1" applyAlignment="1" applyProtection="1">
      <alignment vertical="top"/>
    </xf>
    <xf numFmtId="169" fontId="39" fillId="0" borderId="0" xfId="23" applyNumberFormat="1" applyFont="1" applyFill="1" applyAlignment="1" applyProtection="1">
      <alignment vertical="top"/>
    </xf>
    <xf numFmtId="0" fontId="38" fillId="0" borderId="0" xfId="23" applyNumberFormat="1" applyFont="1" applyFill="1" applyAlignment="1" applyProtection="1">
      <alignment vertical="top"/>
    </xf>
    <xf numFmtId="0" fontId="39" fillId="0" borderId="0" xfId="0" applyFont="1" applyFill="1" applyBorder="1" applyAlignment="1">
      <alignment horizontal="center"/>
    </xf>
    <xf numFmtId="0" fontId="38" fillId="0" borderId="0" xfId="0" applyFont="1" applyFill="1" applyAlignment="1" applyProtection="1">
      <alignment horizontal="center"/>
    </xf>
    <xf numFmtId="0" fontId="38" fillId="0" borderId="0" xfId="145" applyNumberFormat="1" applyFont="1" applyFill="1"/>
    <xf numFmtId="0" fontId="38" fillId="0" borderId="0" xfId="145" applyFont="1" applyFill="1" applyBorder="1" applyAlignment="1">
      <alignment horizontal="right"/>
    </xf>
    <xf numFmtId="0" fontId="38" fillId="0" borderId="0" xfId="145" applyFont="1" applyFill="1" applyBorder="1"/>
    <xf numFmtId="0" fontId="38" fillId="0" borderId="0" xfId="145" applyFont="1" applyFill="1" applyBorder="1" applyAlignment="1">
      <alignment horizontal="center"/>
    </xf>
    <xf numFmtId="0" fontId="38" fillId="0" borderId="0" xfId="145" applyFont="1" applyFill="1" applyBorder="1" applyAlignment="1">
      <alignment horizontal="center" vertical="center" wrapText="1"/>
    </xf>
    <xf numFmtId="0" fontId="38" fillId="0" borderId="0" xfId="145" applyFont="1" applyFill="1" applyAlignment="1">
      <alignment horizontal="left" indent="1"/>
    </xf>
    <xf numFmtId="0" fontId="39" fillId="0" borderId="0" xfId="145" applyNumberFormat="1" applyFont="1" applyFill="1"/>
    <xf numFmtId="0" fontId="38" fillId="0" borderId="0" xfId="145" applyNumberFormat="1" applyFont="1" applyFill="1" applyAlignment="1">
      <alignment horizontal="left"/>
    </xf>
    <xf numFmtId="169" fontId="39" fillId="0" borderId="0" xfId="23" applyNumberFormat="1" applyFont="1" applyFill="1" applyBorder="1" applyAlignment="1"/>
    <xf numFmtId="0" fontId="39" fillId="0" borderId="0" xfId="145" applyNumberFormat="1" applyFont="1" applyFill="1" applyAlignment="1">
      <alignment vertical="center"/>
    </xf>
    <xf numFmtId="170" fontId="38" fillId="0" borderId="0" xfId="44" applyNumberFormat="1" applyFont="1" applyFill="1" applyBorder="1"/>
    <xf numFmtId="0" fontId="39" fillId="0" borderId="0" xfId="145" applyNumberFormat="1" applyFont="1" applyFill="1" applyAlignment="1">
      <alignment vertical="top"/>
    </xf>
    <xf numFmtId="0" fontId="38" fillId="0" borderId="0" xfId="145" applyFont="1" applyFill="1" applyBorder="1" applyAlignment="1" applyProtection="1"/>
    <xf numFmtId="0" fontId="38" fillId="0" borderId="0" xfId="145" applyFont="1" applyFill="1" applyAlignment="1">
      <alignment horizontal="centerContinuous"/>
    </xf>
    <xf numFmtId="170" fontId="38" fillId="0" borderId="0" xfId="33" applyNumberFormat="1" applyFont="1" applyFill="1" applyAlignment="1">
      <alignment horizontal="centerContinuous"/>
    </xf>
    <xf numFmtId="0" fontId="39" fillId="0" borderId="0" xfId="145" applyFont="1" applyFill="1" applyAlignment="1">
      <alignment horizontal="centerContinuous"/>
    </xf>
    <xf numFmtId="0" fontId="38" fillId="0" borderId="0" xfId="0" applyFont="1" applyFill="1" applyAlignment="1">
      <alignment horizontal="center"/>
    </xf>
    <xf numFmtId="169" fontId="38" fillId="0" borderId="0" xfId="145" applyNumberFormat="1" applyFont="1" applyFill="1"/>
    <xf numFmtId="170" fontId="38" fillId="0" borderId="0" xfId="145" applyNumberFormat="1" applyFont="1" applyFill="1"/>
    <xf numFmtId="0" fontId="39" fillId="0" borderId="0" xfId="145" applyFont="1" applyFill="1" applyAlignment="1">
      <alignment vertical="center"/>
    </xf>
    <xf numFmtId="0" fontId="39" fillId="0" borderId="0" xfId="145" applyFont="1" applyFill="1" applyAlignment="1">
      <alignment horizontal="center" vertical="center"/>
    </xf>
    <xf numFmtId="0" fontId="38" fillId="0" borderId="0" xfId="145" applyFont="1" applyFill="1" applyBorder="1" applyAlignment="1"/>
    <xf numFmtId="0" fontId="38" fillId="0" borderId="0" xfId="145" applyFont="1" applyFill="1" applyBorder="1" applyAlignment="1">
      <alignment vertical="center"/>
    </xf>
    <xf numFmtId="170" fontId="38" fillId="0" borderId="0" xfId="0" applyNumberFormat="1" applyFont="1" applyFill="1"/>
    <xf numFmtId="0" fontId="64" fillId="0" borderId="0" xfId="0" applyFont="1" applyFill="1" applyBorder="1" applyAlignment="1"/>
    <xf numFmtId="0" fontId="39" fillId="0" borderId="0" xfId="145" quotePrefix="1" applyFont="1" applyFill="1" applyBorder="1" applyAlignment="1">
      <alignment horizontal="center" vertical="center"/>
    </xf>
    <xf numFmtId="170" fontId="39" fillId="0" borderId="0" xfId="145" applyNumberFormat="1" applyFont="1" applyFill="1" applyAlignment="1">
      <alignment horizontal="justify" vertical="top"/>
    </xf>
    <xf numFmtId="170" fontId="39" fillId="0" borderId="0" xfId="44" applyNumberFormat="1" applyFont="1" applyFill="1" applyBorder="1" applyAlignment="1">
      <alignment vertical="center"/>
    </xf>
    <xf numFmtId="37" fontId="38" fillId="0" borderId="0" xfId="178" applyFont="1" applyFill="1" applyAlignment="1">
      <alignment horizontal="left" indent="1"/>
    </xf>
    <xf numFmtId="0" fontId="38" fillId="0" borderId="0" xfId="145" applyFont="1" applyFill="1" applyAlignment="1">
      <alignment horizontal="center" vertical="center"/>
    </xf>
    <xf numFmtId="0" fontId="65" fillId="0" borderId="0" xfId="101" applyNumberFormat="1" applyFont="1" applyFill="1" applyAlignment="1">
      <alignment vertical="top"/>
    </xf>
    <xf numFmtId="0" fontId="38" fillId="0" borderId="0" xfId="145" applyFont="1" applyFill="1" applyAlignment="1">
      <alignment horizontal="left" vertical="center" indent="1"/>
    </xf>
    <xf numFmtId="41" fontId="39" fillId="0" borderId="0" xfId="145" applyNumberFormat="1" applyFont="1" applyFill="1" applyBorder="1"/>
    <xf numFmtId="170" fontId="39" fillId="0" borderId="0" xfId="32" applyNumberFormat="1" applyFont="1" applyFill="1" applyBorder="1"/>
    <xf numFmtId="41" fontId="38" fillId="0" borderId="0" xfId="0" applyNumberFormat="1" applyFont="1" applyFill="1"/>
    <xf numFmtId="168" fontId="38" fillId="0" borderId="0" xfId="23" applyFont="1" applyFill="1"/>
    <xf numFmtId="0" fontId="39" fillId="0" borderId="0" xfId="145" applyFont="1" applyFill="1" applyAlignment="1">
      <alignment horizontal="left" vertical="center" indent="1"/>
    </xf>
    <xf numFmtId="170" fontId="39" fillId="0" borderId="7" xfId="44" applyNumberFormat="1" applyFont="1" applyFill="1" applyBorder="1" applyAlignment="1">
      <alignment vertical="center"/>
    </xf>
    <xf numFmtId="0" fontId="38" fillId="0" borderId="0" xfId="0" applyFont="1" applyFill="1" applyAlignment="1">
      <alignment vertical="center"/>
    </xf>
    <xf numFmtId="43" fontId="38" fillId="0" borderId="0" xfId="0" applyNumberFormat="1" applyFont="1" applyFill="1" applyAlignment="1">
      <alignment vertical="center"/>
    </xf>
    <xf numFmtId="169" fontId="39" fillId="0" borderId="4" xfId="23" applyNumberFormat="1" applyFont="1" applyFill="1" applyBorder="1"/>
    <xf numFmtId="169" fontId="38" fillId="0" borderId="0" xfId="0" applyNumberFormat="1" applyFont="1" applyFill="1"/>
    <xf numFmtId="0" fontId="39" fillId="0" borderId="0" xfId="145" applyFont="1" applyFill="1" applyAlignment="1" applyProtection="1"/>
    <xf numFmtId="0" fontId="39" fillId="0" borderId="0" xfId="145" applyFont="1" applyFill="1" applyBorder="1" applyAlignment="1"/>
    <xf numFmtId="0" fontId="38" fillId="0" borderId="0" xfId="145" applyFont="1" applyFill="1" applyBorder="1" applyAlignment="1">
      <alignment horizontal="center" vertical="top"/>
    </xf>
    <xf numFmtId="170" fontId="38" fillId="0" borderId="0" xfId="44" applyNumberFormat="1" applyFont="1" applyFill="1"/>
    <xf numFmtId="173" fontId="39" fillId="0" borderId="0" xfId="44" applyNumberFormat="1" applyFont="1" applyFill="1"/>
    <xf numFmtId="173" fontId="38" fillId="0" borderId="0" xfId="44" applyNumberFormat="1" applyFont="1" applyFill="1"/>
    <xf numFmtId="173" fontId="39" fillId="0" borderId="17" xfId="44" applyNumberFormat="1" applyFont="1" applyFill="1" applyBorder="1" applyAlignment="1"/>
    <xf numFmtId="173" fontId="39" fillId="0" borderId="0" xfId="44" applyNumberFormat="1" applyFont="1" applyFill="1" applyAlignment="1"/>
    <xf numFmtId="173" fontId="38" fillId="0" borderId="17" xfId="44" applyNumberFormat="1" applyFont="1" applyFill="1" applyBorder="1"/>
    <xf numFmtId="41" fontId="38" fillId="0" borderId="18" xfId="44" applyNumberFormat="1" applyFont="1" applyFill="1" applyBorder="1" applyAlignment="1"/>
    <xf numFmtId="173" fontId="39" fillId="0" borderId="19" xfId="44" applyNumberFormat="1" applyFont="1" applyFill="1" applyBorder="1" applyAlignment="1"/>
    <xf numFmtId="173" fontId="38" fillId="0" borderId="19" xfId="44" applyNumberFormat="1" applyFont="1" applyFill="1" applyBorder="1"/>
    <xf numFmtId="173" fontId="38" fillId="0" borderId="0" xfId="145" applyNumberFormat="1" applyFont="1" applyFill="1"/>
    <xf numFmtId="173" fontId="38" fillId="0" borderId="0" xfId="44" applyNumberFormat="1" applyFont="1" applyFill="1" applyAlignment="1"/>
    <xf numFmtId="173" fontId="39" fillId="0" borderId="0" xfId="44" applyNumberFormat="1" applyFont="1" applyFill="1" applyBorder="1" applyAlignment="1"/>
    <xf numFmtId="173" fontId="39" fillId="0" borderId="0" xfId="44" applyNumberFormat="1" applyFont="1" applyFill="1" applyBorder="1"/>
    <xf numFmtId="0" fontId="39" fillId="0" borderId="0" xfId="23" applyNumberFormat="1" applyFont="1" applyFill="1" applyAlignment="1">
      <alignment horizontal="left" indent="1"/>
    </xf>
    <xf numFmtId="173" fontId="39" fillId="0" borderId="18" xfId="44" applyNumberFormat="1" applyFont="1" applyFill="1" applyBorder="1" applyAlignment="1"/>
    <xf numFmtId="173" fontId="38" fillId="0" borderId="18" xfId="44" applyNumberFormat="1" applyFont="1" applyFill="1" applyBorder="1"/>
    <xf numFmtId="173" fontId="38" fillId="0" borderId="0" xfId="44" applyNumberFormat="1" applyFont="1" applyFill="1" applyBorder="1" applyAlignment="1"/>
    <xf numFmtId="41" fontId="38" fillId="0" borderId="0" xfId="145" applyNumberFormat="1" applyFont="1" applyFill="1"/>
    <xf numFmtId="170" fontId="38" fillId="0" borderId="0" xfId="145" applyNumberFormat="1" applyFont="1" applyFill="1" applyBorder="1"/>
    <xf numFmtId="173" fontId="39" fillId="0" borderId="7" xfId="44" applyNumberFormat="1" applyFont="1" applyFill="1" applyBorder="1" applyAlignment="1">
      <alignment vertical="center"/>
    </xf>
    <xf numFmtId="173" fontId="39" fillId="0" borderId="0" xfId="44" applyNumberFormat="1" applyFont="1" applyFill="1" applyBorder="1" applyAlignment="1">
      <alignment vertical="center"/>
    </xf>
    <xf numFmtId="173" fontId="38" fillId="0" borderId="0" xfId="44" applyNumberFormat="1" applyFont="1" applyFill="1" applyAlignment="1">
      <alignment vertical="center"/>
    </xf>
    <xf numFmtId="173" fontId="38" fillId="0" borderId="7" xfId="44" applyNumberFormat="1" applyFont="1" applyFill="1" applyBorder="1" applyAlignment="1">
      <alignment vertical="center"/>
    </xf>
    <xf numFmtId="170" fontId="38" fillId="0" borderId="0" xfId="145" applyNumberFormat="1" applyFont="1" applyFill="1" applyAlignment="1">
      <alignment vertical="center"/>
    </xf>
    <xf numFmtId="173" fontId="38" fillId="0" borderId="0" xfId="145" applyNumberFormat="1" applyFont="1" applyFill="1" applyAlignment="1">
      <alignment vertical="center"/>
    </xf>
    <xf numFmtId="170" fontId="38" fillId="0" borderId="0" xfId="33" applyNumberFormat="1" applyFont="1" applyFill="1" applyBorder="1" applyAlignment="1" applyProtection="1">
      <alignment horizontal="centerContinuous"/>
    </xf>
    <xf numFmtId="170" fontId="38" fillId="0" borderId="0" xfId="33" applyNumberFormat="1" applyFont="1" applyFill="1" applyBorder="1" applyAlignment="1" applyProtection="1"/>
    <xf numFmtId="173" fontId="38" fillId="0" borderId="0" xfId="145" applyNumberFormat="1" applyFont="1" applyFill="1" applyBorder="1" applyAlignment="1" applyProtection="1"/>
    <xf numFmtId="170" fontId="38" fillId="0" borderId="0" xfId="33" applyNumberFormat="1" applyFont="1" applyFill="1" applyProtection="1"/>
    <xf numFmtId="170" fontId="38" fillId="0" borderId="0" xfId="44" applyNumberFormat="1" applyFont="1" applyFill="1" applyAlignment="1">
      <alignment horizontal="right"/>
    </xf>
    <xf numFmtId="169" fontId="39" fillId="0" borderId="18" xfId="23" applyNumberFormat="1" applyFont="1" applyFill="1" applyBorder="1" applyAlignment="1">
      <alignment vertical="center"/>
    </xf>
    <xf numFmtId="169" fontId="38" fillId="0" borderId="18" xfId="23" applyNumberFormat="1" applyFont="1" applyFill="1" applyBorder="1" applyAlignment="1">
      <alignment vertical="center"/>
    </xf>
    <xf numFmtId="169" fontId="39" fillId="0" borderId="19" xfId="23" applyNumberFormat="1" applyFont="1" applyFill="1" applyBorder="1" applyAlignment="1">
      <alignment vertical="center"/>
    </xf>
    <xf numFmtId="0" fontId="39" fillId="0" borderId="0" xfId="145" applyFont="1" applyFill="1" applyAlignment="1">
      <alignment horizontal="left" vertical="center"/>
    </xf>
    <xf numFmtId="170" fontId="38" fillId="0" borderId="0" xfId="23" applyNumberFormat="1" applyFont="1" applyFill="1" applyAlignment="1">
      <alignment vertical="top"/>
    </xf>
    <xf numFmtId="207" fontId="57" fillId="0" borderId="0" xfId="227" quotePrefix="1" applyNumberFormat="1" applyFont="1" applyFill="1" applyAlignment="1">
      <alignment horizontal="left" vertical="top"/>
    </xf>
    <xf numFmtId="0" fontId="57" fillId="0" borderId="0" xfId="227" applyFont="1" applyFill="1" applyAlignment="1">
      <alignment horizontal="left" vertical="top"/>
    </xf>
    <xf numFmtId="0" fontId="58" fillId="0" borderId="0" xfId="227" applyFont="1" applyFill="1" applyAlignment="1">
      <alignment vertical="top"/>
    </xf>
    <xf numFmtId="170" fontId="58" fillId="0" borderId="0" xfId="44" applyNumberFormat="1" applyFont="1" applyFill="1" applyAlignment="1">
      <alignment horizontal="right" vertical="top"/>
    </xf>
    <xf numFmtId="170" fontId="57" fillId="0" borderId="0" xfId="44" applyNumberFormat="1" applyFont="1" applyFill="1" applyBorder="1" applyAlignment="1">
      <alignment vertical="top"/>
    </xf>
    <xf numFmtId="0" fontId="58" fillId="0" borderId="0" xfId="227" applyFont="1" applyFill="1" applyAlignment="1">
      <alignment horizontal="left" vertical="top"/>
    </xf>
    <xf numFmtId="170" fontId="58" fillId="0" borderId="0" xfId="23" applyNumberFormat="1" applyFont="1" applyFill="1" applyAlignment="1">
      <alignment vertical="top"/>
    </xf>
    <xf numFmtId="0" fontId="57" fillId="0" borderId="0" xfId="227" quotePrefix="1" applyFont="1" applyFill="1" applyAlignment="1">
      <alignment horizontal="left" vertical="top"/>
    </xf>
    <xf numFmtId="0" fontId="57" fillId="0" borderId="0" xfId="227" quotePrefix="1" applyNumberFormat="1" applyFont="1" applyFill="1" applyAlignment="1">
      <alignment horizontal="left" vertical="top"/>
    </xf>
    <xf numFmtId="0" fontId="57" fillId="0" borderId="0" xfId="227" applyNumberFormat="1" applyFont="1" applyFill="1" applyAlignment="1">
      <alignment horizontal="left" vertical="top"/>
    </xf>
    <xf numFmtId="0" fontId="58" fillId="0" borderId="0" xfId="227" applyNumberFormat="1" applyFont="1" applyFill="1" applyAlignment="1">
      <alignment vertical="top"/>
    </xf>
    <xf numFmtId="0" fontId="57" fillId="0" borderId="6" xfId="44" applyNumberFormat="1" applyFont="1" applyFill="1" applyBorder="1" applyAlignment="1">
      <alignment horizontal="center" vertical="top"/>
    </xf>
    <xf numFmtId="170" fontId="58" fillId="0" borderId="0" xfId="44" applyNumberFormat="1" applyFont="1" applyFill="1" applyAlignment="1">
      <alignment vertical="top"/>
    </xf>
    <xf numFmtId="170" fontId="38" fillId="0" borderId="0" xfId="23" applyNumberFormat="1" applyFont="1" applyFill="1" applyBorder="1" applyAlignment="1">
      <alignment vertical="top"/>
    </xf>
    <xf numFmtId="170" fontId="39" fillId="0" borderId="0" xfId="23" applyNumberFormat="1" applyFont="1" applyFill="1" applyAlignment="1">
      <alignment vertical="top"/>
    </xf>
    <xf numFmtId="0" fontId="39" fillId="0" borderId="0" xfId="145" applyFont="1" applyFill="1" applyBorder="1" applyAlignment="1">
      <alignment vertical="center"/>
    </xf>
    <xf numFmtId="0" fontId="38" fillId="0" borderId="0" xfId="145" applyFont="1" applyFill="1" applyBorder="1" applyAlignment="1">
      <alignment horizontal="center" vertical="center"/>
    </xf>
    <xf numFmtId="37" fontId="39" fillId="0" borderId="0" xfId="23" applyNumberFormat="1" applyFont="1" applyFill="1" applyBorder="1" applyAlignment="1"/>
    <xf numFmtId="169" fontId="38" fillId="0" borderId="0" xfId="23" applyNumberFormat="1" applyFont="1" applyFill="1" applyBorder="1" applyAlignment="1"/>
    <xf numFmtId="37" fontId="39" fillId="0" borderId="17" xfId="23" applyNumberFormat="1" applyFont="1" applyFill="1" applyBorder="1" applyAlignment="1"/>
    <xf numFmtId="169" fontId="39" fillId="0" borderId="18" xfId="23" applyNumberFormat="1" applyFont="1" applyFill="1" applyBorder="1" applyAlignment="1"/>
    <xf numFmtId="37" fontId="39" fillId="0" borderId="18" xfId="23" applyNumberFormat="1" applyFont="1" applyFill="1" applyBorder="1" applyAlignment="1"/>
    <xf numFmtId="37" fontId="38" fillId="0" borderId="0" xfId="145" applyNumberFormat="1" applyFont="1" applyFill="1"/>
    <xf numFmtId="37" fontId="39" fillId="0" borderId="19" xfId="23" applyNumberFormat="1" applyFont="1" applyFill="1" applyBorder="1" applyAlignment="1"/>
    <xf numFmtId="37" fontId="39" fillId="0" borderId="0" xfId="23" applyNumberFormat="1" applyFont="1" applyFill="1" applyAlignment="1"/>
    <xf numFmtId="37" fontId="38" fillId="0" borderId="0" xfId="23" applyNumberFormat="1" applyFont="1" applyFill="1" applyAlignment="1"/>
    <xf numFmtId="170" fontId="39" fillId="0" borderId="18" xfId="23" applyNumberFormat="1" applyFont="1" applyFill="1" applyBorder="1" applyAlignment="1"/>
    <xf numFmtId="0" fontId="38" fillId="0" borderId="0" xfId="145" applyNumberFormat="1" applyFont="1" applyFill="1" applyAlignment="1">
      <alignment horizontal="left" vertical="top"/>
    </xf>
    <xf numFmtId="169" fontId="39" fillId="0" borderId="19" xfId="23" applyNumberFormat="1" applyFont="1" applyFill="1" applyBorder="1" applyAlignment="1"/>
    <xf numFmtId="168" fontId="39" fillId="0" borderId="18" xfId="23" applyFont="1" applyFill="1" applyBorder="1" applyAlignment="1"/>
    <xf numFmtId="0" fontId="38" fillId="0" borderId="0" xfId="145" applyFont="1" applyFill="1" applyAlignment="1">
      <alignment vertical="top"/>
    </xf>
    <xf numFmtId="169" fontId="39" fillId="0" borderId="17" xfId="23" applyNumberFormat="1" applyFont="1" applyFill="1" applyBorder="1" applyAlignment="1"/>
    <xf numFmtId="0" fontId="38" fillId="0" borderId="0" xfId="145" quotePrefix="1" applyFont="1" applyFill="1" applyAlignment="1">
      <alignment horizontal="left"/>
    </xf>
    <xf numFmtId="0" fontId="39" fillId="0" borderId="0" xfId="145" quotePrefix="1" applyFont="1" applyFill="1" applyAlignment="1">
      <alignment horizontal="left" vertical="center"/>
    </xf>
    <xf numFmtId="0" fontId="39" fillId="0" borderId="0" xfId="145" quotePrefix="1" applyFont="1" applyFill="1" applyAlignment="1">
      <alignment horizontal="left"/>
    </xf>
    <xf numFmtId="169" fontId="39" fillId="0" borderId="0" xfId="145" applyNumberFormat="1" applyFont="1" applyFill="1" applyBorder="1" applyAlignment="1">
      <alignment horizontal="center"/>
    </xf>
    <xf numFmtId="0" fontId="38" fillId="0" borderId="0" xfId="145" applyFont="1" applyFill="1" applyBorder="1" applyProtection="1"/>
    <xf numFmtId="0" fontId="39" fillId="0" borderId="0" xfId="0" applyFont="1" applyFill="1" applyAlignment="1">
      <alignment horizontal="center" vertical="center"/>
    </xf>
    <xf numFmtId="0" fontId="68" fillId="0" borderId="0" xfId="145" applyFont="1" applyFill="1"/>
    <xf numFmtId="171" fontId="38" fillId="0" borderId="0" xfId="44" applyNumberFormat="1" applyFont="1" applyFill="1" applyBorder="1" applyAlignment="1">
      <alignment horizontal="center" vertical="center"/>
    </xf>
    <xf numFmtId="171" fontId="38" fillId="0" borderId="0" xfId="145" applyNumberFormat="1" applyFont="1" applyFill="1" applyBorder="1" applyAlignment="1">
      <alignment horizontal="center" vertical="center"/>
    </xf>
    <xf numFmtId="169" fontId="39" fillId="0" borderId="0" xfId="23" applyNumberFormat="1" applyFont="1" applyFill="1" applyAlignment="1">
      <alignment horizontal="center" vertical="center"/>
    </xf>
    <xf numFmtId="171" fontId="38" fillId="0" borderId="0" xfId="145" applyNumberFormat="1" applyFont="1" applyFill="1"/>
    <xf numFmtId="0" fontId="39" fillId="0" borderId="0" xfId="145" quotePrefix="1" applyFont="1" applyFill="1" applyAlignment="1"/>
    <xf numFmtId="0" fontId="39" fillId="0" borderId="0" xfId="176" quotePrefix="1" applyNumberFormat="1" applyFont="1" applyFill="1" applyBorder="1" applyAlignment="1"/>
    <xf numFmtId="196" fontId="39" fillId="0" borderId="0" xfId="176" applyNumberFormat="1" applyFont="1" applyFill="1" applyBorder="1" applyAlignment="1">
      <alignment wrapText="1"/>
    </xf>
    <xf numFmtId="0" fontId="38" fillId="0" borderId="0" xfId="176" applyFont="1" applyFill="1" applyAlignment="1"/>
    <xf numFmtId="196" fontId="38" fillId="0" borderId="0" xfId="160" applyNumberFormat="1" applyFont="1" applyFill="1" applyBorder="1" applyAlignment="1">
      <alignment vertical="center"/>
    </xf>
    <xf numFmtId="196" fontId="39" fillId="0" borderId="0" xfId="160" quotePrefix="1" applyNumberFormat="1" applyFont="1" applyFill="1" applyBorder="1" applyAlignment="1">
      <alignment horizontal="center"/>
    </xf>
    <xf numFmtId="0" fontId="38" fillId="0" borderId="0" xfId="176" applyNumberFormat="1" applyFont="1" applyFill="1" applyAlignment="1"/>
    <xf numFmtId="2" fontId="38" fillId="0" borderId="0" xfId="184" applyNumberFormat="1" applyFont="1" applyFill="1" applyAlignment="1">
      <alignment horizontal="center"/>
    </xf>
    <xf numFmtId="0" fontId="38" fillId="0" borderId="0" xfId="145" applyFont="1" applyFill="1" applyAlignment="1">
      <alignment horizontal="left" vertical="top"/>
    </xf>
    <xf numFmtId="0" fontId="39" fillId="0" borderId="0" xfId="145" applyFont="1" applyFill="1" applyAlignment="1">
      <alignment vertical="top"/>
    </xf>
    <xf numFmtId="0" fontId="39" fillId="0" borderId="0" xfId="145" quotePrefix="1" applyFont="1" applyFill="1" applyAlignment="1">
      <alignment horizontal="left" vertical="top"/>
    </xf>
    <xf numFmtId="0" fontId="39" fillId="0" borderId="0" xfId="145" applyFont="1" applyFill="1" applyAlignment="1">
      <alignment horizontal="left" vertical="top"/>
    </xf>
    <xf numFmtId="0" fontId="70" fillId="0" borderId="0" xfId="145" applyFont="1" applyFill="1" applyAlignment="1">
      <alignment vertical="top"/>
    </xf>
    <xf numFmtId="0" fontId="39" fillId="0" borderId="0" xfId="145" applyNumberFormat="1" applyFont="1" applyFill="1" applyAlignment="1">
      <alignment horizontal="left" vertical="top"/>
    </xf>
    <xf numFmtId="0" fontId="38" fillId="0" borderId="0" xfId="0" applyFont="1" applyFill="1" applyAlignment="1">
      <alignment vertical="top" wrapText="1"/>
    </xf>
    <xf numFmtId="0" fontId="39" fillId="0" borderId="0" xfId="205" applyFont="1" applyFill="1" applyAlignment="1">
      <alignment vertical="top"/>
    </xf>
    <xf numFmtId="0" fontId="38" fillId="0" borderId="0" xfId="179" applyNumberFormat="1" applyFont="1" applyFill="1" applyAlignment="1">
      <alignment horizontal="justify" vertical="top"/>
    </xf>
    <xf numFmtId="0" fontId="38" fillId="0" borderId="0" xfId="179" applyNumberFormat="1" applyFont="1" applyFill="1" applyAlignment="1">
      <alignment horizontal="justify" vertical="top" wrapText="1"/>
    </xf>
    <xf numFmtId="0" fontId="39" fillId="0" borderId="0" xfId="44" applyNumberFormat="1" applyFont="1" applyFill="1" applyAlignment="1">
      <alignment vertical="top"/>
    </xf>
    <xf numFmtId="172" fontId="39" fillId="0" borderId="0" xfId="145" applyNumberFormat="1" applyFont="1" applyFill="1" applyAlignment="1">
      <alignment vertical="top" wrapText="1"/>
    </xf>
    <xf numFmtId="49" fontId="71" fillId="0" borderId="0" xfId="145" applyNumberFormat="1" applyFont="1" applyFill="1" applyAlignment="1"/>
    <xf numFmtId="0" fontId="38" fillId="0" borderId="0" xfId="145" applyFont="1" applyFill="1" applyBorder="1" applyAlignment="1">
      <alignment horizontal="justify" vertical="top"/>
    </xf>
    <xf numFmtId="0" fontId="38" fillId="0" borderId="0" xfId="211" applyFont="1" applyFill="1" applyAlignment="1">
      <alignment vertical="top"/>
    </xf>
    <xf numFmtId="0" fontId="38" fillId="0" borderId="0" xfId="145" applyFont="1" applyFill="1" applyAlignment="1">
      <alignment horizontal="left" vertical="center"/>
    </xf>
    <xf numFmtId="0" fontId="70" fillId="0" borderId="0" xfId="145" applyFont="1" applyFill="1" applyAlignment="1">
      <alignment vertical="center"/>
    </xf>
    <xf numFmtId="0" fontId="39" fillId="0" borderId="0" xfId="145" applyFont="1" applyFill="1" applyBorder="1" applyAlignment="1">
      <alignment vertical="top" wrapText="1"/>
    </xf>
    <xf numFmtId="0" fontId="38" fillId="0" borderId="0" xfId="211" applyNumberFormat="1" applyFont="1" applyFill="1" applyAlignment="1">
      <alignment vertical="top"/>
    </xf>
    <xf numFmtId="0" fontId="69" fillId="0" borderId="0" xfId="145" applyFont="1" applyFill="1" applyAlignment="1">
      <alignment horizontal="center" vertical="center"/>
    </xf>
    <xf numFmtId="0" fontId="38" fillId="0" borderId="0" xfId="10" applyNumberFormat="1" applyFont="1" applyFill="1" applyBorder="1" applyAlignment="1">
      <alignment vertical="top"/>
    </xf>
    <xf numFmtId="49" fontId="64" fillId="0" borderId="0" xfId="145" applyNumberFormat="1" applyFont="1" applyFill="1" applyAlignment="1">
      <alignment horizontal="center" vertical="center"/>
    </xf>
    <xf numFmtId="0" fontId="50" fillId="0" borderId="0" xfId="145" applyFont="1" applyFill="1" applyAlignment="1">
      <alignment horizontal="center" vertical="center"/>
    </xf>
    <xf numFmtId="0" fontId="39" fillId="0" borderId="0" xfId="145" quotePrefix="1" applyFont="1" applyFill="1" applyBorder="1" applyAlignment="1"/>
    <xf numFmtId="170" fontId="39" fillId="0" borderId="0" xfId="44" applyNumberFormat="1" applyFont="1" applyFill="1" applyAlignment="1">
      <alignment vertical="center"/>
    </xf>
    <xf numFmtId="170" fontId="38" fillId="0" borderId="0" xfId="32" applyNumberFormat="1" applyFont="1" applyFill="1" applyAlignment="1">
      <alignment vertical="center"/>
    </xf>
    <xf numFmtId="0" fontId="39" fillId="0" borderId="0" xfId="150" quotePrefix="1" applyFont="1" applyFill="1" applyAlignment="1" applyProtection="1">
      <alignment vertical="top"/>
      <protection locked="0"/>
    </xf>
    <xf numFmtId="0" fontId="38" fillId="0" borderId="0" xfId="0" applyFont="1" applyAlignment="1">
      <alignment vertical="top"/>
    </xf>
    <xf numFmtId="170" fontId="39" fillId="0" borderId="0" xfId="32" applyNumberFormat="1" applyFont="1" applyFill="1" applyAlignment="1">
      <alignment vertical="center"/>
    </xf>
    <xf numFmtId="0" fontId="38" fillId="0" borderId="0" xfId="145" quotePrefix="1" applyNumberFormat="1" applyFont="1" applyFill="1" applyAlignment="1">
      <alignment vertical="top"/>
    </xf>
    <xf numFmtId="0" fontId="38" fillId="0" borderId="0" xfId="145" quotePrefix="1" applyNumberFormat="1" applyFont="1" applyFill="1" applyAlignment="1">
      <alignment vertical="top" wrapText="1"/>
    </xf>
    <xf numFmtId="172" fontId="38" fillId="0" borderId="0" xfId="145" quotePrefix="1" applyNumberFormat="1" applyFont="1" applyFill="1" applyAlignment="1">
      <alignment horizontal="center" vertical="center" wrapText="1"/>
    </xf>
    <xf numFmtId="37" fontId="39" fillId="0" borderId="0" xfId="32" applyNumberFormat="1" applyFont="1" applyFill="1" applyAlignment="1">
      <alignment vertical="center"/>
    </xf>
    <xf numFmtId="37" fontId="38" fillId="0" borderId="0" xfId="145" applyNumberFormat="1" applyFont="1" applyFill="1" applyAlignment="1">
      <alignment vertical="center"/>
    </xf>
    <xf numFmtId="37" fontId="38" fillId="0" borderId="0" xfId="0" applyNumberFormat="1" applyFont="1" applyFill="1" applyAlignment="1">
      <alignment horizontal="justify" vertical="top" wrapText="1"/>
    </xf>
    <xf numFmtId="37" fontId="38" fillId="0" borderId="18" xfId="32" applyNumberFormat="1" applyFont="1" applyFill="1" applyBorder="1" applyAlignment="1">
      <alignment vertical="center"/>
    </xf>
    <xf numFmtId="168" fontId="39" fillId="0" borderId="19" xfId="23" applyFont="1" applyFill="1" applyBorder="1" applyAlignment="1">
      <alignment vertical="center"/>
    </xf>
    <xf numFmtId="37" fontId="38" fillId="0" borderId="0" xfId="145" applyNumberFormat="1" applyFont="1" applyFill="1" applyBorder="1" applyAlignment="1">
      <alignment vertical="center"/>
    </xf>
    <xf numFmtId="0" fontId="38" fillId="0" borderId="0" xfId="211" applyFont="1" applyFill="1" applyAlignment="1">
      <alignment vertical="center"/>
    </xf>
    <xf numFmtId="0" fontId="39" fillId="0" borderId="0" xfId="157" applyFont="1" applyFill="1" applyAlignment="1">
      <alignment horizontal="left" vertical="center"/>
    </xf>
    <xf numFmtId="0" fontId="38" fillId="0" borderId="0" xfId="145" applyFont="1" applyFill="1" applyBorder="1" applyAlignment="1">
      <alignment horizontal="justify" vertical="center"/>
    </xf>
    <xf numFmtId="37" fontId="38" fillId="0" borderId="0" xfId="145" applyNumberFormat="1" applyFont="1" applyFill="1" applyBorder="1" applyAlignment="1">
      <alignment horizontal="justify" vertical="center"/>
    </xf>
    <xf numFmtId="37" fontId="39" fillId="0" borderId="0" xfId="145" applyNumberFormat="1" applyFont="1" applyFill="1" applyBorder="1" applyAlignment="1">
      <alignment horizontal="justify" vertical="center"/>
    </xf>
    <xf numFmtId="0" fontId="38" fillId="0" borderId="0" xfId="44" applyNumberFormat="1" applyFont="1" applyFill="1" applyAlignment="1">
      <alignment vertical="top"/>
    </xf>
    <xf numFmtId="0" fontId="38" fillId="0" borderId="0" xfId="145" applyFont="1" applyFill="1" applyBorder="1" applyAlignment="1">
      <alignment horizontal="centerContinuous" vertical="top"/>
    </xf>
    <xf numFmtId="0" fontId="38" fillId="0" borderId="0" xfId="145" quotePrefix="1" applyNumberFormat="1" applyFont="1" applyFill="1" applyAlignment="1">
      <alignment horizontal="left" vertical="top"/>
    </xf>
    <xf numFmtId="170" fontId="38" fillId="0" borderId="0" xfId="64" applyNumberFormat="1" applyFont="1" applyFill="1" applyBorder="1" applyAlignment="1">
      <alignment horizontal="center"/>
    </xf>
    <xf numFmtId="168" fontId="38" fillId="0" borderId="0" xfId="23" applyFont="1" applyFill="1" applyAlignment="1">
      <alignment horizontal="justify" vertical="top"/>
    </xf>
    <xf numFmtId="0" fontId="38" fillId="0" borderId="0" xfId="145" quotePrefix="1" applyNumberFormat="1" applyFont="1" applyFill="1" applyAlignment="1">
      <alignment horizontal="left" vertical="top" indent="1"/>
    </xf>
    <xf numFmtId="169" fontId="39" fillId="0" borderId="0" xfId="64" applyNumberFormat="1" applyFont="1" applyFill="1" applyBorder="1" applyAlignment="1">
      <alignment horizontal="center"/>
    </xf>
    <xf numFmtId="169" fontId="38" fillId="0" borderId="0" xfId="64" applyNumberFormat="1" applyFont="1" applyFill="1" applyBorder="1" applyAlignment="1">
      <alignment horizontal="center"/>
    </xf>
    <xf numFmtId="43" fontId="38" fillId="0" borderId="0" xfId="179" applyNumberFormat="1" applyFont="1" applyFill="1" applyAlignment="1">
      <alignment horizontal="justify" vertical="top"/>
    </xf>
    <xf numFmtId="0" fontId="38" fillId="0" borderId="0" xfId="145" applyNumberFormat="1" applyFont="1" applyFill="1" applyAlignment="1">
      <alignment horizontal="left" vertical="top" indent="2"/>
    </xf>
    <xf numFmtId="169" fontId="39" fillId="0" borderId="0" xfId="145" applyNumberFormat="1" applyFont="1" applyFill="1" applyAlignment="1">
      <alignment vertical="top"/>
    </xf>
    <xf numFmtId="170" fontId="39" fillId="0" borderId="0" xfId="32" quotePrefix="1" applyNumberFormat="1" applyFont="1" applyFill="1" applyBorder="1" applyAlignment="1">
      <alignment horizontal="center"/>
    </xf>
    <xf numFmtId="170" fontId="39" fillId="0" borderId="0" xfId="32" applyNumberFormat="1" applyFont="1" applyFill="1" applyAlignment="1">
      <alignment horizontal="center"/>
    </xf>
    <xf numFmtId="170" fontId="38" fillId="0" borderId="0" xfId="32" applyNumberFormat="1" applyFont="1" applyFill="1" applyAlignment="1">
      <alignment horizontal="center"/>
    </xf>
    <xf numFmtId="169" fontId="39" fillId="0" borderId="0" xfId="23" applyNumberFormat="1" applyFont="1" applyFill="1" applyAlignment="1">
      <alignment horizontal="justify" vertical="top"/>
    </xf>
    <xf numFmtId="49" fontId="71" fillId="0" borderId="0" xfId="145" applyNumberFormat="1" applyFont="1" applyFill="1" applyAlignment="1">
      <alignment horizontal="left"/>
    </xf>
    <xf numFmtId="169" fontId="38" fillId="0" borderId="0" xfId="179" applyNumberFormat="1" applyFont="1" applyFill="1" applyAlignment="1">
      <alignment horizontal="justify" vertical="top"/>
    </xf>
    <xf numFmtId="170" fontId="38" fillId="0" borderId="0" xfId="32" applyNumberFormat="1" applyFont="1" applyFill="1" applyBorder="1" applyAlignment="1">
      <alignment horizontal="center"/>
    </xf>
    <xf numFmtId="0" fontId="38" fillId="0" borderId="0" xfId="179" applyNumberFormat="1" applyFont="1" applyFill="1" applyAlignment="1">
      <alignment horizontal="justify" vertical="center"/>
    </xf>
    <xf numFmtId="169" fontId="39" fillId="0" borderId="7" xfId="64" applyNumberFormat="1" applyFont="1" applyFill="1" applyBorder="1" applyAlignment="1">
      <alignment horizontal="center" vertical="center"/>
    </xf>
    <xf numFmtId="169" fontId="39" fillId="0" borderId="0" xfId="64" applyNumberFormat="1" applyFont="1" applyFill="1" applyBorder="1" applyAlignment="1">
      <alignment horizontal="center" vertical="center"/>
    </xf>
    <xf numFmtId="169" fontId="38" fillId="0" borderId="7" xfId="64" applyNumberFormat="1" applyFont="1" applyFill="1" applyBorder="1" applyAlignment="1">
      <alignment horizontal="center" vertical="center"/>
    </xf>
    <xf numFmtId="0" fontId="38" fillId="0" borderId="0" xfId="179" applyNumberFormat="1" applyFont="1" applyFill="1" applyAlignment="1">
      <alignment horizontal="justify" vertical="center" wrapText="1"/>
    </xf>
    <xf numFmtId="169" fontId="38" fillId="0" borderId="0" xfId="64" applyNumberFormat="1" applyFont="1" applyFill="1" applyBorder="1" applyAlignment="1">
      <alignment horizontal="center" vertical="center"/>
    </xf>
    <xf numFmtId="0" fontId="38" fillId="0" borderId="0" xfId="145" applyFont="1" applyFill="1" applyAlignment="1">
      <alignment horizontal="center" vertical="top"/>
    </xf>
    <xf numFmtId="169" fontId="38" fillId="0" borderId="0" xfId="145" applyNumberFormat="1" applyFont="1" applyFill="1" applyAlignment="1">
      <alignment horizontal="center" vertical="top"/>
    </xf>
    <xf numFmtId="170" fontId="38" fillId="0" borderId="0" xfId="145" applyNumberFormat="1" applyFont="1" applyFill="1" applyAlignment="1">
      <alignment horizontal="center" vertical="top"/>
    </xf>
    <xf numFmtId="168" fontId="38" fillId="0" borderId="0" xfId="145" applyNumberFormat="1" applyFont="1" applyFill="1" applyAlignment="1">
      <alignment vertical="top"/>
    </xf>
    <xf numFmtId="170" fontId="39" fillId="0" borderId="7" xfId="32" applyNumberFormat="1" applyFont="1" applyFill="1" applyBorder="1" applyAlignment="1">
      <alignment horizontal="center" vertical="center"/>
    </xf>
    <xf numFmtId="170" fontId="39" fillId="0" borderId="0" xfId="32" applyNumberFormat="1" applyFont="1" applyFill="1" applyBorder="1" applyAlignment="1">
      <alignment horizontal="center" vertical="center"/>
    </xf>
    <xf numFmtId="170" fontId="38" fillId="0" borderId="7" xfId="32" applyNumberFormat="1" applyFont="1" applyFill="1" applyBorder="1" applyAlignment="1">
      <alignment horizontal="center" vertical="center"/>
    </xf>
    <xf numFmtId="197" fontId="38" fillId="0" borderId="0" xfId="64" applyNumberFormat="1" applyFont="1" applyFill="1" applyBorder="1" applyAlignment="1">
      <alignment horizontal="center"/>
    </xf>
    <xf numFmtId="170" fontId="38" fillId="0" borderId="0" xfId="145" applyNumberFormat="1" applyFont="1" applyFill="1" applyAlignment="1">
      <alignment vertical="top"/>
    </xf>
    <xf numFmtId="43" fontId="38" fillId="0" borderId="0" xfId="145" applyNumberFormat="1" applyFont="1" applyFill="1" applyAlignment="1">
      <alignment vertical="top"/>
    </xf>
    <xf numFmtId="10" fontId="38" fillId="0" borderId="0" xfId="180" applyNumberFormat="1" applyFont="1" applyFill="1" applyAlignment="1">
      <alignment vertical="top"/>
    </xf>
    <xf numFmtId="37" fontId="39" fillId="0" borderId="0" xfId="145" applyNumberFormat="1" applyFont="1" applyFill="1" applyAlignment="1">
      <alignment horizontal="left" vertical="top"/>
    </xf>
    <xf numFmtId="0" fontId="70" fillId="0" borderId="0" xfId="145" applyFont="1" applyFill="1" applyAlignment="1">
      <alignment horizontal="center" vertical="top"/>
    </xf>
    <xf numFmtId="49" fontId="38" fillId="0" borderId="0" xfId="145" applyNumberFormat="1" applyFont="1" applyFill="1" applyAlignment="1">
      <alignment horizontal="center" vertical="top"/>
    </xf>
    <xf numFmtId="41" fontId="38" fillId="0" borderId="0" xfId="45" applyNumberFormat="1" applyFont="1" applyFill="1" applyAlignment="1">
      <alignment horizontal="left"/>
    </xf>
    <xf numFmtId="10" fontId="38" fillId="0" borderId="0" xfId="180" applyNumberFormat="1" applyFont="1" applyFill="1" applyAlignment="1">
      <alignment horizontal="justify" vertical="top"/>
    </xf>
    <xf numFmtId="10" fontId="38" fillId="0" borderId="0" xfId="180" applyNumberFormat="1" applyFont="1" applyFill="1" applyAlignment="1">
      <alignment horizontal="justify" vertical="top" wrapText="1"/>
    </xf>
    <xf numFmtId="0" fontId="39" fillId="0" borderId="0" xfId="145" applyFont="1" applyFill="1" applyAlignment="1">
      <alignment horizontal="left" vertical="top" indent="1"/>
    </xf>
    <xf numFmtId="199" fontId="38" fillId="0" borderId="0" xfId="23" applyNumberFormat="1" applyFont="1" applyFill="1" applyAlignment="1">
      <alignment horizontal="justify" vertical="top"/>
    </xf>
    <xf numFmtId="199" fontId="38" fillId="0" borderId="0" xfId="23" applyNumberFormat="1" applyFont="1" applyFill="1" applyAlignment="1">
      <alignment horizontal="justify" vertical="top" wrapText="1"/>
    </xf>
    <xf numFmtId="170" fontId="38" fillId="0" borderId="0" xfId="179" applyNumberFormat="1" applyFont="1" applyFill="1" applyAlignment="1">
      <alignment horizontal="justify" vertical="top" wrapText="1"/>
    </xf>
    <xf numFmtId="0" fontId="39" fillId="0" borderId="0" xfId="145" quotePrefix="1" applyFont="1" applyFill="1" applyAlignment="1">
      <alignment horizontal="left" indent="1"/>
    </xf>
    <xf numFmtId="169" fontId="38" fillId="0" borderId="0" xfId="23" applyNumberFormat="1" applyFont="1" applyFill="1" applyAlignment="1">
      <alignment horizontal="justify" vertical="top" wrapText="1"/>
    </xf>
    <xf numFmtId="169" fontId="38" fillId="0" borderId="10" xfId="145" applyNumberFormat="1" applyFont="1" applyFill="1" applyBorder="1" applyAlignment="1">
      <alignment vertical="top"/>
    </xf>
    <xf numFmtId="170" fontId="38" fillId="0" borderId="0" xfId="23" applyNumberFormat="1" applyFont="1" applyFill="1" applyAlignment="1"/>
    <xf numFmtId="169" fontId="39" fillId="0" borderId="10" xfId="145" applyNumberFormat="1" applyFont="1" applyFill="1" applyBorder="1" applyAlignment="1">
      <alignment vertical="top"/>
    </xf>
    <xf numFmtId="169" fontId="39" fillId="0" borderId="0" xfId="23" applyNumberFormat="1" applyFont="1" applyFill="1" applyAlignment="1">
      <alignment vertical="top"/>
    </xf>
    <xf numFmtId="170" fontId="39" fillId="0" borderId="0" xfId="23" applyNumberFormat="1" applyFont="1" applyFill="1" applyBorder="1" applyAlignment="1">
      <alignment vertical="top"/>
    </xf>
    <xf numFmtId="170" fontId="39" fillId="0" borderId="1" xfId="23" applyNumberFormat="1" applyFont="1" applyFill="1" applyBorder="1" applyAlignment="1">
      <alignment vertical="top"/>
    </xf>
    <xf numFmtId="170" fontId="38" fillId="0" borderId="1" xfId="23" applyNumberFormat="1" applyFont="1" applyFill="1" applyBorder="1" applyAlignment="1"/>
    <xf numFmtId="170" fontId="38" fillId="0" borderId="0" xfId="23" applyNumberFormat="1" applyFont="1" applyFill="1" applyBorder="1" applyAlignment="1"/>
    <xf numFmtId="0" fontId="38" fillId="0" borderId="0" xfId="145" applyFont="1" applyFill="1" applyBorder="1" applyAlignment="1">
      <alignment vertical="top"/>
    </xf>
    <xf numFmtId="170" fontId="39" fillId="0" borderId="10" xfId="23" applyNumberFormat="1" applyFont="1" applyFill="1" applyBorder="1" applyAlignment="1">
      <alignment vertical="top"/>
    </xf>
    <xf numFmtId="170" fontId="38" fillId="0" borderId="10" xfId="23" applyNumberFormat="1" applyFont="1" applyFill="1" applyBorder="1" applyAlignment="1">
      <alignment vertical="top"/>
    </xf>
    <xf numFmtId="169" fontId="38" fillId="0" borderId="0" xfId="23" applyNumberFormat="1" applyFont="1" applyFill="1" applyBorder="1" applyAlignment="1">
      <alignment vertical="top"/>
    </xf>
    <xf numFmtId="169" fontId="39" fillId="0" borderId="0" xfId="23" applyNumberFormat="1" applyFont="1" applyFill="1" applyBorder="1" applyAlignment="1">
      <alignment vertical="top"/>
    </xf>
    <xf numFmtId="169" fontId="38" fillId="0" borderId="0" xfId="145" applyNumberFormat="1" applyFont="1" applyFill="1" applyBorder="1" applyAlignment="1">
      <alignment vertical="top"/>
    </xf>
    <xf numFmtId="170" fontId="39" fillId="0" borderId="19" xfId="23" applyNumberFormat="1" applyFont="1" applyFill="1" applyBorder="1" applyAlignment="1">
      <alignment vertical="top"/>
    </xf>
    <xf numFmtId="170" fontId="39" fillId="0" borderId="18" xfId="23" applyNumberFormat="1" applyFont="1" applyFill="1" applyBorder="1" applyAlignment="1">
      <alignment vertical="top"/>
    </xf>
    <xf numFmtId="170" fontId="39" fillId="0" borderId="19" xfId="23" applyNumberFormat="1" applyFont="1" applyFill="1" applyBorder="1" applyAlignment="1"/>
    <xf numFmtId="170" fontId="38" fillId="0" borderId="19" xfId="23" applyNumberFormat="1" applyFont="1" applyFill="1" applyBorder="1" applyAlignment="1"/>
    <xf numFmtId="170" fontId="38" fillId="0" borderId="14" xfId="23" applyNumberFormat="1" applyFont="1" applyFill="1" applyBorder="1" applyAlignment="1"/>
    <xf numFmtId="170" fontId="39" fillId="0" borderId="0" xfId="23" applyNumberFormat="1" applyFont="1" applyFill="1" applyBorder="1" applyAlignment="1"/>
    <xf numFmtId="168" fontId="38" fillId="0" borderId="0" xfId="23" applyFont="1" applyFill="1" applyAlignment="1">
      <alignment vertical="top"/>
    </xf>
    <xf numFmtId="169" fontId="38" fillId="0" borderId="10" xfId="23" applyNumberFormat="1" applyFont="1" applyFill="1" applyBorder="1" applyAlignment="1">
      <alignment vertical="top"/>
    </xf>
    <xf numFmtId="0" fontId="38" fillId="0" borderId="0" xfId="145" applyFont="1" applyFill="1" applyAlignment="1">
      <alignment horizontal="left" vertical="top" indent="1"/>
    </xf>
    <xf numFmtId="0" fontId="72" fillId="0" borderId="0" xfId="116" applyFont="1" applyFill="1" applyAlignment="1">
      <alignment vertical="top"/>
    </xf>
    <xf numFmtId="4" fontId="38" fillId="0" borderId="0" xfId="145" applyNumberFormat="1" applyFont="1" applyFill="1" applyAlignment="1">
      <alignment vertical="top"/>
    </xf>
    <xf numFmtId="37" fontId="38" fillId="0" borderId="0" xfId="145" applyNumberFormat="1" applyFont="1" applyFill="1" applyAlignment="1">
      <alignment vertical="top"/>
    </xf>
    <xf numFmtId="43" fontId="39" fillId="0" borderId="0" xfId="145" applyNumberFormat="1" applyFont="1" applyFill="1" applyAlignment="1">
      <alignment vertical="top"/>
    </xf>
    <xf numFmtId="170" fontId="39" fillId="0" borderId="7" xfId="23" applyNumberFormat="1" applyFont="1" applyFill="1" applyBorder="1" applyAlignment="1">
      <alignment vertical="center"/>
    </xf>
    <xf numFmtId="170" fontId="39" fillId="0" borderId="0" xfId="23" applyNumberFormat="1" applyFont="1" applyFill="1" applyBorder="1" applyAlignment="1">
      <alignment vertical="center"/>
    </xf>
    <xf numFmtId="170" fontId="38" fillId="0" borderId="7" xfId="23" applyNumberFormat="1" applyFont="1" applyFill="1" applyBorder="1" applyAlignment="1">
      <alignment vertical="center"/>
    </xf>
    <xf numFmtId="170" fontId="38" fillId="0" borderId="0" xfId="23" applyNumberFormat="1" applyFont="1" applyFill="1" applyBorder="1" applyAlignment="1">
      <alignment vertical="center"/>
    </xf>
    <xf numFmtId="37" fontId="38" fillId="0" borderId="0" xfId="23" applyNumberFormat="1" applyFont="1" applyFill="1" applyAlignment="1">
      <alignment vertical="center"/>
    </xf>
    <xf numFmtId="4" fontId="38" fillId="0" borderId="0" xfId="145" applyNumberFormat="1" applyFont="1" applyFill="1" applyAlignment="1">
      <alignment vertical="center"/>
    </xf>
    <xf numFmtId="43" fontId="38" fillId="0" borderId="0" xfId="145" applyNumberFormat="1" applyFont="1" applyFill="1" applyAlignment="1">
      <alignment vertical="center"/>
    </xf>
    <xf numFmtId="171" fontId="38" fillId="0" borderId="0" xfId="175" applyNumberFormat="1" applyFont="1" applyFill="1" applyBorder="1" applyAlignment="1">
      <alignment vertical="top"/>
    </xf>
    <xf numFmtId="171" fontId="63" fillId="0" borderId="0" xfId="175" applyNumberFormat="1" applyFont="1" applyFill="1" applyBorder="1" applyAlignment="1">
      <alignment vertical="top"/>
    </xf>
    <xf numFmtId="171" fontId="38" fillId="0" borderId="0" xfId="175" applyNumberFormat="1" applyFont="1" applyFill="1" applyBorder="1" applyAlignment="1"/>
    <xf numFmtId="170" fontId="39" fillId="0" borderId="0" xfId="32" applyNumberFormat="1" applyFont="1" applyFill="1" applyAlignment="1">
      <alignment vertical="top"/>
    </xf>
    <xf numFmtId="170" fontId="38" fillId="0" borderId="0" xfId="32" applyNumberFormat="1" applyFont="1" applyFill="1" applyAlignment="1">
      <alignment vertical="top"/>
    </xf>
    <xf numFmtId="170" fontId="39" fillId="0" borderId="10" xfId="32" applyNumberFormat="1" applyFont="1" applyFill="1" applyBorder="1" applyAlignment="1">
      <alignment vertical="top"/>
    </xf>
    <xf numFmtId="0" fontId="39" fillId="0" borderId="0" xfId="145" applyFont="1" applyFill="1" applyBorder="1" applyAlignment="1">
      <alignment vertical="top"/>
    </xf>
    <xf numFmtId="0" fontId="38" fillId="0" borderId="0" xfId="145" applyFont="1" applyFill="1" applyAlignment="1">
      <alignment vertical="top" wrapText="1"/>
    </xf>
    <xf numFmtId="170" fontId="38" fillId="0" borderId="0" xfId="145" applyNumberFormat="1" applyFont="1" applyFill="1" applyAlignment="1">
      <alignment vertical="top" wrapText="1"/>
    </xf>
    <xf numFmtId="170" fontId="39" fillId="0" borderId="0" xfId="32" applyNumberFormat="1" applyFont="1" applyFill="1" applyBorder="1" applyAlignment="1">
      <alignment horizontal="center"/>
    </xf>
    <xf numFmtId="170" fontId="38" fillId="0" borderId="0" xfId="32" applyNumberFormat="1" applyFont="1" applyFill="1" applyAlignment="1">
      <alignment horizontal="justify" vertical="top"/>
    </xf>
    <xf numFmtId="170" fontId="38" fillId="0" borderId="0" xfId="32" applyNumberFormat="1" applyFont="1" applyFill="1" applyAlignment="1">
      <alignment horizontal="justify" vertical="center" wrapText="1"/>
    </xf>
    <xf numFmtId="0" fontId="38" fillId="0" borderId="0" xfId="145" applyNumberFormat="1" applyFont="1" applyFill="1" applyAlignment="1">
      <alignment horizontal="justify" vertical="center" wrapText="1"/>
    </xf>
    <xf numFmtId="0" fontId="38" fillId="0" borderId="0" xfId="145" applyNumberFormat="1" applyFont="1" applyFill="1" applyAlignment="1">
      <alignment horizontal="justify" vertical="top"/>
    </xf>
    <xf numFmtId="10" fontId="38" fillId="0" borderId="0" xfId="199" applyNumberFormat="1" applyFont="1" applyFill="1" applyAlignment="1"/>
    <xf numFmtId="170" fontId="38" fillId="0" borderId="0" xfId="184" applyNumberFormat="1" applyFont="1" applyFill="1" applyAlignment="1"/>
    <xf numFmtId="0" fontId="38" fillId="0" borderId="0" xfId="176" applyFont="1" applyFill="1" applyBorder="1" applyAlignment="1"/>
    <xf numFmtId="174" fontId="38" fillId="0" borderId="0" xfId="74" applyNumberFormat="1" applyFont="1" applyFill="1" applyBorder="1" applyAlignment="1"/>
    <xf numFmtId="170" fontId="38" fillId="0" borderId="0" xfId="44" applyNumberFormat="1" applyFont="1" applyFill="1" applyBorder="1" applyAlignment="1"/>
    <xf numFmtId="170" fontId="38" fillId="0" borderId="0" xfId="74" applyNumberFormat="1" applyFont="1" applyFill="1" applyBorder="1" applyAlignment="1"/>
    <xf numFmtId="0" fontId="38" fillId="0" borderId="0" xfId="176" applyFont="1" applyFill="1" applyBorder="1" applyAlignment="1">
      <alignment vertical="center"/>
    </xf>
    <xf numFmtId="0" fontId="38" fillId="0" borderId="0" xfId="65" applyNumberFormat="1" applyFont="1" applyFill="1" applyAlignment="1">
      <alignment vertical="center"/>
    </xf>
    <xf numFmtId="0" fontId="38" fillId="0" borderId="0" xfId="176" applyFont="1" applyFill="1" applyAlignment="1">
      <alignment vertical="center"/>
    </xf>
    <xf numFmtId="170" fontId="38" fillId="0" borderId="0" xfId="176" applyNumberFormat="1" applyFont="1" applyFill="1" applyBorder="1" applyAlignment="1"/>
    <xf numFmtId="0" fontId="39" fillId="0" borderId="0" xfId="176" applyNumberFormat="1" applyFont="1" applyFill="1" applyBorder="1" applyAlignment="1"/>
    <xf numFmtId="3" fontId="38" fillId="0" borderId="0" xfId="176" applyNumberFormat="1" applyFont="1" applyFill="1" applyBorder="1" applyAlignment="1">
      <alignment horizontal="right"/>
    </xf>
    <xf numFmtId="0" fontId="38" fillId="0" borderId="0" xfId="176" applyFont="1" applyFill="1" applyBorder="1" applyAlignment="1">
      <alignment horizontal="center"/>
    </xf>
    <xf numFmtId="0" fontId="38" fillId="0" borderId="0" xfId="176" applyFont="1" applyFill="1" applyAlignment="1">
      <alignment horizontal="center"/>
    </xf>
    <xf numFmtId="0" fontId="38" fillId="0" borderId="0" xfId="176" applyFont="1" applyFill="1" applyAlignment="1">
      <alignment horizontal="left"/>
    </xf>
    <xf numFmtId="0" fontId="39" fillId="0" borderId="0" xfId="176" applyNumberFormat="1" applyFont="1" applyFill="1" applyBorder="1" applyAlignment="1">
      <alignment wrapText="1"/>
    </xf>
    <xf numFmtId="0" fontId="39" fillId="0" borderId="0" xfId="160" applyFont="1" applyFill="1" applyBorder="1" applyAlignment="1">
      <alignment horizontal="center" vertical="center"/>
    </xf>
    <xf numFmtId="0" fontId="39" fillId="0" borderId="0" xfId="176" quotePrefix="1" applyFont="1" applyFill="1" applyAlignment="1"/>
    <xf numFmtId="0" fontId="38" fillId="0" borderId="0" xfId="160" applyFont="1" applyFill="1" applyAlignment="1">
      <alignment horizontal="center" vertical="center" wrapText="1"/>
    </xf>
    <xf numFmtId="169" fontId="38" fillId="0" borderId="0" xfId="209" applyNumberFormat="1" applyFont="1" applyFill="1" applyBorder="1"/>
    <xf numFmtId="169" fontId="39" fillId="0" borderId="0" xfId="209" applyNumberFormat="1" applyFont="1" applyFill="1" applyBorder="1"/>
    <xf numFmtId="0" fontId="38" fillId="0" borderId="0" xfId="176" quotePrefix="1" applyNumberFormat="1" applyFont="1" applyFill="1" applyBorder="1" applyAlignment="1"/>
    <xf numFmtId="169" fontId="38" fillId="0" borderId="0" xfId="209" applyNumberFormat="1" applyFont="1" applyFill="1"/>
    <xf numFmtId="0" fontId="38" fillId="0" borderId="0" xfId="176" applyFont="1" applyFill="1" applyAlignment="1">
      <alignment horizontal="left" vertical="center"/>
    </xf>
    <xf numFmtId="0" fontId="39" fillId="0" borderId="0" xfId="176" quotePrefix="1" applyFont="1" applyFill="1" applyAlignment="1">
      <alignment vertical="center"/>
    </xf>
    <xf numFmtId="169" fontId="39" fillId="0" borderId="0" xfId="176" applyNumberFormat="1" applyFont="1" applyFill="1" applyBorder="1" applyAlignment="1">
      <alignment vertical="center"/>
    </xf>
    <xf numFmtId="2" fontId="38" fillId="0" borderId="0" xfId="160" applyNumberFormat="1" applyFont="1" applyFill="1" applyBorder="1" applyAlignment="1">
      <alignment horizontal="center" vertical="center" wrapText="1"/>
    </xf>
    <xf numFmtId="0" fontId="38" fillId="0" borderId="0" xfId="176" applyFont="1" applyFill="1" applyBorder="1" applyAlignment="1">
      <alignment horizontal="center" vertical="center"/>
    </xf>
    <xf numFmtId="37" fontId="39" fillId="0" borderId="0" xfId="209" applyNumberFormat="1" applyFont="1" applyFill="1" applyBorder="1"/>
    <xf numFmtId="171" fontId="38" fillId="0" borderId="0" xfId="176" applyNumberFormat="1" applyFont="1" applyFill="1" applyAlignment="1">
      <alignment horizontal="center"/>
    </xf>
    <xf numFmtId="0" fontId="38" fillId="0" borderId="0" xfId="145" applyFont="1" applyFill="1" applyAlignment="1" applyProtection="1">
      <alignment horizontal="left"/>
    </xf>
    <xf numFmtId="0" fontId="38" fillId="0" borderId="0" xfId="65" applyNumberFormat="1" applyFont="1" applyFill="1" applyBorder="1"/>
    <xf numFmtId="0" fontId="38" fillId="0" borderId="0" xfId="145" applyFont="1" applyFill="1" applyAlignment="1" applyProtection="1">
      <alignment horizontal="center"/>
    </xf>
    <xf numFmtId="10" fontId="38" fillId="0" borderId="0" xfId="184" applyNumberFormat="1" applyFont="1" applyFill="1" applyBorder="1" applyAlignment="1"/>
    <xf numFmtId="43" fontId="38" fillId="0" borderId="0" xfId="44" applyFont="1" applyFill="1" applyBorder="1" applyAlignment="1"/>
    <xf numFmtId="174" fontId="38" fillId="0" borderId="0" xfId="176" applyNumberFormat="1" applyFont="1" applyFill="1" applyBorder="1" applyAlignment="1"/>
    <xf numFmtId="0" fontId="57" fillId="0" borderId="0" xfId="176" quotePrefix="1" applyNumberFormat="1" applyFont="1" applyFill="1" applyBorder="1" applyAlignment="1"/>
    <xf numFmtId="0" fontId="58" fillId="0" borderId="0" xfId="176" applyFont="1" applyFill="1" applyAlignment="1"/>
    <xf numFmtId="0" fontId="58" fillId="0" borderId="0" xfId="176" applyFont="1" applyFill="1" applyAlignment="1">
      <alignment horizontal="center"/>
    </xf>
    <xf numFmtId="0" fontId="58" fillId="0" borderId="0" xfId="176" applyFont="1" applyFill="1" applyBorder="1" applyAlignment="1"/>
    <xf numFmtId="0" fontId="58" fillId="0" borderId="0" xfId="176" applyFont="1" applyFill="1" applyBorder="1" applyAlignment="1">
      <alignment horizontal="center"/>
    </xf>
    <xf numFmtId="0" fontId="58" fillId="0" borderId="0" xfId="176" applyNumberFormat="1" applyFont="1" applyFill="1" applyAlignment="1">
      <alignment horizontal="left"/>
    </xf>
    <xf numFmtId="0" fontId="57" fillId="0" borderId="13" xfId="176" applyNumberFormat="1" applyFont="1" applyFill="1" applyBorder="1" applyAlignment="1">
      <alignment wrapText="1"/>
    </xf>
    <xf numFmtId="0" fontId="57" fillId="0" borderId="0" xfId="176" applyNumberFormat="1" applyFont="1" applyFill="1" applyBorder="1" applyAlignment="1">
      <alignment wrapText="1"/>
    </xf>
    <xf numFmtId="0" fontId="57" fillId="0" borderId="0" xfId="160" applyFont="1" applyFill="1" applyBorder="1" applyAlignment="1">
      <alignment horizontal="center" vertical="center"/>
    </xf>
    <xf numFmtId="171" fontId="58" fillId="0" borderId="0" xfId="176" applyNumberFormat="1" applyFont="1" applyFill="1" applyBorder="1" applyAlignment="1">
      <alignment horizontal="center"/>
    </xf>
    <xf numFmtId="170" fontId="58" fillId="0" borderId="0" xfId="176" applyNumberFormat="1" applyFont="1" applyFill="1" applyBorder="1" applyAlignment="1">
      <alignment horizontal="center"/>
    </xf>
    <xf numFmtId="170" fontId="58" fillId="0" borderId="0" xfId="32" applyNumberFormat="1" applyFont="1" applyFill="1" applyAlignment="1"/>
    <xf numFmtId="0" fontId="58" fillId="0" borderId="0" xfId="176" applyNumberFormat="1" applyFont="1" applyFill="1" applyAlignment="1"/>
    <xf numFmtId="171" fontId="58" fillId="0" borderId="0" xfId="74" applyNumberFormat="1" applyFont="1" applyFill="1" applyBorder="1" applyAlignment="1"/>
    <xf numFmtId="0" fontId="58" fillId="0" borderId="0" xfId="176" applyNumberFormat="1" applyFont="1" applyFill="1" applyAlignment="1">
      <alignment horizontal="left" vertical="center"/>
    </xf>
    <xf numFmtId="0" fontId="57" fillId="0" borderId="0" xfId="65" applyNumberFormat="1" applyFont="1" applyFill="1" applyAlignment="1">
      <alignment vertical="center"/>
    </xf>
    <xf numFmtId="171" fontId="57" fillId="0" borderId="0" xfId="74" applyNumberFormat="1" applyFont="1" applyFill="1" applyBorder="1" applyAlignment="1">
      <alignment vertical="center"/>
    </xf>
    <xf numFmtId="170" fontId="58" fillId="0" borderId="0" xfId="32" applyNumberFormat="1" applyFont="1" applyFill="1" applyAlignment="1">
      <alignment vertical="center"/>
    </xf>
    <xf numFmtId="171" fontId="58" fillId="0" borderId="0" xfId="176" applyNumberFormat="1" applyFont="1" applyFill="1" applyAlignment="1">
      <alignment horizontal="center" vertical="center"/>
    </xf>
    <xf numFmtId="170" fontId="58" fillId="0" borderId="0" xfId="32" applyNumberFormat="1" applyFont="1" applyFill="1" applyAlignment="1">
      <alignment horizontal="center" vertical="center"/>
    </xf>
    <xf numFmtId="170" fontId="58" fillId="0" borderId="0" xfId="176" applyNumberFormat="1" applyFont="1" applyFill="1" applyAlignment="1">
      <alignment horizontal="center" vertical="center"/>
    </xf>
    <xf numFmtId="0" fontId="58" fillId="0" borderId="0" xfId="176" applyFont="1" applyFill="1" applyAlignment="1">
      <alignment vertical="center"/>
    </xf>
    <xf numFmtId="43" fontId="58" fillId="0" borderId="0" xfId="176" applyNumberFormat="1" applyFont="1" applyFill="1" applyAlignment="1">
      <alignment vertical="center"/>
    </xf>
    <xf numFmtId="171" fontId="58" fillId="0" borderId="0" xfId="176" applyNumberFormat="1" applyFont="1" applyFill="1" applyAlignment="1">
      <alignment horizontal="center"/>
    </xf>
    <xf numFmtId="170" fontId="58" fillId="0" borderId="0" xfId="32" applyNumberFormat="1" applyFont="1" applyFill="1" applyAlignment="1">
      <alignment horizontal="center"/>
    </xf>
    <xf numFmtId="170" fontId="58" fillId="0" borderId="0" xfId="176" applyNumberFormat="1" applyFont="1" applyFill="1" applyAlignment="1">
      <alignment horizontal="center"/>
    </xf>
    <xf numFmtId="0" fontId="58" fillId="0" borderId="0" xfId="145" applyNumberFormat="1" applyFont="1" applyFill="1" applyAlignment="1">
      <alignment horizontal="left"/>
    </xf>
    <xf numFmtId="170" fontId="38" fillId="0" borderId="0" xfId="32" applyNumberFormat="1" applyFont="1" applyFill="1"/>
    <xf numFmtId="0" fontId="39" fillId="0" borderId="0" xfId="216" applyNumberFormat="1" applyFont="1" applyFill="1" applyBorder="1" applyAlignment="1">
      <alignment horizontal="left" vertical="top"/>
    </xf>
    <xf numFmtId="0" fontId="39" fillId="0" borderId="0" xfId="217" quotePrefix="1" applyFont="1" applyFill="1" applyAlignment="1">
      <alignment horizontal="center"/>
    </xf>
    <xf numFmtId="0" fontId="50" fillId="0" borderId="0" xfId="216" quotePrefix="1" applyFont="1" applyFill="1" applyAlignment="1">
      <alignment horizontal="center"/>
    </xf>
    <xf numFmtId="0" fontId="39" fillId="0" borderId="0" xfId="216" applyFont="1" applyFill="1" applyBorder="1" applyAlignment="1"/>
    <xf numFmtId="0" fontId="39" fillId="0" borderId="0" xfId="216" applyFont="1" applyFill="1" applyBorder="1" applyAlignment="1">
      <alignment horizontal="left" indent="1"/>
    </xf>
    <xf numFmtId="0" fontId="38" fillId="0" borderId="0" xfId="218" applyNumberFormat="1" applyFont="1" applyFill="1" applyBorder="1" applyAlignment="1">
      <alignment vertical="top"/>
    </xf>
    <xf numFmtId="172" fontId="39" fillId="0" borderId="0" xfId="0" quotePrefix="1" applyNumberFormat="1" applyFont="1" applyFill="1" applyAlignment="1">
      <alignment horizontal="left"/>
    </xf>
    <xf numFmtId="1" fontId="39" fillId="0" borderId="0" xfId="145" quotePrefix="1" applyNumberFormat="1" applyFont="1" applyFill="1" applyAlignment="1">
      <alignment horizontal="left" vertical="top"/>
    </xf>
    <xf numFmtId="1" fontId="39" fillId="0" borderId="0" xfId="145" applyNumberFormat="1" applyFont="1" applyFill="1" applyAlignment="1">
      <alignment horizontal="left" vertical="top"/>
    </xf>
    <xf numFmtId="0" fontId="39" fillId="0" borderId="0" xfId="174" applyFont="1" applyFill="1" applyAlignment="1">
      <alignment vertical="top"/>
    </xf>
    <xf numFmtId="0" fontId="38" fillId="0" borderId="0" xfId="174" applyFont="1" applyFill="1" applyAlignment="1">
      <alignment vertical="top"/>
    </xf>
    <xf numFmtId="172" fontId="38" fillId="0" borderId="0" xfId="145" quotePrefix="1" applyNumberFormat="1" applyFont="1" applyFill="1" applyBorder="1" applyAlignment="1">
      <alignment horizontal="center" vertical="center" wrapText="1"/>
    </xf>
    <xf numFmtId="0" fontId="57" fillId="0" borderId="0" xfId="145" applyFont="1" applyFill="1" applyAlignment="1">
      <alignment horizontal="center"/>
    </xf>
    <xf numFmtId="0" fontId="57" fillId="0" borderId="10" xfId="23" applyNumberFormat="1" applyFont="1" applyFill="1" applyBorder="1" applyAlignment="1">
      <alignment horizontal="center" vertical="center" wrapText="1"/>
    </xf>
    <xf numFmtId="0" fontId="57" fillId="0" borderId="0" xfId="23" applyNumberFormat="1" applyFont="1" applyFill="1" applyBorder="1" applyAlignment="1">
      <alignment horizontal="center" vertical="center" wrapText="1"/>
    </xf>
    <xf numFmtId="0" fontId="57" fillId="0" borderId="0" xfId="145" applyNumberFormat="1" applyFont="1" applyFill="1" applyBorder="1" applyAlignment="1">
      <alignment horizontal="center" wrapText="1"/>
    </xf>
    <xf numFmtId="0" fontId="39" fillId="0" borderId="0" xfId="23" applyNumberFormat="1" applyFont="1" applyFill="1" applyBorder="1" applyAlignment="1">
      <alignment horizontal="center" wrapText="1"/>
    </xf>
    <xf numFmtId="169" fontId="39" fillId="0" borderId="0" xfId="23" applyNumberFormat="1" applyFont="1" applyFill="1" applyBorder="1" applyAlignment="1">
      <alignment horizontal="center" wrapText="1"/>
    </xf>
    <xf numFmtId="0" fontId="39" fillId="0" borderId="10" xfId="23" applyNumberFormat="1" applyFont="1" applyFill="1" applyBorder="1" applyAlignment="1">
      <alignment horizontal="center" wrapText="1"/>
    </xf>
    <xf numFmtId="0" fontId="38" fillId="0" borderId="0" xfId="145" applyFont="1" applyFill="1" applyAlignment="1">
      <alignment horizontal="left"/>
    </xf>
    <xf numFmtId="0" fontId="39" fillId="0" borderId="0" xfId="145" applyFont="1" applyFill="1" applyBorder="1" applyAlignment="1">
      <alignment horizontal="center" vertical="center" wrapText="1"/>
    </xf>
    <xf numFmtId="0" fontId="39" fillId="0" borderId="0" xfId="145" applyFont="1" applyFill="1" applyAlignment="1">
      <alignment horizontal="center" vertical="top"/>
    </xf>
    <xf numFmtId="0" fontId="39" fillId="0" borderId="0" xfId="145" quotePrefix="1" applyFont="1" applyFill="1" applyBorder="1" applyAlignment="1">
      <alignment horizontal="center" vertical="top"/>
    </xf>
    <xf numFmtId="0" fontId="57" fillId="0" borderId="0" xfId="145" applyFont="1" applyFill="1" applyAlignment="1">
      <alignment horizontal="left" indent="1"/>
    </xf>
    <xf numFmtId="0" fontId="57" fillId="0" borderId="10" xfId="23" applyNumberFormat="1" applyFont="1" applyFill="1" applyBorder="1" applyAlignment="1">
      <alignment vertical="center" wrapText="1"/>
    </xf>
    <xf numFmtId="0" fontId="57" fillId="0" borderId="0" xfId="145" applyFont="1" applyFill="1" applyBorder="1" applyAlignment="1">
      <alignment vertical="center" wrapText="1"/>
    </xf>
    <xf numFmtId="169" fontId="39" fillId="0" borderId="10" xfId="23" applyNumberFormat="1" applyFont="1" applyFill="1" applyBorder="1" applyAlignment="1">
      <alignment wrapText="1"/>
    </xf>
    <xf numFmtId="0" fontId="39" fillId="0" borderId="10" xfId="23" applyNumberFormat="1" applyFont="1" applyFill="1" applyBorder="1" applyAlignment="1">
      <alignment wrapText="1"/>
    </xf>
    <xf numFmtId="0" fontId="57" fillId="0" borderId="10" xfId="145" applyNumberFormat="1" applyFont="1" applyFill="1" applyBorder="1" applyAlignment="1">
      <alignment wrapText="1"/>
    </xf>
    <xf numFmtId="0" fontId="57" fillId="0" borderId="0" xfId="145" applyNumberFormat="1" applyFont="1" applyFill="1" applyBorder="1" applyAlignment="1">
      <alignment wrapText="1"/>
    </xf>
    <xf numFmtId="0" fontId="39" fillId="0" borderId="0" xfId="23" applyNumberFormat="1" applyFont="1" applyFill="1" applyBorder="1" applyAlignment="1">
      <alignment wrapText="1"/>
    </xf>
    <xf numFmtId="170" fontId="39" fillId="0" borderId="18" xfId="23" applyNumberFormat="1" applyFont="1" applyFill="1" applyBorder="1" applyAlignment="1">
      <alignment vertical="center"/>
    </xf>
    <xf numFmtId="0" fontId="38" fillId="0" borderId="0" xfId="23" quotePrefix="1" applyNumberFormat="1" applyFont="1" applyFill="1" applyAlignment="1">
      <alignment horizontal="left" indent="1"/>
    </xf>
    <xf numFmtId="0" fontId="38" fillId="0" borderId="0" xfId="23" quotePrefix="1" applyNumberFormat="1" applyFont="1" applyFill="1" applyAlignment="1">
      <alignment horizontal="left" vertical="top" indent="1"/>
    </xf>
    <xf numFmtId="0" fontId="38" fillId="0" borderId="0" xfId="145" quotePrefix="1" applyFont="1" applyFill="1" applyAlignment="1">
      <alignment horizontal="left" vertical="top" indent="1"/>
    </xf>
    <xf numFmtId="170" fontId="38" fillId="0" borderId="0" xfId="33" applyNumberFormat="1" applyFont="1" applyFill="1" applyAlignment="1" applyProtection="1">
      <alignment horizontal="center"/>
    </xf>
    <xf numFmtId="0" fontId="57" fillId="0" borderId="0" xfId="23" applyNumberFormat="1" applyFont="1" applyFill="1" applyBorder="1" applyAlignment="1">
      <alignment horizontal="center" wrapText="1"/>
    </xf>
    <xf numFmtId="0" fontId="38" fillId="0" borderId="0" xfId="0" applyFont="1" applyFill="1" applyAlignment="1" applyProtection="1"/>
    <xf numFmtId="0" fontId="38" fillId="0" borderId="17" xfId="145" applyFont="1" applyFill="1" applyBorder="1"/>
    <xf numFmtId="37" fontId="39" fillId="0" borderId="10" xfId="23" applyNumberFormat="1" applyFont="1" applyFill="1" applyBorder="1" applyAlignment="1"/>
    <xf numFmtId="0" fontId="58" fillId="0" borderId="0" xfId="145" applyFont="1" applyFill="1" applyAlignment="1">
      <alignment horizontal="left" indent="3"/>
    </xf>
    <xf numFmtId="0" fontId="57" fillId="0" borderId="0" xfId="145" applyFont="1" applyFill="1" applyAlignment="1">
      <alignment horizontal="left" indent="3"/>
    </xf>
    <xf numFmtId="0" fontId="39" fillId="0" borderId="0" xfId="157" quotePrefix="1" applyFont="1" applyFill="1" applyAlignment="1">
      <alignment horizontal="left" vertical="top"/>
    </xf>
    <xf numFmtId="170" fontId="38" fillId="0" borderId="0" xfId="60" applyNumberFormat="1" applyFont="1" applyFill="1"/>
    <xf numFmtId="43" fontId="38" fillId="0" borderId="0" xfId="60" applyNumberFormat="1" applyFont="1" applyFill="1"/>
    <xf numFmtId="0" fontId="38" fillId="0" borderId="0" xfId="205" quotePrefix="1" applyFont="1" applyFill="1" applyAlignment="1">
      <alignment vertical="top"/>
    </xf>
    <xf numFmtId="0" fontId="38" fillId="0" borderId="0" xfId="205" quotePrefix="1" applyFont="1" applyFill="1" applyAlignment="1">
      <alignment vertical="top" wrapText="1"/>
    </xf>
    <xf numFmtId="208" fontId="7" fillId="0" borderId="0" xfId="23" applyNumberFormat="1" applyFont="1"/>
    <xf numFmtId="169" fontId="7" fillId="0" borderId="0" xfId="23" applyNumberFormat="1" applyFont="1"/>
    <xf numFmtId="169" fontId="38" fillId="0" borderId="0" xfId="23" applyNumberFormat="1" applyFont="1" applyFill="1" applyAlignment="1">
      <alignment horizontal="left" vertical="top"/>
    </xf>
    <xf numFmtId="0" fontId="39" fillId="0" borderId="0" xfId="145" applyNumberFormat="1" applyFont="1" applyFill="1" applyAlignment="1">
      <alignment horizontal="left" vertical="top" indent="1"/>
    </xf>
    <xf numFmtId="37" fontId="58" fillId="0" borderId="0" xfId="145" applyNumberFormat="1" applyFont="1" applyFill="1" applyAlignment="1">
      <alignment vertical="top"/>
    </xf>
    <xf numFmtId="0" fontId="57" fillId="0" borderId="0" xfId="145" quotePrefix="1" applyFont="1" applyFill="1" applyAlignment="1">
      <alignment horizontal="left" vertical="top"/>
    </xf>
    <xf numFmtId="0" fontId="57" fillId="0" borderId="0" xfId="173" applyFont="1" applyFill="1" applyBorder="1" applyAlignment="1">
      <alignment horizontal="left" vertical="top"/>
    </xf>
    <xf numFmtId="202" fontId="57" fillId="0" borderId="0" xfId="32" applyNumberFormat="1" applyFont="1" applyFill="1"/>
    <xf numFmtId="0" fontId="58" fillId="0" borderId="0" xfId="145" applyFont="1" applyFill="1" applyAlignment="1">
      <alignment horizontal="left" vertical="top" wrapText="1"/>
    </xf>
    <xf numFmtId="0" fontId="58" fillId="0" borderId="0" xfId="211" applyFont="1" applyFill="1" applyAlignment="1">
      <alignment vertical="top"/>
    </xf>
    <xf numFmtId="0" fontId="57" fillId="0" borderId="0" xfId="145" applyFont="1" applyFill="1" applyBorder="1" applyAlignment="1">
      <alignment horizontal="center" vertical="center"/>
    </xf>
    <xf numFmtId="0" fontId="58" fillId="0" borderId="0" xfId="145" applyFont="1" applyFill="1" applyBorder="1" applyAlignment="1">
      <alignment vertical="center"/>
    </xf>
    <xf numFmtId="0" fontId="57" fillId="0" borderId="0" xfId="145" quotePrefix="1" applyFont="1" applyFill="1" applyBorder="1" applyAlignment="1"/>
    <xf numFmtId="0" fontId="57" fillId="0" borderId="0" xfId="145" applyFont="1" applyFill="1" applyBorder="1" applyAlignment="1">
      <alignment horizontal="right" vertical="center"/>
    </xf>
    <xf numFmtId="170" fontId="57" fillId="0" borderId="0" xfId="32" applyNumberFormat="1" applyFont="1" applyFill="1" applyBorder="1" applyAlignment="1">
      <alignment horizontal="right" vertical="center"/>
    </xf>
    <xf numFmtId="170" fontId="57" fillId="0" borderId="0" xfId="145" applyNumberFormat="1" applyFont="1" applyFill="1" applyBorder="1" applyAlignment="1">
      <alignment horizontal="center" vertical="center"/>
    </xf>
    <xf numFmtId="0" fontId="58" fillId="0" borderId="0" xfId="145" applyFont="1" applyFill="1" applyAlignment="1">
      <alignment horizontal="left" vertical="center" wrapText="1"/>
    </xf>
    <xf numFmtId="170" fontId="57" fillId="0" borderId="7" xfId="145" applyNumberFormat="1" applyFont="1" applyFill="1" applyBorder="1" applyAlignment="1">
      <alignment horizontal="left" vertical="center" wrapText="1"/>
    </xf>
    <xf numFmtId="1" fontId="57" fillId="0" borderId="0" xfId="145" quotePrefix="1" applyNumberFormat="1" applyFont="1" applyFill="1" applyAlignment="1">
      <alignment horizontal="left" vertical="top"/>
    </xf>
    <xf numFmtId="49" fontId="57" fillId="0" borderId="0" xfId="145" applyNumberFormat="1" applyFont="1" applyFill="1" applyAlignment="1"/>
    <xf numFmtId="0" fontId="58" fillId="0" borderId="0" xfId="145" quotePrefix="1" applyFont="1" applyFill="1" applyAlignment="1">
      <alignment vertical="top" wrapText="1"/>
    </xf>
    <xf numFmtId="0" fontId="58" fillId="0" borderId="0" xfId="145" applyFont="1" applyFill="1" applyAlignment="1">
      <alignment vertical="top" wrapText="1"/>
    </xf>
    <xf numFmtId="0" fontId="58" fillId="0" borderId="0" xfId="145" quotePrefix="1" applyFont="1" applyFill="1" applyAlignment="1">
      <alignment horizontal="left" vertical="top" wrapText="1"/>
    </xf>
    <xf numFmtId="49" fontId="58" fillId="0" borderId="0" xfId="145" applyNumberFormat="1" applyFont="1" applyFill="1" applyAlignment="1">
      <alignment horizontal="justify"/>
    </xf>
    <xf numFmtId="49" fontId="57" fillId="0" borderId="0" xfId="145" applyNumberFormat="1" applyFont="1" applyFill="1" applyBorder="1" applyAlignment="1">
      <alignment vertical="top"/>
    </xf>
    <xf numFmtId="49" fontId="57" fillId="0" borderId="0" xfId="145" applyNumberFormat="1" applyFont="1" applyFill="1" applyBorder="1" applyAlignment="1">
      <alignment horizontal="center" vertical="top"/>
    </xf>
    <xf numFmtId="49" fontId="67" fillId="0" borderId="0" xfId="145" applyNumberFormat="1" applyFont="1" applyFill="1" applyAlignment="1">
      <alignment horizontal="left" vertical="top"/>
    </xf>
    <xf numFmtId="169" fontId="67" fillId="0" borderId="0" xfId="23" applyNumberFormat="1" applyFont="1" applyFill="1" applyAlignment="1">
      <alignment horizontal="left" vertical="top"/>
    </xf>
    <xf numFmtId="169" fontId="58" fillId="0" borderId="0" xfId="23" applyNumberFormat="1" applyFont="1" applyFill="1" applyAlignment="1">
      <alignment horizontal="left" vertical="top" wrapText="1"/>
    </xf>
    <xf numFmtId="0" fontId="57" fillId="0" borderId="0" xfId="145" applyFont="1" applyFill="1" applyAlignment="1">
      <alignment horizontal="left" vertical="top"/>
    </xf>
    <xf numFmtId="0" fontId="57" fillId="0" borderId="0" xfId="145" applyFont="1" applyFill="1" applyBorder="1" applyAlignment="1">
      <alignment horizontal="center" vertical="top"/>
    </xf>
    <xf numFmtId="0" fontId="57" fillId="0" borderId="0" xfId="145" applyFont="1" applyFill="1" applyBorder="1" applyAlignment="1">
      <alignment horizontal="center" vertical="top" wrapText="1"/>
    </xf>
    <xf numFmtId="49" fontId="66" fillId="0" borderId="0" xfId="145" applyNumberFormat="1" applyFont="1" applyFill="1" applyAlignment="1"/>
    <xf numFmtId="49" fontId="57" fillId="0" borderId="6" xfId="145" applyNumberFormat="1" applyFont="1" applyFill="1" applyBorder="1" applyAlignment="1">
      <alignment horizontal="center" vertical="center" wrapText="1"/>
    </xf>
    <xf numFmtId="169" fontId="57" fillId="0" borderId="6" xfId="23" applyNumberFormat="1" applyFont="1" applyFill="1" applyBorder="1" applyAlignment="1">
      <alignment horizontal="center" vertical="center" wrapText="1"/>
    </xf>
    <xf numFmtId="49" fontId="66" fillId="0" borderId="0" xfId="145" applyNumberFormat="1" applyFont="1" applyFill="1" applyAlignment="1">
      <alignment horizontal="left" indent="1"/>
    </xf>
    <xf numFmtId="49" fontId="58" fillId="0" borderId="0" xfId="145" applyNumberFormat="1" applyFont="1" applyFill="1" applyAlignment="1"/>
    <xf numFmtId="49" fontId="67" fillId="0" borderId="0" xfId="145" applyNumberFormat="1" applyFont="1" applyFill="1" applyAlignment="1"/>
    <xf numFmtId="170" fontId="57" fillId="0" borderId="0" xfId="44" applyNumberFormat="1" applyFont="1" applyFill="1" applyAlignment="1">
      <alignment vertical="top"/>
    </xf>
    <xf numFmtId="168" fontId="58" fillId="0" borderId="0" xfId="23" applyFont="1" applyFill="1" applyAlignment="1">
      <alignment vertical="top"/>
    </xf>
    <xf numFmtId="49" fontId="67" fillId="0" borderId="0" xfId="145" applyNumberFormat="1" applyFont="1" applyFill="1" applyAlignment="1">
      <alignment horizontal="left" indent="1"/>
    </xf>
    <xf numFmtId="0" fontId="57" fillId="0" borderId="23" xfId="0" applyFont="1" applyFill="1" applyBorder="1"/>
    <xf numFmtId="0" fontId="57" fillId="0" borderId="0" xfId="0" applyFont="1" applyFill="1" applyBorder="1"/>
    <xf numFmtId="0" fontId="57" fillId="0" borderId="0" xfId="145" applyFont="1" applyFill="1" applyBorder="1" applyAlignment="1">
      <alignment vertical="top"/>
    </xf>
    <xf numFmtId="0" fontId="57" fillId="0" borderId="24" xfId="0" applyFont="1" applyFill="1" applyBorder="1"/>
    <xf numFmtId="170" fontId="57" fillId="0" borderId="0" xfId="145" applyNumberFormat="1" applyFont="1" applyFill="1" applyBorder="1" applyAlignment="1">
      <alignment vertical="top"/>
    </xf>
    <xf numFmtId="170" fontId="58" fillId="0" borderId="0" xfId="145" applyNumberFormat="1" applyFont="1" applyFill="1" applyAlignment="1">
      <alignment vertical="top"/>
    </xf>
    <xf numFmtId="170" fontId="57" fillId="0" borderId="0" xfId="23" applyNumberFormat="1" applyFont="1" applyFill="1" applyBorder="1"/>
    <xf numFmtId="49" fontId="66" fillId="0" borderId="0" xfId="145" applyNumberFormat="1" applyFont="1" applyFill="1" applyAlignment="1">
      <alignment horizontal="left"/>
    </xf>
    <xf numFmtId="49" fontId="67" fillId="0" borderId="0" xfId="145" applyNumberFormat="1" applyFont="1" applyFill="1" applyAlignment="1">
      <alignment horizontal="left"/>
    </xf>
    <xf numFmtId="0" fontId="57" fillId="0" borderId="0" xfId="145" quotePrefix="1" applyFont="1" applyFill="1" applyBorder="1" applyAlignment="1">
      <alignment horizontal="left" vertical="top"/>
    </xf>
    <xf numFmtId="37" fontId="58" fillId="0" borderId="0" xfId="145" applyNumberFormat="1" applyFont="1" applyFill="1" applyBorder="1" applyAlignment="1">
      <alignment vertical="top"/>
    </xf>
    <xf numFmtId="169" fontId="57" fillId="0" borderId="7" xfId="23" applyNumberFormat="1" applyFont="1" applyFill="1" applyBorder="1" applyAlignment="1">
      <alignment vertical="top"/>
    </xf>
    <xf numFmtId="0" fontId="57" fillId="0" borderId="0" xfId="145" quotePrefix="1" applyFont="1" applyFill="1" applyBorder="1" applyAlignment="1">
      <alignment vertical="top"/>
    </xf>
    <xf numFmtId="0" fontId="57" fillId="0" borderId="0" xfId="145" quotePrefix="1" applyFont="1" applyFill="1" applyBorder="1" applyAlignment="1">
      <alignment horizontal="center" vertical="top" wrapText="1"/>
    </xf>
    <xf numFmtId="0" fontId="58" fillId="0" borderId="0" xfId="145" applyFont="1" applyFill="1" applyAlignment="1">
      <alignment horizontal="left" vertical="center" indent="1"/>
    </xf>
    <xf numFmtId="0" fontId="57" fillId="0" borderId="0" xfId="145" applyNumberFormat="1" applyFont="1" applyFill="1" applyAlignment="1">
      <alignment horizontal="left" vertical="top"/>
    </xf>
    <xf numFmtId="0" fontId="57" fillId="0" borderId="0" xfId="227" applyFont="1" applyFill="1" applyAlignment="1">
      <alignment vertical="top"/>
    </xf>
    <xf numFmtId="170" fontId="58" fillId="0" borderId="0" xfId="23" applyNumberFormat="1" applyFont="1" applyFill="1" applyBorder="1" applyAlignment="1">
      <alignment vertical="top"/>
    </xf>
    <xf numFmtId="170" fontId="58" fillId="0" borderId="0" xfId="44" applyNumberFormat="1" applyFont="1" applyFill="1" applyBorder="1" applyAlignment="1">
      <alignment vertical="top"/>
    </xf>
    <xf numFmtId="0" fontId="58" fillId="0" borderId="0" xfId="227" applyFont="1" applyFill="1" applyBorder="1" applyAlignment="1">
      <alignment vertical="top"/>
    </xf>
    <xf numFmtId="49" fontId="57" fillId="0" borderId="0" xfId="227" quotePrefix="1" applyNumberFormat="1" applyFont="1" applyFill="1" applyBorder="1" applyAlignment="1">
      <alignment vertical="center"/>
    </xf>
    <xf numFmtId="49" fontId="57" fillId="0" borderId="0" xfId="227" quotePrefix="1" applyNumberFormat="1" applyFont="1" applyFill="1" applyBorder="1" applyAlignment="1">
      <alignment vertical="center" wrapText="1"/>
    </xf>
    <xf numFmtId="206" fontId="57" fillId="0" borderId="0" xfId="227" quotePrefix="1" applyNumberFormat="1" applyFont="1" applyFill="1" applyAlignment="1" applyProtection="1">
      <alignment vertical="top"/>
    </xf>
    <xf numFmtId="170" fontId="57" fillId="0" borderId="0" xfId="44" quotePrefix="1" applyNumberFormat="1" applyFont="1" applyFill="1" applyBorder="1" applyAlignment="1">
      <alignment vertical="top"/>
    </xf>
    <xf numFmtId="0" fontId="57" fillId="0" borderId="0" xfId="227" applyFont="1" applyFill="1" applyAlignment="1">
      <alignment horizontal="center" vertical="top"/>
    </xf>
    <xf numFmtId="170" fontId="57" fillId="0" borderId="0" xfId="44" applyNumberFormat="1" applyFont="1" applyFill="1" applyBorder="1" applyAlignment="1">
      <alignment horizontal="center" vertical="top"/>
    </xf>
    <xf numFmtId="201" fontId="57" fillId="0" borderId="0" xfId="44" applyNumberFormat="1" applyFont="1" applyFill="1" applyBorder="1" applyAlignment="1">
      <alignment vertical="top"/>
    </xf>
    <xf numFmtId="37" fontId="57" fillId="0" borderId="0" xfId="227" quotePrefix="1" applyNumberFormat="1" applyFont="1" applyFill="1" applyAlignment="1" applyProtection="1">
      <alignment vertical="top"/>
    </xf>
    <xf numFmtId="49" fontId="57" fillId="0" borderId="0" xfId="227" quotePrefix="1" applyNumberFormat="1" applyFont="1" applyFill="1" applyBorder="1" applyAlignment="1">
      <alignment horizontal="centerContinuous" vertical="center"/>
    </xf>
    <xf numFmtId="0" fontId="58" fillId="0" borderId="0" xfId="0" applyFont="1" applyFill="1"/>
    <xf numFmtId="0" fontId="58" fillId="0" borderId="0" xfId="0" applyFont="1" applyFill="1" applyBorder="1"/>
    <xf numFmtId="0" fontId="57" fillId="0" borderId="0" xfId="145" applyFont="1" applyFill="1" applyBorder="1" applyAlignment="1">
      <alignment vertical="top" wrapText="1"/>
    </xf>
    <xf numFmtId="0" fontId="58" fillId="0" borderId="0" xfId="0" applyFont="1" applyFill="1" applyBorder="1" applyAlignment="1">
      <alignment vertical="top" wrapText="1"/>
    </xf>
    <xf numFmtId="49" fontId="57" fillId="0" borderId="22" xfId="145" quotePrefix="1" applyNumberFormat="1" applyFont="1" applyFill="1" applyBorder="1" applyAlignment="1"/>
    <xf numFmtId="49" fontId="57" fillId="0" borderId="4" xfId="145" applyNumberFormat="1" applyFont="1" applyFill="1" applyBorder="1" applyAlignment="1"/>
    <xf numFmtId="49" fontId="57" fillId="0" borderId="20" xfId="145" applyNumberFormat="1" applyFont="1" applyFill="1" applyBorder="1" applyAlignment="1"/>
    <xf numFmtId="169" fontId="57" fillId="0" borderId="17" xfId="23" applyNumberFormat="1" applyFont="1" applyFill="1" applyBorder="1" applyAlignment="1">
      <alignment vertical="center" wrapText="1"/>
    </xf>
    <xf numFmtId="169" fontId="57" fillId="0" borderId="19" xfId="23" applyNumberFormat="1" applyFont="1" applyFill="1" applyBorder="1" applyAlignment="1">
      <alignment vertical="center" wrapText="1"/>
    </xf>
    <xf numFmtId="203" fontId="66" fillId="0" borderId="0" xfId="32" applyNumberFormat="1" applyFont="1" applyFill="1" applyBorder="1" applyAlignment="1">
      <alignment vertical="center" wrapText="1"/>
    </xf>
    <xf numFmtId="0" fontId="38" fillId="0" borderId="0" xfId="0" applyFont="1"/>
    <xf numFmtId="170" fontId="39" fillId="0" borderId="0" xfId="33" applyNumberFormat="1" applyFont="1" applyFill="1" applyBorder="1"/>
    <xf numFmtId="2" fontId="38" fillId="0" borderId="0" xfId="23" quotePrefix="1" applyNumberFormat="1" applyFont="1" applyFill="1" applyBorder="1" applyAlignment="1">
      <alignment horizontal="center" vertical="center"/>
    </xf>
    <xf numFmtId="0" fontId="38" fillId="0" borderId="0" xfId="176" quotePrefix="1" applyNumberFormat="1" applyFont="1" applyFill="1" applyAlignment="1"/>
    <xf numFmtId="204" fontId="38" fillId="0" borderId="0" xfId="176" quotePrefix="1" applyNumberFormat="1" applyFont="1" applyFill="1" applyBorder="1" applyAlignment="1">
      <alignment horizontal="center"/>
    </xf>
    <xf numFmtId="169" fontId="39" fillId="0" borderId="1" xfId="209" applyNumberFormat="1" applyFont="1" applyFill="1" applyBorder="1"/>
    <xf numFmtId="169" fontId="39" fillId="0" borderId="4" xfId="209" applyNumberFormat="1" applyFont="1" applyFill="1" applyBorder="1"/>
    <xf numFmtId="168" fontId="39" fillId="0" borderId="4" xfId="23" applyFont="1" applyFill="1" applyBorder="1"/>
    <xf numFmtId="0" fontId="39" fillId="0" borderId="0" xfId="176" applyFont="1" applyFill="1" applyBorder="1" applyAlignment="1"/>
    <xf numFmtId="0" fontId="75" fillId="0" borderId="0" xfId="145" applyFont="1" applyFill="1" applyAlignment="1"/>
    <xf numFmtId="41" fontId="39" fillId="0" borderId="0" xfId="176" applyNumberFormat="1" applyFont="1" applyFill="1" applyBorder="1" applyAlignment="1">
      <alignment vertical="center"/>
    </xf>
    <xf numFmtId="0" fontId="38" fillId="0" borderId="18" xfId="145" applyFont="1" applyFill="1" applyBorder="1" applyAlignment="1">
      <alignment vertical="top"/>
    </xf>
    <xf numFmtId="0" fontId="57" fillId="0" borderId="0" xfId="160" quotePrefix="1" applyFont="1" applyFill="1" applyAlignment="1">
      <alignment horizontal="center" vertical="center"/>
    </xf>
    <xf numFmtId="170" fontId="38" fillId="0" borderId="0" xfId="176" applyNumberFormat="1" applyFont="1" applyFill="1" applyBorder="1" applyAlignment="1">
      <alignment horizontal="center"/>
    </xf>
    <xf numFmtId="0" fontId="38" fillId="0" borderId="0" xfId="176" quotePrefix="1" applyFont="1" applyFill="1" applyBorder="1" applyAlignment="1"/>
    <xf numFmtId="37" fontId="51" fillId="0" borderId="0" xfId="209" applyNumberFormat="1" applyFont="1" applyFill="1" applyBorder="1"/>
    <xf numFmtId="168" fontId="51" fillId="0" borderId="0" xfId="23" applyFont="1" applyFill="1" applyBorder="1"/>
    <xf numFmtId="168" fontId="50" fillId="0" borderId="0" xfId="23" applyFont="1" applyFill="1" applyBorder="1"/>
    <xf numFmtId="37" fontId="50" fillId="0" borderId="0" xfId="209" applyNumberFormat="1" applyFont="1" applyFill="1" applyBorder="1"/>
    <xf numFmtId="41" fontId="38" fillId="0" borderId="0" xfId="231" applyNumberFormat="1" applyFont="1" applyFill="1" applyBorder="1" applyAlignment="1"/>
    <xf numFmtId="168" fontId="50" fillId="0" borderId="4" xfId="23" applyFont="1" applyFill="1" applyBorder="1"/>
    <xf numFmtId="168" fontId="39" fillId="0" borderId="4" xfId="209" applyNumberFormat="1" applyFont="1" applyFill="1" applyBorder="1"/>
    <xf numFmtId="168" fontId="39" fillId="0" borderId="1" xfId="23" applyFont="1" applyFill="1" applyBorder="1"/>
    <xf numFmtId="37" fontId="39" fillId="0" borderId="10" xfId="23" applyNumberFormat="1" applyFont="1" applyFill="1" applyBorder="1" applyAlignment="1">
      <alignment vertical="center"/>
    </xf>
    <xf numFmtId="169" fontId="39" fillId="0" borderId="10" xfId="23" applyNumberFormat="1" applyFont="1" applyFill="1" applyBorder="1" applyAlignment="1">
      <alignment vertical="center"/>
    </xf>
    <xf numFmtId="170" fontId="39" fillId="0" borderId="10" xfId="23" applyNumberFormat="1" applyFont="1" applyFill="1" applyBorder="1" applyAlignment="1">
      <alignment vertical="center"/>
    </xf>
    <xf numFmtId="169" fontId="38" fillId="0" borderId="10" xfId="23" applyNumberFormat="1" applyFont="1" applyFill="1" applyBorder="1" applyAlignment="1">
      <alignment vertical="center"/>
    </xf>
    <xf numFmtId="3" fontId="38" fillId="0" borderId="0" xfId="33" applyNumberFormat="1" applyFont="1" applyFill="1" applyBorder="1" applyAlignment="1">
      <alignment horizontal="right"/>
    </xf>
    <xf numFmtId="37" fontId="38" fillId="0" borderId="0" xfId="176" applyNumberFormat="1" applyFont="1" applyFill="1" applyBorder="1" applyAlignment="1">
      <alignment horizontal="right"/>
    </xf>
    <xf numFmtId="0" fontId="39" fillId="0" borderId="0" xfId="65" applyNumberFormat="1" applyFont="1" applyFill="1" applyAlignment="1">
      <alignment horizontal="center" vertical="top" wrapText="1"/>
    </xf>
    <xf numFmtId="0" fontId="39" fillId="0" borderId="0" xfId="233" applyFont="1" applyFill="1" applyAlignment="1">
      <alignment horizontal="center"/>
    </xf>
    <xf numFmtId="169" fontId="39" fillId="0" borderId="19" xfId="23" applyNumberFormat="1" applyFont="1" applyFill="1" applyBorder="1" applyAlignment="1">
      <alignment horizontal="right" vertical="center"/>
    </xf>
    <xf numFmtId="169" fontId="39" fillId="0" borderId="0" xfId="23" applyNumberFormat="1" applyFont="1" applyFill="1" applyBorder="1" applyAlignment="1">
      <alignment horizontal="right" vertical="center"/>
    </xf>
    <xf numFmtId="170" fontId="58" fillId="0" borderId="0" xfId="33" applyNumberFormat="1" applyFont="1" applyFill="1" applyAlignment="1">
      <alignment horizontal="center"/>
    </xf>
    <xf numFmtId="168" fontId="39" fillId="0" borderId="0" xfId="209" applyNumberFormat="1" applyFont="1" applyFill="1" applyBorder="1"/>
    <xf numFmtId="0" fontId="0" fillId="5" borderId="0" xfId="0" applyFill="1"/>
    <xf numFmtId="169" fontId="7" fillId="0" borderId="0" xfId="219" applyNumberFormat="1"/>
    <xf numFmtId="0" fontId="7" fillId="0" borderId="0" xfId="219" quotePrefix="1" applyFill="1"/>
    <xf numFmtId="0" fontId="7" fillId="0" borderId="0" xfId="219" applyFill="1"/>
    <xf numFmtId="169" fontId="7" fillId="0" borderId="0" xfId="23" applyNumberFormat="1" applyFont="1" applyFill="1"/>
    <xf numFmtId="0" fontId="7" fillId="5" borderId="0" xfId="219" quotePrefix="1" applyFill="1"/>
    <xf numFmtId="0" fontId="7" fillId="5" borderId="0" xfId="219" applyFill="1"/>
    <xf numFmtId="168" fontId="7" fillId="0" borderId="0" xfId="219" applyNumberFormat="1"/>
    <xf numFmtId="170" fontId="7" fillId="0" borderId="0" xfId="219" applyNumberFormat="1"/>
    <xf numFmtId="169" fontId="38" fillId="0" borderId="19" xfId="23" applyNumberFormat="1" applyFont="1" applyFill="1" applyBorder="1"/>
    <xf numFmtId="169" fontId="38" fillId="0" borderId="17" xfId="23" applyNumberFormat="1" applyFont="1" applyFill="1" applyBorder="1"/>
    <xf numFmtId="170" fontId="38" fillId="0" borderId="7" xfId="44" applyNumberFormat="1" applyFont="1" applyFill="1" applyBorder="1" applyAlignment="1">
      <alignment vertical="center"/>
    </xf>
    <xf numFmtId="169" fontId="38" fillId="0" borderId="18" xfId="23" applyNumberFormat="1" applyFont="1" applyFill="1" applyBorder="1" applyAlignment="1"/>
    <xf numFmtId="170" fontId="7" fillId="0" borderId="0" xfId="219" applyNumberFormat="1" applyFill="1"/>
    <xf numFmtId="170" fontId="7" fillId="0" borderId="0" xfId="23" applyNumberFormat="1" applyFont="1" applyFill="1"/>
    <xf numFmtId="197" fontId="7" fillId="0" borderId="0" xfId="219" applyNumberFormat="1" applyFill="1"/>
    <xf numFmtId="169" fontId="7" fillId="8" borderId="0" xfId="219" applyNumberFormat="1" applyFill="1"/>
    <xf numFmtId="0" fontId="0" fillId="0" borderId="0" xfId="0" applyAlignment="1">
      <alignment horizontal="center"/>
    </xf>
    <xf numFmtId="169" fontId="7" fillId="0" borderId="0" xfId="219" applyNumberFormat="1" applyFill="1"/>
    <xf numFmtId="0" fontId="0" fillId="0" borderId="6" xfId="0" applyBorder="1"/>
    <xf numFmtId="0" fontId="11" fillId="0" borderId="6" xfId="0" applyFont="1" applyBorder="1"/>
    <xf numFmtId="169" fontId="0" fillId="0" borderId="6" xfId="23" applyNumberFormat="1" applyFont="1" applyBorder="1"/>
    <xf numFmtId="169" fontId="0" fillId="0" borderId="6" xfId="0" applyNumberFormat="1" applyBorder="1"/>
    <xf numFmtId="0" fontId="11" fillId="0" borderId="6" xfId="0" applyFont="1" applyBorder="1" applyAlignment="1">
      <alignment horizontal="center"/>
    </xf>
    <xf numFmtId="169" fontId="38" fillId="0" borderId="7" xfId="23" applyNumberFormat="1" applyFont="1" applyFill="1" applyBorder="1" applyAlignment="1">
      <alignment vertical="center"/>
    </xf>
    <xf numFmtId="169" fontId="7" fillId="5" borderId="0" xfId="23" applyNumberFormat="1" applyFont="1" applyFill="1"/>
    <xf numFmtId="169" fontId="7" fillId="5" borderId="0" xfId="219" applyNumberFormat="1" applyFill="1"/>
    <xf numFmtId="0" fontId="0" fillId="5" borderId="0" xfId="0" quotePrefix="1" applyFill="1"/>
    <xf numFmtId="209" fontId="0" fillId="0" borderId="0" xfId="23" applyNumberFormat="1" applyFont="1"/>
    <xf numFmtId="169" fontId="7" fillId="9" borderId="0" xfId="219" applyNumberFormat="1" applyFill="1"/>
    <xf numFmtId="170" fontId="57" fillId="0" borderId="9" xfId="33" applyNumberFormat="1" applyFont="1" applyFill="1" applyBorder="1"/>
    <xf numFmtId="37" fontId="39" fillId="0" borderId="0" xfId="145" applyNumberFormat="1" applyFont="1" applyFill="1" applyAlignment="1">
      <alignment horizontal="center" vertical="center"/>
    </xf>
    <xf numFmtId="169" fontId="58" fillId="0" borderId="0" xfId="145" applyNumberFormat="1" applyFont="1" applyFill="1" applyAlignment="1">
      <alignment vertical="top"/>
    </xf>
    <xf numFmtId="168" fontId="58" fillId="0" borderId="0" xfId="23" applyNumberFormat="1" applyFont="1" applyFill="1" applyAlignment="1">
      <alignment vertical="top"/>
    </xf>
    <xf numFmtId="168" fontId="58" fillId="0" borderId="0" xfId="145" applyNumberFormat="1" applyFont="1" applyFill="1" applyAlignment="1">
      <alignment vertical="top"/>
    </xf>
    <xf numFmtId="37" fontId="39" fillId="0" borderId="0" xfId="145" quotePrefix="1" applyNumberFormat="1" applyFont="1" applyFill="1" applyBorder="1" applyAlignment="1">
      <alignment horizontal="center"/>
    </xf>
    <xf numFmtId="169" fontId="38" fillId="0" borderId="0" xfId="184" applyNumberFormat="1" applyFont="1" applyFill="1" applyBorder="1" applyAlignment="1"/>
    <xf numFmtId="168" fontId="38" fillId="0" borderId="0" xfId="23" applyFont="1" applyFill="1" applyAlignment="1">
      <alignment horizontal="right"/>
    </xf>
    <xf numFmtId="168" fontId="38" fillId="0" borderId="4" xfId="23" applyFont="1" applyFill="1" applyBorder="1" applyAlignment="1">
      <alignment horizontal="right"/>
    </xf>
    <xf numFmtId="168" fontId="38" fillId="0" borderId="4" xfId="23" applyFont="1" applyFill="1" applyBorder="1" applyAlignment="1">
      <alignment horizontal="right" vertical="center" wrapText="1"/>
    </xf>
    <xf numFmtId="168" fontId="38" fillId="0" borderId="0" xfId="23" applyFont="1" applyFill="1" applyAlignment="1">
      <alignment horizontal="center"/>
    </xf>
    <xf numFmtId="168" fontId="38" fillId="0" borderId="1" xfId="23" applyFont="1" applyFill="1" applyBorder="1" applyAlignment="1">
      <alignment horizontal="right"/>
    </xf>
    <xf numFmtId="37" fontId="39" fillId="0" borderId="0" xfId="44" applyNumberFormat="1" applyFont="1" applyFill="1" applyAlignment="1">
      <alignment vertical="top"/>
    </xf>
    <xf numFmtId="0" fontId="7" fillId="10" borderId="0" xfId="219" applyFill="1"/>
    <xf numFmtId="0" fontId="7" fillId="11" borderId="0" xfId="219" applyFill="1"/>
    <xf numFmtId="169" fontId="57" fillId="0" borderId="17" xfId="23" applyNumberFormat="1" applyFont="1" applyFill="1" applyBorder="1" applyAlignment="1">
      <alignment vertical="top"/>
    </xf>
    <xf numFmtId="37" fontId="39" fillId="0" borderId="9" xfId="145" applyNumberFormat="1" applyFont="1" applyFill="1" applyBorder="1" applyAlignment="1">
      <alignment horizontal="right" vertical="center"/>
    </xf>
    <xf numFmtId="169" fontId="39" fillId="0" borderId="7" xfId="23" applyNumberFormat="1" applyFont="1" applyFill="1" applyBorder="1" applyAlignment="1">
      <alignment horizontal="right" vertical="center"/>
    </xf>
    <xf numFmtId="37" fontId="38" fillId="0" borderId="9" xfId="145" applyNumberFormat="1" applyFont="1" applyFill="1" applyBorder="1" applyAlignment="1">
      <alignment horizontal="right" vertical="center"/>
    </xf>
    <xf numFmtId="210" fontId="0" fillId="0" borderId="0" xfId="23" applyNumberFormat="1" applyFont="1"/>
    <xf numFmtId="212" fontId="0" fillId="0" borderId="0" xfId="23" applyNumberFormat="1" applyFont="1"/>
    <xf numFmtId="213" fontId="0" fillId="0" borderId="0" xfId="23" applyNumberFormat="1" applyFont="1"/>
    <xf numFmtId="214" fontId="0" fillId="0" borderId="0" xfId="23" applyNumberFormat="1" applyFont="1"/>
    <xf numFmtId="210" fontId="7" fillId="0" borderId="0" xfId="23" applyNumberFormat="1" applyFont="1"/>
    <xf numFmtId="211" fontId="7" fillId="0" borderId="0" xfId="23" applyNumberFormat="1" applyFont="1" applyFill="1"/>
    <xf numFmtId="169" fontId="11" fillId="0" borderId="6" xfId="23" applyNumberFormat="1" applyFont="1" applyBorder="1" applyAlignment="1">
      <alignment horizontal="center"/>
    </xf>
    <xf numFmtId="0" fontId="38" fillId="0" borderId="0" xfId="184" applyNumberFormat="1" applyFont="1" applyFill="1" applyAlignment="1"/>
    <xf numFmtId="170" fontId="38" fillId="0" borderId="9" xfId="32" applyNumberFormat="1" applyFont="1" applyFill="1" applyBorder="1" applyAlignment="1">
      <alignment horizontal="center" vertical="center"/>
    </xf>
    <xf numFmtId="169" fontId="39" fillId="0" borderId="0" xfId="23" applyNumberFormat="1" applyFont="1" applyFill="1" applyAlignment="1">
      <alignment horizontal="left" vertical="top"/>
    </xf>
    <xf numFmtId="169" fontId="39" fillId="0" borderId="0" xfId="145" applyNumberFormat="1" applyFont="1" applyFill="1" applyAlignment="1">
      <alignment horizontal="left" vertical="top"/>
    </xf>
    <xf numFmtId="169" fontId="39" fillId="0" borderId="0" xfId="44" applyNumberFormat="1" applyFont="1" applyFill="1" applyAlignment="1">
      <alignment vertical="top"/>
    </xf>
    <xf numFmtId="169" fontId="39" fillId="0" borderId="0" xfId="145" applyNumberFormat="1" applyFont="1" applyFill="1" applyAlignment="1">
      <alignment horizontal="center" vertical="center"/>
    </xf>
    <xf numFmtId="43" fontId="39" fillId="0" borderId="0" xfId="145" quotePrefix="1" applyNumberFormat="1" applyFont="1" applyFill="1" applyBorder="1" applyAlignment="1"/>
    <xf numFmtId="37" fontId="39" fillId="0" borderId="0" xfId="145" applyNumberFormat="1" applyFont="1" applyFill="1" applyBorder="1" applyAlignment="1">
      <alignment horizontal="right" vertical="center"/>
    </xf>
    <xf numFmtId="37" fontId="38" fillId="0" borderId="0" xfId="145" applyNumberFormat="1" applyFont="1" applyFill="1" applyBorder="1" applyAlignment="1">
      <alignment horizontal="right" vertical="center"/>
    </xf>
    <xf numFmtId="0" fontId="57" fillId="0" borderId="0" xfId="145" applyFont="1" applyFill="1" applyAlignment="1">
      <alignment horizontal="center"/>
    </xf>
    <xf numFmtId="0" fontId="57" fillId="0" borderId="0" xfId="145" quotePrefix="1" applyFont="1" applyFill="1" applyBorder="1" applyAlignment="1">
      <alignment horizontal="center"/>
    </xf>
    <xf numFmtId="0" fontId="57" fillId="0" borderId="0" xfId="145" applyFont="1" applyFill="1" applyBorder="1" applyAlignment="1">
      <alignment horizontal="center"/>
    </xf>
    <xf numFmtId="0" fontId="58" fillId="0" borderId="0" xfId="145" quotePrefix="1" applyFont="1" applyFill="1" applyAlignment="1">
      <alignment horizontal="center"/>
    </xf>
    <xf numFmtId="0" fontId="58" fillId="0" borderId="0" xfId="145" applyFont="1" applyFill="1" applyAlignment="1">
      <alignment horizontal="center"/>
    </xf>
    <xf numFmtId="0" fontId="58" fillId="0" borderId="0" xfId="0" applyFont="1" applyFill="1" applyAlignment="1">
      <alignment horizontal="justify" vertical="top"/>
    </xf>
    <xf numFmtId="0" fontId="57" fillId="0" borderId="0" xfId="145" applyFont="1" applyFill="1" applyAlignment="1">
      <alignment horizontal="center"/>
    </xf>
    <xf numFmtId="0" fontId="38" fillId="0" borderId="0" xfId="0" applyFont="1" applyFill="1" applyAlignment="1" applyProtection="1">
      <alignment horizontal="left" indent="2"/>
    </xf>
    <xf numFmtId="0" fontId="39" fillId="0" borderId="0" xfId="145" applyFont="1" applyFill="1" applyAlignment="1">
      <alignment horizontal="center"/>
    </xf>
    <xf numFmtId="169" fontId="39" fillId="0" borderId="0" xfId="23" applyNumberFormat="1" applyFont="1" applyFill="1" applyBorder="1" applyAlignment="1">
      <alignment horizontal="center"/>
    </xf>
    <xf numFmtId="0" fontId="39" fillId="0" borderId="0" xfId="145" applyFont="1" applyFill="1" applyBorder="1" applyAlignment="1">
      <alignment horizontal="center"/>
    </xf>
    <xf numFmtId="0" fontId="38" fillId="0" borderId="0" xfId="145" applyFont="1" applyFill="1" applyAlignment="1"/>
    <xf numFmtId="0" fontId="58" fillId="0" borderId="0" xfId="145" applyFont="1" applyFill="1" applyAlignment="1">
      <alignment horizontal="center"/>
    </xf>
    <xf numFmtId="169" fontId="58" fillId="0" borderId="17" xfId="23" applyNumberFormat="1" applyFont="1" applyFill="1" applyBorder="1"/>
    <xf numFmtId="169" fontId="58" fillId="0" borderId="18" xfId="23" applyNumberFormat="1" applyFont="1" applyFill="1" applyBorder="1"/>
    <xf numFmtId="171" fontId="58" fillId="0" borderId="18" xfId="44" applyNumberFormat="1" applyFont="1" applyFill="1" applyBorder="1" applyAlignment="1"/>
    <xf numFmtId="169" fontId="58" fillId="0" borderId="19" xfId="23" applyNumberFormat="1" applyFont="1" applyFill="1" applyBorder="1"/>
    <xf numFmtId="169" fontId="58" fillId="0" borderId="17" xfId="23" applyNumberFormat="1" applyFont="1" applyFill="1" applyBorder="1" applyAlignment="1">
      <alignment vertical="top"/>
    </xf>
    <xf numFmtId="169" fontId="58" fillId="0" borderId="18" xfId="23" applyNumberFormat="1" applyFont="1" applyFill="1" applyBorder="1" applyAlignment="1">
      <alignment vertical="top"/>
    </xf>
    <xf numFmtId="169" fontId="58" fillId="0" borderId="10" xfId="23" applyNumberFormat="1" applyFont="1" applyFill="1" applyBorder="1" applyAlignment="1">
      <alignment vertical="top"/>
    </xf>
    <xf numFmtId="37" fontId="38" fillId="0" borderId="18" xfId="23" applyNumberFormat="1" applyFont="1" applyFill="1" applyBorder="1"/>
    <xf numFmtId="169" fontId="38" fillId="0" borderId="18" xfId="23" applyNumberFormat="1" applyFont="1" applyFill="1" applyBorder="1" applyAlignment="1">
      <alignment horizontal="right"/>
    </xf>
    <xf numFmtId="37" fontId="38" fillId="0" borderId="10" xfId="23" applyNumberFormat="1" applyFont="1" applyFill="1" applyBorder="1"/>
    <xf numFmtId="37" fontId="38" fillId="0" borderId="0" xfId="23" applyNumberFormat="1" applyFont="1" applyFill="1" applyBorder="1" applyAlignment="1"/>
    <xf numFmtId="37" fontId="38" fillId="0" borderId="18" xfId="23" applyNumberFormat="1" applyFont="1" applyFill="1" applyBorder="1" applyAlignment="1"/>
    <xf numFmtId="37" fontId="38" fillId="0" borderId="19" xfId="23" applyNumberFormat="1" applyFont="1" applyFill="1" applyBorder="1" applyAlignment="1"/>
    <xf numFmtId="37" fontId="38" fillId="0" borderId="17" xfId="23" applyNumberFormat="1" applyFont="1" applyFill="1" applyBorder="1" applyAlignment="1"/>
    <xf numFmtId="37" fontId="38" fillId="0" borderId="10" xfId="23" applyNumberFormat="1" applyFont="1" applyFill="1" applyBorder="1" applyAlignment="1">
      <alignment vertical="center"/>
    </xf>
    <xf numFmtId="169" fontId="38" fillId="0" borderId="17" xfId="23" applyNumberFormat="1" applyFont="1" applyFill="1" applyBorder="1" applyAlignment="1"/>
    <xf numFmtId="37" fontId="38" fillId="0" borderId="10" xfId="23" applyNumberFormat="1" applyFont="1" applyFill="1" applyBorder="1" applyAlignment="1"/>
    <xf numFmtId="0" fontId="57" fillId="0" borderId="0" xfId="145" applyFont="1" applyFill="1" applyAlignment="1">
      <alignment horizontal="center"/>
    </xf>
    <xf numFmtId="0" fontId="39" fillId="0" borderId="0" xfId="145" applyFont="1" applyFill="1" applyAlignment="1">
      <alignment horizontal="center"/>
    </xf>
    <xf numFmtId="169" fontId="38" fillId="0" borderId="0" xfId="23" applyNumberFormat="1" applyFont="1" applyFill="1" applyAlignment="1">
      <alignment horizontal="center"/>
    </xf>
    <xf numFmtId="169" fontId="39" fillId="0" borderId="0" xfId="23" quotePrefix="1" applyNumberFormat="1" applyFont="1" applyFill="1" applyBorder="1" applyAlignment="1">
      <alignment horizontal="center"/>
    </xf>
    <xf numFmtId="169" fontId="39" fillId="0" borderId="0" xfId="23" applyNumberFormat="1" applyFont="1" applyFill="1" applyBorder="1" applyAlignment="1">
      <alignment horizontal="center"/>
    </xf>
    <xf numFmtId="0" fontId="39" fillId="0" borderId="0" xfId="145" quotePrefix="1" applyFont="1" applyFill="1" applyBorder="1" applyAlignment="1">
      <alignment horizontal="center"/>
    </xf>
    <xf numFmtId="0" fontId="39" fillId="0" borderId="0" xfId="145" applyFont="1" applyFill="1" applyBorder="1" applyAlignment="1">
      <alignment horizontal="center"/>
    </xf>
    <xf numFmtId="0" fontId="39" fillId="0" borderId="0" xfId="145" applyFont="1" applyFill="1" applyBorder="1" applyAlignment="1">
      <alignment horizontal="center" vertical="center"/>
    </xf>
    <xf numFmtId="0" fontId="38" fillId="0" borderId="0" xfId="145" applyFont="1" applyFill="1" applyAlignment="1"/>
    <xf numFmtId="0" fontId="39" fillId="0" borderId="0" xfId="145" applyFont="1" applyFill="1" applyAlignment="1">
      <alignment horizontal="left"/>
    </xf>
    <xf numFmtId="0" fontId="38" fillId="0" borderId="0" xfId="145" applyFont="1" applyFill="1" applyAlignment="1">
      <alignment horizontal="justify" vertical="top" wrapText="1"/>
    </xf>
    <xf numFmtId="0" fontId="38" fillId="0" borderId="0" xfId="205" quotePrefix="1" applyFont="1" applyFill="1" applyAlignment="1">
      <alignment horizontal="justify" vertical="top" wrapText="1"/>
    </xf>
    <xf numFmtId="0" fontId="38" fillId="0" borderId="0" xfId="0" applyFont="1" applyFill="1" applyAlignment="1">
      <alignment horizontal="justify" vertical="top" wrapText="1"/>
    </xf>
    <xf numFmtId="0" fontId="39" fillId="0" borderId="0" xfId="145" applyFont="1" applyFill="1" applyBorder="1" applyAlignment="1">
      <alignment horizontal="center" vertical="top"/>
    </xf>
    <xf numFmtId="0" fontId="39" fillId="0" borderId="0" xfId="145" applyFont="1" applyFill="1" applyBorder="1" applyAlignment="1">
      <alignment horizontal="center" vertical="top" wrapText="1"/>
    </xf>
    <xf numFmtId="0" fontId="38" fillId="0" borderId="0" xfId="145" applyFont="1" applyFill="1" applyAlignment="1">
      <alignment horizontal="left" vertical="center" wrapText="1"/>
    </xf>
    <xf numFmtId="0" fontId="38" fillId="0" borderId="0" xfId="145" applyFont="1" applyFill="1" applyAlignment="1">
      <alignment horizontal="justify" vertical="top"/>
    </xf>
    <xf numFmtId="43" fontId="39" fillId="0" borderId="0" xfId="33" applyFont="1" applyFill="1" applyAlignment="1">
      <alignment horizontal="center" vertical="center"/>
    </xf>
    <xf numFmtId="0" fontId="58" fillId="0" borderId="0" xfId="145" applyFont="1" applyFill="1" applyAlignment="1">
      <alignment horizontal="center"/>
    </xf>
    <xf numFmtId="0" fontId="58" fillId="0" borderId="0" xfId="0" applyFont="1" applyFill="1" applyAlignment="1">
      <alignment horizontal="justify" vertical="top"/>
    </xf>
    <xf numFmtId="15" fontId="57" fillId="0" borderId="0" xfId="145" applyNumberFormat="1" applyFont="1" applyFill="1" applyBorder="1" applyAlignment="1">
      <alignment horizontal="center" vertical="top" wrapText="1"/>
    </xf>
    <xf numFmtId="0" fontId="11" fillId="0" borderId="0" xfId="0" applyFont="1" applyBorder="1" applyAlignment="1">
      <alignment horizontal="center"/>
    </xf>
    <xf numFmtId="0" fontId="0" fillId="0" borderId="0" xfId="0" applyBorder="1"/>
    <xf numFmtId="169" fontId="0" fillId="0" borderId="0" xfId="0" applyNumberFormat="1" applyBorder="1"/>
    <xf numFmtId="37" fontId="58" fillId="0" borderId="0" xfId="145" applyNumberFormat="1" applyFont="1" applyFill="1" applyAlignment="1">
      <alignment horizontal="right" vertical="top" wrapText="1"/>
    </xf>
    <xf numFmtId="37" fontId="58" fillId="0" borderId="7" xfId="145" applyNumberFormat="1" applyFont="1" applyFill="1" applyBorder="1" applyAlignment="1">
      <alignment horizontal="right" vertical="center" wrapText="1"/>
    </xf>
    <xf numFmtId="175" fontId="58" fillId="0" borderId="0" xfId="33" applyNumberFormat="1" applyFont="1" applyFill="1" applyBorder="1"/>
    <xf numFmtId="37" fontId="38" fillId="0" borderId="17" xfId="32" applyNumberFormat="1" applyFont="1" applyFill="1" applyBorder="1" applyAlignment="1">
      <alignment vertical="center"/>
    </xf>
    <xf numFmtId="169" fontId="38" fillId="0" borderId="19" xfId="23" applyNumberFormat="1" applyFont="1" applyFill="1" applyBorder="1" applyAlignment="1">
      <alignment vertical="center"/>
    </xf>
    <xf numFmtId="170" fontId="38" fillId="0" borderId="7" xfId="33" quotePrefix="1" applyNumberFormat="1" applyFont="1" applyFill="1" applyBorder="1" applyAlignment="1">
      <alignment horizontal="center" vertical="center"/>
    </xf>
    <xf numFmtId="169" fontId="38" fillId="0" borderId="9" xfId="209" applyNumberFormat="1" applyFont="1" applyFill="1" applyBorder="1"/>
    <xf numFmtId="169" fontId="38" fillId="0" borderId="9" xfId="176" applyNumberFormat="1" applyFont="1" applyFill="1" applyBorder="1" applyAlignment="1">
      <alignment vertical="center"/>
    </xf>
    <xf numFmtId="0" fontId="58" fillId="0" borderId="0" xfId="65" applyNumberFormat="1" applyFont="1" applyFill="1" applyAlignment="1"/>
    <xf numFmtId="171" fontId="58" fillId="0" borderId="9" xfId="74" applyNumberFormat="1" applyFont="1" applyFill="1" applyBorder="1" applyAlignment="1"/>
    <xf numFmtId="0" fontId="39" fillId="0" borderId="0" xfId="157" applyFont="1" applyFill="1" applyAlignment="1">
      <alignment horizontal="left"/>
    </xf>
    <xf numFmtId="0" fontId="38" fillId="0" borderId="0" xfId="157" applyFont="1" applyFill="1"/>
    <xf numFmtId="0" fontId="39" fillId="0" borderId="0" xfId="157" applyFont="1" applyFill="1" applyAlignment="1"/>
    <xf numFmtId="0" fontId="38" fillId="0" borderId="0" xfId="157" applyFont="1" applyFill="1" applyAlignment="1"/>
    <xf numFmtId="202" fontId="38" fillId="0" borderId="0" xfId="32" applyNumberFormat="1" applyFont="1" applyFill="1"/>
    <xf numFmtId="10" fontId="38" fillId="0" borderId="0" xfId="199" applyNumberFormat="1" applyFont="1" applyFill="1"/>
    <xf numFmtId="169" fontId="38" fillId="0" borderId="0" xfId="157" applyNumberFormat="1" applyFont="1" applyFill="1" applyBorder="1"/>
    <xf numFmtId="169" fontId="39" fillId="0" borderId="1" xfId="157" applyNumberFormat="1" applyFont="1" applyFill="1" applyBorder="1"/>
    <xf numFmtId="169" fontId="38" fillId="0" borderId="0" xfId="157" applyNumberFormat="1" applyFont="1" applyFill="1"/>
    <xf numFmtId="0" fontId="39" fillId="0" borderId="0" xfId="157" applyFont="1" applyFill="1"/>
    <xf numFmtId="169" fontId="39" fillId="0" borderId="7" xfId="157" applyNumberFormat="1" applyFont="1" applyFill="1" applyBorder="1"/>
    <xf numFmtId="170" fontId="38" fillId="0" borderId="9" xfId="157" applyNumberFormat="1" applyFont="1" applyFill="1" applyBorder="1"/>
    <xf numFmtId="169" fontId="58" fillId="0" borderId="7" xfId="23" applyNumberFormat="1" applyFont="1" applyFill="1" applyBorder="1" applyAlignment="1">
      <alignment vertical="top"/>
    </xf>
    <xf numFmtId="0" fontId="39" fillId="0" borderId="0" xfId="145" applyFont="1" applyFill="1" applyAlignment="1">
      <alignment horizontal="center"/>
    </xf>
    <xf numFmtId="0" fontId="39" fillId="0" borderId="0" xfId="145" quotePrefix="1" applyFont="1" applyFill="1" applyBorder="1" applyAlignment="1">
      <alignment horizontal="center"/>
    </xf>
    <xf numFmtId="0" fontId="38" fillId="0" borderId="0" xfId="44" applyNumberFormat="1" applyFont="1" applyFill="1" applyAlignment="1">
      <alignment horizontal="justify" vertical="top" wrapText="1"/>
    </xf>
    <xf numFmtId="0" fontId="39" fillId="0" borderId="0" xfId="0" quotePrefix="1" applyFont="1" applyFill="1" applyAlignment="1">
      <alignment horizontal="center" vertical="top"/>
    </xf>
    <xf numFmtId="169" fontId="38" fillId="0" borderId="7" xfId="23" applyNumberFormat="1" applyFont="1" applyFill="1" applyBorder="1" applyAlignment="1">
      <alignment horizontal="justify" vertical="top" wrapText="1"/>
    </xf>
    <xf numFmtId="0" fontId="39" fillId="0" borderId="0" xfId="145" applyFont="1" applyFill="1" applyAlignment="1">
      <alignment horizontal="center"/>
    </xf>
    <xf numFmtId="0" fontId="39" fillId="0" borderId="0" xfId="145" quotePrefix="1" applyFont="1" applyFill="1" applyBorder="1" applyAlignment="1">
      <alignment horizontal="center"/>
    </xf>
    <xf numFmtId="0" fontId="38" fillId="0" borderId="0" xfId="0" applyFont="1" applyFill="1" applyAlignment="1">
      <alignment horizontal="justify" vertical="top" wrapText="1"/>
    </xf>
    <xf numFmtId="169" fontId="38" fillId="0" borderId="0" xfId="145" applyNumberFormat="1" applyFont="1" applyFill="1" applyBorder="1"/>
    <xf numFmtId="0" fontId="38" fillId="0" borderId="0" xfId="145" applyFont="1" applyFill="1" applyAlignment="1">
      <alignment horizontal="justify" vertical="top" wrapText="1"/>
    </xf>
    <xf numFmtId="0" fontId="38" fillId="0" borderId="0" xfId="145" applyFont="1" applyFill="1" applyAlignment="1">
      <alignment horizontal="left" vertical="center" wrapText="1"/>
    </xf>
    <xf numFmtId="169" fontId="38" fillId="0" borderId="0" xfId="23" applyNumberFormat="1" applyFont="1" applyFill="1" applyBorder="1" applyAlignment="1">
      <alignment horizontal="justify" vertical="top" wrapText="1"/>
    </xf>
    <xf numFmtId="169" fontId="39" fillId="0" borderId="9" xfId="23" applyNumberFormat="1" applyFont="1" applyFill="1" applyBorder="1" applyAlignment="1">
      <alignment horizontal="justify" vertical="top" wrapText="1"/>
    </xf>
    <xf numFmtId="169" fontId="38" fillId="0" borderId="9" xfId="23" applyNumberFormat="1" applyFont="1" applyFill="1" applyBorder="1" applyAlignment="1">
      <alignment horizontal="justify" vertical="top" wrapText="1"/>
    </xf>
    <xf numFmtId="169" fontId="57" fillId="0" borderId="0" xfId="23" applyNumberFormat="1" applyFont="1" applyFill="1" applyBorder="1" applyAlignment="1">
      <alignment horizontal="right" vertical="center"/>
    </xf>
    <xf numFmtId="169" fontId="57" fillId="0" borderId="0" xfId="23" applyNumberFormat="1" applyFont="1" applyFill="1" applyBorder="1" applyAlignment="1">
      <alignment horizontal="center" vertical="center"/>
    </xf>
    <xf numFmtId="169" fontId="58" fillId="0" borderId="0" xfId="23" applyNumberFormat="1" applyFont="1" applyFill="1" applyAlignment="1">
      <alignment horizontal="right" vertical="top" wrapText="1"/>
    </xf>
    <xf numFmtId="0" fontId="27" fillId="0" borderId="0" xfId="0" applyFont="1" applyFill="1" applyAlignment="1">
      <alignment horizontal="justify" vertical="top"/>
    </xf>
    <xf numFmtId="0" fontId="0" fillId="12" borderId="0" xfId="0" applyFill="1"/>
    <xf numFmtId="169" fontId="0" fillId="12" borderId="0" xfId="23" applyNumberFormat="1" applyFont="1" applyFill="1"/>
    <xf numFmtId="0" fontId="7" fillId="12" borderId="0" xfId="219" quotePrefix="1" applyFill="1"/>
    <xf numFmtId="0" fontId="7" fillId="12" borderId="0" xfId="219" applyFill="1"/>
    <xf numFmtId="0" fontId="0" fillId="12" borderId="0" xfId="0" quotePrefix="1" applyFill="1"/>
    <xf numFmtId="0" fontId="0" fillId="13" borderId="0" xfId="0" applyFill="1"/>
    <xf numFmtId="0" fontId="39" fillId="5" borderId="0" xfId="176" applyFont="1" applyFill="1" applyBorder="1" applyAlignment="1">
      <alignment horizontal="center"/>
    </xf>
    <xf numFmtId="0" fontId="38" fillId="0" borderId="0" xfId="145" applyFont="1" applyFill="1" applyAlignment="1">
      <alignment horizontal="left" vertical="top"/>
    </xf>
    <xf numFmtId="0" fontId="38" fillId="0" borderId="0" xfId="145" applyFont="1" applyFill="1" applyAlignment="1">
      <alignment horizontal="justify" vertical="top"/>
    </xf>
    <xf numFmtId="0" fontId="58" fillId="0" borderId="0" xfId="145" applyFont="1" applyFill="1" applyAlignment="1">
      <alignment horizontal="justify" vertical="top"/>
    </xf>
    <xf numFmtId="0" fontId="58" fillId="0" borderId="0" xfId="0" applyFont="1" applyFill="1" applyAlignment="1">
      <alignment horizontal="justify" vertical="top"/>
    </xf>
    <xf numFmtId="171" fontId="58" fillId="12" borderId="0" xfId="176" applyNumberFormat="1" applyFont="1" applyFill="1" applyBorder="1" applyAlignment="1">
      <alignment horizontal="center"/>
    </xf>
    <xf numFmtId="170" fontId="58" fillId="12" borderId="0" xfId="176" applyNumberFormat="1" applyFont="1" applyFill="1" applyBorder="1" applyAlignment="1">
      <alignment horizontal="center"/>
    </xf>
    <xf numFmtId="0" fontId="58" fillId="12" borderId="0" xfId="176" applyFont="1" applyFill="1" applyAlignment="1"/>
    <xf numFmtId="170" fontId="58" fillId="12" borderId="0" xfId="32" applyNumberFormat="1" applyFont="1" applyFill="1" applyAlignment="1"/>
    <xf numFmtId="4" fontId="0" fillId="0" borderId="0" xfId="0" applyNumberFormat="1"/>
    <xf numFmtId="3" fontId="0" fillId="0" borderId="0" xfId="0" applyNumberFormat="1"/>
    <xf numFmtId="4" fontId="0" fillId="0" borderId="6" xfId="0" applyNumberFormat="1" applyBorder="1"/>
    <xf numFmtId="0" fontId="50" fillId="0" borderId="0" xfId="236" applyNumberFormat="1" applyFont="1" applyFill="1" applyAlignment="1">
      <alignment horizontal="left" vertical="top"/>
    </xf>
    <xf numFmtId="189" fontId="50" fillId="0" borderId="0" xfId="236" applyFont="1" applyFill="1" applyAlignment="1">
      <alignment vertical="top"/>
    </xf>
    <xf numFmtId="189" fontId="51" fillId="0" borderId="0" xfId="236" applyFont="1" applyFill="1" applyAlignment="1">
      <alignment vertical="top"/>
    </xf>
    <xf numFmtId="0" fontId="50" fillId="0" borderId="0" xfId="150" quotePrefix="1" applyNumberFormat="1" applyFont="1" applyFill="1" applyAlignment="1">
      <alignment horizontal="left" vertical="top"/>
    </xf>
    <xf numFmtId="0" fontId="50" fillId="0" borderId="0" xfId="150" applyFont="1" applyFill="1" applyAlignment="1">
      <alignment vertical="top"/>
    </xf>
    <xf numFmtId="189" fontId="51" fillId="0" borderId="0" xfId="236" applyFont="1" applyFill="1" applyAlignment="1">
      <alignment horizontal="justify" vertical="top"/>
    </xf>
    <xf numFmtId="0" fontId="51" fillId="0" borderId="0" xfId="236" applyNumberFormat="1" applyFont="1" applyFill="1" applyAlignment="1">
      <alignment horizontal="justify" vertical="top"/>
    </xf>
    <xf numFmtId="2" fontId="51" fillId="0" borderId="0" xfId="236" applyNumberFormat="1" applyFont="1" applyFill="1" applyAlignment="1">
      <alignment vertical="top"/>
    </xf>
    <xf numFmtId="2" fontId="50" fillId="0" borderId="0" xfId="150" quotePrefix="1" applyNumberFormat="1" applyFont="1" applyFill="1" applyAlignment="1">
      <alignment horizontal="left" vertical="top"/>
    </xf>
    <xf numFmtId="2" fontId="50" fillId="0" borderId="0" xfId="236" applyNumberFormat="1" applyFont="1" applyFill="1" applyAlignment="1">
      <alignment horizontal="left" vertical="top"/>
    </xf>
    <xf numFmtId="2" fontId="51" fillId="0" borderId="0" xfId="236" applyNumberFormat="1" applyFont="1" applyFill="1" applyAlignment="1">
      <alignment horizontal="justify" vertical="top"/>
    </xf>
    <xf numFmtId="2" fontId="51" fillId="0" borderId="0" xfId="236" applyNumberFormat="1" applyFont="1" applyFill="1" applyAlignment="1">
      <alignment horizontal="justify" vertical="top" wrapText="1"/>
    </xf>
    <xf numFmtId="0" fontId="50" fillId="0" borderId="0" xfId="132" quotePrefix="1" applyFont="1" applyFill="1" applyAlignment="1">
      <alignment vertical="center"/>
    </xf>
    <xf numFmtId="0" fontId="50" fillId="0" borderId="0" xfId="132" applyNumberFormat="1" applyFont="1" applyFill="1" applyAlignment="1">
      <alignment vertical="center"/>
    </xf>
    <xf numFmtId="0" fontId="51" fillId="0" borderId="0" xfId="132" applyFont="1" applyFill="1" applyAlignment="1">
      <alignment vertical="center"/>
    </xf>
    <xf numFmtId="0" fontId="51" fillId="0" borderId="0" xfId="132" applyFont="1" applyFill="1" applyAlignment="1">
      <alignment horizontal="center" vertical="center"/>
    </xf>
    <xf numFmtId="0" fontId="50" fillId="0" borderId="0" xfId="132" applyFont="1" applyFill="1" applyAlignment="1">
      <alignment vertical="center"/>
    </xf>
    <xf numFmtId="0" fontId="51" fillId="0" borderId="0" xfId="132" applyFont="1" applyFill="1" applyAlignment="1">
      <alignment horizontal="left" vertical="top"/>
    </xf>
    <xf numFmtId="189" fontId="51" fillId="0" borderId="0" xfId="236" quotePrefix="1" applyFont="1" applyFill="1" applyAlignment="1">
      <alignment vertical="top"/>
    </xf>
    <xf numFmtId="0" fontId="38" fillId="0" borderId="0" xfId="237" quotePrefix="1" applyFont="1" applyFill="1" applyAlignment="1">
      <alignment vertical="top"/>
    </xf>
    <xf numFmtId="0" fontId="38" fillId="0" borderId="0" xfId="237" applyFont="1" applyFill="1" applyAlignment="1">
      <alignment horizontal="left" vertical="top" indent="1"/>
    </xf>
    <xf numFmtId="0" fontId="51" fillId="0" borderId="0" xfId="132" applyFont="1" applyFill="1" applyAlignment="1">
      <alignment horizontal="justify" vertical="top"/>
    </xf>
    <xf numFmtId="0" fontId="51" fillId="0" borderId="0" xfId="132" applyNumberFormat="1" applyFont="1" applyFill="1" applyAlignment="1">
      <alignment horizontal="justify" vertical="top"/>
    </xf>
    <xf numFmtId="189" fontId="51" fillId="0" borderId="0" xfId="239" applyNumberFormat="1" applyFont="1" applyFill="1" applyAlignment="1">
      <alignment vertical="top"/>
    </xf>
    <xf numFmtId="189" fontId="51" fillId="0" borderId="0" xfId="236" quotePrefix="1" applyFont="1" applyFill="1" applyAlignment="1">
      <alignment vertical="top" wrapText="1"/>
    </xf>
    <xf numFmtId="0" fontId="50" fillId="0" borderId="0" xfId="240" applyNumberFormat="1" applyFont="1" applyFill="1" applyAlignment="1">
      <alignment horizontal="left" vertical="top"/>
    </xf>
    <xf numFmtId="189" fontId="50" fillId="0" borderId="0" xfId="240" applyFont="1" applyFill="1" applyAlignment="1">
      <alignment vertical="top"/>
    </xf>
    <xf numFmtId="0" fontId="51" fillId="0" borderId="0" xfId="240" applyNumberFormat="1" applyFont="1" applyFill="1" applyAlignment="1">
      <alignment vertical="top" wrapText="1"/>
    </xf>
    <xf numFmtId="189" fontId="51" fillId="0" borderId="0" xfId="242" applyNumberFormat="1" applyFont="1" applyFill="1" applyBorder="1" applyAlignment="1">
      <alignment vertical="top"/>
    </xf>
    <xf numFmtId="0" fontId="51" fillId="0" borderId="0" xfId="242" applyNumberFormat="1" applyFont="1" applyFill="1" applyAlignment="1">
      <alignment vertical="top"/>
    </xf>
    <xf numFmtId="0" fontId="51" fillId="0" borderId="0" xfId="211" applyNumberFormat="1" applyFont="1" applyFill="1" applyAlignment="1">
      <alignment horizontal="justify" vertical="top" wrapText="1"/>
    </xf>
    <xf numFmtId="189" fontId="51" fillId="0" borderId="0" xfId="236" applyFont="1" applyFill="1" applyAlignment="1">
      <alignment vertical="top" wrapText="1"/>
    </xf>
    <xf numFmtId="189" fontId="51" fillId="0" borderId="0" xfId="240" applyFont="1" applyFill="1" applyAlignment="1">
      <alignment vertical="top"/>
    </xf>
    <xf numFmtId="0" fontId="39" fillId="0" borderId="0" xfId="10" quotePrefix="1" applyNumberFormat="1" applyFont="1" applyFill="1" applyAlignment="1">
      <alignment vertical="top"/>
    </xf>
    <xf numFmtId="0" fontId="39" fillId="0" borderId="0" xfId="211" quotePrefix="1" applyFont="1" applyFill="1" applyAlignment="1">
      <alignment horizontal="left" vertical="top"/>
    </xf>
    <xf numFmtId="0" fontId="38" fillId="0" borderId="0" xfId="132" applyFont="1" applyFill="1" applyAlignment="1">
      <alignment horizontal="justify" vertical="top" wrapText="1"/>
    </xf>
    <xf numFmtId="0" fontId="51" fillId="0" borderId="0" xfId="132" applyFont="1" applyFill="1" applyAlignment="1">
      <alignment horizontal="justify" vertical="top" wrapText="1"/>
    </xf>
    <xf numFmtId="0" fontId="38" fillId="0" borderId="0" xfId="211" applyNumberFormat="1" applyFont="1" applyFill="1" applyAlignment="1">
      <alignment horizontal="justify" vertical="top" wrapText="1"/>
    </xf>
    <xf numFmtId="0" fontId="38" fillId="0" borderId="0" xfId="10" applyNumberFormat="1" applyFont="1" applyFill="1" applyAlignment="1">
      <alignment vertical="top"/>
    </xf>
    <xf numFmtId="0" fontId="38" fillId="0" borderId="0" xfId="211" quotePrefix="1" applyFont="1" applyFill="1" applyAlignment="1">
      <alignment horizontal="left" vertical="top"/>
    </xf>
    <xf numFmtId="0" fontId="50" fillId="0" borderId="0" xfId="132" quotePrefix="1" applyFont="1" applyFill="1" applyAlignment="1">
      <alignment horizontal="left" vertical="center"/>
    </xf>
    <xf numFmtId="170" fontId="38" fillId="0" borderId="0" xfId="243" applyNumberFormat="1" applyFont="1" applyFill="1" applyAlignment="1">
      <alignment vertical="top"/>
    </xf>
    <xf numFmtId="0" fontId="38" fillId="0" borderId="0" xfId="217" applyFont="1" applyFill="1" applyAlignment="1">
      <alignment vertical="top"/>
    </xf>
    <xf numFmtId="0" fontId="38" fillId="0" borderId="0" xfId="237" applyFont="1" applyFill="1" applyAlignment="1">
      <alignment horizontal="justify" vertical="top" wrapText="1"/>
    </xf>
    <xf numFmtId="0" fontId="39" fillId="0" borderId="0" xfId="244" applyNumberFormat="1" applyFont="1" applyFill="1" applyBorder="1" applyAlignment="1" applyProtection="1">
      <protection locked="0"/>
    </xf>
    <xf numFmtId="0" fontId="38" fillId="0" borderId="0" xfId="126" applyFont="1" applyFill="1" applyAlignment="1">
      <alignment horizontal="justify" vertical="top"/>
    </xf>
    <xf numFmtId="189" fontId="38" fillId="0" borderId="0" xfId="245" quotePrefix="1" applyFont="1" applyFill="1" applyAlignment="1">
      <alignment horizontal="center"/>
    </xf>
    <xf numFmtId="189" fontId="38" fillId="0" borderId="0" xfId="245" applyFont="1" applyAlignment="1">
      <alignment horizontal="left"/>
    </xf>
    <xf numFmtId="0" fontId="38" fillId="0" borderId="0" xfId="126" applyFont="1" applyAlignment="1">
      <alignment horizontal="justify" vertical="top"/>
    </xf>
    <xf numFmtId="0" fontId="38" fillId="0" borderId="0" xfId="246" applyFont="1" applyFill="1" applyAlignment="1">
      <alignment vertical="top"/>
    </xf>
    <xf numFmtId="0" fontId="39" fillId="0" borderId="0" xfId="125" applyFont="1" applyFill="1" applyBorder="1" applyAlignment="1">
      <alignment vertical="top"/>
    </xf>
    <xf numFmtId="0" fontId="38" fillId="0" borderId="0" xfId="211" quotePrefix="1" applyFont="1" applyAlignment="1">
      <alignment vertical="top"/>
    </xf>
    <xf numFmtId="189" fontId="38" fillId="0" borderId="0" xfId="245" applyFont="1"/>
    <xf numFmtId="189" fontId="38" fillId="0" borderId="0" xfId="245" applyFont="1" applyAlignment="1">
      <alignment vertical="top"/>
    </xf>
    <xf numFmtId="0" fontId="38" fillId="0" borderId="0" xfId="126" applyFont="1" applyAlignment="1">
      <alignment vertical="top"/>
    </xf>
    <xf numFmtId="0" fontId="39" fillId="0" borderId="0" xfId="247" applyNumberFormat="1" applyFont="1" applyFill="1" applyAlignment="1">
      <alignment horizontal="left" vertical="top"/>
    </xf>
    <xf numFmtId="0" fontId="38" fillId="0" borderId="0" xfId="248" applyFont="1" applyFill="1" applyAlignment="1">
      <alignment horizontal="justify" vertical="top"/>
    </xf>
    <xf numFmtId="0" fontId="38" fillId="0" borderId="0" xfId="247" applyFont="1" applyFill="1" applyAlignment="1">
      <alignment horizontal="left" vertical="top" indent="1"/>
    </xf>
    <xf numFmtId="0" fontId="38" fillId="0" borderId="0" xfId="247" quotePrefix="1" applyFont="1" applyFill="1" applyAlignment="1">
      <alignment vertical="top"/>
    </xf>
    <xf numFmtId="0" fontId="38" fillId="0" borderId="0" xfId="247" applyFont="1" applyFill="1" applyAlignment="1">
      <alignment vertical="top"/>
    </xf>
    <xf numFmtId="0" fontId="38" fillId="0" borderId="0" xfId="247" quotePrefix="1" applyNumberFormat="1" applyFont="1" applyFill="1" applyAlignment="1">
      <alignment vertical="top"/>
    </xf>
    <xf numFmtId="0" fontId="38" fillId="0" borderId="0" xfId="247" quotePrefix="1" applyNumberFormat="1" applyFont="1" applyFill="1" applyAlignment="1">
      <alignment horizontal="center" vertical="top"/>
    </xf>
    <xf numFmtId="0" fontId="38" fillId="0" borderId="0" xfId="244" applyNumberFormat="1" applyFont="1" applyFill="1" applyAlignment="1" applyProtection="1">
      <alignment vertical="top"/>
      <protection locked="0"/>
    </xf>
    <xf numFmtId="189" fontId="38" fillId="0" borderId="0" xfId="245" applyFont="1" applyFill="1" applyBorder="1" applyAlignment="1">
      <alignment horizontal="left" indent="1"/>
    </xf>
    <xf numFmtId="0" fontId="38" fillId="0" borderId="0" xfId="125" applyFont="1" applyFill="1" applyBorder="1" applyAlignment="1">
      <alignment vertical="top"/>
    </xf>
    <xf numFmtId="189" fontId="38" fillId="0" borderId="0" xfId="245" quotePrefix="1" applyFont="1" applyFill="1" applyBorder="1" applyAlignment="1">
      <alignment horizontal="center"/>
    </xf>
    <xf numFmtId="0" fontId="39" fillId="0" borderId="0" xfId="217" applyNumberFormat="1" applyFont="1" applyFill="1" applyBorder="1" applyAlignment="1">
      <alignment horizontal="center" vertical="top" wrapText="1"/>
    </xf>
    <xf numFmtId="0" fontId="38" fillId="0" borderId="0" xfId="250" applyNumberFormat="1" applyFont="1" applyFill="1" applyAlignment="1" applyProtection="1">
      <alignment vertical="top" wrapText="1"/>
      <protection locked="0"/>
    </xf>
    <xf numFmtId="0" fontId="39" fillId="0" borderId="0" xfId="11" quotePrefix="1" applyNumberFormat="1" applyFont="1" applyFill="1" applyAlignment="1">
      <alignment horizontal="left" vertical="top"/>
    </xf>
    <xf numFmtId="0" fontId="39" fillId="0" borderId="0" xfId="11" quotePrefix="1" applyNumberFormat="1" applyFont="1" applyFill="1" applyAlignment="1"/>
    <xf numFmtId="0" fontId="38" fillId="0" borderId="0" xfId="126" applyFont="1" applyFill="1" applyAlignment="1">
      <alignment vertical="top"/>
    </xf>
    <xf numFmtId="170" fontId="38" fillId="0" borderId="0" xfId="243" applyNumberFormat="1" applyFont="1" applyFill="1" applyAlignment="1" applyProtection="1">
      <alignment vertical="top"/>
      <protection locked="0"/>
    </xf>
    <xf numFmtId="0" fontId="39" fillId="0" borderId="0" xfId="211" quotePrefix="1" applyFont="1" applyFill="1" applyAlignment="1">
      <alignment vertical="top"/>
    </xf>
    <xf numFmtId="0" fontId="38" fillId="0" borderId="0" xfId="251" applyFont="1" applyFill="1" applyBorder="1" applyAlignment="1">
      <alignment vertical="top"/>
    </xf>
    <xf numFmtId="0" fontId="39" fillId="0" borderId="0" xfId="125" applyFont="1" applyFill="1" applyAlignment="1">
      <alignment vertical="top"/>
    </xf>
    <xf numFmtId="0" fontId="38" fillId="0" borderId="0" xfId="125" applyFont="1" applyFill="1" applyAlignment="1">
      <alignment vertical="top"/>
    </xf>
    <xf numFmtId="0" fontId="38" fillId="0" borderId="0" xfId="251" quotePrefix="1" applyFont="1" applyAlignment="1">
      <alignment horizontal="center" vertical="top"/>
    </xf>
    <xf numFmtId="0" fontId="38" fillId="0" borderId="0" xfId="251" applyFont="1" applyFill="1" applyAlignment="1">
      <alignment vertical="top"/>
    </xf>
    <xf numFmtId="0" fontId="38" fillId="0" borderId="0" xfId="252" applyFont="1" applyAlignment="1">
      <alignment vertical="top"/>
    </xf>
    <xf numFmtId="0" fontId="38" fillId="0" borderId="0" xfId="253" applyFont="1" applyAlignment="1">
      <alignment vertical="top"/>
    </xf>
    <xf numFmtId="170" fontId="38" fillId="0" borderId="0" xfId="254" applyNumberFormat="1" applyFont="1" applyFill="1" applyAlignment="1" applyProtection="1">
      <alignment vertical="top"/>
      <protection locked="0"/>
    </xf>
    <xf numFmtId="0" fontId="38" fillId="0" borderId="0" xfId="253" quotePrefix="1" applyFont="1" applyAlignment="1">
      <alignment horizontal="left" vertical="top" indent="1"/>
    </xf>
    <xf numFmtId="0" fontId="38" fillId="0" borderId="0" xfId="251" applyFont="1" applyAlignment="1">
      <alignment vertical="top"/>
    </xf>
    <xf numFmtId="189" fontId="38" fillId="0" borderId="0" xfId="245" quotePrefix="1" applyFont="1" applyAlignment="1">
      <alignment horizontal="center"/>
    </xf>
    <xf numFmtId="189" fontId="13" fillId="0" borderId="0" xfId="245" applyAlignment="1">
      <alignment horizontal="left" indent="1"/>
    </xf>
    <xf numFmtId="189" fontId="51" fillId="0" borderId="0" xfId="242" applyNumberFormat="1" applyFont="1" applyFill="1" applyAlignment="1">
      <alignment vertical="top"/>
    </xf>
    <xf numFmtId="0" fontId="39" fillId="0" borderId="0" xfId="244" applyNumberFormat="1" applyFont="1" applyFill="1" applyAlignment="1" applyProtection="1">
      <protection locked="0"/>
    </xf>
    <xf numFmtId="189" fontId="38" fillId="0" borderId="0" xfId="245" applyFont="1" applyFill="1" applyAlignment="1">
      <alignment horizontal="left"/>
    </xf>
    <xf numFmtId="0" fontId="13" fillId="0" borderId="0" xfId="125" applyFill="1" applyAlignment="1">
      <alignment vertical="top"/>
    </xf>
    <xf numFmtId="0" fontId="50" fillId="0" borderId="0" xfId="236" applyNumberFormat="1" applyFont="1" applyFill="1" applyAlignment="1">
      <alignment vertical="justify"/>
    </xf>
    <xf numFmtId="0" fontId="38" fillId="0" borderId="0" xfId="250" applyNumberFormat="1" applyFont="1" applyFill="1" applyAlignment="1" applyProtection="1">
      <alignment vertical="top"/>
      <protection locked="0"/>
    </xf>
    <xf numFmtId="0" fontId="50" fillId="0" borderId="0" xfId="236" applyNumberFormat="1" applyFont="1" applyFill="1" applyAlignment="1">
      <alignment vertical="top"/>
    </xf>
    <xf numFmtId="0" fontId="50" fillId="0" borderId="0" xfId="236" quotePrefix="1" applyNumberFormat="1" applyFont="1" applyFill="1" applyAlignment="1" applyProtection="1">
      <alignment horizontal="left"/>
    </xf>
    <xf numFmtId="189" fontId="50" fillId="0" borderId="0" xfId="236" applyFont="1" applyFill="1"/>
    <xf numFmtId="0" fontId="38" fillId="0" borderId="0" xfId="11" applyFont="1" applyFill="1" applyAlignment="1">
      <alignment horizontal="left" vertical="top" indent="1"/>
    </xf>
    <xf numFmtId="0" fontId="38" fillId="0" borderId="0" xfId="244" applyFont="1" applyFill="1" applyAlignment="1" applyProtection="1">
      <alignment vertical="top"/>
      <protection locked="0"/>
    </xf>
    <xf numFmtId="0" fontId="39" fillId="0" borderId="0" xfId="244" applyFont="1" applyFill="1" applyAlignment="1" applyProtection="1">
      <alignment vertical="top"/>
      <protection locked="0"/>
    </xf>
    <xf numFmtId="0" fontId="50" fillId="0" borderId="0" xfId="236" quotePrefix="1" applyNumberFormat="1" applyFont="1" applyFill="1" applyAlignment="1">
      <alignment horizontal="left" vertical="top"/>
    </xf>
    <xf numFmtId="0" fontId="39" fillId="0" borderId="0" xfId="251" applyFont="1" applyFill="1" applyAlignment="1">
      <alignment horizontal="center" vertical="top"/>
    </xf>
    <xf numFmtId="0" fontId="38" fillId="0" borderId="0" xfId="255" applyFont="1" applyAlignment="1">
      <alignment vertical="top"/>
    </xf>
    <xf numFmtId="189" fontId="38" fillId="0" borderId="0" xfId="242" applyNumberFormat="1" applyFont="1" applyFill="1" applyBorder="1" applyAlignment="1">
      <alignment vertical="top"/>
    </xf>
    <xf numFmtId="189" fontId="38" fillId="0" borderId="0" xfId="236" quotePrefix="1" applyFont="1" applyFill="1" applyAlignment="1">
      <alignment vertical="top" wrapText="1"/>
    </xf>
    <xf numFmtId="0" fontId="38" fillId="0" borderId="0" xfId="246" quotePrefix="1" applyFont="1" applyFill="1" applyAlignment="1">
      <alignment vertical="top"/>
    </xf>
    <xf numFmtId="0" fontId="38" fillId="0" borderId="0" xfId="246" quotePrefix="1" applyFont="1" applyFill="1" applyAlignment="1">
      <alignment horizontal="center" vertical="top"/>
    </xf>
    <xf numFmtId="0" fontId="38" fillId="0" borderId="0" xfId="244" applyFont="1" applyAlignment="1" applyProtection="1">
      <alignment vertical="top"/>
      <protection locked="0"/>
    </xf>
    <xf numFmtId="0" fontId="39" fillId="0" borderId="0" xfId="211" applyFont="1" applyFill="1" applyAlignment="1">
      <alignment vertical="top"/>
    </xf>
    <xf numFmtId="0" fontId="51" fillId="0" borderId="0" xfId="211" applyFont="1" applyFill="1" applyAlignment="1">
      <alignment vertical="top"/>
    </xf>
    <xf numFmtId="0" fontId="39" fillId="0" borderId="0" xfId="256" quotePrefix="1" applyFont="1" applyFill="1" applyAlignment="1">
      <alignment horizontal="left" vertical="top"/>
    </xf>
    <xf numFmtId="0" fontId="39" fillId="0" borderId="0" xfId="257" applyNumberFormat="1" applyFont="1" applyFill="1" applyBorder="1" applyAlignment="1">
      <alignment vertical="top"/>
    </xf>
    <xf numFmtId="49" fontId="51" fillId="0" borderId="0" xfId="258" applyNumberFormat="1" applyFont="1" applyFill="1" applyAlignment="1">
      <alignment vertical="top"/>
    </xf>
    <xf numFmtId="0" fontId="73" fillId="0" borderId="0" xfId="257" applyNumberFormat="1" applyFont="1" applyFill="1" applyBorder="1" applyAlignment="1">
      <alignment vertical="top"/>
    </xf>
    <xf numFmtId="0" fontId="38" fillId="0" borderId="0" xfId="257" applyNumberFormat="1" applyFont="1" applyFill="1" applyBorder="1" applyAlignment="1">
      <alignment vertical="top"/>
    </xf>
    <xf numFmtId="0" fontId="38" fillId="0" borderId="0" xfId="257" applyNumberFormat="1" applyFont="1" applyFill="1" applyBorder="1" applyAlignment="1">
      <alignment vertical="top" wrapText="1"/>
    </xf>
    <xf numFmtId="0" fontId="38" fillId="0" borderId="0" xfId="257" applyNumberFormat="1" applyFont="1" applyFill="1" applyBorder="1" applyAlignment="1">
      <alignment horizontal="left" vertical="top" wrapText="1"/>
    </xf>
    <xf numFmtId="0" fontId="21" fillId="0" borderId="0" xfId="257" applyFont="1" applyFill="1" applyBorder="1" applyAlignment="1">
      <alignment horizontal="justify" vertical="top" wrapText="1"/>
    </xf>
    <xf numFmtId="0" fontId="38" fillId="0" borderId="0" xfId="257" quotePrefix="1" applyNumberFormat="1" applyFont="1" applyFill="1" applyBorder="1" applyAlignment="1">
      <alignment vertical="top"/>
    </xf>
    <xf numFmtId="0" fontId="39" fillId="0" borderId="0" xfId="257" applyNumberFormat="1" applyFont="1" applyFill="1" applyBorder="1" applyAlignment="1">
      <alignment vertical="top" wrapText="1"/>
    </xf>
    <xf numFmtId="0" fontId="39" fillId="0" borderId="0" xfId="257" applyNumberFormat="1" applyFont="1" applyFill="1" applyBorder="1" applyAlignment="1">
      <alignment horizontal="justify" vertical="top" wrapText="1"/>
    </xf>
    <xf numFmtId="0" fontId="38" fillId="0" borderId="0" xfId="257" applyNumberFormat="1" applyFont="1" applyFill="1" applyBorder="1" applyAlignment="1">
      <alignment horizontal="justify" vertical="top" wrapText="1"/>
    </xf>
    <xf numFmtId="0" fontId="0" fillId="0" borderId="0" xfId="0" applyAlignment="1">
      <alignment horizontal="justify" vertical="top"/>
    </xf>
    <xf numFmtId="0" fontId="15" fillId="0" borderId="0" xfId="257"/>
    <xf numFmtId="0" fontId="38" fillId="0" borderId="0" xfId="257" applyNumberFormat="1" applyFont="1" applyFill="1" applyBorder="1" applyAlignment="1">
      <alignment horizontal="centerContinuous" vertical="top"/>
    </xf>
    <xf numFmtId="0" fontId="74" fillId="0" borderId="0" xfId="257" applyFont="1" applyFill="1" applyBorder="1" applyAlignment="1">
      <alignment horizontal="justify" vertical="top"/>
    </xf>
    <xf numFmtId="0" fontId="74" fillId="0" borderId="0" xfId="257" applyFont="1" applyFill="1" applyBorder="1" applyAlignment="1">
      <alignment horizontal="left" vertical="center" wrapText="1"/>
    </xf>
    <xf numFmtId="0" fontId="74" fillId="0" borderId="0" xfId="257" applyFont="1" applyFill="1" applyBorder="1" applyAlignment="1">
      <alignment vertical="center"/>
    </xf>
    <xf numFmtId="0" fontId="38" fillId="0" borderId="0" xfId="257" applyNumberFormat="1" applyFont="1" applyFill="1" applyBorder="1" applyAlignment="1">
      <alignment horizontal="center" vertical="top"/>
    </xf>
    <xf numFmtId="0" fontId="73" fillId="0" borderId="0" xfId="257" applyFont="1" applyFill="1" applyBorder="1" applyAlignment="1">
      <alignment vertical="center"/>
    </xf>
    <xf numFmtId="0" fontId="74" fillId="0" borderId="0" xfId="257" applyFont="1" applyFill="1" applyBorder="1" applyAlignment="1">
      <alignment vertical="top"/>
    </xf>
    <xf numFmtId="0" fontId="74" fillId="0" borderId="0" xfId="257" applyFont="1" applyFill="1" applyBorder="1" applyAlignment="1">
      <alignment vertical="center" wrapText="1"/>
    </xf>
    <xf numFmtId="3" fontId="74" fillId="0" borderId="0" xfId="259" applyNumberFormat="1" applyFont="1" applyFill="1" applyBorder="1" applyAlignment="1" applyProtection="1">
      <alignment vertical="top"/>
      <protection locked="0"/>
    </xf>
    <xf numFmtId="0" fontId="74" fillId="0" borderId="0" xfId="260" applyNumberFormat="1" applyFont="1" applyFill="1" applyBorder="1" applyAlignment="1" applyProtection="1">
      <alignment horizontal="justify" vertical="top"/>
      <protection locked="0"/>
    </xf>
    <xf numFmtId="0" fontId="74" fillId="0" borderId="0" xfId="259" applyFont="1" applyFill="1" applyBorder="1" applyAlignment="1">
      <alignment horizontal="justify" vertical="top"/>
    </xf>
    <xf numFmtId="3" fontId="73" fillId="0" borderId="0" xfId="261" applyNumberFormat="1" applyFont="1" applyFill="1" applyBorder="1" applyAlignment="1" applyProtection="1">
      <alignment vertical="top"/>
      <protection locked="0"/>
    </xf>
    <xf numFmtId="3" fontId="38" fillId="0" borderId="0" xfId="259" applyNumberFormat="1" applyFont="1" applyFill="1" applyBorder="1" applyAlignment="1" applyProtection="1">
      <alignment vertical="top"/>
      <protection locked="0"/>
    </xf>
    <xf numFmtId="0" fontId="38" fillId="0" borderId="0" xfId="259" applyFont="1" applyFill="1" applyBorder="1" applyAlignment="1">
      <alignment vertical="top" wrapText="1"/>
    </xf>
    <xf numFmtId="0" fontId="74" fillId="0" borderId="0" xfId="262" applyFont="1" applyFill="1" applyBorder="1" applyAlignment="1">
      <alignment horizontal="justify" vertical="top"/>
    </xf>
    <xf numFmtId="0" fontId="74" fillId="0" borderId="0" xfId="263" applyFont="1" applyFill="1" applyBorder="1" applyAlignment="1">
      <alignment horizontal="justify" vertical="top"/>
    </xf>
    <xf numFmtId="0" fontId="38" fillId="0" borderId="0" xfId="211" quotePrefix="1" applyFont="1" applyAlignment="1">
      <alignment horizontal="justify" vertical="top"/>
    </xf>
    <xf numFmtId="0" fontId="38" fillId="0" borderId="0" xfId="211" applyFont="1" applyFill="1" applyAlignment="1">
      <alignment horizontal="justify" vertical="top"/>
    </xf>
    <xf numFmtId="0" fontId="38" fillId="0" borderId="0" xfId="211" applyFont="1" applyAlignment="1">
      <alignment horizontal="justify" vertical="top"/>
    </xf>
    <xf numFmtId="0" fontId="39" fillId="0" borderId="0" xfId="255" applyNumberFormat="1" applyFont="1" applyFill="1" applyAlignment="1">
      <alignment horizontal="left" vertical="top"/>
    </xf>
    <xf numFmtId="0" fontId="51" fillId="0" borderId="0" xfId="211" applyFont="1" applyFill="1" applyAlignment="1">
      <alignment horizontal="justify" vertical="top"/>
    </xf>
    <xf numFmtId="0" fontId="38" fillId="0" borderId="0" xfId="211" applyFont="1" applyFill="1" applyAlignment="1">
      <alignment horizontal="centerContinuous" vertical="top"/>
    </xf>
    <xf numFmtId="0" fontId="51" fillId="0" borderId="0" xfId="145" applyFont="1" applyFill="1" applyAlignment="1">
      <alignment horizontal="justify" vertical="top"/>
    </xf>
    <xf numFmtId="172" fontId="39" fillId="0" borderId="0" xfId="145" applyNumberFormat="1" applyFont="1" applyFill="1" applyAlignment="1">
      <alignment horizontal="left" vertical="top"/>
    </xf>
    <xf numFmtId="0" fontId="38" fillId="0" borderId="0" xfId="211" applyFont="1" applyFill="1" applyAlignment="1">
      <alignment horizontal="center" vertical="top"/>
    </xf>
    <xf numFmtId="0" fontId="38" fillId="0" borderId="0" xfId="0" applyFont="1" applyAlignment="1">
      <alignment horizontal="justify" vertical="top" wrapText="1"/>
    </xf>
    <xf numFmtId="0" fontId="51" fillId="0" borderId="0" xfId="145" applyFont="1" applyFill="1" applyAlignment="1">
      <alignment vertical="top"/>
    </xf>
    <xf numFmtId="0" fontId="51" fillId="0" borderId="0" xfId="145" applyFont="1" applyFill="1" applyAlignment="1">
      <alignment vertical="top" wrapText="1"/>
    </xf>
    <xf numFmtId="172" fontId="39" fillId="0" borderId="0" xfId="211" quotePrefix="1" applyNumberFormat="1" applyFont="1" applyFill="1" applyAlignment="1">
      <alignment horizontal="left" vertical="top"/>
    </xf>
    <xf numFmtId="0" fontId="39" fillId="0" borderId="0" xfId="211" applyFont="1" applyFill="1" applyAlignment="1">
      <alignment horizontal="left" vertical="top"/>
    </xf>
    <xf numFmtId="0" fontId="51" fillId="0" borderId="0" xfId="211" applyFont="1" applyFill="1" applyAlignment="1">
      <alignment horizontal="center" vertical="top"/>
    </xf>
    <xf numFmtId="0" fontId="38" fillId="0" borderId="0" xfId="211" applyNumberFormat="1" applyFont="1" applyFill="1" applyAlignment="1">
      <alignment horizontal="center" vertical="top"/>
    </xf>
    <xf numFmtId="0" fontId="51" fillId="0" borderId="0" xfId="211" applyNumberFormat="1" applyFont="1" applyFill="1" applyAlignment="1">
      <alignment horizontal="center" vertical="top"/>
    </xf>
    <xf numFmtId="0" fontId="38" fillId="0" borderId="0" xfId="211" applyFont="1" applyFill="1" applyAlignment="1">
      <alignment horizontal="left" vertical="top"/>
    </xf>
    <xf numFmtId="2" fontId="39" fillId="0" borderId="0" xfId="211" quotePrefix="1" applyNumberFormat="1" applyFont="1" applyFill="1" applyAlignment="1">
      <alignment horizontal="left" vertical="top"/>
    </xf>
    <xf numFmtId="0" fontId="38" fillId="0" borderId="0" xfId="211" applyFont="1" applyFill="1" applyAlignment="1">
      <alignment horizontal="justify" vertical="top" wrapText="1"/>
    </xf>
    <xf numFmtId="0" fontId="51" fillId="0" borderId="0" xfId="211" applyFont="1" applyFill="1" applyAlignment="1">
      <alignment horizontal="justify" vertical="top" wrapText="1"/>
    </xf>
    <xf numFmtId="2" fontId="39" fillId="0" borderId="0" xfId="145" quotePrefix="1" applyNumberFormat="1" applyFont="1" applyFill="1" applyAlignment="1">
      <alignment horizontal="left" vertical="center"/>
    </xf>
    <xf numFmtId="0" fontId="39" fillId="0" borderId="0" xfId="175" applyFont="1" applyFill="1" applyAlignment="1">
      <alignment vertical="center"/>
    </xf>
    <xf numFmtId="0" fontId="38" fillId="0" borderId="0" xfId="175" applyFont="1" applyFill="1" applyAlignment="1">
      <alignment vertical="center"/>
    </xf>
    <xf numFmtId="49" fontId="71" fillId="0" borderId="0" xfId="145" applyNumberFormat="1" applyFont="1" applyFill="1" applyAlignment="1">
      <alignment horizontal="justify" vertical="center" wrapText="1"/>
    </xf>
    <xf numFmtId="0" fontId="38" fillId="0" borderId="0" xfId="145" applyFont="1" applyFill="1" applyAlignment="1">
      <alignment vertical="center" wrapText="1"/>
    </xf>
    <xf numFmtId="0" fontId="38" fillId="0" borderId="0" xfId="145" quotePrefix="1" applyFont="1" applyFill="1" applyAlignment="1">
      <alignment horizontal="left" vertical="top"/>
    </xf>
    <xf numFmtId="49" fontId="71" fillId="0" borderId="0" xfId="145" applyNumberFormat="1" applyFont="1" applyFill="1" applyAlignment="1">
      <alignment horizontal="justify" vertical="center"/>
    </xf>
    <xf numFmtId="0" fontId="38" fillId="0" borderId="0" xfId="145" applyFont="1" applyAlignment="1">
      <alignment vertical="top"/>
    </xf>
    <xf numFmtId="0" fontId="58" fillId="0" borderId="0" xfId="145" applyFont="1" applyAlignment="1">
      <alignment horizontal="left" vertical="top"/>
    </xf>
    <xf numFmtId="0" fontId="58" fillId="0" borderId="0" xfId="145" applyFont="1" applyAlignment="1">
      <alignment vertical="top"/>
    </xf>
    <xf numFmtId="169" fontId="58" fillId="0" borderId="0" xfId="23" applyNumberFormat="1" applyFont="1" applyAlignment="1">
      <alignment vertical="top"/>
    </xf>
    <xf numFmtId="0" fontId="57" fillId="0" borderId="0" xfId="145" quotePrefix="1" applyFont="1" applyAlignment="1">
      <alignment horizontal="left" vertical="top"/>
    </xf>
    <xf numFmtId="0" fontId="57" fillId="0" borderId="0" xfId="173" applyFont="1" applyAlignment="1">
      <alignment horizontal="left" vertical="top"/>
    </xf>
    <xf numFmtId="0" fontId="58" fillId="0" borderId="0" xfId="145" applyFont="1"/>
    <xf numFmtId="0" fontId="58" fillId="0" borderId="0" xfId="145" applyFont="1" applyAlignment="1">
      <alignment horizontal="justify" vertical="top"/>
    </xf>
    <xf numFmtId="0" fontId="57" fillId="0" borderId="0" xfId="145" applyFont="1" applyAlignment="1">
      <alignment horizontal="center" vertical="center"/>
    </xf>
    <xf numFmtId="0" fontId="39" fillId="0" borderId="0" xfId="145" quotePrefix="1" applyFont="1"/>
    <xf numFmtId="0" fontId="38" fillId="0" borderId="0" xfId="145" applyFont="1"/>
    <xf numFmtId="0" fontId="58" fillId="0" borderId="0" xfId="145" applyFont="1" applyAlignment="1">
      <alignment horizontal="center" vertical="top"/>
    </xf>
    <xf numFmtId="169" fontId="57" fillId="0" borderId="0" xfId="23" applyNumberFormat="1" applyFont="1" applyAlignment="1">
      <alignment vertical="top"/>
    </xf>
    <xf numFmtId="0" fontId="38" fillId="0" borderId="0" xfId="145" quotePrefix="1" applyFont="1" applyAlignment="1">
      <alignment horizontal="left" indent="1"/>
    </xf>
    <xf numFmtId="169" fontId="57" fillId="0" borderId="0" xfId="23" applyNumberFormat="1" applyFont="1" applyBorder="1" applyAlignment="1">
      <alignment vertical="top"/>
    </xf>
    <xf numFmtId="169" fontId="58" fillId="0" borderId="0" xfId="145" applyNumberFormat="1" applyFont="1" applyAlignment="1">
      <alignment vertical="top"/>
    </xf>
    <xf numFmtId="169" fontId="58" fillId="0" borderId="7" xfId="23" applyNumberFormat="1" applyFont="1" applyBorder="1" applyAlignment="1">
      <alignment vertical="top"/>
    </xf>
    <xf numFmtId="0" fontId="39" fillId="0" borderId="0" xfId="145" applyFont="1" applyAlignment="1">
      <alignment horizontal="left"/>
    </xf>
    <xf numFmtId="0" fontId="39" fillId="0" borderId="0" xfId="145" applyFont="1" applyAlignment="1">
      <alignment horizontal="left" indent="1"/>
    </xf>
    <xf numFmtId="0" fontId="38" fillId="0" borderId="0" xfId="145" applyFont="1" applyAlignment="1">
      <alignment horizontal="left" indent="1"/>
    </xf>
    <xf numFmtId="0" fontId="38" fillId="0" borderId="0" xfId="0" applyFont="1" applyAlignment="1">
      <alignment horizontal="left" vertical="top" indent="2"/>
    </xf>
    <xf numFmtId="0" fontId="38" fillId="0" borderId="0" xfId="145" applyFont="1" applyAlignment="1">
      <alignment horizontal="center" vertical="top"/>
    </xf>
    <xf numFmtId="0" fontId="38" fillId="7" borderId="0" xfId="145" applyFont="1" applyFill="1" applyAlignment="1">
      <alignment vertical="top"/>
    </xf>
    <xf numFmtId="0" fontId="38" fillId="0" borderId="0" xfId="145" applyFont="1" applyAlignment="1">
      <alignment horizontal="left"/>
    </xf>
    <xf numFmtId="0" fontId="38" fillId="0" borderId="0" xfId="145" applyFont="1" applyAlignment="1">
      <alignment horizontal="left" vertical="top"/>
    </xf>
    <xf numFmtId="169" fontId="58" fillId="0" borderId="0" xfId="23" applyNumberFormat="1" applyFont="1" applyBorder="1" applyAlignment="1">
      <alignment vertical="top"/>
    </xf>
    <xf numFmtId="37" fontId="58" fillId="0" borderId="0" xfId="145" applyNumberFormat="1" applyFont="1" applyAlignment="1">
      <alignment vertical="top"/>
    </xf>
    <xf numFmtId="0" fontId="57" fillId="0" borderId="0" xfId="145" quotePrefix="1" applyFont="1" applyAlignment="1">
      <alignment horizontal="left"/>
    </xf>
    <xf numFmtId="37" fontId="39" fillId="0" borderId="0" xfId="145" applyNumberFormat="1" applyFont="1" applyAlignment="1">
      <alignment horizontal="left"/>
    </xf>
    <xf numFmtId="170" fontId="39" fillId="0" borderId="0" xfId="35" applyNumberFormat="1" applyFont="1"/>
    <xf numFmtId="37" fontId="39" fillId="0" borderId="0" xfId="145" applyNumberFormat="1" applyFont="1" applyAlignment="1">
      <alignment horizontal="left" indent="1"/>
    </xf>
    <xf numFmtId="0" fontId="39" fillId="0" borderId="0" xfId="145" applyFont="1"/>
    <xf numFmtId="0" fontId="38" fillId="0" borderId="0" xfId="145" applyFont="1" applyAlignment="1">
      <alignment horizontal="center"/>
    </xf>
    <xf numFmtId="170" fontId="39" fillId="0" borderId="0" xfId="35" applyNumberFormat="1" applyFont="1" applyFill="1"/>
    <xf numFmtId="0" fontId="38" fillId="0" borderId="0" xfId="264" applyFont="1" applyAlignment="1">
      <alignment horizontal="left"/>
    </xf>
    <xf numFmtId="0" fontId="38" fillId="0" borderId="0" xfId="264" applyFont="1" applyAlignment="1">
      <alignment horizontal="left" indent="1"/>
    </xf>
    <xf numFmtId="0" fontId="38" fillId="0" borderId="0" xfId="145" applyFont="1" applyFill="1" applyAlignment="1">
      <alignment horizontal="justify" wrapText="1"/>
    </xf>
    <xf numFmtId="0" fontId="38" fillId="0" borderId="0" xfId="145" applyFont="1" applyFill="1" applyAlignment="1">
      <alignment horizontal="left" vertical="justify" wrapText="1"/>
    </xf>
    <xf numFmtId="0" fontId="0" fillId="0" borderId="0" xfId="0" applyFill="1" applyAlignment="1">
      <alignment horizontal="left" vertical="justify" wrapText="1"/>
    </xf>
    <xf numFmtId="0" fontId="38" fillId="0" borderId="0" xfId="145" applyFont="1" applyFill="1" applyAlignment="1">
      <alignment horizontal="left" wrapText="1"/>
    </xf>
    <xf numFmtId="170" fontId="38" fillId="0" borderId="0" xfId="35" applyNumberFormat="1" applyFont="1"/>
    <xf numFmtId="0" fontId="38" fillId="0" borderId="0" xfId="145" applyFont="1" applyAlignment="1">
      <alignment horizontal="left" vertical="justify" wrapText="1"/>
    </xf>
    <xf numFmtId="0" fontId="39" fillId="0" borderId="0" xfId="145" quotePrefix="1" applyFont="1" applyAlignment="1">
      <alignment horizontal="left" vertical="top"/>
    </xf>
    <xf numFmtId="0" fontId="39" fillId="0" borderId="0" xfId="145" applyFont="1" applyAlignment="1">
      <alignment horizontal="left" vertical="top"/>
    </xf>
    <xf numFmtId="0" fontId="38" fillId="0" borderId="0" xfId="265" applyFont="1" applyFill="1" applyAlignment="1">
      <alignment vertical="top"/>
    </xf>
    <xf numFmtId="0" fontId="0" fillId="0" borderId="0" xfId="0" applyAlignment="1">
      <alignment vertical="top"/>
    </xf>
    <xf numFmtId="37" fontId="39" fillId="0" borderId="0" xfId="145" applyNumberFormat="1" applyFont="1"/>
    <xf numFmtId="37" fontId="38" fillId="0" borderId="0" xfId="266" applyNumberFormat="1" applyFont="1" applyAlignment="1">
      <alignment horizontal="left"/>
    </xf>
    <xf numFmtId="37" fontId="38" fillId="0" borderId="0" xfId="145" applyNumberFormat="1" applyFont="1" applyAlignment="1">
      <alignment horizontal="left"/>
    </xf>
    <xf numFmtId="37" fontId="38" fillId="0" borderId="0" xfId="266" applyNumberFormat="1" applyFont="1" applyAlignment="1">
      <alignment horizontal="left" indent="1"/>
    </xf>
    <xf numFmtId="170" fontId="39" fillId="0" borderId="0" xfId="35" applyNumberFormat="1" applyFont="1" applyBorder="1"/>
    <xf numFmtId="170" fontId="38" fillId="0" borderId="7" xfId="35" applyNumberFormat="1" applyFont="1" applyBorder="1"/>
    <xf numFmtId="189" fontId="39" fillId="0" borderId="0" xfId="35" applyNumberFormat="1" applyFont="1" applyFill="1"/>
    <xf numFmtId="0" fontId="38" fillId="0" borderId="0" xfId="267" applyFont="1" applyFill="1" applyAlignment="1">
      <alignment vertical="top"/>
    </xf>
    <xf numFmtId="216" fontId="38" fillId="0" borderId="0" xfId="267" applyNumberFormat="1" applyFont="1" applyFill="1" applyAlignment="1">
      <alignment vertical="top"/>
    </xf>
    <xf numFmtId="0" fontId="38" fillId="0" borderId="0" xfId="267" applyFont="1" applyFill="1" applyAlignment="1">
      <alignment horizontal="left" vertical="top"/>
    </xf>
    <xf numFmtId="168" fontId="58" fillId="0" borderId="0" xfId="23" applyFont="1" applyAlignment="1">
      <alignment vertical="top"/>
    </xf>
    <xf numFmtId="0" fontId="38" fillId="0" borderId="0" xfId="145" applyFont="1" applyAlignment="1">
      <alignment horizontal="justify" wrapText="1"/>
    </xf>
    <xf numFmtId="0" fontId="58" fillId="0" borderId="0" xfId="0" applyFont="1" applyAlignment="1">
      <alignment vertical="top"/>
    </xf>
    <xf numFmtId="0" fontId="57" fillId="0" borderId="0" xfId="145" applyFont="1" applyFill="1" applyAlignment="1">
      <alignment horizontal="center" vertical="center"/>
    </xf>
    <xf numFmtId="49" fontId="39" fillId="0" borderId="0" xfId="145" quotePrefix="1" applyNumberFormat="1" applyFont="1" applyFill="1" applyAlignment="1">
      <alignment horizontal="left" vertical="top"/>
    </xf>
    <xf numFmtId="0" fontId="57" fillId="0" borderId="0" xfId="173" applyFont="1" applyFill="1" applyAlignment="1">
      <alignment horizontal="left" vertical="top"/>
    </xf>
    <xf numFmtId="170" fontId="39" fillId="0" borderId="0" xfId="35" applyNumberFormat="1" applyFont="1" applyFill="1" applyBorder="1" applyAlignment="1">
      <alignment vertical="top"/>
    </xf>
    <xf numFmtId="170" fontId="39" fillId="0" borderId="7" xfId="35" applyNumberFormat="1" applyFont="1" applyFill="1" applyBorder="1" applyAlignment="1">
      <alignment vertical="top"/>
    </xf>
    <xf numFmtId="0" fontId="39" fillId="0" borderId="0" xfId="145" quotePrefix="1" applyFont="1" applyFill="1" applyAlignment="1">
      <alignment horizontal="center"/>
    </xf>
    <xf numFmtId="0" fontId="58" fillId="0" borderId="0" xfId="145" quotePrefix="1" applyFont="1" applyFill="1" applyAlignment="1">
      <alignment horizontal="left" vertical="top"/>
    </xf>
    <xf numFmtId="49" fontId="67" fillId="0" borderId="0" xfId="145" applyNumberFormat="1" applyFont="1" applyFill="1"/>
    <xf numFmtId="37" fontId="39" fillId="0" borderId="0" xfId="145" applyNumberFormat="1" applyFont="1" applyFill="1" applyAlignment="1">
      <alignment horizontal="left"/>
    </xf>
    <xf numFmtId="37" fontId="39" fillId="0" borderId="0" xfId="145" applyNumberFormat="1" applyFont="1" applyFill="1" applyAlignment="1">
      <alignment horizontal="left" indent="1"/>
    </xf>
    <xf numFmtId="0" fontId="38" fillId="0" borderId="0" xfId="264" applyFont="1" applyFill="1" applyAlignment="1">
      <alignment horizontal="left"/>
    </xf>
    <xf numFmtId="0" fontId="38" fillId="0" borderId="0" xfId="264" applyFont="1" applyFill="1" applyAlignment="1">
      <alignment horizontal="left" indent="1"/>
    </xf>
    <xf numFmtId="0" fontId="0" fillId="0" borderId="0" xfId="0" applyFill="1" applyAlignment="1">
      <alignment vertical="top"/>
    </xf>
    <xf numFmtId="37" fontId="39" fillId="0" borderId="0" xfId="145" applyNumberFormat="1" applyFont="1" applyFill="1"/>
    <xf numFmtId="37" fontId="38" fillId="0" borderId="0" xfId="145" applyNumberFormat="1" applyFont="1" applyFill="1" applyAlignment="1">
      <alignment horizontal="left" indent="1"/>
    </xf>
    <xf numFmtId="37" fontId="38" fillId="0" borderId="0" xfId="266" applyNumberFormat="1" applyFont="1" applyFill="1" applyAlignment="1">
      <alignment horizontal="left"/>
    </xf>
    <xf numFmtId="37" fontId="38" fillId="0" borderId="0" xfId="145" applyNumberFormat="1" applyFont="1" applyFill="1" applyAlignment="1">
      <alignment horizontal="left"/>
    </xf>
    <xf numFmtId="37" fontId="38" fillId="0" borderId="0" xfId="266" applyNumberFormat="1" applyFont="1" applyFill="1" applyAlignment="1">
      <alignment horizontal="left" indent="1"/>
    </xf>
    <xf numFmtId="170" fontId="39" fillId="0" borderId="7" xfId="35" applyNumberFormat="1" applyFont="1" applyFill="1" applyBorder="1"/>
    <xf numFmtId="0" fontId="39" fillId="0" borderId="0" xfId="145" applyFont="1" applyFill="1" applyAlignment="1">
      <alignment horizontal="left" indent="1"/>
    </xf>
    <xf numFmtId="0" fontId="38" fillId="0" borderId="0" xfId="0" applyFont="1" applyFill="1" applyAlignment="1">
      <alignment horizontal="left" vertical="top" indent="2"/>
    </xf>
    <xf numFmtId="37" fontId="57" fillId="0" borderId="10" xfId="23" applyNumberFormat="1" applyFont="1" applyFill="1" applyBorder="1" applyAlignment="1">
      <alignment vertical="top"/>
    </xf>
    <xf numFmtId="199" fontId="58" fillId="0" borderId="0" xfId="23" applyNumberFormat="1" applyFont="1" applyFill="1" applyAlignment="1">
      <alignment vertical="top"/>
    </xf>
    <xf numFmtId="43" fontId="58" fillId="0" borderId="0" xfId="145" applyNumberFormat="1" applyFont="1" applyFill="1" applyAlignment="1">
      <alignment vertical="top"/>
    </xf>
    <xf numFmtId="169" fontId="57" fillId="0" borderId="0" xfId="23" applyNumberFormat="1" applyFont="1" applyFill="1" applyAlignment="1">
      <alignment vertical="center"/>
    </xf>
    <xf numFmtId="2" fontId="38" fillId="0" borderId="0" xfId="0" applyNumberFormat="1" applyFont="1" applyFill="1"/>
    <xf numFmtId="2" fontId="38" fillId="0" borderId="0" xfId="0" applyNumberFormat="1" applyFont="1" applyFill="1" applyAlignment="1">
      <alignment horizontal="right"/>
    </xf>
    <xf numFmtId="170" fontId="38" fillId="0" borderId="0" xfId="218" applyNumberFormat="1" applyFont="1" applyFill="1" applyBorder="1"/>
    <xf numFmtId="170" fontId="38" fillId="0" borderId="0" xfId="218" applyNumberFormat="1" applyFont="1" applyFill="1" applyBorder="1" applyAlignment="1">
      <alignment horizontal="right"/>
    </xf>
    <xf numFmtId="170" fontId="38" fillId="0" borderId="0" xfId="218" applyNumberFormat="1" applyFont="1" applyFill="1" applyBorder="1" applyAlignment="1">
      <alignment horizontal="center"/>
    </xf>
    <xf numFmtId="43" fontId="39" fillId="0" borderId="0" xfId="33" applyFont="1" applyFill="1" applyAlignment="1">
      <alignment horizontal="center" vertical="center"/>
    </xf>
    <xf numFmtId="0" fontId="57" fillId="0" borderId="0" xfId="145" quotePrefix="1" applyFont="1" applyFill="1" applyBorder="1" applyAlignment="1">
      <alignment horizontal="center"/>
    </xf>
    <xf numFmtId="0" fontId="39" fillId="0" borderId="0" xfId="145" quotePrefix="1" applyFont="1" applyFill="1" applyBorder="1" applyAlignment="1">
      <alignment horizontal="center"/>
    </xf>
    <xf numFmtId="0" fontId="39" fillId="0" borderId="0" xfId="145" applyFont="1" applyFill="1" applyBorder="1" applyAlignment="1">
      <alignment horizontal="center" vertical="center"/>
    </xf>
    <xf numFmtId="0" fontId="38" fillId="0" borderId="0" xfId="145" applyFont="1" applyFill="1" applyAlignment="1"/>
    <xf numFmtId="0" fontId="38" fillId="0" borderId="0" xfId="145" applyNumberFormat="1" applyFont="1" applyFill="1" applyAlignment="1">
      <alignment horizontal="justify" vertical="top"/>
    </xf>
    <xf numFmtId="0" fontId="38" fillId="0" borderId="0" xfId="145" applyFont="1" applyFill="1" applyAlignment="1">
      <alignment horizontal="justify" vertical="top"/>
    </xf>
    <xf numFmtId="0" fontId="38" fillId="0" borderId="0" xfId="145" applyFont="1" applyFill="1" applyAlignment="1">
      <alignment horizontal="left" vertical="top" wrapText="1"/>
    </xf>
    <xf numFmtId="0" fontId="38" fillId="0" borderId="0" xfId="145" applyFont="1" applyFill="1" applyAlignment="1">
      <alignment horizontal="left" vertical="top"/>
    </xf>
    <xf numFmtId="0" fontId="38" fillId="0" borderId="0" xfId="145" applyFont="1" applyFill="1" applyAlignment="1">
      <alignment horizontal="justify" vertical="top" wrapText="1"/>
    </xf>
    <xf numFmtId="0" fontId="39" fillId="0" borderId="0" xfId="145" applyFont="1" applyFill="1" applyBorder="1" applyAlignment="1">
      <alignment horizontal="center" vertical="top"/>
    </xf>
    <xf numFmtId="0" fontId="39" fillId="0" borderId="0" xfId="145" applyFont="1" applyFill="1" applyBorder="1" applyAlignment="1">
      <alignment horizontal="center" vertical="top" wrapText="1"/>
    </xf>
    <xf numFmtId="0" fontId="58" fillId="0" borderId="0" xfId="145" applyFont="1" applyFill="1" applyAlignment="1">
      <alignment horizontal="center"/>
    </xf>
    <xf numFmtId="0" fontId="38" fillId="0" borderId="0" xfId="145" applyNumberFormat="1" applyFont="1" applyFill="1" applyAlignment="1">
      <alignment vertical="top"/>
    </xf>
    <xf numFmtId="0" fontId="58" fillId="0" borderId="0" xfId="145" applyFont="1" applyFill="1" applyAlignment="1">
      <alignment horizontal="justify" vertical="top"/>
    </xf>
    <xf numFmtId="0" fontId="58" fillId="0" borderId="0" xfId="0" applyFont="1" applyFill="1" applyAlignment="1">
      <alignment horizontal="justify" vertical="top"/>
    </xf>
    <xf numFmtId="0" fontId="58" fillId="0" borderId="0" xfId="145" applyFont="1" applyFill="1" applyAlignment="1">
      <alignment horizontal="left" vertical="top" wrapText="1"/>
    </xf>
    <xf numFmtId="217" fontId="85" fillId="0" borderId="27" xfId="23" applyNumberFormat="1" applyFont="1" applyFill="1" applyBorder="1"/>
    <xf numFmtId="172" fontId="38" fillId="0" borderId="0" xfId="0" applyNumberFormat="1" applyFont="1" applyFill="1" applyAlignment="1">
      <alignment horizontal="justify" vertical="top" wrapText="1"/>
    </xf>
    <xf numFmtId="170" fontId="38" fillId="0" borderId="0" xfId="33" quotePrefix="1" applyNumberFormat="1" applyFont="1" applyFill="1" applyAlignment="1">
      <alignment horizontal="center" vertical="center"/>
    </xf>
    <xf numFmtId="0" fontId="57" fillId="0" borderId="0" xfId="44" applyNumberFormat="1" applyFont="1" applyFill="1" applyBorder="1" applyAlignment="1">
      <alignment horizontal="center" vertical="top"/>
    </xf>
    <xf numFmtId="170" fontId="58" fillId="0" borderId="9" xfId="23" applyNumberFormat="1" applyFont="1" applyFill="1" applyBorder="1" applyAlignment="1">
      <alignment vertical="top"/>
    </xf>
    <xf numFmtId="170" fontId="58" fillId="0" borderId="9" xfId="227" applyNumberFormat="1" applyFont="1" applyFill="1" applyBorder="1" applyAlignment="1">
      <alignment vertical="top"/>
    </xf>
    <xf numFmtId="170" fontId="58" fillId="0" borderId="9" xfId="44" applyNumberFormat="1" applyFont="1" applyFill="1" applyBorder="1" applyAlignment="1">
      <alignment vertical="top"/>
    </xf>
    <xf numFmtId="170" fontId="58" fillId="0" borderId="7" xfId="44" applyNumberFormat="1" applyFont="1" applyFill="1" applyBorder="1" applyAlignment="1">
      <alignment horizontal="right" vertical="center"/>
    </xf>
    <xf numFmtId="0" fontId="84" fillId="0" borderId="0" xfId="145" applyNumberFormat="1" applyFont="1" applyFill="1" applyAlignment="1"/>
    <xf numFmtId="0" fontId="57" fillId="0" borderId="0" xfId="145" quotePrefix="1" applyNumberFormat="1" applyFont="1" applyFill="1" applyAlignment="1">
      <alignment horizontal="left" vertical="top"/>
    </xf>
    <xf numFmtId="49" fontId="57" fillId="0" borderId="0" xfId="145" applyNumberFormat="1" applyFont="1" applyFill="1"/>
    <xf numFmtId="170" fontId="38" fillId="0" borderId="0" xfId="35" applyNumberFormat="1" applyFont="1" applyFill="1" applyBorder="1" applyAlignment="1">
      <alignment vertical="top"/>
    </xf>
    <xf numFmtId="15" fontId="57" fillId="0" borderId="0" xfId="145" quotePrefix="1" applyNumberFormat="1" applyFont="1" applyFill="1" applyBorder="1" applyAlignment="1">
      <alignment horizontal="center" vertical="top" wrapText="1"/>
    </xf>
    <xf numFmtId="0" fontId="39" fillId="0" borderId="0" xfId="145" quotePrefix="1" applyFont="1" applyFill="1" applyBorder="1" applyAlignment="1">
      <alignment horizontal="center" vertical="top" wrapText="1"/>
    </xf>
    <xf numFmtId="3" fontId="38" fillId="0" borderId="9" xfId="33" applyNumberFormat="1" applyFont="1" applyFill="1" applyBorder="1" applyAlignment="1">
      <alignment horizontal="right"/>
    </xf>
    <xf numFmtId="3" fontId="38" fillId="0" borderId="9" xfId="176" applyNumberFormat="1" applyFont="1" applyFill="1" applyBorder="1" applyAlignment="1">
      <alignment horizontal="right"/>
    </xf>
    <xf numFmtId="37" fontId="38" fillId="0" borderId="9" xfId="176" applyNumberFormat="1" applyFont="1" applyFill="1" applyBorder="1" applyAlignment="1">
      <alignment horizontal="right"/>
    </xf>
    <xf numFmtId="0" fontId="57" fillId="0" borderId="0" xfId="145" quotePrefix="1" applyFont="1" applyFill="1" applyBorder="1" applyAlignment="1">
      <alignment horizontal="center" vertical="center" wrapText="1"/>
    </xf>
    <xf numFmtId="197" fontId="58" fillId="0" borderId="0" xfId="145" applyNumberFormat="1" applyFont="1" applyFill="1"/>
    <xf numFmtId="215" fontId="58" fillId="0" borderId="0" xfId="145" applyNumberFormat="1" applyFont="1" applyFill="1"/>
    <xf numFmtId="0" fontId="38" fillId="0" borderId="0" xfId="0" applyFont="1" applyAlignment="1">
      <alignment horizontal="justify" vertical="top"/>
    </xf>
    <xf numFmtId="0" fontId="38" fillId="0" borderId="0" xfId="145" applyFont="1" applyFill="1" applyAlignment="1">
      <alignment horizontal="left" vertical="top"/>
    </xf>
    <xf numFmtId="0" fontId="58" fillId="0" borderId="0" xfId="0" applyFont="1" applyFill="1" applyAlignment="1">
      <alignment horizontal="justify" vertical="top"/>
    </xf>
    <xf numFmtId="0" fontId="58" fillId="0" borderId="0" xfId="145" applyFont="1" applyFill="1" applyAlignment="1">
      <alignment horizontal="left" vertical="top" wrapText="1"/>
    </xf>
    <xf numFmtId="0" fontId="39" fillId="0" borderId="0" xfId="330" applyNumberFormat="1" applyFont="1" applyFill="1" applyAlignment="1">
      <alignment horizontal="left" vertical="top"/>
    </xf>
    <xf numFmtId="172" fontId="39" fillId="0" borderId="0" xfId="0" quotePrefix="1" applyNumberFormat="1" applyFont="1" applyFill="1" applyAlignment="1">
      <alignment horizontal="left" vertical="top"/>
    </xf>
    <xf numFmtId="0" fontId="39" fillId="0" borderId="0" xfId="3547" applyFont="1" applyFill="1" applyAlignment="1">
      <alignment horizontal="left" vertical="top"/>
    </xf>
    <xf numFmtId="200" fontId="180" fillId="0" borderId="0" xfId="4013" applyFont="1"/>
    <xf numFmtId="200" fontId="39" fillId="0" borderId="0" xfId="3917" quotePrefix="1" applyFont="1" applyFill="1"/>
    <xf numFmtId="200" fontId="180" fillId="0" borderId="0" xfId="4079" applyFont="1"/>
    <xf numFmtId="200" fontId="180" fillId="0" borderId="0" xfId="3957" applyFont="1"/>
    <xf numFmtId="0" fontId="39" fillId="0" borderId="0" xfId="2408" applyNumberFormat="1" applyFont="1" applyFill="1" applyBorder="1" applyAlignment="1">
      <alignment horizontal="center" wrapText="1"/>
    </xf>
    <xf numFmtId="0" fontId="39" fillId="0" borderId="0" xfId="2408" applyNumberFormat="1" applyFont="1" applyFill="1" applyBorder="1" applyAlignment="1">
      <alignment horizontal="center" vertical="center"/>
    </xf>
    <xf numFmtId="0" fontId="39" fillId="0" borderId="0" xfId="4116" applyFont="1" applyFill="1" applyAlignment="1">
      <alignment vertical="top"/>
    </xf>
    <xf numFmtId="0" fontId="39" fillId="0" borderId="0" xfId="145" applyFont="1" applyFill="1" applyAlignment="1">
      <alignment horizontal="center"/>
    </xf>
    <xf numFmtId="0" fontId="39" fillId="0" borderId="0" xfId="145" quotePrefix="1" applyFont="1" applyFill="1" applyBorder="1" applyAlignment="1">
      <alignment horizontal="center"/>
    </xf>
    <xf numFmtId="0" fontId="39" fillId="0" borderId="0" xfId="145" applyFont="1" applyFill="1" applyAlignment="1">
      <alignment horizontal="left"/>
    </xf>
    <xf numFmtId="0" fontId="38" fillId="0" borderId="0" xfId="145" applyFont="1" applyFill="1" applyAlignment="1">
      <alignment horizontal="left" vertical="top"/>
    </xf>
    <xf numFmtId="0" fontId="38" fillId="0" borderId="0" xfId="0" applyFont="1" applyFill="1" applyAlignment="1">
      <alignment horizontal="justify" vertical="top" wrapText="1"/>
    </xf>
    <xf numFmtId="43" fontId="39" fillId="0" borderId="0" xfId="33" applyFont="1" applyFill="1" applyAlignment="1">
      <alignment horizontal="center" vertical="center"/>
    </xf>
    <xf numFmtId="0" fontId="58" fillId="0" borderId="0" xfId="145" applyFont="1" applyFill="1" applyAlignment="1">
      <alignment horizontal="justify" vertical="top"/>
    </xf>
    <xf numFmtId="0" fontId="39" fillId="0" borderId="0" xfId="145" quotePrefix="1" applyFont="1" applyFill="1" applyAlignment="1">
      <alignment horizontal="center"/>
    </xf>
    <xf numFmtId="0" fontId="39" fillId="0" borderId="0" xfId="145" quotePrefix="1" applyFont="1" applyAlignment="1">
      <alignment horizontal="center"/>
    </xf>
    <xf numFmtId="0" fontId="58" fillId="0" borderId="0" xfId="145" applyFont="1" applyAlignment="1">
      <alignment horizontal="justify" vertical="top"/>
    </xf>
    <xf numFmtId="0" fontId="38" fillId="0" borderId="0" xfId="145" applyNumberFormat="1" applyFont="1" applyFill="1" applyAlignment="1">
      <alignment vertical="top"/>
    </xf>
    <xf numFmtId="169" fontId="39" fillId="0" borderId="0" xfId="23" applyNumberFormat="1" applyFont="1" applyFill="1" applyBorder="1" applyAlignment="1">
      <alignment horizontal="center"/>
    </xf>
    <xf numFmtId="0" fontId="0" fillId="0" borderId="0" xfId="0" quotePrefix="1"/>
    <xf numFmtId="0" fontId="39" fillId="5" borderId="0" xfId="176" applyFont="1" applyFill="1" applyBorder="1" applyAlignment="1">
      <alignment horizontal="left"/>
    </xf>
    <xf numFmtId="0" fontId="39" fillId="5" borderId="0" xfId="145" applyFont="1" applyFill="1" applyAlignment="1"/>
    <xf numFmtId="0" fontId="38" fillId="5" borderId="0" xfId="176" applyFont="1" applyFill="1" applyAlignment="1"/>
    <xf numFmtId="170" fontId="38" fillId="5" borderId="0" xfId="33" applyNumberFormat="1" applyFont="1" applyFill="1" applyAlignment="1"/>
    <xf numFmtId="9" fontId="38" fillId="5" borderId="0" xfId="184" applyFont="1" applyFill="1" applyAlignment="1"/>
    <xf numFmtId="170" fontId="38" fillId="5" borderId="0" xfId="176" applyNumberFormat="1" applyFont="1" applyFill="1" applyAlignment="1"/>
    <xf numFmtId="10" fontId="38" fillId="5" borderId="0" xfId="199" applyNumberFormat="1" applyFont="1" applyFill="1" applyAlignment="1"/>
    <xf numFmtId="0" fontId="75" fillId="5" borderId="0" xfId="145" applyFont="1" applyFill="1" applyAlignment="1"/>
    <xf numFmtId="43" fontId="38" fillId="5" borderId="0" xfId="33" applyFont="1" applyFill="1"/>
    <xf numFmtId="170" fontId="38" fillId="5" borderId="0" xfId="184" applyNumberFormat="1" applyFont="1" applyFill="1" applyAlignment="1"/>
    <xf numFmtId="0" fontId="38" fillId="5" borderId="0" xfId="176" applyFont="1" applyFill="1" applyBorder="1" applyAlignment="1"/>
    <xf numFmtId="174" fontId="38" fillId="5" borderId="0" xfId="74" applyNumberFormat="1" applyFont="1" applyFill="1" applyBorder="1" applyAlignment="1"/>
    <xf numFmtId="170" fontId="38" fillId="5" borderId="0" xfId="33" applyNumberFormat="1" applyFont="1" applyFill="1" applyBorder="1" applyAlignment="1"/>
    <xf numFmtId="0" fontId="38" fillId="5" borderId="0" xfId="184" applyNumberFormat="1" applyFont="1" applyFill="1" applyAlignment="1"/>
    <xf numFmtId="169" fontId="38" fillId="5" borderId="0" xfId="23" applyNumberFormat="1" applyFont="1" applyFill="1" applyBorder="1" applyAlignment="1"/>
    <xf numFmtId="170" fontId="38" fillId="5" borderId="0" xfId="32" applyNumberFormat="1" applyFont="1" applyFill="1" applyAlignment="1"/>
    <xf numFmtId="169" fontId="38" fillId="5" borderId="0" xfId="209" applyNumberFormat="1" applyFont="1" applyFill="1" applyAlignment="1"/>
    <xf numFmtId="0" fontId="38" fillId="5" borderId="0" xfId="65" applyNumberFormat="1" applyFont="1" applyFill="1" applyAlignment="1">
      <alignment vertical="center"/>
    </xf>
    <xf numFmtId="170" fontId="38" fillId="5" borderId="0" xfId="176" applyNumberFormat="1" applyFont="1" applyFill="1" applyAlignment="1">
      <alignment vertical="center"/>
    </xf>
    <xf numFmtId="170" fontId="38" fillId="5" borderId="0" xfId="32" applyNumberFormat="1" applyFont="1" applyFill="1" applyAlignment="1">
      <alignment vertical="center"/>
    </xf>
    <xf numFmtId="0" fontId="38" fillId="5" borderId="0" xfId="176" applyFont="1" applyFill="1" applyAlignment="1">
      <alignment vertical="center"/>
    </xf>
    <xf numFmtId="169" fontId="38" fillId="5" borderId="0" xfId="209" applyNumberFormat="1" applyFont="1" applyFill="1" applyAlignment="1">
      <alignment vertical="center"/>
    </xf>
    <xf numFmtId="10" fontId="38" fillId="5" borderId="0" xfId="199" applyNumberFormat="1" applyFont="1" applyFill="1" applyAlignment="1">
      <alignment vertical="center"/>
    </xf>
    <xf numFmtId="169" fontId="38" fillId="5" borderId="0" xfId="23" applyNumberFormat="1" applyFont="1" applyFill="1" applyAlignment="1">
      <alignment vertical="center"/>
    </xf>
    <xf numFmtId="0" fontId="38" fillId="5" borderId="0" xfId="176" applyNumberFormat="1" applyFont="1" applyFill="1" applyAlignment="1"/>
    <xf numFmtId="2" fontId="39" fillId="5" borderId="0" xfId="184" applyNumberFormat="1" applyFont="1" applyFill="1" applyBorder="1" applyAlignment="1">
      <alignment horizontal="center"/>
    </xf>
    <xf numFmtId="170" fontId="38" fillId="5" borderId="0" xfId="23" applyNumberFormat="1" applyFont="1" applyFill="1" applyAlignment="1"/>
    <xf numFmtId="43" fontId="38" fillId="5" borderId="0" xfId="184" applyNumberFormat="1" applyFont="1" applyFill="1" applyAlignment="1"/>
    <xf numFmtId="174" fontId="38" fillId="5" borderId="0" xfId="176" applyNumberFormat="1" applyFont="1" applyFill="1" applyAlignment="1"/>
    <xf numFmtId="170" fontId="39" fillId="5" borderId="0" xfId="176" applyNumberFormat="1" applyFont="1" applyFill="1" applyAlignment="1"/>
    <xf numFmtId="9" fontId="38" fillId="5" borderId="0" xfId="199" applyFont="1" applyFill="1" applyAlignment="1"/>
    <xf numFmtId="170" fontId="39" fillId="5" borderId="0" xfId="23" applyNumberFormat="1" applyFont="1" applyFill="1" applyBorder="1" applyAlignment="1">
      <alignment horizontal="center"/>
    </xf>
    <xf numFmtId="170" fontId="38" fillId="5" borderId="0" xfId="176" applyNumberFormat="1" applyFont="1" applyFill="1" applyBorder="1" applyAlignment="1"/>
    <xf numFmtId="10" fontId="38" fillId="5" borderId="0" xfId="199" applyNumberFormat="1" applyFont="1" applyFill="1" applyBorder="1" applyAlignment="1"/>
    <xf numFmtId="43" fontId="38" fillId="5" borderId="0" xfId="184" applyNumberFormat="1" applyFont="1" applyFill="1" applyBorder="1" applyAlignment="1"/>
    <xf numFmtId="9" fontId="38" fillId="5" borderId="0" xfId="184" applyFont="1" applyFill="1" applyAlignment="1">
      <alignment vertical="center"/>
    </xf>
    <xf numFmtId="0" fontId="39" fillId="5" borderId="0" xfId="176" applyNumberFormat="1" applyFont="1" applyFill="1" applyBorder="1" applyAlignment="1"/>
    <xf numFmtId="3" fontId="38" fillId="5" borderId="0" xfId="176" applyNumberFormat="1" applyFont="1" applyFill="1" applyBorder="1" applyAlignment="1">
      <alignment horizontal="right"/>
    </xf>
    <xf numFmtId="3" fontId="38" fillId="5" borderId="0" xfId="33" applyNumberFormat="1" applyFont="1" applyFill="1" applyBorder="1" applyAlignment="1">
      <alignment horizontal="right"/>
    </xf>
    <xf numFmtId="37" fontId="38" fillId="5" borderId="0" xfId="176" applyNumberFormat="1" applyFont="1" applyFill="1" applyBorder="1" applyAlignment="1">
      <alignment horizontal="right"/>
    </xf>
    <xf numFmtId="170" fontId="38" fillId="5" borderId="0" xfId="44" applyNumberFormat="1" applyFont="1" applyFill="1" applyAlignment="1"/>
    <xf numFmtId="0" fontId="39" fillId="5" borderId="0" xfId="176" applyFont="1" applyFill="1" applyBorder="1" applyAlignment="1">
      <alignment horizontal="centerContinuous"/>
    </xf>
    <xf numFmtId="0" fontId="39" fillId="5" borderId="0" xfId="176" applyFont="1" applyFill="1" applyAlignment="1">
      <alignment horizontal="centerContinuous"/>
    </xf>
    <xf numFmtId="176" fontId="38" fillId="5" borderId="0" xfId="74" applyNumberFormat="1" applyFont="1" applyFill="1" applyAlignment="1"/>
    <xf numFmtId="170" fontId="38" fillId="5" borderId="0" xfId="33" applyNumberFormat="1" applyFont="1" applyFill="1" applyBorder="1" applyAlignment="1">
      <alignment horizontal="center"/>
    </xf>
    <xf numFmtId="174" fontId="38" fillId="5" borderId="0" xfId="74" applyNumberFormat="1" applyFont="1" applyFill="1" applyBorder="1" applyAlignment="1">
      <alignment horizontal="center"/>
    </xf>
    <xf numFmtId="41" fontId="39" fillId="5" borderId="0" xfId="231" applyNumberFormat="1" applyFont="1" applyFill="1" applyBorder="1" applyAlignment="1"/>
    <xf numFmtId="169" fontId="39" fillId="5" borderId="0" xfId="23" applyNumberFormat="1" applyFont="1" applyFill="1" applyBorder="1" applyAlignment="1"/>
    <xf numFmtId="169" fontId="39" fillId="5" borderId="9" xfId="23" applyNumberFormat="1" applyFont="1" applyFill="1" applyBorder="1" applyAlignment="1"/>
    <xf numFmtId="169" fontId="39" fillId="5" borderId="9" xfId="23" applyNumberFormat="1" applyFont="1" applyFill="1" applyBorder="1"/>
    <xf numFmtId="0" fontId="38" fillId="0" borderId="0" xfId="0" applyFont="1" applyFill="1" applyBorder="1" applyAlignment="1">
      <alignment horizontal="justify" vertical="top" wrapText="1"/>
    </xf>
    <xf numFmtId="0" fontId="39" fillId="0" borderId="0" xfId="0" quotePrefix="1" applyFont="1" applyFill="1" applyBorder="1" applyAlignment="1">
      <alignment horizontal="center" vertical="top"/>
    </xf>
    <xf numFmtId="0" fontId="53" fillId="0" borderId="17" xfId="176" applyNumberFormat="1" applyFont="1" applyFill="1" applyBorder="1" applyAlignment="1">
      <alignment horizontal="center" vertical="center" wrapText="1"/>
    </xf>
    <xf numFmtId="0" fontId="53" fillId="0" borderId="18" xfId="176" applyNumberFormat="1" applyFont="1" applyFill="1" applyBorder="1" applyAlignment="1">
      <alignment horizontal="center" vertical="center" wrapText="1"/>
    </xf>
    <xf numFmtId="0" fontId="53" fillId="0" borderId="19" xfId="176" applyNumberFormat="1" applyFont="1" applyFill="1" applyBorder="1" applyAlignment="1">
      <alignment horizontal="center" vertical="center" wrapText="1"/>
    </xf>
    <xf numFmtId="0" fontId="53" fillId="0" borderId="6" xfId="176" quotePrefix="1" applyNumberFormat="1" applyFont="1" applyFill="1" applyBorder="1" applyAlignment="1">
      <alignment horizontal="center" vertical="center"/>
    </xf>
    <xf numFmtId="4" fontId="58" fillId="0" borderId="0" xfId="145" applyNumberFormat="1" applyFont="1" applyFill="1"/>
    <xf numFmtId="0" fontId="52" fillId="5" borderId="0" xfId="145" applyFont="1" applyFill="1" applyAlignment="1">
      <alignment vertical="center"/>
    </xf>
    <xf numFmtId="10" fontId="52" fillId="5" borderId="0" xfId="145" applyNumberFormat="1" applyFont="1" applyFill="1" applyBorder="1" applyAlignment="1">
      <alignment horizontal="center" vertical="center"/>
    </xf>
    <xf numFmtId="15" fontId="52" fillId="5" borderId="0" xfId="145" applyNumberFormat="1" applyFont="1" applyFill="1" applyAlignment="1">
      <alignment horizontal="center" vertical="center"/>
    </xf>
    <xf numFmtId="10" fontId="52" fillId="5" borderId="0" xfId="145" applyNumberFormat="1" applyFont="1" applyFill="1" applyAlignment="1">
      <alignment horizontal="center" vertical="center"/>
    </xf>
    <xf numFmtId="3" fontId="52" fillId="5" borderId="0" xfId="145" applyNumberFormat="1" applyFont="1" applyFill="1" applyAlignment="1">
      <alignment horizontal="center" vertical="center"/>
    </xf>
    <xf numFmtId="3" fontId="52" fillId="5" borderId="0" xfId="212" applyNumberFormat="1" applyFont="1" applyFill="1" applyAlignment="1">
      <alignment horizontal="center" vertical="center"/>
    </xf>
    <xf numFmtId="0" fontId="52" fillId="5" borderId="0" xfId="176" applyFont="1" applyFill="1" applyAlignment="1">
      <alignment vertical="center"/>
    </xf>
    <xf numFmtId="0" fontId="53" fillId="5" borderId="0" xfId="65" applyNumberFormat="1" applyFont="1" applyFill="1" applyAlignment="1">
      <alignment vertical="center"/>
    </xf>
    <xf numFmtId="2" fontId="53" fillId="5" borderId="0" xfId="34" applyNumberFormat="1" applyFont="1" applyFill="1" applyBorder="1" applyAlignment="1">
      <alignment horizontal="center" vertical="center"/>
    </xf>
    <xf numFmtId="3" fontId="53" fillId="5" borderId="0" xfId="212" applyNumberFormat="1" applyFont="1" applyFill="1" applyBorder="1" applyAlignment="1">
      <alignment horizontal="center" vertical="center"/>
    </xf>
    <xf numFmtId="168" fontId="52" fillId="5" borderId="9" xfId="23" applyFont="1" applyFill="1" applyBorder="1" applyAlignment="1">
      <alignment vertical="top"/>
    </xf>
    <xf numFmtId="2" fontId="52" fillId="5" borderId="0" xfId="32" applyNumberFormat="1" applyFont="1" applyFill="1" applyAlignment="1">
      <alignment horizontal="center" vertical="center"/>
    </xf>
    <xf numFmtId="2" fontId="52" fillId="5" borderId="0" xfId="34" applyNumberFormat="1" applyFont="1" applyFill="1" applyBorder="1" applyAlignment="1">
      <alignment horizontal="center" vertical="center"/>
    </xf>
    <xf numFmtId="0" fontId="39" fillId="0" borderId="0" xfId="160" quotePrefix="1" applyFont="1" applyFill="1" applyBorder="1" applyAlignment="1">
      <alignment horizontal="center"/>
    </xf>
    <xf numFmtId="0" fontId="39" fillId="0" borderId="0" xfId="160" applyFont="1" applyFill="1" applyAlignment="1">
      <alignment horizontal="center" vertical="center"/>
    </xf>
    <xf numFmtId="0" fontId="38" fillId="0" borderId="0" xfId="176" quotePrefix="1" applyFont="1" applyFill="1" applyAlignment="1"/>
    <xf numFmtId="169" fontId="38" fillId="0" borderId="0" xfId="23" quotePrefix="1" applyNumberFormat="1" applyFont="1" applyFill="1" applyBorder="1" applyAlignment="1">
      <alignment horizontal="center"/>
    </xf>
    <xf numFmtId="170" fontId="39" fillId="0" borderId="1" xfId="32" applyNumberFormat="1" applyFont="1" applyFill="1" applyBorder="1" applyAlignment="1">
      <alignment horizontal="center" vertical="center"/>
    </xf>
    <xf numFmtId="10" fontId="38" fillId="0" borderId="1" xfId="180" quotePrefix="1" applyNumberFormat="1" applyFont="1" applyFill="1" applyBorder="1" applyAlignment="1">
      <alignment horizontal="right" vertical="center"/>
    </xf>
    <xf numFmtId="0" fontId="38" fillId="0" borderId="0" xfId="176" applyFont="1" applyFill="1" applyBorder="1" applyAlignment="1">
      <alignment horizontal="left"/>
    </xf>
    <xf numFmtId="0" fontId="39" fillId="0" borderId="0" xfId="212" applyNumberFormat="1" applyFont="1" applyFill="1" applyBorder="1" applyAlignment="1">
      <alignment horizontal="left"/>
    </xf>
    <xf numFmtId="0" fontId="39" fillId="0" borderId="0" xfId="176" applyFont="1" applyFill="1"/>
    <xf numFmtId="0" fontId="38" fillId="0" borderId="0" xfId="176" applyFont="1" applyFill="1"/>
    <xf numFmtId="0" fontId="39" fillId="0" borderId="13" xfId="176" applyNumberFormat="1" applyFont="1" applyFill="1" applyBorder="1" applyAlignment="1">
      <alignment wrapText="1"/>
    </xf>
    <xf numFmtId="168" fontId="38" fillId="0" borderId="0" xfId="23" quotePrefix="1" applyFont="1" applyFill="1" applyBorder="1" applyAlignment="1">
      <alignment horizontal="center"/>
    </xf>
    <xf numFmtId="10" fontId="38" fillId="0" borderId="1" xfId="180" applyNumberFormat="1" applyFont="1" applyFill="1" applyBorder="1"/>
    <xf numFmtId="170" fontId="38" fillId="0" borderId="0" xfId="32" applyNumberFormat="1" applyFont="1" applyFill="1" applyBorder="1" applyAlignment="1">
      <alignment horizontal="center" vertical="center"/>
    </xf>
    <xf numFmtId="169" fontId="39" fillId="0" borderId="0" xfId="209" applyNumberFormat="1" applyFont="1" applyFill="1" applyBorder="1" applyAlignment="1">
      <alignment horizontal="center" vertical="center"/>
    </xf>
    <xf numFmtId="168" fontId="39" fillId="0" borderId="0" xfId="23" applyFont="1" applyFill="1" applyBorder="1" applyAlignment="1">
      <alignment horizontal="center" vertical="center"/>
    </xf>
    <xf numFmtId="168" fontId="38" fillId="0" borderId="0" xfId="23" applyFont="1" applyFill="1" applyBorder="1" applyAlignment="1">
      <alignment horizontal="right" vertical="center" wrapText="1"/>
    </xf>
    <xf numFmtId="10" fontId="38" fillId="0" borderId="0" xfId="32" applyNumberFormat="1" applyFont="1" applyFill="1" applyBorder="1" applyAlignment="1">
      <alignment horizontal="right" vertical="center"/>
    </xf>
    <xf numFmtId="0" fontId="39" fillId="0" borderId="0" xfId="176" applyFont="1" applyFill="1" applyBorder="1" applyAlignment="1">
      <alignment vertical="center"/>
    </xf>
    <xf numFmtId="0" fontId="38" fillId="0" borderId="0" xfId="160" applyFont="1" applyFill="1" applyBorder="1" applyAlignment="1">
      <alignment horizontal="center" vertical="center" wrapText="1"/>
    </xf>
    <xf numFmtId="204" fontId="38" fillId="0" borderId="0" xfId="176" applyNumberFormat="1" applyFont="1" applyFill="1" applyBorder="1" applyAlignment="1">
      <alignment horizontal="center"/>
    </xf>
    <xf numFmtId="10" fontId="39" fillId="0" borderId="0" xfId="23" applyNumberFormat="1" applyFont="1" applyFill="1" applyBorder="1"/>
    <xf numFmtId="169" fontId="39" fillId="0" borderId="1" xfId="23" applyNumberFormat="1" applyFont="1" applyFill="1" applyBorder="1"/>
    <xf numFmtId="169" fontId="38" fillId="0" borderId="1" xfId="23" applyNumberFormat="1" applyFont="1" applyFill="1" applyBorder="1" applyAlignment="1">
      <alignment horizontal="right" vertical="center" wrapText="1"/>
    </xf>
    <xf numFmtId="169" fontId="39" fillId="0" borderId="9" xfId="209" applyNumberFormat="1" applyFont="1" applyFill="1" applyBorder="1"/>
    <xf numFmtId="0" fontId="75" fillId="0" borderId="0" xfId="176" quotePrefix="1" applyNumberFormat="1" applyFont="1" applyFill="1" applyBorder="1" applyAlignment="1"/>
    <xf numFmtId="169" fontId="38" fillId="0" borderId="0" xfId="176" applyNumberFormat="1" applyFont="1" applyFill="1" applyAlignment="1"/>
    <xf numFmtId="2" fontId="38" fillId="0" borderId="0" xfId="199" applyNumberFormat="1" applyFont="1" applyFill="1" applyBorder="1" applyAlignment="1">
      <alignment horizontal="center" vertical="center"/>
    </xf>
    <xf numFmtId="10" fontId="38" fillId="0" borderId="0" xfId="23" quotePrefix="1" applyNumberFormat="1" applyFont="1" applyFill="1" applyBorder="1" applyAlignment="1">
      <alignment horizontal="right" vertical="center"/>
    </xf>
    <xf numFmtId="9" fontId="38" fillId="0" borderId="0" xfId="180" quotePrefix="1" applyFont="1" applyFill="1" applyBorder="1" applyAlignment="1">
      <alignment horizontal="right" vertical="center"/>
    </xf>
    <xf numFmtId="170" fontId="38" fillId="0" borderId="0" xfId="33" applyNumberFormat="1" applyFont="1" applyFill="1" applyBorder="1"/>
    <xf numFmtId="169" fontId="39" fillId="0" borderId="7" xfId="176" applyNumberFormat="1" applyFont="1" applyFill="1" applyBorder="1" applyAlignment="1">
      <alignment vertical="center"/>
    </xf>
    <xf numFmtId="0" fontId="57" fillId="0" borderId="0" xfId="212" applyNumberFormat="1" applyFont="1" applyFill="1" applyBorder="1" applyAlignment="1">
      <alignment horizontal="left"/>
    </xf>
    <xf numFmtId="0" fontId="58" fillId="0" borderId="0" xfId="176" applyNumberFormat="1" applyFont="1" applyFill="1" applyBorder="1" applyAlignment="1">
      <alignment horizontal="left"/>
    </xf>
    <xf numFmtId="0" fontId="76" fillId="0" borderId="0" xfId="176" quotePrefix="1" applyNumberFormat="1" applyFont="1" applyFill="1" applyBorder="1" applyAlignment="1"/>
    <xf numFmtId="0" fontId="57" fillId="0" borderId="0" xfId="176" applyFont="1" applyFill="1"/>
    <xf numFmtId="0" fontId="58" fillId="0" borderId="0" xfId="176" quotePrefix="1" applyFont="1" applyFill="1"/>
    <xf numFmtId="0" fontId="58" fillId="0" borderId="0" xfId="176" applyFont="1" applyFill="1"/>
    <xf numFmtId="0" fontId="57" fillId="0" borderId="0" xfId="176" applyNumberFormat="1" applyFont="1" applyFill="1" applyBorder="1" applyAlignment="1"/>
    <xf numFmtId="0" fontId="57" fillId="0" borderId="0" xfId="160" quotePrefix="1" applyFont="1" applyFill="1" applyBorder="1" applyAlignment="1">
      <alignment horizontal="center"/>
    </xf>
    <xf numFmtId="0" fontId="57" fillId="0" borderId="0" xfId="176" applyNumberFormat="1" applyFont="1" applyFill="1" applyAlignment="1"/>
    <xf numFmtId="177" fontId="58" fillId="0" borderId="0" xfId="176" applyNumberFormat="1" applyFont="1" applyFill="1" applyAlignment="1">
      <alignment horizontal="center"/>
    </xf>
    <xf numFmtId="171" fontId="57" fillId="0" borderId="0" xfId="44" applyNumberFormat="1" applyFont="1" applyFill="1" applyBorder="1" applyAlignment="1"/>
    <xf numFmtId="171" fontId="57" fillId="0" borderId="0" xfId="74" applyNumberFormat="1" applyFont="1" applyFill="1" applyBorder="1" applyAlignment="1"/>
    <xf numFmtId="39" fontId="58" fillId="0" borderId="0" xfId="32" applyNumberFormat="1" applyFont="1" applyFill="1" applyBorder="1" applyAlignment="1">
      <alignment horizontal="center" vertical="center"/>
    </xf>
    <xf numFmtId="0" fontId="58" fillId="0" borderId="0" xfId="176" applyNumberFormat="1" applyFont="1" applyFill="1" applyAlignment="1">
      <alignment vertical="center" wrapText="1"/>
    </xf>
    <xf numFmtId="171" fontId="58" fillId="0" borderId="0" xfId="44" applyNumberFormat="1" applyFont="1" applyFill="1" applyBorder="1" applyAlignment="1"/>
    <xf numFmtId="10" fontId="58" fillId="0" borderId="0" xfId="180" applyNumberFormat="1" applyFont="1" applyFill="1" applyBorder="1" applyAlignment="1">
      <alignment horizontal="right" vertical="center"/>
    </xf>
    <xf numFmtId="0" fontId="58" fillId="0" borderId="0" xfId="176" applyNumberFormat="1" applyFont="1" applyFill="1" applyAlignment="1">
      <alignment wrapText="1"/>
    </xf>
    <xf numFmtId="177" fontId="58" fillId="0" borderId="0" xfId="176" applyNumberFormat="1" applyFont="1" applyFill="1" applyAlignment="1">
      <alignment horizontal="center" vertical="center"/>
    </xf>
    <xf numFmtId="171" fontId="58" fillId="0" borderId="0" xfId="74" applyNumberFormat="1" applyFont="1" applyFill="1" applyBorder="1" applyAlignment="1">
      <alignment horizontal="right" vertical="center"/>
    </xf>
    <xf numFmtId="171" fontId="58" fillId="0" borderId="0" xfId="74" applyNumberFormat="1" applyFont="1" applyFill="1" applyBorder="1" applyAlignment="1">
      <alignment horizontal="center" vertical="center"/>
    </xf>
    <xf numFmtId="171" fontId="57" fillId="0" borderId="0" xfId="44" applyNumberFormat="1" applyFont="1" applyFill="1" applyBorder="1" applyAlignment="1">
      <alignment horizontal="right" vertical="center"/>
    </xf>
    <xf numFmtId="171" fontId="57" fillId="0" borderId="0" xfId="74" applyNumberFormat="1" applyFont="1" applyFill="1" applyBorder="1" applyAlignment="1">
      <alignment horizontal="right" vertical="center"/>
    </xf>
    <xf numFmtId="0" fontId="57" fillId="0" borderId="0" xfId="176" applyFont="1" applyFill="1" applyAlignment="1"/>
    <xf numFmtId="171" fontId="57" fillId="0" borderId="7" xfId="74" applyNumberFormat="1" applyFont="1" applyFill="1" applyBorder="1" applyAlignment="1">
      <alignment vertical="center"/>
    </xf>
    <xf numFmtId="0" fontId="39" fillId="0" borderId="0" xfId="176" applyNumberFormat="1" applyFont="1" applyFill="1"/>
    <xf numFmtId="15" fontId="39" fillId="0" borderId="0" xfId="176" quotePrefix="1" applyNumberFormat="1" applyFont="1" applyFill="1"/>
    <xf numFmtId="0" fontId="39" fillId="0" borderId="0" xfId="176" applyFont="1" applyFill="1" applyAlignment="1"/>
    <xf numFmtId="0" fontId="38" fillId="0" borderId="0" xfId="176" applyNumberFormat="1" applyFont="1" applyFill="1" applyBorder="1" applyAlignment="1">
      <alignment horizontal="center" wrapText="1"/>
    </xf>
    <xf numFmtId="0" fontId="39" fillId="0" borderId="10" xfId="160" quotePrefix="1" applyFont="1" applyFill="1" applyBorder="1" applyAlignment="1"/>
    <xf numFmtId="0" fontId="38" fillId="0" borderId="10" xfId="145" applyFont="1" applyFill="1" applyBorder="1" applyAlignment="1"/>
    <xf numFmtId="0" fontId="38" fillId="0" borderId="0" xfId="177" applyNumberFormat="1" applyFont="1" applyFill="1" applyBorder="1" applyAlignment="1">
      <alignment vertical="center"/>
    </xf>
    <xf numFmtId="0" fontId="39" fillId="0" borderId="0" xfId="160" quotePrefix="1" applyFont="1" applyFill="1" applyBorder="1" applyAlignment="1"/>
    <xf numFmtId="0" fontId="39" fillId="0" borderId="0" xfId="177" applyNumberFormat="1" applyFont="1" applyFill="1" applyBorder="1" applyAlignment="1">
      <alignment vertical="center"/>
    </xf>
    <xf numFmtId="170" fontId="38" fillId="0" borderId="0" xfId="33" applyNumberFormat="1" applyFont="1" applyFill="1" applyBorder="1" applyAlignment="1"/>
    <xf numFmtId="0" fontId="38" fillId="0" borderId="0" xfId="65" applyNumberFormat="1" applyFont="1" applyFill="1"/>
    <xf numFmtId="170" fontId="38" fillId="0" borderId="0" xfId="32" applyNumberFormat="1" applyFont="1" applyFill="1" applyBorder="1" applyAlignment="1"/>
    <xf numFmtId="170" fontId="74" fillId="0" borderId="0" xfId="32" applyNumberFormat="1" applyFont="1" applyFill="1"/>
    <xf numFmtId="174" fontId="38" fillId="0" borderId="0" xfId="74" applyNumberFormat="1" applyFont="1" applyFill="1" applyBorder="1" applyAlignment="1">
      <alignment vertical="center"/>
    </xf>
    <xf numFmtId="170" fontId="39" fillId="0" borderId="0" xfId="32" applyNumberFormat="1" applyFont="1" applyFill="1" applyBorder="1" applyAlignment="1">
      <alignment vertical="center"/>
    </xf>
    <xf numFmtId="170" fontId="39" fillId="0" borderId="4" xfId="32" applyNumberFormat="1" applyFont="1" applyFill="1" applyBorder="1" applyAlignment="1">
      <alignment vertical="center"/>
    </xf>
    <xf numFmtId="168" fontId="39" fillId="0" borderId="4" xfId="23" applyFont="1" applyFill="1" applyBorder="1" applyAlignment="1">
      <alignment horizontal="right" vertical="center"/>
    </xf>
    <xf numFmtId="2" fontId="73" fillId="0" borderId="0" xfId="157" applyNumberFormat="1" applyFont="1" applyFill="1" applyAlignment="1">
      <alignment vertical="center"/>
    </xf>
    <xf numFmtId="170" fontId="39" fillId="0" borderId="0" xfId="32" applyNumberFormat="1" applyFont="1" applyFill="1" applyBorder="1" applyAlignment="1"/>
    <xf numFmtId="170" fontId="38" fillId="0" borderId="0" xfId="32" applyNumberFormat="1" applyFont="1" applyFill="1" applyAlignment="1"/>
    <xf numFmtId="0" fontId="38" fillId="0" borderId="0" xfId="176" applyNumberFormat="1" applyFont="1" applyFill="1" applyAlignment="1">
      <alignment horizontal="left" indent="1"/>
    </xf>
    <xf numFmtId="168" fontId="38" fillId="0" borderId="0" xfId="23" applyFont="1" applyFill="1" applyBorder="1" applyAlignment="1">
      <alignment horizontal="right"/>
    </xf>
    <xf numFmtId="170" fontId="39" fillId="0" borderId="4" xfId="32" applyNumberFormat="1" applyFont="1" applyFill="1" applyBorder="1" applyAlignment="1"/>
    <xf numFmtId="170" fontId="39" fillId="0" borderId="4" xfId="32" applyNumberFormat="1" applyFont="1" applyFill="1" applyBorder="1"/>
    <xf numFmtId="168" fontId="39" fillId="0" borderId="4" xfId="23" applyFont="1" applyFill="1" applyBorder="1" applyAlignment="1">
      <alignment horizontal="right"/>
    </xf>
    <xf numFmtId="0" fontId="51" fillId="0" borderId="0" xfId="157" applyFont="1" applyFill="1" applyBorder="1" applyAlignment="1"/>
    <xf numFmtId="170" fontId="39" fillId="0" borderId="0" xfId="33" applyNumberFormat="1" applyFont="1" applyFill="1" applyBorder="1" applyAlignment="1"/>
    <xf numFmtId="168" fontId="39" fillId="0" borderId="0" xfId="23" quotePrefix="1" applyFont="1" applyFill="1" applyBorder="1" applyAlignment="1">
      <alignment horizontal="center" vertical="center"/>
    </xf>
    <xf numFmtId="174" fontId="38" fillId="0" borderId="0" xfId="176" applyNumberFormat="1" applyFont="1" applyFill="1" applyAlignment="1"/>
    <xf numFmtId="0" fontId="38" fillId="0" borderId="0" xfId="65" applyNumberFormat="1" applyFont="1" applyFill="1" applyAlignment="1">
      <alignment horizontal="left" wrapText="1"/>
    </xf>
    <xf numFmtId="170" fontId="38" fillId="0" borderId="0" xfId="32" applyNumberFormat="1" applyFont="1" applyFill="1" applyBorder="1"/>
    <xf numFmtId="168" fontId="38" fillId="0" borderId="0" xfId="23" applyFont="1" applyFill="1" applyBorder="1" applyAlignment="1"/>
    <xf numFmtId="2" fontId="74" fillId="0" borderId="0" xfId="157" applyNumberFormat="1" applyFont="1" applyFill="1" applyAlignment="1">
      <alignment horizontal="left"/>
    </xf>
    <xf numFmtId="2" fontId="74" fillId="0" borderId="0" xfId="157" applyNumberFormat="1" applyFont="1" applyFill="1" applyAlignment="1"/>
    <xf numFmtId="0" fontId="38" fillId="0" borderId="0" xfId="65" applyNumberFormat="1" applyFont="1" applyFill="1" applyAlignment="1">
      <alignment vertical="top" wrapText="1"/>
    </xf>
    <xf numFmtId="168" fontId="39" fillId="0" borderId="4" xfId="23" applyFont="1" applyFill="1" applyBorder="1" applyAlignment="1"/>
    <xf numFmtId="2" fontId="73" fillId="0" borderId="0" xfId="157" applyNumberFormat="1" applyFont="1" applyFill="1" applyAlignment="1">
      <alignment vertical="top"/>
    </xf>
    <xf numFmtId="170" fontId="39" fillId="0" borderId="0" xfId="32" applyNumberFormat="1" applyFont="1" applyFill="1" applyAlignment="1"/>
    <xf numFmtId="2" fontId="74" fillId="0" borderId="0" xfId="157" applyNumberFormat="1" applyFont="1" applyFill="1" applyAlignment="1">
      <alignment vertical="center"/>
    </xf>
    <xf numFmtId="168" fontId="39" fillId="0" borderId="0" xfId="23" applyFont="1" applyFill="1" applyBorder="1" applyAlignment="1"/>
    <xf numFmtId="0" fontId="50" fillId="0" borderId="0" xfId="157" applyFont="1" applyFill="1" applyBorder="1" applyAlignment="1"/>
    <xf numFmtId="0" fontId="51" fillId="0" borderId="0" xfId="157" applyFont="1" applyFill="1" applyBorder="1" applyAlignment="1">
      <alignment horizontal="left"/>
    </xf>
    <xf numFmtId="0" fontId="51" fillId="0" borderId="0" xfId="157" applyFont="1" applyFill="1" applyBorder="1"/>
    <xf numFmtId="169" fontId="51" fillId="0" borderId="0" xfId="23" applyNumberFormat="1" applyFont="1" applyFill="1" applyBorder="1" applyAlignment="1"/>
    <xf numFmtId="201" fontId="51" fillId="0" borderId="0" xfId="157" applyNumberFormat="1" applyFont="1" applyFill="1" applyBorder="1"/>
    <xf numFmtId="201" fontId="50" fillId="0" borderId="0" xfId="157" applyNumberFormat="1" applyFont="1" applyFill="1" applyBorder="1" applyAlignment="1"/>
    <xf numFmtId="170" fontId="39" fillId="0" borderId="10" xfId="32" applyNumberFormat="1" applyFont="1" applyFill="1" applyBorder="1" applyAlignment="1"/>
    <xf numFmtId="0" fontId="39" fillId="0" borderId="0" xfId="65" applyNumberFormat="1" applyFont="1" applyFill="1" applyAlignment="1">
      <alignment vertical="center"/>
    </xf>
    <xf numFmtId="174" fontId="38" fillId="0" borderId="0" xfId="176" applyNumberFormat="1" applyFont="1" applyFill="1" applyBorder="1" applyAlignment="1">
      <alignment horizontal="center" vertical="center" wrapText="1"/>
    </xf>
    <xf numFmtId="170" fontId="39" fillId="0" borderId="0" xfId="33" applyNumberFormat="1" applyFont="1" applyFill="1" applyBorder="1" applyAlignment="1">
      <alignment horizontal="right" vertical="center" wrapText="1"/>
    </xf>
    <xf numFmtId="170" fontId="39" fillId="0" borderId="7" xfId="33" applyNumberFormat="1" applyFont="1" applyFill="1" applyBorder="1" applyAlignment="1">
      <alignment horizontal="right" vertical="center" wrapText="1"/>
    </xf>
    <xf numFmtId="0" fontId="38" fillId="0" borderId="0" xfId="176" applyFont="1" applyFill="1" applyBorder="1" applyAlignment="1">
      <alignment horizontal="right"/>
    </xf>
    <xf numFmtId="170" fontId="38" fillId="0" borderId="8" xfId="33" applyNumberFormat="1" applyFont="1" applyFill="1" applyBorder="1" applyAlignment="1">
      <alignment horizontal="right"/>
    </xf>
    <xf numFmtId="170" fontId="38" fillId="0" borderId="8" xfId="176" applyNumberFormat="1" applyFont="1" applyFill="1" applyBorder="1" applyAlignment="1">
      <alignment horizontal="right"/>
    </xf>
    <xf numFmtId="0" fontId="38" fillId="0" borderId="0" xfId="176" applyFont="1" applyFill="1" applyAlignment="1">
      <alignment horizontal="right"/>
    </xf>
    <xf numFmtId="37" fontId="39" fillId="0" borderId="17" xfId="32" applyNumberFormat="1" applyFont="1" applyFill="1" applyBorder="1" applyAlignment="1">
      <alignment vertical="center"/>
    </xf>
    <xf numFmtId="168" fontId="39" fillId="0" borderId="17" xfId="23" applyFont="1" applyFill="1" applyBorder="1" applyAlignment="1">
      <alignment vertical="center"/>
    </xf>
    <xf numFmtId="37" fontId="39" fillId="0" borderId="17" xfId="44" applyNumberFormat="1" applyFont="1" applyFill="1" applyBorder="1" applyAlignment="1">
      <alignment vertical="center"/>
    </xf>
    <xf numFmtId="0" fontId="38" fillId="5" borderId="0" xfId="157" applyFont="1" applyFill="1"/>
    <xf numFmtId="0" fontId="39" fillId="5" borderId="0" xfId="157" applyFont="1" applyFill="1" applyAlignment="1">
      <alignment horizontal="left"/>
    </xf>
    <xf numFmtId="0" fontId="39" fillId="5" borderId="0" xfId="176" quotePrefix="1" applyNumberFormat="1" applyFont="1" applyFill="1" applyBorder="1" applyAlignment="1"/>
    <xf numFmtId="0" fontId="38" fillId="5" borderId="0" xfId="145" applyFont="1" applyFill="1" applyBorder="1"/>
    <xf numFmtId="0" fontId="39" fillId="5" borderId="0" xfId="145" applyFont="1" applyFill="1" applyBorder="1" applyAlignment="1">
      <alignment horizontal="center" vertical="center"/>
    </xf>
    <xf numFmtId="0" fontId="39" fillId="5" borderId="0" xfId="145" applyFont="1" applyFill="1" applyBorder="1" applyAlignment="1">
      <alignment horizontal="center"/>
    </xf>
    <xf numFmtId="0" fontId="57" fillId="5" borderId="0" xfId="145" quotePrefix="1" applyFont="1" applyFill="1" applyBorder="1" applyAlignment="1">
      <alignment horizontal="center" vertical="top" wrapText="1"/>
    </xf>
    <xf numFmtId="0" fontId="57" fillId="5" borderId="0" xfId="145" applyFont="1" applyFill="1" applyBorder="1" applyAlignment="1">
      <alignment horizontal="center" vertical="top" wrapText="1"/>
    </xf>
    <xf numFmtId="0" fontId="38" fillId="5" borderId="0" xfId="157" applyFont="1" applyFill="1" applyBorder="1"/>
    <xf numFmtId="0" fontId="38" fillId="5" borderId="0" xfId="176" quotePrefix="1" applyNumberFormat="1" applyFont="1" applyFill="1" applyBorder="1" applyAlignment="1"/>
    <xf numFmtId="169" fontId="38" fillId="5" borderId="9" xfId="23" applyNumberFormat="1" applyFont="1" applyFill="1" applyBorder="1" applyAlignment="1"/>
    <xf numFmtId="169" fontId="38" fillId="5" borderId="9" xfId="23" applyNumberFormat="1" applyFont="1" applyFill="1" applyBorder="1"/>
    <xf numFmtId="0" fontId="53" fillId="5" borderId="0" xfId="176" applyFont="1" applyFill="1" applyAlignment="1">
      <alignment vertical="center"/>
    </xf>
    <xf numFmtId="170" fontId="52" fillId="5" borderId="0" xfId="65" applyNumberFormat="1" applyFont="1" applyFill="1" applyBorder="1" applyAlignment="1">
      <alignment vertical="center"/>
    </xf>
    <xf numFmtId="174" fontId="52" fillId="5" borderId="0" xfId="176" applyNumberFormat="1" applyFont="1" applyFill="1" applyBorder="1" applyAlignment="1">
      <alignment horizontal="center" vertical="center" wrapText="1"/>
    </xf>
    <xf numFmtId="170" fontId="52" fillId="5" borderId="0" xfId="32" applyNumberFormat="1" applyFont="1" applyFill="1" applyBorder="1" applyAlignment="1">
      <alignment vertical="center"/>
    </xf>
    <xf numFmtId="43" fontId="53" fillId="5" borderId="0" xfId="32" applyFont="1" applyFill="1" applyBorder="1" applyAlignment="1">
      <alignment horizontal="right" vertical="center"/>
    </xf>
    <xf numFmtId="43" fontId="53" fillId="5" borderId="0" xfId="32" applyFont="1" applyFill="1" applyBorder="1" applyAlignment="1">
      <alignment horizontal="center" vertical="center" wrapText="1"/>
    </xf>
    <xf numFmtId="0" fontId="53" fillId="5" borderId="0" xfId="145" applyFont="1" applyFill="1" applyAlignment="1">
      <alignment horizontal="left" vertical="top"/>
    </xf>
    <xf numFmtId="0" fontId="53" fillId="5" borderId="0" xfId="145" applyFont="1" applyFill="1" applyAlignment="1">
      <alignment vertical="center"/>
    </xf>
    <xf numFmtId="0" fontId="52" fillId="5" borderId="0" xfId="145" applyFont="1" applyFill="1" applyAlignment="1">
      <alignment horizontal="right" vertical="center"/>
    </xf>
    <xf numFmtId="169" fontId="52" fillId="5" borderId="0" xfId="34" applyNumberFormat="1" applyFont="1" applyFill="1" applyBorder="1" applyAlignment="1">
      <alignment vertical="center"/>
    </xf>
    <xf numFmtId="43" fontId="52" fillId="5" borderId="0" xfId="32" applyFont="1" applyFill="1" applyAlignment="1">
      <alignment vertical="center"/>
    </xf>
    <xf numFmtId="197" fontId="52" fillId="5" borderId="0" xfId="32" applyNumberFormat="1" applyFont="1" applyFill="1" applyAlignment="1">
      <alignment vertical="center"/>
    </xf>
    <xf numFmtId="2" fontId="52" fillId="5" borderId="0" xfId="176" applyNumberFormat="1" applyFont="1" applyFill="1" applyAlignment="1">
      <alignment vertical="center"/>
    </xf>
    <xf numFmtId="0" fontId="52" fillId="5" borderId="0" xfId="213" applyFont="1" applyFill="1" applyAlignment="1" applyProtection="1">
      <alignment horizontal="centerContinuous" vertical="center"/>
    </xf>
    <xf numFmtId="189" fontId="3" fillId="5" borderId="0" xfId="35" applyNumberFormat="1" applyFont="1" applyFill="1" applyAlignment="1">
      <alignment vertical="center"/>
    </xf>
    <xf numFmtId="0" fontId="53" fillId="5" borderId="0" xfId="215" applyFont="1" applyFill="1" applyBorder="1" applyAlignment="1">
      <alignment horizontal="left" vertical="center"/>
    </xf>
    <xf numFmtId="0" fontId="53" fillId="5" borderId="80" xfId="215" applyFont="1" applyFill="1" applyBorder="1" applyAlignment="1">
      <alignment horizontal="center" vertical="center"/>
    </xf>
    <xf numFmtId="0" fontId="53" fillId="5" borderId="80" xfId="95" applyNumberFormat="1" applyFont="1" applyFill="1" applyBorder="1" applyAlignment="1">
      <alignment horizontal="center" vertical="center" wrapText="1"/>
    </xf>
    <xf numFmtId="0" fontId="53" fillId="5" borderId="80" xfId="215" applyFont="1" applyFill="1" applyBorder="1" applyAlignment="1">
      <alignment horizontal="center" vertical="center" wrapText="1"/>
    </xf>
    <xf numFmtId="0" fontId="53" fillId="5" borderId="80" xfId="95" applyNumberFormat="1" applyFont="1" applyFill="1" applyBorder="1" applyAlignment="1">
      <alignment horizontal="center" vertical="top" wrapText="1"/>
    </xf>
    <xf numFmtId="0" fontId="53" fillId="5" borderId="80" xfId="95" applyNumberFormat="1" applyFont="1" applyFill="1" applyBorder="1" applyAlignment="1">
      <alignment vertical="center" wrapText="1"/>
    </xf>
    <xf numFmtId="0" fontId="53" fillId="5" borderId="0" xfId="95" applyNumberFormat="1" applyFont="1" applyFill="1" applyBorder="1" applyAlignment="1">
      <alignment vertical="center" wrapText="1"/>
    </xf>
    <xf numFmtId="0" fontId="53" fillId="5" borderId="0" xfId="95" applyNumberFormat="1" applyFont="1" applyFill="1" applyBorder="1" applyAlignment="1">
      <alignment horizontal="center" vertical="top" wrapText="1"/>
    </xf>
    <xf numFmtId="0" fontId="53" fillId="5" borderId="20" xfId="95" applyNumberFormat="1" applyFont="1" applyFill="1" applyBorder="1" applyAlignment="1">
      <alignment horizontal="center" vertical="top" wrapText="1"/>
    </xf>
    <xf numFmtId="0" fontId="53" fillId="5" borderId="6" xfId="95" applyNumberFormat="1" applyFont="1" applyFill="1" applyBorder="1" applyAlignment="1">
      <alignment horizontal="center" vertical="top" wrapText="1"/>
    </xf>
    <xf numFmtId="0" fontId="53" fillId="5" borderId="0" xfId="145" quotePrefix="1" applyFont="1" applyFill="1" applyBorder="1" applyAlignment="1">
      <alignment vertical="center"/>
    </xf>
    <xf numFmtId="169" fontId="53" fillId="5" borderId="0" xfId="34" applyNumberFormat="1" applyFont="1" applyFill="1" applyBorder="1" applyAlignment="1">
      <alignment horizontal="center" vertical="center"/>
    </xf>
    <xf numFmtId="43" fontId="53" fillId="5" borderId="0" xfId="32" applyFont="1" applyFill="1" applyBorder="1" applyAlignment="1">
      <alignment horizontal="center" vertical="center"/>
    </xf>
    <xf numFmtId="0" fontId="181" fillId="5" borderId="0" xfId="150" applyFont="1" applyFill="1" applyBorder="1"/>
    <xf numFmtId="0" fontId="52" fillId="5" borderId="0" xfId="145" applyFont="1" applyFill="1" applyBorder="1" applyAlignment="1">
      <alignment horizontal="right" vertical="center"/>
    </xf>
    <xf numFmtId="169" fontId="52" fillId="5" borderId="0" xfId="34" applyNumberFormat="1" applyFont="1" applyFill="1" applyAlignment="1">
      <alignment vertical="center"/>
    </xf>
    <xf numFmtId="0" fontId="52" fillId="5" borderId="0" xfId="176" applyNumberFormat="1" applyFont="1" applyFill="1" applyAlignment="1">
      <alignment vertical="center"/>
    </xf>
    <xf numFmtId="168" fontId="52" fillId="5" borderId="0" xfId="23" applyFont="1" applyFill="1" applyBorder="1" applyAlignment="1">
      <alignment horizontal="left" vertical="top"/>
    </xf>
    <xf numFmtId="168" fontId="39" fillId="0" borderId="18" xfId="23" applyFont="1" applyFill="1" applyBorder="1" applyAlignment="1">
      <alignment vertical="center"/>
    </xf>
    <xf numFmtId="37" fontId="39" fillId="0" borderId="18" xfId="32" applyNumberFormat="1" applyFont="1" applyFill="1" applyBorder="1" applyAlignment="1">
      <alignment vertical="center"/>
    </xf>
    <xf numFmtId="37" fontId="39" fillId="0" borderId="18" xfId="44" applyNumberFormat="1" applyFont="1" applyFill="1" applyBorder="1" applyAlignment="1">
      <alignment vertical="center"/>
    </xf>
    <xf numFmtId="169" fontId="39" fillId="0" borderId="18" xfId="23" applyNumberFormat="1" applyFont="1" applyFill="1" applyBorder="1" applyAlignment="1">
      <alignment horizontal="right" vertical="center"/>
    </xf>
    <xf numFmtId="4" fontId="39" fillId="0" borderId="0" xfId="145" applyNumberFormat="1" applyFont="1" applyFill="1" applyAlignment="1">
      <alignment horizontal="center" vertical="center"/>
    </xf>
    <xf numFmtId="0" fontId="58" fillId="0" borderId="0" xfId="145" applyFont="1" applyFill="1" applyAlignment="1">
      <alignment horizontal="left" vertical="top" wrapText="1"/>
    </xf>
    <xf numFmtId="0" fontId="58" fillId="0" borderId="0" xfId="0" applyFont="1" applyFill="1" applyAlignment="1">
      <alignment horizontal="justify" vertical="top"/>
    </xf>
    <xf numFmtId="170" fontId="57" fillId="0" borderId="0" xfId="32" applyNumberFormat="1" applyFont="1" applyFill="1" applyAlignment="1">
      <alignment vertical="top"/>
    </xf>
    <xf numFmtId="170" fontId="57" fillId="0" borderId="0" xfId="32" applyNumberFormat="1" applyFont="1" applyFill="1" applyBorder="1" applyAlignment="1">
      <alignment horizontal="center"/>
    </xf>
    <xf numFmtId="170" fontId="57" fillId="0" borderId="0" xfId="32" applyNumberFormat="1" applyFont="1" applyFill="1" applyAlignment="1">
      <alignment horizontal="center"/>
    </xf>
    <xf numFmtId="4" fontId="58" fillId="0" borderId="0" xfId="145" applyNumberFormat="1" applyFont="1" applyFill="1" applyAlignment="1">
      <alignment vertical="top"/>
    </xf>
    <xf numFmtId="37" fontId="57" fillId="0" borderId="0" xfId="227" quotePrefix="1" applyNumberFormat="1" applyFont="1" applyFill="1" applyAlignment="1" applyProtection="1">
      <alignment horizontal="left" vertical="top"/>
    </xf>
    <xf numFmtId="49" fontId="57" fillId="0" borderId="0" xfId="227" quotePrefix="1" applyNumberFormat="1" applyFont="1" applyFill="1" applyBorder="1" applyAlignment="1">
      <alignment horizontal="center" vertical="center" wrapText="1"/>
    </xf>
    <xf numFmtId="0" fontId="57" fillId="0" borderId="0" xfId="227" applyFont="1" applyFill="1" applyAlignment="1">
      <alignment horizontal="center" vertical="center" wrapText="1"/>
    </xf>
    <xf numFmtId="0" fontId="57" fillId="0" borderId="0" xfId="227" applyFont="1" applyFill="1" applyBorder="1" applyAlignment="1">
      <alignment horizontal="center" wrapText="1"/>
    </xf>
    <xf numFmtId="170" fontId="57" fillId="0" borderId="0" xfId="44" applyNumberFormat="1" applyFont="1" applyFill="1" applyBorder="1" applyAlignment="1">
      <alignment horizontal="center" wrapText="1"/>
    </xf>
    <xf numFmtId="170" fontId="57" fillId="0" borderId="0" xfId="23" applyNumberFormat="1" applyFont="1" applyFill="1" applyAlignment="1">
      <alignment vertical="top"/>
    </xf>
    <xf numFmtId="170" fontId="57" fillId="0" borderId="7" xfId="44" applyNumberFormat="1" applyFont="1" applyFill="1" applyBorder="1" applyAlignment="1">
      <alignment horizontal="right" vertical="center"/>
    </xf>
    <xf numFmtId="170" fontId="57" fillId="0" borderId="9" xfId="23" applyNumberFormat="1" applyFont="1" applyFill="1" applyBorder="1" applyAlignment="1">
      <alignment vertical="top"/>
    </xf>
    <xf numFmtId="170" fontId="57" fillId="0" borderId="9" xfId="227" applyNumberFormat="1" applyFont="1" applyFill="1" applyBorder="1" applyAlignment="1">
      <alignment vertical="top"/>
    </xf>
    <xf numFmtId="170" fontId="57" fillId="0" borderId="9" xfId="44" applyNumberFormat="1" applyFont="1" applyFill="1" applyBorder="1" applyAlignment="1">
      <alignment vertical="top"/>
    </xf>
    <xf numFmtId="169" fontId="57" fillId="0" borderId="9" xfId="23" applyNumberFormat="1" applyFont="1" applyFill="1" applyBorder="1" applyAlignment="1">
      <alignment vertical="center"/>
    </xf>
    <xf numFmtId="170" fontId="39" fillId="0" borderId="0" xfId="218" applyNumberFormat="1" applyFont="1" applyFill="1" applyBorder="1" applyAlignment="1">
      <alignment horizontal="right"/>
    </xf>
    <xf numFmtId="170" fontId="39" fillId="0" borderId="0" xfId="218" applyNumberFormat="1" applyFont="1" applyFill="1" applyBorder="1"/>
    <xf numFmtId="170" fontId="39" fillId="0" borderId="0" xfId="218" applyNumberFormat="1" applyFont="1" applyFill="1" applyBorder="1" applyAlignment="1">
      <alignment horizontal="center"/>
    </xf>
    <xf numFmtId="0" fontId="39" fillId="0" borderId="0" xfId="218" applyNumberFormat="1" applyFont="1" applyFill="1" applyBorder="1" applyAlignment="1">
      <alignment vertical="top"/>
    </xf>
    <xf numFmtId="0" fontId="58" fillId="0" borderId="0" xfId="145" applyFont="1" applyFill="1" applyAlignment="1">
      <alignment horizontal="left" vertical="top" wrapText="1"/>
    </xf>
    <xf numFmtId="0" fontId="58" fillId="0" borderId="0" xfId="145" applyFont="1" applyFill="1" applyAlignment="1">
      <alignment horizontal="left" vertical="top" wrapText="1"/>
    </xf>
    <xf numFmtId="0" fontId="58" fillId="0" borderId="0" xfId="0" applyFont="1" applyFill="1" applyAlignment="1">
      <alignment horizontal="justify" vertical="top"/>
    </xf>
    <xf numFmtId="0" fontId="38" fillId="0" borderId="0" xfId="145" applyFont="1" applyFill="1" applyAlignment="1">
      <alignment horizontal="left" vertical="top" wrapText="1"/>
    </xf>
    <xf numFmtId="0" fontId="57" fillId="0" borderId="0" xfId="145" applyFont="1" applyFill="1" applyAlignment="1">
      <alignment horizontal="left"/>
    </xf>
    <xf numFmtId="10" fontId="58" fillId="0" borderId="0" xfId="145" applyNumberFormat="1" applyFont="1" applyFill="1" applyAlignment="1">
      <alignment vertical="top"/>
    </xf>
    <xf numFmtId="10" fontId="58" fillId="0" borderId="0" xfId="180" applyNumberFormat="1" applyFont="1" applyFill="1" applyAlignment="1">
      <alignment vertical="top"/>
    </xf>
    <xf numFmtId="0" fontId="58" fillId="0" borderId="0" xfId="145" applyFont="1" applyFill="1" applyAlignment="1">
      <alignment horizontal="center"/>
    </xf>
    <xf numFmtId="0" fontId="39" fillId="0" borderId="0" xfId="4117" applyFont="1" applyFill="1"/>
    <xf numFmtId="0" fontId="39" fillId="0" borderId="0" xfId="236" applyNumberFormat="1" applyFont="1" applyFill="1" applyAlignment="1">
      <alignment horizontal="left"/>
    </xf>
    <xf numFmtId="0" fontId="39" fillId="0" borderId="0" xfId="4116" applyFont="1" applyAlignment="1">
      <alignment horizontal="left" vertical="top"/>
    </xf>
    <xf numFmtId="207" fontId="57" fillId="0" borderId="0" xfId="145" quotePrefix="1" applyNumberFormat="1" applyFont="1" applyFill="1" applyAlignment="1">
      <alignment horizontal="left" vertical="top"/>
    </xf>
    <xf numFmtId="172" fontId="57" fillId="0" borderId="0" xfId="145" quotePrefix="1" applyNumberFormat="1" applyFont="1" applyFill="1" applyAlignment="1">
      <alignment horizontal="left" vertical="top"/>
    </xf>
    <xf numFmtId="0" fontId="38" fillId="0" borderId="0" xfId="0" applyFont="1" applyAlignment="1">
      <alignment horizontal="justify" vertical="top"/>
    </xf>
    <xf numFmtId="172" fontId="39" fillId="0" borderId="0" xfId="145" applyNumberFormat="1" applyFont="1" applyFill="1" applyAlignment="1">
      <alignment horizontal="left" vertical="top" wrapText="1"/>
    </xf>
    <xf numFmtId="168" fontId="38" fillId="5" borderId="0" xfId="23" applyFont="1" applyFill="1" applyAlignment="1"/>
    <xf numFmtId="168" fontId="39" fillId="0" borderId="0" xfId="23" applyFont="1" applyFill="1" applyBorder="1" applyAlignment="1">
      <alignment wrapText="1"/>
    </xf>
    <xf numFmtId="168" fontId="39" fillId="0" borderId="0" xfId="23" applyFont="1" applyFill="1" applyAlignment="1">
      <alignment horizontal="center"/>
    </xf>
    <xf numFmtId="168" fontId="39" fillId="0" borderId="0" xfId="23" applyFont="1" applyFill="1" applyBorder="1" applyAlignment="1">
      <alignment horizontal="right" vertical="center"/>
    </xf>
    <xf numFmtId="168" fontId="39" fillId="0" borderId="0" xfId="23" applyFont="1" applyFill="1" applyBorder="1" applyAlignment="1">
      <alignment horizontal="right"/>
    </xf>
    <xf numFmtId="168" fontId="39" fillId="0" borderId="0" xfId="23" applyFont="1" applyFill="1" applyBorder="1" applyAlignment="1">
      <alignment horizontal="center"/>
    </xf>
    <xf numFmtId="168" fontId="39" fillId="0" borderId="0" xfId="23" applyFont="1" applyFill="1" applyBorder="1" applyAlignment="1">
      <alignment horizontal="center" vertical="center" wrapText="1"/>
    </xf>
    <xf numFmtId="168" fontId="39" fillId="0" borderId="0" xfId="23" applyFont="1" applyFill="1" applyBorder="1" applyAlignment="1">
      <alignment horizontal="right" vertical="center" wrapText="1"/>
    </xf>
    <xf numFmtId="168" fontId="38" fillId="0" borderId="0" xfId="23" applyFont="1" applyFill="1" applyAlignment="1"/>
    <xf numFmtId="168" fontId="39" fillId="5" borderId="0" xfId="23" quotePrefix="1" applyFont="1" applyFill="1" applyBorder="1" applyAlignment="1">
      <alignment horizontal="center"/>
    </xf>
    <xf numFmtId="168" fontId="38" fillId="5" borderId="0" xfId="23" applyFont="1" applyFill="1" applyBorder="1" applyAlignment="1">
      <alignment horizontal="center"/>
    </xf>
    <xf numFmtId="168" fontId="39" fillId="5" borderId="0" xfId="23" applyFont="1" applyFill="1" applyBorder="1" applyAlignment="1">
      <alignment horizontal="centerContinuous"/>
    </xf>
    <xf numFmtId="168" fontId="39" fillId="5" borderId="0" xfId="23" applyFont="1" applyFill="1" applyBorder="1" applyAlignment="1">
      <alignment vertical="top"/>
    </xf>
    <xf numFmtId="168" fontId="38" fillId="5" borderId="0" xfId="23" applyFont="1" applyFill="1" applyBorder="1" applyAlignment="1"/>
    <xf numFmtId="168" fontId="38" fillId="5" borderId="0" xfId="23" applyFont="1" applyFill="1" applyBorder="1" applyAlignment="1">
      <alignment vertical="top"/>
    </xf>
    <xf numFmtId="0" fontId="77" fillId="0" borderId="0" xfId="145" applyFont="1" applyFill="1" applyAlignment="1">
      <alignment horizontal="center"/>
    </xf>
    <xf numFmtId="0" fontId="57" fillId="0" borderId="1" xfId="145" applyFont="1" applyFill="1" applyBorder="1" applyAlignment="1">
      <alignment horizontal="center"/>
    </xf>
    <xf numFmtId="0" fontId="57" fillId="0" borderId="1" xfId="145" quotePrefix="1" applyFont="1" applyFill="1" applyBorder="1" applyAlignment="1">
      <alignment horizontal="center"/>
    </xf>
    <xf numFmtId="0" fontId="57" fillId="0" borderId="0" xfId="0" applyFont="1" applyFill="1" applyBorder="1" applyAlignment="1" applyProtection="1">
      <alignment horizontal="left" indent="3"/>
    </xf>
    <xf numFmtId="0" fontId="57" fillId="0" borderId="0" xfId="145" applyFont="1" applyFill="1" applyAlignment="1">
      <alignment horizontal="center"/>
    </xf>
    <xf numFmtId="0" fontId="57" fillId="0" borderId="0" xfId="145" quotePrefix="1" applyFont="1" applyFill="1" applyBorder="1" applyAlignment="1">
      <alignment horizontal="center"/>
    </xf>
    <xf numFmtId="0" fontId="57" fillId="0" borderId="0" xfId="145" applyFont="1" applyFill="1" applyBorder="1" applyAlignment="1">
      <alignment horizontal="center"/>
    </xf>
    <xf numFmtId="169" fontId="58" fillId="0" borderId="0" xfId="23" applyNumberFormat="1" applyFont="1" applyFill="1" applyAlignment="1">
      <alignment horizontal="center"/>
    </xf>
    <xf numFmtId="0" fontId="77" fillId="0" borderId="0" xfId="23" applyNumberFormat="1" applyFont="1" applyFill="1" applyAlignment="1">
      <alignment horizontal="center"/>
    </xf>
    <xf numFmtId="169" fontId="39" fillId="0" borderId="1" xfId="23" quotePrefix="1" applyNumberFormat="1" applyFont="1" applyFill="1" applyBorder="1" applyAlignment="1">
      <alignment horizontal="center"/>
    </xf>
    <xf numFmtId="169" fontId="39" fillId="0" borderId="0" xfId="23" quotePrefix="1" applyNumberFormat="1" applyFont="1" applyFill="1" applyBorder="1" applyAlignment="1">
      <alignment horizontal="center"/>
    </xf>
    <xf numFmtId="169" fontId="39" fillId="0" borderId="0" xfId="23" applyNumberFormat="1" applyFont="1" applyFill="1" applyBorder="1" applyAlignment="1">
      <alignment horizontal="center"/>
    </xf>
    <xf numFmtId="0" fontId="38" fillId="0" borderId="0" xfId="0" applyFont="1" applyFill="1" applyAlignment="1" applyProtection="1">
      <alignment horizontal="left" indent="2"/>
    </xf>
    <xf numFmtId="0" fontId="39" fillId="0" borderId="0" xfId="0" applyFont="1" applyFill="1" applyBorder="1" applyAlignment="1" applyProtection="1">
      <alignment horizontal="left" indent="3"/>
    </xf>
    <xf numFmtId="0" fontId="39" fillId="0" borderId="0" xfId="145" applyFont="1" applyFill="1" applyAlignment="1">
      <alignment horizontal="center"/>
    </xf>
    <xf numFmtId="169" fontId="38" fillId="0" borderId="0" xfId="23" applyNumberFormat="1" applyFont="1" applyFill="1" applyAlignment="1">
      <alignment horizontal="center"/>
    </xf>
    <xf numFmtId="0" fontId="77" fillId="0" borderId="0" xfId="145" applyNumberFormat="1" applyFont="1" applyFill="1" applyAlignment="1">
      <alignment horizontal="center"/>
    </xf>
    <xf numFmtId="0" fontId="39" fillId="0" borderId="1" xfId="145" quotePrefix="1" applyFont="1" applyFill="1" applyBorder="1" applyAlignment="1">
      <alignment horizontal="center"/>
    </xf>
    <xf numFmtId="0" fontId="39" fillId="0" borderId="1" xfId="145" applyFont="1" applyFill="1" applyBorder="1" applyAlignment="1">
      <alignment horizontal="center"/>
    </xf>
    <xf numFmtId="0" fontId="39" fillId="0" borderId="0" xfId="145" quotePrefix="1" applyFont="1" applyFill="1" applyBorder="1" applyAlignment="1">
      <alignment horizontal="center"/>
    </xf>
    <xf numFmtId="0" fontId="39" fillId="0" borderId="0" xfId="145" applyFont="1" applyFill="1" applyBorder="1" applyAlignment="1">
      <alignment horizontal="center"/>
    </xf>
    <xf numFmtId="0" fontId="39" fillId="0" borderId="0" xfId="145" applyFont="1" applyFill="1" applyBorder="1" applyAlignment="1">
      <alignment horizontal="center" vertical="center"/>
    </xf>
    <xf numFmtId="0" fontId="39" fillId="0" borderId="1" xfId="145" quotePrefix="1" applyFont="1" applyFill="1" applyBorder="1" applyAlignment="1">
      <alignment horizontal="center" vertical="top" wrapText="1"/>
    </xf>
    <xf numFmtId="0" fontId="39" fillId="0" borderId="1" xfId="145" quotePrefix="1" applyFont="1" applyFill="1" applyBorder="1" applyAlignment="1">
      <alignment horizontal="center" wrapText="1"/>
    </xf>
    <xf numFmtId="0" fontId="39" fillId="0" borderId="1" xfId="145" applyFont="1" applyFill="1" applyBorder="1" applyAlignment="1">
      <alignment horizontal="center" wrapText="1"/>
    </xf>
    <xf numFmtId="0" fontId="38" fillId="0" borderId="0" xfId="145" applyFont="1" applyFill="1" applyAlignment="1"/>
    <xf numFmtId="0" fontId="51" fillId="0" borderId="0" xfId="132" applyFont="1" applyFill="1" applyAlignment="1">
      <alignment horizontal="justify" vertical="top"/>
    </xf>
    <xf numFmtId="0" fontId="38" fillId="0" borderId="0" xfId="0" applyFont="1" applyAlignment="1">
      <alignment horizontal="justify" vertical="top"/>
    </xf>
    <xf numFmtId="49" fontId="71" fillId="0" borderId="0" xfId="145" applyNumberFormat="1" applyFont="1" applyFill="1" applyAlignment="1">
      <alignment horizontal="justify" vertical="top"/>
    </xf>
    <xf numFmtId="0" fontId="38" fillId="0" borderId="0" xfId="145" applyFont="1" applyFill="1" applyAlignment="1">
      <alignment horizontal="justify" vertical="top"/>
    </xf>
    <xf numFmtId="0" fontId="38" fillId="0" borderId="0" xfId="211" quotePrefix="1" applyFont="1" applyAlignment="1">
      <alignment horizontal="justify" vertical="top"/>
    </xf>
    <xf numFmtId="0" fontId="38" fillId="0" borderId="0" xfId="211" applyFont="1" applyAlignment="1">
      <alignment horizontal="justify" vertical="top"/>
    </xf>
    <xf numFmtId="0" fontId="38" fillId="0" borderId="0" xfId="211" applyFont="1" applyFill="1" applyAlignment="1">
      <alignment horizontal="justify" vertical="top"/>
    </xf>
    <xf numFmtId="0" fontId="39" fillId="0" borderId="0" xfId="145" applyFont="1" applyFill="1" applyAlignment="1">
      <alignment horizontal="justify" vertical="top"/>
    </xf>
    <xf numFmtId="0" fontId="38" fillId="0" borderId="0" xfId="211" applyNumberFormat="1" applyFont="1" applyFill="1" applyAlignment="1">
      <alignment horizontal="justify" vertical="top"/>
    </xf>
    <xf numFmtId="0" fontId="74" fillId="0" borderId="0" xfId="263" applyFont="1" applyFill="1" applyBorder="1" applyAlignment="1">
      <alignment horizontal="justify" vertical="top"/>
    </xf>
    <xf numFmtId="0" fontId="38" fillId="0" borderId="0" xfId="211" applyFont="1" applyFill="1" applyAlignment="1">
      <alignment vertical="top" wrapText="1"/>
    </xf>
    <xf numFmtId="0" fontId="38" fillId="0" borderId="0" xfId="257" applyNumberFormat="1" applyFont="1" applyFill="1" applyBorder="1" applyAlignment="1">
      <alignment horizontal="justify" vertical="top"/>
    </xf>
    <xf numFmtId="0" fontId="0" fillId="0" borderId="0" xfId="0" applyAlignment="1">
      <alignment horizontal="justify" vertical="top"/>
    </xf>
    <xf numFmtId="0" fontId="74" fillId="0" borderId="0" xfId="257" applyFont="1" applyFill="1" applyBorder="1" applyAlignment="1">
      <alignment horizontal="justify" vertical="top"/>
    </xf>
    <xf numFmtId="0" fontId="74" fillId="0" borderId="0" xfId="262" applyFont="1" applyFill="1" applyBorder="1" applyAlignment="1">
      <alignment horizontal="justify" vertical="top"/>
    </xf>
    <xf numFmtId="0" fontId="39" fillId="0" borderId="0" xfId="257" applyNumberFormat="1" applyFont="1" applyFill="1" applyBorder="1" applyAlignment="1">
      <alignment horizontal="justify" vertical="top"/>
    </xf>
    <xf numFmtId="0" fontId="39" fillId="0" borderId="0" xfId="217" applyNumberFormat="1" applyFont="1" applyFill="1" applyAlignment="1">
      <alignment horizontal="center" vertical="top"/>
    </xf>
    <xf numFmtId="0" fontId="38" fillId="0" borderId="0" xfId="250" applyNumberFormat="1" applyFont="1" applyFill="1" applyAlignment="1" applyProtection="1">
      <alignment vertical="top" wrapText="1"/>
      <protection locked="0"/>
    </xf>
    <xf numFmtId="0" fontId="38" fillId="0" borderId="0" xfId="126" applyFont="1" applyFill="1" applyAlignment="1">
      <alignment horizontal="justify" vertical="top"/>
    </xf>
    <xf numFmtId="0" fontId="38" fillId="0" borderId="0" xfId="250" applyNumberFormat="1" applyFont="1" applyFill="1" applyAlignment="1" applyProtection="1">
      <alignment horizontal="justify" vertical="top"/>
      <protection locked="0"/>
    </xf>
    <xf numFmtId="0" fontId="39" fillId="0" borderId="0" xfId="251" applyFont="1" applyFill="1" applyAlignment="1">
      <alignment horizontal="center" vertical="top"/>
    </xf>
    <xf numFmtId="0" fontId="39" fillId="0" borderId="0" xfId="251" applyNumberFormat="1" applyFont="1" applyFill="1" applyAlignment="1">
      <alignment horizontal="center" vertical="top"/>
    </xf>
    <xf numFmtId="189" fontId="51" fillId="0" borderId="0" xfId="240" applyFont="1" applyFill="1" applyAlignment="1">
      <alignment horizontal="justify" vertical="top"/>
    </xf>
    <xf numFmtId="0" fontId="38" fillId="0" borderId="0" xfId="145" applyNumberFormat="1" applyFont="1" applyFill="1" applyAlignment="1">
      <alignment horizontal="justify" vertical="top"/>
    </xf>
    <xf numFmtId="0" fontId="38" fillId="0" borderId="0" xfId="237" applyFont="1" applyFill="1" applyAlignment="1">
      <alignment horizontal="justify" vertical="top"/>
    </xf>
    <xf numFmtId="0" fontId="38" fillId="0" borderId="0" xfId="247" applyFont="1" applyFill="1" applyAlignment="1">
      <alignment horizontal="justify" vertical="top"/>
    </xf>
    <xf numFmtId="0" fontId="38" fillId="0" borderId="0" xfId="249" applyFont="1" applyFill="1" applyAlignment="1">
      <alignment horizontal="justify" vertical="top"/>
    </xf>
    <xf numFmtId="0" fontId="39" fillId="0" borderId="0" xfId="250" applyNumberFormat="1" applyFont="1" applyFill="1" applyAlignment="1" applyProtection="1">
      <alignment horizontal="justify" vertical="top"/>
      <protection locked="0"/>
    </xf>
    <xf numFmtId="189" fontId="80" fillId="0" borderId="0" xfId="236" applyFont="1" applyFill="1" applyAlignment="1">
      <alignment horizontal="center"/>
    </xf>
    <xf numFmtId="0" fontId="80" fillId="0" borderId="0" xfId="236" applyNumberFormat="1" applyFont="1" applyFill="1" applyAlignment="1">
      <alignment horizontal="center" vertical="top"/>
    </xf>
    <xf numFmtId="0" fontId="51" fillId="0" borderId="0" xfId="236" applyNumberFormat="1" applyFont="1" applyFill="1" applyAlignment="1">
      <alignment horizontal="justify" vertical="top"/>
    </xf>
    <xf numFmtId="189" fontId="51" fillId="0" borderId="0" xfId="236" applyFont="1" applyFill="1" applyAlignment="1">
      <alignment horizontal="justify" vertical="top" wrapText="1"/>
    </xf>
    <xf numFmtId="0" fontId="51" fillId="0" borderId="0" xfId="132" quotePrefix="1" applyFont="1" applyFill="1" applyAlignment="1">
      <alignment horizontal="justify" vertical="top"/>
    </xf>
    <xf numFmtId="0" fontId="38" fillId="0" borderId="0" xfId="205" applyFont="1" applyFill="1" applyAlignment="1">
      <alignment horizontal="justify" vertical="top" wrapText="1"/>
    </xf>
    <xf numFmtId="0" fontId="38" fillId="0" borderId="0" xfId="179" applyNumberFormat="1" applyFont="1" applyFill="1" applyAlignment="1">
      <alignment horizontal="center" vertical="top" wrapText="1"/>
    </xf>
    <xf numFmtId="0" fontId="39" fillId="0" borderId="0" xfId="145" applyFont="1" applyFill="1" applyBorder="1" applyAlignment="1">
      <alignment horizontal="center" vertical="top" wrapText="1"/>
    </xf>
    <xf numFmtId="0" fontId="39" fillId="0" borderId="10" xfId="145" applyFont="1" applyFill="1" applyBorder="1" applyAlignment="1">
      <alignment horizontal="center" vertical="top" wrapText="1"/>
    </xf>
    <xf numFmtId="0" fontId="39" fillId="0" borderId="1" xfId="145" quotePrefix="1" applyFont="1" applyFill="1" applyBorder="1" applyAlignment="1">
      <alignment horizontal="center" vertical="top"/>
    </xf>
    <xf numFmtId="0" fontId="51" fillId="0" borderId="0" xfId="44" applyNumberFormat="1" applyFont="1" applyFill="1" applyAlignment="1">
      <alignment horizontal="justify" vertical="top" wrapText="1"/>
    </xf>
    <xf numFmtId="0" fontId="51" fillId="0" borderId="0" xfId="0" applyFont="1" applyFill="1" applyAlignment="1">
      <alignment horizontal="justify" vertical="top" wrapText="1"/>
    </xf>
    <xf numFmtId="0" fontId="38" fillId="0" borderId="0" xfId="205" quotePrefix="1" applyFont="1" applyFill="1" applyAlignment="1">
      <alignment horizontal="left" vertical="center" wrapText="1"/>
    </xf>
    <xf numFmtId="0" fontId="39" fillId="0" borderId="4" xfId="145" quotePrefix="1" applyFont="1" applyFill="1" applyBorder="1" applyAlignment="1">
      <alignment horizontal="center" vertical="top"/>
    </xf>
    <xf numFmtId="0" fontId="38" fillId="0" borderId="0" xfId="0" applyFont="1" applyFill="1" applyBorder="1" applyAlignment="1">
      <alignment horizontal="center" vertical="top" wrapText="1"/>
    </xf>
    <xf numFmtId="0" fontId="39" fillId="0" borderId="0" xfId="145" applyFont="1" applyFill="1" applyAlignment="1">
      <alignment horizontal="left" vertical="top" wrapText="1"/>
    </xf>
    <xf numFmtId="0" fontId="38" fillId="0" borderId="0" xfId="0" applyFont="1" applyFill="1" applyAlignment="1">
      <alignment horizontal="left" vertical="top" wrapText="1"/>
    </xf>
    <xf numFmtId="0" fontId="39" fillId="0" borderId="0" xfId="44" applyNumberFormat="1" applyFont="1" applyFill="1" applyAlignment="1">
      <alignment horizontal="left" vertical="top" wrapText="1"/>
    </xf>
    <xf numFmtId="0" fontId="39" fillId="0" borderId="0" xfId="145" applyFont="1" applyFill="1" applyBorder="1" applyAlignment="1">
      <alignment horizontal="center" vertical="top"/>
    </xf>
    <xf numFmtId="0" fontId="38" fillId="0" borderId="0" xfId="145" applyFont="1" applyFill="1" applyAlignment="1">
      <alignment horizontal="left" vertical="center" wrapText="1"/>
    </xf>
    <xf numFmtId="0" fontId="38" fillId="0" borderId="0" xfId="145" applyFont="1" applyFill="1" applyAlignment="1">
      <alignment horizontal="left" vertical="top" wrapText="1"/>
    </xf>
    <xf numFmtId="0" fontId="38" fillId="0" borderId="0" xfId="145" quotePrefix="1" applyFont="1" applyFill="1" applyAlignment="1">
      <alignment horizontal="justify" vertical="top" wrapText="1"/>
    </xf>
    <xf numFmtId="0" fontId="37" fillId="0" borderId="0" xfId="0" applyFont="1" applyFill="1" applyAlignment="1">
      <alignment horizontal="left" vertical="top"/>
    </xf>
    <xf numFmtId="0" fontId="38" fillId="0" borderId="0" xfId="205" quotePrefix="1" applyFont="1" applyFill="1" applyAlignment="1">
      <alignment horizontal="justify" vertical="top" wrapText="1"/>
    </xf>
    <xf numFmtId="0" fontId="39" fillId="0" borderId="6" xfId="176" applyNumberFormat="1" applyFont="1" applyFill="1" applyBorder="1" applyAlignment="1">
      <alignment horizontal="center" wrapText="1"/>
    </xf>
    <xf numFmtId="170" fontId="39" fillId="0" borderId="17" xfId="32" applyNumberFormat="1" applyFont="1" applyFill="1" applyBorder="1" applyAlignment="1">
      <alignment horizontal="center" wrapText="1"/>
    </xf>
    <xf numFmtId="170" fontId="39" fillId="0" borderId="18" xfId="32" applyNumberFormat="1" applyFont="1" applyFill="1" applyBorder="1" applyAlignment="1">
      <alignment horizontal="center" wrapText="1"/>
    </xf>
    <xf numFmtId="170" fontId="39" fillId="0" borderId="19" xfId="32" applyNumberFormat="1" applyFont="1" applyFill="1" applyBorder="1" applyAlignment="1">
      <alignment horizontal="center" wrapText="1"/>
    </xf>
    <xf numFmtId="168" fontId="39" fillId="5" borderId="0" xfId="23" quotePrefix="1" applyFont="1" applyFill="1" applyBorder="1" applyAlignment="1">
      <alignment horizontal="center"/>
    </xf>
    <xf numFmtId="0" fontId="39" fillId="0" borderId="17" xfId="176" applyNumberFormat="1" applyFont="1" applyFill="1" applyBorder="1" applyAlignment="1">
      <alignment horizontal="center" wrapText="1"/>
    </xf>
    <xf numFmtId="0" fontId="39" fillId="0" borderId="18" xfId="176" applyNumberFormat="1" applyFont="1" applyFill="1" applyBorder="1" applyAlignment="1">
      <alignment horizontal="center" wrapText="1"/>
    </xf>
    <xf numFmtId="0" fontId="39" fillId="0" borderId="19" xfId="176" applyNumberFormat="1" applyFont="1" applyFill="1" applyBorder="1" applyAlignment="1">
      <alignment horizontal="center" wrapText="1"/>
    </xf>
    <xf numFmtId="0" fontId="38" fillId="5" borderId="0" xfId="65" applyNumberFormat="1" applyFont="1" applyFill="1" applyAlignment="1">
      <alignment horizontal="justify" vertical="top" wrapText="1"/>
    </xf>
    <xf numFmtId="0" fontId="39" fillId="5" borderId="0" xfId="65" applyNumberFormat="1" applyFont="1" applyFill="1" applyAlignment="1">
      <alignment horizontal="justify" vertical="top" wrapText="1"/>
    </xf>
    <xf numFmtId="0" fontId="39" fillId="0" borderId="10" xfId="160" quotePrefix="1" applyFont="1" applyFill="1" applyBorder="1" applyAlignment="1">
      <alignment horizontal="center" vertical="center"/>
    </xf>
    <xf numFmtId="168" fontId="39" fillId="0" borderId="10" xfId="23" quotePrefix="1" applyFont="1" applyFill="1" applyBorder="1" applyAlignment="1">
      <alignment horizontal="center" vertical="center"/>
    </xf>
    <xf numFmtId="168" fontId="39" fillId="0" borderId="0" xfId="23" applyFont="1" applyFill="1" applyBorder="1" applyAlignment="1">
      <alignment horizontal="center" vertical="center"/>
    </xf>
    <xf numFmtId="168" fontId="39" fillId="0" borderId="10" xfId="23" applyFont="1" applyFill="1" applyBorder="1" applyAlignment="1">
      <alignment horizontal="center" vertical="center"/>
    </xf>
    <xf numFmtId="168" fontId="39" fillId="0" borderId="17" xfId="23" applyFont="1" applyFill="1" applyBorder="1" applyAlignment="1">
      <alignment horizontal="center" wrapText="1"/>
    </xf>
    <xf numFmtId="168" fontId="39" fillId="0" borderId="18" xfId="23" applyFont="1" applyFill="1" applyBorder="1" applyAlignment="1">
      <alignment horizontal="center" wrapText="1"/>
    </xf>
    <xf numFmtId="168" fontId="39" fillId="0" borderId="19" xfId="23" applyFont="1" applyFill="1" applyBorder="1" applyAlignment="1">
      <alignment horizontal="center" wrapText="1"/>
    </xf>
    <xf numFmtId="0" fontId="39" fillId="0" borderId="22" xfId="176" quotePrefix="1" applyFont="1" applyFill="1" applyBorder="1" applyAlignment="1">
      <alignment horizontal="center"/>
    </xf>
    <xf numFmtId="0" fontId="39" fillId="0" borderId="4" xfId="176" applyFont="1" applyFill="1" applyBorder="1" applyAlignment="1">
      <alignment horizontal="center"/>
    </xf>
    <xf numFmtId="0" fontId="39" fillId="0" borderId="20" xfId="176" applyFont="1" applyFill="1" applyBorder="1" applyAlignment="1">
      <alignment horizontal="center"/>
    </xf>
    <xf numFmtId="0" fontId="39" fillId="0" borderId="22" xfId="176" applyNumberFormat="1" applyFont="1" applyFill="1" applyBorder="1" applyAlignment="1">
      <alignment horizontal="center" wrapText="1"/>
    </xf>
    <xf numFmtId="0" fontId="39" fillId="0" borderId="4" xfId="176" applyNumberFormat="1" applyFont="1" applyFill="1" applyBorder="1" applyAlignment="1">
      <alignment horizontal="center" wrapText="1"/>
    </xf>
    <xf numFmtId="0" fontId="39" fillId="0" borderId="20" xfId="176" applyNumberFormat="1" applyFont="1" applyFill="1" applyBorder="1" applyAlignment="1">
      <alignment horizontal="center" wrapText="1"/>
    </xf>
    <xf numFmtId="0" fontId="39" fillId="0" borderId="0" xfId="65" applyNumberFormat="1" applyFont="1" applyFill="1" applyAlignment="1">
      <alignment horizontal="justify" vertical="top" wrapText="1"/>
    </xf>
    <xf numFmtId="43" fontId="39" fillId="0" borderId="0" xfId="33" quotePrefix="1" applyFont="1" applyFill="1" applyAlignment="1">
      <alignment horizontal="center" vertical="center"/>
    </xf>
    <xf numFmtId="43" fontId="39" fillId="0" borderId="0" xfId="33" applyFont="1" applyFill="1" applyAlignment="1">
      <alignment horizontal="center" vertical="center"/>
    </xf>
    <xf numFmtId="0" fontId="39" fillId="0" borderId="10" xfId="160" quotePrefix="1" applyFont="1" applyFill="1" applyBorder="1" applyAlignment="1">
      <alignment horizontal="center"/>
    </xf>
    <xf numFmtId="0" fontId="39" fillId="0" borderId="11" xfId="176" applyNumberFormat="1" applyFont="1" applyFill="1" applyBorder="1" applyAlignment="1">
      <alignment horizontal="center" wrapText="1"/>
    </xf>
    <xf numFmtId="0" fontId="39" fillId="0" borderId="13" xfId="176" applyNumberFormat="1" applyFont="1" applyFill="1" applyBorder="1" applyAlignment="1">
      <alignment horizontal="center" wrapText="1"/>
    </xf>
    <xf numFmtId="0" fontId="39" fillId="0" borderId="15" xfId="176" applyNumberFormat="1" applyFont="1" applyFill="1" applyBorder="1" applyAlignment="1">
      <alignment horizontal="center" wrapText="1"/>
    </xf>
    <xf numFmtId="0" fontId="39" fillId="0" borderId="22" xfId="176" applyNumberFormat="1" applyFont="1" applyFill="1" applyBorder="1" applyAlignment="1">
      <alignment horizontal="center"/>
    </xf>
    <xf numFmtId="0" fontId="39" fillId="0" borderId="4" xfId="176" applyNumberFormat="1" applyFont="1" applyFill="1" applyBorder="1" applyAlignment="1">
      <alignment horizontal="center"/>
    </xf>
    <xf numFmtId="0" fontId="39" fillId="0" borderId="20" xfId="176" applyNumberFormat="1" applyFont="1" applyFill="1" applyBorder="1" applyAlignment="1">
      <alignment horizontal="center"/>
    </xf>
    <xf numFmtId="0" fontId="57" fillId="0" borderId="17" xfId="176" applyNumberFormat="1" applyFont="1" applyFill="1" applyBorder="1" applyAlignment="1">
      <alignment horizontal="center" wrapText="1"/>
    </xf>
    <xf numFmtId="0" fontId="57" fillId="0" borderId="18" xfId="176" applyNumberFormat="1" applyFont="1" applyFill="1" applyBorder="1" applyAlignment="1">
      <alignment horizontal="center" wrapText="1"/>
    </xf>
    <xf numFmtId="0" fontId="57" fillId="0" borderId="19" xfId="176" applyNumberFormat="1" applyFont="1" applyFill="1" applyBorder="1" applyAlignment="1">
      <alignment horizontal="center" wrapText="1"/>
    </xf>
    <xf numFmtId="0" fontId="57" fillId="0" borderId="11" xfId="176" applyNumberFormat="1" applyFont="1" applyFill="1" applyBorder="1" applyAlignment="1">
      <alignment horizontal="center" wrapText="1"/>
    </xf>
    <xf numFmtId="0" fontId="57" fillId="0" borderId="13" xfId="176" applyNumberFormat="1" applyFont="1" applyFill="1" applyBorder="1" applyAlignment="1">
      <alignment horizontal="center" wrapText="1"/>
    </xf>
    <xf numFmtId="0" fontId="57" fillId="0" borderId="15" xfId="176" applyNumberFormat="1" applyFont="1" applyFill="1" applyBorder="1" applyAlignment="1">
      <alignment horizontal="center" wrapText="1"/>
    </xf>
    <xf numFmtId="0" fontId="57" fillId="0" borderId="22" xfId="176" applyNumberFormat="1" applyFont="1" applyFill="1" applyBorder="1" applyAlignment="1">
      <alignment horizontal="center"/>
    </xf>
    <xf numFmtId="0" fontId="57" fillId="0" borderId="4" xfId="176" applyNumberFormat="1" applyFont="1" applyFill="1" applyBorder="1" applyAlignment="1">
      <alignment horizontal="center"/>
    </xf>
    <xf numFmtId="0" fontId="57" fillId="0" borderId="20" xfId="176" applyNumberFormat="1" applyFont="1" applyFill="1" applyBorder="1" applyAlignment="1">
      <alignment horizontal="center"/>
    </xf>
    <xf numFmtId="0" fontId="57" fillId="0" borderId="22" xfId="176" applyNumberFormat="1" applyFont="1" applyFill="1" applyBorder="1" applyAlignment="1">
      <alignment horizontal="center" wrapText="1"/>
    </xf>
    <xf numFmtId="0" fontId="57" fillId="0" borderId="4" xfId="176" applyNumberFormat="1" applyFont="1" applyFill="1" applyBorder="1" applyAlignment="1">
      <alignment horizontal="center" wrapText="1"/>
    </xf>
    <xf numFmtId="0" fontId="57" fillId="0" borderId="20" xfId="176" applyNumberFormat="1" applyFont="1" applyFill="1" applyBorder="1" applyAlignment="1">
      <alignment horizontal="center" wrapText="1"/>
    </xf>
    <xf numFmtId="0" fontId="57" fillId="0" borderId="10" xfId="160" quotePrefix="1" applyFont="1" applyFill="1" applyBorder="1" applyAlignment="1">
      <alignment horizontal="center"/>
    </xf>
    <xf numFmtId="0" fontId="57" fillId="0" borderId="6" xfId="176" applyNumberFormat="1" applyFont="1" applyFill="1" applyBorder="1" applyAlignment="1">
      <alignment horizontal="center" wrapText="1"/>
    </xf>
    <xf numFmtId="41" fontId="39" fillId="5" borderId="0" xfId="231" quotePrefix="1" applyNumberFormat="1" applyFont="1" applyFill="1" applyBorder="1" applyAlignment="1">
      <alignment horizontal="center"/>
    </xf>
    <xf numFmtId="41" fontId="39" fillId="5" borderId="0" xfId="231" applyNumberFormat="1" applyFont="1" applyFill="1" applyBorder="1" applyAlignment="1">
      <alignment horizontal="center"/>
    </xf>
    <xf numFmtId="0" fontId="53" fillId="0" borderId="11" xfId="176" applyNumberFormat="1" applyFont="1" applyFill="1" applyBorder="1" applyAlignment="1">
      <alignment horizontal="center" vertical="center" wrapText="1"/>
    </xf>
    <xf numFmtId="0" fontId="52" fillId="0" borderId="12" xfId="145" applyFont="1" applyBorder="1" applyAlignment="1">
      <alignment horizontal="center" vertical="center" wrapText="1"/>
    </xf>
    <xf numFmtId="0" fontId="53" fillId="0" borderId="13" xfId="176" applyNumberFormat="1" applyFont="1" applyFill="1" applyBorder="1" applyAlignment="1">
      <alignment horizontal="center" vertical="center" wrapText="1"/>
    </xf>
    <xf numFmtId="0" fontId="52" fillId="0" borderId="14" xfId="145" applyFont="1" applyBorder="1" applyAlignment="1">
      <alignment horizontal="center" vertical="center" wrapText="1"/>
    </xf>
    <xf numFmtId="0" fontId="53" fillId="0" borderId="15" xfId="176" applyNumberFormat="1" applyFont="1" applyFill="1" applyBorder="1" applyAlignment="1">
      <alignment horizontal="center" vertical="center" wrapText="1"/>
    </xf>
    <xf numFmtId="0" fontId="52" fillId="0" borderId="16" xfId="145" applyFont="1" applyBorder="1" applyAlignment="1">
      <alignment horizontal="center" vertical="center" wrapText="1"/>
    </xf>
    <xf numFmtId="0" fontId="53" fillId="0" borderId="10" xfId="160" quotePrefix="1" applyFont="1" applyFill="1" applyBorder="1" applyAlignment="1">
      <alignment horizontal="center" vertical="center"/>
    </xf>
    <xf numFmtId="0" fontId="53" fillId="0" borderId="10" xfId="160" applyFont="1" applyFill="1" applyBorder="1" applyAlignment="1">
      <alignment horizontal="center" vertical="center"/>
    </xf>
    <xf numFmtId="169" fontId="53" fillId="5" borderId="0" xfId="34" quotePrefix="1" applyNumberFormat="1" applyFont="1" applyFill="1" applyBorder="1" applyAlignment="1">
      <alignment horizontal="center" vertical="center"/>
    </xf>
    <xf numFmtId="169" fontId="53" fillId="5" borderId="0" xfId="34" applyNumberFormat="1" applyFont="1" applyFill="1" applyBorder="1" applyAlignment="1">
      <alignment horizontal="center" vertical="center"/>
    </xf>
    <xf numFmtId="169" fontId="53" fillId="5" borderId="10" xfId="34" applyNumberFormat="1" applyFont="1" applyFill="1" applyBorder="1" applyAlignment="1">
      <alignment horizontal="center" vertical="center"/>
    </xf>
    <xf numFmtId="0" fontId="53" fillId="0" borderId="6" xfId="176" applyNumberFormat="1" applyFont="1" applyFill="1" applyBorder="1" applyAlignment="1">
      <alignment horizontal="center" vertical="center" wrapText="1"/>
    </xf>
    <xf numFmtId="2" fontId="52" fillId="5" borderId="0" xfId="34" applyNumberFormat="1" applyFont="1" applyFill="1" applyBorder="1" applyAlignment="1">
      <alignment horizontal="center" vertical="center"/>
    </xf>
    <xf numFmtId="43" fontId="52" fillId="5" borderId="0" xfId="32" applyFont="1" applyFill="1" applyAlignment="1">
      <alignment horizontal="center" vertical="center"/>
    </xf>
    <xf numFmtId="0" fontId="53" fillId="0" borderId="17" xfId="176" applyNumberFormat="1" applyFont="1" applyFill="1" applyBorder="1" applyAlignment="1">
      <alignment horizontal="center" vertical="center" wrapText="1"/>
    </xf>
    <xf numFmtId="0" fontId="53" fillId="0" borderId="18" xfId="176" applyNumberFormat="1" applyFont="1" applyFill="1" applyBorder="1" applyAlignment="1">
      <alignment horizontal="center" vertical="center" wrapText="1"/>
    </xf>
    <xf numFmtId="0" fontId="53" fillId="0" borderId="19" xfId="176" applyNumberFormat="1" applyFont="1" applyFill="1" applyBorder="1" applyAlignment="1">
      <alignment horizontal="center" vertical="center" wrapText="1"/>
    </xf>
    <xf numFmtId="0" fontId="53" fillId="0" borderId="20" xfId="176" quotePrefix="1" applyNumberFormat="1" applyFont="1" applyFill="1" applyBorder="1" applyAlignment="1">
      <alignment horizontal="center" vertical="center"/>
    </xf>
    <xf numFmtId="0" fontId="53" fillId="0" borderId="6" xfId="176" quotePrefix="1" applyNumberFormat="1" applyFont="1" applyFill="1" applyBorder="1" applyAlignment="1">
      <alignment horizontal="center" vertical="center"/>
    </xf>
    <xf numFmtId="0" fontId="53" fillId="0" borderId="0" xfId="160" quotePrefix="1" applyFont="1" applyBorder="1" applyAlignment="1">
      <alignment horizontal="center" vertical="center"/>
    </xf>
    <xf numFmtId="0" fontId="53" fillId="5" borderId="0" xfId="145" quotePrefix="1" applyFont="1" applyFill="1" applyBorder="1" applyAlignment="1">
      <alignment horizontal="center" vertical="center"/>
    </xf>
    <xf numFmtId="0" fontId="53" fillId="5" borderId="1" xfId="145" applyFont="1" applyFill="1" applyBorder="1" applyAlignment="1">
      <alignment horizontal="center" vertical="center"/>
    </xf>
    <xf numFmtId="0" fontId="53" fillId="0" borderId="12" xfId="176" applyNumberFormat="1" applyFont="1" applyFill="1" applyBorder="1" applyAlignment="1">
      <alignment horizontal="center" vertical="center" wrapText="1"/>
    </xf>
    <xf numFmtId="0" fontId="53" fillId="0" borderId="14" xfId="176" applyNumberFormat="1" applyFont="1" applyFill="1" applyBorder="1" applyAlignment="1">
      <alignment horizontal="center" vertical="center" wrapText="1"/>
    </xf>
    <xf numFmtId="0" fontId="53" fillId="0" borderId="16" xfId="176" applyNumberFormat="1" applyFont="1" applyFill="1" applyBorder="1" applyAlignment="1">
      <alignment horizontal="center" vertical="center" wrapText="1"/>
    </xf>
    <xf numFmtId="2" fontId="52" fillId="5" borderId="0" xfId="32" applyNumberFormat="1" applyFont="1" applyFill="1" applyAlignment="1">
      <alignment horizontal="center" vertical="center"/>
    </xf>
    <xf numFmtId="0" fontId="58" fillId="0" borderId="0" xfId="145" applyFont="1" applyFill="1" applyAlignment="1">
      <alignment horizontal="left" vertical="top" wrapText="1"/>
    </xf>
    <xf numFmtId="170" fontId="57" fillId="0" borderId="22" xfId="44" applyNumberFormat="1" applyFont="1" applyFill="1" applyBorder="1" applyAlignment="1">
      <alignment horizontal="center" vertical="center" wrapText="1"/>
    </xf>
    <xf numFmtId="170" fontId="57" fillId="0" borderId="4" xfId="44" applyNumberFormat="1" applyFont="1" applyFill="1" applyBorder="1" applyAlignment="1">
      <alignment horizontal="center" vertical="center" wrapText="1"/>
    </xf>
    <xf numFmtId="0" fontId="58" fillId="0" borderId="0" xfId="145" applyFont="1" applyFill="1" applyAlignment="1">
      <alignment horizontal="justify" vertical="top" wrapText="1"/>
    </xf>
    <xf numFmtId="170" fontId="57" fillId="0" borderId="20" xfId="44" applyNumberFormat="1" applyFont="1" applyFill="1" applyBorder="1" applyAlignment="1">
      <alignment horizontal="center" vertical="center" wrapText="1"/>
    </xf>
    <xf numFmtId="49" fontId="57" fillId="0" borderId="1" xfId="145" applyNumberFormat="1" applyFont="1" applyFill="1" applyBorder="1" applyAlignment="1">
      <alignment horizontal="center" vertical="top"/>
    </xf>
    <xf numFmtId="49" fontId="57" fillId="0" borderId="1" xfId="145" quotePrefix="1" applyNumberFormat="1" applyFont="1" applyFill="1" applyBorder="1" applyAlignment="1">
      <alignment horizontal="center" vertical="top"/>
    </xf>
    <xf numFmtId="15" fontId="57" fillId="0" borderId="0" xfId="145" applyNumberFormat="1" applyFont="1" applyFill="1" applyBorder="1" applyAlignment="1">
      <alignment horizontal="center" vertical="top" wrapText="1"/>
    </xf>
    <xf numFmtId="0" fontId="58" fillId="0" borderId="0" xfId="145" quotePrefix="1" applyFont="1" applyFill="1" applyAlignment="1">
      <alignment horizontal="left" vertical="top" wrapText="1"/>
    </xf>
    <xf numFmtId="0" fontId="57" fillId="0" borderId="1" xfId="145" quotePrefix="1" applyFont="1" applyFill="1" applyBorder="1" applyAlignment="1">
      <alignment horizontal="center" vertical="top"/>
    </xf>
    <xf numFmtId="0" fontId="39" fillId="0" borderId="0" xfId="145" quotePrefix="1" applyFont="1" applyFill="1" applyAlignment="1">
      <alignment horizontal="center"/>
    </xf>
    <xf numFmtId="0" fontId="182" fillId="0" borderId="0" xfId="145" applyFont="1" applyFill="1" applyAlignment="1">
      <alignment horizontal="left" vertical="top" wrapText="1"/>
    </xf>
    <xf numFmtId="0" fontId="58" fillId="0" borderId="0" xfId="145" quotePrefix="1" applyFont="1" applyFill="1" applyAlignment="1">
      <alignment horizontal="justify" vertical="top" wrapText="1"/>
    </xf>
    <xf numFmtId="0" fontId="58" fillId="0" borderId="0" xfId="145" applyFont="1" applyFill="1" applyAlignment="1">
      <alignment horizontal="justify" vertical="top"/>
    </xf>
    <xf numFmtId="0" fontId="58" fillId="0" borderId="0" xfId="0" applyFont="1" applyFill="1" applyAlignment="1">
      <alignment horizontal="justify" vertical="top"/>
    </xf>
    <xf numFmtId="170" fontId="57" fillId="0" borderId="0" xfId="44" quotePrefix="1" applyNumberFormat="1" applyFont="1" applyFill="1" applyBorder="1" applyAlignment="1">
      <alignment horizontal="center" vertical="top"/>
    </xf>
    <xf numFmtId="49" fontId="57" fillId="0" borderId="1" xfId="227" quotePrefix="1" applyNumberFormat="1" applyFont="1" applyFill="1" applyBorder="1" applyAlignment="1">
      <alignment horizontal="center" vertical="center" wrapText="1"/>
    </xf>
    <xf numFmtId="170" fontId="57" fillId="0" borderId="10" xfId="44" quotePrefix="1" applyNumberFormat="1" applyFont="1" applyFill="1" applyBorder="1" applyAlignment="1">
      <alignment horizontal="center" vertical="top"/>
    </xf>
    <xf numFmtId="49" fontId="57" fillId="0" borderId="22" xfId="227" quotePrefix="1" applyNumberFormat="1" applyFont="1" applyFill="1" applyBorder="1" applyAlignment="1">
      <alignment horizontal="center" vertical="center" wrapText="1"/>
    </xf>
    <xf numFmtId="49" fontId="57" fillId="0" borderId="4" xfId="227" quotePrefix="1" applyNumberFormat="1" applyFont="1" applyFill="1" applyBorder="1" applyAlignment="1">
      <alignment horizontal="center" vertical="center" wrapText="1"/>
    </xf>
    <xf numFmtId="49" fontId="57" fillId="0" borderId="20" xfId="227" quotePrefix="1" applyNumberFormat="1" applyFont="1" applyFill="1" applyBorder="1" applyAlignment="1">
      <alignment horizontal="center" vertical="center" wrapText="1"/>
    </xf>
    <xf numFmtId="0" fontId="39" fillId="0" borderId="0" xfId="145" quotePrefix="1" applyFont="1" applyAlignment="1">
      <alignment horizontal="center"/>
    </xf>
    <xf numFmtId="0" fontId="58" fillId="0" borderId="0" xfId="145" applyFont="1" applyAlignment="1">
      <alignment horizontal="justify" vertical="top"/>
    </xf>
    <xf numFmtId="0" fontId="58" fillId="0" borderId="0" xfId="0" applyFont="1" applyAlignment="1">
      <alignment horizontal="justify" vertical="top"/>
    </xf>
    <xf numFmtId="0" fontId="57" fillId="0" borderId="1" xfId="145" quotePrefix="1" applyFont="1" applyBorder="1" applyAlignment="1">
      <alignment horizontal="center" vertical="top"/>
    </xf>
    <xf numFmtId="0" fontId="38" fillId="0" borderId="0" xfId="216" applyFont="1" applyFill="1" applyAlignment="1">
      <alignment horizontal="justify" vertical="top"/>
    </xf>
    <xf numFmtId="0" fontId="0" fillId="0" borderId="0" xfId="0" applyFill="1" applyAlignment="1">
      <alignment horizontal="justify" vertical="top"/>
    </xf>
    <xf numFmtId="0" fontId="38" fillId="0" borderId="0" xfId="145" applyNumberFormat="1" applyFont="1" applyFill="1" applyAlignment="1">
      <alignment vertical="top"/>
    </xf>
    <xf numFmtId="0" fontId="39" fillId="0" borderId="0" xfId="217" applyFont="1" applyFill="1" applyBorder="1" applyAlignment="1">
      <alignment horizontal="center"/>
    </xf>
    <xf numFmtId="0" fontId="39" fillId="0" borderId="17" xfId="217" applyNumberFormat="1" applyFont="1" applyFill="1" applyBorder="1" applyAlignment="1">
      <alignment horizontal="center" vertical="center" wrapText="1"/>
    </xf>
    <xf numFmtId="0" fontId="39" fillId="0" borderId="18" xfId="217" applyNumberFormat="1" applyFont="1" applyFill="1" applyBorder="1" applyAlignment="1">
      <alignment horizontal="center" vertical="center" wrapText="1"/>
    </xf>
    <xf numFmtId="0" fontId="39" fillId="0" borderId="19" xfId="217" applyNumberFormat="1" applyFont="1" applyFill="1" applyBorder="1" applyAlignment="1">
      <alignment horizontal="center" vertical="center" wrapText="1"/>
    </xf>
    <xf numFmtId="0" fontId="39" fillId="0" borderId="10" xfId="217" quotePrefix="1" applyFont="1" applyFill="1" applyBorder="1" applyAlignment="1">
      <alignment horizontal="center"/>
    </xf>
    <xf numFmtId="0" fontId="50" fillId="0" borderId="10" xfId="216" quotePrefix="1" applyFont="1" applyFill="1" applyBorder="1" applyAlignment="1">
      <alignment horizontal="center"/>
    </xf>
    <xf numFmtId="0" fontId="38" fillId="0" borderId="0" xfId="145" applyFont="1" applyFill="1" applyAlignment="1">
      <alignment horizontal="justify" vertical="top" wrapText="1"/>
    </xf>
    <xf numFmtId="0" fontId="39" fillId="0" borderId="0" xfId="145" applyFont="1" applyFill="1" applyAlignment="1">
      <alignment vertical="top" wrapText="1"/>
    </xf>
    <xf numFmtId="49" fontId="38" fillId="0" borderId="0" xfId="145" applyNumberFormat="1" applyFont="1" applyFill="1" applyAlignment="1">
      <alignment horizontal="justify" vertical="top" wrapText="1"/>
    </xf>
    <xf numFmtId="0" fontId="21" fillId="0" borderId="0" xfId="0" applyFont="1" applyFill="1" applyAlignment="1">
      <alignment horizontal="center"/>
    </xf>
    <xf numFmtId="0" fontId="43" fillId="0" borderId="0" xfId="0" applyFont="1" applyFill="1" applyAlignment="1">
      <alignment horizontal="center" wrapText="1"/>
    </xf>
    <xf numFmtId="0" fontId="78" fillId="0" borderId="25" xfId="0" applyFont="1" applyBorder="1" applyAlignment="1">
      <alignment horizontal="center" vertical="center"/>
    </xf>
    <xf numFmtId="0" fontId="78" fillId="0" borderId="3" xfId="0" applyFont="1" applyBorder="1" applyAlignment="1">
      <alignment horizontal="center" vertical="center"/>
    </xf>
    <xf numFmtId="0" fontId="78" fillId="0" borderId="21" xfId="0" applyFont="1" applyBorder="1" applyAlignment="1">
      <alignment horizontal="center" vertical="center"/>
    </xf>
    <xf numFmtId="0" fontId="78" fillId="0" borderId="25" xfId="0" applyFont="1" applyBorder="1" applyAlignment="1">
      <alignment horizontal="center"/>
    </xf>
    <xf numFmtId="0" fontId="78" fillId="0" borderId="3" xfId="0" applyFont="1" applyBorder="1" applyAlignment="1">
      <alignment horizontal="center"/>
    </xf>
    <xf numFmtId="0" fontId="78" fillId="0" borderId="21" xfId="0" applyFont="1" applyBorder="1" applyAlignment="1">
      <alignment horizontal="center"/>
    </xf>
    <xf numFmtId="0" fontId="79" fillId="12" borderId="25" xfId="0" applyFont="1" applyFill="1" applyBorder="1" applyAlignment="1">
      <alignment horizontal="center"/>
    </xf>
    <xf numFmtId="0" fontId="79" fillId="12" borderId="3" xfId="0" applyFont="1" applyFill="1" applyBorder="1" applyAlignment="1">
      <alignment horizontal="center"/>
    </xf>
    <xf numFmtId="0" fontId="79" fillId="12" borderId="21" xfId="0" applyFont="1" applyFill="1" applyBorder="1" applyAlignment="1">
      <alignment horizontal="center"/>
    </xf>
    <xf numFmtId="0" fontId="11" fillId="0" borderId="6" xfId="0" applyFont="1" applyBorder="1" applyAlignment="1">
      <alignment horizontal="center"/>
    </xf>
  </cellXfs>
  <cellStyles count="4118">
    <cellStyle name=" 1" xfId="237"/>
    <cellStyle name=" 1 2" xfId="389"/>
    <cellStyle name=" 1 3" xfId="2144"/>
    <cellStyle name=" 1 4" xfId="3718"/>
    <cellStyle name=" 1 5" xfId="388"/>
    <cellStyle name="_Account UTPLagre Fund June 30, 2008" xfId="390"/>
    <cellStyle name="_Account UTPLagre Fund June 30, 2008_Cashflow" xfId="1442"/>
    <cellStyle name="_Account UTPLagre Fund June 30, 2008_Cashflow 2" xfId="1443"/>
    <cellStyle name="_Account UTPLagre Fund June 30, 2008_JS Cash Fund Accounts June 2010 draf iv" xfId="391"/>
    <cellStyle name="_Accounts - MMF 2010" xfId="2145"/>
    <cellStyle name="_Accounts AIF June-08-Annual-client" xfId="392"/>
    <cellStyle name="_Accounts AIF June-08-Annual-client_JS Cash Fund Accounts June 2010 draf iv" xfId="393"/>
    <cellStyle name="_Accounts_June-08-Annual-updated" xfId="394"/>
    <cellStyle name="_Accounts_June-08-Annual-updated_JS Cash Fund Accounts June 2010 draf iv" xfId="395"/>
    <cellStyle name="_August 2009 LCF Schedules of Accounts" xfId="396"/>
    <cellStyle name="_Book1" xfId="397"/>
    <cellStyle name="_Book1_Accounts-AAA  30.06.2010 final" xfId="398"/>
    <cellStyle name="_Book1_JS AAA Fund Accounts 28.02.2011" xfId="399"/>
    <cellStyle name="_cap gain" xfId="608"/>
    <cellStyle name="_Copy of Draft Accounts June 30 2009 -(16-7-09) Done" xfId="400"/>
    <cellStyle name="_CPF - Draft Accounts after KJ review" xfId="401"/>
    <cellStyle name="_CPF - Draft Accounts after KJ review 2" xfId="930"/>
    <cellStyle name="_CPF - Draft Accounts after KJ review 3" xfId="1242"/>
    <cellStyle name="_dividend" xfId="609"/>
    <cellStyle name="_Draft Accounts received from Deloitte 25-07-2008" xfId="402"/>
    <cellStyle name="_Draft Accounts received from Deloitte 25-07-2008_JS Cash Fund Accounts June 2010 draf iv" xfId="403"/>
    <cellStyle name="_Extra disclosure - final" xfId="610"/>
    <cellStyle name="_Extra disclosure - final_~4456819" xfId="611"/>
    <cellStyle name="_Extra disclosure - final_~4456819_Copy of DCF Accounts V19 after client changes" xfId="612"/>
    <cellStyle name="_Extra disclosure - final_Accounts DCF Dec 31,2008 Auditors - Changes" xfId="613"/>
    <cellStyle name="_Extra disclosure - final_Accounts DCF Dec 31,2008 Auditors - Changes_Copy of DCF Accounts V19 after client changes" xfId="614"/>
    <cellStyle name="_Extra disclosure - final_Copy of DCF Accounts V19 after client changes" xfId="615"/>
    <cellStyle name="_Extra disclosure - final_DCF Accounts V22" xfId="616"/>
    <cellStyle name="_Extra disclosure - final_DCF Accounts V22 (4)" xfId="617"/>
    <cellStyle name="_ForwardMCR" xfId="2146"/>
    <cellStyle name="_JS FOF Accounts 30-06-2009 with complete disclosures" xfId="404"/>
    <cellStyle name="_JS FOF Accounts 30-06-2009 with complete disclosures_JS AAA Fund Accounts 28.02.2011" xfId="405"/>
    <cellStyle name="_June 2009 LCF FINAL" xfId="406"/>
    <cellStyle name="_June 2009 LCF FINAL_Cashflow" xfId="1444"/>
    <cellStyle name="_June 2009 LCF FINAL_JS Cash Fund Accounts June 2010 draf iv" xfId="407"/>
    <cellStyle name="_June 2010 LCF FINAL" xfId="408"/>
    <cellStyle name="_Liabilities ( Income Fund)" xfId="2147"/>
    <cellStyle name="_Liabilities ( Income Fund) 2" xfId="2148"/>
    <cellStyle name="_Liabilities ( Income Fund)_Accounts - Stock Fund 2010 (18-8-10)" xfId="2149"/>
    <cellStyle name="_Liabilities ( Income Fund)_Quarter ended September 30, 2010" xfId="2150"/>
    <cellStyle name="_Liabilities ( Income Fund)_Xl0000151" xfId="2151"/>
    <cellStyle name="_May 2010 LCF FINAL" xfId="409"/>
    <cellStyle name="_MCR December 2007" xfId="2152"/>
    <cellStyle name="_November 2009 LCF FINAL" xfId="410"/>
    <cellStyle name="_PGF june 2008" xfId="618"/>
    <cellStyle name="_Revised Notes l Accounts Final 04.03.2009" xfId="2153"/>
    <cellStyle name="_Revised Notes l Accounts Final 04.03.2009_Consolidatd Form 1A" xfId="2154"/>
    <cellStyle name="_Revised Notes l Accounts Final 04.03.2009_Consolidatd Form 1A_1. SBP QRC 30 Sep 10 (Trial 22oct) Final" xfId="2155"/>
    <cellStyle name="_Revised Notes l Accounts Final 04.03.2009_Deposits" xfId="2156"/>
    <cellStyle name="_Revised Notes l Accounts Final 04.03.2009_depost govt. parites" xfId="2157"/>
    <cellStyle name="_Revised Notes l Accounts Final 04.03.2009_FORM 12" xfId="2158"/>
    <cellStyle name="_Revised Notes l Accounts Final 04.03.2009_Form 13" xfId="2159"/>
    <cellStyle name="_Revised Notes l Accounts Final 04.03.2009_FORM 15 06-07" xfId="2160"/>
    <cellStyle name="_Revised Notes l Accounts Final 04.03.2009_FORM 16 " xfId="2161"/>
    <cellStyle name="_Revised Notes l Accounts Final 04.03.2009_FORM 18" xfId="2162"/>
    <cellStyle name="_Revised Notes l Accounts Final 04.03.2009_FORM 1A" xfId="2163"/>
    <cellStyle name="_Revised Notes l Accounts Final 04.03.2009_Form 1-A" xfId="2164"/>
    <cellStyle name="_Revised Notes l Accounts Final 04.03.2009_FORM 22" xfId="2165"/>
    <cellStyle name="_Revised Notes l Accounts Final 04.03.2009_FORM 23" xfId="2166"/>
    <cellStyle name="_Revised Notes l Accounts Final 04.03.2009_FORM 24" xfId="2167"/>
    <cellStyle name="_Revised Notes l Accounts Final 04.03.2009_FORM 3 B" xfId="2168"/>
    <cellStyle name="_Revised Notes l Accounts Final 04.03.2009_Form 3 C" xfId="2169"/>
    <cellStyle name="_Revised Notes l Accounts Final 04.03.2009_Form 3 D" xfId="2170"/>
    <cellStyle name="_Revised Notes l Accounts Final 04.03.2009_Form 35" xfId="2171"/>
    <cellStyle name="_Revised Notes l Accounts Final 04.03.2009_Govt. Advances" xfId="2172"/>
    <cellStyle name="_Revised Notes l Accounts Final 04.03.2009_Output 1 (299 AO)" xfId="2173"/>
    <cellStyle name="_Revised Notes l Accounts Final 04.03.2009_SBP QRC 31 12 09 (Jan 24)" xfId="2174"/>
    <cellStyle name="_SBP QUERY 22 05 2009" xfId="2175"/>
    <cellStyle name="_SBP Standalone" xfId="2176"/>
    <cellStyle name="_SBP-ORM-SA-DEC08" xfId="2177"/>
    <cellStyle name="_schedule_4" xfId="411"/>
    <cellStyle name="_schedule_4 2" xfId="1445"/>
    <cellStyle name="_schedule_4_Cashflow" xfId="1446"/>
    <cellStyle name="_schedule_4_Cashflow 2" xfId="1447"/>
    <cellStyle name="_schedule_4_JS Cash Fund Accounts June 2010 draf iv" xfId="412"/>
    <cellStyle name="_September 2009 LCF FINAL" xfId="413"/>
    <cellStyle name="_standalone" xfId="2178"/>
    <cellStyle name="_Standalone Financial Accounts  - June 2008- July 18, 2008 Final" xfId="2179"/>
    <cellStyle name="_UBL Accounts 2007" xfId="2180"/>
    <cellStyle name="_UBL Accounts 2007_1. SBP QRC 30 Sep 10 (Trial 22oct) Final" xfId="2181"/>
    <cellStyle name="_UTP Accounts June 2010" xfId="414"/>
    <cellStyle name="_Worksheet in 3501 Capital Loss on Sale of Securities - Verification" xfId="1"/>
    <cellStyle name="_Worksheet in 3501 Capital Loss on Sale of Securities - Verification 2" xfId="3578"/>
    <cellStyle name="_Worksheet in 3501 Capital Loss on Sale of Securities - Verification 3" xfId="269"/>
    <cellStyle name="_Worksheet in 5244 Substantive test of Purchase of securities CMA Sampling" xfId="2"/>
    <cellStyle name="_Worksheet in 5244 Substantive test of Purchase of securities CMA Sampling 2" xfId="3579"/>
    <cellStyle name="_Worksheet in 5244 Substantive test of Purchase of securities CMA Sampling 3" xfId="270"/>
    <cellStyle name="_Worksheet in 5252 CMA Sampling &amp; Verification Worksheet for Purchases till 31st May 2006" xfId="3"/>
    <cellStyle name="_Worksheet in 5252 CMA Sampling &amp; Verification Worksheet for Purchases till 31st May 2006 2" xfId="3580"/>
    <cellStyle name="_Worksheet in 5252 CMA Sampling &amp; Verification Worksheet for Purchases till 31st May 2006 3" xfId="271"/>
    <cellStyle name="_Worksheet in 5256 CMA Sampling &amp; Verification Worksheet for June 2007" xfId="4"/>
    <cellStyle name="_Worksheet in 5256 CMA Sampling &amp; Verification Worksheet for June 2007 2" xfId="3581"/>
    <cellStyle name="_Worksheet in 5256 CMA Sampling &amp; Verification Worksheet for June 2007 3" xfId="272"/>
    <cellStyle name="_Worksheet in 5342 Purchase of securities" xfId="5"/>
    <cellStyle name="_Worksheet in 5342 Purchase of securities 2" xfId="3582"/>
    <cellStyle name="_Worksheet in 5342 Purchase of securities 3" xfId="273"/>
    <cellStyle name="£ BP" xfId="6"/>
    <cellStyle name="£ BP 2" xfId="7"/>
    <cellStyle name="¥ JY" xfId="8"/>
    <cellStyle name="¥ JY 2" xfId="9"/>
    <cellStyle name="=C:\WINDOWS\SYSTEM32\COMMAND.COM" xfId="2182"/>
    <cellStyle name="=C:\WINNT\SYSTEM32\COMMAND.COM" xfId="10"/>
    <cellStyle name="=C:\WINNT\SYSTEM32\COMMAND.COM 10" xfId="415"/>
    <cellStyle name="=C:\WINNT\SYSTEM32\COMMAND.COM 11" xfId="1854"/>
    <cellStyle name="=C:\WINNT\SYSTEM32\COMMAND.COM 12" xfId="1885"/>
    <cellStyle name="=C:\WINNT\SYSTEM32\COMMAND.COM 13" xfId="605"/>
    <cellStyle name="=C:\WINNT\SYSTEM32\COMMAND.COM 14" xfId="3531"/>
    <cellStyle name="=C:\WINNT\SYSTEM32\COMMAND.COM 15" xfId="274"/>
    <cellStyle name="=C:\WINNT\SYSTEM32\COMMAND.COM 2" xfId="11"/>
    <cellStyle name="=C:\WINNT\SYSTEM32\COMMAND.COM 2 10" xfId="3655"/>
    <cellStyle name="=C:\WINNT\SYSTEM32\COMMAND.COM 2 11" xfId="275"/>
    <cellStyle name="=C:\WINNT\SYSTEM32\COMMAND.COM 2 2" xfId="416"/>
    <cellStyle name="=C:\WINNT\SYSTEM32\COMMAND.COM 2 2 2" xfId="1812"/>
    <cellStyle name="=C:\WINNT\SYSTEM32\COMMAND.COM 2 2 2 2" xfId="217"/>
    <cellStyle name="=C:\WINNT\SYSTEM32\COMMAND.COM 2 2 2 2 2" xfId="3676"/>
    <cellStyle name="=C:\WINNT\SYSTEM32\COMMAND.COM 2 2 2 2 3" xfId="2183"/>
    <cellStyle name="=C:\WINNT\SYSTEM32\COMMAND.COM 2 2 3" xfId="2184"/>
    <cellStyle name="=C:\WINNT\SYSTEM32\COMMAND.COM 2 2_Notes for June-2011" xfId="2185"/>
    <cellStyle name="=C:\WINNT\SYSTEM32\COMMAND.COM 2 3" xfId="417"/>
    <cellStyle name="=C:\WINNT\SYSTEM32\COMMAND.COM 2 4" xfId="1243"/>
    <cellStyle name="=C:\WINNT\SYSTEM32\COMMAND.COM 2 5" xfId="931"/>
    <cellStyle name="=C:\WINNT\SYSTEM32\COMMAND.COM 2 6" xfId="3532"/>
    <cellStyle name="=C:\WINNT\SYSTEM32\COMMAND.COM 2 7" xfId="3583"/>
    <cellStyle name="=C:\WINNT\SYSTEM32\COMMAND.COM 2 8" xfId="3665"/>
    <cellStyle name="=C:\WINNT\SYSTEM32\COMMAND.COM 2 9" xfId="3691"/>
    <cellStyle name="=C:\WINNT\SYSTEM32\COMMAND.COM 2_Accounts - 2011 Alpha Draft-2" xfId="2186"/>
    <cellStyle name="=C:\WINNT\SYSTEM32\COMMAND.COM 3" xfId="418"/>
    <cellStyle name="=C:\WINNT\SYSTEM32\COMMAND.COM 3 2" xfId="419"/>
    <cellStyle name="=C:\WINNT\SYSTEM32\COMMAND.COM 3 2 2" xfId="1448"/>
    <cellStyle name="=C:\WINNT\SYSTEM32\COMMAND.COM 3 2 3" xfId="1967"/>
    <cellStyle name="=C:\WINNT\SYSTEM32\COMMAND.COM 3 2 4" xfId="802"/>
    <cellStyle name="=C:\WINNT\SYSTEM32\COMMAND.COM 3 3" xfId="230"/>
    <cellStyle name="=C:\WINNT\SYSTEM32\COMMAND.COM 3 3 2" xfId="256"/>
    <cellStyle name="=C:\WINNT\SYSTEM32\COMMAND.COM 3 3 2 2" xfId="3729"/>
    <cellStyle name="=C:\WINNT\SYSTEM32\COMMAND.COM 3 3 2 3" xfId="1888"/>
    <cellStyle name="=C:\WINNT\SYSTEM32\COMMAND.COM 3 3 3" xfId="3534"/>
    <cellStyle name="=C:\WINNT\SYSTEM32\COMMAND.COM 3 3 4" xfId="420"/>
    <cellStyle name="=C:\WINNT\SYSTEM32\COMMAND.COM 3 4" xfId="421"/>
    <cellStyle name="=C:\WINNT\SYSTEM32\COMMAND.COM 3 5" xfId="422"/>
    <cellStyle name="=C:\WINNT\SYSTEM32\COMMAND.COM 3 6" xfId="619"/>
    <cellStyle name="=C:\WINNT\SYSTEM32\COMMAND.COM 3 7" xfId="3533"/>
    <cellStyle name="=C:\WINNT\SYSTEM32\COMMAND.COM 3_Accounts - 2011 Alpha Draft-2" xfId="2187"/>
    <cellStyle name="=C:\WINNT\SYSTEM32\COMMAND.COM 31" xfId="239"/>
    <cellStyle name="=C:\WINNT\SYSTEM32\COMMAND.COM 4" xfId="423"/>
    <cellStyle name="=C:\WINNT\SYSTEM32\COMMAND.COM 4 2" xfId="424"/>
    <cellStyle name="=C:\WINNT\SYSTEM32\COMMAND.COM 4 3" xfId="801"/>
    <cellStyle name="=C:\WINNT\SYSTEM32\COMMAND.COM 5" xfId="242"/>
    <cellStyle name="=C:\WINNT\SYSTEM32\COMMAND.COM 5 2" xfId="1172"/>
    <cellStyle name="=C:\WINNT\SYSTEM32\COMMAND.COM 5 3" xfId="3719"/>
    <cellStyle name="=C:\WINNT\SYSTEM32\COMMAND.COM 5 4" xfId="425"/>
    <cellStyle name="=C:\WINNT\SYSTEM32\COMMAND.COM 6" xfId="426"/>
    <cellStyle name="=C:\WINNT\SYSTEM32\COMMAND.COM 7" xfId="427"/>
    <cellStyle name="=C:\WINNT\SYSTEM32\COMMAND.COM 8" xfId="428"/>
    <cellStyle name="=C:\WINNT\SYSTEM32\COMMAND.COM 9" xfId="429"/>
    <cellStyle name="=C:\WINNT\SYSTEM32\COMMAND.COM_ Notes to Act." xfId="430"/>
    <cellStyle name="=C:\WINNT35\SYSTEM32\COMMAND.COM" xfId="276"/>
    <cellStyle name="=C:\WINNT35\SYSTEM32\COMMAND.COM 2" xfId="1449"/>
    <cellStyle name="•W_laroux" xfId="2188"/>
    <cellStyle name="10" xfId="1450"/>
    <cellStyle name="20% - Accent1 2" xfId="431"/>
    <cellStyle name="20% - Accent1 2 2" xfId="803"/>
    <cellStyle name="20% - Accent1 2 2 2" xfId="1452"/>
    <cellStyle name="20% - Accent1 2 2 3" xfId="1968"/>
    <cellStyle name="20% - Accent1 2 3" xfId="1889"/>
    <cellStyle name="20% - Accent1 2 4" xfId="620"/>
    <cellStyle name="20% - Accent1 3" xfId="1318"/>
    <cellStyle name="20% - Accent1 3 2" xfId="1453"/>
    <cellStyle name="20% - Accent1 3 3" xfId="1713"/>
    <cellStyle name="20% - Accent1 3 3 2" xfId="2059"/>
    <cellStyle name="20% - Accent1 3 3 2 2" xfId="2673"/>
    <cellStyle name="20% - Accent1 3 3 2 2 2" xfId="2813"/>
    <cellStyle name="20% - Accent1 3 3 2 3" xfId="2812"/>
    <cellStyle name="20% - Accent1 3 3 3" xfId="2507"/>
    <cellStyle name="20% - Accent1 3 3 3 2" xfId="2814"/>
    <cellStyle name="20% - Accent1 3 3 4" xfId="2811"/>
    <cellStyle name="20% - Accent1 3 4" xfId="1749"/>
    <cellStyle name="20% - Accent1 3 4 2" xfId="2082"/>
    <cellStyle name="20% - Accent1 3 4 2 2" xfId="2696"/>
    <cellStyle name="20% - Accent1 3 4 2 2 2" xfId="2817"/>
    <cellStyle name="20% - Accent1 3 4 2 3" xfId="2816"/>
    <cellStyle name="20% - Accent1 3 4 3" xfId="2530"/>
    <cellStyle name="20% - Accent1 3 4 3 2" xfId="2818"/>
    <cellStyle name="20% - Accent1 3 4 4" xfId="2815"/>
    <cellStyle name="20% - Accent1 3 5" xfId="1817"/>
    <cellStyle name="20% - Accent1 3 5 2" xfId="2120"/>
    <cellStyle name="20% - Accent1 3 5 2 2" xfId="2734"/>
    <cellStyle name="20% - Accent1 3 5 2 2 2" xfId="2821"/>
    <cellStyle name="20% - Accent1 3 5 2 3" xfId="2820"/>
    <cellStyle name="20% - Accent1 3 5 3" xfId="2568"/>
    <cellStyle name="20% - Accent1 3 5 3 2" xfId="2822"/>
    <cellStyle name="20% - Accent1 3 5 4" xfId="2819"/>
    <cellStyle name="20% - Accent1 3 6" xfId="2036"/>
    <cellStyle name="20% - Accent1 3 6 2" xfId="2650"/>
    <cellStyle name="20% - Accent1 3 6 2 2" xfId="2824"/>
    <cellStyle name="20% - Accent1 3 6 3" xfId="2823"/>
    <cellStyle name="20% - Accent1 3 7" xfId="1859"/>
    <cellStyle name="20% - Accent1 3 7 2" xfId="2591"/>
    <cellStyle name="20% - Accent1 3 7 2 2" xfId="2826"/>
    <cellStyle name="20% - Accent1 3 7 3" xfId="2825"/>
    <cellStyle name="20% - Accent1 3 8" xfId="2484"/>
    <cellStyle name="20% - Accent1 3 8 2" xfId="2827"/>
    <cellStyle name="20% - Accent1 3 9" xfId="2810"/>
    <cellStyle name="20% - Accent1 4" xfId="1451"/>
    <cellStyle name="20% - Accent1 4 2" xfId="2189"/>
    <cellStyle name="20% - Accent2 2" xfId="432"/>
    <cellStyle name="20% - Accent2 2 2" xfId="804"/>
    <cellStyle name="20% - Accent2 2 2 2" xfId="1455"/>
    <cellStyle name="20% - Accent2 2 2 3" xfId="1969"/>
    <cellStyle name="20% - Accent2 2 3" xfId="1890"/>
    <cellStyle name="20% - Accent2 2 4" xfId="621"/>
    <cellStyle name="20% - Accent2 3" xfId="1319"/>
    <cellStyle name="20% - Accent2 3 2" xfId="1456"/>
    <cellStyle name="20% - Accent2 3 3" xfId="1714"/>
    <cellStyle name="20% - Accent2 3 3 2" xfId="2060"/>
    <cellStyle name="20% - Accent2 3 3 2 2" xfId="2674"/>
    <cellStyle name="20% - Accent2 3 3 2 2 2" xfId="2831"/>
    <cellStyle name="20% - Accent2 3 3 2 3" xfId="2830"/>
    <cellStyle name="20% - Accent2 3 3 3" xfId="2508"/>
    <cellStyle name="20% - Accent2 3 3 3 2" xfId="2832"/>
    <cellStyle name="20% - Accent2 3 3 4" xfId="2829"/>
    <cellStyle name="20% - Accent2 3 4" xfId="1750"/>
    <cellStyle name="20% - Accent2 3 4 2" xfId="2083"/>
    <cellStyle name="20% - Accent2 3 4 2 2" xfId="2697"/>
    <cellStyle name="20% - Accent2 3 4 2 2 2" xfId="2835"/>
    <cellStyle name="20% - Accent2 3 4 2 3" xfId="2834"/>
    <cellStyle name="20% - Accent2 3 4 3" xfId="2531"/>
    <cellStyle name="20% - Accent2 3 4 3 2" xfId="2836"/>
    <cellStyle name="20% - Accent2 3 4 4" xfId="2833"/>
    <cellStyle name="20% - Accent2 3 5" xfId="1818"/>
    <cellStyle name="20% - Accent2 3 5 2" xfId="2121"/>
    <cellStyle name="20% - Accent2 3 5 2 2" xfId="2735"/>
    <cellStyle name="20% - Accent2 3 5 2 2 2" xfId="2839"/>
    <cellStyle name="20% - Accent2 3 5 2 3" xfId="2838"/>
    <cellStyle name="20% - Accent2 3 5 3" xfId="2569"/>
    <cellStyle name="20% - Accent2 3 5 3 2" xfId="2840"/>
    <cellStyle name="20% - Accent2 3 5 4" xfId="2837"/>
    <cellStyle name="20% - Accent2 3 6" xfId="2037"/>
    <cellStyle name="20% - Accent2 3 6 2" xfId="2651"/>
    <cellStyle name="20% - Accent2 3 6 2 2" xfId="2842"/>
    <cellStyle name="20% - Accent2 3 6 3" xfId="2841"/>
    <cellStyle name="20% - Accent2 3 7" xfId="1860"/>
    <cellStyle name="20% - Accent2 3 7 2" xfId="2592"/>
    <cellStyle name="20% - Accent2 3 7 2 2" xfId="2844"/>
    <cellStyle name="20% - Accent2 3 7 3" xfId="2843"/>
    <cellStyle name="20% - Accent2 3 8" xfId="2485"/>
    <cellStyle name="20% - Accent2 3 8 2" xfId="2845"/>
    <cellStyle name="20% - Accent2 3 9" xfId="2828"/>
    <cellStyle name="20% - Accent2 4" xfId="1454"/>
    <cellStyle name="20% - Accent2 4 2" xfId="2190"/>
    <cellStyle name="20% - Accent3 2" xfId="433"/>
    <cellStyle name="20% - Accent3 2 2" xfId="805"/>
    <cellStyle name="20% - Accent3 2 2 2" xfId="1458"/>
    <cellStyle name="20% - Accent3 2 2 3" xfId="1970"/>
    <cellStyle name="20% - Accent3 2 3" xfId="1891"/>
    <cellStyle name="20% - Accent3 2 4" xfId="622"/>
    <cellStyle name="20% - Accent3 3" xfId="1320"/>
    <cellStyle name="20% - Accent3 3 2" xfId="1459"/>
    <cellStyle name="20% - Accent3 3 3" xfId="1715"/>
    <cellStyle name="20% - Accent3 3 3 2" xfId="2061"/>
    <cellStyle name="20% - Accent3 3 3 2 2" xfId="2675"/>
    <cellStyle name="20% - Accent3 3 3 2 2 2" xfId="2849"/>
    <cellStyle name="20% - Accent3 3 3 2 3" xfId="2848"/>
    <cellStyle name="20% - Accent3 3 3 3" xfId="2509"/>
    <cellStyle name="20% - Accent3 3 3 3 2" xfId="2850"/>
    <cellStyle name="20% - Accent3 3 3 4" xfId="2847"/>
    <cellStyle name="20% - Accent3 3 4" xfId="1751"/>
    <cellStyle name="20% - Accent3 3 4 2" xfId="2084"/>
    <cellStyle name="20% - Accent3 3 4 2 2" xfId="2698"/>
    <cellStyle name="20% - Accent3 3 4 2 2 2" xfId="2853"/>
    <cellStyle name="20% - Accent3 3 4 2 3" xfId="2852"/>
    <cellStyle name="20% - Accent3 3 4 3" xfId="2532"/>
    <cellStyle name="20% - Accent3 3 4 3 2" xfId="2854"/>
    <cellStyle name="20% - Accent3 3 4 4" xfId="2851"/>
    <cellStyle name="20% - Accent3 3 5" xfId="1819"/>
    <cellStyle name="20% - Accent3 3 5 2" xfId="2122"/>
    <cellStyle name="20% - Accent3 3 5 2 2" xfId="2736"/>
    <cellStyle name="20% - Accent3 3 5 2 2 2" xfId="2857"/>
    <cellStyle name="20% - Accent3 3 5 2 3" xfId="2856"/>
    <cellStyle name="20% - Accent3 3 5 3" xfId="2570"/>
    <cellStyle name="20% - Accent3 3 5 3 2" xfId="2858"/>
    <cellStyle name="20% - Accent3 3 5 4" xfId="2855"/>
    <cellStyle name="20% - Accent3 3 6" xfId="2038"/>
    <cellStyle name="20% - Accent3 3 6 2" xfId="2652"/>
    <cellStyle name="20% - Accent3 3 6 2 2" xfId="2860"/>
    <cellStyle name="20% - Accent3 3 6 3" xfId="2859"/>
    <cellStyle name="20% - Accent3 3 7" xfId="1861"/>
    <cellStyle name="20% - Accent3 3 7 2" xfId="2593"/>
    <cellStyle name="20% - Accent3 3 7 2 2" xfId="2862"/>
    <cellStyle name="20% - Accent3 3 7 3" xfId="2861"/>
    <cellStyle name="20% - Accent3 3 8" xfId="2486"/>
    <cellStyle name="20% - Accent3 3 8 2" xfId="2863"/>
    <cellStyle name="20% - Accent3 3 9" xfId="2846"/>
    <cellStyle name="20% - Accent3 4" xfId="1457"/>
    <cellStyle name="20% - Accent3 4 2" xfId="2191"/>
    <cellStyle name="20% - Accent4 2" xfId="434"/>
    <cellStyle name="20% - Accent4 2 2" xfId="806"/>
    <cellStyle name="20% - Accent4 2 2 2" xfId="1461"/>
    <cellStyle name="20% - Accent4 2 2 3" xfId="1971"/>
    <cellStyle name="20% - Accent4 2 3" xfId="1892"/>
    <cellStyle name="20% - Accent4 2 4" xfId="623"/>
    <cellStyle name="20% - Accent4 3" xfId="1321"/>
    <cellStyle name="20% - Accent4 3 2" xfId="1462"/>
    <cellStyle name="20% - Accent4 3 3" xfId="1716"/>
    <cellStyle name="20% - Accent4 3 3 2" xfId="2062"/>
    <cellStyle name="20% - Accent4 3 3 2 2" xfId="2676"/>
    <cellStyle name="20% - Accent4 3 3 2 2 2" xfId="2867"/>
    <cellStyle name="20% - Accent4 3 3 2 3" xfId="2866"/>
    <cellStyle name="20% - Accent4 3 3 3" xfId="2510"/>
    <cellStyle name="20% - Accent4 3 3 3 2" xfId="2868"/>
    <cellStyle name="20% - Accent4 3 3 4" xfId="2865"/>
    <cellStyle name="20% - Accent4 3 4" xfId="1752"/>
    <cellStyle name="20% - Accent4 3 4 2" xfId="2085"/>
    <cellStyle name="20% - Accent4 3 4 2 2" xfId="2699"/>
    <cellStyle name="20% - Accent4 3 4 2 2 2" xfId="2871"/>
    <cellStyle name="20% - Accent4 3 4 2 3" xfId="2870"/>
    <cellStyle name="20% - Accent4 3 4 3" xfId="2533"/>
    <cellStyle name="20% - Accent4 3 4 3 2" xfId="2872"/>
    <cellStyle name="20% - Accent4 3 4 4" xfId="2869"/>
    <cellStyle name="20% - Accent4 3 5" xfId="1820"/>
    <cellStyle name="20% - Accent4 3 5 2" xfId="2123"/>
    <cellStyle name="20% - Accent4 3 5 2 2" xfId="2737"/>
    <cellStyle name="20% - Accent4 3 5 2 2 2" xfId="2875"/>
    <cellStyle name="20% - Accent4 3 5 2 3" xfId="2874"/>
    <cellStyle name="20% - Accent4 3 5 3" xfId="2571"/>
    <cellStyle name="20% - Accent4 3 5 3 2" xfId="2876"/>
    <cellStyle name="20% - Accent4 3 5 4" xfId="2873"/>
    <cellStyle name="20% - Accent4 3 6" xfId="2039"/>
    <cellStyle name="20% - Accent4 3 6 2" xfId="2653"/>
    <cellStyle name="20% - Accent4 3 6 2 2" xfId="2878"/>
    <cellStyle name="20% - Accent4 3 6 3" xfId="2877"/>
    <cellStyle name="20% - Accent4 3 7" xfId="1862"/>
    <cellStyle name="20% - Accent4 3 7 2" xfId="2594"/>
    <cellStyle name="20% - Accent4 3 7 2 2" xfId="2880"/>
    <cellStyle name="20% - Accent4 3 7 3" xfId="2879"/>
    <cellStyle name="20% - Accent4 3 8" xfId="2487"/>
    <cellStyle name="20% - Accent4 3 8 2" xfId="2881"/>
    <cellStyle name="20% - Accent4 3 9" xfId="2864"/>
    <cellStyle name="20% - Accent4 4" xfId="1460"/>
    <cellStyle name="20% - Accent4 4 2" xfId="2192"/>
    <cellStyle name="20% - Accent5 2" xfId="435"/>
    <cellStyle name="20% - Accent5 2 2" xfId="807"/>
    <cellStyle name="20% - Accent5 2 3" xfId="1893"/>
    <cellStyle name="20% - Accent5 2 4" xfId="624"/>
    <cellStyle name="20% - Accent5 3" xfId="1322"/>
    <cellStyle name="20% - Accent5 3 2" xfId="1717"/>
    <cellStyle name="20% - Accent5 3 2 2" xfId="2063"/>
    <cellStyle name="20% - Accent5 3 2 2 2" xfId="2677"/>
    <cellStyle name="20% - Accent5 3 2 2 2 2" xfId="2885"/>
    <cellStyle name="20% - Accent5 3 2 2 3" xfId="2884"/>
    <cellStyle name="20% - Accent5 3 2 3" xfId="2511"/>
    <cellStyle name="20% - Accent5 3 2 3 2" xfId="2886"/>
    <cellStyle name="20% - Accent5 3 2 4" xfId="2883"/>
    <cellStyle name="20% - Accent5 3 3" xfId="1753"/>
    <cellStyle name="20% - Accent5 3 3 2" xfId="2086"/>
    <cellStyle name="20% - Accent5 3 3 2 2" xfId="2700"/>
    <cellStyle name="20% - Accent5 3 3 2 2 2" xfId="2889"/>
    <cellStyle name="20% - Accent5 3 3 2 3" xfId="2888"/>
    <cellStyle name="20% - Accent5 3 3 3" xfId="2534"/>
    <cellStyle name="20% - Accent5 3 3 3 2" xfId="2890"/>
    <cellStyle name="20% - Accent5 3 3 4" xfId="2887"/>
    <cellStyle name="20% - Accent5 3 4" xfId="1821"/>
    <cellStyle name="20% - Accent5 3 4 2" xfId="2124"/>
    <cellStyle name="20% - Accent5 3 4 2 2" xfId="2738"/>
    <cellStyle name="20% - Accent5 3 4 2 2 2" xfId="2893"/>
    <cellStyle name="20% - Accent5 3 4 2 3" xfId="2892"/>
    <cellStyle name="20% - Accent5 3 4 3" xfId="2572"/>
    <cellStyle name="20% - Accent5 3 4 3 2" xfId="2894"/>
    <cellStyle name="20% - Accent5 3 4 4" xfId="2891"/>
    <cellStyle name="20% - Accent5 3 5" xfId="2040"/>
    <cellStyle name="20% - Accent5 3 5 2" xfId="2654"/>
    <cellStyle name="20% - Accent5 3 5 2 2" xfId="2896"/>
    <cellStyle name="20% - Accent5 3 5 3" xfId="2895"/>
    <cellStyle name="20% - Accent5 3 6" xfId="1863"/>
    <cellStyle name="20% - Accent5 3 6 2" xfId="2595"/>
    <cellStyle name="20% - Accent5 3 6 2 2" xfId="2898"/>
    <cellStyle name="20% - Accent5 3 6 3" xfId="2897"/>
    <cellStyle name="20% - Accent5 3 7" xfId="2488"/>
    <cellStyle name="20% - Accent5 3 7 2" xfId="2899"/>
    <cellStyle name="20% - Accent5 3 8" xfId="2882"/>
    <cellStyle name="20% - Accent5 4" xfId="2193"/>
    <cellStyle name="20% - Accent5 4 2" xfId="2194"/>
    <cellStyle name="20% - Accent6 2" xfId="436"/>
    <cellStyle name="20% - Accent6 2 2" xfId="808"/>
    <cellStyle name="20% - Accent6 2 2 2" xfId="1464"/>
    <cellStyle name="20% - Accent6 2 2 3" xfId="1972"/>
    <cellStyle name="20% - Accent6 2 3" xfId="1894"/>
    <cellStyle name="20% - Accent6 2 4" xfId="625"/>
    <cellStyle name="20% - Accent6 3" xfId="1323"/>
    <cellStyle name="20% - Accent6 3 2" xfId="1465"/>
    <cellStyle name="20% - Accent6 3 3" xfId="1718"/>
    <cellStyle name="20% - Accent6 3 3 2" xfId="2064"/>
    <cellStyle name="20% - Accent6 3 3 2 2" xfId="2678"/>
    <cellStyle name="20% - Accent6 3 3 2 2 2" xfId="2903"/>
    <cellStyle name="20% - Accent6 3 3 2 3" xfId="2902"/>
    <cellStyle name="20% - Accent6 3 3 3" xfId="2512"/>
    <cellStyle name="20% - Accent6 3 3 3 2" xfId="2904"/>
    <cellStyle name="20% - Accent6 3 3 4" xfId="2901"/>
    <cellStyle name="20% - Accent6 3 4" xfId="1754"/>
    <cellStyle name="20% - Accent6 3 4 2" xfId="2087"/>
    <cellStyle name="20% - Accent6 3 4 2 2" xfId="2701"/>
    <cellStyle name="20% - Accent6 3 4 2 2 2" xfId="2907"/>
    <cellStyle name="20% - Accent6 3 4 2 3" xfId="2906"/>
    <cellStyle name="20% - Accent6 3 4 3" xfId="2535"/>
    <cellStyle name="20% - Accent6 3 4 3 2" xfId="2908"/>
    <cellStyle name="20% - Accent6 3 4 4" xfId="2905"/>
    <cellStyle name="20% - Accent6 3 5" xfId="1822"/>
    <cellStyle name="20% - Accent6 3 5 2" xfId="2125"/>
    <cellStyle name="20% - Accent6 3 5 2 2" xfId="2739"/>
    <cellStyle name="20% - Accent6 3 5 2 2 2" xfId="2911"/>
    <cellStyle name="20% - Accent6 3 5 2 3" xfId="2910"/>
    <cellStyle name="20% - Accent6 3 5 3" xfId="2573"/>
    <cellStyle name="20% - Accent6 3 5 3 2" xfId="2912"/>
    <cellStyle name="20% - Accent6 3 5 4" xfId="2909"/>
    <cellStyle name="20% - Accent6 3 6" xfId="2041"/>
    <cellStyle name="20% - Accent6 3 6 2" xfId="2655"/>
    <cellStyle name="20% - Accent6 3 6 2 2" xfId="2914"/>
    <cellStyle name="20% - Accent6 3 6 3" xfId="2913"/>
    <cellStyle name="20% - Accent6 3 7" xfId="1864"/>
    <cellStyle name="20% - Accent6 3 7 2" xfId="2596"/>
    <cellStyle name="20% - Accent6 3 7 2 2" xfId="2916"/>
    <cellStyle name="20% - Accent6 3 7 3" xfId="2915"/>
    <cellStyle name="20% - Accent6 3 8" xfId="2489"/>
    <cellStyle name="20% - Accent6 3 8 2" xfId="2917"/>
    <cellStyle name="20% - Accent6 3 9" xfId="2900"/>
    <cellStyle name="20% - Accent6 4" xfId="1463"/>
    <cellStyle name="20% - Accent6 4 2" xfId="2195"/>
    <cellStyle name="40% - Accent1 2" xfId="437"/>
    <cellStyle name="40% - Accent1 2 2" xfId="809"/>
    <cellStyle name="40% - Accent1 2 2 2" xfId="1467"/>
    <cellStyle name="40% - Accent1 2 2 3" xfId="1973"/>
    <cellStyle name="40% - Accent1 2 3" xfId="1895"/>
    <cellStyle name="40% - Accent1 2 4" xfId="626"/>
    <cellStyle name="40% - Accent1 3" xfId="1324"/>
    <cellStyle name="40% - Accent1 3 2" xfId="1468"/>
    <cellStyle name="40% - Accent1 3 3" xfId="1719"/>
    <cellStyle name="40% - Accent1 3 3 2" xfId="2065"/>
    <cellStyle name="40% - Accent1 3 3 2 2" xfId="2679"/>
    <cellStyle name="40% - Accent1 3 3 2 2 2" xfId="2921"/>
    <cellStyle name="40% - Accent1 3 3 2 3" xfId="2920"/>
    <cellStyle name="40% - Accent1 3 3 3" xfId="2513"/>
    <cellStyle name="40% - Accent1 3 3 3 2" xfId="2922"/>
    <cellStyle name="40% - Accent1 3 3 4" xfId="2919"/>
    <cellStyle name="40% - Accent1 3 4" xfId="1755"/>
    <cellStyle name="40% - Accent1 3 4 2" xfId="2088"/>
    <cellStyle name="40% - Accent1 3 4 2 2" xfId="2702"/>
    <cellStyle name="40% - Accent1 3 4 2 2 2" xfId="2925"/>
    <cellStyle name="40% - Accent1 3 4 2 3" xfId="2924"/>
    <cellStyle name="40% - Accent1 3 4 3" xfId="2536"/>
    <cellStyle name="40% - Accent1 3 4 3 2" xfId="2926"/>
    <cellStyle name="40% - Accent1 3 4 4" xfId="2923"/>
    <cellStyle name="40% - Accent1 3 5" xfId="1823"/>
    <cellStyle name="40% - Accent1 3 5 2" xfId="2126"/>
    <cellStyle name="40% - Accent1 3 5 2 2" xfId="2740"/>
    <cellStyle name="40% - Accent1 3 5 2 2 2" xfId="2929"/>
    <cellStyle name="40% - Accent1 3 5 2 3" xfId="2928"/>
    <cellStyle name="40% - Accent1 3 5 3" xfId="2574"/>
    <cellStyle name="40% - Accent1 3 5 3 2" xfId="2930"/>
    <cellStyle name="40% - Accent1 3 5 4" xfId="2927"/>
    <cellStyle name="40% - Accent1 3 6" xfId="2042"/>
    <cellStyle name="40% - Accent1 3 6 2" xfId="2656"/>
    <cellStyle name="40% - Accent1 3 6 2 2" xfId="2932"/>
    <cellStyle name="40% - Accent1 3 6 3" xfId="2931"/>
    <cellStyle name="40% - Accent1 3 7" xfId="1865"/>
    <cellStyle name="40% - Accent1 3 7 2" xfId="2597"/>
    <cellStyle name="40% - Accent1 3 7 2 2" xfId="2934"/>
    <cellStyle name="40% - Accent1 3 7 3" xfId="2933"/>
    <cellStyle name="40% - Accent1 3 8" xfId="2490"/>
    <cellStyle name="40% - Accent1 3 8 2" xfId="2935"/>
    <cellStyle name="40% - Accent1 3 9" xfId="2918"/>
    <cellStyle name="40% - Accent1 4" xfId="1466"/>
    <cellStyle name="40% - Accent1 4 2" xfId="2196"/>
    <cellStyle name="40% - Accent2 2" xfId="438"/>
    <cellStyle name="40% - Accent2 2 2" xfId="810"/>
    <cellStyle name="40% - Accent2 2 3" xfId="1896"/>
    <cellStyle name="40% - Accent2 2 4" xfId="627"/>
    <cellStyle name="40% - Accent2 3" xfId="1325"/>
    <cellStyle name="40% - Accent2 3 2" xfId="1720"/>
    <cellStyle name="40% - Accent2 3 2 2" xfId="2066"/>
    <cellStyle name="40% - Accent2 3 2 2 2" xfId="2680"/>
    <cellStyle name="40% - Accent2 3 2 2 2 2" xfId="2939"/>
    <cellStyle name="40% - Accent2 3 2 2 3" xfId="2938"/>
    <cellStyle name="40% - Accent2 3 2 3" xfId="2514"/>
    <cellStyle name="40% - Accent2 3 2 3 2" xfId="2940"/>
    <cellStyle name="40% - Accent2 3 2 4" xfId="2937"/>
    <cellStyle name="40% - Accent2 3 3" xfId="1756"/>
    <cellStyle name="40% - Accent2 3 3 2" xfId="2089"/>
    <cellStyle name="40% - Accent2 3 3 2 2" xfId="2703"/>
    <cellStyle name="40% - Accent2 3 3 2 2 2" xfId="2943"/>
    <cellStyle name="40% - Accent2 3 3 2 3" xfId="2942"/>
    <cellStyle name="40% - Accent2 3 3 3" xfId="2537"/>
    <cellStyle name="40% - Accent2 3 3 3 2" xfId="2944"/>
    <cellStyle name="40% - Accent2 3 3 4" xfId="2941"/>
    <cellStyle name="40% - Accent2 3 4" xfId="1824"/>
    <cellStyle name="40% - Accent2 3 4 2" xfId="2127"/>
    <cellStyle name="40% - Accent2 3 4 2 2" xfId="2741"/>
    <cellStyle name="40% - Accent2 3 4 2 2 2" xfId="2947"/>
    <cellStyle name="40% - Accent2 3 4 2 3" xfId="2946"/>
    <cellStyle name="40% - Accent2 3 4 3" xfId="2575"/>
    <cellStyle name="40% - Accent2 3 4 3 2" xfId="2948"/>
    <cellStyle name="40% - Accent2 3 4 4" xfId="2945"/>
    <cellStyle name="40% - Accent2 3 5" xfId="2043"/>
    <cellStyle name="40% - Accent2 3 5 2" xfId="2657"/>
    <cellStyle name="40% - Accent2 3 5 2 2" xfId="2950"/>
    <cellStyle name="40% - Accent2 3 5 3" xfId="2949"/>
    <cellStyle name="40% - Accent2 3 6" xfId="1866"/>
    <cellStyle name="40% - Accent2 3 6 2" xfId="2598"/>
    <cellStyle name="40% - Accent2 3 6 2 2" xfId="2952"/>
    <cellStyle name="40% - Accent2 3 6 3" xfId="2951"/>
    <cellStyle name="40% - Accent2 3 7" xfId="2491"/>
    <cellStyle name="40% - Accent2 3 7 2" xfId="2953"/>
    <cellStyle name="40% - Accent2 3 8" xfId="2936"/>
    <cellStyle name="40% - Accent2 4" xfId="2197"/>
    <cellStyle name="40% - Accent2 4 2" xfId="2198"/>
    <cellStyle name="40% - Accent3 2" xfId="439"/>
    <cellStyle name="40% - Accent3 2 2" xfId="811"/>
    <cellStyle name="40% - Accent3 2 2 2" xfId="1470"/>
    <cellStyle name="40% - Accent3 2 2 3" xfId="1974"/>
    <cellStyle name="40% - Accent3 2 3" xfId="1897"/>
    <cellStyle name="40% - Accent3 2 4" xfId="628"/>
    <cellStyle name="40% - Accent3 3" xfId="1326"/>
    <cellStyle name="40% - Accent3 3 2" xfId="1471"/>
    <cellStyle name="40% - Accent3 3 3" xfId="1721"/>
    <cellStyle name="40% - Accent3 3 3 2" xfId="2067"/>
    <cellStyle name="40% - Accent3 3 3 2 2" xfId="2681"/>
    <cellStyle name="40% - Accent3 3 3 2 2 2" xfId="2957"/>
    <cellStyle name="40% - Accent3 3 3 2 3" xfId="2956"/>
    <cellStyle name="40% - Accent3 3 3 3" xfId="2515"/>
    <cellStyle name="40% - Accent3 3 3 3 2" xfId="2958"/>
    <cellStyle name="40% - Accent3 3 3 4" xfId="2955"/>
    <cellStyle name="40% - Accent3 3 4" xfId="1757"/>
    <cellStyle name="40% - Accent3 3 4 2" xfId="2090"/>
    <cellStyle name="40% - Accent3 3 4 2 2" xfId="2704"/>
    <cellStyle name="40% - Accent3 3 4 2 2 2" xfId="2961"/>
    <cellStyle name="40% - Accent3 3 4 2 3" xfId="2960"/>
    <cellStyle name="40% - Accent3 3 4 3" xfId="2538"/>
    <cellStyle name="40% - Accent3 3 4 3 2" xfId="2962"/>
    <cellStyle name="40% - Accent3 3 4 4" xfId="2959"/>
    <cellStyle name="40% - Accent3 3 5" xfId="1825"/>
    <cellStyle name="40% - Accent3 3 5 2" xfId="2128"/>
    <cellStyle name="40% - Accent3 3 5 2 2" xfId="2742"/>
    <cellStyle name="40% - Accent3 3 5 2 2 2" xfId="2965"/>
    <cellStyle name="40% - Accent3 3 5 2 3" xfId="2964"/>
    <cellStyle name="40% - Accent3 3 5 3" xfId="2576"/>
    <cellStyle name="40% - Accent3 3 5 3 2" xfId="2966"/>
    <cellStyle name="40% - Accent3 3 5 4" xfId="2963"/>
    <cellStyle name="40% - Accent3 3 6" xfId="2044"/>
    <cellStyle name="40% - Accent3 3 6 2" xfId="2658"/>
    <cellStyle name="40% - Accent3 3 6 2 2" xfId="2968"/>
    <cellStyle name="40% - Accent3 3 6 3" xfId="2967"/>
    <cellStyle name="40% - Accent3 3 7" xfId="1867"/>
    <cellStyle name="40% - Accent3 3 7 2" xfId="2599"/>
    <cellStyle name="40% - Accent3 3 7 2 2" xfId="2970"/>
    <cellStyle name="40% - Accent3 3 7 3" xfId="2969"/>
    <cellStyle name="40% - Accent3 3 8" xfId="2492"/>
    <cellStyle name="40% - Accent3 3 8 2" xfId="2971"/>
    <cellStyle name="40% - Accent3 3 9" xfId="2954"/>
    <cellStyle name="40% - Accent3 4" xfId="1469"/>
    <cellStyle name="40% - Accent3 4 2" xfId="2199"/>
    <cellStyle name="40% - Accent4 2" xfId="440"/>
    <cellStyle name="40% - Accent4 2 2" xfId="812"/>
    <cellStyle name="40% - Accent4 2 2 2" xfId="1473"/>
    <cellStyle name="40% - Accent4 2 2 3" xfId="1975"/>
    <cellStyle name="40% - Accent4 2 3" xfId="1898"/>
    <cellStyle name="40% - Accent4 2 4" xfId="629"/>
    <cellStyle name="40% - Accent4 3" xfId="1327"/>
    <cellStyle name="40% - Accent4 3 2" xfId="1474"/>
    <cellStyle name="40% - Accent4 3 3" xfId="1722"/>
    <cellStyle name="40% - Accent4 3 3 2" xfId="2068"/>
    <cellStyle name="40% - Accent4 3 3 2 2" xfId="2682"/>
    <cellStyle name="40% - Accent4 3 3 2 2 2" xfId="2975"/>
    <cellStyle name="40% - Accent4 3 3 2 3" xfId="2974"/>
    <cellStyle name="40% - Accent4 3 3 3" xfId="2516"/>
    <cellStyle name="40% - Accent4 3 3 3 2" xfId="2976"/>
    <cellStyle name="40% - Accent4 3 3 4" xfId="2973"/>
    <cellStyle name="40% - Accent4 3 4" xfId="1758"/>
    <cellStyle name="40% - Accent4 3 4 2" xfId="2091"/>
    <cellStyle name="40% - Accent4 3 4 2 2" xfId="2705"/>
    <cellStyle name="40% - Accent4 3 4 2 2 2" xfId="2979"/>
    <cellStyle name="40% - Accent4 3 4 2 3" xfId="2978"/>
    <cellStyle name="40% - Accent4 3 4 3" xfId="2539"/>
    <cellStyle name="40% - Accent4 3 4 3 2" xfId="2980"/>
    <cellStyle name="40% - Accent4 3 4 4" xfId="2977"/>
    <cellStyle name="40% - Accent4 3 5" xfId="1826"/>
    <cellStyle name="40% - Accent4 3 5 2" xfId="2129"/>
    <cellStyle name="40% - Accent4 3 5 2 2" xfId="2743"/>
    <cellStyle name="40% - Accent4 3 5 2 2 2" xfId="2983"/>
    <cellStyle name="40% - Accent4 3 5 2 3" xfId="2982"/>
    <cellStyle name="40% - Accent4 3 5 3" xfId="2577"/>
    <cellStyle name="40% - Accent4 3 5 3 2" xfId="2984"/>
    <cellStyle name="40% - Accent4 3 5 4" xfId="2981"/>
    <cellStyle name="40% - Accent4 3 6" xfId="2045"/>
    <cellStyle name="40% - Accent4 3 6 2" xfId="2659"/>
    <cellStyle name="40% - Accent4 3 6 2 2" xfId="2986"/>
    <cellStyle name="40% - Accent4 3 6 3" xfId="2985"/>
    <cellStyle name="40% - Accent4 3 7" xfId="1868"/>
    <cellStyle name="40% - Accent4 3 7 2" xfId="2600"/>
    <cellStyle name="40% - Accent4 3 7 2 2" xfId="2988"/>
    <cellStyle name="40% - Accent4 3 7 3" xfId="2987"/>
    <cellStyle name="40% - Accent4 3 8" xfId="2493"/>
    <cellStyle name="40% - Accent4 3 8 2" xfId="2989"/>
    <cellStyle name="40% - Accent4 3 9" xfId="2972"/>
    <cellStyle name="40% - Accent4 4" xfId="1472"/>
    <cellStyle name="40% - Accent4 4 2" xfId="2200"/>
    <cellStyle name="40% - Accent5 2" xfId="441"/>
    <cellStyle name="40% - Accent5 2 2" xfId="813"/>
    <cellStyle name="40% - Accent5 2 2 2" xfId="1476"/>
    <cellStyle name="40% - Accent5 2 2 3" xfId="1976"/>
    <cellStyle name="40% - Accent5 2 3" xfId="1899"/>
    <cellStyle name="40% - Accent5 2 4" xfId="630"/>
    <cellStyle name="40% - Accent5 3" xfId="1328"/>
    <cellStyle name="40% - Accent5 3 2" xfId="1477"/>
    <cellStyle name="40% - Accent5 3 3" xfId="1723"/>
    <cellStyle name="40% - Accent5 3 3 2" xfId="2069"/>
    <cellStyle name="40% - Accent5 3 3 2 2" xfId="2683"/>
    <cellStyle name="40% - Accent5 3 3 2 2 2" xfId="2993"/>
    <cellStyle name="40% - Accent5 3 3 2 3" xfId="2992"/>
    <cellStyle name="40% - Accent5 3 3 3" xfId="2517"/>
    <cellStyle name="40% - Accent5 3 3 3 2" xfId="2994"/>
    <cellStyle name="40% - Accent5 3 3 4" xfId="2991"/>
    <cellStyle name="40% - Accent5 3 4" xfId="1759"/>
    <cellStyle name="40% - Accent5 3 4 2" xfId="2092"/>
    <cellStyle name="40% - Accent5 3 4 2 2" xfId="2706"/>
    <cellStyle name="40% - Accent5 3 4 2 2 2" xfId="2997"/>
    <cellStyle name="40% - Accent5 3 4 2 3" xfId="2996"/>
    <cellStyle name="40% - Accent5 3 4 3" xfId="2540"/>
    <cellStyle name="40% - Accent5 3 4 3 2" xfId="2998"/>
    <cellStyle name="40% - Accent5 3 4 4" xfId="2995"/>
    <cellStyle name="40% - Accent5 3 5" xfId="1827"/>
    <cellStyle name="40% - Accent5 3 5 2" xfId="2130"/>
    <cellStyle name="40% - Accent5 3 5 2 2" xfId="2744"/>
    <cellStyle name="40% - Accent5 3 5 2 2 2" xfId="3001"/>
    <cellStyle name="40% - Accent5 3 5 2 3" xfId="3000"/>
    <cellStyle name="40% - Accent5 3 5 3" xfId="2578"/>
    <cellStyle name="40% - Accent5 3 5 3 2" xfId="3002"/>
    <cellStyle name="40% - Accent5 3 5 4" xfId="2999"/>
    <cellStyle name="40% - Accent5 3 6" xfId="2046"/>
    <cellStyle name="40% - Accent5 3 6 2" xfId="2660"/>
    <cellStyle name="40% - Accent5 3 6 2 2" xfId="3004"/>
    <cellStyle name="40% - Accent5 3 6 3" xfId="3003"/>
    <cellStyle name="40% - Accent5 3 7" xfId="1869"/>
    <cellStyle name="40% - Accent5 3 7 2" xfId="2601"/>
    <cellStyle name="40% - Accent5 3 7 2 2" xfId="3006"/>
    <cellStyle name="40% - Accent5 3 7 3" xfId="3005"/>
    <cellStyle name="40% - Accent5 3 8" xfId="2494"/>
    <cellStyle name="40% - Accent5 3 8 2" xfId="3007"/>
    <cellStyle name="40% - Accent5 3 9" xfId="2990"/>
    <cellStyle name="40% - Accent5 4" xfId="1475"/>
    <cellStyle name="40% - Accent5 4 2" xfId="2201"/>
    <cellStyle name="40% - Accent6 2" xfId="442"/>
    <cellStyle name="40% - Accent6 2 2" xfId="814"/>
    <cellStyle name="40% - Accent6 2 2 2" xfId="1479"/>
    <cellStyle name="40% - Accent6 2 2 3" xfId="1977"/>
    <cellStyle name="40% - Accent6 2 3" xfId="1900"/>
    <cellStyle name="40% - Accent6 2 4" xfId="631"/>
    <cellStyle name="40% - Accent6 3" xfId="1329"/>
    <cellStyle name="40% - Accent6 3 2" xfId="1480"/>
    <cellStyle name="40% - Accent6 3 3" xfId="1724"/>
    <cellStyle name="40% - Accent6 3 3 2" xfId="2070"/>
    <cellStyle name="40% - Accent6 3 3 2 2" xfId="2684"/>
    <cellStyle name="40% - Accent6 3 3 2 2 2" xfId="3011"/>
    <cellStyle name="40% - Accent6 3 3 2 3" xfId="3010"/>
    <cellStyle name="40% - Accent6 3 3 3" xfId="2518"/>
    <cellStyle name="40% - Accent6 3 3 3 2" xfId="3012"/>
    <cellStyle name="40% - Accent6 3 3 4" xfId="3009"/>
    <cellStyle name="40% - Accent6 3 4" xfId="1760"/>
    <cellStyle name="40% - Accent6 3 4 2" xfId="2093"/>
    <cellStyle name="40% - Accent6 3 4 2 2" xfId="2707"/>
    <cellStyle name="40% - Accent6 3 4 2 2 2" xfId="3015"/>
    <cellStyle name="40% - Accent6 3 4 2 3" xfId="3014"/>
    <cellStyle name="40% - Accent6 3 4 3" xfId="2541"/>
    <cellStyle name="40% - Accent6 3 4 3 2" xfId="3016"/>
    <cellStyle name="40% - Accent6 3 4 4" xfId="3013"/>
    <cellStyle name="40% - Accent6 3 5" xfId="1828"/>
    <cellStyle name="40% - Accent6 3 5 2" xfId="2131"/>
    <cellStyle name="40% - Accent6 3 5 2 2" xfId="2745"/>
    <cellStyle name="40% - Accent6 3 5 2 2 2" xfId="3019"/>
    <cellStyle name="40% - Accent6 3 5 2 3" xfId="3018"/>
    <cellStyle name="40% - Accent6 3 5 3" xfId="2579"/>
    <cellStyle name="40% - Accent6 3 5 3 2" xfId="3020"/>
    <cellStyle name="40% - Accent6 3 5 4" xfId="3017"/>
    <cellStyle name="40% - Accent6 3 6" xfId="2047"/>
    <cellStyle name="40% - Accent6 3 6 2" xfId="2661"/>
    <cellStyle name="40% - Accent6 3 6 2 2" xfId="3022"/>
    <cellStyle name="40% - Accent6 3 6 3" xfId="3021"/>
    <cellStyle name="40% - Accent6 3 7" xfId="1870"/>
    <cellStyle name="40% - Accent6 3 7 2" xfId="2602"/>
    <cellStyle name="40% - Accent6 3 7 2 2" xfId="3024"/>
    <cellStyle name="40% - Accent6 3 7 3" xfId="3023"/>
    <cellStyle name="40% - Accent6 3 8" xfId="2495"/>
    <cellStyle name="40% - Accent6 3 8 2" xfId="3025"/>
    <cellStyle name="40% - Accent6 3 9" xfId="3008"/>
    <cellStyle name="40% - Accent6 4" xfId="1478"/>
    <cellStyle name="40% - Accent6 4 2" xfId="2202"/>
    <cellStyle name="60% - Accent1 2" xfId="443"/>
    <cellStyle name="60% - Accent1 2 2" xfId="815"/>
    <cellStyle name="60% - Accent1 2 2 2" xfId="1482"/>
    <cellStyle name="60% - Accent1 2 2 3" xfId="1978"/>
    <cellStyle name="60% - Accent1 2 3" xfId="1901"/>
    <cellStyle name="60% - Accent1 2 4" xfId="632"/>
    <cellStyle name="60% - Accent1 3" xfId="1330"/>
    <cellStyle name="60% - Accent1 4" xfId="1481"/>
    <cellStyle name="60% - Accent2 2" xfId="444"/>
    <cellStyle name="60% - Accent2 2 2" xfId="816"/>
    <cellStyle name="60% - Accent2 2 2 2" xfId="1484"/>
    <cellStyle name="60% - Accent2 2 2 3" xfId="1979"/>
    <cellStyle name="60% - Accent2 2 3" xfId="1902"/>
    <cellStyle name="60% - Accent2 2 4" xfId="633"/>
    <cellStyle name="60% - Accent2 3" xfId="1331"/>
    <cellStyle name="60% - Accent2 4" xfId="1483"/>
    <cellStyle name="60% - Accent3 2" xfId="445"/>
    <cellStyle name="60% - Accent3 2 2" xfId="817"/>
    <cellStyle name="60% - Accent3 2 2 2" xfId="1486"/>
    <cellStyle name="60% - Accent3 2 2 3" xfId="1980"/>
    <cellStyle name="60% - Accent3 2 3" xfId="1903"/>
    <cellStyle name="60% - Accent3 2 4" xfId="634"/>
    <cellStyle name="60% - Accent3 3" xfId="1332"/>
    <cellStyle name="60% - Accent3 4" xfId="1485"/>
    <cellStyle name="60% - Accent4 2" xfId="446"/>
    <cellStyle name="60% - Accent4 2 2" xfId="818"/>
    <cellStyle name="60% - Accent4 2 2 2" xfId="1488"/>
    <cellStyle name="60% - Accent4 2 2 3" xfId="1981"/>
    <cellStyle name="60% - Accent4 2 3" xfId="1904"/>
    <cellStyle name="60% - Accent4 2 4" xfId="635"/>
    <cellStyle name="60% - Accent4 3" xfId="1333"/>
    <cellStyle name="60% - Accent4 4" xfId="1487"/>
    <cellStyle name="60% - Accent5 2" xfId="447"/>
    <cellStyle name="60% - Accent5 2 2" xfId="819"/>
    <cellStyle name="60% - Accent5 2 2 2" xfId="1490"/>
    <cellStyle name="60% - Accent5 2 2 3" xfId="1982"/>
    <cellStyle name="60% - Accent5 2 3" xfId="1905"/>
    <cellStyle name="60% - Accent5 2 4" xfId="636"/>
    <cellStyle name="60% - Accent5 3" xfId="1334"/>
    <cellStyle name="60% - Accent5 4" xfId="1489"/>
    <cellStyle name="60% - Accent6 2" xfId="448"/>
    <cellStyle name="60% - Accent6 2 2" xfId="820"/>
    <cellStyle name="60% - Accent6 2 2 2" xfId="1492"/>
    <cellStyle name="60% - Accent6 2 2 3" xfId="1983"/>
    <cellStyle name="60% - Accent6 2 3" xfId="1906"/>
    <cellStyle name="60% - Accent6 2 4" xfId="637"/>
    <cellStyle name="60% - Accent6 3" xfId="1335"/>
    <cellStyle name="60% - Accent6 4" xfId="1491"/>
    <cellStyle name="Accent1 2" xfId="449"/>
    <cellStyle name="Accent1 2 2" xfId="821"/>
    <cellStyle name="Accent1 2 2 2" xfId="1494"/>
    <cellStyle name="Accent1 2 2 3" xfId="1984"/>
    <cellStyle name="Accent1 2 3" xfId="1907"/>
    <cellStyle name="Accent1 2 4" xfId="638"/>
    <cellStyle name="Accent1 3" xfId="1336"/>
    <cellStyle name="Accent1 4" xfId="1493"/>
    <cellStyle name="Accent2 2" xfId="450"/>
    <cellStyle name="Accent2 2 2" xfId="822"/>
    <cellStyle name="Accent2 2 2 2" xfId="1496"/>
    <cellStyle name="Accent2 2 2 3" xfId="1985"/>
    <cellStyle name="Accent2 2 3" xfId="1908"/>
    <cellStyle name="Accent2 2 4" xfId="639"/>
    <cellStyle name="Accent2 3" xfId="1337"/>
    <cellStyle name="Accent2 4" xfId="1495"/>
    <cellStyle name="Accent3 2" xfId="451"/>
    <cellStyle name="Accent3 2 2" xfId="823"/>
    <cellStyle name="Accent3 2 2 2" xfId="1498"/>
    <cellStyle name="Accent3 2 2 3" xfId="1986"/>
    <cellStyle name="Accent3 2 3" xfId="1909"/>
    <cellStyle name="Accent3 2 4" xfId="640"/>
    <cellStyle name="Accent3 3" xfId="1338"/>
    <cellStyle name="Accent3 4" xfId="1497"/>
    <cellStyle name="Accent4 2" xfId="452"/>
    <cellStyle name="Accent4 2 2" xfId="824"/>
    <cellStyle name="Accent4 2 2 2" xfId="1500"/>
    <cellStyle name="Accent4 2 2 3" xfId="1987"/>
    <cellStyle name="Accent4 2 3" xfId="1910"/>
    <cellStyle name="Accent4 2 4" xfId="641"/>
    <cellStyle name="Accent4 3" xfId="1339"/>
    <cellStyle name="Accent4 4" xfId="1499"/>
    <cellStyle name="Accent5 2" xfId="453"/>
    <cellStyle name="Accent5 2 2" xfId="825"/>
    <cellStyle name="Accent5 2 3" xfId="1911"/>
    <cellStyle name="Accent5 2 4" xfId="642"/>
    <cellStyle name="Accent5 3" xfId="1340"/>
    <cellStyle name="Accent5 4" xfId="2203"/>
    <cellStyle name="Accent6 2" xfId="454"/>
    <cellStyle name="Accent6 2 2" xfId="826"/>
    <cellStyle name="Accent6 2 2 2" xfId="1502"/>
    <cellStyle name="Accent6 2 2 3" xfId="1988"/>
    <cellStyle name="Accent6 2 3" xfId="1912"/>
    <cellStyle name="Accent6 2 4" xfId="643"/>
    <cellStyle name="Accent6 3" xfId="1341"/>
    <cellStyle name="Accent6 4" xfId="1501"/>
    <cellStyle name="AFE" xfId="2204"/>
    <cellStyle name="Bad 2" xfId="455"/>
    <cellStyle name="Bad 2 2" xfId="827"/>
    <cellStyle name="Bad 2 2 2" xfId="1504"/>
    <cellStyle name="Bad 2 2 3" xfId="1989"/>
    <cellStyle name="Bad 2 3" xfId="1913"/>
    <cellStyle name="Bad 2 4" xfId="644"/>
    <cellStyle name="Bad 3" xfId="1342"/>
    <cellStyle name="Bad 4" xfId="1503"/>
    <cellStyle name="Body" xfId="2205"/>
    <cellStyle name="Bold/Border" xfId="12"/>
    <cellStyle name="Bold/Border 2" xfId="3584"/>
    <cellStyle name="Bold/Border 3" xfId="277"/>
    <cellStyle name="Brand Align Left Text" xfId="13"/>
    <cellStyle name="Brand Default" xfId="14"/>
    <cellStyle name="Brand Percent" xfId="15"/>
    <cellStyle name="Brand Source" xfId="16"/>
    <cellStyle name="Brand Subtitle with Underline" xfId="17"/>
    <cellStyle name="Brand Subtitle without Underline" xfId="18"/>
    <cellStyle name="Brand Title" xfId="19"/>
    <cellStyle name="Bullet" xfId="20"/>
    <cellStyle name="Bullet 2" xfId="21"/>
    <cellStyle name="Calc Currency (0)" xfId="22"/>
    <cellStyle name="Calc Currency (0) 2" xfId="1505"/>
    <cellStyle name="Calc Currency (2)" xfId="2206"/>
    <cellStyle name="Calc Percent (0)" xfId="645"/>
    <cellStyle name="Calc Percent (0) 2" xfId="932"/>
    <cellStyle name="Calc Percent (0) 3" xfId="1173"/>
    <cellStyle name="Calc Percent (1)" xfId="646"/>
    <cellStyle name="Calc Percent (1) 2" xfId="933"/>
    <cellStyle name="Calc Percent (1) 3" xfId="1174"/>
    <cellStyle name="Calc Percent (1) 4" xfId="1506"/>
    <cellStyle name="Calc Percent (2)" xfId="2207"/>
    <cellStyle name="Calc Units (0)" xfId="2208"/>
    <cellStyle name="Calc Units (1)" xfId="2209"/>
    <cellStyle name="Calc Units (2)" xfId="2210"/>
    <cellStyle name="Calculation 2" xfId="456"/>
    <cellStyle name="Calculation 2 2" xfId="828"/>
    <cellStyle name="Calculation 2 2 2" xfId="1508"/>
    <cellStyle name="Calculation 2 2 2 2" xfId="3916"/>
    <cellStyle name="Calculation 2 2 2 3" xfId="4104"/>
    <cellStyle name="Calculation 2 2 2 4" xfId="3745"/>
    <cellStyle name="Calculation 2 2 3" xfId="1990"/>
    <cellStyle name="Calculation 2 2 3 2" xfId="3971"/>
    <cellStyle name="Calculation 2 2 3 3" xfId="3894"/>
    <cellStyle name="Calculation 2 2 3 4" xfId="4035"/>
    <cellStyle name="Calculation 2 2 4" xfId="3821"/>
    <cellStyle name="Calculation 2 2 5" xfId="4015"/>
    <cellStyle name="Calculation 2 2 6" xfId="3742"/>
    <cellStyle name="Calculation 2 3" xfId="1914"/>
    <cellStyle name="Calculation 2 3 2" xfId="3965"/>
    <cellStyle name="Calculation 2 3 3" xfId="3812"/>
    <cellStyle name="Calculation 2 3 4" xfId="4110"/>
    <cellStyle name="Calculation 2 4" xfId="647"/>
    <cellStyle name="Calculation 2 4 2" xfId="3804"/>
    <cellStyle name="Calculation 2 4 3" xfId="3814"/>
    <cellStyle name="Calculation 2 4 4" xfId="3862"/>
    <cellStyle name="Calculation 2 5" xfId="3746"/>
    <cellStyle name="Calculation 2 6" xfId="3800"/>
    <cellStyle name="Calculation 2 7" xfId="3818"/>
    <cellStyle name="Calculation 3" xfId="1343"/>
    <cellStyle name="Calculation 4" xfId="1507"/>
    <cellStyle name="Calculation 4 2" xfId="3915"/>
    <cellStyle name="Calculation 4 3" xfId="3841"/>
    <cellStyle name="Calculation 4 4" xfId="4002"/>
    <cellStyle name="Check Cell 2" xfId="457"/>
    <cellStyle name="Check Cell 2 2" xfId="829"/>
    <cellStyle name="Check Cell 2 3" xfId="1915"/>
    <cellStyle name="Check Cell 2 4" xfId="648"/>
    <cellStyle name="Check Cell 3" xfId="1344"/>
    <cellStyle name="Check Cell 4" xfId="2211"/>
    <cellStyle name="Comma" xfId="23" builtinId="3"/>
    <cellStyle name="Comma  - Style1" xfId="24"/>
    <cellStyle name="Comma  - Style1 2" xfId="1511"/>
    <cellStyle name="Comma  - Style1 3" xfId="1510"/>
    <cellStyle name="Comma  - Style1 4" xfId="3587"/>
    <cellStyle name="Comma  - Style1 5" xfId="279"/>
    <cellStyle name="Comma  - Style2" xfId="25"/>
    <cellStyle name="Comma  - Style2 2" xfId="1513"/>
    <cellStyle name="Comma  - Style2 3" xfId="1512"/>
    <cellStyle name="Comma  - Style2 4" xfId="3588"/>
    <cellStyle name="Comma  - Style2 5" xfId="280"/>
    <cellStyle name="Comma  - Style3" xfId="26"/>
    <cellStyle name="Comma  - Style3 2" xfId="1515"/>
    <cellStyle name="Comma  - Style3 3" xfId="1514"/>
    <cellStyle name="Comma  - Style3 4" xfId="3589"/>
    <cellStyle name="Comma  - Style3 5" xfId="281"/>
    <cellStyle name="Comma  - Style4" xfId="27"/>
    <cellStyle name="Comma  - Style4 2" xfId="1517"/>
    <cellStyle name="Comma  - Style4 3" xfId="1516"/>
    <cellStyle name="Comma  - Style4 4" xfId="3590"/>
    <cellStyle name="Comma  - Style4 5" xfId="282"/>
    <cellStyle name="Comma  - Style5" xfId="28"/>
    <cellStyle name="Comma  - Style5 2" xfId="1519"/>
    <cellStyle name="Comma  - Style5 3" xfId="1518"/>
    <cellStyle name="Comma  - Style5 4" xfId="3591"/>
    <cellStyle name="Comma  - Style5 5" xfId="283"/>
    <cellStyle name="Comma  - Style6" xfId="29"/>
    <cellStyle name="Comma  - Style6 2" xfId="1521"/>
    <cellStyle name="Comma  - Style6 3" xfId="1520"/>
    <cellStyle name="Comma  - Style6 4" xfId="3592"/>
    <cellStyle name="Comma  - Style6 5" xfId="284"/>
    <cellStyle name="Comma  - Style7" xfId="30"/>
    <cellStyle name="Comma  - Style7 2" xfId="1523"/>
    <cellStyle name="Comma  - Style7 3" xfId="1522"/>
    <cellStyle name="Comma  - Style7 4" xfId="3593"/>
    <cellStyle name="Comma  - Style7 5" xfId="285"/>
    <cellStyle name="Comma  - Style8" xfId="31"/>
    <cellStyle name="Comma  - Style8 2" xfId="1525"/>
    <cellStyle name="Comma  - Style8 3" xfId="1524"/>
    <cellStyle name="Comma  - Style8 4" xfId="3594"/>
    <cellStyle name="Comma  - Style8 5" xfId="286"/>
    <cellStyle name="Comma [0] 2" xfId="2212"/>
    <cellStyle name="Comma [00]" xfId="2213"/>
    <cellStyle name="Comma 10" xfId="32"/>
    <cellStyle name="Comma 10 2" xfId="33"/>
    <cellStyle name="Comma 10 2 2" xfId="34"/>
    <cellStyle name="Comma 10 2 3" xfId="650"/>
    <cellStyle name="Comma 10 3" xfId="254"/>
    <cellStyle name="Comma 10 3 2" xfId="3728"/>
    <cellStyle name="Comma 10 3 3" xfId="831"/>
    <cellStyle name="Comma 10 4" xfId="1175"/>
    <cellStyle name="Comma 10 5" xfId="649"/>
    <cellStyle name="Comma 100" xfId="387"/>
    <cellStyle name="Comma 101" xfId="3876"/>
    <cellStyle name="Comma 102" xfId="4007"/>
    <cellStyle name="Comma 103" xfId="3930"/>
    <cellStyle name="Comma 104" xfId="4108"/>
    <cellStyle name="Comma 11" xfId="35"/>
    <cellStyle name="Comma 11 10" xfId="3536"/>
    <cellStyle name="Comma 11 2" xfId="243"/>
    <cellStyle name="Comma 11 2 2" xfId="3720"/>
    <cellStyle name="Comma 11 2 3" xfId="934"/>
    <cellStyle name="Comma 11 3" xfId="1176"/>
    <cellStyle name="Comma 11 4" xfId="3535"/>
    <cellStyle name="Comma 11 5" xfId="3595"/>
    <cellStyle name="Comma 11 6" xfId="287"/>
    <cellStyle name="Comma 12" xfId="36"/>
    <cellStyle name="Comma 12 2" xfId="935"/>
    <cellStyle name="Comma 12 2 2" xfId="2214"/>
    <cellStyle name="Comma 12 3" xfId="1177"/>
    <cellStyle name="Comma 12 3 2" xfId="2215"/>
    <cellStyle name="Comma 12 4" xfId="2216"/>
    <cellStyle name="Comma 12 5" xfId="3537"/>
    <cellStyle name="Comma 12 6" xfId="3596"/>
    <cellStyle name="Comma 12 7" xfId="288"/>
    <cellStyle name="Comma 13" xfId="37"/>
    <cellStyle name="Comma 13 2" xfId="936"/>
    <cellStyle name="Comma 13 3" xfId="1178"/>
    <cellStyle name="Comma 13 4" xfId="3597"/>
    <cellStyle name="Comma 13 5" xfId="289"/>
    <cellStyle name="Comma 14" xfId="38"/>
    <cellStyle name="Comma 14 2" xfId="937"/>
    <cellStyle name="Comma 14 3" xfId="1179"/>
    <cellStyle name="Comma 14 4" xfId="3598"/>
    <cellStyle name="Comma 14 5" xfId="290"/>
    <cellStyle name="Comma 15" xfId="39"/>
    <cellStyle name="Comma 15 2" xfId="938"/>
    <cellStyle name="Comma 15 3" xfId="1180"/>
    <cellStyle name="Comma 15 4" xfId="3599"/>
    <cellStyle name="Comma 15 5" xfId="291"/>
    <cellStyle name="Comma 16" xfId="40"/>
    <cellStyle name="Comma 16 2" xfId="939"/>
    <cellStyle name="Comma 16 3" xfId="1181"/>
    <cellStyle name="Comma 16 4" xfId="1526"/>
    <cellStyle name="Comma 16 5" xfId="1796"/>
    <cellStyle name="Comma 16 6" xfId="3600"/>
    <cellStyle name="Comma 16 7" xfId="292"/>
    <cellStyle name="Comma 17" xfId="41"/>
    <cellStyle name="Comma 17 2" xfId="940"/>
    <cellStyle name="Comma 17 3" xfId="1182"/>
    <cellStyle name="Comma 17 4" xfId="3601"/>
    <cellStyle name="Comma 17 5" xfId="293"/>
    <cellStyle name="Comma 18" xfId="42"/>
    <cellStyle name="Comma 18 2" xfId="941"/>
    <cellStyle name="Comma 18 3" xfId="221"/>
    <cellStyle name="Comma 18 3 2" xfId="3678"/>
    <cellStyle name="Comma 18 3 3" xfId="1183"/>
    <cellStyle name="Comma 18 4" xfId="3602"/>
    <cellStyle name="Comma 18 5" xfId="294"/>
    <cellStyle name="Comma 19" xfId="43"/>
    <cellStyle name="Comma 19 2" xfId="942"/>
    <cellStyle name="Comma 19 3" xfId="1184"/>
    <cellStyle name="Comma 19 4" xfId="3603"/>
    <cellStyle name="Comma 19 5" xfId="295"/>
    <cellStyle name="Comma 2" xfId="44"/>
    <cellStyle name="Comma 2 10" xfId="876"/>
    <cellStyle name="Comma 2 11" xfId="225"/>
    <cellStyle name="Comma 2 12" xfId="2217"/>
    <cellStyle name="Comma 2 13" xfId="2218"/>
    <cellStyle name="Comma 2 14" xfId="2219"/>
    <cellStyle name="Comma 2 15" xfId="2220"/>
    <cellStyle name="Comma 2 16" xfId="2221"/>
    <cellStyle name="Comma 2 17" xfId="2222"/>
    <cellStyle name="Comma 2 18" xfId="2223"/>
    <cellStyle name="Comma 2 19" xfId="2224"/>
    <cellStyle name="Comma 2 2" xfId="45"/>
    <cellStyle name="Comma 2 2 2" xfId="46"/>
    <cellStyle name="Comma 2 2 2 2" xfId="653"/>
    <cellStyle name="Comma 2 2 2 3" xfId="652"/>
    <cellStyle name="Comma 2 2 2 3 2" xfId="1186"/>
    <cellStyle name="Comma 2 2 2 3 3" xfId="1916"/>
    <cellStyle name="Comma 2 2 2 4" xfId="3539"/>
    <cellStyle name="Comma 2 2 3" xfId="47"/>
    <cellStyle name="Comma 2 2 3 2" xfId="944"/>
    <cellStyle name="Comma 2 2 3 3" xfId="1187"/>
    <cellStyle name="Comma 2 2 4" xfId="48"/>
    <cellStyle name="Comma 2 2 4 2" xfId="979"/>
    <cellStyle name="Comma 2 2 4 3" xfId="1246"/>
    <cellStyle name="Comma 2 2 4 4" xfId="1527"/>
    <cellStyle name="Comma 2 2 4 5" xfId="943"/>
    <cellStyle name="Comma 2 2 4 6" xfId="654"/>
    <cellStyle name="Comma 2 2 5" xfId="655"/>
    <cellStyle name="Comma 2 2 5 2" xfId="1185"/>
    <cellStyle name="Comma 2 2 5 3" xfId="1917"/>
    <cellStyle name="Comma 2 2_cdc recon -amna" xfId="656"/>
    <cellStyle name="Comma 2 20" xfId="3538"/>
    <cellStyle name="Comma 2 3" xfId="49"/>
    <cellStyle name="Comma 2 3 2" xfId="50"/>
    <cellStyle name="Comma 2 3 2 2" xfId="51"/>
    <cellStyle name="Comma 2 3 3" xfId="1188"/>
    <cellStyle name="Comma 2 3 4" xfId="1918"/>
    <cellStyle name="Comma 2 3 5" xfId="657"/>
    <cellStyle name="Comma 2 4" xfId="52"/>
    <cellStyle name="Comma 2 4 2" xfId="945"/>
    <cellStyle name="Comma 2 4 3" xfId="1189"/>
    <cellStyle name="Comma 2 4 4" xfId="658"/>
    <cellStyle name="Comma 2 5" xfId="53"/>
    <cellStyle name="Comma 2 5 2" xfId="2225"/>
    <cellStyle name="Comma 2 6" xfId="54"/>
    <cellStyle name="Comma 2 6 2" xfId="832"/>
    <cellStyle name="Comma 2 6 3" xfId="1245"/>
    <cellStyle name="Comma 2 6 4" xfId="1528"/>
    <cellStyle name="Comma 2 6 5" xfId="659"/>
    <cellStyle name="Comma 2 7" xfId="651"/>
    <cellStyle name="Comma 2 7 2" xfId="218"/>
    <cellStyle name="Comma 2 8" xfId="875"/>
    <cellStyle name="Comma 2 9" xfId="867"/>
    <cellStyle name="Comma 2_Accounts 2008 (25-02-09)" xfId="2226"/>
    <cellStyle name="Comma 20" xfId="55"/>
    <cellStyle name="Comma 20 2" xfId="241"/>
    <cellStyle name="Comma 20 2 2" xfId="2227"/>
    <cellStyle name="Comma 20 2 3" xfId="946"/>
    <cellStyle name="Comma 20 3" xfId="1190"/>
    <cellStyle name="Comma 20 3 2" xfId="2228"/>
    <cellStyle name="Comma 20 4" xfId="2229"/>
    <cellStyle name="Comma 20 4 2" xfId="2230"/>
    <cellStyle name="Comma 20 5" xfId="2231"/>
    <cellStyle name="Comma 20 6" xfId="3604"/>
    <cellStyle name="Comma 20 7" xfId="298"/>
    <cellStyle name="Comma 21" xfId="56"/>
    <cellStyle name="Comma 21 2" xfId="947"/>
    <cellStyle name="Comma 21 3" xfId="1191"/>
    <cellStyle name="Comma 22" xfId="57"/>
    <cellStyle name="Comma 22 2" xfId="948"/>
    <cellStyle name="Comma 22 3" xfId="1192"/>
    <cellStyle name="Comma 23" xfId="58"/>
    <cellStyle name="Comma 23 2" xfId="660"/>
    <cellStyle name="Comma 24" xfId="59"/>
    <cellStyle name="Comma 24 2" xfId="949"/>
    <cellStyle name="Comma 24 3" xfId="1193"/>
    <cellStyle name="Comma 24 4" xfId="661"/>
    <cellStyle name="Comma 25" xfId="60"/>
    <cellStyle name="Comma 25 10" xfId="385"/>
    <cellStyle name="Comma 25 2" xfId="209"/>
    <cellStyle name="Comma 25 2 2" xfId="3673"/>
    <cellStyle name="Comma 25 2 3" xfId="833"/>
    <cellStyle name="Comma 25 3" xfId="1919"/>
    <cellStyle name="Comma 25 4" xfId="662"/>
    <cellStyle name="Comma 25 5" xfId="2407"/>
    <cellStyle name="Comma 25 5 2" xfId="2773"/>
    <cellStyle name="Comma 25 5 2 2" xfId="3028"/>
    <cellStyle name="Comma 25 5 3" xfId="3027"/>
    <cellStyle name="Comma 25 6" xfId="2446"/>
    <cellStyle name="Comma 25 6 2" xfId="3029"/>
    <cellStyle name="Comma 25 7" xfId="3026"/>
    <cellStyle name="Comma 25 8" xfId="3605"/>
    <cellStyle name="Comma 25 9" xfId="3696"/>
    <cellStyle name="Comma 26" xfId="61"/>
    <cellStyle name="Comma 26 2" xfId="980"/>
    <cellStyle name="Comma 27" xfId="62"/>
    <cellStyle name="Comma 27 2" xfId="903"/>
    <cellStyle name="Comma 27 2 10" xfId="982"/>
    <cellStyle name="Comma 27 2 11" xfId="2002"/>
    <cellStyle name="Comma 27 2 11 2" xfId="2619"/>
    <cellStyle name="Comma 27 2 11 2 2" xfId="3032"/>
    <cellStyle name="Comma 27 2 11 3" xfId="3031"/>
    <cellStyle name="Comma 27 2 12" xfId="1873"/>
    <cellStyle name="Comma 27 2 12 2" xfId="2605"/>
    <cellStyle name="Comma 27 2 12 2 2" xfId="3034"/>
    <cellStyle name="Comma 27 2 12 3" xfId="3033"/>
    <cellStyle name="Comma 27 2 13" xfId="2453"/>
    <cellStyle name="Comma 27 2 13 2" xfId="3035"/>
    <cellStyle name="Comma 27 2 14" xfId="3030"/>
    <cellStyle name="Comma 27 2 2" xfId="1135"/>
    <cellStyle name="Comma 27 2 2 2" xfId="1303"/>
    <cellStyle name="Comma 27 2 2 2 2" xfId="794"/>
    <cellStyle name="Comma 27 2 2 2 2 2" xfId="1797"/>
    <cellStyle name="Comma 27 2 2 2 2 2 2" xfId="2106"/>
    <cellStyle name="Comma 27 2 2 2 2 2 2 2" xfId="2720"/>
    <cellStyle name="Comma 27 2 2 2 2 2 2 2 2" xfId="3041"/>
    <cellStyle name="Comma 27 2 2 2 2 2 2 3" xfId="3040"/>
    <cellStyle name="Comma 27 2 2 2 2 2 3" xfId="2554"/>
    <cellStyle name="Comma 27 2 2 2 2 2 3 2" xfId="3042"/>
    <cellStyle name="Comma 27 2 2 2 2 2 4" xfId="3039"/>
    <cellStyle name="Comma 27 2 2 2 2 3" xfId="1963"/>
    <cellStyle name="Comma 27 2 2 2 2 3 2" xfId="2617"/>
    <cellStyle name="Comma 27 2 2 2 2 3 2 2" xfId="3044"/>
    <cellStyle name="Comma 27 2 2 2 2 3 3" xfId="3043"/>
    <cellStyle name="Comma 27 2 2 2 2 4" xfId="1883"/>
    <cellStyle name="Comma 27 2 2 2 2 4 2" xfId="2615"/>
    <cellStyle name="Comma 27 2 2 2 2 4 2 2" xfId="3046"/>
    <cellStyle name="Comma 27 2 2 2 2 4 3" xfId="3045"/>
    <cellStyle name="Comma 27 2 2 2 2 5" xfId="2451"/>
    <cellStyle name="Comma 27 2 2 2 2 5 2" xfId="3047"/>
    <cellStyle name="Comma 27 2 2 2 2 6" xfId="3038"/>
    <cellStyle name="Comma 27 2 2 2 3" xfId="2029"/>
    <cellStyle name="Comma 27 2 2 2 3 2" xfId="2643"/>
    <cellStyle name="Comma 27 2 2 2 3 2 2" xfId="3049"/>
    <cellStyle name="Comma 27 2 2 2 3 3" xfId="3048"/>
    <cellStyle name="Comma 27 2 2 2 4" xfId="2477"/>
    <cellStyle name="Comma 27 2 2 2 4 2" xfId="3050"/>
    <cellStyle name="Comma 27 2 2 2 5" xfId="3037"/>
    <cellStyle name="Comma 27 2 2 3" xfId="1530"/>
    <cellStyle name="Comma 27 2 2 4" xfId="2014"/>
    <cellStyle name="Comma 27 2 2 4 2" xfId="2629"/>
    <cellStyle name="Comma 27 2 2 4 2 2" xfId="3052"/>
    <cellStyle name="Comma 27 2 2 4 3" xfId="3051"/>
    <cellStyle name="Comma 27 2 2 5" xfId="2463"/>
    <cellStyle name="Comma 27 2 2 5 2" xfId="3053"/>
    <cellStyle name="Comma 27 2 2 6" xfId="3036"/>
    <cellStyle name="Comma 27 2 3" xfId="1279"/>
    <cellStyle name="Comma 27 2 3 2" xfId="1307"/>
    <cellStyle name="Comma 27 2 3 2 2" xfId="1798"/>
    <cellStyle name="Comma 27 2 3 2 2 2" xfId="2107"/>
    <cellStyle name="Comma 27 2 3 2 2 2 2" xfId="2721"/>
    <cellStyle name="Comma 27 2 3 2 2 2 2 2" xfId="3058"/>
    <cellStyle name="Comma 27 2 3 2 2 2 3" xfId="3057"/>
    <cellStyle name="Comma 27 2 3 2 2 3" xfId="2555"/>
    <cellStyle name="Comma 27 2 3 2 2 3 2" xfId="3059"/>
    <cellStyle name="Comma 27 2 3 2 2 4" xfId="3056"/>
    <cellStyle name="Comma 27 2 3 2 3" xfId="2033"/>
    <cellStyle name="Comma 27 2 3 2 3 2" xfId="2647"/>
    <cellStyle name="Comma 27 2 3 2 3 2 2" xfId="3061"/>
    <cellStyle name="Comma 27 2 3 2 3 3" xfId="3060"/>
    <cellStyle name="Comma 27 2 3 2 4" xfId="2481"/>
    <cellStyle name="Comma 27 2 3 2 4 2" xfId="3062"/>
    <cellStyle name="Comma 27 2 3 2 5" xfId="3055"/>
    <cellStyle name="Comma 27 2 3 3" xfId="1531"/>
    <cellStyle name="Comma 27 2 3 4" xfId="2019"/>
    <cellStyle name="Comma 27 2 3 4 2" xfId="2633"/>
    <cellStyle name="Comma 27 2 3 4 2 2" xfId="3064"/>
    <cellStyle name="Comma 27 2 3 4 3" xfId="3063"/>
    <cellStyle name="Comma 27 2 3 5" xfId="2467"/>
    <cellStyle name="Comma 27 2 3 5 2" xfId="3065"/>
    <cellStyle name="Comma 27 2 3 6" xfId="3054"/>
    <cellStyle name="Comma 27 2 4" xfId="1529"/>
    <cellStyle name="Comma 27 2 5" xfId="1439"/>
    <cellStyle name="Comma 27 2 5 2" xfId="2050"/>
    <cellStyle name="Comma 27 2 5 2 2" xfId="2664"/>
    <cellStyle name="Comma 27 2 5 2 2 2" xfId="3068"/>
    <cellStyle name="Comma 27 2 5 2 3" xfId="3067"/>
    <cellStyle name="Comma 27 2 5 3" xfId="2498"/>
    <cellStyle name="Comma 27 2 5 3 2" xfId="3069"/>
    <cellStyle name="Comma 27 2 5 4" xfId="3066"/>
    <cellStyle name="Comma 27 2 6" xfId="1727"/>
    <cellStyle name="Comma 27 2 6 2" xfId="2073"/>
    <cellStyle name="Comma 27 2 6 2 2" xfId="2687"/>
    <cellStyle name="Comma 27 2 6 2 2 2" xfId="3072"/>
    <cellStyle name="Comma 27 2 6 2 3" xfId="3071"/>
    <cellStyle name="Comma 27 2 6 3" xfId="2521"/>
    <cellStyle name="Comma 27 2 6 3 2" xfId="3073"/>
    <cellStyle name="Comma 27 2 6 4" xfId="3070"/>
    <cellStyle name="Comma 27 2 7" xfId="1767"/>
    <cellStyle name="Comma 27 2 7 2" xfId="2096"/>
    <cellStyle name="Comma 27 2 7 2 2" xfId="2710"/>
    <cellStyle name="Comma 27 2 7 2 2 2" xfId="3076"/>
    <cellStyle name="Comma 27 2 7 2 3" xfId="3075"/>
    <cellStyle name="Comma 27 2 7 3" xfId="2544"/>
    <cellStyle name="Comma 27 2 7 3 2" xfId="3077"/>
    <cellStyle name="Comma 27 2 7 4" xfId="3074"/>
    <cellStyle name="Comma 27 2 8" xfId="1831"/>
    <cellStyle name="Comma 27 2 8 2" xfId="2134"/>
    <cellStyle name="Comma 27 2 8 2 2" xfId="2748"/>
    <cellStyle name="Comma 27 2 8 2 2 2" xfId="3080"/>
    <cellStyle name="Comma 27 2 8 2 3" xfId="3079"/>
    <cellStyle name="Comma 27 2 8 3" xfId="2582"/>
    <cellStyle name="Comma 27 2 8 3 2" xfId="3081"/>
    <cellStyle name="Comma 27 2 8 4" xfId="3078"/>
    <cellStyle name="Comma 27 2 9" xfId="1310"/>
    <cellStyle name="Comma 27 2 9 2" xfId="2035"/>
    <cellStyle name="Comma 27 2 9 2 2" xfId="2649"/>
    <cellStyle name="Comma 27 2 9 2 2 2" xfId="3084"/>
    <cellStyle name="Comma 27 2 9 2 3" xfId="3083"/>
    <cellStyle name="Comma 27 2 9 3" xfId="2483"/>
    <cellStyle name="Comma 27 2 9 3 2" xfId="3085"/>
    <cellStyle name="Comma 27 2 9 4" xfId="3082"/>
    <cellStyle name="Comma 27 3" xfId="790"/>
    <cellStyle name="Comma 27 4" xfId="1244"/>
    <cellStyle name="Comma 27 5" xfId="1388"/>
    <cellStyle name="Comma 27 6" xfId="981"/>
    <cellStyle name="Comma 27 7" xfId="830"/>
    <cellStyle name="Comma 28" xfId="63"/>
    <cellStyle name="Comma 28 10" xfId="458"/>
    <cellStyle name="Comma 28 2" xfId="909"/>
    <cellStyle name="Comma 28 2 2" xfId="1138"/>
    <cellStyle name="Comma 28 2 3" xfId="1282"/>
    <cellStyle name="Comma 28 2 4" xfId="1532"/>
    <cellStyle name="Comma 28 2 5" xfId="984"/>
    <cellStyle name="Comma 28 3" xfId="1114"/>
    <cellStyle name="Comma 28 4" xfId="1257"/>
    <cellStyle name="Comma 28 5" xfId="1389"/>
    <cellStyle name="Comma 28 6" xfId="983"/>
    <cellStyle name="Comma 28 7" xfId="868"/>
    <cellStyle name="Comma 28 8" xfId="3606"/>
    <cellStyle name="Comma 28 9" xfId="3697"/>
    <cellStyle name="Comma 29" xfId="210"/>
    <cellStyle name="Comma 29 10" xfId="459"/>
    <cellStyle name="Comma 29 2" xfId="910"/>
    <cellStyle name="Comma 29 2 2" xfId="1139"/>
    <cellStyle name="Comma 29 2 3" xfId="1283"/>
    <cellStyle name="Comma 29 2 4" xfId="1533"/>
    <cellStyle name="Comma 29 2 5" xfId="986"/>
    <cellStyle name="Comma 29 3" xfId="1115"/>
    <cellStyle name="Comma 29 4" xfId="1258"/>
    <cellStyle name="Comma 29 5" xfId="1387"/>
    <cellStyle name="Comma 29 6" xfId="985"/>
    <cellStyle name="Comma 29 7" xfId="877"/>
    <cellStyle name="Comma 29 8" xfId="3674"/>
    <cellStyle name="Comma 29 9" xfId="3713"/>
    <cellStyle name="Comma 3" xfId="64"/>
    <cellStyle name="Comma 3 2" xfId="65"/>
    <cellStyle name="Comma 3 2 2" xfId="379"/>
    <cellStyle name="Comma 3 2 2 2" xfId="664"/>
    <cellStyle name="Comma 3 2 3" xfId="834"/>
    <cellStyle name="Comma 3 2 4" xfId="1195"/>
    <cellStyle name="Comma 3 2 5" xfId="3540"/>
    <cellStyle name="Comma 3 2_Financial Statement - IGI MMF 11 Dec'12" xfId="2232"/>
    <cellStyle name="Comma 3 3" xfId="66"/>
    <cellStyle name="Comma 3 3 2" xfId="666"/>
    <cellStyle name="Comma 3 3 3" xfId="1921"/>
    <cellStyle name="Comma 3 3 4" xfId="665"/>
    <cellStyle name="Comma 3 4" xfId="67"/>
    <cellStyle name="Comma 3 4 2" xfId="951"/>
    <cellStyle name="Comma 3 4 3" xfId="1196"/>
    <cellStyle name="Comma 3 5" xfId="68"/>
    <cellStyle name="Comma 3 5 2" xfId="1103"/>
    <cellStyle name="Comma 3 5 3" xfId="1247"/>
    <cellStyle name="Comma 3 5 4" xfId="1345"/>
    <cellStyle name="Comma 3 5 5" xfId="950"/>
    <cellStyle name="Comma 3 5 6" xfId="667"/>
    <cellStyle name="Comma 3 6" xfId="668"/>
    <cellStyle name="Comma 3 7" xfId="663"/>
    <cellStyle name="Comma 3 7 2" xfId="1194"/>
    <cellStyle name="Comma 3 7 3" xfId="1920"/>
    <cellStyle name="Comma 3 8" xfId="1534"/>
    <cellStyle name="Comma 3_capital gain working" xfId="669"/>
    <cellStyle name="Comma 30" xfId="212"/>
    <cellStyle name="Comma 30 10" xfId="3714"/>
    <cellStyle name="Comma 30 11" xfId="460"/>
    <cellStyle name="Comma 30 2" xfId="908"/>
    <cellStyle name="Comma 30 2 2" xfId="1137"/>
    <cellStyle name="Comma 30 2 3" xfId="1281"/>
    <cellStyle name="Comma 30 2 4" xfId="1535"/>
    <cellStyle name="Comma 30 2 5" xfId="988"/>
    <cellStyle name="Comma 30 3" xfId="1113"/>
    <cellStyle name="Comma 30 4" xfId="1256"/>
    <cellStyle name="Comma 30 5" xfId="1390"/>
    <cellStyle name="Comma 30 6" xfId="987"/>
    <cellStyle name="Comma 30 7" xfId="866"/>
    <cellStyle name="Comma 30 8" xfId="3567"/>
    <cellStyle name="Comma 30 9" xfId="3675"/>
    <cellStyle name="Comma 31" xfId="461"/>
    <cellStyle name="Comma 31 2" xfId="911"/>
    <cellStyle name="Comma 31 2 2" xfId="1140"/>
    <cellStyle name="Comma 31 2 3" xfId="1284"/>
    <cellStyle name="Comma 31 2 4" xfId="1536"/>
    <cellStyle name="Comma 31 2 5" xfId="990"/>
    <cellStyle name="Comma 31 3" xfId="1116"/>
    <cellStyle name="Comma 31 4" xfId="1259"/>
    <cellStyle name="Comma 31 5" xfId="1386"/>
    <cellStyle name="Comma 31 6" xfId="989"/>
    <cellStyle name="Comma 31 7" xfId="878"/>
    <cellStyle name="Comma 32" xfId="462"/>
    <cellStyle name="Comma 32 2" xfId="907"/>
    <cellStyle name="Comma 32 2 2" xfId="1136"/>
    <cellStyle name="Comma 32 2 3" xfId="1280"/>
    <cellStyle name="Comma 32 2 4" xfId="1537"/>
    <cellStyle name="Comma 32 2 5" xfId="992"/>
    <cellStyle name="Comma 32 3" xfId="1112"/>
    <cellStyle name="Comma 32 4" xfId="1255"/>
    <cellStyle name="Comma 32 5" xfId="1405"/>
    <cellStyle name="Comma 32 6" xfId="991"/>
    <cellStyle name="Comma 32 7" xfId="865"/>
    <cellStyle name="Comma 33" xfId="463"/>
    <cellStyle name="Comma 33 2" xfId="912"/>
    <cellStyle name="Comma 33 2 2" xfId="1141"/>
    <cellStyle name="Comma 33 2 3" xfId="1285"/>
    <cellStyle name="Comma 33 2 4" xfId="1538"/>
    <cellStyle name="Comma 33 2 5" xfId="994"/>
    <cellStyle name="Comma 33 3" xfId="1117"/>
    <cellStyle name="Comma 33 4" xfId="1260"/>
    <cellStyle name="Comma 33 5" xfId="1406"/>
    <cellStyle name="Comma 33 6" xfId="993"/>
    <cellStyle name="Comma 33 7" xfId="879"/>
    <cellStyle name="Comma 34" xfId="464"/>
    <cellStyle name="Comma 34 2" xfId="996"/>
    <cellStyle name="Comma 34 2 2" xfId="1539"/>
    <cellStyle name="Comma 34 2 3" xfId="1434"/>
    <cellStyle name="Comma 34 3" xfId="1129"/>
    <cellStyle name="Comma 34 4" xfId="1273"/>
    <cellStyle name="Comma 34 5" xfId="1407"/>
    <cellStyle name="Comma 34 6" xfId="995"/>
    <cellStyle name="Comma 34 7" xfId="892"/>
    <cellStyle name="Comma 35" xfId="465"/>
    <cellStyle name="Comma 35 2" xfId="919"/>
    <cellStyle name="Comma 35 2 2" xfId="1148"/>
    <cellStyle name="Comma 35 2 3" xfId="1292"/>
    <cellStyle name="Comma 35 2 4" xfId="1540"/>
    <cellStyle name="Comma 35 2 5" xfId="998"/>
    <cellStyle name="Comma 35 3" xfId="1132"/>
    <cellStyle name="Comma 35 4" xfId="1276"/>
    <cellStyle name="Comma 35 5" xfId="1408"/>
    <cellStyle name="Comma 35 6" xfId="997"/>
    <cellStyle name="Comma 35 7" xfId="899"/>
    <cellStyle name="Comma 36" xfId="466"/>
    <cellStyle name="Comma 36 2" xfId="999"/>
    <cellStyle name="Comma 37" xfId="467"/>
    <cellStyle name="Comma 37 2" xfId="1000"/>
    <cellStyle name="Comma 38" xfId="468"/>
    <cellStyle name="Comma 38 2" xfId="1001"/>
    <cellStyle name="Comma 39" xfId="469"/>
    <cellStyle name="Comma 39 2" xfId="1541"/>
    <cellStyle name="Comma 39 3" xfId="1411"/>
    <cellStyle name="Comma 39 4" xfId="1002"/>
    <cellStyle name="Comma 4" xfId="69"/>
    <cellStyle name="Comma 4 2" xfId="70"/>
    <cellStyle name="Comma 4 2 2" xfId="71"/>
    <cellStyle name="Comma 4 2 2 2" xfId="1003"/>
    <cellStyle name="Comma 4 2 2 3" xfId="1346"/>
    <cellStyle name="Comma 4 2 2 4" xfId="3608"/>
    <cellStyle name="Comma 4 2 2 5" xfId="301"/>
    <cellStyle name="Comma 4 2 3" xfId="72"/>
    <cellStyle name="Comma 4 2 3 2" xfId="835"/>
    <cellStyle name="Comma 4 2 3 3" xfId="3609"/>
    <cellStyle name="Comma 4 2 3 4" xfId="302"/>
    <cellStyle name="Comma 4 2 4" xfId="73"/>
    <cellStyle name="Comma 4 2 4 2" xfId="3610"/>
    <cellStyle name="Comma 4 2 4 3" xfId="303"/>
    <cellStyle name="Comma 4 2 5" xfId="74"/>
    <cellStyle name="Comma 4 2 5 2" xfId="380"/>
    <cellStyle name="Comma 4 2 5 3" xfId="3570"/>
    <cellStyle name="Comma 4 2 5 4" xfId="304"/>
    <cellStyle name="Comma 4 2 6" xfId="75"/>
    <cellStyle name="Comma 4 2 6 2" xfId="3611"/>
    <cellStyle name="Comma 4 2 6 3" xfId="305"/>
    <cellStyle name="Comma 4 2 7" xfId="300"/>
    <cellStyle name="Comma 4 2_5" xfId="76"/>
    <cellStyle name="Comma 4 3" xfId="77"/>
    <cellStyle name="Comma 4 3 2" xfId="2233"/>
    <cellStyle name="Comma 4 4" xfId="78"/>
    <cellStyle name="Comma 4 5" xfId="79"/>
    <cellStyle name="Comma 4 5 2" xfId="1922"/>
    <cellStyle name="Comma 4 6" xfId="80"/>
    <cellStyle name="Comma 4 7" xfId="81"/>
    <cellStyle name="Comma 4 7 2" xfId="3612"/>
    <cellStyle name="Comma 4 7 3" xfId="306"/>
    <cellStyle name="Comma 4 8" xfId="670"/>
    <cellStyle name="Comma 4 9" xfId="299"/>
    <cellStyle name="Comma 4_5" xfId="82"/>
    <cellStyle name="Comma 40" xfId="470"/>
    <cellStyle name="Comma 40 2" xfId="1542"/>
    <cellStyle name="Comma 40 3" xfId="1385"/>
    <cellStyle name="Comma 40 4" xfId="1004"/>
    <cellStyle name="Comma 41" xfId="471"/>
    <cellStyle name="Comma 41 2" xfId="1005"/>
    <cellStyle name="Comma 42" xfId="472"/>
    <cellStyle name="Comma 42 2" xfId="1006"/>
    <cellStyle name="Comma 43" xfId="473"/>
    <cellStyle name="Comma 43 2" xfId="1007"/>
    <cellStyle name="Comma 44" xfId="474"/>
    <cellStyle name="Comma 44 2" xfId="1008"/>
    <cellStyle name="Comma 45" xfId="475"/>
    <cellStyle name="Comma 45 2" xfId="1009"/>
    <cellStyle name="Comma 46" xfId="476"/>
    <cellStyle name="Comma 46 2" xfId="1010"/>
    <cellStyle name="Comma 47" xfId="477"/>
    <cellStyle name="Comma 47 2" xfId="1011"/>
    <cellStyle name="Comma 48" xfId="1012"/>
    <cellStyle name="Comma 48 2" xfId="1296"/>
    <cellStyle name="Comma 48 2 2" xfId="1799"/>
    <cellStyle name="Comma 48 2 2 2" xfId="2108"/>
    <cellStyle name="Comma 48 2 2 2 2" xfId="2722"/>
    <cellStyle name="Comma 48 2 2 2 2 2" xfId="3090"/>
    <cellStyle name="Comma 48 2 2 2 3" xfId="3089"/>
    <cellStyle name="Comma 48 2 2 3" xfId="2556"/>
    <cellStyle name="Comma 48 2 2 3 2" xfId="3091"/>
    <cellStyle name="Comma 48 2 2 4" xfId="3088"/>
    <cellStyle name="Comma 48 2 3" xfId="2022"/>
    <cellStyle name="Comma 48 2 3 2" xfId="2636"/>
    <cellStyle name="Comma 48 2 3 2 2" xfId="3093"/>
    <cellStyle name="Comma 48 2 3 3" xfId="3092"/>
    <cellStyle name="Comma 48 2 4" xfId="2470"/>
    <cellStyle name="Comma 48 2 4 2" xfId="3094"/>
    <cellStyle name="Comma 48 2 5" xfId="3087"/>
    <cellStyle name="Comma 48 3" xfId="1543"/>
    <cellStyle name="Comma 48 4" xfId="2007"/>
    <cellStyle name="Comma 48 4 2" xfId="2622"/>
    <cellStyle name="Comma 48 4 2 2" xfId="3096"/>
    <cellStyle name="Comma 48 4 3" xfId="3095"/>
    <cellStyle name="Comma 48 5" xfId="2456"/>
    <cellStyle name="Comma 48 5 2" xfId="3097"/>
    <cellStyle name="Comma 48 6" xfId="3086"/>
    <cellStyle name="Comma 49" xfId="1156"/>
    <cellStyle name="Comma 49 2" xfId="1304"/>
    <cellStyle name="Comma 49 2 2" xfId="1800"/>
    <cellStyle name="Comma 49 2 2 2" xfId="2109"/>
    <cellStyle name="Comma 49 2 2 2 2" xfId="2723"/>
    <cellStyle name="Comma 49 2 2 2 2 2" xfId="3102"/>
    <cellStyle name="Comma 49 2 2 2 3" xfId="3101"/>
    <cellStyle name="Comma 49 2 2 3" xfId="2557"/>
    <cellStyle name="Comma 49 2 2 3 2" xfId="3103"/>
    <cellStyle name="Comma 49 2 2 4" xfId="3100"/>
    <cellStyle name="Comma 49 2 3" xfId="2030"/>
    <cellStyle name="Comma 49 2 3 2" xfId="2644"/>
    <cellStyle name="Comma 49 2 3 2 2" xfId="3105"/>
    <cellStyle name="Comma 49 2 3 3" xfId="3104"/>
    <cellStyle name="Comma 49 2 4" xfId="2478"/>
    <cellStyle name="Comma 49 2 4 2" xfId="3106"/>
    <cellStyle name="Comma 49 2 5" xfId="3099"/>
    <cellStyle name="Comma 49 3" xfId="1544"/>
    <cellStyle name="Comma 49 4" xfId="2015"/>
    <cellStyle name="Comma 49 4 2" xfId="2630"/>
    <cellStyle name="Comma 49 4 2 2" xfId="3108"/>
    <cellStyle name="Comma 49 4 3" xfId="3107"/>
    <cellStyle name="Comma 49 5" xfId="2464"/>
    <cellStyle name="Comma 49 5 2" xfId="3109"/>
    <cellStyle name="Comma 49 6" xfId="3098"/>
    <cellStyle name="Comma 5" xfId="83"/>
    <cellStyle name="Comma 5 2" xfId="84"/>
    <cellStyle name="Comma 5 2 2" xfId="952"/>
    <cellStyle name="Comma 5 2 3" xfId="1197"/>
    <cellStyle name="Comma 5 2 4" xfId="672"/>
    <cellStyle name="Comma 5 3" xfId="85"/>
    <cellStyle name="Comma 5 3 2" xfId="837"/>
    <cellStyle name="Comma 5 3 3" xfId="799"/>
    <cellStyle name="Comma 5 3 4" xfId="3613"/>
    <cellStyle name="Comma 5 3 5" xfId="673"/>
    <cellStyle name="Comma 5 4" xfId="836"/>
    <cellStyle name="Comma 5 4 2" xfId="904"/>
    <cellStyle name="Comma 5 5" xfId="893"/>
    <cellStyle name="Comma 5 6" xfId="1547"/>
    <cellStyle name="Comma 5 7" xfId="671"/>
    <cellStyle name="Comma 5 8" xfId="2408"/>
    <cellStyle name="Comma 5 9" xfId="3541"/>
    <cellStyle name="Comma 5_5" xfId="86"/>
    <cellStyle name="Comma 50" xfId="1095"/>
    <cellStyle name="Comma 50 2" xfId="1300"/>
    <cellStyle name="Comma 50 2 2" xfId="1801"/>
    <cellStyle name="Comma 50 2 2 2" xfId="2110"/>
    <cellStyle name="Comma 50 2 2 2 2" xfId="2724"/>
    <cellStyle name="Comma 50 2 2 2 2 2" xfId="3114"/>
    <cellStyle name="Comma 50 2 2 2 3" xfId="3113"/>
    <cellStyle name="Comma 50 2 2 3" xfId="2558"/>
    <cellStyle name="Comma 50 2 2 3 2" xfId="3115"/>
    <cellStyle name="Comma 50 2 2 4" xfId="3112"/>
    <cellStyle name="Comma 50 2 3" xfId="2026"/>
    <cellStyle name="Comma 50 2 3 2" xfId="2640"/>
    <cellStyle name="Comma 50 2 3 2 2" xfId="3117"/>
    <cellStyle name="Comma 50 2 3 3" xfId="3116"/>
    <cellStyle name="Comma 50 2 4" xfId="2474"/>
    <cellStyle name="Comma 50 2 4 2" xfId="3118"/>
    <cellStyle name="Comma 50 2 5" xfId="3111"/>
    <cellStyle name="Comma 50 3" xfId="1548"/>
    <cellStyle name="Comma 50 4" xfId="2011"/>
    <cellStyle name="Comma 50 4 2" xfId="2626"/>
    <cellStyle name="Comma 50 4 2 2" xfId="3120"/>
    <cellStyle name="Comma 50 4 3" xfId="3119"/>
    <cellStyle name="Comma 50 5" xfId="2460"/>
    <cellStyle name="Comma 50 5 2" xfId="3121"/>
    <cellStyle name="Comma 50 6" xfId="3110"/>
    <cellStyle name="Comma 51" xfId="1549"/>
    <cellStyle name="Comma 52" xfId="1550"/>
    <cellStyle name="Comma 53" xfId="1551"/>
    <cellStyle name="Comma 54" xfId="1552"/>
    <cellStyle name="Comma 55" xfId="1553"/>
    <cellStyle name="Comma 56" xfId="1554"/>
    <cellStyle name="Comma 57" xfId="1555"/>
    <cellStyle name="Comma 58" xfId="1556"/>
    <cellStyle name="Comma 59" xfId="1557"/>
    <cellStyle name="Comma 6" xfId="87"/>
    <cellStyle name="Comma 6 2" xfId="88"/>
    <cellStyle name="Comma 6 2 2" xfId="89"/>
    <cellStyle name="Comma 6 2 2 2" xfId="675"/>
    <cellStyle name="Comma 6 2 3" xfId="1198"/>
    <cellStyle name="Comma 6 2 3 2" xfId="1802"/>
    <cellStyle name="Comma 6 2 3 3" xfId="1559"/>
    <cellStyle name="Comma 6 2 3 4" xfId="2017"/>
    <cellStyle name="Comma 6 3" xfId="90"/>
    <cellStyle name="Comma 6 3 2" xfId="2234"/>
    <cellStyle name="Comma 6 3 2 2" xfId="2235"/>
    <cellStyle name="Comma 6 3 3" xfId="2236"/>
    <cellStyle name="Comma 6 3 4" xfId="2237"/>
    <cellStyle name="Comma 6 3 4 2" xfId="2758"/>
    <cellStyle name="Comma 6 3 4 2 2" xfId="3123"/>
    <cellStyle name="Comma 6 3 4 3" xfId="3122"/>
    <cellStyle name="Comma 6 3 5" xfId="3614"/>
    <cellStyle name="Comma 6 3 6" xfId="676"/>
    <cellStyle name="Comma 6 4" xfId="222"/>
    <cellStyle name="Comma 6 4 2" xfId="3564"/>
    <cellStyle name="Comma 6 4 3" xfId="1558"/>
    <cellStyle name="Comma 6 5" xfId="1923"/>
    <cellStyle name="Comma 6 6" xfId="674"/>
    <cellStyle name="Comma 6_5" xfId="91"/>
    <cellStyle name="Comma 60" xfId="1560"/>
    <cellStyle name="Comma 61" xfId="1561"/>
    <cellStyle name="Comma 62" xfId="1562"/>
    <cellStyle name="Comma 63" xfId="1563"/>
    <cellStyle name="Comma 64" xfId="1509"/>
    <cellStyle name="Comma 65" xfId="1583"/>
    <cellStyle name="Comma 66" xfId="1704"/>
    <cellStyle name="Comma 67" xfId="1592"/>
    <cellStyle name="Comma 68" xfId="1705"/>
    <cellStyle name="Comma 69" xfId="788"/>
    <cellStyle name="Comma 7" xfId="92"/>
    <cellStyle name="Comma 7 2" xfId="93"/>
    <cellStyle name="Comma 7 3" xfId="2238"/>
    <cellStyle name="Comma 70" xfId="1312"/>
    <cellStyle name="Comma 71" xfId="1710"/>
    <cellStyle name="Comma 72" xfId="1740"/>
    <cellStyle name="Comma 73" xfId="1787"/>
    <cellStyle name="Comma 74" xfId="1788"/>
    <cellStyle name="Comma 75" xfId="1778"/>
    <cellStyle name="Comma 76" xfId="1789"/>
    <cellStyle name="Comma 77" xfId="1785"/>
    <cellStyle name="Comma 78" xfId="1743"/>
    <cellStyle name="Comma 79" xfId="1772"/>
    <cellStyle name="Comma 8" xfId="94"/>
    <cellStyle name="Comma 8 2" xfId="95"/>
    <cellStyle name="Comma 8 2 2" xfId="96"/>
    <cellStyle name="Comma 8 2 3" xfId="678"/>
    <cellStyle name="Comma 8 3" xfId="97"/>
    <cellStyle name="Comma 8 3 2" xfId="3615"/>
    <cellStyle name="Comma 8 3 3" xfId="1199"/>
    <cellStyle name="Comma 8 4" xfId="1924"/>
    <cellStyle name="Comma 8 5" xfId="677"/>
    <cellStyle name="Comma 8_5" xfId="98"/>
    <cellStyle name="Comma 80" xfId="1792"/>
    <cellStyle name="Comma 80 2" xfId="2105"/>
    <cellStyle name="Comma 80 2 2" xfId="2719"/>
    <cellStyle name="Comma 80 2 2 2" xfId="3127"/>
    <cellStyle name="Comma 80 2 3" xfId="3126"/>
    <cellStyle name="Comma 80 3" xfId="2553"/>
    <cellStyle name="Comma 80 3 2" xfId="3128"/>
    <cellStyle name="Comma 80 4" xfId="3125"/>
    <cellStyle name="Comma 81" xfId="1814"/>
    <cellStyle name="Comma 82" xfId="1850"/>
    <cellStyle name="Comma 83" xfId="1886"/>
    <cellStyle name="Comma 84" xfId="1856"/>
    <cellStyle name="Comma 85" xfId="2417"/>
    <cellStyle name="Comma 86" xfId="2779"/>
    <cellStyle name="Comma 87" xfId="2415"/>
    <cellStyle name="Comma 87 2" xfId="3130"/>
    <cellStyle name="Comma 88" xfId="2448"/>
    <cellStyle name="Comma 88 2" xfId="3131"/>
    <cellStyle name="Comma 89" xfId="2783"/>
    <cellStyle name="Comma 89 2" xfId="3132"/>
    <cellStyle name="Comma 9" xfId="99"/>
    <cellStyle name="Comma 9 2" xfId="100"/>
    <cellStyle name="Comma 9 2 2" xfId="953"/>
    <cellStyle name="Comma 9 2 3" xfId="1201"/>
    <cellStyle name="Comma 9 2 4" xfId="680"/>
    <cellStyle name="Comma 9 3" xfId="308"/>
    <cellStyle name="Comma 9 3 2" xfId="681"/>
    <cellStyle name="Comma 9 4" xfId="1200"/>
    <cellStyle name="Comma 9 5" xfId="1925"/>
    <cellStyle name="Comma 9 6" xfId="679"/>
    <cellStyle name="Comma 9_1. SBP QRC 30 Sep 10 (Trial 22oct) Final" xfId="2239"/>
    <cellStyle name="Comma 90" xfId="3563"/>
    <cellStyle name="Comma 90 2" xfId="3576"/>
    <cellStyle name="Comma 91" xfId="3566"/>
    <cellStyle name="Comma 92" xfId="3573"/>
    <cellStyle name="Comma 93" xfId="3575"/>
    <cellStyle name="Comma 94" xfId="3586"/>
    <cellStyle name="Comma 95" xfId="3681"/>
    <cellStyle name="Comma 96" xfId="3690"/>
    <cellStyle name="Comma 97" xfId="3623"/>
    <cellStyle name="Comma 98" xfId="3695"/>
    <cellStyle name="Comma 99" xfId="278"/>
    <cellStyle name="Comma_Accouns - UMF (in thousand)-final" xfId="101"/>
    <cellStyle name="Comma0" xfId="682"/>
    <cellStyle name="Comma0 2" xfId="1564"/>
    <cellStyle name="CommaWIRR_pldt" xfId="478"/>
    <cellStyle name="CompanyName" xfId="102"/>
    <cellStyle name="CompanyName 2" xfId="103"/>
    <cellStyle name="Component" xfId="2240"/>
    <cellStyle name="Component 2" xfId="2241"/>
    <cellStyle name="Component_1. Rcon FEEL vs Trial (Domestic on BS)" xfId="2242"/>
    <cellStyle name="Copied" xfId="2243"/>
    <cellStyle name="Credit" xfId="2244"/>
    <cellStyle name="Credit subtotal" xfId="2245"/>
    <cellStyle name="Credit subtotal 2" xfId="2759"/>
    <cellStyle name="Credit subtotal 2 2" xfId="3134"/>
    <cellStyle name="Credit subtotal 2 2 2" xfId="4061"/>
    <cellStyle name="Credit subtotal 2 2 3" xfId="4050"/>
    <cellStyle name="Credit subtotal 2 2 4" xfId="3739"/>
    <cellStyle name="Credit subtotal 2 3" xfId="3129"/>
    <cellStyle name="Credit subtotal 2 3 2" xfId="4059"/>
    <cellStyle name="Credit subtotal 2 3 3" xfId="4051"/>
    <cellStyle name="Credit subtotal 2 3 4" xfId="4024"/>
    <cellStyle name="Credit subtotal 2 4" xfId="4038"/>
    <cellStyle name="Credit subtotal 2 5" xfId="3847"/>
    <cellStyle name="Credit subtotal 2 6" xfId="4075"/>
    <cellStyle name="Credit subtotal 3" xfId="3133"/>
    <cellStyle name="Credit subtotal 3 2" xfId="4060"/>
    <cellStyle name="Credit subtotal 3 3" xfId="4049"/>
    <cellStyle name="Credit subtotal 3 4" xfId="4106"/>
    <cellStyle name="Credit Total" xfId="2246"/>
    <cellStyle name="Credit_Board docs RR" xfId="2247"/>
    <cellStyle name="Ctrrency [0]_laroux_2_Locas_1" xfId="2248"/>
    <cellStyle name="Currency [00]" xfId="2249"/>
    <cellStyle name="Currency 10" xfId="3585"/>
    <cellStyle name="Currency 11" xfId="3684"/>
    <cellStyle name="Currency 12" xfId="3679"/>
    <cellStyle name="Currency 13" xfId="3698"/>
    <cellStyle name="Currency 14" xfId="296"/>
    <cellStyle name="Currency 15" xfId="3899"/>
    <cellStyle name="Currency 16" xfId="4085"/>
    <cellStyle name="Currency 17" xfId="4010"/>
    <cellStyle name="Currency 18" xfId="4003"/>
    <cellStyle name="Currency 2" xfId="104"/>
    <cellStyle name="Currency 2 2" xfId="683"/>
    <cellStyle name="Currency 2 3" xfId="684"/>
    <cellStyle name="Currency 2 4" xfId="685"/>
    <cellStyle name="Currency 2 5" xfId="686"/>
    <cellStyle name="Currency 2 6" xfId="954"/>
    <cellStyle name="Currency 2 7" xfId="1202"/>
    <cellStyle name="Currency 3" xfId="687"/>
    <cellStyle name="Currency 4" xfId="688"/>
    <cellStyle name="Currency 5" xfId="689"/>
    <cellStyle name="Currency 6" xfId="690"/>
    <cellStyle name="Currency 7" xfId="2418"/>
    <cellStyle name="Currency 8" xfId="2780"/>
    <cellStyle name="Currency 9" xfId="3616"/>
    <cellStyle name="Currency0" xfId="691"/>
    <cellStyle name="Currency0 2" xfId="1565"/>
    <cellStyle name="Custom - Style8" xfId="2250"/>
    <cellStyle name="Dash" xfId="105"/>
    <cellStyle name="Dash 2" xfId="106"/>
    <cellStyle name="Data   - Style2" xfId="2251"/>
    <cellStyle name="Data   - Style2 2" xfId="3993"/>
    <cellStyle name="Data   - Style2 3" xfId="4018"/>
    <cellStyle name="Data   - Style2 4" xfId="307"/>
    <cellStyle name="Data   - Style2 5" xfId="4054"/>
    <cellStyle name="Date" xfId="1566"/>
    <cellStyle name="Date Short" xfId="2252"/>
    <cellStyle name="Debit" xfId="2253"/>
    <cellStyle name="Debit subtotal" xfId="2254"/>
    <cellStyle name="Debit subtotal 2" xfId="2760"/>
    <cellStyle name="Debit subtotal 2 2" xfId="3136"/>
    <cellStyle name="Debit subtotal 2 2 2" xfId="4063"/>
    <cellStyle name="Debit subtotal 2 2 3" xfId="3976"/>
    <cellStyle name="Debit subtotal 2 2 4" xfId="3811"/>
    <cellStyle name="Debit subtotal 2 3" xfId="3124"/>
    <cellStyle name="Debit subtotal 2 3 2" xfId="4058"/>
    <cellStyle name="Debit subtotal 2 3 3" xfId="3988"/>
    <cellStyle name="Debit subtotal 2 3 4" xfId="3740"/>
    <cellStyle name="Debit subtotal 2 4" xfId="4039"/>
    <cellStyle name="Debit subtotal 2 5" xfId="2791"/>
    <cellStyle name="Debit subtotal 2 6" xfId="4088"/>
    <cellStyle name="Debit subtotal 3" xfId="3135"/>
    <cellStyle name="Debit subtotal 3 2" xfId="4062"/>
    <cellStyle name="Debit subtotal 3 3" xfId="4030"/>
    <cellStyle name="Debit subtotal 3 4" xfId="3982"/>
    <cellStyle name="Debit Total" xfId="2255"/>
    <cellStyle name="Debit_Board docs RR" xfId="2256"/>
    <cellStyle name="Define your own named style" xfId="2257"/>
    <cellStyle name="Description" xfId="2258"/>
    <cellStyle name="Dezimal [0]_NEGS" xfId="479"/>
    <cellStyle name="Dezimal_NEGS" xfId="480"/>
    <cellStyle name="Dollar" xfId="107"/>
    <cellStyle name="Dollar 2" xfId="1567"/>
    <cellStyle name="Draw lines around data in range" xfId="2259"/>
    <cellStyle name="Draw lines around data in range 2" xfId="3994"/>
    <cellStyle name="Draw lines around data in range 3" xfId="4055"/>
    <cellStyle name="Draw lines around data in range 4" xfId="4031"/>
    <cellStyle name="Draw lines around data in range 5" xfId="3987"/>
    <cellStyle name="Draw shadow and lines within range" xfId="2260"/>
    <cellStyle name="Draw shadow and lines within range 2" xfId="3995"/>
    <cellStyle name="Draw shadow and lines within range 3" xfId="4056"/>
    <cellStyle name="Draw shadow and lines within range 4" xfId="3979"/>
    <cellStyle name="Draw shadow and lines within range 5" xfId="3823"/>
    <cellStyle name="Enlarge title text, yellow on blue" xfId="2261"/>
    <cellStyle name="Enter Currency (0)" xfId="692"/>
    <cellStyle name="Enter Currency (0) 2" xfId="955"/>
    <cellStyle name="Enter Currency (0) 3" xfId="1203"/>
    <cellStyle name="Enter Currency (0) 4" xfId="1568"/>
    <cellStyle name="Enter Currency (2)" xfId="2262"/>
    <cellStyle name="Enter Units (0)" xfId="2263"/>
    <cellStyle name="Enter Units (1)" xfId="2264"/>
    <cellStyle name="Enter Units (2)" xfId="2265"/>
    <cellStyle name="Entered" xfId="2266"/>
    <cellStyle name="Euro" xfId="108"/>
    <cellStyle name="Euro 2" xfId="481"/>
    <cellStyle name="Euro 2 2" xfId="956"/>
    <cellStyle name="Euro 2 3" xfId="1204"/>
    <cellStyle name="Euro 3" xfId="694"/>
    <cellStyle name="Euro 4" xfId="695"/>
    <cellStyle name="Euro 4 2" xfId="838"/>
    <cellStyle name="Euro 4 3" xfId="1926"/>
    <cellStyle name="Euro 5" xfId="693"/>
    <cellStyle name="Euro 6" xfId="3617"/>
    <cellStyle name="Euro 7" xfId="310"/>
    <cellStyle name="Explanatory Text 2" xfId="482"/>
    <cellStyle name="Explanatory Text 2 2" xfId="839"/>
    <cellStyle name="Explanatory Text 2 3" xfId="1927"/>
    <cellStyle name="Explanatory Text 2 4" xfId="696"/>
    <cellStyle name="Explanatory Text 3" xfId="1348"/>
    <cellStyle name="Explanatory Text 4" xfId="2267"/>
    <cellStyle name="Feature" xfId="2268"/>
    <cellStyle name="Fixed" xfId="109"/>
    <cellStyle name="Fixed 2" xfId="110"/>
    <cellStyle name="Fixed 2 2" xfId="958"/>
    <cellStyle name="Fixed 2 3" xfId="1206"/>
    <cellStyle name="Fixed 2 4" xfId="3619"/>
    <cellStyle name="Fixed 2 5" xfId="312"/>
    <cellStyle name="Fixed 3" xfId="957"/>
    <cellStyle name="Fixed 4" xfId="1205"/>
    <cellStyle name="Fixed 5" xfId="3618"/>
    <cellStyle name="Fixed 6" xfId="311"/>
    <cellStyle name="Fixed_Sheet3" xfId="924"/>
    <cellStyle name="Format a column of totals" xfId="2269"/>
    <cellStyle name="Format a row of totals" xfId="2270"/>
    <cellStyle name="Format a row of totals 2" xfId="3998"/>
    <cellStyle name="Format a row of totals 3" xfId="3918"/>
    <cellStyle name="Format a row of totals 4" xfId="3928"/>
    <cellStyle name="Format a row of totals 5" xfId="3741"/>
    <cellStyle name="Format text as bold, black on yellow" xfId="2271"/>
    <cellStyle name="Format text as bold, black on yellow 2" xfId="3999"/>
    <cellStyle name="Format text as bold, black on yellow 3" xfId="3837"/>
    <cellStyle name="Format text as bold, black on yellow 4" xfId="3793"/>
    <cellStyle name="Format text as bold, black on yellow 5" xfId="4115"/>
    <cellStyle name="Good 2" xfId="483"/>
    <cellStyle name="Good 2 2" xfId="840"/>
    <cellStyle name="Good 2 2 2" xfId="1570"/>
    <cellStyle name="Good 2 2 3" xfId="1991"/>
    <cellStyle name="Good 2 3" xfId="1928"/>
    <cellStyle name="Good 2 4" xfId="697"/>
    <cellStyle name="Good 3" xfId="1349"/>
    <cellStyle name="Good 4" xfId="1569"/>
    <cellStyle name="Grey" xfId="111"/>
    <cellStyle name="Grey 2" xfId="484"/>
    <cellStyle name="Grey 3" xfId="1409"/>
    <cellStyle name="Header1" xfId="112"/>
    <cellStyle name="Header1 2" xfId="2272"/>
    <cellStyle name="Header1 3" xfId="3620"/>
    <cellStyle name="Header1 4" xfId="313"/>
    <cellStyle name="Header2" xfId="113"/>
    <cellStyle name="Header2 2" xfId="2273"/>
    <cellStyle name="Header2 3" xfId="3621"/>
    <cellStyle name="Header2 4" xfId="314"/>
    <cellStyle name="Heading" xfId="114"/>
    <cellStyle name="Heading 1 2" xfId="485"/>
    <cellStyle name="Heading 1 2 2" xfId="841"/>
    <cellStyle name="Heading 1 2 2 2" xfId="1572"/>
    <cellStyle name="Heading 1 2 2 3" xfId="1992"/>
    <cellStyle name="Heading 1 2 3" xfId="1929"/>
    <cellStyle name="Heading 1 2 4" xfId="698"/>
    <cellStyle name="Heading 1 3" xfId="1350"/>
    <cellStyle name="Heading 1 4" xfId="1571"/>
    <cellStyle name="Heading 2 2" xfId="486"/>
    <cellStyle name="Heading 2 2 2" xfId="842"/>
    <cellStyle name="Heading 2 2 2 2" xfId="1574"/>
    <cellStyle name="Heading 2 2 2 3" xfId="1993"/>
    <cellStyle name="Heading 2 2 3" xfId="1930"/>
    <cellStyle name="Heading 2 2 4" xfId="699"/>
    <cellStyle name="Heading 2 3" xfId="1351"/>
    <cellStyle name="Heading 2 4" xfId="1573"/>
    <cellStyle name="Heading 3 2" xfId="487"/>
    <cellStyle name="Heading 3 2 2" xfId="843"/>
    <cellStyle name="Heading 3 2 2 2" xfId="1576"/>
    <cellStyle name="Heading 3 2 2 3" xfId="1994"/>
    <cellStyle name="Heading 3 2 3" xfId="1931"/>
    <cellStyle name="Heading 3 2 4" xfId="700"/>
    <cellStyle name="Heading 3 3" xfId="1352"/>
    <cellStyle name="Heading 3 4" xfId="1575"/>
    <cellStyle name="Heading 4 2" xfId="488"/>
    <cellStyle name="Heading 4 2 2" xfId="844"/>
    <cellStyle name="Heading 4 2 2 2" xfId="1578"/>
    <cellStyle name="Heading 4 2 2 3" xfId="1995"/>
    <cellStyle name="Heading 4 2 3" xfId="1932"/>
    <cellStyle name="Heading 4 2 4" xfId="701"/>
    <cellStyle name="Heading 4 3" xfId="1353"/>
    <cellStyle name="Heading 4 4" xfId="1577"/>
    <cellStyle name="Heading 5" xfId="115"/>
    <cellStyle name="Heading1" xfId="1579"/>
    <cellStyle name="Heading2" xfId="1580"/>
    <cellStyle name="Hyperlink" xfId="116" builtinId="8"/>
    <cellStyle name="Hyperlink 2" xfId="702"/>
    <cellStyle name="Hyperlink 2 2" xfId="1354"/>
    <cellStyle name="Hyperlink 2 3" xfId="1933"/>
    <cellStyle name="Hyperlink 3" xfId="1355"/>
    <cellStyle name="Hyperlink seguido" xfId="1581"/>
    <cellStyle name="Input [yellow]" xfId="117"/>
    <cellStyle name="Input [yellow] 2" xfId="489"/>
    <cellStyle name="Input [yellow] 3" xfId="1384"/>
    <cellStyle name="Input 10" xfId="490"/>
    <cellStyle name="Input 10 2" xfId="1437"/>
    <cellStyle name="Input 10 2 2" xfId="3907"/>
    <cellStyle name="Input 10 2 3" xfId="4081"/>
    <cellStyle name="Input 10 2 4" xfId="3914"/>
    <cellStyle name="Input 10 3" xfId="1394"/>
    <cellStyle name="Input 10 4" xfId="900"/>
    <cellStyle name="Input 10 4 2" xfId="3839"/>
    <cellStyle name="Input 10 4 3" xfId="3932"/>
    <cellStyle name="Input 10 4 4" xfId="3955"/>
    <cellStyle name="Input 10 5" xfId="3750"/>
    <cellStyle name="Input 10 6" xfId="3861"/>
    <cellStyle name="Input 10 7" xfId="4073"/>
    <cellStyle name="Input 11" xfId="491"/>
    <cellStyle name="Input 11 2" xfId="1379"/>
    <cellStyle name="Input 11 3" xfId="3751"/>
    <cellStyle name="Input 11 4" xfId="3940"/>
    <cellStyle name="Input 11 5" xfId="3929"/>
    <cellStyle name="Input 12" xfId="492"/>
    <cellStyle name="Input 12 2" xfId="1395"/>
    <cellStyle name="Input 12 3" xfId="3752"/>
    <cellStyle name="Input 12 4" xfId="3888"/>
    <cellStyle name="Input 12 5" xfId="3897"/>
    <cellStyle name="Input 13" xfId="493"/>
    <cellStyle name="Input 13 2" xfId="1378"/>
    <cellStyle name="Input 13 3" xfId="3753"/>
    <cellStyle name="Input 13 4" xfId="3872"/>
    <cellStyle name="Input 13 5" xfId="3946"/>
    <cellStyle name="Input 14" xfId="494"/>
    <cellStyle name="Input 14 2" xfId="1396"/>
    <cellStyle name="Input 14 3" xfId="3754"/>
    <cellStyle name="Input 14 4" xfId="3845"/>
    <cellStyle name="Input 14 5" xfId="3850"/>
    <cellStyle name="Input 15" xfId="495"/>
    <cellStyle name="Input 15 2" xfId="1377"/>
    <cellStyle name="Input 15 3" xfId="3755"/>
    <cellStyle name="Input 15 4" xfId="3799"/>
    <cellStyle name="Input 15 5" xfId="3813"/>
    <cellStyle name="Input 16" xfId="496"/>
    <cellStyle name="Input 16 2" xfId="1410"/>
    <cellStyle name="Input 16 3" xfId="3756"/>
    <cellStyle name="Input 16 4" xfId="3834"/>
    <cellStyle name="Input 16 5" xfId="3738"/>
    <cellStyle name="Input 17" xfId="497"/>
    <cellStyle name="Input 17 2" xfId="3757"/>
    <cellStyle name="Input 17 3" xfId="3859"/>
    <cellStyle name="Input 17 4" xfId="3851"/>
    <cellStyle name="Input 18" xfId="498"/>
    <cellStyle name="Input 18 2" xfId="3758"/>
    <cellStyle name="Input 18 3" xfId="3895"/>
    <cellStyle name="Input 18 4" xfId="4047"/>
    <cellStyle name="Input 19" xfId="499"/>
    <cellStyle name="Input 19 2" xfId="3759"/>
    <cellStyle name="Input 19 3" xfId="3879"/>
    <cellStyle name="Input 19 4" xfId="3975"/>
    <cellStyle name="Input 2" xfId="500"/>
    <cellStyle name="Input 2 2" xfId="845"/>
    <cellStyle name="Input 2 2 2" xfId="1582"/>
    <cellStyle name="Input 2 2 2 2" xfId="3922"/>
    <cellStyle name="Input 2 2 2 3" xfId="4103"/>
    <cellStyle name="Input 2 2 2 4" xfId="3807"/>
    <cellStyle name="Input 2 2 3" xfId="1996"/>
    <cellStyle name="Input 2 2 3 2" xfId="3972"/>
    <cellStyle name="Input 2 2 3 3" xfId="3966"/>
    <cellStyle name="Input 2 2 3 4" xfId="4109"/>
    <cellStyle name="Input 2 2 4" xfId="3822"/>
    <cellStyle name="Input 2 2 5" xfId="4094"/>
    <cellStyle name="Input 2 2 6" xfId="4043"/>
    <cellStyle name="Input 2 3" xfId="1934"/>
    <cellStyle name="Input 2 3 2" xfId="3967"/>
    <cellStyle name="Input 2 3 3" xfId="3923"/>
    <cellStyle name="Input 2 3 4" xfId="3808"/>
    <cellStyle name="Input 2 4" xfId="703"/>
    <cellStyle name="Input 2 4 2" xfId="3809"/>
    <cellStyle name="Input 2 4 3" xfId="3863"/>
    <cellStyle name="Input 2 4 4" xfId="3805"/>
    <cellStyle name="Input 2 5" xfId="3760"/>
    <cellStyle name="Input 2 6" xfId="3866"/>
    <cellStyle name="Input 2 7" xfId="4111"/>
    <cellStyle name="Input 20" xfId="501"/>
    <cellStyle name="Input 20 2" xfId="3761"/>
    <cellStyle name="Input 20 3" xfId="3860"/>
    <cellStyle name="Input 20 4" xfId="3849"/>
    <cellStyle name="Input 21" xfId="502"/>
    <cellStyle name="Input 21 2" xfId="3762"/>
    <cellStyle name="Input 21 3" xfId="3939"/>
    <cellStyle name="Input 21 4" xfId="4095"/>
    <cellStyle name="Input 22" xfId="503"/>
    <cellStyle name="Input 22 2" xfId="3763"/>
    <cellStyle name="Input 22 3" xfId="3886"/>
    <cellStyle name="Input 22 4" xfId="3997"/>
    <cellStyle name="Input 23" xfId="504"/>
    <cellStyle name="Input 23 2" xfId="1313"/>
    <cellStyle name="Input 23 2 2" xfId="3889"/>
    <cellStyle name="Input 23 2 3" xfId="4005"/>
    <cellStyle name="Input 23 2 4" xfId="297"/>
    <cellStyle name="Input 23 3" xfId="3764"/>
    <cellStyle name="Input 23 4" xfId="3870"/>
    <cellStyle name="Input 23 5" xfId="3801"/>
    <cellStyle name="Input 24" xfId="505"/>
    <cellStyle name="Input 24 2" xfId="1711"/>
    <cellStyle name="Input 24 2 2" xfId="3945"/>
    <cellStyle name="Input 24 2 3" xfId="4068"/>
    <cellStyle name="Input 24 2 4" xfId="3624"/>
    <cellStyle name="Input 24 3" xfId="3765"/>
    <cellStyle name="Input 24 4" xfId="3843"/>
    <cellStyle name="Input 24 5" xfId="4046"/>
    <cellStyle name="Input 25" xfId="506"/>
    <cellStyle name="Input 25 2" xfId="1745"/>
    <cellStyle name="Input 25 2 2" xfId="3950"/>
    <cellStyle name="Input 25 2 3" xfId="3959"/>
    <cellStyle name="Input 25 2 4" xfId="3963"/>
    <cellStyle name="Input 25 3" xfId="3766"/>
    <cellStyle name="Input 25 4" xfId="3798"/>
    <cellStyle name="Input 25 5" xfId="4102"/>
    <cellStyle name="Input 26" xfId="507"/>
    <cellStyle name="Input 26 2" xfId="1786"/>
    <cellStyle name="Input 26 2 2" xfId="3956"/>
    <cellStyle name="Input 26 2 3" xfId="4041"/>
    <cellStyle name="Input 26 2 4" xfId="3989"/>
    <cellStyle name="Input 26 3" xfId="3767"/>
    <cellStyle name="Input 26 4" xfId="3836"/>
    <cellStyle name="Input 26 5" xfId="4107"/>
    <cellStyle name="Input 27" xfId="508"/>
    <cellStyle name="Input 27 2" xfId="1769"/>
    <cellStyle name="Input 27 2 2" xfId="3953"/>
    <cellStyle name="Input 27 2 3" xfId="4065"/>
    <cellStyle name="Input 27 2 4" xfId="4052"/>
    <cellStyle name="Input 27 3" xfId="3768"/>
    <cellStyle name="Input 27 4" xfId="3857"/>
    <cellStyle name="Input 27 5" xfId="3978"/>
    <cellStyle name="Input 28" xfId="509"/>
    <cellStyle name="Input 28 2" xfId="1764"/>
    <cellStyle name="Input 28 2 2" xfId="3951"/>
    <cellStyle name="Input 28 2 3" xfId="4098"/>
    <cellStyle name="Input 28 2 4" xfId="4087"/>
    <cellStyle name="Input 28 3" xfId="3769"/>
    <cellStyle name="Input 28 4" xfId="3892"/>
    <cellStyle name="Input 28 5" xfId="3924"/>
    <cellStyle name="Input 29" xfId="510"/>
    <cellStyle name="Input 29 2" xfId="1739"/>
    <cellStyle name="Input 29 2 2" xfId="3948"/>
    <cellStyle name="Input 29 2 3" xfId="4066"/>
    <cellStyle name="Input 29 2 4" xfId="3986"/>
    <cellStyle name="Input 29 3" xfId="3770"/>
    <cellStyle name="Input 29 4" xfId="3880"/>
    <cellStyle name="Input 29 5" xfId="4021"/>
    <cellStyle name="Input 3" xfId="511"/>
    <cellStyle name="Input 3 2" xfId="1427"/>
    <cellStyle name="Input 3 2 2" xfId="3905"/>
    <cellStyle name="Input 3 2 3" xfId="4025"/>
    <cellStyle name="Input 3 2 4" xfId="3912"/>
    <cellStyle name="Input 3 3" xfId="1356"/>
    <cellStyle name="Input 3 4" xfId="874"/>
    <cellStyle name="Input 3 4 2" xfId="3832"/>
    <cellStyle name="Input 3 4 3" xfId="4028"/>
    <cellStyle name="Input 3 4 4" xfId="3846"/>
    <cellStyle name="Input 3 5" xfId="3771"/>
    <cellStyle name="Input 3 6" xfId="3867"/>
    <cellStyle name="Input 3 7" xfId="4042"/>
    <cellStyle name="Input 30" xfId="512"/>
    <cellStyle name="Input 30 2" xfId="1774"/>
    <cellStyle name="Input 30 2 2" xfId="3954"/>
    <cellStyle name="Input 30 2 3" xfId="4026"/>
    <cellStyle name="Input 30 2 4" xfId="3964"/>
    <cellStyle name="Input 30 3" xfId="3772"/>
    <cellStyle name="Input 30 4" xfId="3858"/>
    <cellStyle name="Input 30 5" xfId="3931"/>
    <cellStyle name="Input 31" xfId="513"/>
    <cellStyle name="Input 31 2" xfId="1768"/>
    <cellStyle name="Input 31 2 2" xfId="3952"/>
    <cellStyle name="Input 31 2 3" xfId="3970"/>
    <cellStyle name="Input 31 2 4" xfId="4067"/>
    <cellStyle name="Input 31 3" xfId="3773"/>
    <cellStyle name="Input 31 4" xfId="3938"/>
    <cellStyle name="Input 31 5" xfId="4071"/>
    <cellStyle name="Input 32" xfId="514"/>
    <cellStyle name="Input 32 2" xfId="1737"/>
    <cellStyle name="Input 32 2 2" xfId="3947"/>
    <cellStyle name="Input 32 2 3" xfId="3926"/>
    <cellStyle name="Input 32 2 4" xfId="3744"/>
    <cellStyle name="Input 32 3" xfId="3774"/>
    <cellStyle name="Input 32 4" xfId="3887"/>
    <cellStyle name="Input 32 5" xfId="3909"/>
    <cellStyle name="Input 33" xfId="515"/>
    <cellStyle name="Input 33 2" xfId="1815"/>
    <cellStyle name="Input 33 2 2" xfId="3958"/>
    <cellStyle name="Input 33 2 3" xfId="4040"/>
    <cellStyle name="Input 33 2 4" xfId="4080"/>
    <cellStyle name="Input 33 3" xfId="3775"/>
    <cellStyle name="Input 33 4" xfId="3871"/>
    <cellStyle name="Input 33 5" xfId="4023"/>
    <cellStyle name="Input 34" xfId="516"/>
    <cellStyle name="Input 34 2" xfId="1851"/>
    <cellStyle name="Input 34 2 2" xfId="3961"/>
    <cellStyle name="Input 34 2 3" xfId="3960"/>
    <cellStyle name="Input 34 2 4" xfId="3925"/>
    <cellStyle name="Input 34 3" xfId="3776"/>
    <cellStyle name="Input 34 4" xfId="3844"/>
    <cellStyle name="Input 34 5" xfId="4045"/>
    <cellStyle name="Input 35" xfId="517"/>
    <cellStyle name="Input 35 2" xfId="1857"/>
    <cellStyle name="Input 35 2 2" xfId="3962"/>
    <cellStyle name="Input 35 2 3" xfId="3877"/>
    <cellStyle name="Input 35 2 4" xfId="4033"/>
    <cellStyle name="Input 35 3" xfId="3777"/>
    <cellStyle name="Input 35 4" xfId="3797"/>
    <cellStyle name="Input 35 5" xfId="4077"/>
    <cellStyle name="Input 36" xfId="518"/>
    <cellStyle name="Input 36 2" xfId="3778"/>
    <cellStyle name="Input 36 3" xfId="3833"/>
    <cellStyle name="Input 36 4" xfId="3884"/>
    <cellStyle name="Input 37" xfId="519"/>
    <cellStyle name="Input 37 2" xfId="3779"/>
    <cellStyle name="Input 37 3" xfId="3855"/>
    <cellStyle name="Input 37 4" xfId="4074"/>
    <cellStyle name="Input 38" xfId="520"/>
    <cellStyle name="Input 38 2" xfId="3780"/>
    <cellStyle name="Input 38 3" xfId="3896"/>
    <cellStyle name="Input 38 4" xfId="3919"/>
    <cellStyle name="Input 39" xfId="521"/>
    <cellStyle name="Input 39 2" xfId="3781"/>
    <cellStyle name="Input 39 3" xfId="3878"/>
    <cellStyle name="Input 39 4" xfId="4014"/>
    <cellStyle name="Input 4" xfId="522"/>
    <cellStyle name="Input 4 2" xfId="1425"/>
    <cellStyle name="Input 4 2 2" xfId="3903"/>
    <cellStyle name="Input 4 2 3" xfId="4082"/>
    <cellStyle name="Input 4 2 4" xfId="3568"/>
    <cellStyle name="Input 4 3" xfId="1391"/>
    <cellStyle name="Input 4 4" xfId="872"/>
    <cellStyle name="Input 4 4 2" xfId="3830"/>
    <cellStyle name="Input 4 4 3" xfId="4090"/>
    <cellStyle name="Input 4 4 4" xfId="4112"/>
    <cellStyle name="Input 4 5" xfId="3782"/>
    <cellStyle name="Input 4 6" xfId="3865"/>
    <cellStyle name="Input 4 7" xfId="3748"/>
    <cellStyle name="Input 40" xfId="523"/>
    <cellStyle name="Input 40 2" xfId="3783"/>
    <cellStyle name="Input 40 3" xfId="3856"/>
    <cellStyle name="Input 40 4" xfId="3882"/>
    <cellStyle name="Input 41" xfId="524"/>
    <cellStyle name="Input 41 2" xfId="3784"/>
    <cellStyle name="Input 41 3" xfId="3937"/>
    <cellStyle name="Input 41 4" xfId="4097"/>
    <cellStyle name="Input 42" xfId="525"/>
    <cellStyle name="Input 42 2" xfId="3785"/>
    <cellStyle name="Input 42 3" xfId="3885"/>
    <cellStyle name="Input 42 4" xfId="3806"/>
    <cellStyle name="Input 5" xfId="526"/>
    <cellStyle name="Input 5 2" xfId="1423"/>
    <cellStyle name="Input 5 2 2" xfId="3901"/>
    <cellStyle name="Input 5 2 3" xfId="4084"/>
    <cellStyle name="Input 5 2 4" xfId="3992"/>
    <cellStyle name="Input 5 3" xfId="1382"/>
    <cellStyle name="Input 5 4" xfId="870"/>
    <cellStyle name="Input 5 4 2" xfId="3828"/>
    <cellStyle name="Input 5 4 3" xfId="4092"/>
    <cellStyle name="Input 5 4 4" xfId="3873"/>
    <cellStyle name="Input 5 5" xfId="3786"/>
    <cellStyle name="Input 5 6" xfId="3869"/>
    <cellStyle name="Input 5 7" xfId="3893"/>
    <cellStyle name="Input 6" xfId="527"/>
    <cellStyle name="Input 6 2" xfId="1426"/>
    <cellStyle name="Input 6 2 2" xfId="3904"/>
    <cellStyle name="Input 6 2 3" xfId="4083"/>
    <cellStyle name="Input 6 2 4" xfId="3874"/>
    <cellStyle name="Input 6 3" xfId="1392"/>
    <cellStyle name="Input 6 4" xfId="873"/>
    <cellStyle name="Input 6 4 2" xfId="3831"/>
    <cellStyle name="Input 6 4 3" xfId="4091"/>
    <cellStyle name="Input 6 4 4" xfId="3981"/>
    <cellStyle name="Input 6 5" xfId="3787"/>
    <cellStyle name="Input 6 6" xfId="3842"/>
    <cellStyle name="Input 6 7" xfId="4053"/>
    <cellStyle name="Input 7" xfId="528"/>
    <cellStyle name="Input 7 2" xfId="1422"/>
    <cellStyle name="Input 7 2 2" xfId="3900"/>
    <cellStyle name="Input 7 2 3" xfId="3883"/>
    <cellStyle name="Input 7 2 4" xfId="3913"/>
    <cellStyle name="Input 7 3" xfId="1381"/>
    <cellStyle name="Input 7 4" xfId="869"/>
    <cellStyle name="Input 7 4 2" xfId="3827"/>
    <cellStyle name="Input 7 4 3" xfId="4089"/>
    <cellStyle name="Input 7 4 4" xfId="4029"/>
    <cellStyle name="Input 7 5" xfId="3788"/>
    <cellStyle name="Input 7 6" xfId="3796"/>
    <cellStyle name="Input 7 7" xfId="4076"/>
    <cellStyle name="Input 8" xfId="529"/>
    <cellStyle name="Input 8 2" xfId="1424"/>
    <cellStyle name="Input 8 2 2" xfId="3902"/>
    <cellStyle name="Input 8 2 3" xfId="4016"/>
    <cellStyle name="Input 8 2 4" xfId="3802"/>
    <cellStyle name="Input 8 3" xfId="1393"/>
    <cellStyle name="Input 8 4" xfId="871"/>
    <cellStyle name="Input 8 4 2" xfId="3829"/>
    <cellStyle name="Input 8 4 3" xfId="4019"/>
    <cellStyle name="Input 8 4 4" xfId="4057"/>
    <cellStyle name="Input 8 5" xfId="3789"/>
    <cellStyle name="Input 8 6" xfId="3835"/>
    <cellStyle name="Input 8 7" xfId="4113"/>
    <cellStyle name="Input 9" xfId="530"/>
    <cellStyle name="Input 9 2" xfId="1435"/>
    <cellStyle name="Input 9 2 2" xfId="3906"/>
    <cellStyle name="Input 9 2 3" xfId="4020"/>
    <cellStyle name="Input 9 2 4" xfId="3910"/>
    <cellStyle name="Input 9 3" xfId="1380"/>
    <cellStyle name="Input 9 4" xfId="894"/>
    <cellStyle name="Input 9 4 2" xfId="3838"/>
    <cellStyle name="Input 9 4 3" xfId="3792"/>
    <cellStyle name="Input 9 4 4" xfId="4101"/>
    <cellStyle name="Input 9 5" xfId="3790"/>
    <cellStyle name="Input 9 6" xfId="3854"/>
    <cellStyle name="Input 9 7" xfId="3898"/>
    <cellStyle name="Instructions" xfId="2274"/>
    <cellStyle name="Integer" xfId="118"/>
    <cellStyle name="Integer 2" xfId="119"/>
    <cellStyle name="Integer 2 2" xfId="960"/>
    <cellStyle name="Integer 2 3" xfId="1208"/>
    <cellStyle name="Integer 3" xfId="959"/>
    <cellStyle name="Integer 4" xfId="1207"/>
    <cellStyle name="Integer_Sheet3" xfId="925"/>
    <cellStyle name="Intial cap" xfId="120"/>
    <cellStyle name="Labels - Style3" xfId="2275"/>
    <cellStyle name="Labels - Style3 2" xfId="4000"/>
    <cellStyle name="Labels - Style3 3" xfId="3820"/>
    <cellStyle name="Labels - Style3 4" xfId="3984"/>
    <cellStyle name="Labels - Style3 5" xfId="3911"/>
    <cellStyle name="Lien hypertexte" xfId="2276"/>
    <cellStyle name="Lien hypertexte visité" xfId="2277"/>
    <cellStyle name="Lien hypertexte_RESULTS" xfId="2278"/>
    <cellStyle name="Link Currency (0)" xfId="704"/>
    <cellStyle name="Link Currency (0) 2" xfId="961"/>
    <cellStyle name="Link Currency (0) 3" xfId="1209"/>
    <cellStyle name="Link Currency (0) 4" xfId="1584"/>
    <cellStyle name="Link Currency (2)" xfId="2279"/>
    <cellStyle name="Link Units (0)" xfId="2280"/>
    <cellStyle name="Link Units (1)" xfId="2281"/>
    <cellStyle name="Link Units (2)" xfId="2282"/>
    <cellStyle name="Linked Cell 2" xfId="531"/>
    <cellStyle name="Linked Cell 2 2" xfId="846"/>
    <cellStyle name="Linked Cell 2 2 2" xfId="1586"/>
    <cellStyle name="Linked Cell 2 2 3" xfId="1997"/>
    <cellStyle name="Linked Cell 2 3" xfId="1935"/>
    <cellStyle name="Linked Cell 2 4" xfId="705"/>
    <cellStyle name="Linked Cell 3" xfId="1357"/>
    <cellStyle name="Linked Cell 4" xfId="1585"/>
    <cellStyle name="Millares [0]_laroux" xfId="121"/>
    <cellStyle name="Millares_laroux" xfId="122"/>
    <cellStyle name="Milliers [0]_EDYAN" xfId="706"/>
    <cellStyle name="Milliers_EDYAN" xfId="707"/>
    <cellStyle name="Moeda [0]_dimon" xfId="1587"/>
    <cellStyle name="Moeda_dimon" xfId="1588"/>
    <cellStyle name="Moneda [0]_pldt" xfId="708"/>
    <cellStyle name="Moneda_pldt" xfId="709"/>
    <cellStyle name="Monétaire [0]_EDYAN" xfId="710"/>
    <cellStyle name="Monétaire_EDYAN" xfId="711"/>
    <cellStyle name="MOQ" xfId="123"/>
    <cellStyle name="MOQ 2" xfId="124"/>
    <cellStyle name="Neutral 2" xfId="532"/>
    <cellStyle name="Neutral 2 2" xfId="847"/>
    <cellStyle name="Neutral 2 2 2" xfId="1590"/>
    <cellStyle name="Neutral 2 2 3" xfId="1998"/>
    <cellStyle name="Neutral 2 3" xfId="1936"/>
    <cellStyle name="Neutral 2 4" xfId="712"/>
    <cellStyle name="Neutral 3" xfId="1358"/>
    <cellStyle name="Neutral 4" xfId="1589"/>
    <cellStyle name="New Times Roman" xfId="713"/>
    <cellStyle name="Normal" xfId="0" builtinId="0"/>
    <cellStyle name="Normal - Style1" xfId="125"/>
    <cellStyle name="Normal - Style1 10" xfId="2283"/>
    <cellStyle name="Normal - Style1 11" xfId="2284"/>
    <cellStyle name="Normal - Style1 12" xfId="2285"/>
    <cellStyle name="Normal - Style1 13" xfId="2286"/>
    <cellStyle name="Normal - Style1 14" xfId="3542"/>
    <cellStyle name="Normal - Style1 15" xfId="316"/>
    <cellStyle name="Normal - Style1 2" xfId="126"/>
    <cellStyle name="Normal - Style1 2 2" xfId="962"/>
    <cellStyle name="Normal - Style1 2 3" xfId="1210"/>
    <cellStyle name="Normal - Style1 2 38" xfId="3560"/>
    <cellStyle name="Normal - Style1 2 4" xfId="3543"/>
    <cellStyle name="Normal - Style1 2 5" xfId="317"/>
    <cellStyle name="Normal - Style1 3" xfId="715"/>
    <cellStyle name="Normal - Style1 3 2" xfId="2287"/>
    <cellStyle name="Normal - Style1 4" xfId="714"/>
    <cellStyle name="Normal - Style1 5" xfId="1591"/>
    <cellStyle name="Normal - Style1 6" xfId="2288"/>
    <cellStyle name="Normal - Style1 7" xfId="2289"/>
    <cellStyle name="Normal - Style1 8" xfId="2290"/>
    <cellStyle name="Normal - Style1 9" xfId="2291"/>
    <cellStyle name="Normal - Style1_Accounts-AAA  30.06.2010 final" xfId="533"/>
    <cellStyle name="Normal - Style2" xfId="534"/>
    <cellStyle name="Normal - Style2 2" xfId="2292"/>
    <cellStyle name="Normal - Style3" xfId="535"/>
    <cellStyle name="Normal - Style3 2" xfId="2293"/>
    <cellStyle name="Normal - Style4" xfId="536"/>
    <cellStyle name="Normal - Style4 2" xfId="2294"/>
    <cellStyle name="Normal - Style5" xfId="537"/>
    <cellStyle name="Normal - Style5 2" xfId="2295"/>
    <cellStyle name="Normal - Style6" xfId="538"/>
    <cellStyle name="Normal - Style6 2" xfId="2296"/>
    <cellStyle name="Normal - Style7" xfId="539"/>
    <cellStyle name="Normal - Style7 2" xfId="2297"/>
    <cellStyle name="Normal - Style8" xfId="540"/>
    <cellStyle name="Normal - Style8 2" xfId="2298"/>
    <cellStyle name="Normal 10" xfId="127"/>
    <cellStyle name="Normal 10 2" xfId="128"/>
    <cellStyle name="Normal 10 2 10" xfId="374"/>
    <cellStyle name="Normal 10 2 2" xfId="129"/>
    <cellStyle name="Normal 10 2 2 2" xfId="3627"/>
    <cellStyle name="Normal 10 2 2 3" xfId="382"/>
    <cellStyle name="Normal 10 2 3" xfId="3626"/>
    <cellStyle name="Normal 10 2 4" xfId="319"/>
    <cellStyle name="Normal 10 3" xfId="848"/>
    <cellStyle name="Normal 10 4" xfId="1211"/>
    <cellStyle name="Normal 10 5" xfId="1937"/>
    <cellStyle name="Normal 10 6" xfId="716"/>
    <cellStyle name="Normal 10 65" xfId="257"/>
    <cellStyle name="Normal 10 7" xfId="3544"/>
    <cellStyle name="Normal 10 8" xfId="3625"/>
    <cellStyle name="Normal 10 9" xfId="318"/>
    <cellStyle name="Normal 10_5" xfId="130"/>
    <cellStyle name="Normal 100" xfId="1742"/>
    <cellStyle name="Normal 101" xfId="1744"/>
    <cellStyle name="Normal 102" xfId="1773"/>
    <cellStyle name="Normal 103" xfId="1791"/>
    <cellStyle name="Normal 104" xfId="1813"/>
    <cellStyle name="Normal 105" xfId="1308"/>
    <cellStyle name="Normal 105 2" xfId="1849"/>
    <cellStyle name="Normal 106" xfId="1840"/>
    <cellStyle name="Normal 107" xfId="1842"/>
    <cellStyle name="Normal 108" xfId="1843"/>
    <cellStyle name="Normal 109" xfId="1848"/>
    <cellStyle name="Normal 11" xfId="131"/>
    <cellStyle name="Normal 11 10" xfId="3685"/>
    <cellStyle name="Normal 11 11" xfId="320"/>
    <cellStyle name="Normal 11 2" xfId="849"/>
    <cellStyle name="Normal 11 2 2" xfId="2299"/>
    <cellStyle name="Normal 11 2 2 2" xfId="2300"/>
    <cellStyle name="Normal 11 2 2 3" xfId="2301"/>
    <cellStyle name="Normal 11 2_if consolidated 9-1" xfId="2302"/>
    <cellStyle name="Normal 11 3" xfId="1014"/>
    <cellStyle name="Normal 11 3 2" xfId="1594"/>
    <cellStyle name="Normal 11 3 3" xfId="1416"/>
    <cellStyle name="Normal 11 4" xfId="1101"/>
    <cellStyle name="Normal 11 5" xfId="1240"/>
    <cellStyle name="Normal 11 6" xfId="1593"/>
    <cellStyle name="Normal 11 7" xfId="1013"/>
    <cellStyle name="Normal 11 8" xfId="717"/>
    <cellStyle name="Normal 11 9" xfId="3628"/>
    <cellStyle name="Normal 11_if consolidated 9-1" xfId="2303"/>
    <cellStyle name="Normal 110" xfId="1841"/>
    <cellStyle name="Normal 111" xfId="132"/>
    <cellStyle name="Normal 111 2" xfId="3629"/>
    <cellStyle name="Normal 111 3" xfId="321"/>
    <cellStyle name="Normal 112" xfId="1845"/>
    <cellStyle name="Normal 113" xfId="1844"/>
    <cellStyle name="Normal 114" xfId="1846"/>
    <cellStyle name="Normal 115" xfId="1847"/>
    <cellStyle name="Normal 116" xfId="923"/>
    <cellStyle name="Normal 117" xfId="1853"/>
    <cellStyle name="Normal 118" xfId="1884"/>
    <cellStyle name="Normal 119" xfId="1855"/>
    <cellStyle name="Normal 12" xfId="133"/>
    <cellStyle name="Normal 12 10" xfId="322"/>
    <cellStyle name="Normal 12 2" xfId="850"/>
    <cellStyle name="Normal 12 2 2" xfId="2304"/>
    <cellStyle name="Normal 12 3" xfId="1015"/>
    <cellStyle name="Normal 12 4" xfId="1248"/>
    <cellStyle name="Normal 12 5" xfId="1596"/>
    <cellStyle name="Normal 12 6" xfId="1595"/>
    <cellStyle name="Normal 12 7" xfId="1315"/>
    <cellStyle name="Normal 12 8" xfId="718"/>
    <cellStyle name="Normal 12 9" xfId="3630"/>
    <cellStyle name="Normal 12_if consolidated 9-1" xfId="2305"/>
    <cellStyle name="Normal 120" xfId="2143"/>
    <cellStyle name="Normal 120 2" xfId="2757"/>
    <cellStyle name="Normal 120 2 2" xfId="3138"/>
    <cellStyle name="Normal 120 3" xfId="3137"/>
    <cellStyle name="Normal 121" xfId="2413"/>
    <cellStyle name="Normal 122" xfId="2416"/>
    <cellStyle name="Normal 123" xfId="2778"/>
    <cellStyle name="Normal 124" xfId="2414"/>
    <cellStyle name="Normal 124 2" xfId="3139"/>
    <cellStyle name="Normal 125" xfId="2449"/>
    <cellStyle name="Normal 125 2" xfId="3140"/>
    <cellStyle name="Normal 126" xfId="2782"/>
    <cellStyle name="Normal 126 2" xfId="3141"/>
    <cellStyle name="Normal 127" xfId="2787"/>
    <cellStyle name="Normal 128" xfId="259"/>
    <cellStyle name="Normal 128 2" xfId="3730"/>
    <cellStyle name="Normal 128 3" xfId="2788"/>
    <cellStyle name="Normal 129" xfId="2306"/>
    <cellStyle name="Normal 129 2" xfId="2307"/>
    <cellStyle name="Normal 129 2 2" xfId="2762"/>
    <cellStyle name="Normal 129 2 2 2" xfId="3144"/>
    <cellStyle name="Normal 129 2 3" xfId="3143"/>
    <cellStyle name="Normal 129 3" xfId="2761"/>
    <cellStyle name="Normal 129 3 2" xfId="3145"/>
    <cellStyle name="Normal 129 4" xfId="3142"/>
    <cellStyle name="Normal 13" xfId="134"/>
    <cellStyle name="Normal 13 10" xfId="323"/>
    <cellStyle name="Normal 13 2" xfId="223"/>
    <cellStyle name="Normal 13 2 2" xfId="3574"/>
    <cellStyle name="Normal 13 2 3" xfId="851"/>
    <cellStyle name="Normal 13 3" xfId="1016"/>
    <cellStyle name="Normal 13 4" xfId="1249"/>
    <cellStyle name="Normal 13 5" xfId="1598"/>
    <cellStyle name="Normal 13 6" xfId="1597"/>
    <cellStyle name="Normal 13 7" xfId="1316"/>
    <cellStyle name="Normal 13 8" xfId="3545"/>
    <cellStyle name="Normal 13 9" xfId="3631"/>
    <cellStyle name="Normal 130" xfId="2789"/>
    <cellStyle name="Normal 131" xfId="2790"/>
    <cellStyle name="Normal 132" xfId="135"/>
    <cellStyle name="Normal 132 2" xfId="3632"/>
    <cellStyle name="Normal 132 3" xfId="3699"/>
    <cellStyle name="Normal 132 4" xfId="2793"/>
    <cellStyle name="Normal 133" xfId="2796"/>
    <cellStyle name="Normal 134" xfId="136"/>
    <cellStyle name="Normal 134 2" xfId="3633"/>
    <cellStyle name="Normal 134 3" xfId="3700"/>
    <cellStyle name="Normal 134 4" xfId="2799"/>
    <cellStyle name="Normal 135" xfId="2802"/>
    <cellStyle name="Normal 136" xfId="2803"/>
    <cellStyle name="Normal 137" xfId="137"/>
    <cellStyle name="Normal 137 2" xfId="3634"/>
    <cellStyle name="Normal 137 3" xfId="3701"/>
    <cellStyle name="Normal 137 4" xfId="2804"/>
    <cellStyle name="Normal 138" xfId="2806"/>
    <cellStyle name="Normal 139" xfId="138"/>
    <cellStyle name="Normal 139 2" xfId="3635"/>
    <cellStyle name="Normal 139 3" xfId="3702"/>
    <cellStyle name="Normal 139 4" xfId="2807"/>
    <cellStyle name="Normal 14" xfId="139"/>
    <cellStyle name="Normal 14 10" xfId="926"/>
    <cellStyle name="Normal 14 10 2" xfId="2005"/>
    <cellStyle name="Normal 14 10 2 2" xfId="2620"/>
    <cellStyle name="Normal 14 10 2 2 2" xfId="3149"/>
    <cellStyle name="Normal 14 10 2 3" xfId="3148"/>
    <cellStyle name="Normal 14 10 3" xfId="2454"/>
    <cellStyle name="Normal 14 10 3 2" xfId="3150"/>
    <cellStyle name="Normal 14 10 4" xfId="3147"/>
    <cellStyle name="Normal 14 11" xfId="1961"/>
    <cellStyle name="Normal 14 12" xfId="2419"/>
    <cellStyle name="Normal 14 12 2" xfId="3151"/>
    <cellStyle name="Normal 14 13" xfId="3146"/>
    <cellStyle name="Normal 14 14" xfId="3636"/>
    <cellStyle name="Normal 14 15" xfId="324"/>
    <cellStyle name="Normal 14 2" xfId="377"/>
    <cellStyle name="Normal 14 2 2" xfId="1295"/>
    <cellStyle name="Normal 14 2 2 2" xfId="1729"/>
    <cellStyle name="Normal 14 2 2 2 2" xfId="2075"/>
    <cellStyle name="Normal 14 2 2 2 2 2" xfId="2689"/>
    <cellStyle name="Normal 14 2 2 2 2 2 2" xfId="3155"/>
    <cellStyle name="Normal 14 2 2 2 2 3" xfId="3154"/>
    <cellStyle name="Normal 14 2 2 2 3" xfId="2523"/>
    <cellStyle name="Normal 14 2 2 2 3 2" xfId="3156"/>
    <cellStyle name="Normal 14 2 2 2 4" xfId="3153"/>
    <cellStyle name="Normal 14 2 2 3" xfId="1776"/>
    <cellStyle name="Normal 14 2 2 3 2" xfId="2098"/>
    <cellStyle name="Normal 14 2 2 3 2 2" xfId="2712"/>
    <cellStyle name="Normal 14 2 2 3 2 2 2" xfId="3159"/>
    <cellStyle name="Normal 14 2 2 3 2 3" xfId="3158"/>
    <cellStyle name="Normal 14 2 2 3 3" xfId="2546"/>
    <cellStyle name="Normal 14 2 2 3 3 2" xfId="3160"/>
    <cellStyle name="Normal 14 2 2 3 4" xfId="3157"/>
    <cellStyle name="Normal 14 2 2 4" xfId="1833"/>
    <cellStyle name="Normal 14 2 2 4 2" xfId="2136"/>
    <cellStyle name="Normal 14 2 2 4 2 2" xfId="2750"/>
    <cellStyle name="Normal 14 2 2 4 2 2 2" xfId="3163"/>
    <cellStyle name="Normal 14 2 2 4 2 3" xfId="3162"/>
    <cellStyle name="Normal 14 2 2 4 3" xfId="2584"/>
    <cellStyle name="Normal 14 2 2 4 3 2" xfId="3164"/>
    <cellStyle name="Normal 14 2 2 4 4" xfId="3161"/>
    <cellStyle name="Normal 14 2 2 5" xfId="1600"/>
    <cellStyle name="Normal 14 2 2 5 2" xfId="2052"/>
    <cellStyle name="Normal 14 2 2 5 2 2" xfId="2666"/>
    <cellStyle name="Normal 14 2 2 5 2 2 2" xfId="3167"/>
    <cellStyle name="Normal 14 2 2 5 2 3" xfId="3166"/>
    <cellStyle name="Normal 14 2 2 5 3" xfId="2500"/>
    <cellStyle name="Normal 14 2 2 5 3 2" xfId="3168"/>
    <cellStyle name="Normal 14 2 2 5 4" xfId="3165"/>
    <cellStyle name="Normal 14 2 2 6" xfId="2021"/>
    <cellStyle name="Normal 14 2 2 6 2" xfId="2635"/>
    <cellStyle name="Normal 14 2 2 6 2 2" xfId="3170"/>
    <cellStyle name="Normal 14 2 2 6 3" xfId="3169"/>
    <cellStyle name="Normal 14 2 2 7" xfId="1875"/>
    <cellStyle name="Normal 14 2 2 7 2" xfId="2607"/>
    <cellStyle name="Normal 14 2 2 7 2 2" xfId="3172"/>
    <cellStyle name="Normal 14 2 2 7 3" xfId="3171"/>
    <cellStyle name="Normal 14 2 2 8" xfId="2469"/>
    <cellStyle name="Normal 14 2 2 8 2" xfId="3173"/>
    <cellStyle name="Normal 14 2 2 9" xfId="3152"/>
    <cellStyle name="Normal 14 2 3" xfId="1804"/>
    <cellStyle name="Normal 14 2 3 2" xfId="2112"/>
    <cellStyle name="Normal 14 2 3 2 2" xfId="2726"/>
    <cellStyle name="Normal 14 2 3 2 2 2" xfId="3176"/>
    <cellStyle name="Normal 14 2 3 2 3" xfId="3175"/>
    <cellStyle name="Normal 14 2 3 3" xfId="2560"/>
    <cellStyle name="Normal 14 2 3 3 2" xfId="3177"/>
    <cellStyle name="Normal 14 2 3 4" xfId="3174"/>
    <cellStyle name="Normal 14 2 4" xfId="1418"/>
    <cellStyle name="Normal 14 2 5" xfId="963"/>
    <cellStyle name="Normal 14 2 5 2" xfId="2006"/>
    <cellStyle name="Normal 14 2 5 2 2" xfId="2621"/>
    <cellStyle name="Normal 14 2 5 2 2 2" xfId="3180"/>
    <cellStyle name="Normal 14 2 5 2 3" xfId="3179"/>
    <cellStyle name="Normal 14 2 5 3" xfId="2455"/>
    <cellStyle name="Normal 14 2 5 3 2" xfId="3181"/>
    <cellStyle name="Normal 14 2 5 4" xfId="3178"/>
    <cellStyle name="Normal 14 2 6" xfId="852"/>
    <cellStyle name="Normal 14 3" xfId="1017"/>
    <cellStyle name="Normal 14 3 10" xfId="3182"/>
    <cellStyle name="Normal 14 3 2" xfId="1297"/>
    <cellStyle name="Normal 14 3 2 2" xfId="1730"/>
    <cellStyle name="Normal 14 3 2 2 2" xfId="2076"/>
    <cellStyle name="Normal 14 3 2 2 2 2" xfId="2690"/>
    <cellStyle name="Normal 14 3 2 2 2 2 2" xfId="3186"/>
    <cellStyle name="Normal 14 3 2 2 2 3" xfId="3185"/>
    <cellStyle name="Normal 14 3 2 2 3" xfId="2524"/>
    <cellStyle name="Normal 14 3 2 2 3 2" xfId="3187"/>
    <cellStyle name="Normal 14 3 2 2 4" xfId="3184"/>
    <cellStyle name="Normal 14 3 2 3" xfId="2023"/>
    <cellStyle name="Normal 14 3 2 3 2" xfId="2637"/>
    <cellStyle name="Normal 14 3 2 3 2 2" xfId="3189"/>
    <cellStyle name="Normal 14 3 2 3 3" xfId="3188"/>
    <cellStyle name="Normal 14 3 2 4" xfId="2471"/>
    <cellStyle name="Normal 14 3 2 4 2" xfId="3190"/>
    <cellStyle name="Normal 14 3 2 5" xfId="3183"/>
    <cellStyle name="Normal 14 3 3" xfId="1777"/>
    <cellStyle name="Normal 14 3 3 2" xfId="2099"/>
    <cellStyle name="Normal 14 3 3 2 2" xfId="2713"/>
    <cellStyle name="Normal 14 3 3 2 2 2" xfId="3193"/>
    <cellStyle name="Normal 14 3 3 2 3" xfId="3192"/>
    <cellStyle name="Normal 14 3 3 3" xfId="2547"/>
    <cellStyle name="Normal 14 3 3 3 2" xfId="3194"/>
    <cellStyle name="Normal 14 3 3 4" xfId="3191"/>
    <cellStyle name="Normal 14 3 4" xfId="1805"/>
    <cellStyle name="Normal 14 3 4 2" xfId="2113"/>
    <cellStyle name="Normal 14 3 4 2 2" xfId="2727"/>
    <cellStyle name="Normal 14 3 4 2 2 2" xfId="3197"/>
    <cellStyle name="Normal 14 3 4 2 3" xfId="3196"/>
    <cellStyle name="Normal 14 3 4 3" xfId="2561"/>
    <cellStyle name="Normal 14 3 4 3 2" xfId="3198"/>
    <cellStyle name="Normal 14 3 4 4" xfId="3195"/>
    <cellStyle name="Normal 14 3 5" xfId="1834"/>
    <cellStyle name="Normal 14 3 5 2" xfId="2137"/>
    <cellStyle name="Normal 14 3 5 2 2" xfId="2751"/>
    <cellStyle name="Normal 14 3 5 2 2 2" xfId="3201"/>
    <cellStyle name="Normal 14 3 5 2 3" xfId="3200"/>
    <cellStyle name="Normal 14 3 5 3" xfId="2585"/>
    <cellStyle name="Normal 14 3 5 3 2" xfId="3202"/>
    <cellStyle name="Normal 14 3 5 4" xfId="3199"/>
    <cellStyle name="Normal 14 3 6" xfId="1601"/>
    <cellStyle name="Normal 14 3 6 2" xfId="2053"/>
    <cellStyle name="Normal 14 3 6 2 2" xfId="2667"/>
    <cellStyle name="Normal 14 3 6 2 2 2" xfId="3205"/>
    <cellStyle name="Normal 14 3 6 2 3" xfId="3204"/>
    <cellStyle name="Normal 14 3 6 3" xfId="2501"/>
    <cellStyle name="Normal 14 3 6 3 2" xfId="3206"/>
    <cellStyle name="Normal 14 3 6 4" xfId="3203"/>
    <cellStyle name="Normal 14 3 7" xfId="2008"/>
    <cellStyle name="Normal 14 3 7 2" xfId="2623"/>
    <cellStyle name="Normal 14 3 7 2 2" xfId="3208"/>
    <cellStyle name="Normal 14 3 7 3" xfId="3207"/>
    <cellStyle name="Normal 14 3 8" xfId="1876"/>
    <cellStyle name="Normal 14 3 8 2" xfId="2608"/>
    <cellStyle name="Normal 14 3 8 2 2" xfId="3210"/>
    <cellStyle name="Normal 14 3 8 3" xfId="3209"/>
    <cellStyle name="Normal 14 3 9" xfId="2457"/>
    <cellStyle name="Normal 14 3 9 2" xfId="3211"/>
    <cellStyle name="Normal 14 4" xfId="1107"/>
    <cellStyle name="Normal 14 5" xfId="1250"/>
    <cellStyle name="Normal 14 6" xfId="1294"/>
    <cellStyle name="Normal 14 6 2" xfId="1602"/>
    <cellStyle name="Normal 14 6 3" xfId="2020"/>
    <cellStyle name="Normal 14 6 3 2" xfId="2634"/>
    <cellStyle name="Normal 14 6 3 2 2" xfId="3214"/>
    <cellStyle name="Normal 14 6 3 3" xfId="3213"/>
    <cellStyle name="Normal 14 6 4" xfId="2468"/>
    <cellStyle name="Normal 14 6 4 2" xfId="3215"/>
    <cellStyle name="Normal 14 6 5" xfId="3212"/>
    <cellStyle name="Normal 14 7" xfId="1599"/>
    <cellStyle name="Normal 14 7 2" xfId="1728"/>
    <cellStyle name="Normal 14 7 2 2" xfId="2074"/>
    <cellStyle name="Normal 14 7 2 2 2" xfId="2688"/>
    <cellStyle name="Normal 14 7 2 2 2 2" xfId="3219"/>
    <cellStyle name="Normal 14 7 2 2 3" xfId="3218"/>
    <cellStyle name="Normal 14 7 2 3" xfId="2522"/>
    <cellStyle name="Normal 14 7 2 3 2" xfId="3220"/>
    <cellStyle name="Normal 14 7 2 4" xfId="3217"/>
    <cellStyle name="Normal 14 7 3" xfId="1775"/>
    <cellStyle name="Normal 14 7 3 2" xfId="2097"/>
    <cellStyle name="Normal 14 7 3 2 2" xfId="2711"/>
    <cellStyle name="Normal 14 7 3 2 2 2" xfId="3223"/>
    <cellStyle name="Normal 14 7 3 2 3" xfId="3222"/>
    <cellStyle name="Normal 14 7 3 3" xfId="2545"/>
    <cellStyle name="Normal 14 7 3 3 2" xfId="3224"/>
    <cellStyle name="Normal 14 7 3 4" xfId="3221"/>
    <cellStyle name="Normal 14 7 4" xfId="1832"/>
    <cellStyle name="Normal 14 7 4 2" xfId="2135"/>
    <cellStyle name="Normal 14 7 4 2 2" xfId="2749"/>
    <cellStyle name="Normal 14 7 4 2 2 2" xfId="3227"/>
    <cellStyle name="Normal 14 7 4 2 3" xfId="3226"/>
    <cellStyle name="Normal 14 7 4 3" xfId="2583"/>
    <cellStyle name="Normal 14 7 4 3 2" xfId="3228"/>
    <cellStyle name="Normal 14 7 4 4" xfId="3225"/>
    <cellStyle name="Normal 14 7 5" xfId="2051"/>
    <cellStyle name="Normal 14 7 5 2" xfId="2665"/>
    <cellStyle name="Normal 14 7 5 2 2" xfId="3230"/>
    <cellStyle name="Normal 14 7 5 3" xfId="3229"/>
    <cellStyle name="Normal 14 7 6" xfId="1874"/>
    <cellStyle name="Normal 14 7 6 2" xfId="2606"/>
    <cellStyle name="Normal 14 7 6 2 2" xfId="3232"/>
    <cellStyle name="Normal 14 7 6 3" xfId="3231"/>
    <cellStyle name="Normal 14 7 7" xfId="2499"/>
    <cellStyle name="Normal 14 7 7 2" xfId="3233"/>
    <cellStyle name="Normal 14 7 8" xfId="3216"/>
    <cellStyle name="Normal 14 8" xfId="1317"/>
    <cellStyle name="Normal 14 9" xfId="1803"/>
    <cellStyle name="Normal 14 9 2" xfId="2111"/>
    <cellStyle name="Normal 14 9 2 2" xfId="2725"/>
    <cellStyle name="Normal 14 9 2 2 2" xfId="3236"/>
    <cellStyle name="Normal 14 9 2 3" xfId="3235"/>
    <cellStyle name="Normal 14 9 3" xfId="2559"/>
    <cellStyle name="Normal 14 9 3 2" xfId="3237"/>
    <cellStyle name="Normal 14 9 4" xfId="3234"/>
    <cellStyle name="Normal 140" xfId="140"/>
    <cellStyle name="Normal 140 2" xfId="3637"/>
    <cellStyle name="Normal 140 3" xfId="3703"/>
    <cellStyle name="Normal 140 4" xfId="2808"/>
    <cellStyle name="Normal 141" xfId="141"/>
    <cellStyle name="Normal 141 2" xfId="3638"/>
    <cellStyle name="Normal 141 3" xfId="3704"/>
    <cellStyle name="Normal 141 4" xfId="2809"/>
    <cellStyle name="Normal 142" xfId="3530"/>
    <cellStyle name="Normal 143" xfId="3555"/>
    <cellStyle name="Normal 144" xfId="3556"/>
    <cellStyle name="Normal 145" xfId="3557"/>
    <cellStyle name="Normal 146" xfId="3558"/>
    <cellStyle name="Normal 147" xfId="3559"/>
    <cellStyle name="Normal 148" xfId="3561"/>
    <cellStyle name="Normal 149" xfId="3572"/>
    <cellStyle name="Normal 15" xfId="142"/>
    <cellStyle name="Normal 15 10" xfId="2420"/>
    <cellStyle name="Normal 15 10 2" xfId="3239"/>
    <cellStyle name="Normal 15 11" xfId="3238"/>
    <cellStyle name="Normal 15 12" xfId="3639"/>
    <cellStyle name="Normal 15 13" xfId="325"/>
    <cellStyle name="Normal 15 2" xfId="384"/>
    <cellStyle name="Normal 15 2 2" xfId="1604"/>
    <cellStyle name="Normal 15 2 2 2" xfId="2308"/>
    <cellStyle name="Normal 15 2 2 2 2" xfId="2309"/>
    <cellStyle name="Normal 15 2 2 3" xfId="2310"/>
    <cellStyle name="Normal 15 2 2 4" xfId="2311"/>
    <cellStyle name="Normal 15 2 2 5" xfId="2312"/>
    <cellStyle name="Normal 15 2 2 6" xfId="2313"/>
    <cellStyle name="Normal 15 2 2 7" xfId="2314"/>
    <cellStyle name="Normal 15 2 2 8" xfId="2315"/>
    <cellStyle name="Normal 15 2 3" xfId="1417"/>
    <cellStyle name="Normal 15 2 4" xfId="1019"/>
    <cellStyle name="Normal 15 2 5" xfId="789"/>
    <cellStyle name="Normal 15 2 6" xfId="2445"/>
    <cellStyle name="Normal 15 2 6 2" xfId="3241"/>
    <cellStyle name="Normal 15 2 7" xfId="3240"/>
    <cellStyle name="Normal 15 3" xfId="1102"/>
    <cellStyle name="Normal 15 4" xfId="1241"/>
    <cellStyle name="Normal 15 5" xfId="1605"/>
    <cellStyle name="Normal 15 6" xfId="1603"/>
    <cellStyle name="Normal 15 7" xfId="1366"/>
    <cellStyle name="Normal 15 8" xfId="1018"/>
    <cellStyle name="Normal 15 9" xfId="800"/>
    <cellStyle name="Normal 15_if consolidated 9-1" xfId="2316"/>
    <cellStyle name="Normal 150" xfId="2317"/>
    <cellStyle name="Normal 150 2" xfId="2763"/>
    <cellStyle name="Normal 150 2 2" xfId="3243"/>
    <cellStyle name="Normal 150 3" xfId="3242"/>
    <cellStyle name="Normal 151" xfId="261"/>
    <cellStyle name="Normal 151 2" xfId="3732"/>
    <cellStyle name="Normal 151 3" xfId="3577"/>
    <cellStyle name="Normal 152" xfId="262"/>
    <cellStyle name="Normal 152 2" xfId="3733"/>
    <cellStyle name="Normal 152 3" xfId="3666"/>
    <cellStyle name="Normal 153" xfId="2318"/>
    <cellStyle name="Normal 153 2" xfId="2764"/>
    <cellStyle name="Normal 153 2 2" xfId="3245"/>
    <cellStyle name="Normal 153 3" xfId="3244"/>
    <cellStyle name="Normal 154" xfId="263"/>
    <cellStyle name="Normal 154 2" xfId="3734"/>
    <cellStyle name="Normal 154 3" xfId="3692"/>
    <cellStyle name="Normal 155" xfId="3663"/>
    <cellStyle name="Normal 156" xfId="3694"/>
    <cellStyle name="Normal 157" xfId="2319"/>
    <cellStyle name="Normal 157 2" xfId="2765"/>
    <cellStyle name="Normal 157 2 2" xfId="3247"/>
    <cellStyle name="Normal 157 3" xfId="3246"/>
    <cellStyle name="Normal 158" xfId="268"/>
    <cellStyle name="Normal 159" xfId="2320"/>
    <cellStyle name="Normal 159 2" xfId="2766"/>
    <cellStyle name="Normal 159 2 2" xfId="3249"/>
    <cellStyle name="Normal 159 3" xfId="3248"/>
    <cellStyle name="Normal 16" xfId="143"/>
    <cellStyle name="Normal 16 10" xfId="2409"/>
    <cellStyle name="Normal 16 10 2" xfId="2774"/>
    <cellStyle name="Normal 16 10 2 2" xfId="3252"/>
    <cellStyle name="Normal 16 10 3" xfId="3251"/>
    <cellStyle name="Normal 16 11" xfId="2421"/>
    <cellStyle name="Normal 16 11 2" xfId="3253"/>
    <cellStyle name="Normal 16 12" xfId="3250"/>
    <cellStyle name="Normal 16 13" xfId="3640"/>
    <cellStyle name="Normal 16 14" xfId="3705"/>
    <cellStyle name="Normal 16 15" xfId="326"/>
    <cellStyle name="Normal 16 2" xfId="902"/>
    <cellStyle name="Normal 16 2 10" xfId="1021"/>
    <cellStyle name="Normal 16 2 11" xfId="2001"/>
    <cellStyle name="Normal 16 2 11 2" xfId="2618"/>
    <cellStyle name="Normal 16 2 11 2 2" xfId="3256"/>
    <cellStyle name="Normal 16 2 11 3" xfId="3255"/>
    <cellStyle name="Normal 16 2 12" xfId="1872"/>
    <cellStyle name="Normal 16 2 12 2" xfId="2604"/>
    <cellStyle name="Normal 16 2 12 2 2" xfId="3258"/>
    <cellStyle name="Normal 16 2 12 3" xfId="3257"/>
    <cellStyle name="Normal 16 2 13" xfId="2452"/>
    <cellStyle name="Normal 16 2 13 2" xfId="3259"/>
    <cellStyle name="Normal 16 2 14" xfId="3254"/>
    <cellStyle name="Normal 16 2 2" xfId="1134"/>
    <cellStyle name="Normal 16 2 2 10" xfId="3260"/>
    <cellStyle name="Normal 16 2 2 2" xfId="1302"/>
    <cellStyle name="Normal 16 2 2 2 2" xfId="793"/>
    <cellStyle name="Normal 16 2 2 2 2 2" xfId="1731"/>
    <cellStyle name="Normal 16 2 2 2 2 2 2" xfId="2077"/>
    <cellStyle name="Normal 16 2 2 2 2 2 2 2" xfId="2691"/>
    <cellStyle name="Normal 16 2 2 2 2 2 2 2 2" xfId="3265"/>
    <cellStyle name="Normal 16 2 2 2 2 2 2 3" xfId="3264"/>
    <cellStyle name="Normal 16 2 2 2 2 2 3" xfId="2525"/>
    <cellStyle name="Normal 16 2 2 2 2 2 3 2" xfId="3266"/>
    <cellStyle name="Normal 16 2 2 2 2 2 4" xfId="3263"/>
    <cellStyle name="Normal 16 2 2 2 2 3" xfId="1962"/>
    <cellStyle name="Normal 16 2 2 2 2 3 2" xfId="2616"/>
    <cellStyle name="Normal 16 2 2 2 2 3 2 2" xfId="3268"/>
    <cellStyle name="Normal 16 2 2 2 2 3 3" xfId="3267"/>
    <cellStyle name="Normal 16 2 2 2 2 4" xfId="1882"/>
    <cellStyle name="Normal 16 2 2 2 2 4 2" xfId="2614"/>
    <cellStyle name="Normal 16 2 2 2 2 4 2 2" xfId="3270"/>
    <cellStyle name="Normal 16 2 2 2 2 4 3" xfId="3269"/>
    <cellStyle name="Normal 16 2 2 2 2 5" xfId="2450"/>
    <cellStyle name="Normal 16 2 2 2 2 5 2" xfId="3271"/>
    <cellStyle name="Normal 16 2 2 2 2 6" xfId="3262"/>
    <cellStyle name="Normal 16 2 2 2 3" xfId="2028"/>
    <cellStyle name="Normal 16 2 2 2 3 2" xfId="2642"/>
    <cellStyle name="Normal 16 2 2 2 3 2 2" xfId="3273"/>
    <cellStyle name="Normal 16 2 2 2 3 3" xfId="3272"/>
    <cellStyle name="Normal 16 2 2 2 4" xfId="2476"/>
    <cellStyle name="Normal 16 2 2 2 4 2" xfId="3274"/>
    <cellStyle name="Normal 16 2 2 2 5" xfId="3261"/>
    <cellStyle name="Normal 16 2 2 3" xfId="1779"/>
    <cellStyle name="Normal 16 2 2 3 2" xfId="2100"/>
    <cellStyle name="Normal 16 2 2 3 2 2" xfId="2714"/>
    <cellStyle name="Normal 16 2 2 3 2 2 2" xfId="3277"/>
    <cellStyle name="Normal 16 2 2 3 2 3" xfId="3276"/>
    <cellStyle name="Normal 16 2 2 3 3" xfId="2548"/>
    <cellStyle name="Normal 16 2 2 3 3 2" xfId="3278"/>
    <cellStyle name="Normal 16 2 2 3 4" xfId="3275"/>
    <cellStyle name="Normal 16 2 2 4" xfId="1806"/>
    <cellStyle name="Normal 16 2 2 4 2" xfId="2114"/>
    <cellStyle name="Normal 16 2 2 4 2 2" xfId="2728"/>
    <cellStyle name="Normal 16 2 2 4 2 2 2" xfId="3281"/>
    <cellStyle name="Normal 16 2 2 4 2 3" xfId="3280"/>
    <cellStyle name="Normal 16 2 2 4 3" xfId="2562"/>
    <cellStyle name="Normal 16 2 2 4 3 2" xfId="3282"/>
    <cellStyle name="Normal 16 2 2 4 4" xfId="3279"/>
    <cellStyle name="Normal 16 2 2 5" xfId="1835"/>
    <cellStyle name="Normal 16 2 2 5 2" xfId="2138"/>
    <cellStyle name="Normal 16 2 2 5 2 2" xfId="2752"/>
    <cellStyle name="Normal 16 2 2 5 2 2 2" xfId="3285"/>
    <cellStyle name="Normal 16 2 2 5 2 3" xfId="3284"/>
    <cellStyle name="Normal 16 2 2 5 3" xfId="2586"/>
    <cellStyle name="Normal 16 2 2 5 3 2" xfId="3286"/>
    <cellStyle name="Normal 16 2 2 5 4" xfId="3283"/>
    <cellStyle name="Normal 16 2 2 6" xfId="1608"/>
    <cellStyle name="Normal 16 2 2 6 2" xfId="2054"/>
    <cellStyle name="Normal 16 2 2 6 2 2" xfId="2668"/>
    <cellStyle name="Normal 16 2 2 6 2 2 2" xfId="3289"/>
    <cellStyle name="Normal 16 2 2 6 2 3" xfId="3288"/>
    <cellStyle name="Normal 16 2 2 6 3" xfId="2502"/>
    <cellStyle name="Normal 16 2 2 6 3 2" xfId="3290"/>
    <cellStyle name="Normal 16 2 2 6 4" xfId="3287"/>
    <cellStyle name="Normal 16 2 2 7" xfId="2013"/>
    <cellStyle name="Normal 16 2 2 7 2" xfId="2628"/>
    <cellStyle name="Normal 16 2 2 7 2 2" xfId="3292"/>
    <cellStyle name="Normal 16 2 2 7 3" xfId="3291"/>
    <cellStyle name="Normal 16 2 2 8" xfId="1877"/>
    <cellStyle name="Normal 16 2 2 8 2" xfId="2609"/>
    <cellStyle name="Normal 16 2 2 8 2 2" xfId="3294"/>
    <cellStyle name="Normal 16 2 2 8 3" xfId="3293"/>
    <cellStyle name="Normal 16 2 2 9" xfId="2462"/>
    <cellStyle name="Normal 16 2 2 9 2" xfId="3295"/>
    <cellStyle name="Normal 16 2 3" xfId="1278"/>
    <cellStyle name="Normal 16 2 3 10" xfId="3296"/>
    <cellStyle name="Normal 16 2 3 2" xfId="1306"/>
    <cellStyle name="Normal 16 2 3 2 2" xfId="1732"/>
    <cellStyle name="Normal 16 2 3 2 2 2" xfId="2078"/>
    <cellStyle name="Normal 16 2 3 2 2 2 2" xfId="2692"/>
    <cellStyle name="Normal 16 2 3 2 2 2 2 2" xfId="3300"/>
    <cellStyle name="Normal 16 2 3 2 2 2 3" xfId="3299"/>
    <cellStyle name="Normal 16 2 3 2 2 3" xfId="2526"/>
    <cellStyle name="Normal 16 2 3 2 2 3 2" xfId="3301"/>
    <cellStyle name="Normal 16 2 3 2 2 4" xfId="3298"/>
    <cellStyle name="Normal 16 2 3 2 3" xfId="2032"/>
    <cellStyle name="Normal 16 2 3 2 3 2" xfId="2646"/>
    <cellStyle name="Normal 16 2 3 2 3 2 2" xfId="3303"/>
    <cellStyle name="Normal 16 2 3 2 3 3" xfId="3302"/>
    <cellStyle name="Normal 16 2 3 2 4" xfId="2480"/>
    <cellStyle name="Normal 16 2 3 2 4 2" xfId="3304"/>
    <cellStyle name="Normal 16 2 3 2 5" xfId="3297"/>
    <cellStyle name="Normal 16 2 3 3" xfId="1780"/>
    <cellStyle name="Normal 16 2 3 3 2" xfId="2101"/>
    <cellStyle name="Normal 16 2 3 3 2 2" xfId="2715"/>
    <cellStyle name="Normal 16 2 3 3 2 2 2" xfId="3307"/>
    <cellStyle name="Normal 16 2 3 3 2 3" xfId="3306"/>
    <cellStyle name="Normal 16 2 3 3 3" xfId="2549"/>
    <cellStyle name="Normal 16 2 3 3 3 2" xfId="3308"/>
    <cellStyle name="Normal 16 2 3 3 4" xfId="3305"/>
    <cellStyle name="Normal 16 2 3 4" xfId="1807"/>
    <cellStyle name="Normal 16 2 3 4 2" xfId="2115"/>
    <cellStyle name="Normal 16 2 3 4 2 2" xfId="2729"/>
    <cellStyle name="Normal 16 2 3 4 2 2 2" xfId="3311"/>
    <cellStyle name="Normal 16 2 3 4 2 3" xfId="3310"/>
    <cellStyle name="Normal 16 2 3 4 3" xfId="2563"/>
    <cellStyle name="Normal 16 2 3 4 3 2" xfId="3312"/>
    <cellStyle name="Normal 16 2 3 4 4" xfId="3309"/>
    <cellStyle name="Normal 16 2 3 5" xfId="1836"/>
    <cellStyle name="Normal 16 2 3 5 2" xfId="2139"/>
    <cellStyle name="Normal 16 2 3 5 2 2" xfId="2753"/>
    <cellStyle name="Normal 16 2 3 5 2 2 2" xfId="3315"/>
    <cellStyle name="Normal 16 2 3 5 2 3" xfId="3314"/>
    <cellStyle name="Normal 16 2 3 5 3" xfId="2587"/>
    <cellStyle name="Normal 16 2 3 5 3 2" xfId="3316"/>
    <cellStyle name="Normal 16 2 3 5 4" xfId="3313"/>
    <cellStyle name="Normal 16 2 3 6" xfId="1609"/>
    <cellStyle name="Normal 16 2 3 6 2" xfId="2055"/>
    <cellStyle name="Normal 16 2 3 6 2 2" xfId="2669"/>
    <cellStyle name="Normal 16 2 3 6 2 2 2" xfId="3319"/>
    <cellStyle name="Normal 16 2 3 6 2 3" xfId="3318"/>
    <cellStyle name="Normal 16 2 3 6 3" xfId="2503"/>
    <cellStyle name="Normal 16 2 3 6 3 2" xfId="3320"/>
    <cellStyle name="Normal 16 2 3 6 4" xfId="3317"/>
    <cellStyle name="Normal 16 2 3 7" xfId="2018"/>
    <cellStyle name="Normal 16 2 3 7 2" xfId="2632"/>
    <cellStyle name="Normal 16 2 3 7 2 2" xfId="3322"/>
    <cellStyle name="Normal 16 2 3 7 3" xfId="3321"/>
    <cellStyle name="Normal 16 2 3 8" xfId="1878"/>
    <cellStyle name="Normal 16 2 3 8 2" xfId="2610"/>
    <cellStyle name="Normal 16 2 3 8 2 2" xfId="3324"/>
    <cellStyle name="Normal 16 2 3 8 3" xfId="3323"/>
    <cellStyle name="Normal 16 2 3 9" xfId="2466"/>
    <cellStyle name="Normal 16 2 3 9 2" xfId="3325"/>
    <cellStyle name="Normal 16 2 4" xfId="1607"/>
    <cellStyle name="Normal 16 2 5" xfId="1438"/>
    <cellStyle name="Normal 16 2 5 2" xfId="2049"/>
    <cellStyle name="Normal 16 2 5 2 2" xfId="2663"/>
    <cellStyle name="Normal 16 2 5 2 2 2" xfId="3328"/>
    <cellStyle name="Normal 16 2 5 2 3" xfId="3327"/>
    <cellStyle name="Normal 16 2 5 3" xfId="2497"/>
    <cellStyle name="Normal 16 2 5 3 2" xfId="3329"/>
    <cellStyle name="Normal 16 2 5 4" xfId="3326"/>
    <cellStyle name="Normal 16 2 6" xfId="1726"/>
    <cellStyle name="Normal 16 2 6 2" xfId="2072"/>
    <cellStyle name="Normal 16 2 6 2 2" xfId="2686"/>
    <cellStyle name="Normal 16 2 6 2 2 2" xfId="3332"/>
    <cellStyle name="Normal 16 2 6 2 3" xfId="3331"/>
    <cellStyle name="Normal 16 2 6 3" xfId="2520"/>
    <cellStyle name="Normal 16 2 6 3 2" xfId="3333"/>
    <cellStyle name="Normal 16 2 6 4" xfId="3330"/>
    <cellStyle name="Normal 16 2 7" xfId="1766"/>
    <cellStyle name="Normal 16 2 7 2" xfId="2095"/>
    <cellStyle name="Normal 16 2 7 2 2" xfId="2709"/>
    <cellStyle name="Normal 16 2 7 2 2 2" xfId="3336"/>
    <cellStyle name="Normal 16 2 7 2 3" xfId="3335"/>
    <cellStyle name="Normal 16 2 7 3" xfId="2543"/>
    <cellStyle name="Normal 16 2 7 3 2" xfId="3337"/>
    <cellStyle name="Normal 16 2 7 4" xfId="3334"/>
    <cellStyle name="Normal 16 2 8" xfId="1830"/>
    <cellStyle name="Normal 16 2 8 2" xfId="2133"/>
    <cellStyle name="Normal 16 2 8 2 2" xfId="2747"/>
    <cellStyle name="Normal 16 2 8 2 2 2" xfId="3340"/>
    <cellStyle name="Normal 16 2 8 2 3" xfId="3339"/>
    <cellStyle name="Normal 16 2 8 3" xfId="2581"/>
    <cellStyle name="Normal 16 2 8 3 2" xfId="3341"/>
    <cellStyle name="Normal 16 2 8 4" xfId="3338"/>
    <cellStyle name="Normal 16 2 9" xfId="1309"/>
    <cellStyle name="Normal 16 2 9 2" xfId="2034"/>
    <cellStyle name="Normal 16 2 9 2 2" xfId="2648"/>
    <cellStyle name="Normal 16 2 9 2 2 2" xfId="3344"/>
    <cellStyle name="Normal 16 2 9 2 3" xfId="3343"/>
    <cellStyle name="Normal 16 2 9 3" xfId="2482"/>
    <cellStyle name="Normal 16 2 9 3 2" xfId="3345"/>
    <cellStyle name="Normal 16 2 9 4" xfId="3342"/>
    <cellStyle name="Normal 16 3" xfId="1111"/>
    <cellStyle name="Normal 16 3 2" xfId="2321"/>
    <cellStyle name="Normal 16 4" xfId="1254"/>
    <cellStyle name="Normal 16 5" xfId="1610"/>
    <cellStyle name="Normal 16 6" xfId="1606"/>
    <cellStyle name="Normal 16 7" xfId="1404"/>
    <cellStyle name="Normal 16 8" xfId="1020"/>
    <cellStyle name="Normal 16 9" xfId="864"/>
    <cellStyle name="Normal 16_if consolidated 9-1" xfId="2322"/>
    <cellStyle name="Normal 160" xfId="2323"/>
    <cellStyle name="Normal 160 2" xfId="2767"/>
    <cellStyle name="Normal 160 2 2" xfId="3347"/>
    <cellStyle name="Normal 160 3" xfId="3346"/>
    <cellStyle name="Normal 161" xfId="3669"/>
    <cellStyle name="Normal 162" xfId="2324"/>
    <cellStyle name="Normal 162 2" xfId="2768"/>
    <cellStyle name="Normal 162 2 2" xfId="3349"/>
    <cellStyle name="Normal 162 3" xfId="3348"/>
    <cellStyle name="Normal 163" xfId="4013"/>
    <cellStyle name="Normal 164" xfId="3917"/>
    <cellStyle name="Normal 165" xfId="4079"/>
    <cellStyle name="Normal 166" xfId="3957"/>
    <cellStyle name="Normal 17" xfId="144"/>
    <cellStyle name="Normal 17 10" xfId="2422"/>
    <cellStyle name="Normal 17 10 2" xfId="3351"/>
    <cellStyle name="Normal 17 11" xfId="3350"/>
    <cellStyle name="Normal 17 12" xfId="3641"/>
    <cellStyle name="Normal 17 13" xfId="3706"/>
    <cellStyle name="Normal 17 14" xfId="327"/>
    <cellStyle name="Normal 17 2" xfId="1023"/>
    <cellStyle name="Normal 17 2 2" xfId="1612"/>
    <cellStyle name="Normal 17 2 3" xfId="1428"/>
    <cellStyle name="Normal 17 3" xfId="1120"/>
    <cellStyle name="Normal 17 4" xfId="1264"/>
    <cellStyle name="Normal 17 5" xfId="1613"/>
    <cellStyle name="Normal 17 6" xfId="1611"/>
    <cellStyle name="Normal 17 7" xfId="1372"/>
    <cellStyle name="Normal 17 8" xfId="1022"/>
    <cellStyle name="Normal 17 9" xfId="883"/>
    <cellStyle name="Normal 17_Aif" xfId="2325"/>
    <cellStyle name="Normal 18" xfId="219"/>
    <cellStyle name="Normal 18 10" xfId="3352"/>
    <cellStyle name="Normal 18 11" xfId="3677"/>
    <cellStyle name="Normal 18 12" xfId="3715"/>
    <cellStyle name="Normal 18 13" xfId="328"/>
    <cellStyle name="Normal 18 2" xfId="1025"/>
    <cellStyle name="Normal 18 2 2" xfId="1615"/>
    <cellStyle name="Normal 18 2 3" xfId="1429"/>
    <cellStyle name="Normal 18 3" xfId="1124"/>
    <cellStyle name="Normal 18 4" xfId="1268"/>
    <cellStyle name="Normal 18 5" xfId="1614"/>
    <cellStyle name="Normal 18 6" xfId="1403"/>
    <cellStyle name="Normal 18 7" xfId="1024"/>
    <cellStyle name="Normal 18 8" xfId="887"/>
    <cellStyle name="Normal 18 9" xfId="2423"/>
    <cellStyle name="Normal 18 9 2" xfId="3353"/>
    <cellStyle name="Normal 18_Aif" xfId="2326"/>
    <cellStyle name="Normal 19" xfId="229"/>
    <cellStyle name="Normal 19 10" xfId="3354"/>
    <cellStyle name="Normal 19 11" xfId="3680"/>
    <cellStyle name="Normal 19 12" xfId="3716"/>
    <cellStyle name="Normal 19 13" xfId="329"/>
    <cellStyle name="Normal 19 2" xfId="1027"/>
    <cellStyle name="Normal 19 2 2" xfId="1617"/>
    <cellStyle name="Normal 19 2 3" xfId="1430"/>
    <cellStyle name="Normal 19 3" xfId="1125"/>
    <cellStyle name="Normal 19 4" xfId="1269"/>
    <cellStyle name="Normal 19 5" xfId="1616"/>
    <cellStyle name="Normal 19 6" xfId="1365"/>
    <cellStyle name="Normal 19 7" xfId="1026"/>
    <cellStyle name="Normal 19 8" xfId="888"/>
    <cellStyle name="Normal 19 9" xfId="2424"/>
    <cellStyle name="Normal 19 9 2" xfId="3355"/>
    <cellStyle name="Normal 2" xfId="145"/>
    <cellStyle name="Normal 2 10" xfId="146"/>
    <cellStyle name="Normal 2 10 2" xfId="264"/>
    <cellStyle name="Normal 2 10 2 2" xfId="3735"/>
    <cellStyle name="Normal 2 10 2 3" xfId="2327"/>
    <cellStyle name="Normal 2 10 3" xfId="216"/>
    <cellStyle name="Normal 2 11" xfId="236"/>
    <cellStyle name="Normal 2 11 2" xfId="3717"/>
    <cellStyle name="Normal 2 11 3" xfId="1028"/>
    <cellStyle name="Normal 2 12" xfId="1212"/>
    <cellStyle name="Normal 2 13" xfId="246"/>
    <cellStyle name="Normal 2 13 2" xfId="147"/>
    <cellStyle name="Normal 2 13 3" xfId="3721"/>
    <cellStyle name="Normal 2 13 4" xfId="1618"/>
    <cellStyle name="Normal 2 14" xfId="606"/>
    <cellStyle name="Normal 2 15" xfId="2328"/>
    <cellStyle name="Normal 2 16" xfId="2329"/>
    <cellStyle name="Normal 2 17" xfId="2330"/>
    <cellStyle name="Normal 2 18" xfId="2331"/>
    <cellStyle name="Normal 2 18 2 10" xfId="220"/>
    <cellStyle name="Normal 2 19" xfId="2332"/>
    <cellStyle name="Normal 2 2" xfId="148"/>
    <cellStyle name="Normal 2 2 10" xfId="2800"/>
    <cellStyle name="Normal 2 2 11" xfId="3547"/>
    <cellStyle name="Normal 2 2 12" xfId="331"/>
    <cellStyle name="Normal 2 2 2" xfId="149"/>
    <cellStyle name="Normal 2 2 2 10" xfId="3686"/>
    <cellStyle name="Normal 2 2 2 11" xfId="332"/>
    <cellStyle name="Normal 2 2 2 2" xfId="150"/>
    <cellStyle name="Normal 2 2 2 2 10" xfId="3707"/>
    <cellStyle name="Normal 2 2 2 2 11" xfId="333"/>
    <cellStyle name="Normal 2 2 2 2 2" xfId="964"/>
    <cellStyle name="Normal 2 2 2 2 2 2" xfId="2333"/>
    <cellStyle name="Normal 2 2 2 2 2_if consolidated 9-1" xfId="2334"/>
    <cellStyle name="Normal 2 2 2 2 3" xfId="1940"/>
    <cellStyle name="Normal 2 2 2 2 4" xfId="720"/>
    <cellStyle name="Normal 2 2 2 2 4 2" xfId="2335"/>
    <cellStyle name="Normal 2 2 2 2 4 3" xfId="2336"/>
    <cellStyle name="Normal 2 2 2 2 5" xfId="2337"/>
    <cellStyle name="Normal 2 2 2 2 6" xfId="3643"/>
    <cellStyle name="Normal 2 2 2 2 7" xfId="3687"/>
    <cellStyle name="Normal 2 2 2 2 8" xfId="3607"/>
    <cellStyle name="Normal 2 2 2 2 9" xfId="3693"/>
    <cellStyle name="Normal 2 2 2 2_if consolidated 9-1" xfId="2338"/>
    <cellStyle name="Normal 2 2 2 3" xfId="721"/>
    <cellStyle name="Normal 2 2 2 3 2" xfId="251"/>
    <cellStyle name="Normal 2 2 2 3 2 2" xfId="3726"/>
    <cellStyle name="Normal 2 2 2 3 2 3" xfId="2339"/>
    <cellStyle name="Normal 2 2 2 4" xfId="1939"/>
    <cellStyle name="Normal 2 2 2 5" xfId="2340"/>
    <cellStyle name="Normal 2 2 2 6" xfId="2341"/>
    <cellStyle name="Normal 2 2 2 7" xfId="2342"/>
    <cellStyle name="Normal 2 2 2 8" xfId="3548"/>
    <cellStyle name="Normal 2 2 2 9" xfId="3642"/>
    <cellStyle name="Normal 2 2 2_FBGF expenses updated 1" xfId="2343"/>
    <cellStyle name="Normal 2 2 3" xfId="151"/>
    <cellStyle name="Normal 2 2 3 2" xfId="3644"/>
    <cellStyle name="Normal 2 2 3 3" xfId="383"/>
    <cellStyle name="Normal 2 2 4" xfId="722"/>
    <cellStyle name="Normal 2 2 5" xfId="719"/>
    <cellStyle name="Normal 2 2 5 2" xfId="1213"/>
    <cellStyle name="Normal 2 2 5 3" xfId="1938"/>
    <cellStyle name="Normal 2 2 6" xfId="2785"/>
    <cellStyle name="Normal 2 2 7" xfId="152"/>
    <cellStyle name="Normal 2 2 8" xfId="2794"/>
    <cellStyle name="Normal 2 2 9" xfId="2797"/>
    <cellStyle name="Normal 2 2__Form 35" xfId="2344"/>
    <cellStyle name="Normal 2 20" xfId="3546"/>
    <cellStyle name="Normal 2 21" xfId="330"/>
    <cellStyle name="Normal 2 3" xfId="153"/>
    <cellStyle name="Normal 2 3 2" xfId="724"/>
    <cellStyle name="Normal 2 3 2 2" xfId="1371"/>
    <cellStyle name="Normal 2 3 2 3" xfId="1942"/>
    <cellStyle name="Normal 2 3 3" xfId="1941"/>
    <cellStyle name="Normal 2 3 4" xfId="723"/>
    <cellStyle name="Normal 2 3 5" xfId="3645"/>
    <cellStyle name="Normal 2 3 6" xfId="334"/>
    <cellStyle name="Normal 2 4" xfId="154"/>
    <cellStyle name="Normal 2 4 2" xfId="726"/>
    <cellStyle name="Normal 2 4 2 2" xfId="2345"/>
    <cellStyle name="Normal 2 4 2 2 2" xfId="2769"/>
    <cellStyle name="Normal 2 4 2 2 2 2" xfId="3357"/>
    <cellStyle name="Normal 2 4 2 2 3" xfId="3356"/>
    <cellStyle name="Normal 2 4 3" xfId="1214"/>
    <cellStyle name="Normal 2 4 3 2" xfId="2346"/>
    <cellStyle name="Normal 2 4 3 2 2" xfId="2347"/>
    <cellStyle name="Normal 2 4 3 2 2 2" xfId="2771"/>
    <cellStyle name="Normal 2 4 3 2 2 2 2" xfId="3360"/>
    <cellStyle name="Normal 2 4 3 2 2 3" xfId="3359"/>
    <cellStyle name="Normal 2 4 3 2 3" xfId="2770"/>
    <cellStyle name="Normal 2 4 3 2 3 2" xfId="3361"/>
    <cellStyle name="Normal 2 4 3 2 4" xfId="3358"/>
    <cellStyle name="Normal 2 4 4" xfId="1943"/>
    <cellStyle name="Normal 2 4 4 2" xfId="2348"/>
    <cellStyle name="Normal 2 4 4 2 2" xfId="2772"/>
    <cellStyle name="Normal 2 4 4 2 2 2" xfId="3363"/>
    <cellStyle name="Normal 2 4 4 2 3" xfId="3362"/>
    <cellStyle name="Normal 2 4 5" xfId="725"/>
    <cellStyle name="Normal 2 4 6" xfId="3646"/>
    <cellStyle name="Normal 2 4 7" xfId="335"/>
    <cellStyle name="Normal 2 4_Aif" xfId="2349"/>
    <cellStyle name="Normal 2 5" xfId="155"/>
    <cellStyle name="Normal 2 5 2" xfId="728"/>
    <cellStyle name="Normal 2 5 3" xfId="1944"/>
    <cellStyle name="Normal 2 5 4" xfId="727"/>
    <cellStyle name="Normal 2 5 5" xfId="3647"/>
    <cellStyle name="Normal 2 5 6" xfId="336"/>
    <cellStyle name="Normal 2 6" xfId="729"/>
    <cellStyle name="Normal 2 6 2" xfId="1419"/>
    <cellStyle name="Normal 2 6 3" xfId="1370"/>
    <cellStyle name="Normal 2 7" xfId="266"/>
    <cellStyle name="Normal 2 7 2" xfId="1108"/>
    <cellStyle name="Normal 2 7 3" xfId="1251"/>
    <cellStyle name="Normal 2 7 4" xfId="1619"/>
    <cellStyle name="Normal 2 7 5" xfId="1029"/>
    <cellStyle name="Normal 2 7 6" xfId="3736"/>
    <cellStyle name="Normal 2 7 7" xfId="853"/>
    <cellStyle name="Normal 2 77" xfId="240"/>
    <cellStyle name="Normal 2 8" xfId="1030"/>
    <cellStyle name="Normal 2 8 2" xfId="3549"/>
    <cellStyle name="Normal 2 9" xfId="231"/>
    <cellStyle name="Normal 2 9 2" xfId="3682"/>
    <cellStyle name="Normal 2 9 3" xfId="1031"/>
    <cellStyle name="Normal 2__Form 35" xfId="2350"/>
    <cellStyle name="Normal 2_PPF-JUNE Accounts (client final)" xfId="213"/>
    <cellStyle name="Normal 20" xfId="337"/>
    <cellStyle name="Normal 20 10" xfId="3364"/>
    <cellStyle name="Normal 20 2" xfId="1033"/>
    <cellStyle name="Normal 20 2 2" xfId="1621"/>
    <cellStyle name="Normal 20 2 3" xfId="1431"/>
    <cellStyle name="Normal 20 3" xfId="1126"/>
    <cellStyle name="Normal 20 4" xfId="1270"/>
    <cellStyle name="Normal 20 5" xfId="1620"/>
    <cellStyle name="Normal 20 6" xfId="1402"/>
    <cellStyle name="Normal 20 7" xfId="1032"/>
    <cellStyle name="Normal 20 8" xfId="889"/>
    <cellStyle name="Normal 20 9" xfId="2425"/>
    <cellStyle name="Normal 20 9 2" xfId="3365"/>
    <cellStyle name="Normal 21" xfId="338"/>
    <cellStyle name="Normal 21 10" xfId="3366"/>
    <cellStyle name="Normal 21 2" xfId="1035"/>
    <cellStyle name="Normal 21 2 2" xfId="1623"/>
    <cellStyle name="Normal 21 2 3" xfId="1432"/>
    <cellStyle name="Normal 21 3" xfId="1127"/>
    <cellStyle name="Normal 21 4" xfId="1271"/>
    <cellStyle name="Normal 21 5" xfId="1622"/>
    <cellStyle name="Normal 21 6" xfId="1364"/>
    <cellStyle name="Normal 21 66" xfId="156"/>
    <cellStyle name="Normal 21 66 2" xfId="2427"/>
    <cellStyle name="Normal 21 66 2 2" xfId="3368"/>
    <cellStyle name="Normal 21 66 3" xfId="3367"/>
    <cellStyle name="Normal 21 66 4" xfId="3648"/>
    <cellStyle name="Normal 21 66 5" xfId="3708"/>
    <cellStyle name="Normal 21 66 6" xfId="339"/>
    <cellStyle name="Normal 21 7" xfId="1034"/>
    <cellStyle name="Normal 21 8" xfId="890"/>
    <cellStyle name="Normal 21 9" xfId="2426"/>
    <cellStyle name="Normal 21 9 2" xfId="3369"/>
    <cellStyle name="Normal 22" xfId="340"/>
    <cellStyle name="Normal 22 10" xfId="3370"/>
    <cellStyle name="Normal 22 2" xfId="1037"/>
    <cellStyle name="Normal 22 2 2" xfId="1625"/>
    <cellStyle name="Normal 22 2 3" xfId="1433"/>
    <cellStyle name="Normal 22 3" xfId="1128"/>
    <cellStyle name="Normal 22 4" xfId="1272"/>
    <cellStyle name="Normal 22 5" xfId="1624"/>
    <cellStyle name="Normal 22 6" xfId="1401"/>
    <cellStyle name="Normal 22 7" xfId="1036"/>
    <cellStyle name="Normal 22 8" xfId="891"/>
    <cellStyle name="Normal 22 9" xfId="2428"/>
    <cellStyle name="Normal 22 9 2" xfId="3371"/>
    <cellStyle name="Normal 23" xfId="341"/>
    <cellStyle name="Normal 23 10" xfId="3372"/>
    <cellStyle name="Normal 23 2" xfId="1039"/>
    <cellStyle name="Normal 23 2 2" xfId="1627"/>
    <cellStyle name="Normal 23 2 3" xfId="792"/>
    <cellStyle name="Normal 23 3" xfId="1131"/>
    <cellStyle name="Normal 23 4" xfId="1275"/>
    <cellStyle name="Normal 23 5" xfId="1626"/>
    <cellStyle name="Normal 23 6" xfId="1347"/>
    <cellStyle name="Normal 23 7" xfId="1038"/>
    <cellStyle name="Normal 23 8" xfId="898"/>
    <cellStyle name="Normal 23 9" xfId="2429"/>
    <cellStyle name="Normal 23 9 2" xfId="3373"/>
    <cellStyle name="Normal 24" xfId="342"/>
    <cellStyle name="Normal 24 2" xfId="1041"/>
    <cellStyle name="Normal 24 3" xfId="1628"/>
    <cellStyle name="Normal 24 4" xfId="1040"/>
    <cellStyle name="Normal 24 5" xfId="1964"/>
    <cellStyle name="Normal 24 6" xfId="795"/>
    <cellStyle name="Normal 24 7" xfId="2430"/>
    <cellStyle name="Normal 24 7 2" xfId="3375"/>
    <cellStyle name="Normal 24 8" xfId="3374"/>
    <cellStyle name="Normal 25" xfId="343"/>
    <cellStyle name="Normal 25 2" xfId="1043"/>
    <cellStyle name="Normal 25 2 4" xfId="260"/>
    <cellStyle name="Normal 25 2 4 2" xfId="3731"/>
    <cellStyle name="Normal 25 3" xfId="1629"/>
    <cellStyle name="Normal 25 4" xfId="1042"/>
    <cellStyle name="Normal 25 5" xfId="1966"/>
    <cellStyle name="Normal 25 6" xfId="798"/>
    <cellStyle name="Normal 25 7" xfId="2431"/>
    <cellStyle name="Normal 25 7 2" xfId="3377"/>
    <cellStyle name="Normal 25 8" xfId="3376"/>
    <cellStyle name="Normal 257" xfId="228"/>
    <cellStyle name="Normal 26" xfId="344"/>
    <cellStyle name="Normal 26 2" xfId="1630"/>
    <cellStyle name="Normal 26 3" xfId="1044"/>
    <cellStyle name="Normal 26 4" xfId="2432"/>
    <cellStyle name="Normal 26 4 2" xfId="3379"/>
    <cellStyle name="Normal 26 5" xfId="3378"/>
    <cellStyle name="Normal 27" xfId="345"/>
    <cellStyle name="Normal 27 2" xfId="1631"/>
    <cellStyle name="Normal 27 3" xfId="1383"/>
    <cellStyle name="Normal 27 4" xfId="1045"/>
    <cellStyle name="Normal 27 5" xfId="2433"/>
    <cellStyle name="Normal 27 5 2" xfId="3381"/>
    <cellStyle name="Normal 27 6" xfId="3380"/>
    <cellStyle name="Normal 28" xfId="346"/>
    <cellStyle name="Normal 28 2" xfId="1632"/>
    <cellStyle name="Normal 28 3" xfId="1412"/>
    <cellStyle name="Normal 28 4" xfId="1046"/>
    <cellStyle name="Normal 28 5" xfId="2434"/>
    <cellStyle name="Normal 28 5 2" xfId="3383"/>
    <cellStyle name="Normal 28 6" xfId="3382"/>
    <cellStyle name="Normal 29" xfId="347"/>
    <cellStyle name="Normal 29 2" xfId="1633"/>
    <cellStyle name="Normal 29 3" xfId="1413"/>
    <cellStyle name="Normal 29 4" xfId="1047"/>
    <cellStyle name="Normal 29 5" xfId="791"/>
    <cellStyle name="Normal 29 6" xfId="2435"/>
    <cellStyle name="Normal 29 6 2" xfId="3385"/>
    <cellStyle name="Normal 29 7" xfId="3384"/>
    <cellStyle name="Normal 3" xfId="157"/>
    <cellStyle name="Normal 3 10" xfId="3649"/>
    <cellStyle name="Normal 3 11" xfId="348"/>
    <cellStyle name="Normal 3 2" xfId="158"/>
    <cellStyle name="Normal 3 2 10" xfId="3650"/>
    <cellStyle name="Normal 3 2 11" xfId="3709"/>
    <cellStyle name="Normal 3 2 12" xfId="349"/>
    <cellStyle name="Normal 3 2 2" xfId="215"/>
    <cellStyle name="Normal 3 2 2 2" xfId="732"/>
    <cellStyle name="Normal 3 2 2 3" xfId="2443"/>
    <cellStyle name="Normal 3 2 2 3 2" xfId="3388"/>
    <cellStyle name="Normal 3 2 2 4" xfId="3387"/>
    <cellStyle name="Normal 3 2 2 5" xfId="3571"/>
    <cellStyle name="Normal 3 2 2 6" xfId="375"/>
    <cellStyle name="Normal 3 2 3" xfId="1215"/>
    <cellStyle name="Normal 3 2 4" xfId="1635"/>
    <cellStyle name="Normal 3 2 5" xfId="731"/>
    <cellStyle name="Normal 3 2 6" xfId="2410"/>
    <cellStyle name="Normal 3 2 6 2" xfId="2775"/>
    <cellStyle name="Normal 3 2 6 2 2" xfId="3390"/>
    <cellStyle name="Normal 3 2 6 3" xfId="3389"/>
    <cellStyle name="Normal 3 2 7" xfId="2436"/>
    <cellStyle name="Normal 3 2 7 2" xfId="3391"/>
    <cellStyle name="Normal 3 2 8" xfId="3386"/>
    <cellStyle name="Normal 3 2 9" xfId="3551"/>
    <cellStyle name="Normal 3 2_FBGF" xfId="2351"/>
    <cellStyle name="Normal 3 3" xfId="159"/>
    <cellStyle name="Normal 3 3 2" xfId="734"/>
    <cellStyle name="Normal 3 3 3" xfId="1945"/>
    <cellStyle name="Normal 3 3 4" xfId="733"/>
    <cellStyle name="Normal 3 3 5" xfId="3651"/>
    <cellStyle name="Normal 3 3 6" xfId="350"/>
    <cellStyle name="Normal 3 4" xfId="730"/>
    <cellStyle name="Normal 3 4 2" xfId="1636"/>
    <cellStyle name="Normal 3 4 3" xfId="1414"/>
    <cellStyle name="Normal 3 5" xfId="797"/>
    <cellStyle name="Normal 3 6" xfId="796"/>
    <cellStyle name="Normal 3 6 2" xfId="1634"/>
    <cellStyle name="Normal 3 6 3" xfId="1965"/>
    <cellStyle name="Normal 3 7" xfId="927"/>
    <cellStyle name="Normal 3 8" xfId="3550"/>
    <cellStyle name="Normal 3 9" xfId="3569"/>
    <cellStyle name="Normal 3_2. Local IRS,CCS, FX Options" xfId="2352"/>
    <cellStyle name="Normal 30" xfId="351"/>
    <cellStyle name="Normal 30 2" xfId="1048"/>
    <cellStyle name="Normal 30 3" xfId="2437"/>
    <cellStyle name="Normal 30 3 2" xfId="3393"/>
    <cellStyle name="Normal 30 4" xfId="3392"/>
    <cellStyle name="Normal 31" xfId="352"/>
    <cellStyle name="Normal 31 2" xfId="1049"/>
    <cellStyle name="Normal 31 3" xfId="2438"/>
    <cellStyle name="Normal 31 3 2" xfId="3395"/>
    <cellStyle name="Normal 31 4" xfId="3394"/>
    <cellStyle name="Normal 32" xfId="353"/>
    <cellStyle name="Normal 32 2" xfId="1050"/>
    <cellStyle name="Normal 32 3" xfId="2439"/>
    <cellStyle name="Normal 32 3 2" xfId="3397"/>
    <cellStyle name="Normal 32 4" xfId="3396"/>
    <cellStyle name="Normal 33" xfId="354"/>
    <cellStyle name="Normal 33 2" xfId="1051"/>
    <cellStyle name="Normal 33 3" xfId="2440"/>
    <cellStyle name="Normal 33 3 2" xfId="3399"/>
    <cellStyle name="Normal 33 4" xfId="3398"/>
    <cellStyle name="Normal 34" xfId="541"/>
    <cellStyle name="Normal 34 2" xfId="1052"/>
    <cellStyle name="Normal 35" xfId="542"/>
    <cellStyle name="Normal 35 2" xfId="1298"/>
    <cellStyle name="Normal 35 2 2" xfId="1733"/>
    <cellStyle name="Normal 35 2 2 2" xfId="2079"/>
    <cellStyle name="Normal 35 2 2 2 2" xfId="2693"/>
    <cellStyle name="Normal 35 2 2 2 2 2" xfId="3403"/>
    <cellStyle name="Normal 35 2 2 2 3" xfId="3402"/>
    <cellStyle name="Normal 35 2 2 3" xfId="2527"/>
    <cellStyle name="Normal 35 2 2 3 2" xfId="3404"/>
    <cellStyle name="Normal 35 2 2 4" xfId="3401"/>
    <cellStyle name="Normal 35 2 3" xfId="2024"/>
    <cellStyle name="Normal 35 2 3 2" xfId="2638"/>
    <cellStyle name="Normal 35 2 3 2 2" xfId="3406"/>
    <cellStyle name="Normal 35 2 3 3" xfId="3405"/>
    <cellStyle name="Normal 35 2 4" xfId="2472"/>
    <cellStyle name="Normal 35 2 4 2" xfId="3407"/>
    <cellStyle name="Normal 35 2 5" xfId="3400"/>
    <cellStyle name="Normal 35 3" xfId="1781"/>
    <cellStyle name="Normal 35 3 2" xfId="2102"/>
    <cellStyle name="Normal 35 3 2 2" xfId="2716"/>
    <cellStyle name="Normal 35 3 2 2 2" xfId="3410"/>
    <cellStyle name="Normal 35 3 2 3" xfId="3409"/>
    <cellStyle name="Normal 35 3 3" xfId="2550"/>
    <cellStyle name="Normal 35 3 3 2" xfId="3411"/>
    <cellStyle name="Normal 35 3 4" xfId="3408"/>
    <cellStyle name="Normal 35 4" xfId="1808"/>
    <cellStyle name="Normal 35 4 2" xfId="2116"/>
    <cellStyle name="Normal 35 4 2 2" xfId="2730"/>
    <cellStyle name="Normal 35 4 2 2 2" xfId="3414"/>
    <cellStyle name="Normal 35 4 2 3" xfId="3413"/>
    <cellStyle name="Normal 35 4 3" xfId="2564"/>
    <cellStyle name="Normal 35 4 3 2" xfId="3415"/>
    <cellStyle name="Normal 35 4 4" xfId="3412"/>
    <cellStyle name="Normal 35 5" xfId="1837"/>
    <cellStyle name="Normal 35 5 2" xfId="2140"/>
    <cellStyle name="Normal 35 5 2 2" xfId="2754"/>
    <cellStyle name="Normal 35 5 2 2 2" xfId="3418"/>
    <cellStyle name="Normal 35 5 2 3" xfId="3417"/>
    <cellStyle name="Normal 35 5 3" xfId="2588"/>
    <cellStyle name="Normal 35 5 3 2" xfId="3419"/>
    <cellStyle name="Normal 35 5 4" xfId="3416"/>
    <cellStyle name="Normal 35 6" xfId="1637"/>
    <cellStyle name="Normal 35 6 2" xfId="2056"/>
    <cellStyle name="Normal 35 6 2 2" xfId="2670"/>
    <cellStyle name="Normal 35 6 2 2 2" xfId="3422"/>
    <cellStyle name="Normal 35 6 2 3" xfId="3421"/>
    <cellStyle name="Normal 35 6 3" xfId="2504"/>
    <cellStyle name="Normal 35 6 3 2" xfId="3423"/>
    <cellStyle name="Normal 35 6 4" xfId="3420"/>
    <cellStyle name="Normal 35 7" xfId="2009"/>
    <cellStyle name="Normal 35 7 2" xfId="2624"/>
    <cellStyle name="Normal 35 7 2 2" xfId="3425"/>
    <cellStyle name="Normal 35 7 3" xfId="3424"/>
    <cellStyle name="Normal 35 8" xfId="1879"/>
    <cellStyle name="Normal 35 8 2" xfId="2611"/>
    <cellStyle name="Normal 35 8 2 2" xfId="3427"/>
    <cellStyle name="Normal 35 8 3" xfId="3426"/>
    <cellStyle name="Normal 35 9" xfId="1053"/>
    <cellStyle name="Normal 35 9 2" xfId="2458"/>
    <cellStyle name="Normal 35 9 2 2" xfId="3429"/>
    <cellStyle name="Normal 35 9 3" xfId="3428"/>
    <cellStyle name="Normal 36" xfId="543"/>
    <cellStyle name="Normal 36 2" xfId="1094"/>
    <cellStyle name="Normal 37" xfId="544"/>
    <cellStyle name="Normal 37 2" xfId="1110"/>
    <cellStyle name="Normal 38" xfId="545"/>
    <cellStyle name="Normal 39" xfId="546"/>
    <cellStyle name="Normal 4" xfId="160"/>
    <cellStyle name="Normal 4 2" xfId="161"/>
    <cellStyle name="Normal 4 2 2" xfId="966"/>
    <cellStyle name="Normal 4 2 2 2" xfId="226"/>
    <cellStyle name="Normal 4 2 3" xfId="1217"/>
    <cellStyle name="Normal 4 2 4" xfId="3652"/>
    <cellStyle name="Normal 4 2 5" xfId="356"/>
    <cellStyle name="Normal 4 3" xfId="224"/>
    <cellStyle name="Normal 4 3 2" xfId="965"/>
    <cellStyle name="Normal 4 3 3" xfId="1947"/>
    <cellStyle name="Normal 4 3 4" xfId="3565"/>
    <cellStyle name="Normal 4 3 5" xfId="735"/>
    <cellStyle name="Normal 4 4" xfId="1216"/>
    <cellStyle name="Normal 4 4 2" xfId="2353"/>
    <cellStyle name="Normal 4 5" xfId="1638"/>
    <cellStyle name="Normal 4 6" xfId="1946"/>
    <cellStyle name="Normal 4 7" xfId="3552"/>
    <cellStyle name="Normal 4 8" xfId="355"/>
    <cellStyle name="Normal 4_1. SBP QRC 30 Sep 10 (Trial 22oct) Final" xfId="2354"/>
    <cellStyle name="Normal 40" xfId="547"/>
    <cellStyle name="Normal 41" xfId="548"/>
    <cellStyle name="Normal 42" xfId="549"/>
    <cellStyle name="Normal 43" xfId="550"/>
    <cellStyle name="Normal 44" xfId="551"/>
    <cellStyle name="Normal 45" xfId="552"/>
    <cellStyle name="Normal 46" xfId="553"/>
    <cellStyle name="Normal 46 2" xfId="1150"/>
    <cellStyle name="Normal 47" xfId="554"/>
    <cellStyle name="Normal 47 2" xfId="1099"/>
    <cellStyle name="Normal 48" xfId="1105"/>
    <cellStyle name="Normal 48 10" xfId="3430"/>
    <cellStyle name="Normal 48 2" xfId="1301"/>
    <cellStyle name="Normal 48 2 2" xfId="1734"/>
    <cellStyle name="Normal 48 2 2 2" xfId="2080"/>
    <cellStyle name="Normal 48 2 2 2 2" xfId="2694"/>
    <cellStyle name="Normal 48 2 2 2 2 2" xfId="3434"/>
    <cellStyle name="Normal 48 2 2 2 3" xfId="3433"/>
    <cellStyle name="Normal 48 2 2 3" xfId="2528"/>
    <cellStyle name="Normal 48 2 2 3 2" xfId="3435"/>
    <cellStyle name="Normal 48 2 2 4" xfId="3432"/>
    <cellStyle name="Normal 48 2 3" xfId="2027"/>
    <cellStyle name="Normal 48 2 3 2" xfId="2641"/>
    <cellStyle name="Normal 48 2 3 2 2" xfId="3437"/>
    <cellStyle name="Normal 48 2 3 3" xfId="3436"/>
    <cellStyle name="Normal 48 2 4" xfId="2475"/>
    <cellStyle name="Normal 48 2 4 2" xfId="3438"/>
    <cellStyle name="Normal 48 2 5" xfId="3431"/>
    <cellStyle name="Normal 48 3" xfId="1782"/>
    <cellStyle name="Normal 48 3 2" xfId="2103"/>
    <cellStyle name="Normal 48 3 2 2" xfId="2717"/>
    <cellStyle name="Normal 48 3 2 2 2" xfId="3441"/>
    <cellStyle name="Normal 48 3 2 3" xfId="3440"/>
    <cellStyle name="Normal 48 3 3" xfId="2551"/>
    <cellStyle name="Normal 48 3 3 2" xfId="3442"/>
    <cellStyle name="Normal 48 3 4" xfId="3439"/>
    <cellStyle name="Normal 48 4" xfId="1809"/>
    <cellStyle name="Normal 48 4 2" xfId="2117"/>
    <cellStyle name="Normal 48 4 2 2" xfId="2731"/>
    <cellStyle name="Normal 48 4 2 2 2" xfId="3445"/>
    <cellStyle name="Normal 48 4 2 3" xfId="3444"/>
    <cellStyle name="Normal 48 4 3" xfId="2565"/>
    <cellStyle name="Normal 48 4 3 2" xfId="3446"/>
    <cellStyle name="Normal 48 4 4" xfId="3443"/>
    <cellStyle name="Normal 48 5" xfId="1838"/>
    <cellStyle name="Normal 48 5 2" xfId="2141"/>
    <cellStyle name="Normal 48 5 2 2" xfId="2755"/>
    <cellStyle name="Normal 48 5 2 2 2" xfId="3449"/>
    <cellStyle name="Normal 48 5 2 3" xfId="3448"/>
    <cellStyle name="Normal 48 5 3" xfId="2589"/>
    <cellStyle name="Normal 48 5 3 2" xfId="3450"/>
    <cellStyle name="Normal 48 5 4" xfId="3447"/>
    <cellStyle name="Normal 48 6" xfId="1639"/>
    <cellStyle name="Normal 48 6 2" xfId="2057"/>
    <cellStyle name="Normal 48 6 2 2" xfId="2671"/>
    <cellStyle name="Normal 48 6 2 2 2" xfId="3453"/>
    <cellStyle name="Normal 48 6 2 3" xfId="3452"/>
    <cellStyle name="Normal 48 6 3" xfId="2505"/>
    <cellStyle name="Normal 48 6 3 2" xfId="3454"/>
    <cellStyle name="Normal 48 6 4" xfId="3451"/>
    <cellStyle name="Normal 48 7" xfId="2012"/>
    <cellStyle name="Normal 48 7 2" xfId="2627"/>
    <cellStyle name="Normal 48 7 2 2" xfId="3456"/>
    <cellStyle name="Normal 48 7 3" xfId="3455"/>
    <cellStyle name="Normal 48 8" xfId="1880"/>
    <cellStyle name="Normal 48 8 2" xfId="2612"/>
    <cellStyle name="Normal 48 8 2 2" xfId="3458"/>
    <cellStyle name="Normal 48 8 3" xfId="3457"/>
    <cellStyle name="Normal 48 9" xfId="2461"/>
    <cellStyle name="Normal 48 9 2" xfId="3459"/>
    <cellStyle name="Normal 49" xfId="1161"/>
    <cellStyle name="Normal 49 10" xfId="3460"/>
    <cellStyle name="Normal 49 2" xfId="1305"/>
    <cellStyle name="Normal 49 2 2" xfId="1735"/>
    <cellStyle name="Normal 49 2 2 2" xfId="2081"/>
    <cellStyle name="Normal 49 2 2 2 2" xfId="2695"/>
    <cellStyle name="Normal 49 2 2 2 2 2" xfId="3464"/>
    <cellStyle name="Normal 49 2 2 2 3" xfId="3463"/>
    <cellStyle name="Normal 49 2 2 3" xfId="2529"/>
    <cellStyle name="Normal 49 2 2 3 2" xfId="3465"/>
    <cellStyle name="Normal 49 2 2 4" xfId="3462"/>
    <cellStyle name="Normal 49 2 3" xfId="2031"/>
    <cellStyle name="Normal 49 2 3 2" xfId="2645"/>
    <cellStyle name="Normal 49 2 3 2 2" xfId="3467"/>
    <cellStyle name="Normal 49 2 3 3" xfId="3466"/>
    <cellStyle name="Normal 49 2 4" xfId="2479"/>
    <cellStyle name="Normal 49 2 4 2" xfId="3468"/>
    <cellStyle name="Normal 49 2 5" xfId="3461"/>
    <cellStyle name="Normal 49 3" xfId="1783"/>
    <cellStyle name="Normal 49 3 2" xfId="2104"/>
    <cellStyle name="Normal 49 3 2 2" xfId="2718"/>
    <cellStyle name="Normal 49 3 2 2 2" xfId="3471"/>
    <cellStyle name="Normal 49 3 2 3" xfId="3470"/>
    <cellStyle name="Normal 49 3 3" xfId="2552"/>
    <cellStyle name="Normal 49 3 3 2" xfId="3472"/>
    <cellStyle name="Normal 49 3 4" xfId="3469"/>
    <cellStyle name="Normal 49 4" xfId="1810"/>
    <cellStyle name="Normal 49 4 2" xfId="2118"/>
    <cellStyle name="Normal 49 4 2 2" xfId="2732"/>
    <cellStyle name="Normal 49 4 2 2 2" xfId="3475"/>
    <cellStyle name="Normal 49 4 2 3" xfId="3474"/>
    <cellStyle name="Normal 49 4 3" xfId="2566"/>
    <cellStyle name="Normal 49 4 3 2" xfId="3476"/>
    <cellStyle name="Normal 49 4 4" xfId="3473"/>
    <cellStyle name="Normal 49 5" xfId="1839"/>
    <cellStyle name="Normal 49 5 2" xfId="2142"/>
    <cellStyle name="Normal 49 5 2 2" xfId="2756"/>
    <cellStyle name="Normal 49 5 2 2 2" xfId="3479"/>
    <cellStyle name="Normal 49 5 2 3" xfId="3478"/>
    <cellStyle name="Normal 49 5 3" xfId="2590"/>
    <cellStyle name="Normal 49 5 3 2" xfId="3480"/>
    <cellStyle name="Normal 49 5 4" xfId="3477"/>
    <cellStyle name="Normal 49 6" xfId="1640"/>
    <cellStyle name="Normal 49 6 2" xfId="2058"/>
    <cellStyle name="Normal 49 6 2 2" xfId="2672"/>
    <cellStyle name="Normal 49 6 2 2 2" xfId="3483"/>
    <cellStyle name="Normal 49 6 2 3" xfId="3482"/>
    <cellStyle name="Normal 49 6 3" xfId="2506"/>
    <cellStyle name="Normal 49 6 3 2" xfId="3484"/>
    <cellStyle name="Normal 49 6 4" xfId="3481"/>
    <cellStyle name="Normal 49 7" xfId="2016"/>
    <cellStyle name="Normal 49 7 2" xfId="2631"/>
    <cellStyle name="Normal 49 7 2 2" xfId="3486"/>
    <cellStyle name="Normal 49 7 3" xfId="3485"/>
    <cellStyle name="Normal 49 8" xfId="1881"/>
    <cellStyle name="Normal 49 8 2" xfId="2613"/>
    <cellStyle name="Normal 49 8 2 2" xfId="3488"/>
    <cellStyle name="Normal 49 8 3" xfId="3487"/>
    <cellStyle name="Normal 49 9" xfId="2465"/>
    <cellStyle name="Normal 49 9 2" xfId="3489"/>
    <cellStyle name="Normal 5" xfId="162"/>
    <cellStyle name="Normal 5 10" xfId="3710"/>
    <cellStyle name="Normal 5 11" xfId="357"/>
    <cellStyle name="Normal 5 2" xfId="163"/>
    <cellStyle name="Normal 5 2 2" xfId="164"/>
    <cellStyle name="Normal 5 2 2 2" xfId="165"/>
    <cellStyle name="Normal 5 2 2 2 2" xfId="3656"/>
    <cellStyle name="Normal 5 2 2 2 3" xfId="360"/>
    <cellStyle name="Normal 5 2 2 3" xfId="2784"/>
    <cellStyle name="Normal 5 2 2 4" xfId="359"/>
    <cellStyle name="Normal 5 2 3" xfId="376"/>
    <cellStyle name="Normal 5 2 3 2" xfId="1219"/>
    <cellStyle name="Normal 5 2 3 3" xfId="2444"/>
    <cellStyle name="Normal 5 2 3 3 2" xfId="3492"/>
    <cellStyle name="Normal 5 2 3 4" xfId="3491"/>
    <cellStyle name="Normal 5 2 4" xfId="2412"/>
    <cellStyle name="Normal 5 2 4 2" xfId="2777"/>
    <cellStyle name="Normal 5 2 4 2 2" xfId="3494"/>
    <cellStyle name="Normal 5 2 4 3" xfId="3493"/>
    <cellStyle name="Normal 5 2 5" xfId="2441"/>
    <cellStyle name="Normal 5 2 5 2" xfId="3495"/>
    <cellStyle name="Normal 5 2 6" xfId="3490"/>
    <cellStyle name="Normal 5 2 7" xfId="3654"/>
    <cellStyle name="Normal 5 2 8" xfId="3711"/>
    <cellStyle name="Normal 5 2 9" xfId="358"/>
    <cellStyle name="Normal 5 3" xfId="555"/>
    <cellStyle name="Normal 5 3 2" xfId="736"/>
    <cellStyle name="Normal 5 3 3" xfId="2786"/>
    <cellStyle name="Normal 5 4" xfId="556"/>
    <cellStyle name="Normal 5 4 2" xfId="854"/>
    <cellStyle name="Normal 5 5" xfId="1218"/>
    <cellStyle name="Normal 5 6" xfId="1642"/>
    <cellStyle name="Normal 5 7" xfId="1641"/>
    <cellStyle name="Normal 5 8" xfId="2411"/>
    <cellStyle name="Normal 5 8 2" xfId="2776"/>
    <cellStyle name="Normal 5 8 2 2" xfId="3497"/>
    <cellStyle name="Normal 5 8 3" xfId="3496"/>
    <cellStyle name="Normal 5 9" xfId="3653"/>
    <cellStyle name="Normal 5_1. SBP QRC 30 Sep 10 (Trial 22oct) Final" xfId="2355"/>
    <cellStyle name="Normal 50" xfId="1153"/>
    <cellStyle name="Normal 51" xfId="1157"/>
    <cellStyle name="Normal 52" xfId="1106"/>
    <cellStyle name="Normal 53" xfId="1166"/>
    <cellStyle name="Normal 54" xfId="1100"/>
    <cellStyle name="Normal 55" xfId="1165"/>
    <cellStyle name="Normal 56" xfId="1155"/>
    <cellStyle name="Normal 57" xfId="1170"/>
    <cellStyle name="Normal 58" xfId="1168"/>
    <cellStyle name="Normal 59" xfId="1096"/>
    <cellStyle name="Normal 6" xfId="166"/>
    <cellStyle name="Normal 6 10" xfId="3657"/>
    <cellStyle name="Normal 6 11" xfId="361"/>
    <cellStyle name="Normal 6 2" xfId="167"/>
    <cellStyle name="Normal 6 2 2" xfId="168"/>
    <cellStyle name="Normal 6 2 2 2" xfId="3658"/>
    <cellStyle name="Normal 6 2 2 3" xfId="739"/>
    <cellStyle name="Normal 6 2 3" xfId="1221"/>
    <cellStyle name="Normal 6 2 4" xfId="1948"/>
    <cellStyle name="Normal 6 2 5" xfId="738"/>
    <cellStyle name="Normal 6 2 6" xfId="3553"/>
    <cellStyle name="Normal 6 2 7" xfId="362"/>
    <cellStyle name="Normal 6 3" xfId="740"/>
    <cellStyle name="Normal 6 4" xfId="855"/>
    <cellStyle name="Normal 6 5" xfId="1220"/>
    <cellStyle name="Normal 6 6" xfId="1643"/>
    <cellStyle name="Normal 6 7" xfId="1793"/>
    <cellStyle name="Normal 6 8" xfId="978"/>
    <cellStyle name="Normal 6 9" xfId="737"/>
    <cellStyle name="Normal 6_CF working FSGF (2)" xfId="741"/>
    <cellStyle name="Normal 60" xfId="1163"/>
    <cellStyle name="Normal 61" xfId="1151"/>
    <cellStyle name="Normal 62" xfId="1097"/>
    <cellStyle name="Normal 63" xfId="1167"/>
    <cellStyle name="Normal 64" xfId="1152"/>
    <cellStyle name="Normal 65" xfId="1159"/>
    <cellStyle name="Normal 66" xfId="1162"/>
    <cellStyle name="Normal 67" xfId="1160"/>
    <cellStyle name="Normal 68" xfId="1169"/>
    <cellStyle name="Normal 69" xfId="1104"/>
    <cellStyle name="Normal 7" xfId="169"/>
    <cellStyle name="Normal 7 2" xfId="742"/>
    <cellStyle name="Normal 7 3" xfId="856"/>
    <cellStyle name="Normal 7 4" xfId="1222"/>
    <cellStyle name="Normal 7 5" xfId="1644"/>
    <cellStyle name="Normal 7 6" xfId="1794"/>
    <cellStyle name="Normal 7 7" xfId="607"/>
    <cellStyle name="Normal 7 8" xfId="3659"/>
    <cellStyle name="Normal 7 9" xfId="363"/>
    <cellStyle name="Normal 7_1. SBP QRC 30 Sep 10 (Trial 22oct) Final" xfId="2356"/>
    <cellStyle name="Normal 70" xfId="1154"/>
    <cellStyle name="Normal 71" xfId="232"/>
    <cellStyle name="Normal 71 2" xfId="3683"/>
    <cellStyle name="Normal 71 3" xfId="1164"/>
    <cellStyle name="Normal 72" xfId="1158"/>
    <cellStyle name="Normal 73" xfId="1171"/>
    <cellStyle name="Normal 74" xfId="786"/>
    <cellStyle name="Normal 75" xfId="1645"/>
    <cellStyle name="Normal 76" xfId="1646"/>
    <cellStyle name="Normal 77" xfId="1647"/>
    <cellStyle name="Normal 78" xfId="1648"/>
    <cellStyle name="Normal 79" xfId="1649"/>
    <cellStyle name="Normal 8" xfId="170"/>
    <cellStyle name="Normal 8 10" xfId="3660"/>
    <cellStyle name="Normal 8 11" xfId="364"/>
    <cellStyle name="Normal 8 2" xfId="378"/>
    <cellStyle name="Normal 8 2 2" xfId="967"/>
    <cellStyle name="Normal 8 2 3" xfId="1224"/>
    <cellStyle name="Normal 8 3" xfId="744"/>
    <cellStyle name="Normal 8 4" xfId="1054"/>
    <cellStyle name="Normal 8 5" xfId="1223"/>
    <cellStyle name="Normal 8 6" xfId="1650"/>
    <cellStyle name="Normal 8 7" xfId="928"/>
    <cellStyle name="Normal 8 8" xfId="1949"/>
    <cellStyle name="Normal 8 9" xfId="743"/>
    <cellStyle name="Normal 8_cash flow working new" xfId="745"/>
    <cellStyle name="Normal 80" xfId="1651"/>
    <cellStyle name="Normal 81" xfId="1652"/>
    <cellStyle name="Normal 82" xfId="247"/>
    <cellStyle name="Normal 82 2" xfId="3722"/>
    <cellStyle name="Normal 82 3" xfId="1653"/>
    <cellStyle name="Normal 83" xfId="249"/>
    <cellStyle name="Normal 83 2" xfId="3724"/>
    <cellStyle name="Normal 83 3" xfId="1654"/>
    <cellStyle name="Normal 84" xfId="253"/>
    <cellStyle name="Normal 84 2" xfId="3727"/>
    <cellStyle name="Normal 84 3" xfId="1655"/>
    <cellStyle name="Normal 85" xfId="1656"/>
    <cellStyle name="Normal 86" xfId="1657"/>
    <cellStyle name="Normal 87" xfId="1441"/>
    <cellStyle name="Normal 88" xfId="1701"/>
    <cellStyle name="Normal 89" xfId="1706"/>
    <cellStyle name="Normal 9" xfId="171"/>
    <cellStyle name="Normal 9 13" xfId="238"/>
    <cellStyle name="Normal 9 2" xfId="746"/>
    <cellStyle name="Normal 9 2 2" xfId="1420"/>
    <cellStyle name="Normal 9 2 3" xfId="1359"/>
    <cellStyle name="Normal 9 2 3 2" xfId="2048"/>
    <cellStyle name="Normal 9 2 3 2 2" xfId="2662"/>
    <cellStyle name="Normal 9 2 3 2 2 2" xfId="3500"/>
    <cellStyle name="Normal 9 2 3 2 3" xfId="3499"/>
    <cellStyle name="Normal 9 2 3 3" xfId="2496"/>
    <cellStyle name="Normal 9 2 3 3 2" xfId="3501"/>
    <cellStyle name="Normal 9 2 3 4" xfId="3498"/>
    <cellStyle name="Normal 9 2 4" xfId="1725"/>
    <cellStyle name="Normal 9 2 4 2" xfId="2071"/>
    <cellStyle name="Normal 9 2 4 2 2" xfId="2685"/>
    <cellStyle name="Normal 9 2 4 2 2 2" xfId="3504"/>
    <cellStyle name="Normal 9 2 4 2 3" xfId="3503"/>
    <cellStyle name="Normal 9 2 4 3" xfId="2519"/>
    <cellStyle name="Normal 9 2 4 3 2" xfId="3505"/>
    <cellStyle name="Normal 9 2 4 4" xfId="3502"/>
    <cellStyle name="Normal 9 2 5" xfId="1761"/>
    <cellStyle name="Normal 9 2 5 2" xfId="2094"/>
    <cellStyle name="Normal 9 2 5 2 2" xfId="2708"/>
    <cellStyle name="Normal 9 2 5 2 2 2" xfId="3508"/>
    <cellStyle name="Normal 9 2 5 2 3" xfId="3507"/>
    <cellStyle name="Normal 9 2 5 3" xfId="2542"/>
    <cellStyle name="Normal 9 2 5 3 2" xfId="3509"/>
    <cellStyle name="Normal 9 2 5 4" xfId="3506"/>
    <cellStyle name="Normal 9 2 6" xfId="1829"/>
    <cellStyle name="Normal 9 2 6 2" xfId="2132"/>
    <cellStyle name="Normal 9 2 6 2 2" xfId="2746"/>
    <cellStyle name="Normal 9 2 6 2 2 2" xfId="3512"/>
    <cellStyle name="Normal 9 2 6 2 3" xfId="3511"/>
    <cellStyle name="Normal 9 2 6 3" xfId="2580"/>
    <cellStyle name="Normal 9 2 6 3 2" xfId="3513"/>
    <cellStyle name="Normal 9 2 6 4" xfId="3510"/>
    <cellStyle name="Normal 9 2 7" xfId="1871"/>
    <cellStyle name="Normal 9 2 7 2" xfId="2603"/>
    <cellStyle name="Normal 9 2 7 2 2" xfId="3515"/>
    <cellStyle name="Normal 9 2 7 3" xfId="3514"/>
    <cellStyle name="Normal 9 2 8" xfId="2357"/>
    <cellStyle name="Normal 9 3" xfId="857"/>
    <cellStyle name="Normal 9 4" xfId="1950"/>
    <cellStyle name="Normal 9 5" xfId="3661"/>
    <cellStyle name="Normal 9 6" xfId="365"/>
    <cellStyle name="Normal 90" xfId="787"/>
    <cellStyle name="Normal 91" xfId="1707"/>
    <cellStyle name="Normal 92" xfId="1708"/>
    <cellStyle name="Normal 93" xfId="1311"/>
    <cellStyle name="Normal 94" xfId="172"/>
    <cellStyle name="Normal 94 2" xfId="2358"/>
    <cellStyle name="Normal 94 3" xfId="3662"/>
    <cellStyle name="Normal 94 4" xfId="1709"/>
    <cellStyle name="Normal 95" xfId="1736"/>
    <cellStyle name="Normal 96" xfId="1763"/>
    <cellStyle name="Normal 97" xfId="1765"/>
    <cellStyle name="Normal 98" xfId="1790"/>
    <cellStyle name="Normal 99" xfId="1771"/>
    <cellStyle name="Normal_5" xfId="173"/>
    <cellStyle name="Normal_Accounts 2007 - PIF Client (old) 2" xfId="265"/>
    <cellStyle name="Normal_Accounts 25 June to 31 July 2007 5 Columner 2" xfId="227"/>
    <cellStyle name="Normal_Accounts 25 June to 31 July 2007 5 Columner 2 2" xfId="4116"/>
    <cellStyle name="Normal_Accounts PEIF COPU" xfId="174"/>
    <cellStyle name="Normal_Final Accounts 2009" xfId="267"/>
    <cellStyle name="Normal_Final accounts 27.1.05" xfId="255"/>
    <cellStyle name="Normal_NIT-EMOF SEP Accounts 2009" xfId="252"/>
    <cellStyle name="Normal_Notes - AFF (Updated) 2" xfId="175"/>
    <cellStyle name="Normal_PiF Accounts June 2010 After TY changes" xfId="211"/>
    <cellStyle name="Normal_Portfolio 2" xfId="176"/>
    <cellStyle name="Normal_Portfolio 2 2 2" xfId="177"/>
    <cellStyle name="Normal_Portfolio 2 3" xfId="233"/>
    <cellStyle name="Normal_PPFL accounts June 30, 2010(FORMATTED)" xfId="4117"/>
    <cellStyle name="Normal_SHEET 2" xfId="245"/>
    <cellStyle name="Normal_UTP Half Yearly Acc 31 - 2002 2" xfId="178"/>
    <cellStyle name="Normal_Worksheet in   PGF 2005 final" xfId="179"/>
    <cellStyle name="Normal_Worksheet in   PGF 2005 final 3" xfId="258"/>
    <cellStyle name="Normal1" xfId="244"/>
    <cellStyle name="Note 2" xfId="386"/>
    <cellStyle name="Note 2 2" xfId="557"/>
    <cellStyle name="Note 2 2 2" xfId="858"/>
    <cellStyle name="Note 2 2 2 2" xfId="3824"/>
    <cellStyle name="Note 2 2 2 3" xfId="4036"/>
    <cellStyle name="Note 2 2 2 4" xfId="315"/>
    <cellStyle name="Note 2 3" xfId="558"/>
    <cellStyle name="Note 2 3 2" xfId="1659"/>
    <cellStyle name="Note 2 3 2 2" xfId="3934"/>
    <cellStyle name="Note 2 3 2 3" xfId="4070"/>
    <cellStyle name="Note 2 3 2 4" xfId="3868"/>
    <cellStyle name="Note 2 4" xfId="1360"/>
    <cellStyle name="Note 2 5" xfId="747"/>
    <cellStyle name="Note 2 5 2" xfId="3815"/>
    <cellStyle name="Note 2 5 3" xfId="4105"/>
    <cellStyle name="Note 2 5 4" xfId="3853"/>
    <cellStyle name="Note 2 6" xfId="2447"/>
    <cellStyle name="Note 2 6 2" xfId="3517"/>
    <cellStyle name="Note 2 7" xfId="3516"/>
    <cellStyle name="Note 3" xfId="559"/>
    <cellStyle name="Note 3 2" xfId="1361"/>
    <cellStyle name="Note 3 2 2" xfId="3891"/>
    <cellStyle name="Note 3 2 3" xfId="3908"/>
    <cellStyle name="Note 3 2 4" xfId="309"/>
    <cellStyle name="Note 3 3" xfId="3794"/>
    <cellStyle name="Note 3 4" xfId="3817"/>
    <cellStyle name="Note 3 5" xfId="4027"/>
    <cellStyle name="Note 4" xfId="1658"/>
    <cellStyle name="Note 4 2" xfId="2359"/>
    <cellStyle name="Note 4 2 2" xfId="4008"/>
    <cellStyle name="Note 4 2 3" xfId="3991"/>
    <cellStyle name="Note 4 2 4" xfId="4017"/>
    <cellStyle name="Note 4 3" xfId="3933"/>
    <cellStyle name="Note 4 4" xfId="3927"/>
    <cellStyle name="Note 4 5" xfId="3985"/>
    <cellStyle name="Œ…‹æØ‚è [0.00]_laroux" xfId="2360"/>
    <cellStyle name="Œ…‹æØ‚è_laroux" xfId="2361"/>
    <cellStyle name="Option" xfId="2362"/>
    <cellStyle name="Output 2" xfId="560"/>
    <cellStyle name="Output 2 2" xfId="859"/>
    <cellStyle name="Output 2 2 2" xfId="1661"/>
    <cellStyle name="Output 2 2 2 2" xfId="3936"/>
    <cellStyle name="Output 2 2 2 3" xfId="4022"/>
    <cellStyle name="Output 2 2 2 4" xfId="4006"/>
    <cellStyle name="Output 2 2 3" xfId="1999"/>
    <cellStyle name="Output 2 2 3 2" xfId="3973"/>
    <cellStyle name="Output 2 2 3 3" xfId="3921"/>
    <cellStyle name="Output 2 2 3 4" xfId="4078"/>
    <cellStyle name="Output 2 2 4" xfId="3825"/>
    <cellStyle name="Output 2 2 5" xfId="3983"/>
    <cellStyle name="Output 2 2 6" xfId="3990"/>
    <cellStyle name="Output 2 3" xfId="1951"/>
    <cellStyle name="Output 2 3 2" xfId="3968"/>
    <cellStyle name="Output 2 3 3" xfId="3810"/>
    <cellStyle name="Output 2 3 4" xfId="4044"/>
    <cellStyle name="Output 2 4" xfId="748"/>
    <cellStyle name="Output 2 4 2" xfId="3816"/>
    <cellStyle name="Output 2 4 3" xfId="4099"/>
    <cellStyle name="Output 2 4 4" xfId="3875"/>
    <cellStyle name="Output 2 5" xfId="3795"/>
    <cellStyle name="Output 2 6" xfId="4009"/>
    <cellStyle name="Output 2 7" xfId="3743"/>
    <cellStyle name="Output 3" xfId="1362"/>
    <cellStyle name="Output 4" xfId="1660"/>
    <cellStyle name="Output 4 2" xfId="3935"/>
    <cellStyle name="Output 4 3" xfId="4072"/>
    <cellStyle name="Output 4 4" xfId="4114"/>
    <cellStyle name="Output Amounts" xfId="749"/>
    <cellStyle name="OUTPUT AMOUNTS 2" xfId="1662"/>
    <cellStyle name="Output Amounts_1. Call Placement 31-Dec-09" xfId="2363"/>
    <cellStyle name="OUTPUT COLUMN HEADINGS" xfId="2364"/>
    <cellStyle name="Output Column Headings 2" xfId="2365"/>
    <cellStyle name="Output Column Headings_1. Rcon FEEL vs Trial (Domestic on BS)" xfId="2366"/>
    <cellStyle name="Output Line Items" xfId="750"/>
    <cellStyle name="Output Line Items 2" xfId="751"/>
    <cellStyle name="Output Line Items 3" xfId="1952"/>
    <cellStyle name="OUTPUT LINE ITEMS__Form 35" xfId="2367"/>
    <cellStyle name="OUTPUT REPORT HEADING" xfId="2368"/>
    <cellStyle name="Output Report Heading 2" xfId="2369"/>
    <cellStyle name="Output Report Heading_1. Rcon FEEL vs Trial (Domestic on BS)" xfId="2370"/>
    <cellStyle name="OUTPUT REPORT TITLE" xfId="2371"/>
    <cellStyle name="Output Report Title 2" xfId="2372"/>
    <cellStyle name="Output Report Title_1. Rcon FEEL vs Trial (Domestic on BS)" xfId="2373"/>
    <cellStyle name="p/n" xfId="752"/>
    <cellStyle name="Percent" xfId="180" builtinId="5"/>
    <cellStyle name="Percent (0)" xfId="181"/>
    <cellStyle name="Percent [0]" xfId="2374"/>
    <cellStyle name="Percent [00]" xfId="2375"/>
    <cellStyle name="Percent [2]" xfId="182"/>
    <cellStyle name="Percent [2] 2" xfId="183"/>
    <cellStyle name="Percent [2] 2 2" xfId="968"/>
    <cellStyle name="Percent [2] 2 3" xfId="1225"/>
    <cellStyle name="Percent [2] 3" xfId="754"/>
    <cellStyle name="Percent [2] 4" xfId="753"/>
    <cellStyle name="Percent 10" xfId="561"/>
    <cellStyle name="Percent 10 2" xfId="916"/>
    <cellStyle name="Percent 10 2 2" xfId="1145"/>
    <cellStyle name="Percent 10 2 3" xfId="1289"/>
    <cellStyle name="Percent 10 2 4" xfId="1663"/>
    <cellStyle name="Percent 10 2 5" xfId="1056"/>
    <cellStyle name="Percent 10 3" xfId="1121"/>
    <cellStyle name="Percent 10 4" xfId="1265"/>
    <cellStyle name="Percent 10 5" xfId="1373"/>
    <cellStyle name="Percent 10 6" xfId="1055"/>
    <cellStyle name="Percent 10 7" xfId="884"/>
    <cellStyle name="Percent 11" xfId="562"/>
    <cellStyle name="Percent 11 2" xfId="914"/>
    <cellStyle name="Percent 11 2 2" xfId="1143"/>
    <cellStyle name="Percent 11 2 3" xfId="1287"/>
    <cellStyle name="Percent 11 2 4" xfId="1664"/>
    <cellStyle name="Percent 11 2 5" xfId="1058"/>
    <cellStyle name="Percent 11 3" xfId="1118"/>
    <cellStyle name="Percent 11 4" xfId="1262"/>
    <cellStyle name="Percent 11 5" xfId="1399"/>
    <cellStyle name="Percent 11 6" xfId="1057"/>
    <cellStyle name="Percent 11 7" xfId="881"/>
    <cellStyle name="Percent 12" xfId="563"/>
    <cellStyle name="Percent 12 2" xfId="917"/>
    <cellStyle name="Percent 12 2 2" xfId="1146"/>
    <cellStyle name="Percent 12 2 3" xfId="1290"/>
    <cellStyle name="Percent 12 2 4" xfId="1665"/>
    <cellStyle name="Percent 12 2 5" xfId="1060"/>
    <cellStyle name="Percent 12 3" xfId="1122"/>
    <cellStyle name="Percent 12 4" xfId="1266"/>
    <cellStyle name="Percent 12 5" xfId="1374"/>
    <cellStyle name="Percent 12 6" xfId="1059"/>
    <cellStyle name="Percent 12 7" xfId="885"/>
    <cellStyle name="Percent 13" xfId="564"/>
    <cellStyle name="Percent 13 2" xfId="915"/>
    <cellStyle name="Percent 13 2 2" xfId="1144"/>
    <cellStyle name="Percent 13 2 3" xfId="1288"/>
    <cellStyle name="Percent 13 2 4" xfId="1666"/>
    <cellStyle name="Percent 13 2 5" xfId="1062"/>
    <cellStyle name="Percent 13 3" xfId="1119"/>
    <cellStyle name="Percent 13 4" xfId="1263"/>
    <cellStyle name="Percent 13 5" xfId="1398"/>
    <cellStyle name="Percent 13 6" xfId="1061"/>
    <cellStyle name="Percent 13 7" xfId="882"/>
    <cellStyle name="Percent 14" xfId="235"/>
    <cellStyle name="Percent 14 2" xfId="918"/>
    <cellStyle name="Percent 14 2 2" xfId="1147"/>
    <cellStyle name="Percent 14 2 3" xfId="1291"/>
    <cellStyle name="Percent 14 2 4" xfId="1667"/>
    <cellStyle name="Percent 14 2 5" xfId="1064"/>
    <cellStyle name="Percent 14 3" xfId="1123"/>
    <cellStyle name="Percent 14 4" xfId="1267"/>
    <cellStyle name="Percent 14 5" xfId="1375"/>
    <cellStyle name="Percent 14 6" xfId="1063"/>
    <cellStyle name="Percent 14 7" xfId="886"/>
    <cellStyle name="Percent 15" xfId="565"/>
    <cellStyle name="Percent 15 2" xfId="1066"/>
    <cellStyle name="Percent 15 2 2" xfId="1668"/>
    <cellStyle name="Percent 15 2 3" xfId="1436"/>
    <cellStyle name="Percent 15 3" xfId="1130"/>
    <cellStyle name="Percent 15 4" xfId="1274"/>
    <cellStyle name="Percent 15 5" xfId="1397"/>
    <cellStyle name="Percent 15 6" xfId="1065"/>
    <cellStyle name="Percent 15 7" xfId="895"/>
    <cellStyle name="Percent 16" xfId="566"/>
    <cellStyle name="Percent 16 2" xfId="920"/>
    <cellStyle name="Percent 16 2 2" xfId="1149"/>
    <cellStyle name="Percent 16 2 3" xfId="1293"/>
    <cellStyle name="Percent 16 2 4" xfId="1669"/>
    <cellStyle name="Percent 16 2 5" xfId="1068"/>
    <cellStyle name="Percent 16 3" xfId="1133"/>
    <cellStyle name="Percent 16 4" xfId="1277"/>
    <cellStyle name="Percent 16 5" xfId="1376"/>
    <cellStyle name="Percent 16 6" xfId="1067"/>
    <cellStyle name="Percent 16 7" xfId="901"/>
    <cellStyle name="Percent 17" xfId="567"/>
    <cellStyle name="Percent 17 2" xfId="1070"/>
    <cellStyle name="Percent 17 3" xfId="1069"/>
    <cellStyle name="Percent 17 4" xfId="2003"/>
    <cellStyle name="Percent 17 5" xfId="921"/>
    <cellStyle name="Percent 18" xfId="568"/>
    <cellStyle name="Percent 18 2" xfId="1072"/>
    <cellStyle name="Percent 18 3" xfId="1071"/>
    <cellStyle name="Percent 18 4" xfId="2004"/>
    <cellStyle name="Percent 18 5" xfId="922"/>
    <cellStyle name="Percent 19" xfId="569"/>
    <cellStyle name="Percent 19 2" xfId="1073"/>
    <cellStyle name="Percent 2" xfId="184"/>
    <cellStyle name="Percent 2 10" xfId="1074"/>
    <cellStyle name="Percent 2 11" xfId="1075"/>
    <cellStyle name="Percent 2 12" xfId="1226"/>
    <cellStyle name="Percent 2 13" xfId="2376"/>
    <cellStyle name="Percent 2 14" xfId="2377"/>
    <cellStyle name="Percent 2 15" xfId="2378"/>
    <cellStyle name="Percent 2 16" xfId="2379"/>
    <cellStyle name="Percent 2 17" xfId="2380"/>
    <cellStyle name="Percent 2 18" xfId="2381"/>
    <cellStyle name="Percent 2 19" xfId="2382"/>
    <cellStyle name="Percent 2 2" xfId="185"/>
    <cellStyle name="Percent 2 2 2" xfId="186"/>
    <cellStyle name="Percent 2 2 2 2" xfId="970"/>
    <cellStyle name="Percent 2 2 2 3" xfId="1228"/>
    <cellStyle name="Percent 2 2 3" xfId="755"/>
    <cellStyle name="Percent 2 2 3 2" xfId="969"/>
    <cellStyle name="Percent 2 2 3 3" xfId="1953"/>
    <cellStyle name="Percent 2 2 4" xfId="1098"/>
    <cellStyle name="Percent 2 2 5" xfId="1227"/>
    <cellStyle name="Percent 2 2 6" xfId="367"/>
    <cellStyle name="Percent 2 2_Equity investment SMF june 25" xfId="756"/>
    <cellStyle name="Percent 2 20" xfId="3554"/>
    <cellStyle name="Percent 2 3" xfId="187"/>
    <cellStyle name="Percent 2 3 2" xfId="758"/>
    <cellStyle name="Percent 2 3 3" xfId="1229"/>
    <cellStyle name="Percent 2 3 4" xfId="1954"/>
    <cellStyle name="Percent 2 3 5" xfId="757"/>
    <cellStyle name="Percent 2 4" xfId="188"/>
    <cellStyle name="Percent 2 4 2" xfId="760"/>
    <cellStyle name="Percent 2 4 3" xfId="1955"/>
    <cellStyle name="Percent 2 4 4" xfId="759"/>
    <cellStyle name="Percent 2 5" xfId="189"/>
    <cellStyle name="Percent 2 6" xfId="190"/>
    <cellStyle name="Percent 2 6 2" xfId="2383"/>
    <cellStyle name="Percent 2 7" xfId="1076"/>
    <cellStyle name="Percent 2 8" xfId="1077"/>
    <cellStyle name="Percent 2 9" xfId="1078"/>
    <cellStyle name="Percent 2_capital gain working" xfId="761"/>
    <cellStyle name="Percent 20" xfId="570"/>
    <cellStyle name="Percent 20 2" xfId="1079"/>
    <cellStyle name="Percent 21" xfId="571"/>
    <cellStyle name="Percent 21 2" xfId="1080"/>
    <cellStyle name="Percent 22" xfId="572"/>
    <cellStyle name="Percent 22 2" xfId="1670"/>
    <cellStyle name="Percent 22 3" xfId="1415"/>
    <cellStyle name="Percent 22 4" xfId="1081"/>
    <cellStyle name="Percent 23" xfId="573"/>
    <cellStyle name="Percent 23 2" xfId="1671"/>
    <cellStyle name="Percent 23 3" xfId="1440"/>
    <cellStyle name="Percent 23 4" xfId="1082"/>
    <cellStyle name="Percent 24" xfId="574"/>
    <cellStyle name="Percent 24 2" xfId="1083"/>
    <cellStyle name="Percent 25" xfId="575"/>
    <cellStyle name="Percent 25 2" xfId="1084"/>
    <cellStyle name="Percent 26" xfId="576"/>
    <cellStyle name="Percent 26 2" xfId="1085"/>
    <cellStyle name="Percent 27" xfId="577"/>
    <cellStyle name="Percent 27 2" xfId="1086"/>
    <cellStyle name="Percent 28" xfId="578"/>
    <cellStyle name="Percent 28 2" xfId="1087"/>
    <cellStyle name="Percent 29" xfId="579"/>
    <cellStyle name="Percent 29 2" xfId="1088"/>
    <cellStyle name="Percent 3" xfId="191"/>
    <cellStyle name="Percent 3 2" xfId="762"/>
    <cellStyle name="Percent 3 2 2" xfId="2384"/>
    <cellStyle name="Percent 3 3" xfId="763"/>
    <cellStyle name="Percent 3 3 2" xfId="2385"/>
    <cellStyle name="Percent 3 4" xfId="1230"/>
    <cellStyle name="Percent 30" xfId="580"/>
    <cellStyle name="Percent 30 2" xfId="1299"/>
    <cellStyle name="Percent 30 2 2" xfId="1811"/>
    <cellStyle name="Percent 30 2 2 2" xfId="2119"/>
    <cellStyle name="Percent 30 2 2 2 2" xfId="2733"/>
    <cellStyle name="Percent 30 2 2 2 2 2" xfId="3521"/>
    <cellStyle name="Percent 30 2 2 2 3" xfId="3520"/>
    <cellStyle name="Percent 30 2 2 3" xfId="2567"/>
    <cellStyle name="Percent 30 2 2 3 2" xfId="3522"/>
    <cellStyle name="Percent 30 2 2 4" xfId="3519"/>
    <cellStyle name="Percent 30 2 3" xfId="2025"/>
    <cellStyle name="Percent 30 2 3 2" xfId="2639"/>
    <cellStyle name="Percent 30 2 3 2 2" xfId="3524"/>
    <cellStyle name="Percent 30 2 3 3" xfId="3523"/>
    <cellStyle name="Percent 30 2 4" xfId="2473"/>
    <cellStyle name="Percent 30 2 4 2" xfId="3525"/>
    <cellStyle name="Percent 30 2 5" xfId="3518"/>
    <cellStyle name="Percent 30 3" xfId="1672"/>
    <cellStyle name="Percent 30 4" xfId="2010"/>
    <cellStyle name="Percent 30 4 2" xfId="2625"/>
    <cellStyle name="Percent 30 4 2 2" xfId="3527"/>
    <cellStyle name="Percent 30 4 3" xfId="3526"/>
    <cellStyle name="Percent 30 5" xfId="1089"/>
    <cellStyle name="Percent 30 5 2" xfId="2459"/>
    <cellStyle name="Percent 30 5 2 2" xfId="3529"/>
    <cellStyle name="Percent 30 5 3" xfId="3528"/>
    <cellStyle name="Percent 31" xfId="581"/>
    <cellStyle name="Percent 31 2" xfId="1673"/>
    <cellStyle name="Percent 32" xfId="582"/>
    <cellStyle name="Percent 32 2" xfId="1674"/>
    <cellStyle name="Percent 33" xfId="583"/>
    <cellStyle name="Percent 33 2" xfId="1675"/>
    <cellStyle name="Percent 34" xfId="584"/>
    <cellStyle name="Percent 34 2" xfId="1676"/>
    <cellStyle name="Percent 35" xfId="585"/>
    <cellStyle name="Percent 35 2" xfId="1677"/>
    <cellStyle name="Percent 36" xfId="586"/>
    <cellStyle name="Percent 36 2" xfId="1678"/>
    <cellStyle name="Percent 37" xfId="587"/>
    <cellStyle name="Percent 37 2" xfId="1679"/>
    <cellStyle name="Percent 38" xfId="588"/>
    <cellStyle name="Percent 38 2" xfId="1680"/>
    <cellStyle name="Percent 39" xfId="589"/>
    <cellStyle name="Percent 39 2" xfId="1681"/>
    <cellStyle name="Percent 4" xfId="192"/>
    <cellStyle name="Percent 4 2" xfId="193"/>
    <cellStyle name="Percent 4 2 2" xfId="1090"/>
    <cellStyle name="Percent 4 2 3" xfId="1253"/>
    <cellStyle name="Percent 4 2 4" xfId="1683"/>
    <cellStyle name="Percent 4 2 5" xfId="971"/>
    <cellStyle name="Percent 4 2 6" xfId="765"/>
    <cellStyle name="Percent 4 3" xfId="381"/>
    <cellStyle name="Percent 4 3 2" xfId="905"/>
    <cellStyle name="Percent 4 3 3" xfId="860"/>
    <cellStyle name="Percent 4 4" xfId="896"/>
    <cellStyle name="Percent 4 5" xfId="1231"/>
    <cellStyle name="Percent 4 6" xfId="1682"/>
    <cellStyle name="Percent 4 7" xfId="929"/>
    <cellStyle name="Percent 4 8" xfId="1956"/>
    <cellStyle name="Percent 4 9" xfId="764"/>
    <cellStyle name="Percent 40" xfId="590"/>
    <cellStyle name="Percent 40 2" xfId="1684"/>
    <cellStyle name="Percent 41" xfId="591"/>
    <cellStyle name="Percent 41 2" xfId="1685"/>
    <cellStyle name="Percent 42" xfId="592"/>
    <cellStyle name="Percent 42 2" xfId="1686"/>
    <cellStyle name="Percent 43" xfId="593"/>
    <cellStyle name="Percent 43 2" xfId="1687"/>
    <cellStyle name="Percent 44" xfId="594"/>
    <cellStyle name="Percent 45" xfId="595"/>
    <cellStyle name="Percent 46" xfId="1545"/>
    <cellStyle name="Percent 47" xfId="1702"/>
    <cellStyle name="Percent 48" xfId="1546"/>
    <cellStyle name="Percent 49" xfId="1703"/>
    <cellStyle name="Percent 5" xfId="194"/>
    <cellStyle name="Percent 5 2" xfId="195"/>
    <cellStyle name="Percent 5 2 2" xfId="196"/>
    <cellStyle name="Percent 5 2 2 2" xfId="972"/>
    <cellStyle name="Percent 5 2 3" xfId="1232"/>
    <cellStyle name="Percent 5 3" xfId="766"/>
    <cellStyle name="Percent 5 4" xfId="861"/>
    <cellStyle name="Percent 5 4 2" xfId="906"/>
    <cellStyle name="Percent 5 5" xfId="897"/>
    <cellStyle name="Percent 50" xfId="1314"/>
    <cellStyle name="Percent 51" xfId="1712"/>
    <cellStyle name="Percent 52" xfId="1747"/>
    <cellStyle name="Percent 53" xfId="1746"/>
    <cellStyle name="Percent 54" xfId="1784"/>
    <cellStyle name="Percent 55" xfId="1738"/>
    <cellStyle name="Percent 56" xfId="1748"/>
    <cellStyle name="Percent 57" xfId="1770"/>
    <cellStyle name="Percent 58" xfId="1762"/>
    <cellStyle name="Percent 59" xfId="1741"/>
    <cellStyle name="Percent 6" xfId="197"/>
    <cellStyle name="Percent 6 2" xfId="198"/>
    <cellStyle name="Percent 6 2 2" xfId="973"/>
    <cellStyle name="Percent 6 2 3" xfId="1233"/>
    <cellStyle name="Percent 6 3" xfId="199"/>
    <cellStyle name="Percent 6 3 2" xfId="3667"/>
    <cellStyle name="Percent 6 3 3" xfId="767"/>
    <cellStyle name="Percent 60" xfId="1795"/>
    <cellStyle name="Percent 61" xfId="1816"/>
    <cellStyle name="Percent 62" xfId="1852"/>
    <cellStyle name="Percent 63" xfId="1887"/>
    <cellStyle name="Percent 64" xfId="1858"/>
    <cellStyle name="Percent 65" xfId="2442"/>
    <cellStyle name="Percent 66" xfId="2781"/>
    <cellStyle name="Percent 67" xfId="3664"/>
    <cellStyle name="Percent 68" xfId="3689"/>
    <cellStyle name="Percent 69" xfId="3622"/>
    <cellStyle name="Percent 7" xfId="200"/>
    <cellStyle name="Percent 7 2" xfId="769"/>
    <cellStyle name="Percent 7 3" xfId="1234"/>
    <cellStyle name="Percent 7 4" xfId="1957"/>
    <cellStyle name="Percent 7 5" xfId="768"/>
    <cellStyle name="Percent 70" xfId="3688"/>
    <cellStyle name="Percent 71" xfId="3712"/>
    <cellStyle name="Percent 72" xfId="366"/>
    <cellStyle name="Percent 73" xfId="3737"/>
    <cellStyle name="Percent 74" xfId="3941"/>
    <cellStyle name="Percent 75" xfId="4034"/>
    <cellStyle name="Percent 76" xfId="4048"/>
    <cellStyle name="Percent 77" xfId="3890"/>
    <cellStyle name="Percent 8" xfId="201"/>
    <cellStyle name="Percent 8 2" xfId="1092"/>
    <cellStyle name="Percent 8 2 2" xfId="1688"/>
    <cellStyle name="Percent 8 2 3" xfId="1421"/>
    <cellStyle name="Percent 8 3" xfId="1109"/>
    <cellStyle name="Percent 8 4" xfId="1252"/>
    <cellStyle name="Percent 8 5" xfId="1363"/>
    <cellStyle name="Percent 8 6" xfId="1091"/>
    <cellStyle name="Percent 8 7" xfId="770"/>
    <cellStyle name="Percent 9" xfId="202"/>
    <cellStyle name="Percent 9 2" xfId="913"/>
    <cellStyle name="Percent 9 2 2" xfId="1142"/>
    <cellStyle name="Percent 9 2 3" xfId="1286"/>
    <cellStyle name="Percent 9 2 4" xfId="1689"/>
    <cellStyle name="Percent 9 2 5" xfId="1093"/>
    <cellStyle name="Percent 9 3" xfId="880"/>
    <cellStyle name="Percent 9 4" xfId="1261"/>
    <cellStyle name="Percent 9 5" xfId="1400"/>
    <cellStyle name="Percent_Moving Average 31-12-09" xfId="214"/>
    <cellStyle name="Pivot Style Medium 13 2" xfId="1690"/>
    <cellStyle name="PrePop Currency (0)" xfId="771"/>
    <cellStyle name="PrePop Currency (0) 2" xfId="974"/>
    <cellStyle name="PrePop Currency (0) 3" xfId="1235"/>
    <cellStyle name="PrePop Currency (0) 4" xfId="1691"/>
    <cellStyle name="PrePop Currency (2)" xfId="2386"/>
    <cellStyle name="PrePop Units (0)" xfId="2387"/>
    <cellStyle name="PrePop Units (1)" xfId="2388"/>
    <cellStyle name="PrePop Units (2)" xfId="2389"/>
    <cellStyle name="Product" xfId="772"/>
    <cellStyle name="Product 2" xfId="1692"/>
    <cellStyle name="Reset  - Style7" xfId="2390"/>
    <cellStyle name="Reset range style to defaults" xfId="2391"/>
    <cellStyle name="RevList" xfId="2392"/>
    <cellStyle name="ri" xfId="596"/>
    <cellStyle name="ri 2" xfId="774"/>
    <cellStyle name="ri 3" xfId="773"/>
    <cellStyle name="Standard_NEGS" xfId="597"/>
    <cellStyle name="Style 1" xfId="203"/>
    <cellStyle name="Style 1 10" xfId="776"/>
    <cellStyle name="Style 1 10 2" xfId="975"/>
    <cellStyle name="Style 1 10 3" xfId="1237"/>
    <cellStyle name="Style 1 10 4" xfId="3562"/>
    <cellStyle name="Style 1 11" xfId="2805"/>
    <cellStyle name="Style 1 12" xfId="368"/>
    <cellStyle name="Style 1 2" xfId="204"/>
    <cellStyle name="Style 1 2 2" xfId="1694"/>
    <cellStyle name="Style 1 2 3" xfId="250"/>
    <cellStyle name="Style 1 2 3 2" xfId="3725"/>
    <cellStyle name="Style 1 2 3 3" xfId="1693"/>
    <cellStyle name="Style 1 2 4" xfId="248"/>
    <cellStyle name="Style 1 2 4 2" xfId="3723"/>
    <cellStyle name="Style 1 2 4 3" xfId="777"/>
    <cellStyle name="Style 1 2 5" xfId="3668"/>
    <cellStyle name="Style 1 2 6" xfId="369"/>
    <cellStyle name="Style 1 2_Accounts - Stock Fund 2010 (18-8-10)" xfId="2393"/>
    <cellStyle name="Style 1 3" xfId="205"/>
    <cellStyle name="Style 1 3 2" xfId="778"/>
    <cellStyle name="Style 1 3 3" xfId="234"/>
    <cellStyle name="Style 1 3 4" xfId="370"/>
    <cellStyle name="Style 1 4" xfId="775"/>
    <cellStyle name="Style 1 4 2" xfId="1236"/>
    <cellStyle name="Style 1 4 3" xfId="1958"/>
    <cellStyle name="Style 1 5" xfId="2394"/>
    <cellStyle name="Style 1 6" xfId="2792"/>
    <cellStyle name="Style 1 7" xfId="2795"/>
    <cellStyle name="Style 1 8" xfId="2798"/>
    <cellStyle name="Style 1 9" xfId="2801"/>
    <cellStyle name="Style 1_1. Rcon FEEL vs Trial (Domestic on BS)" xfId="2395"/>
    <cellStyle name="sub" xfId="779"/>
    <cellStyle name="Sub-group Hdg" xfId="206"/>
    <cellStyle name="Sub-group Hdg 2" xfId="2396"/>
    <cellStyle name="Sub-group Hdg 3" xfId="3670"/>
    <cellStyle name="Sub-group Hdg 4" xfId="371"/>
    <cellStyle name="Sub-heading" xfId="207"/>
    <cellStyle name="Sub-heading 2" xfId="2397"/>
    <cellStyle name="Sub-heading 3" xfId="3671"/>
    <cellStyle name="Sub-heading 4" xfId="372"/>
    <cellStyle name="Subtotal" xfId="2398"/>
    <cellStyle name="Table  - Style6" xfId="2399"/>
    <cellStyle name="Table  - Style6 2" xfId="4011"/>
    <cellStyle name="Table  - Style6 3" xfId="3747"/>
    <cellStyle name="Table  - Style6 4" xfId="3840"/>
    <cellStyle name="Table  - Style6 5" xfId="3749"/>
    <cellStyle name="Temp" xfId="780"/>
    <cellStyle name="Temp 2" xfId="976"/>
    <cellStyle name="Temp 3" xfId="1238"/>
    <cellStyle name="Temp 4" xfId="1695"/>
    <cellStyle name="Temp 4 2" xfId="3942"/>
    <cellStyle name="Temp 4 3" xfId="4032"/>
    <cellStyle name="Temp 4 4" xfId="4096"/>
    <cellStyle name="Temp 4 5" xfId="3949"/>
    <cellStyle name="Text Indent A" xfId="781"/>
    <cellStyle name="Text Indent B" xfId="782"/>
    <cellStyle name="Text Indent B 2" xfId="977"/>
    <cellStyle name="Text Indent B 3" xfId="1239"/>
    <cellStyle name="Text Indent B 4" xfId="1696"/>
    <cellStyle name="Text Indent C" xfId="2400"/>
    <cellStyle name="Tickmark" xfId="208"/>
    <cellStyle name="Tickmark 2" xfId="3672"/>
    <cellStyle name="Tickmark 3" xfId="373"/>
    <cellStyle name="Title  - Style1" xfId="2401"/>
    <cellStyle name="Title 2" xfId="598"/>
    <cellStyle name="Title 2 2" xfId="1698"/>
    <cellStyle name="Title 2 3" xfId="783"/>
    <cellStyle name="Title 3" xfId="1367"/>
    <cellStyle name="Title 4" xfId="1697"/>
    <cellStyle name="Total 2" xfId="599"/>
    <cellStyle name="Total 2 2" xfId="862"/>
    <cellStyle name="Total 2 2 2" xfId="1700"/>
    <cellStyle name="Total 2 2 2 2" xfId="3944"/>
    <cellStyle name="Total 2 2 2 3" xfId="3852"/>
    <cellStyle name="Total 2 2 2 4" xfId="3996"/>
    <cellStyle name="Total 2 2 3" xfId="2000"/>
    <cellStyle name="Total 2 2 3 2" xfId="3974"/>
    <cellStyle name="Total 2 2 3 3" xfId="3920"/>
    <cellStyle name="Total 2 2 3 4" xfId="3864"/>
    <cellStyle name="Total 2 2 4" xfId="3826"/>
    <cellStyle name="Total 2 2 5" xfId="4093"/>
    <cellStyle name="Total 2 2 6" xfId="4064"/>
    <cellStyle name="Total 2 3" xfId="1959"/>
    <cellStyle name="Total 2 3 2" xfId="3969"/>
    <cellStyle name="Total 2 3 3" xfId="4001"/>
    <cellStyle name="Total 2 3 4" xfId="4004"/>
    <cellStyle name="Total 2 4" xfId="784"/>
    <cellStyle name="Total 2 4 2" xfId="3819"/>
    <cellStyle name="Total 2 4 3" xfId="3977"/>
    <cellStyle name="Total 2 4 4" xfId="3791"/>
    <cellStyle name="Total 2 5" xfId="3803"/>
    <cellStyle name="Total 2 6" xfId="4100"/>
    <cellStyle name="Total 2 7" xfId="3980"/>
    <cellStyle name="Total 3" xfId="1368"/>
    <cellStyle name="Total 4" xfId="1699"/>
    <cellStyle name="Total 4 2" xfId="3943"/>
    <cellStyle name="Total 4 3" xfId="4069"/>
    <cellStyle name="Total 4 4" xfId="3848"/>
    <cellStyle name="TotCol - Style5" xfId="2402"/>
    <cellStyle name="TotRow - Style4" xfId="2403"/>
    <cellStyle name="TotRow - Style4 2" xfId="4012"/>
    <cellStyle name="TotRow - Style4 3" xfId="3881"/>
    <cellStyle name="TotRow - Style4 4" xfId="4086"/>
    <cellStyle name="TotRow - Style4 5" xfId="4037"/>
    <cellStyle name="Tusental (0)_pldt" xfId="600"/>
    <cellStyle name="Tusental_pldt" xfId="601"/>
    <cellStyle name="Value" xfId="2404"/>
    <cellStyle name="Value 2" xfId="2405"/>
    <cellStyle name="Valuta (0)_pldt" xfId="602"/>
    <cellStyle name="Valuta_pldt" xfId="603"/>
    <cellStyle name="Warning Text 2" xfId="604"/>
    <cellStyle name="Warning Text 2 2" xfId="863"/>
    <cellStyle name="Warning Text 2 3" xfId="1960"/>
    <cellStyle name="Warning Text 2 4" xfId="785"/>
    <cellStyle name="Warning Text 3" xfId="1369"/>
    <cellStyle name="Warning Text 4" xfId="2406"/>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4.xml"/><Relationship Id="rId21" Type="http://schemas.openxmlformats.org/officeDocument/2006/relationships/worksheet" Target="worksheets/sheet21.xml"/><Relationship Id="rId42" Type="http://schemas.openxmlformats.org/officeDocument/2006/relationships/externalLink" Target="externalLinks/externalLink19.xml"/><Relationship Id="rId63" Type="http://schemas.openxmlformats.org/officeDocument/2006/relationships/externalLink" Target="externalLinks/externalLink40.xml"/><Relationship Id="rId84" Type="http://schemas.openxmlformats.org/officeDocument/2006/relationships/externalLink" Target="externalLinks/externalLink61.xml"/><Relationship Id="rId138" Type="http://schemas.openxmlformats.org/officeDocument/2006/relationships/externalLink" Target="externalLinks/externalLink115.xml"/><Relationship Id="rId159" Type="http://schemas.openxmlformats.org/officeDocument/2006/relationships/externalLink" Target="externalLinks/externalLink136.xml"/><Relationship Id="rId170" Type="http://schemas.openxmlformats.org/officeDocument/2006/relationships/externalLink" Target="externalLinks/externalLink147.xml"/><Relationship Id="rId191" Type="http://schemas.openxmlformats.org/officeDocument/2006/relationships/externalLink" Target="externalLinks/externalLink168.xml"/><Relationship Id="rId107" Type="http://schemas.openxmlformats.org/officeDocument/2006/relationships/externalLink" Target="externalLinks/externalLink84.xml"/><Relationship Id="rId11" Type="http://schemas.openxmlformats.org/officeDocument/2006/relationships/worksheet" Target="worksheets/sheet11.xml"/><Relationship Id="rId32" Type="http://schemas.openxmlformats.org/officeDocument/2006/relationships/externalLink" Target="externalLinks/externalLink9.xml"/><Relationship Id="rId53" Type="http://schemas.openxmlformats.org/officeDocument/2006/relationships/externalLink" Target="externalLinks/externalLink30.xml"/><Relationship Id="rId74" Type="http://schemas.openxmlformats.org/officeDocument/2006/relationships/externalLink" Target="externalLinks/externalLink51.xml"/><Relationship Id="rId128" Type="http://schemas.openxmlformats.org/officeDocument/2006/relationships/externalLink" Target="externalLinks/externalLink105.xml"/><Relationship Id="rId149" Type="http://schemas.openxmlformats.org/officeDocument/2006/relationships/externalLink" Target="externalLinks/externalLink126.xml"/><Relationship Id="rId5" Type="http://schemas.openxmlformats.org/officeDocument/2006/relationships/worksheet" Target="worksheets/sheet5.xml"/><Relationship Id="rId95" Type="http://schemas.openxmlformats.org/officeDocument/2006/relationships/externalLink" Target="externalLinks/externalLink72.xml"/><Relationship Id="rId160" Type="http://schemas.openxmlformats.org/officeDocument/2006/relationships/externalLink" Target="externalLinks/externalLink137.xml"/><Relationship Id="rId181" Type="http://schemas.openxmlformats.org/officeDocument/2006/relationships/externalLink" Target="externalLinks/externalLink158.xml"/><Relationship Id="rId22" Type="http://schemas.openxmlformats.org/officeDocument/2006/relationships/worksheet" Target="worksheets/sheet22.xml"/><Relationship Id="rId43" Type="http://schemas.openxmlformats.org/officeDocument/2006/relationships/externalLink" Target="externalLinks/externalLink20.xml"/><Relationship Id="rId64" Type="http://schemas.openxmlformats.org/officeDocument/2006/relationships/externalLink" Target="externalLinks/externalLink41.xml"/><Relationship Id="rId118" Type="http://schemas.openxmlformats.org/officeDocument/2006/relationships/externalLink" Target="externalLinks/externalLink95.xml"/><Relationship Id="rId139" Type="http://schemas.openxmlformats.org/officeDocument/2006/relationships/externalLink" Target="externalLinks/externalLink116.xml"/><Relationship Id="rId85" Type="http://schemas.openxmlformats.org/officeDocument/2006/relationships/externalLink" Target="externalLinks/externalLink62.xml"/><Relationship Id="rId150" Type="http://schemas.openxmlformats.org/officeDocument/2006/relationships/externalLink" Target="externalLinks/externalLink127.xml"/><Relationship Id="rId171" Type="http://schemas.openxmlformats.org/officeDocument/2006/relationships/externalLink" Target="externalLinks/externalLink148.xml"/><Relationship Id="rId192" Type="http://schemas.openxmlformats.org/officeDocument/2006/relationships/externalLink" Target="externalLinks/externalLink169.xml"/><Relationship Id="rId12" Type="http://schemas.openxmlformats.org/officeDocument/2006/relationships/worksheet" Target="worksheets/sheet12.xml"/><Relationship Id="rId33" Type="http://schemas.openxmlformats.org/officeDocument/2006/relationships/externalLink" Target="externalLinks/externalLink10.xml"/><Relationship Id="rId108" Type="http://schemas.openxmlformats.org/officeDocument/2006/relationships/externalLink" Target="externalLinks/externalLink85.xml"/><Relationship Id="rId129" Type="http://schemas.openxmlformats.org/officeDocument/2006/relationships/externalLink" Target="externalLinks/externalLink106.xml"/><Relationship Id="rId54" Type="http://schemas.openxmlformats.org/officeDocument/2006/relationships/externalLink" Target="externalLinks/externalLink31.xml"/><Relationship Id="rId75" Type="http://schemas.openxmlformats.org/officeDocument/2006/relationships/externalLink" Target="externalLinks/externalLink52.xml"/><Relationship Id="rId96" Type="http://schemas.openxmlformats.org/officeDocument/2006/relationships/externalLink" Target="externalLinks/externalLink73.xml"/><Relationship Id="rId140" Type="http://schemas.openxmlformats.org/officeDocument/2006/relationships/externalLink" Target="externalLinks/externalLink117.xml"/><Relationship Id="rId161" Type="http://schemas.openxmlformats.org/officeDocument/2006/relationships/externalLink" Target="externalLinks/externalLink138.xml"/><Relationship Id="rId182" Type="http://schemas.openxmlformats.org/officeDocument/2006/relationships/externalLink" Target="externalLinks/externalLink159.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externalLink" Target="externalLinks/externalLink96.xml"/><Relationship Id="rId44" Type="http://schemas.openxmlformats.org/officeDocument/2006/relationships/externalLink" Target="externalLinks/externalLink21.xml"/><Relationship Id="rId65" Type="http://schemas.openxmlformats.org/officeDocument/2006/relationships/externalLink" Target="externalLinks/externalLink42.xml"/><Relationship Id="rId86" Type="http://schemas.openxmlformats.org/officeDocument/2006/relationships/externalLink" Target="externalLinks/externalLink63.xml"/><Relationship Id="rId130" Type="http://schemas.openxmlformats.org/officeDocument/2006/relationships/externalLink" Target="externalLinks/externalLink107.xml"/><Relationship Id="rId151" Type="http://schemas.openxmlformats.org/officeDocument/2006/relationships/externalLink" Target="externalLinks/externalLink128.xml"/><Relationship Id="rId172" Type="http://schemas.openxmlformats.org/officeDocument/2006/relationships/externalLink" Target="externalLinks/externalLink149.xml"/><Relationship Id="rId193" Type="http://schemas.openxmlformats.org/officeDocument/2006/relationships/theme" Target="theme/theme1.xml"/><Relationship Id="rId13" Type="http://schemas.openxmlformats.org/officeDocument/2006/relationships/worksheet" Target="worksheets/sheet13.xml"/><Relationship Id="rId109" Type="http://schemas.openxmlformats.org/officeDocument/2006/relationships/externalLink" Target="externalLinks/externalLink86.xml"/><Relationship Id="rId34" Type="http://schemas.openxmlformats.org/officeDocument/2006/relationships/externalLink" Target="externalLinks/externalLink11.xml"/><Relationship Id="rId55" Type="http://schemas.openxmlformats.org/officeDocument/2006/relationships/externalLink" Target="externalLinks/externalLink32.xml"/><Relationship Id="rId76" Type="http://schemas.openxmlformats.org/officeDocument/2006/relationships/externalLink" Target="externalLinks/externalLink53.xml"/><Relationship Id="rId97" Type="http://schemas.openxmlformats.org/officeDocument/2006/relationships/externalLink" Target="externalLinks/externalLink74.xml"/><Relationship Id="rId120" Type="http://schemas.openxmlformats.org/officeDocument/2006/relationships/externalLink" Target="externalLinks/externalLink97.xml"/><Relationship Id="rId141" Type="http://schemas.openxmlformats.org/officeDocument/2006/relationships/externalLink" Target="externalLinks/externalLink118.xml"/><Relationship Id="rId7" Type="http://schemas.openxmlformats.org/officeDocument/2006/relationships/worksheet" Target="worksheets/sheet7.xml"/><Relationship Id="rId71" Type="http://schemas.openxmlformats.org/officeDocument/2006/relationships/externalLink" Target="externalLinks/externalLink48.xml"/><Relationship Id="rId92" Type="http://schemas.openxmlformats.org/officeDocument/2006/relationships/externalLink" Target="externalLinks/externalLink69.xml"/><Relationship Id="rId162" Type="http://schemas.openxmlformats.org/officeDocument/2006/relationships/externalLink" Target="externalLinks/externalLink139.xml"/><Relationship Id="rId183" Type="http://schemas.openxmlformats.org/officeDocument/2006/relationships/externalLink" Target="externalLinks/externalLink160.xml"/><Relationship Id="rId2" Type="http://schemas.openxmlformats.org/officeDocument/2006/relationships/worksheet" Target="worksheets/sheet2.xml"/><Relationship Id="rId29" Type="http://schemas.openxmlformats.org/officeDocument/2006/relationships/externalLink" Target="externalLinks/externalLink6.xml"/><Relationship Id="rId24" Type="http://schemas.openxmlformats.org/officeDocument/2006/relationships/externalLink" Target="externalLinks/externalLink1.xml"/><Relationship Id="rId40" Type="http://schemas.openxmlformats.org/officeDocument/2006/relationships/externalLink" Target="externalLinks/externalLink17.xml"/><Relationship Id="rId45" Type="http://schemas.openxmlformats.org/officeDocument/2006/relationships/externalLink" Target="externalLinks/externalLink22.xml"/><Relationship Id="rId66" Type="http://schemas.openxmlformats.org/officeDocument/2006/relationships/externalLink" Target="externalLinks/externalLink43.xml"/><Relationship Id="rId87" Type="http://schemas.openxmlformats.org/officeDocument/2006/relationships/externalLink" Target="externalLinks/externalLink64.xml"/><Relationship Id="rId110" Type="http://schemas.openxmlformats.org/officeDocument/2006/relationships/externalLink" Target="externalLinks/externalLink87.xml"/><Relationship Id="rId115" Type="http://schemas.openxmlformats.org/officeDocument/2006/relationships/externalLink" Target="externalLinks/externalLink92.xml"/><Relationship Id="rId131" Type="http://schemas.openxmlformats.org/officeDocument/2006/relationships/externalLink" Target="externalLinks/externalLink108.xml"/><Relationship Id="rId136" Type="http://schemas.openxmlformats.org/officeDocument/2006/relationships/externalLink" Target="externalLinks/externalLink113.xml"/><Relationship Id="rId157" Type="http://schemas.openxmlformats.org/officeDocument/2006/relationships/externalLink" Target="externalLinks/externalLink134.xml"/><Relationship Id="rId178" Type="http://schemas.openxmlformats.org/officeDocument/2006/relationships/externalLink" Target="externalLinks/externalLink155.xml"/><Relationship Id="rId61" Type="http://schemas.openxmlformats.org/officeDocument/2006/relationships/externalLink" Target="externalLinks/externalLink38.xml"/><Relationship Id="rId82" Type="http://schemas.openxmlformats.org/officeDocument/2006/relationships/externalLink" Target="externalLinks/externalLink59.xml"/><Relationship Id="rId152" Type="http://schemas.openxmlformats.org/officeDocument/2006/relationships/externalLink" Target="externalLinks/externalLink129.xml"/><Relationship Id="rId173" Type="http://schemas.openxmlformats.org/officeDocument/2006/relationships/externalLink" Target="externalLinks/externalLink150.xml"/><Relationship Id="rId194"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56" Type="http://schemas.openxmlformats.org/officeDocument/2006/relationships/externalLink" Target="externalLinks/externalLink33.xml"/><Relationship Id="rId77" Type="http://schemas.openxmlformats.org/officeDocument/2006/relationships/externalLink" Target="externalLinks/externalLink54.xml"/><Relationship Id="rId100" Type="http://schemas.openxmlformats.org/officeDocument/2006/relationships/externalLink" Target="externalLinks/externalLink77.xml"/><Relationship Id="rId105" Type="http://schemas.openxmlformats.org/officeDocument/2006/relationships/externalLink" Target="externalLinks/externalLink82.xml"/><Relationship Id="rId126" Type="http://schemas.openxmlformats.org/officeDocument/2006/relationships/externalLink" Target="externalLinks/externalLink103.xml"/><Relationship Id="rId147" Type="http://schemas.openxmlformats.org/officeDocument/2006/relationships/externalLink" Target="externalLinks/externalLink124.xml"/><Relationship Id="rId168" Type="http://schemas.openxmlformats.org/officeDocument/2006/relationships/externalLink" Target="externalLinks/externalLink145.xml"/><Relationship Id="rId8" Type="http://schemas.openxmlformats.org/officeDocument/2006/relationships/worksheet" Target="worksheets/sheet8.xml"/><Relationship Id="rId51" Type="http://schemas.openxmlformats.org/officeDocument/2006/relationships/externalLink" Target="externalLinks/externalLink28.xml"/><Relationship Id="rId72" Type="http://schemas.openxmlformats.org/officeDocument/2006/relationships/externalLink" Target="externalLinks/externalLink49.xml"/><Relationship Id="rId93" Type="http://schemas.openxmlformats.org/officeDocument/2006/relationships/externalLink" Target="externalLinks/externalLink70.xml"/><Relationship Id="rId98" Type="http://schemas.openxmlformats.org/officeDocument/2006/relationships/externalLink" Target="externalLinks/externalLink75.xml"/><Relationship Id="rId121" Type="http://schemas.openxmlformats.org/officeDocument/2006/relationships/externalLink" Target="externalLinks/externalLink98.xml"/><Relationship Id="rId142" Type="http://schemas.openxmlformats.org/officeDocument/2006/relationships/externalLink" Target="externalLinks/externalLink119.xml"/><Relationship Id="rId163" Type="http://schemas.openxmlformats.org/officeDocument/2006/relationships/externalLink" Target="externalLinks/externalLink140.xml"/><Relationship Id="rId184" Type="http://schemas.openxmlformats.org/officeDocument/2006/relationships/externalLink" Target="externalLinks/externalLink161.xml"/><Relationship Id="rId189" Type="http://schemas.openxmlformats.org/officeDocument/2006/relationships/externalLink" Target="externalLinks/externalLink166.xml"/><Relationship Id="rId3" Type="http://schemas.openxmlformats.org/officeDocument/2006/relationships/worksheet" Target="worksheets/sheet3.xml"/><Relationship Id="rId25" Type="http://schemas.openxmlformats.org/officeDocument/2006/relationships/externalLink" Target="externalLinks/externalLink2.xml"/><Relationship Id="rId46" Type="http://schemas.openxmlformats.org/officeDocument/2006/relationships/externalLink" Target="externalLinks/externalLink23.xml"/><Relationship Id="rId67" Type="http://schemas.openxmlformats.org/officeDocument/2006/relationships/externalLink" Target="externalLinks/externalLink44.xml"/><Relationship Id="rId116" Type="http://schemas.openxmlformats.org/officeDocument/2006/relationships/externalLink" Target="externalLinks/externalLink93.xml"/><Relationship Id="rId137" Type="http://schemas.openxmlformats.org/officeDocument/2006/relationships/externalLink" Target="externalLinks/externalLink114.xml"/><Relationship Id="rId158" Type="http://schemas.openxmlformats.org/officeDocument/2006/relationships/externalLink" Target="externalLinks/externalLink135.xml"/><Relationship Id="rId20" Type="http://schemas.openxmlformats.org/officeDocument/2006/relationships/worksheet" Target="worksheets/sheet20.xml"/><Relationship Id="rId41" Type="http://schemas.openxmlformats.org/officeDocument/2006/relationships/externalLink" Target="externalLinks/externalLink18.xml"/><Relationship Id="rId62" Type="http://schemas.openxmlformats.org/officeDocument/2006/relationships/externalLink" Target="externalLinks/externalLink39.xml"/><Relationship Id="rId83" Type="http://schemas.openxmlformats.org/officeDocument/2006/relationships/externalLink" Target="externalLinks/externalLink60.xml"/><Relationship Id="rId88" Type="http://schemas.openxmlformats.org/officeDocument/2006/relationships/externalLink" Target="externalLinks/externalLink65.xml"/><Relationship Id="rId111" Type="http://schemas.openxmlformats.org/officeDocument/2006/relationships/externalLink" Target="externalLinks/externalLink88.xml"/><Relationship Id="rId132" Type="http://schemas.openxmlformats.org/officeDocument/2006/relationships/externalLink" Target="externalLinks/externalLink109.xml"/><Relationship Id="rId153" Type="http://schemas.openxmlformats.org/officeDocument/2006/relationships/externalLink" Target="externalLinks/externalLink130.xml"/><Relationship Id="rId174" Type="http://schemas.openxmlformats.org/officeDocument/2006/relationships/externalLink" Target="externalLinks/externalLink151.xml"/><Relationship Id="rId179" Type="http://schemas.openxmlformats.org/officeDocument/2006/relationships/externalLink" Target="externalLinks/externalLink156.xml"/><Relationship Id="rId195" Type="http://schemas.openxmlformats.org/officeDocument/2006/relationships/sharedStrings" Target="sharedStrings.xml"/><Relationship Id="rId190" Type="http://schemas.openxmlformats.org/officeDocument/2006/relationships/externalLink" Target="externalLinks/externalLink167.xml"/><Relationship Id="rId15" Type="http://schemas.openxmlformats.org/officeDocument/2006/relationships/worksheet" Target="worksheets/sheet15.xml"/><Relationship Id="rId36" Type="http://schemas.openxmlformats.org/officeDocument/2006/relationships/externalLink" Target="externalLinks/externalLink13.xml"/><Relationship Id="rId57" Type="http://schemas.openxmlformats.org/officeDocument/2006/relationships/externalLink" Target="externalLinks/externalLink34.xml"/><Relationship Id="rId106" Type="http://schemas.openxmlformats.org/officeDocument/2006/relationships/externalLink" Target="externalLinks/externalLink83.xml"/><Relationship Id="rId127" Type="http://schemas.openxmlformats.org/officeDocument/2006/relationships/externalLink" Target="externalLinks/externalLink104.xml"/><Relationship Id="rId10" Type="http://schemas.openxmlformats.org/officeDocument/2006/relationships/worksheet" Target="worksheets/sheet10.xml"/><Relationship Id="rId31" Type="http://schemas.openxmlformats.org/officeDocument/2006/relationships/externalLink" Target="externalLinks/externalLink8.xml"/><Relationship Id="rId52" Type="http://schemas.openxmlformats.org/officeDocument/2006/relationships/externalLink" Target="externalLinks/externalLink29.xml"/><Relationship Id="rId73" Type="http://schemas.openxmlformats.org/officeDocument/2006/relationships/externalLink" Target="externalLinks/externalLink50.xml"/><Relationship Id="rId78" Type="http://schemas.openxmlformats.org/officeDocument/2006/relationships/externalLink" Target="externalLinks/externalLink55.xml"/><Relationship Id="rId94" Type="http://schemas.openxmlformats.org/officeDocument/2006/relationships/externalLink" Target="externalLinks/externalLink71.xml"/><Relationship Id="rId99" Type="http://schemas.openxmlformats.org/officeDocument/2006/relationships/externalLink" Target="externalLinks/externalLink76.xml"/><Relationship Id="rId101" Type="http://schemas.openxmlformats.org/officeDocument/2006/relationships/externalLink" Target="externalLinks/externalLink78.xml"/><Relationship Id="rId122" Type="http://schemas.openxmlformats.org/officeDocument/2006/relationships/externalLink" Target="externalLinks/externalLink99.xml"/><Relationship Id="rId143" Type="http://schemas.openxmlformats.org/officeDocument/2006/relationships/externalLink" Target="externalLinks/externalLink120.xml"/><Relationship Id="rId148" Type="http://schemas.openxmlformats.org/officeDocument/2006/relationships/externalLink" Target="externalLinks/externalLink125.xml"/><Relationship Id="rId164" Type="http://schemas.openxmlformats.org/officeDocument/2006/relationships/externalLink" Target="externalLinks/externalLink141.xml"/><Relationship Id="rId169" Type="http://schemas.openxmlformats.org/officeDocument/2006/relationships/externalLink" Target="externalLinks/externalLink146.xml"/><Relationship Id="rId185" Type="http://schemas.openxmlformats.org/officeDocument/2006/relationships/externalLink" Target="externalLinks/externalLink162.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57.xml"/><Relationship Id="rId26" Type="http://schemas.openxmlformats.org/officeDocument/2006/relationships/externalLink" Target="externalLinks/externalLink3.xml"/><Relationship Id="rId47" Type="http://schemas.openxmlformats.org/officeDocument/2006/relationships/externalLink" Target="externalLinks/externalLink24.xml"/><Relationship Id="rId68" Type="http://schemas.openxmlformats.org/officeDocument/2006/relationships/externalLink" Target="externalLinks/externalLink45.xml"/><Relationship Id="rId89" Type="http://schemas.openxmlformats.org/officeDocument/2006/relationships/externalLink" Target="externalLinks/externalLink66.xml"/><Relationship Id="rId112" Type="http://schemas.openxmlformats.org/officeDocument/2006/relationships/externalLink" Target="externalLinks/externalLink89.xml"/><Relationship Id="rId133" Type="http://schemas.openxmlformats.org/officeDocument/2006/relationships/externalLink" Target="externalLinks/externalLink110.xml"/><Relationship Id="rId154" Type="http://schemas.openxmlformats.org/officeDocument/2006/relationships/externalLink" Target="externalLinks/externalLink131.xml"/><Relationship Id="rId175" Type="http://schemas.openxmlformats.org/officeDocument/2006/relationships/externalLink" Target="externalLinks/externalLink152.xml"/><Relationship Id="rId196" Type="http://schemas.openxmlformats.org/officeDocument/2006/relationships/calcChain" Target="calcChain.xml"/><Relationship Id="rId16" Type="http://schemas.openxmlformats.org/officeDocument/2006/relationships/worksheet" Target="worksheets/sheet16.xml"/><Relationship Id="rId37" Type="http://schemas.openxmlformats.org/officeDocument/2006/relationships/externalLink" Target="externalLinks/externalLink14.xml"/><Relationship Id="rId58" Type="http://schemas.openxmlformats.org/officeDocument/2006/relationships/externalLink" Target="externalLinks/externalLink35.xml"/><Relationship Id="rId79" Type="http://schemas.openxmlformats.org/officeDocument/2006/relationships/externalLink" Target="externalLinks/externalLink56.xml"/><Relationship Id="rId102" Type="http://schemas.openxmlformats.org/officeDocument/2006/relationships/externalLink" Target="externalLinks/externalLink79.xml"/><Relationship Id="rId123" Type="http://schemas.openxmlformats.org/officeDocument/2006/relationships/externalLink" Target="externalLinks/externalLink100.xml"/><Relationship Id="rId144" Type="http://schemas.openxmlformats.org/officeDocument/2006/relationships/externalLink" Target="externalLinks/externalLink121.xml"/><Relationship Id="rId90" Type="http://schemas.openxmlformats.org/officeDocument/2006/relationships/externalLink" Target="externalLinks/externalLink67.xml"/><Relationship Id="rId165" Type="http://schemas.openxmlformats.org/officeDocument/2006/relationships/externalLink" Target="externalLinks/externalLink142.xml"/><Relationship Id="rId186" Type="http://schemas.openxmlformats.org/officeDocument/2006/relationships/externalLink" Target="externalLinks/externalLink163.xml"/><Relationship Id="rId27" Type="http://schemas.openxmlformats.org/officeDocument/2006/relationships/externalLink" Target="externalLinks/externalLink4.xml"/><Relationship Id="rId48" Type="http://schemas.openxmlformats.org/officeDocument/2006/relationships/externalLink" Target="externalLinks/externalLink25.xml"/><Relationship Id="rId69" Type="http://schemas.openxmlformats.org/officeDocument/2006/relationships/externalLink" Target="externalLinks/externalLink46.xml"/><Relationship Id="rId113" Type="http://schemas.openxmlformats.org/officeDocument/2006/relationships/externalLink" Target="externalLinks/externalLink90.xml"/><Relationship Id="rId134" Type="http://schemas.openxmlformats.org/officeDocument/2006/relationships/externalLink" Target="externalLinks/externalLink111.xml"/><Relationship Id="rId80" Type="http://schemas.openxmlformats.org/officeDocument/2006/relationships/externalLink" Target="externalLinks/externalLink57.xml"/><Relationship Id="rId155" Type="http://schemas.openxmlformats.org/officeDocument/2006/relationships/externalLink" Target="externalLinks/externalLink132.xml"/><Relationship Id="rId176" Type="http://schemas.openxmlformats.org/officeDocument/2006/relationships/externalLink" Target="externalLinks/externalLink153.xml"/><Relationship Id="rId197" Type="http://schemas.openxmlformats.org/officeDocument/2006/relationships/customXml" Target="../customXml/item1.xml"/><Relationship Id="rId17" Type="http://schemas.openxmlformats.org/officeDocument/2006/relationships/worksheet" Target="worksheets/sheet17.xml"/><Relationship Id="rId38" Type="http://schemas.openxmlformats.org/officeDocument/2006/relationships/externalLink" Target="externalLinks/externalLink15.xml"/><Relationship Id="rId59" Type="http://schemas.openxmlformats.org/officeDocument/2006/relationships/externalLink" Target="externalLinks/externalLink36.xml"/><Relationship Id="rId103" Type="http://schemas.openxmlformats.org/officeDocument/2006/relationships/externalLink" Target="externalLinks/externalLink80.xml"/><Relationship Id="rId124" Type="http://schemas.openxmlformats.org/officeDocument/2006/relationships/externalLink" Target="externalLinks/externalLink101.xml"/><Relationship Id="rId70" Type="http://schemas.openxmlformats.org/officeDocument/2006/relationships/externalLink" Target="externalLinks/externalLink47.xml"/><Relationship Id="rId91" Type="http://schemas.openxmlformats.org/officeDocument/2006/relationships/externalLink" Target="externalLinks/externalLink68.xml"/><Relationship Id="rId145" Type="http://schemas.openxmlformats.org/officeDocument/2006/relationships/externalLink" Target="externalLinks/externalLink122.xml"/><Relationship Id="rId166" Type="http://schemas.openxmlformats.org/officeDocument/2006/relationships/externalLink" Target="externalLinks/externalLink143.xml"/><Relationship Id="rId187" Type="http://schemas.openxmlformats.org/officeDocument/2006/relationships/externalLink" Target="externalLinks/externalLink164.xml"/><Relationship Id="rId1" Type="http://schemas.openxmlformats.org/officeDocument/2006/relationships/worksheet" Target="worksheets/sheet1.xml"/><Relationship Id="rId28" Type="http://schemas.openxmlformats.org/officeDocument/2006/relationships/externalLink" Target="externalLinks/externalLink5.xml"/><Relationship Id="rId49" Type="http://schemas.openxmlformats.org/officeDocument/2006/relationships/externalLink" Target="externalLinks/externalLink26.xml"/><Relationship Id="rId114" Type="http://schemas.openxmlformats.org/officeDocument/2006/relationships/externalLink" Target="externalLinks/externalLink91.xml"/><Relationship Id="rId60" Type="http://schemas.openxmlformats.org/officeDocument/2006/relationships/externalLink" Target="externalLinks/externalLink37.xml"/><Relationship Id="rId81" Type="http://schemas.openxmlformats.org/officeDocument/2006/relationships/externalLink" Target="externalLinks/externalLink58.xml"/><Relationship Id="rId135" Type="http://schemas.openxmlformats.org/officeDocument/2006/relationships/externalLink" Target="externalLinks/externalLink112.xml"/><Relationship Id="rId156" Type="http://schemas.openxmlformats.org/officeDocument/2006/relationships/externalLink" Target="externalLinks/externalLink133.xml"/><Relationship Id="rId177" Type="http://schemas.openxmlformats.org/officeDocument/2006/relationships/externalLink" Target="externalLinks/externalLink154.xml"/><Relationship Id="rId18" Type="http://schemas.openxmlformats.org/officeDocument/2006/relationships/worksheet" Target="worksheets/sheet18.xml"/><Relationship Id="rId39" Type="http://schemas.openxmlformats.org/officeDocument/2006/relationships/externalLink" Target="externalLinks/externalLink16.xml"/><Relationship Id="rId50" Type="http://schemas.openxmlformats.org/officeDocument/2006/relationships/externalLink" Target="externalLinks/externalLink27.xml"/><Relationship Id="rId104" Type="http://schemas.openxmlformats.org/officeDocument/2006/relationships/externalLink" Target="externalLinks/externalLink81.xml"/><Relationship Id="rId125" Type="http://schemas.openxmlformats.org/officeDocument/2006/relationships/externalLink" Target="externalLinks/externalLink102.xml"/><Relationship Id="rId146" Type="http://schemas.openxmlformats.org/officeDocument/2006/relationships/externalLink" Target="externalLinks/externalLink123.xml"/><Relationship Id="rId167" Type="http://schemas.openxmlformats.org/officeDocument/2006/relationships/externalLink" Target="externalLinks/externalLink144.xml"/><Relationship Id="rId188" Type="http://schemas.openxmlformats.org/officeDocument/2006/relationships/externalLink" Target="externalLinks/externalLink165.xml"/></Relationships>
</file>

<file path=xl/drawings/drawing1.xml><?xml version="1.0" encoding="utf-8"?>
<xdr:wsDr xmlns:xdr="http://schemas.openxmlformats.org/drawingml/2006/spreadsheetDrawing" xmlns:a="http://schemas.openxmlformats.org/drawingml/2006/main">
  <xdr:twoCellAnchor>
    <xdr:from>
      <xdr:col>0</xdr:col>
      <xdr:colOff>941294</xdr:colOff>
      <xdr:row>39</xdr:row>
      <xdr:rowOff>0</xdr:rowOff>
    </xdr:from>
    <xdr:to>
      <xdr:col>0</xdr:col>
      <xdr:colOff>2185147</xdr:colOff>
      <xdr:row>39</xdr:row>
      <xdr:rowOff>0</xdr:rowOff>
    </xdr:to>
    <xdr:cxnSp macro="">
      <xdr:nvCxnSpPr>
        <xdr:cNvPr id="2" name="Straight Connector 1"/>
        <xdr:cNvCxnSpPr/>
      </xdr:nvCxnSpPr>
      <xdr:spPr>
        <a:xfrm>
          <a:off x="169769" y="9486900"/>
          <a:ext cx="560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941294</xdr:colOff>
      <xdr:row>59</xdr:row>
      <xdr:rowOff>0</xdr:rowOff>
    </xdr:from>
    <xdr:to>
      <xdr:col>0</xdr:col>
      <xdr:colOff>2185147</xdr:colOff>
      <xdr:row>59</xdr:row>
      <xdr:rowOff>0</xdr:rowOff>
    </xdr:to>
    <xdr:cxnSp macro="">
      <xdr:nvCxnSpPr>
        <xdr:cNvPr id="2" name="Straight Connector 1"/>
        <xdr:cNvCxnSpPr/>
      </xdr:nvCxnSpPr>
      <xdr:spPr>
        <a:xfrm>
          <a:off x="941294" y="10953750"/>
          <a:ext cx="124385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averi\quarter\WINDOWS\Desktop\AamirZaveri\Accounts\QuartRepo\1st%20Quarter\1st%20QuarterAccount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547\Documents%20and%20Settings\Administrator\Desktop\MCR%2019%20April%202007\Fwd%20Contracts%20OS%20ON%2031-03-07.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I:\DOCUME~1\ALI~1.ASA\LOCALS~1\Temp\notesE8DBF2\DOCUME~1\ADMINI~1\LOCALS~1\Temp\notesE8DBF2\Substantive%20Analytics%20-%20Disaggregated%20revenue%20example%201.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pk-khifsr01\AUDIT\Documents%20and%20Settings\User\Desktop\Half%20Yearly%20accounts%20Dec%202007\Mail%20from%20Madiha%20after%20AFS%20change\Documents%20and%20Settings\NAkhter\Desktop\NOMAN%20INTERIM%202007\FOR%20MUZAMMIL\APIF\Related%20pty%20Muz%20APIF%20accounts%20final%20by%20noman.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10.1.138.119\Data\Documents%20and%20Settings\nazish.abbas\Desktop\June\CRC%20WISE%20RWA%20C&amp;C%20June%202006%20CBG%20ORIGINAL.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10.0.0.1\public\Credit\Approvals%20&amp;%20Disbursements\FOR%20MISC%20PURPOSE\Appr%20&amp;%20Disb%20-%20Jul-Sep03%20-%20for%20Shiraz.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10.211.2.210\Current%20Data\ubl\UBL2007\Accounts\consolidated%20accounts\Accounts-kp\stand%20alone\September%202006\FBL%20Balance%20With%20%20a%20%20CDB%2030.09.2006.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Util_server\public\iqbal%20sharif%20back%20up\E%20%20back\OVS%2003\June%2003\Book1.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F:\United%20Bank%20Limited\MCR\mcr%20final\Market%20risk\My%20Documents\AMK%20Projects\presentation\June%202004\Security%20Holding%20June%200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0.211.2.210\Current%20Data\Users\ahmed.hanif\Desktop\MCB%20-%20Pension%20Fund\FS\Last%20Year\PPF%20Accounts%20June%202017.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0.211.2.210\Current%20Data\Users\Beena.Mazhar\Desktop\MCB%20Funds\AHDDF\MCB%20DCFIF%20Accounts%20June%202018%20(05.09.2018)%20-%20Initialled.xlsx" TargetMode="External"/></Relationships>
</file>

<file path=xl/externalLinks/_rels/externalLink109.xml.rels><?xml version="1.0" encoding="UTF-8" standalone="yes"?>
<Relationships xmlns="http://schemas.openxmlformats.org/package/2006/relationships"><Relationship Id="rId1" Type="http://schemas.microsoft.com/office/2006/relationships/xlExternalLinkPath/xlPathMissing" Target="Worksheet%20in%202222%20PPF%20FS%20December%202012-Final"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0.211.2.210\Current%20Data\Documents%20and%20Settings\Administrator\Local%20Settings\Temporary%20Internet%20Files\OLK5F\OS%20WITH%20SBP%20ADS%20AS%20CUSTM%20ON%2030-06-07.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F:\DOCUME~1\MUNEER~1.ZAI\LOCALS~1\Temp\Rar$DI00.547\Documents%20and%20Settings\kashif\Desktop\kashif1\Monthly%20affairs\2007\Feburary%2007\Feburary%2007.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10.211.2.210\Current%20Data\VOUCHER%20OF%20SHRS\SHARES%20WORKING%2001%20JULY%202009.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F:\DOCUME~1\MUNEER~1.ZAI\LOCALS~1\Temp\Rar$DI00.547\Audit%20Back%20up\ubl\FJ%20June\T_Bills%20PIB%20FIB1.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DOCUME~1\MUNEER~1.ZAI\LOCALS~1\Temp\Rar$DI00.547\Documents%20and%20Settings\muneer.zaidi\Desktop\June%202007\emails%20recieved\equity%20from%20Jamal\June%202007.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10.211.2.210\Current%20Data\United%20Bank%20Limited\MCR\mcr%20final\Market%20risk\UBL%20-%20INTERIM%2005\Treasury\Forex\CLIENT\Reval%20All%2030-06-05audit.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192.168.1.3\Dept\fcil\FCIL\FCMF\Daily%20FCMF.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United%20Bank%20Limited\MCR\mcr%20final\Market%20risk\UBL%20-%20INTERIM%2005\Treasury\Forex\CLIENT\Reval%20All%2030-06-05audit.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Wajahat\c%20on%20wajahat\Documents%20and%20Settings\wajahat\Desktop\M.O\Equity%20Portfolio.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FAHAD_JAMAL\Audit%202004\WINDOWS\BS300603-CYRUS.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10.1.138.119\Data\Documents%20and%20Settings\hasan.paliwala\My%20Documents\Basel%20II%20Calculations\03.07%20-%20March%202007\Market%20Risk%20Capital%20Charge%20-%20Mar%2031st%202007%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0.211.2.210\Current%20Data\Documents%20and%20Settings\sohail.bhojani\Desktop\shuja\QRC\Documents%20and%20Settings\muneer.zaidi\Desktop\QRC%20MARCH%202007\special%20notes\OS%20WITH%20SBP%20ADS%20AS%20CUSTM%20ON%2031-03-07.XLS" TargetMode="External"/></Relationships>
</file>

<file path=xl/externalLinks/_rels/externalLink120.xml.rels><?xml version="1.0" encoding="UTF-8" standalone="yes"?>
<Relationships xmlns="http://schemas.openxmlformats.org/package/2006/relationships"><Relationship Id="rId1" Type="http://schemas.microsoft.com/office/2006/relationships/xlExternalLinkPath/xlPathMissing" Target="Worksheet%20in%203121%20Purchase%20of%20securities%20-%20CMA%20Sampling%20&amp;%20Verification"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Kictsys13\accounts\TEMP\Cas1200\F-b_1200.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10.211.2.210\Current%20Data\faisalmain\FaisalDocs\Basel%20II\2009\Basel%20II%20-%20Sep%2009\UAE.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10.1.138.119\Data\Gibran\Calculations\International\March%20Calculation\Calculation\IBG%20&amp;%20FI\March%20Calculation\Data%20Recieved\Corp%20&amp;%20Comm\Basel%202%20Report%200307%20-%20Qatar%20Corporate.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10.0.0.1\public\Credit\Approvals%20&amp;%20Disbursements\FOR%20BOARD%20MEETING\2001\Appr&amp;Disb%20-%20Aug-Dec%2020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F:\DOCUME~1\MUNEER~1.ZAI\LOCALS~1\Temp\Rar$DI00.547\kashif\Monthly%20affairs\2007\January07\REVISED%20AL%20&amp;%20IE%20Bab%20UL%20Bahrain%20Dec-06.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F:\DOCUME~1\MUNEER~1.ZAI\LOCALS~1\Temp\Rar$DI00.547\Documents%20and%20Settings\kashif\Desktop\kashif1\Monthly%20affairs\2007\March\905.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Documents%20and%20Settings\Asad.Abbas\Desktop\Nadir\MCR\2006\Prior%20Year%20Portions\Investment%20Dec%202004\WINDOWS\BS300603-QTR-final.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172.16.19.75\c$\Audit%202006\Half%20yearly%20review\Osama%20Shaukat\UBL%20investments\Investments%202005\Prior%20Year%20Portions\Investment%20Dec%202004\WINDOWS\BS300603-QTR-final.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A:\DOCUME~1\ADMINI~1\LOCALS~1\Temp\Budget\Templat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ERGUSON_AUDITO\Sharing\My%20Documents\TEMP.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lahore\public\General\Audit\IZ\'AAIGI.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10.211.2.210\Current%20Data\Report-2003\Sec-Mat\Dec-2003\31122003.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10.211.2.210\Current%20Data\Documents%20and%20Settings\trainee.aabs\Desktop\IGI%20Funds\IGI%20BANK\PBC%20updated\nw\July%2031,%202009.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10.211.2.210\Current%20Data\Documents%20and%20Settings\Trainee.aabs\Desktop\salman%2025-06-10\Substantive\Current%20Year\tfcs\IGI%20TFCs\TFC's%2031-12-09.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10.1.138.119\Data\Documents%20and%20Settings\asad.kerai\Local%20Settings\Temp\ME%20forwards%20as%20of%20March%2031%2007.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10.211.2.210\Current%20Data\Documents%20and%20Settings\Abdul_Azim\My%20Documents\Finance\2009\Month%20End\09-2009\Reporting\BASEL%20II\Basel%20II%20-%20Jun09%20Final.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I:\Documents%20and%20Settings\Administrator\Desktop\MJ-MBF\Income\Documents%20and%20Settings\ali.farooqui\Desktop\JP%20Morgan%20Pakistan%20Broking%20(pvt)%20ltd\Broking%20portions\Fxed%20assets\Faraz%20H~\2005\AKHMCF\Revenue%20and%20Receivables\cllient%20sch.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10.1.138.119\Data\Basel%20II\RWA%20CALC\Calc%20RWA%20C&amp;C%2025_05_06_revised.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Fnc017\Global%20Share\Personal\YEAR%20ENDED%202003-4\BUDGET\CCP%20BUSINESS%20PLAN%20FINAL%20FOR%20CE%20REVIEW%20(MAY%2015,%202003).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S:\Virani\TEMP\BS3006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547\Documents%20and%20Settings\kamran.ahmed\Desktop\31-march-2007%20mk%20ovs%20cons\bahrain\bahrain%20%20Form%201.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10.1.115.87\c$\iqbal%20sharif%20back%20up\E%20%20back\OVS%2003\June%2003\Book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Z:\IGIFS\IGI%20Investment%20Bank\Settlements\TFCs\July-31,%202011.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10.211.2.210\Current%20Data\Settlements\TFCs\June%2030,%202009-1%20Fina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Khawaja\account-bal-\FINAL%20ACCOUNTS2001\Final%20Accounts%202001As%20per%20Auditors.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Z:\TFCs\January-31,%202012.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Aamirzaveri\mcr-working\SEPublishAccountsOsama.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0.211.2.210\Current%20Data\DOCUME~1\KAUSER~1.PAR\LOCALS~1\Temp\Rar$DI00.547\Treasury\Fcy-Lcy%20Nostro%20Balances-Our-Books-31-12-2009.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F:\Audit%20Back%20up\ubl\FJ%20June\T_Bills%20PIB%20FIB1.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10.1.115.87\c$\WINDOWS\BS300603-CYRUS.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fauditors\sharing\Audit%20Back%20up\ubl\FJ%20June\T_Bills%20PIB%20FIB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ahore\public\General\Audit\IZ\Income%20Fixed%20Assets%20head%202004.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pkkhifsr01\Audit\Documents%20and%20Settings\anosh.khan.AMIM\Local%20Settings\Temporary%20Internet%20Files\OLK154\AKHMCF%20Revenue%20and%20Receivables\Attached%20Portions%20-%20AKU\Client%20Schedules\Medical%20Students%20(Local)%20-%20December%2031,%202005.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10.211.2.210\Current%20Data\Documents%20and%20Settings\kashif.ali\Desktop\IGI%20Investment%20half%20year%20ended%202012\IGI-Investment%20Bank-MN\client\short-term%20investments\Equity%20Market%20Deals%2001-06-2012%20to%2031-12-2012.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10.211.2.210\Current%20Data\faisalmain\FaisalDocs\Basel%20II\2009\Basel%20II%20-%20Sep%2009\EPZ.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E:\For%20Sana%20-%20Updated\PPF%20Accounts%20June%202015%20-%20Updated%20.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10.211.2.210\Current%20Data\Users\Beena.Mazhar\Documents\My%20Received%20Files\URSF%20Accounts%20June%202018%20(17.08.2018)%20-%20Initialled.xlsx" TargetMode="External"/></Relationships>
</file>

<file path=xl/externalLinks/_rels/externalLink155.xml.rels><?xml version="1.0" encoding="UTF-8" standalone="yes"?>
<Relationships xmlns="http://schemas.openxmlformats.org/package/2006/relationships"><Relationship Id="rId1" Type="http://schemas.microsoft.com/office/2006/relationships/xlExternalLinkPath/xlPathMissing" Target="Worksheet%20in%206343%20Foreign%20Curreny%20Loans" TargetMode="External"/></Relationships>
</file>

<file path=xl/externalLinks/_rels/externalLink156.xml.rels><?xml version="1.0" encoding="UTF-8" standalone="yes"?>
<Relationships xmlns="http://schemas.openxmlformats.org/package/2006/relationships"><Relationship Id="rId1" Type="http://schemas.microsoft.com/office/2006/relationships/xlExternalLinkPath/xlPathMissing" Target="Worksheet%20in%205241%20Substantive%20Verifiaction%20of%20Investment%20in%20Marketable%20Securities-HFT"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10.9.0.237\accounts%20&amp;%20finance\Documents%20and%20Settings\kamran.hashmi\Desktop\Audit\Dec%2006\Tangible%20sep%2030.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10.211.2.210\Current%20Data\Reports\Board%20Papers\2012\June%202012\SECP%20Weekly%20Sept%2030,%202009.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A:\WINDOWS\BS3006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k-khifsr01\audit05\-acc\Documents%20and%20Settings\papa\Local%20Settings\Temporary%20Internet%20Files\Content.IE5\1ZZ5VT7C\WINDOWS\TEMP\Farooq\DATA\ACCOUNTS\2001\IGI-Insurance(InvestmentNot).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T-3server\azeem%20e\2006%20YEAR\DHL%20PAKISTAN\Fixed%20Assets%20Disposal%20Schedule%202005%20for%20Auditors.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10.211.2.210\Current%20Data\Users\mtabish\AppData\Local\Microsoft\Windows\Temporary%20Internet%20Files\Content.Outlook\JHNQ6CK2\Noman\ACCOUNT%20JUNE%202015\UFBF%20Accounts%20June%202014.xlsx"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pkkhifsr01\Users\junaidurrahman\Desktop\Final\30%20June%202013\TFCs-30%20June%202013%20-%20Final.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10.211.2.210\Current%20Data\Documents%20and%20Settings\trainee.aabs\Desktop\SND\31%20Dec%202011\IGI%20Income%20fund\AMP\IGI%20IF\Workings\BS\IGI%20BANK\PBC%20updated\nw\July%2031,%202009.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Fileserver\Audit\half%20reveiw%2031%20Dec%202010\finalization\BF\Finalization\Prelim-Final%20Analytical%20Review-%20B%20F%20Modarab.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10.211.1.6\sec-c1$\Data\2016\Faysal%20Funds%20-%206\June%202016%20-%20Year%20End%20-%206\FSGF\Deliverables\Shoaib\Daily%20NAV\akdif%20pib%20reval..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I:\Documents%20and%20Settings\Administrator\Desktop\MJ-MBF\Income\Documents%20and%20Settings\ali.farooqui\Desktop\JP%20Morgan%20Pakistan%20Broking%20(pvt)%20ltd\Broking%20portions\Fxed%20assets\Topsheets\LOANS%20ADV%20PRE.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Z:\TFCs\December-31,%202011.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it-printer\Printer%20Folder\December%202018\Final%20Accounts\Initial%20Accounts%20and%20Excel\EY\PPF%20Accounts%20December%202018%20(09.02.2019)%20-%20MA.xlsx"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file-srv\Departments\Fund%20Accounting\Operations\Printing\Annual%202020\Accounts%20SECP%20-%20EXCEL\Pakistan%20Pension%20Fund.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211.2.210\Current%20Data\Documents%20and%20Settings\kamran.ahmed\Desktop\31-march-2007%20mk%20ovs%20cons\bahrain\bahrain%20%20Form%2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Documents%20and%20Settings\Administrator\Local%20Settings\Temporary%20Internet%20Files\OLK5F\OS%20WITH%20SBP%20ADS%20AS%20CUSTM%20ON%2030-06-0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1.115.87\c$\Accounts-kp\stand%20alone\JUNE%202005\BS300605-QT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server\IMCTemp\MIS\2002-03\Final%20Budget%202002-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0.211.2.210\Current%20Data\Documents%20and%20Settings\kamran.ahmed\Desktop\OVS.%20quarterly-reportings\September-07%20ovs.%20quarterly\extra%20work\31-march-2007%20mk%20ovs%20cons\bahrain\bahrain%20%20Form%2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211.2.210\Current%20Data\Documents%20and%20Settings\kci.treasury2\Local%20Settings\Temporary%20Internet%20Files\OLK225\Deposits-Cash-27-07-09%2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kkhifsr01\audit05\Documents%20and%20Settings\Trainee\My%20Documents\mod%20al-tijarah%202002\Sched.%20rec'd%20fm%20Client\ACC-200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YEAR2003\closing%202003\june2003statury.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hmed-ali\clientdata\Documents%20and%20Settings\rahat.hussain\Local%20Settings\Temp\Temporary%20Directory%201%20for%20merit.zip\Merit%20draft%20accounts%20FINAL%2028-07-0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ERGUSON_AUDITO\Sharing\WINDOWS\TEMP\Book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iibl_khi_pdc\public\TO%20BE%20MOVED%20ON%20SERVER\CNG\Annexure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I:\Documents%20and%20Settings\Administrator\Desktop\MJ-MBF\Income\Final\Operating%20Fixed%20Assets-new.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Documents%20and%20Settings\taimur.khan\Desktop\usb%20kachra\MAF%20-%20AMIML\INVESTMENTS\Documents%20and%20Settings\Administrator\Desktop\MJ-MBF\Data%20from%20office\DD\Final\Operating%20Fixed%20Assets-new.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MIS\CFC%20Cash%20&amp;%20Deposits\Deposits-Cash-23-11-0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PLKAR\VOL1\ACCOUNTS\FINALIZ\HYDEC_98\FOLDER~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547\Documents%20and%20Settings\Administrator\Local%20Settings\Temporary%20Internet%20Files\OLK5F\OS%20WITH%20SBP%20ADS%20AS%20CUSTM%20ON%2030-06-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pk-khifsr01\Audit\Documents%20and%20Settings\rihafeez\Desktop\Accounts%20ZIL%20Dec-09-(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k-khifsr01\Audit06\Documents%20and%20Settings\kpmg\Local%20Settings\Temporary%20Internet%20Files\OLK30\MngDect0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0.9.0.66\accounts%20&amp;%20finance\Documents%20and%20Settings\kamran.hashmi\Desktop\Audit\Dec%2006\Tangible%20sep%203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0.1.138.119\Data2\Virani\TEMP\BS3006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0.1.138.119\Data\Gibran\Calculations\International\March%20Calculation\Data%20Recieved\FI%20&amp;%20IBG\Basell%20II%20data%20for%20Bahrain%20(IB%20FI).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Z:\TFCs\January-31,%20201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0.211.2.210\Current%20Data\VOUCHER%20OF%20SHRS\May%2005,%20201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10.211.2.210\Current%20Data\VOUCHER%20OF%20SHRS\April%2020,%20201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Khawaja\account-bal-\FINAL%20ACCOUNTS2001\JUNE2002Accou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leserver\myasco\statement%20of%20changes%20in%20equity.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kl-zak\M%20to%20Z\Faisal%20Rehman\2006\Accounts\June%2006\Accounts%20June%2030%202006-OWN.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0.1.138.119\Data\DOCUME~1\NEWHOR~1\LOCALS~1\Temp\Temporary%20Directory%201%20for%20Treasury_credit_capital_Calc_as_of_nov_30__06.zip\RWA%20CALC%20SEP,%2030%202006\Treasury%20credit%20capital%20-as%20of%20May%2031,0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0.1.138.119\Data\USB%20Backup%2006.07.07\Treasury%20Capital%20Calculation%20as%20of%20March%2031,%20200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Ehtesham\shared\WINDOWS\TEMP\OVS-2002\%20LS%20APR%2002%2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Virani\Data\Excel\My%20Documents\OVS-2001\My%20Documents\XeeShan\temp\OVERSEAS%20AL%20BKUP.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hmed-ali\Clientdata\DOCUME~1\asif_110\LOCALS~1\Temp\WINDOWS\TEMP\My%20Documents\er\AUG03\My%20Documents\fmmfmsl\FMMdec2002.xls"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MISJUL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ERGUSON_AUDITO\Sharing\DOCUME~1\ADMINI~1\LOCALS~1\Temp\notesFFF692\Prior%20Year%20Portions\Investment%20Dec%202004\WINDOWS\BS300603-QTR-final.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A:\DOCUME~1\ADMINI~1\LOCALS~1\Temp\Fixed%20Assets\CARs\CAR-99_M.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ileserver\IMCTemp\MIS\2002-03\MIS-Sep-02-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dc1\audit\Atly%20Textiles\Accounts\ATLY200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10.211.2.210\Current%20Data\Users\saijaz\Desktop\PY%20FS\PIPF%20Accounts%20June%202016%20(23.08.2016)%20-%20Reinitialled.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10.211.2.210\Current%20Data\VOUCHER%20OF%20SHRS\September%2021,%202010.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Z:\TFCs\May-31,%20201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Pkppbrianfer\SC%20GROUP\Brian%20data\Indus%20Motor%20June%202004\Indus%20FINAL\Documents%20and%20Settings\rahat.hussain\Local%20Settings\Temp\Temporary%20Directory%201%20for%20merit.zip\Merit%20draft%20accounts%20FINAL%2028-07-0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I:\DOCUME~1\ALI~1.ASA\LOCALS~1\Temp\notesE8DBF2\Documents%20and%20Settings\auditor.f\Desktop\93ABC100"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ileserver\IMCTemp\MIS\2001-2002\JPN-P&amp;L%20&amp;%20BS%20-FEB02-SAP.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G:\INDUS%20MOTORS\Audit%202007\MIS\2003-04\Japan\JPN-P&amp;L%20&amp;%20BS%20-Mar%200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10.211.2.210\Current%20Data\DOCUME~1\FIN-GH~1\LOCALS~1\Temp\notes6030C8\Newletter%20Requirements%20March-07.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10.211.2.210\Current%20Data\Documents%20and%20Settings\Asad.Abbas\Desktop\Nadir\MCR\Client%20Provided\mcr\TOTAL%20FEEL%20(30-12-200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WINDOWS\TEMP\Farooq\DATA\ACCOUNTS\2001\IGI-Insurance(InvestmentNo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My%20Documents\OVS-2001\My%20Documents\XeeShan\temp\OVERSEAS%20AL%20BKUP.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Pkpptrainee\NJI\WINDOWS\TEMP\Farooq\DATA\ACCOUNTS\2001\IGI-Insurance(InvestmentNot).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Sakrand\users_2006_2007\Ahsan\Personal\BasicFinancialAnalysisModel(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Raymond\d\MIS\2000-2001\MISOCT(0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hmed-ali\Clientdata\Documents%20and%20Settings\sajid.hussain\Desktop\New%20Folder\Order%20Report\ORDER%20FILE%20Sept%2027,%202006.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10.211.2.210\Current%20Data\Documents%20and%20Settings\kashif\Desktop\kashif1\Monthly%20Reporting\Monthly%20Reporting%20April%200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547\kashif\Monthly%20affairs\2007\January07\REVISED%20AL%20&amp;%20IE%20MHQ%20Dec-06.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10.211.2.210\Current%20Data\Documents%20and%20Settings\kashif\Desktop\kashif1\Monthly%20Reporting\June%202007\Reporting%20format%20June%2020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547\Documents%20and%20Settings\kashif\Desktop\kashif1\Monthly%20affairs\2007\March\904.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547\Documents%20and%20Settings\kashif\Desktop\kashif1\Monthly%20affairs\2007\March\92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10.211.2.210\Current%20Data\IGIFS\IGI%20Investment%20Bank\Settlements\VOUCHER%20OF%20SHRS\MARCH%2030,%20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amd\d_samd\AAMIR\CASH%20RECOVERY\Rec-19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ff1\affc\WINDOWS\TEMP\My%20Documents\er\AUG03\My%20Documents\fmmfmsl\FMMdec200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hmed-ali\Clientdata\MIS\2000-2001\mis%20december%2099.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10.1.138.119\Data\USB%20Backup%2006.07.07\FI%20Capital%20Calculation%20as%20of%20March,%2031%2007.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10.1.138.119\Data\Gibran\Calculations\International\March%20Calculation\Calculation\Corp%20Comm\Dec%20Calculation\International%20Portfolio%20as%20of%2031%20December%202006v.4.0.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172.16.7.209\SharedDocs\DOCUME~1\FIN-GH~1\LOCALS~1\Temp\notes6030C8\Newletter%20Requirements%20March-07.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G:\WINDOWS\BS30060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10.1.138.119\Data\Gibran\Calculations\International\March%20Calculation\Calculation\Corp%20Comm\March%20Calculation\Data%20Recieved\Corp%20&amp;%20Comm\Basel%202%20Report%200307%20-%20Qatar%20Corporate.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ileserver\new%20audit%202\alfalh%20GHP\finalization\BF\Finalization\Prelim-Final%20Analytical%20Review-%20B%20F%20Modarab.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Fileserver\IMCTemp\MIS\2001-2002\MISdec4.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10.211.2.210\Current%20Data\d%20drive%20data%2015-12-09\MIS-CFC%202009\FEEL%202009\FEEL-%2005-01-201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APR-02%20AL.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erguson\AFF%20SHARED\AFF%20SHARED\talha%20a%20ghani\JAN%202008\CFS\Non-Statistical%20Sampling%20Template%20CFS.xls" TargetMode="External"/></Relationships>
</file>

<file path=xl/externalLinks/_rels/externalLink81.xml.rels><?xml version="1.0" encoding="UTF-8" standalone="yes"?>
<Relationships xmlns="http://schemas.openxmlformats.org/package/2006/relationships"><Relationship Id="rId1" Type="http://schemas.microsoft.com/office/2006/relationships/xlExternalLinkPath/xlPathMissing" Target="T-ADD98.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547\My%20Documents\TEMP.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E:\WINDOWS\BS30060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ILE_SERVER\Audit\My%20Documents\Final%20Accounts%202001As%20per%20Auditor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Documents%20and%20Settings\hbhatda\Desktop\IGI\Other%20clients\IGI%20Insurance%20Limited\Accounts\Accounts%20Final\Accounts%20IGI%20-%20June%2030%202008%20(Formatted)%207%20Aug%2008.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H10101\fhs%20accounts\RAHIMMALI\FHS%20ACCOUNTS\RAHIMMALI\FHS%20ACCOUNTS\Documents%20and%20Settings\iqbal.sadruddin\Local%20Settings\Temporary%20Internet%20Files\OLK6\Note%20%23%2023%20-.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Pk-khifsr01\audit\Documents%20and%20Settings\Abhatti\Desktop\pl888122_kpmg%20sampling%20plan_fsa_se_vse.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ileserver\myasco\Data\Watts\Stat%20Accounts%202004\JUNE%202004\Consolidated\Auditors\final%20accounts%202001Complete%20Adjustmen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hmed-ali\Clientdata\Documents%20and%20Settings\auditors\Desktop\sarah\Investment%20in%20shares%20-%20HFT%20and%20AFS(emai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211.2.210\Current%20Data\WINDOWS\BS30060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ahmed-ali\Clientdata\Schedule%202002-03\SCHD2003.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pk-khifsr01\AuditB06\Accounts-kp\stand%20alone\September%202006\FBL%20Balance%20With%20%20a%20%20CDB%2030.09.2006.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10.211.2.210\Current%20Data\Accounts-kp\stand%20alone\September%202006\FBL%20Balance%20With%20%20a%20%20CDB%2030.09.2006.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S:\Virani\Data\Excel\APR-02%20AL.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Fileserver\audit\Auditors\final%20accounts%202001Complete%20Adjustment.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192.168.1.4\Umair%20Work\DOCUME~1\SAUD~1.AHM\LOCALS~1\TEMP\WEEKLY\WEEKLY-2006\June-2006\New%20weekly-17-June-2006.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10.10.1.10\Printing\Users\salman.hashmi\AppData\Local\Microsoft\Windows\Temporary%20Internet%20Files\Content.Outlook\26SIRXB6\ferguson\Documents%20and%20Settings\muhammad.khorasani\Desktop\Templates\investments\TOC%20Template_investment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10.211.2.210\Current%20Data\faisalmain\FaisalDocs\Basel%20II\2009\Basel%20II%20-%20Sep%2009\Basel%20II%200609%20Bahrain%20ps.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ileserver\IMCTemp\MIS\2001-2002\Half%20year%20-schedule-SAP.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10.211.2.210\Current%20Data\Documents%20and%20Settings\trainee.aabs\Desktop\Zainab%20IGIFunds%20exp\Zainab%20IGI\igi%20funds%20ZR\IGI%20Mutual%20Funds%20-%20December%202011\December%202011%20-%20Half%20Year\IGI%20MMF\Substantives\IGI%20BANK\PBC%20updated\nw\July%2031,%202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otes4-8.2"/>
      <sheetName val="Note1-3"/>
      <sheetName val="Stat-Equity"/>
      <sheetName val="DirRep"/>
      <sheetName val="CashFlow"/>
      <sheetName val="Balancesheet"/>
      <sheetName val="last qrt2001"/>
      <sheetName val="Profit&amp;Loss"/>
      <sheetName val="last qrt2000"/>
      <sheetName val="Sheet1"/>
      <sheetName val="62"/>
      <sheetName val="Notes4-8_2"/>
      <sheetName val="last_qrt2001"/>
      <sheetName val="last_qrt2000"/>
      <sheetName val="Sheet1_"/>
      <sheetName val="Note6-8_2"/>
      <sheetName val="Notes35-36"/>
      <sheetName val="A"/>
      <sheetName val="Consolidated"/>
      <sheetName val="Assets"/>
      <sheetName val="BS-JPN"/>
      <sheetName val="BK"/>
      <sheetName val="Cash_Flow__HOH"/>
      <sheetName val="CIB2"/>
      <sheetName val="NOSTRO12"/>
      <sheetName val="INC-EXP"/>
      <sheetName val="Parameters"/>
      <sheetName val="Summary"/>
      <sheetName val="RC-0997"/>
      <sheetName val="Sheet4"/>
      <sheetName val="new_sum"/>
      <sheetName val="Investments"/>
      <sheetName val="fx_130"/>
      <sheetName val="Lead"/>
      <sheetName val="blot"/>
      <sheetName val="FIB-TFC"/>
      <sheetName val="Currency"/>
      <sheetName val="CP_STATytd"/>
      <sheetName val="Rentals-SAM_KHI"/>
      <sheetName val="Letter"/>
      <sheetName val="Premier"/>
      <sheetName val="Dep_Allocation"/>
      <sheetName val="A-C_CODE_&amp;_NAME"/>
      <sheetName val="WIP-YRN"/>
      <sheetName val="Macro1"/>
      <sheetName val="SAN"/>
      <sheetName val="DISB"/>
      <sheetName val="Goodwill"/>
      <sheetName val="Min.Tax"/>
      <sheetName val="Current Tax"/>
      <sheetName val="Historical Losses (2)"/>
      <sheetName val="Data Validation List"/>
      <sheetName val="Credit Review"/>
      <sheetName val="TRAN"/>
      <sheetName val="Lists"/>
      <sheetName val="Notes4-8_21"/>
      <sheetName val="last_qrt20011"/>
      <sheetName val="last_qrt20001"/>
      <sheetName val="Data_Validation_List"/>
      <sheetName val="Min_Tax"/>
      <sheetName val="Current_Tax"/>
      <sheetName val="Historical_Losses_(2)"/>
      <sheetName val="Sheet3"/>
      <sheetName val="1st QuarterAccounts"/>
      <sheetName val=""/>
      <sheetName val="Disposals"/>
      <sheetName val="Link with Kibor"/>
      <sheetName val="Link with Advances"/>
      <sheetName val="EMOF Portfolio"/>
      <sheetName val="P &amp; L"/>
      <sheetName val="Notes4-8_22"/>
      <sheetName val="last_qrt20012"/>
      <sheetName val="last_qrt20002"/>
      <sheetName val="Data_Validation_List1"/>
      <sheetName val="Min_Tax1"/>
      <sheetName val="Current_Tax1"/>
      <sheetName val="Historical_Losses_(2)1"/>
      <sheetName val="Credit_Review"/>
      <sheetName val="CLV assumptions"/>
      <sheetName val="Custom_LLR"/>
      <sheetName val="LLR"/>
      <sheetName val="CWS1"/>
      <sheetName val="CWSSUM1"/>
      <sheetName val="TKT"/>
      <sheetName val="TKTSUM"/>
      <sheetName val="Sheet2"/>
      <sheetName val="1st_QuarterAccounts"/>
      <sheetName val="DATA"/>
      <sheetName val="CF wrking"/>
      <sheetName val="Grouping"/>
      <sheetName val="(E-1)-Lead Sheet"/>
      <sheetName val="Cash Flow  HOH"/>
      <sheetName val=" Travel Club"/>
      <sheetName val="Child"/>
      <sheetName val="(A-1)-Lead Sheet"/>
      <sheetName val="acct"/>
      <sheetName val="1st%20QuarterAccounts"/>
      <sheetName val="Bank Data"/>
      <sheetName val="AL905"/>
      <sheetName val="Code"/>
      <sheetName val="Holidays"/>
      <sheetName val="Old Code"/>
      <sheetName val="TBPRICE"/>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refreshError="1"/>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nt with SBP"/>
      <sheetName val="EXP-FBPS"/>
      <sheetName val="I-B"/>
      <sheetName val="I-BR"/>
      <sheetName val="Ranges"/>
      <sheetName val="BSDOMOVS"/>
      <sheetName val="BAHRAIN"/>
      <sheetName val="DOHA QATAR "/>
      <sheetName val="PAKISTAN"/>
      <sheetName val="rate "/>
      <sheetName val="UAE"/>
      <sheetName val="SCRR+CRR"/>
      <sheetName val="N-OUR"/>
    </sheetNames>
    <sheetDataSet>
      <sheetData sheetId="0"/>
      <sheetData sheetId="1"/>
      <sheetData sheetId="2"/>
      <sheetData sheetId="3">
        <row r="1">
          <cell r="A1" t="str">
            <v>Cur/P/S</v>
          </cell>
          <cell r="D1" t="str">
            <v xml:space="preserve">Fc Amount </v>
          </cell>
          <cell r="F1" t="str">
            <v xml:space="preserve">Eqvt. Pkr </v>
          </cell>
        </row>
        <row r="2">
          <cell r="A2" t="str">
            <v>FSUS2</v>
          </cell>
          <cell r="D2">
            <v>5000000</v>
          </cell>
          <cell r="F2">
            <v>308700000</v>
          </cell>
        </row>
        <row r="3">
          <cell r="A3" t="str">
            <v>FSUS2</v>
          </cell>
          <cell r="D3">
            <v>3000000</v>
          </cell>
          <cell r="F3">
            <v>185700000</v>
          </cell>
        </row>
        <row r="4">
          <cell r="A4" t="str">
            <v>FSUS2</v>
          </cell>
          <cell r="D4">
            <v>5000000</v>
          </cell>
          <cell r="F4">
            <v>310300000</v>
          </cell>
        </row>
        <row r="5">
          <cell r="A5" t="str">
            <v>FSUS2</v>
          </cell>
          <cell r="D5">
            <v>5000000</v>
          </cell>
          <cell r="F5">
            <v>308550000</v>
          </cell>
        </row>
        <row r="6">
          <cell r="A6" t="str">
            <v>FSUS2</v>
          </cell>
          <cell r="D6">
            <v>3000000</v>
          </cell>
          <cell r="F6">
            <v>184920000</v>
          </cell>
        </row>
        <row r="7">
          <cell r="A7" t="str">
            <v>FSUS2</v>
          </cell>
          <cell r="D7">
            <v>5000000</v>
          </cell>
          <cell r="F7">
            <v>310050000</v>
          </cell>
        </row>
        <row r="8">
          <cell r="A8" t="str">
            <v>FSUS2</v>
          </cell>
          <cell r="D8">
            <v>5000000</v>
          </cell>
          <cell r="F8">
            <v>307800000</v>
          </cell>
        </row>
        <row r="9">
          <cell r="A9" t="str">
            <v>FSUS2</v>
          </cell>
          <cell r="D9">
            <v>5000000</v>
          </cell>
          <cell r="F9">
            <v>307800000</v>
          </cell>
        </row>
        <row r="10">
          <cell r="A10" t="str">
            <v>FSUS2</v>
          </cell>
          <cell r="D10">
            <v>3000000</v>
          </cell>
          <cell r="F10">
            <v>185790000</v>
          </cell>
        </row>
        <row r="11">
          <cell r="A11" t="str">
            <v>FSUS2</v>
          </cell>
          <cell r="D11">
            <v>5000000</v>
          </cell>
          <cell r="F11">
            <v>309650000</v>
          </cell>
        </row>
        <row r="12">
          <cell r="A12" t="str">
            <v>FSUS2</v>
          </cell>
          <cell r="D12">
            <v>5000000</v>
          </cell>
          <cell r="F12">
            <v>307700000</v>
          </cell>
        </row>
        <row r="13">
          <cell r="A13" t="str">
            <v>FSUS2</v>
          </cell>
          <cell r="D13">
            <v>3000000</v>
          </cell>
          <cell r="F13">
            <v>185130000</v>
          </cell>
        </row>
        <row r="14">
          <cell r="A14" t="str">
            <v>FSUS2</v>
          </cell>
          <cell r="D14">
            <v>3000000</v>
          </cell>
          <cell r="F14">
            <v>185190000</v>
          </cell>
        </row>
        <row r="15">
          <cell r="A15" t="str">
            <v>FSUS2</v>
          </cell>
          <cell r="D15">
            <v>3000000</v>
          </cell>
          <cell r="F15">
            <v>185790000</v>
          </cell>
        </row>
        <row r="16">
          <cell r="A16" t="str">
            <v>FSUS2</v>
          </cell>
          <cell r="D16">
            <v>197760</v>
          </cell>
          <cell r="F16">
            <v>12039332.16</v>
          </cell>
        </row>
        <row r="17">
          <cell r="A17" t="str">
            <v>FSUS2</v>
          </cell>
          <cell r="D17">
            <v>134130</v>
          </cell>
          <cell r="F17">
            <v>8171736.1200000001</v>
          </cell>
        </row>
        <row r="18">
          <cell r="A18" t="str">
            <v>FSUS2</v>
          </cell>
          <cell r="D18">
            <v>402210</v>
          </cell>
          <cell r="F18">
            <v>24506454.195</v>
          </cell>
        </row>
        <row r="19">
          <cell r="A19" t="str">
            <v>FSUS2</v>
          </cell>
          <cell r="D19">
            <v>2000000</v>
          </cell>
          <cell r="F19">
            <v>123840000</v>
          </cell>
        </row>
        <row r="20">
          <cell r="A20" t="str">
            <v>FSUS2</v>
          </cell>
          <cell r="D20">
            <v>2000000</v>
          </cell>
          <cell r="F20">
            <v>123780000</v>
          </cell>
        </row>
        <row r="21">
          <cell r="A21" t="str">
            <v>FSUS2</v>
          </cell>
          <cell r="D21">
            <v>3000000</v>
          </cell>
          <cell r="F21">
            <v>184680000</v>
          </cell>
        </row>
        <row r="22">
          <cell r="A22" t="str">
            <v>FSUS2</v>
          </cell>
          <cell r="D22">
            <v>5000000</v>
          </cell>
          <cell r="F22">
            <v>307750000</v>
          </cell>
        </row>
        <row r="23">
          <cell r="A23" t="str">
            <v>FSUS2</v>
          </cell>
          <cell r="D23">
            <v>3000000</v>
          </cell>
          <cell r="F23">
            <v>184560000</v>
          </cell>
        </row>
        <row r="24">
          <cell r="A24" t="str">
            <v>FSUS2</v>
          </cell>
          <cell r="D24">
            <v>3000000</v>
          </cell>
          <cell r="F24">
            <v>184560000</v>
          </cell>
        </row>
        <row r="25">
          <cell r="A25" t="str">
            <v>FSUS2</v>
          </cell>
          <cell r="D25">
            <v>3000000</v>
          </cell>
          <cell r="F25">
            <v>184560000</v>
          </cell>
        </row>
        <row r="26">
          <cell r="A26" t="str">
            <v>FSUS2</v>
          </cell>
          <cell r="D26">
            <v>3000000</v>
          </cell>
          <cell r="F26">
            <v>185400000</v>
          </cell>
        </row>
        <row r="27">
          <cell r="A27" t="str">
            <v>FSUS2</v>
          </cell>
          <cell r="D27">
            <v>2000000</v>
          </cell>
          <cell r="F27">
            <v>123300000</v>
          </cell>
        </row>
        <row r="28">
          <cell r="A28" t="str">
            <v>FSUS2</v>
          </cell>
          <cell r="D28">
            <v>1296600</v>
          </cell>
          <cell r="F28">
            <v>78873474.600000009</v>
          </cell>
        </row>
        <row r="29">
          <cell r="A29" t="str">
            <v>FSUS2</v>
          </cell>
          <cell r="D29">
            <v>3000000</v>
          </cell>
          <cell r="F29">
            <v>185460000</v>
          </cell>
        </row>
        <row r="30">
          <cell r="A30" t="str">
            <v>FSUS2</v>
          </cell>
          <cell r="D30">
            <v>3000000</v>
          </cell>
          <cell r="F30">
            <v>185520000</v>
          </cell>
        </row>
        <row r="31">
          <cell r="A31" t="str">
            <v>FSUS2</v>
          </cell>
          <cell r="D31">
            <v>2000000</v>
          </cell>
          <cell r="F31">
            <v>123740000</v>
          </cell>
        </row>
        <row r="32">
          <cell r="A32" t="str">
            <v>FSUS2</v>
          </cell>
          <cell r="D32">
            <v>5000000</v>
          </cell>
          <cell r="F32">
            <v>309150000</v>
          </cell>
        </row>
        <row r="33">
          <cell r="A33" t="str">
            <v>FSUS2</v>
          </cell>
          <cell r="D33">
            <v>3000000</v>
          </cell>
          <cell r="F33">
            <v>184860000</v>
          </cell>
        </row>
        <row r="34">
          <cell r="A34" t="str">
            <v>FSUS2</v>
          </cell>
          <cell r="D34">
            <v>5000000</v>
          </cell>
          <cell r="F34">
            <v>308450000</v>
          </cell>
        </row>
        <row r="35">
          <cell r="A35" t="str">
            <v>FSUS2</v>
          </cell>
          <cell r="D35">
            <v>2000000</v>
          </cell>
          <cell r="F35">
            <v>123260000</v>
          </cell>
        </row>
        <row r="36">
          <cell r="A36" t="str">
            <v>FSUS2</v>
          </cell>
          <cell r="D36">
            <v>5000000</v>
          </cell>
          <cell r="F36">
            <v>308150000</v>
          </cell>
        </row>
        <row r="37">
          <cell r="A37" t="str">
            <v>FSUS2</v>
          </cell>
          <cell r="D37">
            <v>3000000</v>
          </cell>
          <cell r="F37">
            <v>184860000</v>
          </cell>
        </row>
        <row r="38">
          <cell r="A38" t="str">
            <v>FSUS2</v>
          </cell>
          <cell r="D38">
            <v>5000000</v>
          </cell>
          <cell r="F38">
            <v>308200000</v>
          </cell>
        </row>
        <row r="39">
          <cell r="A39" t="str">
            <v>FSUS2</v>
          </cell>
          <cell r="D39">
            <v>5000000</v>
          </cell>
          <cell r="F39">
            <v>308050000</v>
          </cell>
        </row>
        <row r="40">
          <cell r="A40" t="str">
            <v>FSUS2</v>
          </cell>
          <cell r="D40">
            <v>2000000</v>
          </cell>
          <cell r="F40">
            <v>123220000</v>
          </cell>
        </row>
        <row r="41">
          <cell r="A41" t="str">
            <v>FSUS2</v>
          </cell>
          <cell r="D41">
            <v>2000000</v>
          </cell>
          <cell r="F41">
            <v>123120000</v>
          </cell>
        </row>
        <row r="42">
          <cell r="A42" t="str">
            <v>FSUS2</v>
          </cell>
          <cell r="D42">
            <v>3000000</v>
          </cell>
          <cell r="F42">
            <v>184650000</v>
          </cell>
        </row>
        <row r="43">
          <cell r="A43" t="str">
            <v>FSUS2</v>
          </cell>
          <cell r="D43">
            <v>3000000</v>
          </cell>
          <cell r="F43">
            <v>184680000</v>
          </cell>
        </row>
        <row r="44">
          <cell r="A44" t="str">
            <v>FSUS1</v>
          </cell>
          <cell r="D44">
            <v>69324.09</v>
          </cell>
          <cell r="F44">
            <v>4204783.3548600003</v>
          </cell>
        </row>
        <row r="45">
          <cell r="A45" t="str">
            <v>FSUS1</v>
          </cell>
          <cell r="D45">
            <v>133100</v>
          </cell>
          <cell r="F45">
            <v>8073047.4000000004</v>
          </cell>
        </row>
        <row r="46">
          <cell r="A46" t="str">
            <v>FSUS1</v>
          </cell>
          <cell r="D46">
            <v>665500</v>
          </cell>
          <cell r="F46">
            <v>40365237</v>
          </cell>
        </row>
        <row r="47">
          <cell r="A47" t="str">
            <v>FSUS1</v>
          </cell>
          <cell r="D47">
            <v>500000</v>
          </cell>
          <cell r="F47">
            <v>30382500</v>
          </cell>
        </row>
        <row r="48">
          <cell r="A48" t="str">
            <v>FSUS2</v>
          </cell>
          <cell r="D48">
            <v>1268725</v>
          </cell>
          <cell r="F48">
            <v>76953246.150000006</v>
          </cell>
        </row>
        <row r="49">
          <cell r="A49" t="str">
            <v>FSUS1</v>
          </cell>
          <cell r="D49">
            <v>978700</v>
          </cell>
          <cell r="F49">
            <v>59362069.800000004</v>
          </cell>
        </row>
        <row r="50">
          <cell r="A50" t="str">
            <v>FSUS1</v>
          </cell>
          <cell r="D50">
            <v>66550</v>
          </cell>
          <cell r="F50">
            <v>4036523.7</v>
          </cell>
        </row>
        <row r="51">
          <cell r="A51" t="str">
            <v>FSUS1</v>
          </cell>
          <cell r="D51">
            <v>78312</v>
          </cell>
          <cell r="F51">
            <v>4749936.0480000004</v>
          </cell>
        </row>
        <row r="52">
          <cell r="A52" t="str">
            <v>FSUS1</v>
          </cell>
          <cell r="D52">
            <v>2000000</v>
          </cell>
          <cell r="F52">
            <v>121510000</v>
          </cell>
        </row>
        <row r="53">
          <cell r="A53" t="str">
            <v>FSUS1</v>
          </cell>
          <cell r="D53">
            <v>66515</v>
          </cell>
          <cell r="F53">
            <v>4034400.81</v>
          </cell>
        </row>
        <row r="54">
          <cell r="A54" t="str">
            <v>FSUS1</v>
          </cell>
          <cell r="D54">
            <v>664700</v>
          </cell>
          <cell r="F54">
            <v>40316713.800000004</v>
          </cell>
        </row>
        <row r="55">
          <cell r="A55" t="str">
            <v>FSUS1</v>
          </cell>
          <cell r="D55">
            <v>500000</v>
          </cell>
          <cell r="F55">
            <v>30372500</v>
          </cell>
        </row>
        <row r="56">
          <cell r="A56" t="str">
            <v>FSUS1</v>
          </cell>
          <cell r="D56">
            <v>666200</v>
          </cell>
          <cell r="F56">
            <v>40407694.800000004</v>
          </cell>
        </row>
        <row r="57">
          <cell r="A57" t="str">
            <v>FSUS1</v>
          </cell>
          <cell r="D57">
            <v>250000</v>
          </cell>
          <cell r="F57">
            <v>15163500</v>
          </cell>
        </row>
        <row r="58">
          <cell r="A58" t="str">
            <v>FSUS1</v>
          </cell>
          <cell r="D58">
            <v>391600</v>
          </cell>
          <cell r="F58">
            <v>23752106.400000002</v>
          </cell>
        </row>
        <row r="59">
          <cell r="A59" t="str">
            <v>FSUS1</v>
          </cell>
          <cell r="D59">
            <v>166575</v>
          </cell>
          <cell r="F59">
            <v>10103440.050000001</v>
          </cell>
        </row>
        <row r="60">
          <cell r="A60" t="str">
            <v>FSUS1</v>
          </cell>
          <cell r="D60">
            <v>137417</v>
          </cell>
          <cell r="F60">
            <v>8334890.7180000003</v>
          </cell>
        </row>
        <row r="61">
          <cell r="A61" t="str">
            <v>FSUS1</v>
          </cell>
          <cell r="D61">
            <v>196230</v>
          </cell>
          <cell r="F61">
            <v>11902134.42</v>
          </cell>
        </row>
        <row r="62">
          <cell r="A62" t="str">
            <v>FSUS1</v>
          </cell>
          <cell r="D62">
            <v>86505.19</v>
          </cell>
          <cell r="F62">
            <v>5246885.7942600008</v>
          </cell>
        </row>
        <row r="63">
          <cell r="A63" t="str">
            <v>FSUS2</v>
          </cell>
          <cell r="D63">
            <v>3872950</v>
          </cell>
          <cell r="F63">
            <v>234909909.30000001</v>
          </cell>
        </row>
        <row r="64">
          <cell r="A64" t="str">
            <v>FSUS1</v>
          </cell>
          <cell r="D64">
            <v>392160</v>
          </cell>
          <cell r="F64">
            <v>23786072.640000001</v>
          </cell>
        </row>
        <row r="65">
          <cell r="A65" t="str">
            <v>FSUS1</v>
          </cell>
          <cell r="D65">
            <v>133360</v>
          </cell>
          <cell r="F65">
            <v>8088817.4400000004</v>
          </cell>
        </row>
        <row r="66">
          <cell r="A66" t="str">
            <v>FSUS1</v>
          </cell>
          <cell r="D66">
            <v>133450</v>
          </cell>
          <cell r="F66">
            <v>8094276.3000000007</v>
          </cell>
        </row>
        <row r="67">
          <cell r="A67" t="str">
            <v>FSUS2</v>
          </cell>
          <cell r="D67">
            <v>3000000</v>
          </cell>
          <cell r="F67">
            <v>182460000</v>
          </cell>
        </row>
        <row r="68">
          <cell r="A68" t="str">
            <v>FSUS1</v>
          </cell>
          <cell r="D68">
            <v>666600</v>
          </cell>
          <cell r="F68">
            <v>40431956.400000006</v>
          </cell>
        </row>
        <row r="69">
          <cell r="A69" t="str">
            <v>FSUS1</v>
          </cell>
          <cell r="D69">
            <v>666100</v>
          </cell>
          <cell r="F69">
            <v>40401629.400000006</v>
          </cell>
        </row>
        <row r="70">
          <cell r="A70" t="str">
            <v>FSUS1</v>
          </cell>
          <cell r="D70">
            <v>500000</v>
          </cell>
          <cell r="F70">
            <v>30327000</v>
          </cell>
        </row>
        <row r="71">
          <cell r="A71" t="str">
            <v>FSUS1</v>
          </cell>
          <cell r="D71">
            <v>1000000</v>
          </cell>
          <cell r="F71">
            <v>60735000</v>
          </cell>
        </row>
        <row r="72">
          <cell r="A72" t="str">
            <v>FSUS1</v>
          </cell>
          <cell r="D72">
            <v>1000000</v>
          </cell>
          <cell r="F72">
            <v>60740000</v>
          </cell>
        </row>
        <row r="73">
          <cell r="A73" t="str">
            <v>FSUS1</v>
          </cell>
          <cell r="D73">
            <v>196410</v>
          </cell>
          <cell r="F73">
            <v>11913052.140000001</v>
          </cell>
        </row>
        <row r="74">
          <cell r="A74" t="str">
            <v>FSUS1</v>
          </cell>
          <cell r="D74">
            <v>687470</v>
          </cell>
          <cell r="F74">
            <v>41697805.380000003</v>
          </cell>
        </row>
        <row r="75">
          <cell r="A75" t="str">
            <v>FSUS1</v>
          </cell>
          <cell r="D75">
            <v>22688.2</v>
          </cell>
          <cell r="F75">
            <v>1376130.0828000002</v>
          </cell>
        </row>
        <row r="76">
          <cell r="A76" t="str">
            <v>FSUS1</v>
          </cell>
          <cell r="D76">
            <v>31409.599999999999</v>
          </cell>
          <cell r="F76">
            <v>1905117.8784</v>
          </cell>
        </row>
        <row r="77">
          <cell r="A77" t="str">
            <v>FSUS1</v>
          </cell>
          <cell r="D77">
            <v>2500000</v>
          </cell>
          <cell r="F77">
            <v>151843750</v>
          </cell>
        </row>
        <row r="78">
          <cell r="A78" t="str">
            <v>FSUS1</v>
          </cell>
          <cell r="D78">
            <v>785320</v>
          </cell>
          <cell r="F78">
            <v>47632799.280000001</v>
          </cell>
        </row>
        <row r="79">
          <cell r="A79" t="str">
            <v>FSUS2</v>
          </cell>
          <cell r="D79">
            <v>6870150</v>
          </cell>
          <cell r="F79">
            <v>416702078.10000002</v>
          </cell>
        </row>
        <row r="80">
          <cell r="A80" t="str">
            <v>FSUS1</v>
          </cell>
          <cell r="D80">
            <v>100057.5</v>
          </cell>
          <cell r="F80">
            <v>6068987.6625000006</v>
          </cell>
        </row>
        <row r="81">
          <cell r="A81" t="str">
            <v>FSUS1</v>
          </cell>
          <cell r="D81">
            <v>2001450</v>
          </cell>
          <cell r="F81">
            <v>121397949.75</v>
          </cell>
        </row>
        <row r="82">
          <cell r="A82" t="str">
            <v>FSUS1</v>
          </cell>
          <cell r="D82">
            <v>1334200</v>
          </cell>
          <cell r="F82">
            <v>80925901</v>
          </cell>
        </row>
        <row r="83">
          <cell r="A83" t="str">
            <v>FSUS1</v>
          </cell>
          <cell r="D83">
            <v>250000</v>
          </cell>
          <cell r="F83">
            <v>15163750</v>
          </cell>
        </row>
        <row r="84">
          <cell r="A84" t="str">
            <v>FSUS1</v>
          </cell>
          <cell r="D84">
            <v>99982.5</v>
          </cell>
          <cell r="F84">
            <v>6064438.5375000006</v>
          </cell>
        </row>
        <row r="85">
          <cell r="A85" t="str">
            <v>FSUS1</v>
          </cell>
          <cell r="D85">
            <v>137459</v>
          </cell>
          <cell r="F85">
            <v>8337575.6450000005</v>
          </cell>
        </row>
        <row r="86">
          <cell r="A86" t="str">
            <v>FSUS1</v>
          </cell>
          <cell r="D86">
            <v>161030.6</v>
          </cell>
          <cell r="F86">
            <v>9767311.0430000015</v>
          </cell>
        </row>
        <row r="87">
          <cell r="A87" t="str">
            <v>FSUS1</v>
          </cell>
          <cell r="D87">
            <v>98200</v>
          </cell>
          <cell r="F87">
            <v>5956321</v>
          </cell>
        </row>
        <row r="88">
          <cell r="A88" t="str">
            <v>FSUS1</v>
          </cell>
          <cell r="D88">
            <v>133170</v>
          </cell>
          <cell r="F88">
            <v>8077426.3500000006</v>
          </cell>
        </row>
        <row r="89">
          <cell r="A89" t="str">
            <v>FSUS1</v>
          </cell>
          <cell r="D89">
            <v>199785</v>
          </cell>
          <cell r="F89">
            <v>12117959.175000001</v>
          </cell>
        </row>
        <row r="90">
          <cell r="A90" t="str">
            <v>FSUS1</v>
          </cell>
          <cell r="D90">
            <v>500000</v>
          </cell>
          <cell r="F90">
            <v>30327500</v>
          </cell>
        </row>
        <row r="91">
          <cell r="A91" t="str">
            <v>FSUS1</v>
          </cell>
          <cell r="D91">
            <v>133250</v>
          </cell>
          <cell r="F91">
            <v>8082278.75</v>
          </cell>
        </row>
        <row r="92">
          <cell r="A92" t="str">
            <v>FSUS1</v>
          </cell>
          <cell r="D92">
            <v>399750</v>
          </cell>
          <cell r="F92">
            <v>24246836.25</v>
          </cell>
        </row>
        <row r="93">
          <cell r="A93" t="str">
            <v>FSUS1</v>
          </cell>
          <cell r="D93">
            <v>5000000</v>
          </cell>
          <cell r="F93">
            <v>303612500</v>
          </cell>
        </row>
        <row r="94">
          <cell r="A94" t="str">
            <v>FSUS2</v>
          </cell>
          <cell r="D94">
            <v>2007300</v>
          </cell>
          <cell r="F94">
            <v>121752781.5</v>
          </cell>
        </row>
        <row r="95">
          <cell r="A95" t="str">
            <v>FSUS1</v>
          </cell>
          <cell r="D95">
            <v>500000</v>
          </cell>
          <cell r="F95">
            <v>30327500</v>
          </cell>
        </row>
        <row r="96">
          <cell r="A96" t="str">
            <v>FSUS2</v>
          </cell>
          <cell r="D96">
            <v>1333000</v>
          </cell>
          <cell r="F96">
            <v>80853115</v>
          </cell>
        </row>
        <row r="97">
          <cell r="A97" t="str">
            <v>FSUS1</v>
          </cell>
          <cell r="D97">
            <v>589050</v>
          </cell>
          <cell r="F97">
            <v>35728827.75</v>
          </cell>
        </row>
        <row r="98">
          <cell r="A98" t="str">
            <v>FSUS1</v>
          </cell>
          <cell r="D98">
            <v>199770</v>
          </cell>
          <cell r="F98">
            <v>12117049.35</v>
          </cell>
        </row>
        <row r="99">
          <cell r="A99" t="str">
            <v>FSUS1</v>
          </cell>
          <cell r="D99">
            <v>300000</v>
          </cell>
          <cell r="F99">
            <v>18196500</v>
          </cell>
        </row>
        <row r="100">
          <cell r="A100" t="str">
            <v>FSUS2</v>
          </cell>
          <cell r="D100">
            <v>133700</v>
          </cell>
          <cell r="F100">
            <v>8109573.5</v>
          </cell>
        </row>
        <row r="101">
          <cell r="A101" t="str">
            <v>FSUS2</v>
          </cell>
          <cell r="D101">
            <v>267700</v>
          </cell>
          <cell r="F101">
            <v>16237343.5</v>
          </cell>
        </row>
        <row r="102">
          <cell r="A102" t="str">
            <v>FSUS1</v>
          </cell>
          <cell r="D102">
            <v>196490</v>
          </cell>
          <cell r="F102">
            <v>11918100.950000001</v>
          </cell>
        </row>
        <row r="103">
          <cell r="A103" t="str">
            <v>FSUS2</v>
          </cell>
          <cell r="D103">
            <v>3927340</v>
          </cell>
          <cell r="F103">
            <v>238334555.24000001</v>
          </cell>
        </row>
        <row r="104">
          <cell r="A104" t="str">
            <v>FSUS2</v>
          </cell>
          <cell r="D104">
            <v>3927650</v>
          </cell>
          <cell r="F104">
            <v>238353367.90000001</v>
          </cell>
        </row>
        <row r="105">
          <cell r="A105" t="str">
            <v>FSUS1</v>
          </cell>
          <cell r="D105">
            <v>5000000</v>
          </cell>
          <cell r="F105">
            <v>303755000</v>
          </cell>
        </row>
        <row r="106">
          <cell r="A106" t="str">
            <v>FSUS2</v>
          </cell>
          <cell r="D106">
            <v>5000000</v>
          </cell>
          <cell r="F106">
            <v>309200000</v>
          </cell>
        </row>
        <row r="107">
          <cell r="A107" t="str">
            <v>FSUS2</v>
          </cell>
          <cell r="D107">
            <v>5000000</v>
          </cell>
          <cell r="F107">
            <v>304475000</v>
          </cell>
        </row>
        <row r="108">
          <cell r="A108" t="str">
            <v>FSUS2</v>
          </cell>
          <cell r="D108">
            <v>86598.83</v>
          </cell>
          <cell r="F108">
            <v>5257025.2745650001</v>
          </cell>
        </row>
        <row r="109">
          <cell r="A109" t="str">
            <v>FSUS2</v>
          </cell>
          <cell r="D109">
            <v>134010</v>
          </cell>
          <cell r="F109">
            <v>8135144.0549999997</v>
          </cell>
        </row>
        <row r="110">
          <cell r="A110" t="str">
            <v>FSUS1</v>
          </cell>
          <cell r="D110">
            <v>3000000</v>
          </cell>
          <cell r="F110">
            <v>182385000</v>
          </cell>
        </row>
        <row r="111">
          <cell r="A111" t="str">
            <v>FSUS3</v>
          </cell>
          <cell r="D111">
            <v>5000000</v>
          </cell>
          <cell r="F111">
            <v>315150000</v>
          </cell>
        </row>
        <row r="112">
          <cell r="A112" t="str">
            <v>FSUS2</v>
          </cell>
          <cell r="D112">
            <v>1334000</v>
          </cell>
          <cell r="F112">
            <v>80981137</v>
          </cell>
        </row>
        <row r="113">
          <cell r="A113" t="str">
            <v>FSUS1</v>
          </cell>
          <cell r="D113">
            <v>2668400</v>
          </cell>
          <cell r="F113">
            <v>161986556.19999999</v>
          </cell>
        </row>
        <row r="114">
          <cell r="A114" t="str">
            <v>FSUS2</v>
          </cell>
          <cell r="D114">
            <v>5000000</v>
          </cell>
          <cell r="F114">
            <v>304500000</v>
          </cell>
        </row>
        <row r="115">
          <cell r="A115" t="str">
            <v>FSUS2</v>
          </cell>
          <cell r="D115">
            <v>5000000</v>
          </cell>
          <cell r="F115">
            <v>306525000</v>
          </cell>
        </row>
        <row r="116">
          <cell r="A116" t="str">
            <v>FSUS1</v>
          </cell>
          <cell r="D116">
            <v>1959630</v>
          </cell>
          <cell r="F116">
            <v>118941702.47999999</v>
          </cell>
        </row>
        <row r="117">
          <cell r="A117" t="str">
            <v>FSUS2</v>
          </cell>
          <cell r="D117">
            <v>5000000</v>
          </cell>
          <cell r="F117">
            <v>304550000</v>
          </cell>
        </row>
        <row r="118">
          <cell r="A118" t="str">
            <v>FSUS2</v>
          </cell>
          <cell r="D118">
            <v>425278.56</v>
          </cell>
          <cell r="F118">
            <v>25812707.477759998</v>
          </cell>
        </row>
        <row r="119">
          <cell r="A119" t="str">
            <v>FSUS2</v>
          </cell>
          <cell r="D119">
            <v>133050</v>
          </cell>
          <cell r="F119">
            <v>8075602.7999999998</v>
          </cell>
        </row>
        <row r="120">
          <cell r="A120" t="str">
            <v>FSUS2</v>
          </cell>
          <cell r="D120">
            <v>133340</v>
          </cell>
          <cell r="F120">
            <v>8093204.6399999997</v>
          </cell>
        </row>
        <row r="121">
          <cell r="A121" t="str">
            <v>FSUS2</v>
          </cell>
          <cell r="D121">
            <v>66855</v>
          </cell>
          <cell r="F121">
            <v>4057697.37</v>
          </cell>
        </row>
        <row r="122">
          <cell r="A122" t="str">
            <v>FSUS2</v>
          </cell>
          <cell r="D122">
            <v>157536</v>
          </cell>
          <cell r="F122">
            <v>9561489.9840000011</v>
          </cell>
        </row>
        <row r="123">
          <cell r="A123" t="str">
            <v>FSUS2</v>
          </cell>
          <cell r="D123">
            <v>269060</v>
          </cell>
          <cell r="F123">
            <v>16330327.640000001</v>
          </cell>
        </row>
        <row r="124">
          <cell r="A124" t="str">
            <v>FSUS2</v>
          </cell>
          <cell r="D124">
            <v>803760</v>
          </cell>
          <cell r="F124">
            <v>48783409.440000005</v>
          </cell>
        </row>
        <row r="125">
          <cell r="A125" t="str">
            <v>FSUS2</v>
          </cell>
          <cell r="D125">
            <v>196927.5</v>
          </cell>
          <cell r="F125">
            <v>11952317.685000001</v>
          </cell>
        </row>
        <row r="126">
          <cell r="A126" t="str">
            <v>FSUS2</v>
          </cell>
          <cell r="D126">
            <v>196545</v>
          </cell>
          <cell r="F126">
            <v>11929102.23</v>
          </cell>
        </row>
        <row r="127">
          <cell r="A127" t="str">
            <v>FSUS2</v>
          </cell>
          <cell r="D127">
            <v>196640</v>
          </cell>
          <cell r="F127">
            <v>11934868.16</v>
          </cell>
        </row>
        <row r="128">
          <cell r="A128" t="str">
            <v>FSUS2</v>
          </cell>
          <cell r="D128">
            <v>5000000</v>
          </cell>
          <cell r="F128">
            <v>304675000</v>
          </cell>
        </row>
        <row r="129">
          <cell r="A129" t="str">
            <v>FSUS2</v>
          </cell>
          <cell r="D129">
            <v>79896</v>
          </cell>
          <cell r="F129">
            <v>4849527.4079999998</v>
          </cell>
        </row>
        <row r="130">
          <cell r="A130" t="str">
            <v>FSUS2</v>
          </cell>
          <cell r="D130">
            <v>5000000</v>
          </cell>
          <cell r="F130">
            <v>305650000</v>
          </cell>
        </row>
        <row r="131">
          <cell r="A131" t="str">
            <v>FSUS2</v>
          </cell>
          <cell r="D131">
            <v>299812.5</v>
          </cell>
          <cell r="F131">
            <v>18198019.125</v>
          </cell>
        </row>
        <row r="132">
          <cell r="A132" t="str">
            <v>FSUS2</v>
          </cell>
          <cell r="D132">
            <v>133640</v>
          </cell>
          <cell r="F132">
            <v>8111680.7199999997</v>
          </cell>
        </row>
        <row r="133">
          <cell r="A133" t="str">
            <v>FSUS2</v>
          </cell>
          <cell r="D133">
            <v>268000</v>
          </cell>
          <cell r="F133">
            <v>16267064</v>
          </cell>
        </row>
        <row r="134">
          <cell r="A134" t="str">
            <v>FSUS2</v>
          </cell>
          <cell r="D134">
            <v>53504</v>
          </cell>
          <cell r="F134">
            <v>3247585.7919999999</v>
          </cell>
        </row>
        <row r="135">
          <cell r="A135" t="str">
            <v>FSUS2</v>
          </cell>
          <cell r="D135">
            <v>86866</v>
          </cell>
          <cell r="F135">
            <v>5272592.4680000003</v>
          </cell>
        </row>
        <row r="136">
          <cell r="A136" t="str">
            <v>FSUS2</v>
          </cell>
          <cell r="D136">
            <v>53292</v>
          </cell>
          <cell r="F136">
            <v>3234824.4000000004</v>
          </cell>
        </row>
        <row r="137">
          <cell r="A137" t="str">
            <v>FSUS2</v>
          </cell>
          <cell r="D137">
            <v>106728</v>
          </cell>
          <cell r="F137">
            <v>6478389.6000000006</v>
          </cell>
        </row>
        <row r="138">
          <cell r="A138" t="str">
            <v>FSUS2</v>
          </cell>
          <cell r="D138">
            <v>79932</v>
          </cell>
          <cell r="F138">
            <v>4851872.4000000004</v>
          </cell>
        </row>
        <row r="139">
          <cell r="A139" t="str">
            <v>FSUS2</v>
          </cell>
          <cell r="D139">
            <v>5000000</v>
          </cell>
          <cell r="F139">
            <v>304725000</v>
          </cell>
        </row>
        <row r="140">
          <cell r="A140" t="str">
            <v>FSUS2</v>
          </cell>
          <cell r="D140">
            <v>425495.7</v>
          </cell>
          <cell r="F140">
            <v>25827588.990000002</v>
          </cell>
        </row>
        <row r="141">
          <cell r="A141" t="str">
            <v>FSUS2</v>
          </cell>
          <cell r="D141">
            <v>5000000</v>
          </cell>
          <cell r="F141">
            <v>304650000</v>
          </cell>
        </row>
        <row r="142">
          <cell r="A142" t="str">
            <v>FSUS1</v>
          </cell>
          <cell r="D142">
            <v>163380.9</v>
          </cell>
          <cell r="F142">
            <v>9917220.6300000008</v>
          </cell>
        </row>
        <row r="143">
          <cell r="A143" t="str">
            <v>FSUS2</v>
          </cell>
          <cell r="D143">
            <v>667850</v>
          </cell>
          <cell r="F143">
            <v>40526807.625</v>
          </cell>
        </row>
        <row r="144">
          <cell r="A144" t="str">
            <v>FSUS1</v>
          </cell>
          <cell r="D144">
            <v>177020.07</v>
          </cell>
          <cell r="F144">
            <v>10742020.397775</v>
          </cell>
        </row>
        <row r="145">
          <cell r="A145" t="str">
            <v>FSUS2</v>
          </cell>
          <cell r="D145">
            <v>5000000</v>
          </cell>
          <cell r="F145">
            <v>309650000</v>
          </cell>
        </row>
        <row r="146">
          <cell r="A146" t="str">
            <v>FSUS2</v>
          </cell>
          <cell r="D146">
            <v>5000000</v>
          </cell>
          <cell r="F146">
            <v>307525000</v>
          </cell>
        </row>
        <row r="147">
          <cell r="A147" t="str">
            <v>FSUS2</v>
          </cell>
          <cell r="D147">
            <v>282114</v>
          </cell>
          <cell r="F147">
            <v>17127423.054000001</v>
          </cell>
        </row>
        <row r="148">
          <cell r="A148" t="str">
            <v>FSUS2</v>
          </cell>
          <cell r="D148">
            <v>1334050</v>
          </cell>
          <cell r="F148">
            <v>80991509.549999997</v>
          </cell>
        </row>
        <row r="149">
          <cell r="A149" t="str">
            <v>FSUS2</v>
          </cell>
          <cell r="D149">
            <v>5000000</v>
          </cell>
          <cell r="F149">
            <v>309500000</v>
          </cell>
        </row>
        <row r="150">
          <cell r="A150" t="str">
            <v>FSUS2</v>
          </cell>
          <cell r="D150">
            <v>3000000</v>
          </cell>
          <cell r="F150">
            <v>183960000</v>
          </cell>
        </row>
        <row r="151">
          <cell r="A151" t="str">
            <v>FSUS2</v>
          </cell>
          <cell r="D151">
            <v>267560</v>
          </cell>
          <cell r="F151">
            <v>16243835.16</v>
          </cell>
        </row>
        <row r="152">
          <cell r="A152" t="str">
            <v>FSUS2</v>
          </cell>
          <cell r="D152">
            <v>401310</v>
          </cell>
          <cell r="F152">
            <v>24363931.41</v>
          </cell>
        </row>
        <row r="153">
          <cell r="A153" t="str">
            <v>FSUS2</v>
          </cell>
          <cell r="D153">
            <v>5000000</v>
          </cell>
          <cell r="F153">
            <v>304650000</v>
          </cell>
        </row>
        <row r="154">
          <cell r="A154" t="str">
            <v>FSUS2</v>
          </cell>
          <cell r="D154">
            <v>267760</v>
          </cell>
          <cell r="F154">
            <v>16255977.359999999</v>
          </cell>
        </row>
        <row r="155">
          <cell r="A155" t="str">
            <v>FSUS2</v>
          </cell>
          <cell r="D155">
            <v>5000000</v>
          </cell>
          <cell r="F155">
            <v>307100000</v>
          </cell>
        </row>
        <row r="156">
          <cell r="A156" t="str">
            <v>FSUS2</v>
          </cell>
          <cell r="D156">
            <v>3000000</v>
          </cell>
          <cell r="F156">
            <v>184320000</v>
          </cell>
        </row>
        <row r="157">
          <cell r="A157" t="str">
            <v>FSUS2</v>
          </cell>
          <cell r="D157">
            <v>5000000</v>
          </cell>
          <cell r="F157">
            <v>304775000</v>
          </cell>
        </row>
        <row r="158">
          <cell r="A158" t="str">
            <v>FSUS2</v>
          </cell>
          <cell r="D158">
            <v>1325900</v>
          </cell>
          <cell r="F158">
            <v>80478152.299999997</v>
          </cell>
        </row>
        <row r="159">
          <cell r="A159" t="str">
            <v>FSUS2</v>
          </cell>
          <cell r="D159">
            <v>5000000</v>
          </cell>
          <cell r="F159">
            <v>307850000</v>
          </cell>
        </row>
        <row r="160">
          <cell r="A160" t="str">
            <v>FSUS2</v>
          </cell>
          <cell r="D160">
            <v>3000000</v>
          </cell>
          <cell r="F160">
            <v>185310000</v>
          </cell>
        </row>
        <row r="161">
          <cell r="A161" t="str">
            <v>FSUS2</v>
          </cell>
          <cell r="D161">
            <v>5000000</v>
          </cell>
          <cell r="F161">
            <v>309800000</v>
          </cell>
        </row>
        <row r="162">
          <cell r="A162" t="str">
            <v>FSUS2</v>
          </cell>
          <cell r="D162">
            <v>142954.39000000001</v>
          </cell>
          <cell r="F162">
            <v>8679475.788850002</v>
          </cell>
        </row>
        <row r="163">
          <cell r="A163" t="str">
            <v>FSUS2</v>
          </cell>
          <cell r="D163">
            <v>10582918.5</v>
          </cell>
          <cell r="F163">
            <v>642541896.72750008</v>
          </cell>
        </row>
        <row r="164">
          <cell r="A164" t="str">
            <v>FSUS2</v>
          </cell>
          <cell r="D164">
            <v>5000000</v>
          </cell>
          <cell r="F164">
            <v>308700000</v>
          </cell>
        </row>
        <row r="165">
          <cell r="A165" t="str">
            <v>FSUS3</v>
          </cell>
          <cell r="D165">
            <v>5000000</v>
          </cell>
          <cell r="F165">
            <v>315600000</v>
          </cell>
        </row>
        <row r="166">
          <cell r="A166" t="str">
            <v>FSUS2</v>
          </cell>
          <cell r="D166">
            <v>3000000</v>
          </cell>
          <cell r="F166">
            <v>184065000</v>
          </cell>
        </row>
        <row r="167">
          <cell r="A167" t="str">
            <v>FSUS2</v>
          </cell>
          <cell r="D167">
            <v>5000000</v>
          </cell>
          <cell r="F167">
            <v>307762500</v>
          </cell>
        </row>
        <row r="168">
          <cell r="A168" t="str">
            <v>FSUS2</v>
          </cell>
          <cell r="D168">
            <v>3000000</v>
          </cell>
          <cell r="F168">
            <v>185190000</v>
          </cell>
        </row>
        <row r="169">
          <cell r="A169" t="str">
            <v>FSUS2</v>
          </cell>
          <cell r="D169">
            <v>2000000</v>
          </cell>
          <cell r="F169">
            <v>123450000</v>
          </cell>
        </row>
        <row r="170">
          <cell r="A170" t="str">
            <v>FSUS2</v>
          </cell>
          <cell r="D170">
            <v>131910</v>
          </cell>
          <cell r="F170">
            <v>8010234.75</v>
          </cell>
        </row>
        <row r="171">
          <cell r="A171" t="str">
            <v>FSUS2</v>
          </cell>
          <cell r="D171">
            <v>3000000</v>
          </cell>
          <cell r="F171">
            <v>184620000</v>
          </cell>
        </row>
        <row r="172">
          <cell r="A172" t="str">
            <v>FSUS2</v>
          </cell>
          <cell r="D172">
            <v>5000000</v>
          </cell>
          <cell r="F172">
            <v>306750000</v>
          </cell>
        </row>
        <row r="173">
          <cell r="A173" t="str">
            <v>FSUS2</v>
          </cell>
          <cell r="D173">
            <v>4000000</v>
          </cell>
          <cell r="F173">
            <v>245520000</v>
          </cell>
        </row>
        <row r="174">
          <cell r="A174" t="str">
            <v>FSUS2</v>
          </cell>
          <cell r="D174">
            <v>4000000</v>
          </cell>
          <cell r="F174">
            <v>247640000</v>
          </cell>
        </row>
        <row r="175">
          <cell r="A175" t="str">
            <v>FSUS2</v>
          </cell>
          <cell r="D175">
            <v>7000000</v>
          </cell>
          <cell r="F175">
            <v>433300000</v>
          </cell>
        </row>
        <row r="176">
          <cell r="A176" t="str">
            <v>FSUS2</v>
          </cell>
          <cell r="D176">
            <v>5000000</v>
          </cell>
          <cell r="F176">
            <v>305550000</v>
          </cell>
        </row>
        <row r="177">
          <cell r="A177" t="str">
            <v>FSUS2</v>
          </cell>
          <cell r="D177">
            <v>5000000</v>
          </cell>
          <cell r="F177">
            <v>309600000</v>
          </cell>
        </row>
        <row r="178">
          <cell r="A178" t="str">
            <v>FSUS2</v>
          </cell>
          <cell r="D178">
            <v>1987837.5</v>
          </cell>
          <cell r="F178">
            <v>120711432.1875</v>
          </cell>
        </row>
        <row r="179">
          <cell r="A179" t="str">
            <v>FSUS2</v>
          </cell>
          <cell r="D179">
            <v>5000000</v>
          </cell>
          <cell r="F179">
            <v>309500000</v>
          </cell>
        </row>
        <row r="180">
          <cell r="A180" t="str">
            <v>FSUS2</v>
          </cell>
          <cell r="D180">
            <v>5000000</v>
          </cell>
          <cell r="F180">
            <v>306737500</v>
          </cell>
        </row>
        <row r="181">
          <cell r="A181" t="str">
            <v>FSUS2</v>
          </cell>
          <cell r="D181">
            <v>3000000</v>
          </cell>
          <cell r="F181">
            <v>184020000</v>
          </cell>
        </row>
        <row r="182">
          <cell r="A182" t="str">
            <v>FSUS2</v>
          </cell>
          <cell r="D182">
            <v>78972</v>
          </cell>
          <cell r="F182">
            <v>4795574.7</v>
          </cell>
        </row>
        <row r="183">
          <cell r="A183" t="str">
            <v>FSUS2</v>
          </cell>
          <cell r="D183">
            <v>5000000</v>
          </cell>
          <cell r="F183">
            <v>307650000</v>
          </cell>
        </row>
        <row r="184">
          <cell r="A184" t="str">
            <v>FSUS2</v>
          </cell>
          <cell r="D184">
            <v>5000000</v>
          </cell>
          <cell r="F184">
            <v>308600000</v>
          </cell>
        </row>
        <row r="185">
          <cell r="A185" t="str">
            <v>FSUS2</v>
          </cell>
          <cell r="D185">
            <v>5000000</v>
          </cell>
          <cell r="F185">
            <v>307600000</v>
          </cell>
        </row>
        <row r="186">
          <cell r="A186" t="str">
            <v>FSUS2</v>
          </cell>
          <cell r="D186">
            <v>3000000</v>
          </cell>
          <cell r="F186">
            <v>182835000</v>
          </cell>
        </row>
        <row r="187">
          <cell r="A187" t="str">
            <v>FSUS2</v>
          </cell>
          <cell r="D187">
            <v>5000000</v>
          </cell>
          <cell r="F187">
            <v>304800000</v>
          </cell>
        </row>
        <row r="188">
          <cell r="A188" t="str">
            <v>FSUS2</v>
          </cell>
          <cell r="D188">
            <v>132030</v>
          </cell>
          <cell r="F188">
            <v>8017323.7050000001</v>
          </cell>
        </row>
        <row r="189">
          <cell r="A189" t="str">
            <v>FSUS2</v>
          </cell>
          <cell r="D189">
            <v>132180</v>
          </cell>
          <cell r="F189">
            <v>8026432.2300000004</v>
          </cell>
        </row>
        <row r="190">
          <cell r="A190" t="str">
            <v>FSUS2</v>
          </cell>
          <cell r="D190">
            <v>132310</v>
          </cell>
          <cell r="F190">
            <v>8034326.2850000001</v>
          </cell>
        </row>
        <row r="191">
          <cell r="A191" t="str">
            <v>FSUS2</v>
          </cell>
          <cell r="D191">
            <v>192930</v>
          </cell>
          <cell r="F191">
            <v>11713744.950000001</v>
          </cell>
        </row>
        <row r="192">
          <cell r="A192" t="str">
            <v>FSUS2</v>
          </cell>
          <cell r="D192">
            <v>5000000</v>
          </cell>
          <cell r="F192">
            <v>304750000</v>
          </cell>
        </row>
        <row r="193">
          <cell r="A193" t="str">
            <v>FSUS2</v>
          </cell>
          <cell r="D193">
            <v>3000000</v>
          </cell>
          <cell r="F193">
            <v>184620000</v>
          </cell>
        </row>
        <row r="194">
          <cell r="A194" t="str">
            <v>FSUS2</v>
          </cell>
          <cell r="D194">
            <v>84997.88</v>
          </cell>
          <cell r="F194">
            <v>5161411.2651199996</v>
          </cell>
        </row>
        <row r="195">
          <cell r="A195" t="str">
            <v>FSUS2</v>
          </cell>
          <cell r="D195">
            <v>329300</v>
          </cell>
          <cell r="F195">
            <v>19996413.199999999</v>
          </cell>
        </row>
        <row r="196">
          <cell r="A196" t="str">
            <v>FSUS2</v>
          </cell>
          <cell r="D196">
            <v>5000000</v>
          </cell>
          <cell r="F196">
            <v>304725000</v>
          </cell>
        </row>
        <row r="197">
          <cell r="A197" t="str">
            <v>FSUS2</v>
          </cell>
          <cell r="D197">
            <v>197407.5</v>
          </cell>
          <cell r="F197">
            <v>11984806.7325</v>
          </cell>
        </row>
        <row r="198">
          <cell r="A198" t="str">
            <v>FSUS2</v>
          </cell>
          <cell r="D198">
            <v>260869.57</v>
          </cell>
          <cell r="F198">
            <v>15837652.464269999</v>
          </cell>
        </row>
        <row r="199">
          <cell r="A199" t="str">
            <v>FSUS2</v>
          </cell>
          <cell r="D199">
            <v>41288.19</v>
          </cell>
          <cell r="F199">
            <v>2506647.3030900001</v>
          </cell>
        </row>
        <row r="200">
          <cell r="A200" t="str">
            <v>FSUS2</v>
          </cell>
          <cell r="D200">
            <v>5000000</v>
          </cell>
          <cell r="F200">
            <v>309525000</v>
          </cell>
        </row>
        <row r="201">
          <cell r="A201" t="str">
            <v>FSUS2</v>
          </cell>
          <cell r="D201">
            <v>136124.79999999999</v>
          </cell>
          <cell r="F201">
            <v>8264272.7327999994</v>
          </cell>
        </row>
        <row r="202">
          <cell r="A202" t="str">
            <v>FSUS2</v>
          </cell>
          <cell r="D202">
            <v>132080</v>
          </cell>
          <cell r="F202">
            <v>8018708.8799999999</v>
          </cell>
        </row>
        <row r="203">
          <cell r="A203" t="str">
            <v>FSUS2</v>
          </cell>
          <cell r="D203">
            <v>43380.18</v>
          </cell>
          <cell r="F203">
            <v>2633654.1079799999</v>
          </cell>
        </row>
        <row r="204">
          <cell r="A204" t="str">
            <v>FSUS3</v>
          </cell>
          <cell r="D204">
            <v>5000000</v>
          </cell>
          <cell r="F204">
            <v>314850000</v>
          </cell>
        </row>
        <row r="205">
          <cell r="A205" t="str">
            <v>FSUS2</v>
          </cell>
          <cell r="D205">
            <v>1955650</v>
          </cell>
          <cell r="F205">
            <v>118693287.625</v>
          </cell>
        </row>
        <row r="206">
          <cell r="A206" t="str">
            <v>FSUS2</v>
          </cell>
          <cell r="D206">
            <v>2000000</v>
          </cell>
          <cell r="F206">
            <v>122620000</v>
          </cell>
        </row>
        <row r="207">
          <cell r="A207" t="str">
            <v>FSUS2</v>
          </cell>
          <cell r="D207">
            <v>5000000</v>
          </cell>
          <cell r="F207">
            <v>306625000</v>
          </cell>
        </row>
        <row r="208">
          <cell r="A208" t="str">
            <v>FSUS2</v>
          </cell>
          <cell r="D208">
            <v>5000000</v>
          </cell>
          <cell r="F208">
            <v>309475000</v>
          </cell>
        </row>
        <row r="209">
          <cell r="A209" t="str">
            <v>FSUS2</v>
          </cell>
          <cell r="D209">
            <v>660000</v>
          </cell>
          <cell r="F209">
            <v>40029000</v>
          </cell>
        </row>
        <row r="210">
          <cell r="A210" t="str">
            <v>FSUS2</v>
          </cell>
          <cell r="D210">
            <v>4000000</v>
          </cell>
          <cell r="F210">
            <v>243800000</v>
          </cell>
        </row>
        <row r="211">
          <cell r="A211" t="str">
            <v>FSUS2</v>
          </cell>
          <cell r="D211">
            <v>132230</v>
          </cell>
          <cell r="F211">
            <v>8019749.5</v>
          </cell>
        </row>
        <row r="212">
          <cell r="A212" t="str">
            <v>FSUS2</v>
          </cell>
          <cell r="D212">
            <v>264280</v>
          </cell>
          <cell r="F212">
            <v>16028582</v>
          </cell>
        </row>
        <row r="213">
          <cell r="A213" t="str">
            <v>FSUS2</v>
          </cell>
          <cell r="D213">
            <v>331875</v>
          </cell>
          <cell r="F213">
            <v>20128218.75</v>
          </cell>
        </row>
        <row r="214">
          <cell r="A214" t="str">
            <v>FSUS2</v>
          </cell>
          <cell r="D214">
            <v>427440</v>
          </cell>
          <cell r="F214">
            <v>25931929.919999998</v>
          </cell>
        </row>
        <row r="215">
          <cell r="A215" t="str">
            <v>FSUS2</v>
          </cell>
          <cell r="D215">
            <v>10000000</v>
          </cell>
          <cell r="F215">
            <v>610600000</v>
          </cell>
        </row>
        <row r="216">
          <cell r="A216" t="str">
            <v>FSUS2</v>
          </cell>
          <cell r="D216">
            <v>5000000</v>
          </cell>
          <cell r="F216">
            <v>309000000</v>
          </cell>
        </row>
        <row r="217">
          <cell r="A217" t="str">
            <v>FSUS2</v>
          </cell>
          <cell r="D217">
            <v>131590</v>
          </cell>
          <cell r="F217">
            <v>7987249.8200000003</v>
          </cell>
        </row>
        <row r="218">
          <cell r="A218" t="str">
            <v>FSUS2</v>
          </cell>
          <cell r="D218">
            <v>176986.33</v>
          </cell>
          <cell r="F218">
            <v>10742716.258339999</v>
          </cell>
        </row>
        <row r="219">
          <cell r="A219" t="str">
            <v>FSUS2</v>
          </cell>
          <cell r="D219">
            <v>3000000</v>
          </cell>
          <cell r="F219">
            <v>185580000</v>
          </cell>
        </row>
        <row r="220">
          <cell r="A220" t="str">
            <v>FSUS2</v>
          </cell>
          <cell r="D220">
            <v>330175</v>
          </cell>
          <cell r="F220">
            <v>20066385.625</v>
          </cell>
        </row>
        <row r="221">
          <cell r="A221" t="str">
            <v>FSUS2</v>
          </cell>
          <cell r="D221">
            <v>132450</v>
          </cell>
          <cell r="F221">
            <v>8049648.75</v>
          </cell>
        </row>
        <row r="222">
          <cell r="A222" t="str">
            <v>FSUS2</v>
          </cell>
          <cell r="D222">
            <v>1323600</v>
          </cell>
          <cell r="F222">
            <v>80441790</v>
          </cell>
        </row>
        <row r="223">
          <cell r="A223" t="str">
            <v>FSUS2</v>
          </cell>
          <cell r="D223">
            <v>5000000</v>
          </cell>
          <cell r="F223">
            <v>307550000</v>
          </cell>
        </row>
        <row r="224">
          <cell r="A224" t="str">
            <v>FSUS2</v>
          </cell>
          <cell r="D224">
            <v>230247.5</v>
          </cell>
          <cell r="F224">
            <v>13950696.025</v>
          </cell>
        </row>
        <row r="225">
          <cell r="A225" t="str">
            <v>FSUS2</v>
          </cell>
          <cell r="D225">
            <v>9771500</v>
          </cell>
          <cell r="F225">
            <v>592055185</v>
          </cell>
        </row>
        <row r="226">
          <cell r="A226" t="str">
            <v>FSUS2</v>
          </cell>
          <cell r="D226">
            <v>195380</v>
          </cell>
          <cell r="F226">
            <v>11838074.200000001</v>
          </cell>
        </row>
        <row r="227">
          <cell r="A227" t="str">
            <v>FSUS2</v>
          </cell>
          <cell r="D227">
            <v>198675</v>
          </cell>
          <cell r="F227">
            <v>12037718.25</v>
          </cell>
        </row>
        <row r="228">
          <cell r="A228" t="str">
            <v>FSUS2</v>
          </cell>
          <cell r="D228">
            <v>131620</v>
          </cell>
          <cell r="F228">
            <v>8005260.0199999996</v>
          </cell>
        </row>
        <row r="229">
          <cell r="A229" t="str">
            <v>FSUS2</v>
          </cell>
          <cell r="D229">
            <v>4000000</v>
          </cell>
          <cell r="F229">
            <v>244760000</v>
          </cell>
        </row>
        <row r="230">
          <cell r="A230" t="str">
            <v>FSUS2</v>
          </cell>
          <cell r="D230">
            <v>7000000</v>
          </cell>
          <cell r="F230">
            <v>432810000</v>
          </cell>
        </row>
        <row r="231">
          <cell r="A231" t="str">
            <v>FSUS2</v>
          </cell>
          <cell r="D231">
            <v>3000000</v>
          </cell>
          <cell r="F231">
            <v>183750000</v>
          </cell>
        </row>
        <row r="232">
          <cell r="A232" t="str">
            <v>FSUS2</v>
          </cell>
          <cell r="D232">
            <v>4000000</v>
          </cell>
          <cell r="F232">
            <v>247320000</v>
          </cell>
        </row>
        <row r="233">
          <cell r="A233" t="str">
            <v>FSUS2</v>
          </cell>
          <cell r="D233">
            <v>3000000</v>
          </cell>
          <cell r="F233">
            <v>183750000</v>
          </cell>
        </row>
        <row r="234">
          <cell r="A234" t="str">
            <v>FSUS2</v>
          </cell>
          <cell r="D234">
            <v>194820</v>
          </cell>
          <cell r="F234">
            <v>11846809.379999999</v>
          </cell>
        </row>
        <row r="235">
          <cell r="A235" t="str">
            <v>FSUS2</v>
          </cell>
          <cell r="D235">
            <v>4000000</v>
          </cell>
          <cell r="F235">
            <v>245040000</v>
          </cell>
        </row>
        <row r="236">
          <cell r="A236" t="str">
            <v>FSUS2</v>
          </cell>
          <cell r="D236">
            <v>196875</v>
          </cell>
          <cell r="F236">
            <v>11971771.875</v>
          </cell>
        </row>
        <row r="237">
          <cell r="A237" t="str">
            <v>FSUS2</v>
          </cell>
          <cell r="D237">
            <v>5000000</v>
          </cell>
          <cell r="F237">
            <v>306800000</v>
          </cell>
        </row>
        <row r="238">
          <cell r="A238" t="str">
            <v>FSUS2</v>
          </cell>
          <cell r="D238">
            <v>3000000</v>
          </cell>
          <cell r="F238">
            <v>184755000</v>
          </cell>
        </row>
        <row r="239">
          <cell r="A239" t="str">
            <v>FSUS2</v>
          </cell>
          <cell r="D239">
            <v>5000000</v>
          </cell>
          <cell r="F239">
            <v>309750000</v>
          </cell>
        </row>
        <row r="240">
          <cell r="A240" t="str">
            <v>FSUS2</v>
          </cell>
          <cell r="D240">
            <v>130600</v>
          </cell>
          <cell r="F240">
            <v>7938651.6000000006</v>
          </cell>
        </row>
        <row r="241">
          <cell r="A241" t="str">
            <v>FSUS2</v>
          </cell>
          <cell r="D241">
            <v>196720</v>
          </cell>
          <cell r="F241">
            <v>11957821.92</v>
          </cell>
        </row>
        <row r="242">
          <cell r="A242" t="str">
            <v>FSUS2</v>
          </cell>
          <cell r="D242">
            <v>5000000</v>
          </cell>
          <cell r="F242">
            <v>309850000</v>
          </cell>
        </row>
        <row r="243">
          <cell r="A243" t="str">
            <v>FSUS2</v>
          </cell>
          <cell r="D243">
            <v>5000000</v>
          </cell>
          <cell r="F243">
            <v>307900000</v>
          </cell>
        </row>
        <row r="244">
          <cell r="A244" t="str">
            <v>FSUS2</v>
          </cell>
          <cell r="D244">
            <v>3000000</v>
          </cell>
          <cell r="F244">
            <v>183630000</v>
          </cell>
        </row>
        <row r="245">
          <cell r="A245" t="str">
            <v>FSUS2</v>
          </cell>
          <cell r="D245">
            <v>455770</v>
          </cell>
          <cell r="F245">
            <v>27696003.474999998</v>
          </cell>
        </row>
        <row r="246">
          <cell r="A246" t="str">
            <v>FSUS2</v>
          </cell>
          <cell r="D246">
            <v>5000000</v>
          </cell>
          <cell r="F246">
            <v>308800000</v>
          </cell>
        </row>
        <row r="247">
          <cell r="A247" t="str">
            <v>FSUS2</v>
          </cell>
          <cell r="D247">
            <v>5000000</v>
          </cell>
          <cell r="F247">
            <v>306900000</v>
          </cell>
        </row>
        <row r="248">
          <cell r="A248" t="str">
            <v>FSUS2</v>
          </cell>
          <cell r="D248">
            <v>3000000</v>
          </cell>
          <cell r="F248">
            <v>184140000</v>
          </cell>
        </row>
        <row r="249">
          <cell r="A249" t="str">
            <v>FSUS2</v>
          </cell>
          <cell r="D249">
            <v>2000000</v>
          </cell>
          <cell r="F249">
            <v>122760000</v>
          </cell>
        </row>
        <row r="250">
          <cell r="A250" t="str">
            <v>FSUS2</v>
          </cell>
          <cell r="D250">
            <v>4000000</v>
          </cell>
          <cell r="F250">
            <v>244640000</v>
          </cell>
        </row>
        <row r="251">
          <cell r="A251" t="str">
            <v>FSUS2</v>
          </cell>
          <cell r="D251">
            <v>294285</v>
          </cell>
          <cell r="F251">
            <v>17874282.329999998</v>
          </cell>
        </row>
        <row r="252">
          <cell r="A252" t="str">
            <v>FSUS2</v>
          </cell>
          <cell r="D252">
            <v>130920</v>
          </cell>
          <cell r="F252">
            <v>7951426.2000000002</v>
          </cell>
        </row>
        <row r="253">
          <cell r="A253" t="str">
            <v>FSUS2</v>
          </cell>
          <cell r="D253">
            <v>5000000</v>
          </cell>
          <cell r="F253">
            <v>306850000</v>
          </cell>
        </row>
        <row r="254">
          <cell r="A254" t="str">
            <v>FSUS2</v>
          </cell>
          <cell r="D254">
            <v>130740</v>
          </cell>
          <cell r="F254">
            <v>7938140.5800000001</v>
          </cell>
        </row>
        <row r="255">
          <cell r="A255" t="str">
            <v>FSUS2</v>
          </cell>
          <cell r="D255">
            <v>130840</v>
          </cell>
          <cell r="F255">
            <v>7944212.2800000003</v>
          </cell>
        </row>
        <row r="256">
          <cell r="A256" t="str">
            <v>FSUS2</v>
          </cell>
          <cell r="D256">
            <v>3000000</v>
          </cell>
          <cell r="F256">
            <v>183450000</v>
          </cell>
        </row>
        <row r="257">
          <cell r="A257" t="str">
            <v>FSUS2</v>
          </cell>
          <cell r="D257">
            <v>5000000</v>
          </cell>
          <cell r="F257">
            <v>306650000</v>
          </cell>
        </row>
        <row r="258">
          <cell r="A258" t="str">
            <v>FSUS2</v>
          </cell>
          <cell r="D258">
            <v>5000000</v>
          </cell>
          <cell r="F258">
            <v>307700000</v>
          </cell>
        </row>
        <row r="259">
          <cell r="A259" t="str">
            <v>FSUS2</v>
          </cell>
          <cell r="D259">
            <v>1000000</v>
          </cell>
          <cell r="F259">
            <v>60769500</v>
          </cell>
        </row>
        <row r="260">
          <cell r="A260" t="str">
            <v>FSUS2</v>
          </cell>
          <cell r="D260">
            <v>1000000</v>
          </cell>
          <cell r="F260">
            <v>60769500</v>
          </cell>
        </row>
        <row r="261">
          <cell r="A261" t="str">
            <v>FSUS2</v>
          </cell>
          <cell r="D261">
            <v>3000000</v>
          </cell>
          <cell r="F261">
            <v>184140000</v>
          </cell>
        </row>
        <row r="262">
          <cell r="A262" t="str">
            <v>FSUS2</v>
          </cell>
          <cell r="D262">
            <v>130600</v>
          </cell>
          <cell r="F262">
            <v>7936953.8000000007</v>
          </cell>
        </row>
        <row r="263">
          <cell r="A263" t="str">
            <v>FSUS2</v>
          </cell>
          <cell r="D263">
            <v>392670</v>
          </cell>
          <cell r="F263">
            <v>23863733.91</v>
          </cell>
        </row>
        <row r="264">
          <cell r="A264" t="str">
            <v>FSUS2</v>
          </cell>
          <cell r="D264">
            <v>650000</v>
          </cell>
          <cell r="F264">
            <v>39489125</v>
          </cell>
        </row>
        <row r="265">
          <cell r="A265" t="str">
            <v>FSUS2</v>
          </cell>
          <cell r="D265">
            <v>198240</v>
          </cell>
          <cell r="F265">
            <v>12043575.6</v>
          </cell>
        </row>
        <row r="266">
          <cell r="A266" t="str">
            <v>FSUS2</v>
          </cell>
          <cell r="D266">
            <v>261240</v>
          </cell>
          <cell r="F266">
            <v>15870983.1</v>
          </cell>
        </row>
        <row r="267">
          <cell r="A267" t="str">
            <v>FSUS2</v>
          </cell>
          <cell r="D267">
            <v>198170</v>
          </cell>
          <cell r="F267">
            <v>12039322.924999999</v>
          </cell>
        </row>
        <row r="268">
          <cell r="A268" t="str">
            <v>FSUS2</v>
          </cell>
          <cell r="D268">
            <v>3000000</v>
          </cell>
          <cell r="F268">
            <v>185880000</v>
          </cell>
        </row>
        <row r="269">
          <cell r="A269" t="str">
            <v>FSUS2</v>
          </cell>
          <cell r="D269">
            <v>5000000</v>
          </cell>
          <cell r="F269">
            <v>307250000</v>
          </cell>
        </row>
        <row r="270">
          <cell r="A270" t="str">
            <v>FSUS2</v>
          </cell>
          <cell r="D270">
            <v>5000000</v>
          </cell>
          <cell r="F270">
            <v>307250000</v>
          </cell>
        </row>
        <row r="271">
          <cell r="A271" t="str">
            <v>FSUS2</v>
          </cell>
          <cell r="D271">
            <v>1955850</v>
          </cell>
          <cell r="F271">
            <v>119121044.25</v>
          </cell>
        </row>
        <row r="272">
          <cell r="A272" t="str">
            <v>FSUS2</v>
          </cell>
          <cell r="D272">
            <v>7823010</v>
          </cell>
          <cell r="F272">
            <v>476460424.05000001</v>
          </cell>
        </row>
        <row r="273">
          <cell r="A273" t="str">
            <v>FSUS2</v>
          </cell>
          <cell r="D273">
            <v>3000000</v>
          </cell>
          <cell r="F273">
            <v>184800000</v>
          </cell>
        </row>
        <row r="274">
          <cell r="A274" t="str">
            <v>FSUS2</v>
          </cell>
          <cell r="D274">
            <v>5000000</v>
          </cell>
          <cell r="F274">
            <v>308100000</v>
          </cell>
        </row>
        <row r="275">
          <cell r="A275" t="str">
            <v>FSUS2</v>
          </cell>
          <cell r="D275">
            <v>5000000</v>
          </cell>
          <cell r="F275">
            <v>308050000</v>
          </cell>
        </row>
        <row r="276">
          <cell r="A276" t="str">
            <v>FSUS2</v>
          </cell>
          <cell r="D276">
            <v>2000000</v>
          </cell>
          <cell r="F276">
            <v>123940000</v>
          </cell>
        </row>
        <row r="277">
          <cell r="A277" t="str">
            <v>FSUS2</v>
          </cell>
          <cell r="D277">
            <v>5000000</v>
          </cell>
          <cell r="F277">
            <v>307875000</v>
          </cell>
        </row>
        <row r="278">
          <cell r="A278" t="str">
            <v>FSUS2</v>
          </cell>
          <cell r="D278">
            <v>3000000</v>
          </cell>
          <cell r="F278">
            <v>184710000</v>
          </cell>
        </row>
        <row r="279">
          <cell r="A279" t="str">
            <v>FSUS2</v>
          </cell>
          <cell r="D279">
            <v>5000000</v>
          </cell>
          <cell r="F279">
            <v>307850000</v>
          </cell>
        </row>
        <row r="280">
          <cell r="A280" t="str">
            <v>FSUS2</v>
          </cell>
          <cell r="D280">
            <v>2000000</v>
          </cell>
          <cell r="F280">
            <v>123500000</v>
          </cell>
        </row>
        <row r="281">
          <cell r="A281" t="str">
            <v>FSUS2</v>
          </cell>
          <cell r="D281">
            <v>3000000</v>
          </cell>
          <cell r="F281">
            <v>185760000</v>
          </cell>
        </row>
        <row r="282">
          <cell r="A282" t="str">
            <v>FSUS2</v>
          </cell>
          <cell r="D282">
            <v>5000000</v>
          </cell>
          <cell r="F282">
            <v>308600000</v>
          </cell>
        </row>
        <row r="283">
          <cell r="A283" t="str">
            <v>FSUS2</v>
          </cell>
          <cell r="D283">
            <v>5000000</v>
          </cell>
          <cell r="F283">
            <v>307650000</v>
          </cell>
        </row>
        <row r="284">
          <cell r="A284" t="str">
            <v>FSUS2</v>
          </cell>
          <cell r="D284">
            <v>4000000</v>
          </cell>
          <cell r="F284">
            <v>246200000</v>
          </cell>
        </row>
        <row r="285">
          <cell r="A285" t="str">
            <v>FSUS2</v>
          </cell>
          <cell r="D285">
            <v>2000000</v>
          </cell>
          <cell r="F285">
            <v>124310000</v>
          </cell>
        </row>
        <row r="286">
          <cell r="A286" t="str">
            <v>FSUS2</v>
          </cell>
          <cell r="D286">
            <v>5000000</v>
          </cell>
          <cell r="F286">
            <v>310375000</v>
          </cell>
        </row>
        <row r="287">
          <cell r="A287" t="str">
            <v>FSUS2</v>
          </cell>
          <cell r="D287">
            <v>462767.62</v>
          </cell>
          <cell r="F287">
            <v>28187175.734199997</v>
          </cell>
        </row>
        <row r="288">
          <cell r="A288" t="str">
            <v>FSUS2</v>
          </cell>
          <cell r="D288">
            <v>5000000</v>
          </cell>
          <cell r="F288">
            <v>310450000</v>
          </cell>
        </row>
        <row r="289">
          <cell r="A289" t="str">
            <v>FSUS2</v>
          </cell>
          <cell r="D289">
            <v>5000000</v>
          </cell>
          <cell r="F289">
            <v>310550000</v>
          </cell>
        </row>
        <row r="290">
          <cell r="A290" t="str">
            <v>FSUS2</v>
          </cell>
          <cell r="D290">
            <v>5000000</v>
          </cell>
          <cell r="F290">
            <v>310700000</v>
          </cell>
        </row>
        <row r="291">
          <cell r="A291" t="str">
            <v>FSUS2</v>
          </cell>
          <cell r="D291">
            <v>5000000</v>
          </cell>
          <cell r="F291">
            <v>308800000</v>
          </cell>
        </row>
        <row r="292">
          <cell r="A292" t="str">
            <v>FSUK2</v>
          </cell>
          <cell r="D292">
            <v>100000</v>
          </cell>
          <cell r="F292">
            <v>11903347.5</v>
          </cell>
        </row>
        <row r="293">
          <cell r="A293" t="str">
            <v>FSUK1</v>
          </cell>
          <cell r="D293">
            <v>40000</v>
          </cell>
          <cell r="F293">
            <v>4749693.4399999995</v>
          </cell>
        </row>
        <row r="294">
          <cell r="A294" t="str">
            <v>FSUK1</v>
          </cell>
          <cell r="D294">
            <v>500000</v>
          </cell>
          <cell r="F294">
            <v>59404527.5</v>
          </cell>
        </row>
        <row r="295">
          <cell r="A295" t="str">
            <v>FSUK1</v>
          </cell>
          <cell r="D295">
            <v>100000</v>
          </cell>
          <cell r="F295">
            <v>11876053.199999999</v>
          </cell>
        </row>
        <row r="296">
          <cell r="A296" t="str">
            <v>FSUK1</v>
          </cell>
          <cell r="D296">
            <v>100000</v>
          </cell>
          <cell r="F296">
            <v>11879085.9</v>
          </cell>
        </row>
        <row r="297">
          <cell r="A297" t="str">
            <v>FSUK1</v>
          </cell>
          <cell r="D297">
            <v>100000</v>
          </cell>
          <cell r="F297">
            <v>11893036.300000001</v>
          </cell>
        </row>
        <row r="298">
          <cell r="A298" t="str">
            <v>FSUK2</v>
          </cell>
          <cell r="D298">
            <v>750000</v>
          </cell>
          <cell r="F298">
            <v>89309224.5</v>
          </cell>
        </row>
        <row r="299">
          <cell r="A299" t="str">
            <v>FSUK2</v>
          </cell>
          <cell r="D299">
            <v>3500000</v>
          </cell>
          <cell r="F299">
            <v>416808224</v>
          </cell>
        </row>
        <row r="300">
          <cell r="A300" t="str">
            <v>FSUK2</v>
          </cell>
          <cell r="D300">
            <v>400000</v>
          </cell>
          <cell r="F300">
            <v>47631586.399999999</v>
          </cell>
        </row>
        <row r="301">
          <cell r="A301" t="str">
            <v>FSUK1</v>
          </cell>
          <cell r="D301">
            <v>500000</v>
          </cell>
          <cell r="F301">
            <v>59584439.5</v>
          </cell>
        </row>
        <row r="302">
          <cell r="A302" t="str">
            <v>FSUK1</v>
          </cell>
          <cell r="D302">
            <v>50000</v>
          </cell>
          <cell r="F302">
            <v>5959960.2999999998</v>
          </cell>
        </row>
        <row r="303">
          <cell r="A303" t="str">
            <v>FSUK2</v>
          </cell>
          <cell r="D303">
            <v>500000</v>
          </cell>
          <cell r="F303">
            <v>58514081.5</v>
          </cell>
        </row>
        <row r="304">
          <cell r="A304" t="str">
            <v>FSUK2</v>
          </cell>
          <cell r="D304">
            <v>850000</v>
          </cell>
          <cell r="F304">
            <v>101041481.35000001</v>
          </cell>
        </row>
        <row r="305">
          <cell r="A305" t="str">
            <v>FSUK2</v>
          </cell>
          <cell r="D305">
            <v>800000</v>
          </cell>
          <cell r="F305">
            <v>94970052.799999997</v>
          </cell>
        </row>
        <row r="306">
          <cell r="A306" t="str">
            <v>FSSR1</v>
          </cell>
          <cell r="D306">
            <v>150000</v>
          </cell>
          <cell r="F306">
            <v>2426200.0499999998</v>
          </cell>
        </row>
        <row r="307">
          <cell r="A307" t="str">
            <v>FSSF1</v>
          </cell>
          <cell r="D307">
            <v>608590</v>
          </cell>
          <cell r="F307">
            <v>30327000.055020001</v>
          </cell>
        </row>
        <row r="308">
          <cell r="A308" t="str">
            <v>FSSF1</v>
          </cell>
          <cell r="D308">
            <v>350000</v>
          </cell>
          <cell r="F308">
            <v>17458120.399999999</v>
          </cell>
        </row>
        <row r="309">
          <cell r="A309" t="str">
            <v>FSSF1</v>
          </cell>
          <cell r="D309">
            <v>303250</v>
          </cell>
          <cell r="F309">
            <v>15163749.9965</v>
          </cell>
        </row>
        <row r="310">
          <cell r="A310" t="str">
            <v>FSSF1</v>
          </cell>
          <cell r="D310">
            <v>50000</v>
          </cell>
          <cell r="F310">
            <v>2494448.4</v>
          </cell>
        </row>
        <row r="311">
          <cell r="A311" t="str">
            <v>FSSF2</v>
          </cell>
          <cell r="D311">
            <v>998250</v>
          </cell>
          <cell r="F311">
            <v>50089875.049500003</v>
          </cell>
        </row>
        <row r="312">
          <cell r="A312" t="str">
            <v>FSJY2</v>
          </cell>
          <cell r="D312">
            <v>37200000</v>
          </cell>
          <cell r="F312">
            <v>19766182.799999997</v>
          </cell>
        </row>
        <row r="313">
          <cell r="A313" t="str">
            <v>FSJY1</v>
          </cell>
          <cell r="D313">
            <v>10000000</v>
          </cell>
          <cell r="F313">
            <v>5142350</v>
          </cell>
        </row>
        <row r="314">
          <cell r="A314" t="str">
            <v>FSJY1</v>
          </cell>
          <cell r="D314">
            <v>58810000</v>
          </cell>
          <cell r="F314">
            <v>30327023.18</v>
          </cell>
        </row>
        <row r="315">
          <cell r="A315" t="str">
            <v>FSJY1</v>
          </cell>
          <cell r="D315">
            <v>10000000</v>
          </cell>
          <cell r="F315">
            <v>5167410</v>
          </cell>
        </row>
        <row r="316">
          <cell r="A316" t="str">
            <v>FSJY1</v>
          </cell>
          <cell r="D316">
            <v>40000000</v>
          </cell>
          <cell r="F316">
            <v>20589480</v>
          </cell>
        </row>
        <row r="317">
          <cell r="A317" t="str">
            <v>FSJY2</v>
          </cell>
          <cell r="D317">
            <v>116178000</v>
          </cell>
          <cell r="F317">
            <v>60711021.281999998</v>
          </cell>
        </row>
        <row r="318">
          <cell r="A318" t="str">
            <v>FSJY2</v>
          </cell>
          <cell r="D318">
            <v>7620000</v>
          </cell>
          <cell r="F318">
            <v>3963291.5400000005</v>
          </cell>
        </row>
        <row r="319">
          <cell r="A319" t="str">
            <v>FSJY2</v>
          </cell>
          <cell r="D319">
            <v>6720000</v>
          </cell>
          <cell r="F319">
            <v>3473164.8</v>
          </cell>
        </row>
        <row r="320">
          <cell r="A320" t="str">
            <v>FSJY2</v>
          </cell>
          <cell r="D320">
            <v>8000000</v>
          </cell>
          <cell r="F320">
            <v>4029744</v>
          </cell>
        </row>
        <row r="321">
          <cell r="A321" t="str">
            <v>FSJY2</v>
          </cell>
          <cell r="D321">
            <v>45000000</v>
          </cell>
          <cell r="F321">
            <v>22979025</v>
          </cell>
        </row>
        <row r="322">
          <cell r="A322" t="str">
            <v>FSJY2</v>
          </cell>
          <cell r="D322">
            <v>80000000</v>
          </cell>
          <cell r="F322">
            <v>40712080.000000007</v>
          </cell>
        </row>
        <row r="323">
          <cell r="A323" t="str">
            <v>FSEU2</v>
          </cell>
          <cell r="D323">
            <v>3500000</v>
          </cell>
          <cell r="F323">
            <v>283288950</v>
          </cell>
        </row>
        <row r="324">
          <cell r="A324" t="str">
            <v>FSEU1</v>
          </cell>
          <cell r="D324">
            <v>500000</v>
          </cell>
          <cell r="F324">
            <v>40392531.5</v>
          </cell>
        </row>
        <row r="325">
          <cell r="A325" t="str">
            <v>FSEU1</v>
          </cell>
          <cell r="D325">
            <v>500000</v>
          </cell>
          <cell r="F325">
            <v>40410727.5</v>
          </cell>
        </row>
        <row r="326">
          <cell r="A326" t="str">
            <v>FSEU1</v>
          </cell>
          <cell r="D326">
            <v>500000</v>
          </cell>
          <cell r="F326">
            <v>40474414</v>
          </cell>
        </row>
        <row r="327">
          <cell r="A327" t="str">
            <v>FSEU2</v>
          </cell>
          <cell r="D327">
            <v>1500000</v>
          </cell>
          <cell r="F327">
            <v>121939295.99999999</v>
          </cell>
        </row>
        <row r="328">
          <cell r="A328" t="str">
            <v>FSEU2</v>
          </cell>
          <cell r="D328">
            <v>1000000</v>
          </cell>
          <cell r="F328">
            <v>80993228</v>
          </cell>
        </row>
        <row r="329">
          <cell r="A329" t="str">
            <v>FSEU1</v>
          </cell>
          <cell r="D329">
            <v>500000</v>
          </cell>
          <cell r="F329">
            <v>40444754</v>
          </cell>
        </row>
        <row r="330">
          <cell r="A330" t="str">
            <v>FSEU1</v>
          </cell>
          <cell r="D330">
            <v>500000</v>
          </cell>
          <cell r="F330">
            <v>40475081.5</v>
          </cell>
        </row>
        <row r="331">
          <cell r="A331" t="str">
            <v>FSEU1</v>
          </cell>
          <cell r="D331">
            <v>50000</v>
          </cell>
          <cell r="F331">
            <v>4041139.4</v>
          </cell>
        </row>
        <row r="332">
          <cell r="A332" t="str">
            <v>FSEU1</v>
          </cell>
          <cell r="D332">
            <v>1500000</v>
          </cell>
          <cell r="F332">
            <v>121206886.5</v>
          </cell>
        </row>
        <row r="333">
          <cell r="A333" t="str">
            <v>FSEU1</v>
          </cell>
          <cell r="D333">
            <v>1000000</v>
          </cell>
          <cell r="F333">
            <v>80786395</v>
          </cell>
        </row>
        <row r="334">
          <cell r="A334" t="str">
            <v>FSEU1</v>
          </cell>
          <cell r="D334">
            <v>50000</v>
          </cell>
          <cell r="F334">
            <v>4040836.1</v>
          </cell>
        </row>
        <row r="335">
          <cell r="A335" t="str">
            <v>FSEU1</v>
          </cell>
          <cell r="D335">
            <v>500000</v>
          </cell>
          <cell r="F335">
            <v>40408361</v>
          </cell>
        </row>
        <row r="336">
          <cell r="A336" t="str">
            <v>FSEU2</v>
          </cell>
          <cell r="D336">
            <v>1500000</v>
          </cell>
          <cell r="F336">
            <v>121530087.00000001</v>
          </cell>
        </row>
        <row r="337">
          <cell r="A337" t="str">
            <v>FSEU1</v>
          </cell>
          <cell r="D337">
            <v>2000000</v>
          </cell>
          <cell r="F337">
            <v>162128608</v>
          </cell>
        </row>
        <row r="338">
          <cell r="A338" t="str">
            <v>FSEU2</v>
          </cell>
          <cell r="D338">
            <v>1000000</v>
          </cell>
          <cell r="F338">
            <v>81069281</v>
          </cell>
        </row>
        <row r="339">
          <cell r="A339" t="str">
            <v>FSEU2</v>
          </cell>
          <cell r="D339">
            <v>1000000</v>
          </cell>
          <cell r="F339">
            <v>81201266</v>
          </cell>
        </row>
        <row r="340">
          <cell r="A340" t="str">
            <v>FSEU2</v>
          </cell>
          <cell r="D340">
            <v>231000</v>
          </cell>
          <cell r="F340">
            <v>17835901.313999999</v>
          </cell>
        </row>
        <row r="341">
          <cell r="A341" t="str">
            <v>FSED1</v>
          </cell>
          <cell r="D341">
            <v>600000</v>
          </cell>
          <cell r="F341">
            <v>9910407.5999999996</v>
          </cell>
        </row>
        <row r="342">
          <cell r="A342" t="str">
            <v>FSED1</v>
          </cell>
          <cell r="D342">
            <v>650000</v>
          </cell>
          <cell r="F342">
            <v>10743532.799999999</v>
          </cell>
        </row>
        <row r="343">
          <cell r="A343" t="str">
            <v>FSED2</v>
          </cell>
          <cell r="D343">
            <v>525000</v>
          </cell>
          <cell r="F343">
            <v>8679712.125</v>
          </cell>
        </row>
        <row r="344">
          <cell r="A344" t="str">
            <v>FSED2</v>
          </cell>
          <cell r="D344">
            <v>500000</v>
          </cell>
          <cell r="F344">
            <v>8264948</v>
          </cell>
        </row>
        <row r="345">
          <cell r="A345" t="str">
            <v>FSED2</v>
          </cell>
          <cell r="D345">
            <v>650000</v>
          </cell>
          <cell r="F345">
            <v>10741838.899999999</v>
          </cell>
        </row>
        <row r="346">
          <cell r="A346" t="str">
            <v>FSED2</v>
          </cell>
          <cell r="D346">
            <v>1750000</v>
          </cell>
          <cell r="F346">
            <v>29016802.499999996</v>
          </cell>
        </row>
        <row r="347">
          <cell r="A347" t="str">
            <v>FSDK1</v>
          </cell>
          <cell r="D347">
            <v>558900</v>
          </cell>
          <cell r="F347">
            <v>6065500.2551999995</v>
          </cell>
        </row>
        <row r="348">
          <cell r="A348" t="str">
            <v>FSCD1</v>
          </cell>
          <cell r="D348">
            <v>231060</v>
          </cell>
          <cell r="F348">
            <v>12130799.957940001</v>
          </cell>
        </row>
        <row r="349">
          <cell r="A349" t="str">
            <v>FSCD1</v>
          </cell>
          <cell r="D349">
            <v>288625</v>
          </cell>
          <cell r="F349">
            <v>15163499.995124999</v>
          </cell>
        </row>
        <row r="350">
          <cell r="A350" t="str">
            <v>FSCD1</v>
          </cell>
          <cell r="D350">
            <v>289200</v>
          </cell>
          <cell r="F350">
            <v>15163500.111599999</v>
          </cell>
        </row>
        <row r="351">
          <cell r="A351" t="str">
            <v>FPUS2</v>
          </cell>
          <cell r="D351">
            <v>2000000</v>
          </cell>
          <cell r="F351">
            <v>123640000</v>
          </cell>
        </row>
        <row r="352">
          <cell r="A352" t="str">
            <v>FPUS2</v>
          </cell>
          <cell r="D352">
            <v>3000000</v>
          </cell>
          <cell r="F352">
            <v>185160000</v>
          </cell>
        </row>
        <row r="353">
          <cell r="A353" t="str">
            <v>FPUS2</v>
          </cell>
          <cell r="D353">
            <v>5000000</v>
          </cell>
          <cell r="F353">
            <v>311200000</v>
          </cell>
        </row>
        <row r="354">
          <cell r="A354" t="str">
            <v>FPUS2</v>
          </cell>
          <cell r="D354">
            <v>5000000</v>
          </cell>
          <cell r="F354">
            <v>308200000</v>
          </cell>
        </row>
        <row r="355">
          <cell r="A355" t="str">
            <v>FPUS2</v>
          </cell>
          <cell r="D355">
            <v>5000000</v>
          </cell>
          <cell r="F355">
            <v>310100000</v>
          </cell>
        </row>
        <row r="356">
          <cell r="A356" t="str">
            <v>FPUS2</v>
          </cell>
          <cell r="D356">
            <v>3000000</v>
          </cell>
          <cell r="F356">
            <v>185970000</v>
          </cell>
        </row>
        <row r="357">
          <cell r="A357" t="str">
            <v>FPUS2</v>
          </cell>
          <cell r="D357">
            <v>5000000</v>
          </cell>
          <cell r="F357">
            <v>310050000</v>
          </cell>
        </row>
        <row r="358">
          <cell r="A358" t="str">
            <v>FPUS2</v>
          </cell>
          <cell r="D358">
            <v>3000000</v>
          </cell>
          <cell r="F358">
            <v>185100000</v>
          </cell>
        </row>
        <row r="359">
          <cell r="A359" t="str">
            <v>FPUS2</v>
          </cell>
          <cell r="D359">
            <v>3000000</v>
          </cell>
          <cell r="F359">
            <v>185190000</v>
          </cell>
        </row>
        <row r="360">
          <cell r="A360" t="str">
            <v>FPUS2</v>
          </cell>
          <cell r="D360">
            <v>2000000</v>
          </cell>
          <cell r="F360">
            <v>123720000</v>
          </cell>
        </row>
        <row r="361">
          <cell r="A361" t="str">
            <v>FPUS2</v>
          </cell>
          <cell r="D361">
            <v>5000000</v>
          </cell>
          <cell r="F361">
            <v>308425000</v>
          </cell>
        </row>
        <row r="362">
          <cell r="A362" t="str">
            <v>FPUS2</v>
          </cell>
          <cell r="D362">
            <v>5000000</v>
          </cell>
          <cell r="F362">
            <v>309050000</v>
          </cell>
        </row>
        <row r="363">
          <cell r="A363" t="str">
            <v>FPUS2</v>
          </cell>
          <cell r="D363">
            <v>5000000</v>
          </cell>
          <cell r="F363">
            <v>308250000</v>
          </cell>
        </row>
        <row r="364">
          <cell r="A364" t="str">
            <v>FPUS2</v>
          </cell>
          <cell r="D364">
            <v>2500000</v>
          </cell>
          <cell r="F364">
            <v>154100000</v>
          </cell>
        </row>
        <row r="365">
          <cell r="A365" t="str">
            <v>FPUS2</v>
          </cell>
          <cell r="D365">
            <v>5000000</v>
          </cell>
          <cell r="F365">
            <v>308750000</v>
          </cell>
        </row>
        <row r="366">
          <cell r="A366" t="str">
            <v>FPUS2</v>
          </cell>
          <cell r="D366">
            <v>3000000</v>
          </cell>
          <cell r="F366">
            <v>185460000</v>
          </cell>
        </row>
        <row r="367">
          <cell r="A367" t="str">
            <v>FPUS2</v>
          </cell>
          <cell r="D367">
            <v>3000000</v>
          </cell>
          <cell r="F367">
            <v>185550000</v>
          </cell>
        </row>
        <row r="368">
          <cell r="A368" t="str">
            <v>FPUS2</v>
          </cell>
          <cell r="D368">
            <v>3000000</v>
          </cell>
          <cell r="F368">
            <v>185640000</v>
          </cell>
        </row>
        <row r="369">
          <cell r="A369" t="str">
            <v>FPUS2</v>
          </cell>
          <cell r="D369">
            <v>3000000</v>
          </cell>
          <cell r="F369">
            <v>185580000</v>
          </cell>
        </row>
        <row r="370">
          <cell r="A370" t="str">
            <v>FPUS2</v>
          </cell>
          <cell r="D370">
            <v>3000000</v>
          </cell>
          <cell r="F370">
            <v>185580000</v>
          </cell>
        </row>
        <row r="371">
          <cell r="A371" t="str">
            <v>FPUS2</v>
          </cell>
          <cell r="D371">
            <v>3000000</v>
          </cell>
          <cell r="F371">
            <v>185580000</v>
          </cell>
        </row>
        <row r="372">
          <cell r="A372" t="str">
            <v>FPUS2</v>
          </cell>
          <cell r="D372">
            <v>3000000</v>
          </cell>
          <cell r="F372">
            <v>185010000</v>
          </cell>
        </row>
        <row r="373">
          <cell r="A373" t="str">
            <v>FPUS2</v>
          </cell>
          <cell r="D373">
            <v>5000000</v>
          </cell>
          <cell r="F373">
            <v>308850000</v>
          </cell>
        </row>
        <row r="374">
          <cell r="A374" t="str">
            <v>FPUS2</v>
          </cell>
          <cell r="D374">
            <v>3000000</v>
          </cell>
          <cell r="F374">
            <v>184650000</v>
          </cell>
        </row>
        <row r="375">
          <cell r="A375" t="str">
            <v>FPUS2</v>
          </cell>
          <cell r="D375">
            <v>3000000</v>
          </cell>
          <cell r="F375">
            <v>185265000</v>
          </cell>
        </row>
        <row r="376">
          <cell r="A376" t="str">
            <v>FPUS2</v>
          </cell>
          <cell r="D376">
            <v>3000000</v>
          </cell>
          <cell r="F376">
            <v>185100000</v>
          </cell>
        </row>
        <row r="377">
          <cell r="A377" t="str">
            <v>FPUS2</v>
          </cell>
          <cell r="D377">
            <v>2500000</v>
          </cell>
          <cell r="F377">
            <v>154250000</v>
          </cell>
        </row>
        <row r="378">
          <cell r="A378" t="str">
            <v>FPUS2</v>
          </cell>
          <cell r="D378">
            <v>2000000</v>
          </cell>
          <cell r="F378">
            <v>123020000</v>
          </cell>
        </row>
        <row r="379">
          <cell r="A379" t="str">
            <v>FPUS2</v>
          </cell>
          <cell r="D379">
            <v>3000000</v>
          </cell>
          <cell r="F379">
            <v>184485000</v>
          </cell>
        </row>
        <row r="380">
          <cell r="A380" t="str">
            <v>FPUS2</v>
          </cell>
          <cell r="D380">
            <v>3000000</v>
          </cell>
          <cell r="F380">
            <v>184470000</v>
          </cell>
        </row>
        <row r="381">
          <cell r="A381" t="str">
            <v>FPUS2</v>
          </cell>
          <cell r="D381">
            <v>2000000</v>
          </cell>
          <cell r="F381">
            <v>123280000</v>
          </cell>
        </row>
        <row r="382">
          <cell r="A382" t="str">
            <v>FPUS2</v>
          </cell>
          <cell r="D382">
            <v>5000000</v>
          </cell>
          <cell r="F382">
            <v>308050000</v>
          </cell>
        </row>
        <row r="383">
          <cell r="A383" t="str">
            <v>FPUS2</v>
          </cell>
          <cell r="D383">
            <v>325744.31</v>
          </cell>
          <cell r="F383">
            <v>19766164.730799999</v>
          </cell>
        </row>
        <row r="384">
          <cell r="A384" t="str">
            <v>FPUS2</v>
          </cell>
          <cell r="D384">
            <v>2000000</v>
          </cell>
          <cell r="F384">
            <v>123240000</v>
          </cell>
        </row>
        <row r="385">
          <cell r="A385" t="str">
            <v>FPUS2</v>
          </cell>
          <cell r="D385">
            <v>294224.7</v>
          </cell>
          <cell r="F385">
            <v>17835901.313999999</v>
          </cell>
        </row>
        <row r="386">
          <cell r="A386" t="str">
            <v>FPUS2</v>
          </cell>
          <cell r="D386">
            <v>3000000</v>
          </cell>
          <cell r="F386">
            <v>184800000</v>
          </cell>
        </row>
        <row r="387">
          <cell r="A387" t="str">
            <v>FPUS2</v>
          </cell>
          <cell r="D387">
            <v>5000000</v>
          </cell>
          <cell r="F387">
            <v>307850000</v>
          </cell>
        </row>
        <row r="388">
          <cell r="A388" t="str">
            <v>FPUS2</v>
          </cell>
          <cell r="D388">
            <v>3000000</v>
          </cell>
          <cell r="F388">
            <v>184590000</v>
          </cell>
        </row>
        <row r="389">
          <cell r="A389" t="str">
            <v>FPUS1</v>
          </cell>
          <cell r="D389">
            <v>160000</v>
          </cell>
          <cell r="F389">
            <v>9712000</v>
          </cell>
        </row>
        <row r="390">
          <cell r="A390" t="str">
            <v>FPUS1</v>
          </cell>
          <cell r="D390">
            <v>200000</v>
          </cell>
          <cell r="F390">
            <v>12130800</v>
          </cell>
        </row>
        <row r="391">
          <cell r="A391" t="str">
            <v>FPUS2</v>
          </cell>
          <cell r="D391">
            <v>196250</v>
          </cell>
          <cell r="F391">
            <v>11903347.5</v>
          </cell>
        </row>
        <row r="392">
          <cell r="A392" t="str">
            <v>FPUS3</v>
          </cell>
          <cell r="D392">
            <v>78308</v>
          </cell>
          <cell r="F392">
            <v>4749693.432</v>
          </cell>
        </row>
        <row r="393">
          <cell r="A393" t="str">
            <v>FPUS1</v>
          </cell>
          <cell r="D393">
            <v>665950</v>
          </cell>
          <cell r="F393">
            <v>40392531.300000004</v>
          </cell>
        </row>
        <row r="394">
          <cell r="A394" t="str">
            <v>FPUS1</v>
          </cell>
          <cell r="D394">
            <v>500000</v>
          </cell>
          <cell r="F394">
            <v>30372500</v>
          </cell>
        </row>
        <row r="395">
          <cell r="A395" t="str">
            <v>FPUS1</v>
          </cell>
          <cell r="D395">
            <v>666250</v>
          </cell>
          <cell r="F395">
            <v>40410727.5</v>
          </cell>
        </row>
        <row r="396">
          <cell r="A396" t="str">
            <v>FPUS1</v>
          </cell>
          <cell r="D396">
            <v>979400</v>
          </cell>
          <cell r="F396">
            <v>59404527.600000001</v>
          </cell>
        </row>
        <row r="397">
          <cell r="A397" t="str">
            <v>FPUS1</v>
          </cell>
          <cell r="D397">
            <v>195800</v>
          </cell>
          <cell r="F397">
            <v>11876053.200000001</v>
          </cell>
        </row>
        <row r="398">
          <cell r="A398" t="str">
            <v>FPUS1</v>
          </cell>
          <cell r="D398">
            <v>84781.69</v>
          </cell>
          <cell r="F398">
            <v>5142348.6252600001</v>
          </cell>
        </row>
        <row r="399">
          <cell r="A399" t="str">
            <v>FPUS1</v>
          </cell>
          <cell r="D399">
            <v>195850</v>
          </cell>
          <cell r="F399">
            <v>11879085.9</v>
          </cell>
        </row>
        <row r="400">
          <cell r="A400" t="str">
            <v>FPUS1</v>
          </cell>
          <cell r="D400">
            <v>250000</v>
          </cell>
          <cell r="F400">
            <v>15163500</v>
          </cell>
        </row>
        <row r="401">
          <cell r="A401" t="str">
            <v>FPUS1</v>
          </cell>
          <cell r="D401">
            <v>1000000</v>
          </cell>
          <cell r="F401">
            <v>60730000</v>
          </cell>
        </row>
        <row r="402">
          <cell r="A402" t="str">
            <v>FPUS1</v>
          </cell>
          <cell r="D402">
            <v>196080</v>
          </cell>
          <cell r="F402">
            <v>11893036.32</v>
          </cell>
        </row>
        <row r="403">
          <cell r="A403" t="str">
            <v>FPUS2</v>
          </cell>
          <cell r="D403">
            <v>1472437.5</v>
          </cell>
          <cell r="F403">
            <v>89309224.125</v>
          </cell>
        </row>
        <row r="404">
          <cell r="A404" t="str">
            <v>FPUS1</v>
          </cell>
          <cell r="D404">
            <v>500000</v>
          </cell>
          <cell r="F404">
            <v>30327000</v>
          </cell>
        </row>
        <row r="405">
          <cell r="A405" t="str">
            <v>FPUS1</v>
          </cell>
          <cell r="D405">
            <v>250000</v>
          </cell>
          <cell r="F405">
            <v>15163500</v>
          </cell>
        </row>
        <row r="406">
          <cell r="A406" t="str">
            <v>FPUS2</v>
          </cell>
          <cell r="D406">
            <v>6871900</v>
          </cell>
          <cell r="F406">
            <v>416808222.60000002</v>
          </cell>
        </row>
        <row r="407">
          <cell r="A407" t="str">
            <v>FPUS1</v>
          </cell>
          <cell r="D407">
            <v>3000000</v>
          </cell>
          <cell r="F407">
            <v>182175000</v>
          </cell>
        </row>
        <row r="408">
          <cell r="A408" t="str">
            <v>FPUS1</v>
          </cell>
          <cell r="D408">
            <v>500000</v>
          </cell>
          <cell r="F408">
            <v>30327000</v>
          </cell>
        </row>
        <row r="409">
          <cell r="A409" t="str">
            <v>FPUS1</v>
          </cell>
          <cell r="D409">
            <v>287831.31</v>
          </cell>
          <cell r="F409">
            <v>17458120.27674</v>
          </cell>
        </row>
        <row r="410">
          <cell r="A410" t="str">
            <v>FPUS1</v>
          </cell>
          <cell r="D410">
            <v>667300</v>
          </cell>
          <cell r="F410">
            <v>40474414.200000003</v>
          </cell>
        </row>
        <row r="411">
          <cell r="A411" t="str">
            <v>FPUS2</v>
          </cell>
          <cell r="D411">
            <v>785300</v>
          </cell>
          <cell r="F411">
            <v>47631586.200000003</v>
          </cell>
        </row>
        <row r="412">
          <cell r="A412" t="str">
            <v>FPUS2</v>
          </cell>
          <cell r="D412">
            <v>2000000</v>
          </cell>
          <cell r="F412">
            <v>121840000</v>
          </cell>
        </row>
        <row r="413">
          <cell r="A413" t="str">
            <v>FPUS1</v>
          </cell>
          <cell r="D413">
            <v>40000</v>
          </cell>
          <cell r="F413">
            <v>2426200</v>
          </cell>
        </row>
        <row r="414">
          <cell r="A414" t="str">
            <v>FPUS2</v>
          </cell>
          <cell r="D414">
            <v>2010375</v>
          </cell>
          <cell r="F414">
            <v>121939295.625</v>
          </cell>
        </row>
        <row r="415">
          <cell r="A415" t="str">
            <v>FPUS2</v>
          </cell>
          <cell r="D415">
            <v>1335310</v>
          </cell>
          <cell r="F415">
            <v>80993228.049999997</v>
          </cell>
        </row>
        <row r="416">
          <cell r="A416" t="str">
            <v>FPUS1</v>
          </cell>
          <cell r="D416">
            <v>666800</v>
          </cell>
          <cell r="F416">
            <v>40444754</v>
          </cell>
        </row>
        <row r="417">
          <cell r="A417" t="str">
            <v>FPUS1</v>
          </cell>
          <cell r="D417">
            <v>100000</v>
          </cell>
          <cell r="F417">
            <v>6065500</v>
          </cell>
        </row>
        <row r="418">
          <cell r="A418" t="str">
            <v>FPUS1</v>
          </cell>
          <cell r="D418">
            <v>250000</v>
          </cell>
          <cell r="F418">
            <v>15163750</v>
          </cell>
        </row>
        <row r="419">
          <cell r="A419" t="str">
            <v>FPUS1</v>
          </cell>
          <cell r="D419">
            <v>667300</v>
          </cell>
          <cell r="F419">
            <v>40475081.5</v>
          </cell>
        </row>
        <row r="420">
          <cell r="A420" t="str">
            <v>FPUS1</v>
          </cell>
          <cell r="D420">
            <v>163389.79</v>
          </cell>
          <cell r="F420">
            <v>9910407.7124500014</v>
          </cell>
        </row>
        <row r="421">
          <cell r="A421" t="str">
            <v>FPUS2</v>
          </cell>
          <cell r="D421">
            <v>3000000</v>
          </cell>
          <cell r="F421">
            <v>185505000</v>
          </cell>
        </row>
        <row r="422">
          <cell r="A422" t="str">
            <v>FPUS2</v>
          </cell>
          <cell r="D422">
            <v>2000000</v>
          </cell>
          <cell r="F422">
            <v>122520000</v>
          </cell>
        </row>
        <row r="423">
          <cell r="A423" t="str">
            <v>FPUS1</v>
          </cell>
          <cell r="D423">
            <v>85193.39</v>
          </cell>
          <cell r="F423">
            <v>5167405.0704500005</v>
          </cell>
        </row>
        <row r="424">
          <cell r="A424" t="str">
            <v>FPUS1</v>
          </cell>
          <cell r="D424">
            <v>66625</v>
          </cell>
          <cell r="F424">
            <v>4041139.375</v>
          </cell>
        </row>
        <row r="425">
          <cell r="A425" t="str">
            <v>FPUS1</v>
          </cell>
          <cell r="D425">
            <v>1998300</v>
          </cell>
          <cell r="F425">
            <v>121206886.5</v>
          </cell>
        </row>
        <row r="426">
          <cell r="A426" t="str">
            <v>FPUS1</v>
          </cell>
          <cell r="D426">
            <v>1331900</v>
          </cell>
          <cell r="F426">
            <v>80786394.5</v>
          </cell>
        </row>
        <row r="427">
          <cell r="A427" t="str">
            <v>FPUS2</v>
          </cell>
          <cell r="D427">
            <v>2000000</v>
          </cell>
          <cell r="F427">
            <v>122520000</v>
          </cell>
        </row>
        <row r="428">
          <cell r="A428" t="str">
            <v>FPUS1</v>
          </cell>
          <cell r="D428">
            <v>66620</v>
          </cell>
          <cell r="F428">
            <v>4040836.1</v>
          </cell>
        </row>
        <row r="429">
          <cell r="A429" t="str">
            <v>FPUS2</v>
          </cell>
          <cell r="D429">
            <v>5000000</v>
          </cell>
          <cell r="F429">
            <v>306200000</v>
          </cell>
        </row>
        <row r="430">
          <cell r="A430" t="str">
            <v>FPUS1</v>
          </cell>
          <cell r="D430">
            <v>666200</v>
          </cell>
          <cell r="F430">
            <v>40408361</v>
          </cell>
        </row>
        <row r="431">
          <cell r="A431" t="str">
            <v>FPUS1</v>
          </cell>
          <cell r="D431">
            <v>982350</v>
          </cell>
          <cell r="F431">
            <v>59584439.25</v>
          </cell>
        </row>
        <row r="432">
          <cell r="A432" t="str">
            <v>FPUS1</v>
          </cell>
          <cell r="D432">
            <v>98260</v>
          </cell>
          <cell r="F432">
            <v>5959960.2999999998</v>
          </cell>
        </row>
        <row r="433">
          <cell r="A433" t="str">
            <v>FPUS1</v>
          </cell>
          <cell r="D433">
            <v>41125.19</v>
          </cell>
          <cell r="F433">
            <v>2494448.3994500004</v>
          </cell>
        </row>
        <row r="434">
          <cell r="A434" t="str">
            <v>FPUS2</v>
          </cell>
          <cell r="D434">
            <v>3000000</v>
          </cell>
          <cell r="F434">
            <v>182580000</v>
          </cell>
        </row>
        <row r="435">
          <cell r="A435" t="str">
            <v>FPUS2</v>
          </cell>
          <cell r="D435">
            <v>2002605</v>
          </cell>
          <cell r="F435">
            <v>121530087.03</v>
          </cell>
        </row>
        <row r="436">
          <cell r="A436" t="str">
            <v>FPUS1</v>
          </cell>
          <cell r="D436">
            <v>3000000</v>
          </cell>
          <cell r="F436">
            <v>182250000</v>
          </cell>
        </row>
        <row r="437">
          <cell r="A437" t="str">
            <v>FPUS2</v>
          </cell>
          <cell r="D437">
            <v>3000000</v>
          </cell>
          <cell r="F437">
            <v>183780000</v>
          </cell>
        </row>
        <row r="438">
          <cell r="A438" t="str">
            <v>FPUS1</v>
          </cell>
          <cell r="D438">
            <v>2000000</v>
          </cell>
          <cell r="F438">
            <v>121385000</v>
          </cell>
        </row>
        <row r="439">
          <cell r="A439" t="str">
            <v>FPUS2</v>
          </cell>
          <cell r="D439">
            <v>5000000</v>
          </cell>
          <cell r="F439">
            <v>309200000</v>
          </cell>
        </row>
        <row r="440">
          <cell r="A440" t="str">
            <v>FPUS2</v>
          </cell>
          <cell r="D440">
            <v>5000000</v>
          </cell>
          <cell r="F440">
            <v>309200000</v>
          </cell>
        </row>
        <row r="441">
          <cell r="A441" t="str">
            <v>FPUS1</v>
          </cell>
          <cell r="D441">
            <v>5000000</v>
          </cell>
          <cell r="F441">
            <v>303500000</v>
          </cell>
        </row>
        <row r="442">
          <cell r="A442" t="str">
            <v>FPUS1</v>
          </cell>
          <cell r="D442">
            <v>5000000</v>
          </cell>
          <cell r="F442">
            <v>303750000</v>
          </cell>
        </row>
        <row r="443">
          <cell r="A443" t="str">
            <v>FPUS1</v>
          </cell>
          <cell r="D443">
            <v>2670740</v>
          </cell>
          <cell r="F443">
            <v>162128607.06999999</v>
          </cell>
        </row>
        <row r="444">
          <cell r="A444" t="str">
            <v>FPUS2</v>
          </cell>
          <cell r="D444">
            <v>1335452</v>
          </cell>
          <cell r="F444">
            <v>81069281.386000007</v>
          </cell>
        </row>
        <row r="445">
          <cell r="A445" t="str">
            <v>FPUS1</v>
          </cell>
          <cell r="D445">
            <v>339169.88</v>
          </cell>
          <cell r="F445">
            <v>20589477.150340002</v>
          </cell>
        </row>
        <row r="446">
          <cell r="A446" t="str">
            <v>FPUS2</v>
          </cell>
          <cell r="D446">
            <v>3000000</v>
          </cell>
          <cell r="F446">
            <v>183960000</v>
          </cell>
        </row>
        <row r="447">
          <cell r="A447" t="str">
            <v>FPUS1</v>
          </cell>
          <cell r="D447">
            <v>177005.61</v>
          </cell>
          <cell r="F447">
            <v>10743532.504559999</v>
          </cell>
        </row>
        <row r="448">
          <cell r="A448" t="str">
            <v>FPUS2</v>
          </cell>
          <cell r="D448">
            <v>5000000</v>
          </cell>
          <cell r="F448">
            <v>307450000</v>
          </cell>
        </row>
        <row r="449">
          <cell r="A449" t="str">
            <v>FPUS2</v>
          </cell>
          <cell r="D449">
            <v>5000000</v>
          </cell>
          <cell r="F449">
            <v>304525000</v>
          </cell>
        </row>
        <row r="450">
          <cell r="A450" t="str">
            <v>FPUS2</v>
          </cell>
          <cell r="D450">
            <v>5000000</v>
          </cell>
          <cell r="F450">
            <v>304600000</v>
          </cell>
        </row>
        <row r="451">
          <cell r="A451" t="str">
            <v>FPUS2</v>
          </cell>
          <cell r="D451">
            <v>5000000</v>
          </cell>
          <cell r="F451">
            <v>305650000</v>
          </cell>
        </row>
        <row r="452">
          <cell r="A452" t="str">
            <v>FPUS2</v>
          </cell>
          <cell r="D452">
            <v>5000000</v>
          </cell>
          <cell r="F452">
            <v>307600000</v>
          </cell>
        </row>
        <row r="453">
          <cell r="A453" t="str">
            <v>FPUS2</v>
          </cell>
          <cell r="D453">
            <v>3000000</v>
          </cell>
          <cell r="F453">
            <v>182685000</v>
          </cell>
        </row>
        <row r="454">
          <cell r="A454" t="str">
            <v>FPUS2</v>
          </cell>
          <cell r="D454">
            <v>3000000</v>
          </cell>
          <cell r="F454">
            <v>182700000</v>
          </cell>
        </row>
        <row r="455">
          <cell r="A455" t="str">
            <v>FPUS2</v>
          </cell>
          <cell r="D455">
            <v>5000000</v>
          </cell>
          <cell r="F455">
            <v>307500000</v>
          </cell>
        </row>
        <row r="456">
          <cell r="A456" t="str">
            <v>FPUS1</v>
          </cell>
          <cell r="D456">
            <v>5000000</v>
          </cell>
          <cell r="F456">
            <v>304012500</v>
          </cell>
        </row>
        <row r="457">
          <cell r="A457" t="str">
            <v>FPUS2</v>
          </cell>
          <cell r="D457">
            <v>5000000</v>
          </cell>
          <cell r="F457">
            <v>309400000</v>
          </cell>
        </row>
        <row r="458">
          <cell r="A458" t="str">
            <v>FPUS2</v>
          </cell>
          <cell r="D458">
            <v>5000000</v>
          </cell>
          <cell r="F458">
            <v>308450000</v>
          </cell>
        </row>
        <row r="459">
          <cell r="A459" t="str">
            <v>FPUS2</v>
          </cell>
          <cell r="D459">
            <v>3000000</v>
          </cell>
          <cell r="F459">
            <v>182775000</v>
          </cell>
        </row>
        <row r="460">
          <cell r="A460" t="str">
            <v>FPUS2</v>
          </cell>
          <cell r="D460">
            <v>3000000</v>
          </cell>
          <cell r="F460">
            <v>182775000</v>
          </cell>
        </row>
        <row r="461">
          <cell r="A461" t="str">
            <v>FPUS2</v>
          </cell>
          <cell r="D461">
            <v>5000000</v>
          </cell>
          <cell r="F461">
            <v>307625000</v>
          </cell>
        </row>
        <row r="462">
          <cell r="A462" t="str">
            <v>FPUS2</v>
          </cell>
          <cell r="D462">
            <v>2000000</v>
          </cell>
          <cell r="F462">
            <v>122670000</v>
          </cell>
        </row>
        <row r="463">
          <cell r="A463" t="str">
            <v>FPUS2</v>
          </cell>
          <cell r="D463">
            <v>2000000</v>
          </cell>
          <cell r="F463">
            <v>123080000</v>
          </cell>
        </row>
        <row r="464">
          <cell r="A464" t="str">
            <v>FPUS2</v>
          </cell>
          <cell r="D464">
            <v>1337505</v>
          </cell>
          <cell r="F464">
            <v>81201266.054999992</v>
          </cell>
        </row>
        <row r="465">
          <cell r="A465" t="str">
            <v>FPUS2</v>
          </cell>
          <cell r="D465">
            <v>1000000</v>
          </cell>
          <cell r="F465">
            <v>60711000</v>
          </cell>
        </row>
        <row r="466">
          <cell r="A466" t="str">
            <v>FPUS2</v>
          </cell>
          <cell r="D466">
            <v>5000000</v>
          </cell>
          <cell r="F466">
            <v>309500000</v>
          </cell>
        </row>
        <row r="467">
          <cell r="A467" t="str">
            <v>FPUS2</v>
          </cell>
          <cell r="D467">
            <v>5000000</v>
          </cell>
          <cell r="F467">
            <v>304625000</v>
          </cell>
        </row>
        <row r="468">
          <cell r="A468" t="str">
            <v>FPUS2</v>
          </cell>
          <cell r="D468">
            <v>2010000</v>
          </cell>
          <cell r="F468">
            <v>122861250</v>
          </cell>
        </row>
        <row r="469">
          <cell r="A469" t="str">
            <v>FPUS2</v>
          </cell>
          <cell r="D469">
            <v>5000000</v>
          </cell>
          <cell r="F469">
            <v>306650000</v>
          </cell>
        </row>
        <row r="470">
          <cell r="A470" t="str">
            <v>FPUS2</v>
          </cell>
          <cell r="D470">
            <v>5000000</v>
          </cell>
          <cell r="F470">
            <v>309550000</v>
          </cell>
        </row>
        <row r="471">
          <cell r="A471" t="str">
            <v>FPUS3</v>
          </cell>
          <cell r="D471">
            <v>5000000</v>
          </cell>
          <cell r="F471">
            <v>315750000</v>
          </cell>
        </row>
        <row r="472">
          <cell r="A472" t="str">
            <v>FPUS2</v>
          </cell>
          <cell r="D472">
            <v>5000000</v>
          </cell>
          <cell r="F472">
            <v>309700000</v>
          </cell>
        </row>
        <row r="473">
          <cell r="A473" t="str">
            <v>FPUS2</v>
          </cell>
          <cell r="D473">
            <v>3010000</v>
          </cell>
          <cell r="F473">
            <v>185325700</v>
          </cell>
        </row>
        <row r="474">
          <cell r="A474" t="str">
            <v>FPUS2</v>
          </cell>
          <cell r="D474">
            <v>3000000</v>
          </cell>
          <cell r="F474">
            <v>185910000</v>
          </cell>
        </row>
        <row r="475">
          <cell r="A475" t="str">
            <v>FPUS2</v>
          </cell>
          <cell r="D475">
            <v>3000000</v>
          </cell>
          <cell r="F475">
            <v>182880000</v>
          </cell>
        </row>
        <row r="476">
          <cell r="A476" t="str">
            <v>FPUS2</v>
          </cell>
          <cell r="D476">
            <v>142958.28</v>
          </cell>
          <cell r="F476">
            <v>8679711.9702000003</v>
          </cell>
        </row>
        <row r="477">
          <cell r="A477" t="str">
            <v>FPUS3</v>
          </cell>
          <cell r="D477">
            <v>5000000</v>
          </cell>
          <cell r="F477">
            <v>315550000</v>
          </cell>
        </row>
        <row r="478">
          <cell r="A478" t="str">
            <v>FPUS2</v>
          </cell>
          <cell r="D478">
            <v>5000000</v>
          </cell>
          <cell r="F478">
            <v>309850000</v>
          </cell>
        </row>
        <row r="479">
          <cell r="A479" t="str">
            <v>FPUS2</v>
          </cell>
          <cell r="D479">
            <v>2000000</v>
          </cell>
          <cell r="F479">
            <v>122280000</v>
          </cell>
        </row>
        <row r="480">
          <cell r="A480" t="str">
            <v>FPUS2</v>
          </cell>
          <cell r="D480">
            <v>825000</v>
          </cell>
          <cell r="F480">
            <v>50089875</v>
          </cell>
        </row>
        <row r="481">
          <cell r="A481" t="str">
            <v>FPUS2</v>
          </cell>
          <cell r="D481">
            <v>2010000</v>
          </cell>
          <cell r="F481">
            <v>122484375</v>
          </cell>
        </row>
        <row r="482">
          <cell r="A482" t="str">
            <v>FPUS2</v>
          </cell>
          <cell r="D482">
            <v>2000000</v>
          </cell>
          <cell r="F482">
            <v>123850000</v>
          </cell>
        </row>
        <row r="483">
          <cell r="A483" t="str">
            <v>FPUS2</v>
          </cell>
          <cell r="D483">
            <v>5000000</v>
          </cell>
          <cell r="F483">
            <v>304500000</v>
          </cell>
        </row>
        <row r="484">
          <cell r="A484" t="str">
            <v>FPUS2</v>
          </cell>
          <cell r="D484">
            <v>2010000</v>
          </cell>
          <cell r="F484">
            <v>124037100</v>
          </cell>
        </row>
        <row r="485">
          <cell r="A485" t="str">
            <v>FPUS2</v>
          </cell>
          <cell r="D485">
            <v>5000000</v>
          </cell>
          <cell r="F485">
            <v>304750000</v>
          </cell>
        </row>
        <row r="486">
          <cell r="A486" t="str">
            <v>FPUS2</v>
          </cell>
          <cell r="D486">
            <v>5000000</v>
          </cell>
          <cell r="F486">
            <v>309550000</v>
          </cell>
        </row>
        <row r="487">
          <cell r="A487" t="str">
            <v>FPUS2</v>
          </cell>
          <cell r="D487">
            <v>5000000</v>
          </cell>
          <cell r="F487">
            <v>308400000</v>
          </cell>
        </row>
        <row r="488">
          <cell r="A488" t="str">
            <v>FPUS2</v>
          </cell>
          <cell r="D488">
            <v>5000000</v>
          </cell>
          <cell r="F488">
            <v>304650000</v>
          </cell>
        </row>
        <row r="489">
          <cell r="A489" t="str">
            <v>FPUS2</v>
          </cell>
          <cell r="D489">
            <v>2010000</v>
          </cell>
          <cell r="F489">
            <v>122499450</v>
          </cell>
        </row>
        <row r="490">
          <cell r="A490" t="str">
            <v>FPUS2</v>
          </cell>
          <cell r="D490">
            <v>5000000</v>
          </cell>
          <cell r="F490">
            <v>305750000</v>
          </cell>
        </row>
        <row r="491">
          <cell r="A491" t="str">
            <v>FPUS2</v>
          </cell>
          <cell r="D491">
            <v>963750</v>
          </cell>
          <cell r="F491">
            <v>58514081.25</v>
          </cell>
        </row>
        <row r="492">
          <cell r="A492" t="str">
            <v>FPUS2</v>
          </cell>
          <cell r="D492">
            <v>1000000</v>
          </cell>
          <cell r="F492">
            <v>61145000</v>
          </cell>
        </row>
        <row r="493">
          <cell r="A493" t="str">
            <v>FPUS2</v>
          </cell>
          <cell r="D493">
            <v>5000000</v>
          </cell>
          <cell r="F493">
            <v>306550000</v>
          </cell>
        </row>
        <row r="494">
          <cell r="A494" t="str">
            <v>FPUS2</v>
          </cell>
          <cell r="D494">
            <v>3000000</v>
          </cell>
          <cell r="F494">
            <v>185055000</v>
          </cell>
        </row>
        <row r="495">
          <cell r="A495" t="str">
            <v>FPUS2</v>
          </cell>
          <cell r="D495">
            <v>5000000</v>
          </cell>
          <cell r="F495">
            <v>308450000</v>
          </cell>
        </row>
        <row r="496">
          <cell r="A496" t="str">
            <v>FPUS2</v>
          </cell>
          <cell r="D496">
            <v>3000000</v>
          </cell>
          <cell r="F496">
            <v>183390000</v>
          </cell>
        </row>
        <row r="497">
          <cell r="A497" t="str">
            <v>FPUS2</v>
          </cell>
          <cell r="D497">
            <v>136135.92000000001</v>
          </cell>
          <cell r="F497">
            <v>8264947.8391200006</v>
          </cell>
        </row>
        <row r="498">
          <cell r="A498" t="str">
            <v>FPUS2</v>
          </cell>
          <cell r="D498">
            <v>3000000</v>
          </cell>
          <cell r="F498">
            <v>185700000</v>
          </cell>
        </row>
        <row r="499">
          <cell r="A499" t="str">
            <v>FPUS2</v>
          </cell>
          <cell r="D499">
            <v>3000000</v>
          </cell>
          <cell r="F499">
            <v>182775000</v>
          </cell>
        </row>
        <row r="500">
          <cell r="A500" t="str">
            <v>FPUS2</v>
          </cell>
          <cell r="D500">
            <v>5000000</v>
          </cell>
          <cell r="F500">
            <v>305600000</v>
          </cell>
        </row>
        <row r="501">
          <cell r="A501" t="str">
            <v>FPUS2</v>
          </cell>
          <cell r="D501">
            <v>5000000</v>
          </cell>
          <cell r="F501">
            <v>309425000</v>
          </cell>
        </row>
        <row r="502">
          <cell r="A502" t="str">
            <v>FPUS2</v>
          </cell>
          <cell r="D502">
            <v>1664810</v>
          </cell>
          <cell r="F502">
            <v>101041480.925</v>
          </cell>
        </row>
        <row r="503">
          <cell r="A503" t="str">
            <v>FPUS2</v>
          </cell>
          <cell r="D503">
            <v>65301.23</v>
          </cell>
          <cell r="F503">
            <v>3963294.9017750002</v>
          </cell>
        </row>
        <row r="504">
          <cell r="A504" t="str">
            <v>FPUS2</v>
          </cell>
          <cell r="D504">
            <v>57225.58</v>
          </cell>
          <cell r="F504">
            <v>3473163.5141500002</v>
          </cell>
        </row>
        <row r="505">
          <cell r="A505" t="str">
            <v>FPUS2</v>
          </cell>
          <cell r="D505">
            <v>2000000</v>
          </cell>
          <cell r="F505">
            <v>122170000</v>
          </cell>
        </row>
        <row r="506">
          <cell r="A506" t="str">
            <v>FPUS2</v>
          </cell>
          <cell r="D506">
            <v>3000000</v>
          </cell>
          <cell r="F506">
            <v>183780000</v>
          </cell>
        </row>
        <row r="507">
          <cell r="A507" t="str">
            <v>FPUS2</v>
          </cell>
          <cell r="D507">
            <v>66390.039999999994</v>
          </cell>
          <cell r="F507">
            <v>4029742.6479199994</v>
          </cell>
        </row>
        <row r="508">
          <cell r="A508" t="str">
            <v>FPUS2</v>
          </cell>
          <cell r="D508">
            <v>5000000</v>
          </cell>
          <cell r="F508">
            <v>314750000</v>
          </cell>
        </row>
        <row r="509">
          <cell r="A509" t="str">
            <v>FPUS2</v>
          </cell>
          <cell r="D509">
            <v>176971.88</v>
          </cell>
          <cell r="F509">
            <v>10741839.17224</v>
          </cell>
        </row>
        <row r="510">
          <cell r="A510" t="str">
            <v>FPUS2</v>
          </cell>
          <cell r="D510">
            <v>4000000</v>
          </cell>
          <cell r="F510">
            <v>244320000</v>
          </cell>
        </row>
        <row r="511">
          <cell r="A511" t="str">
            <v>FPUS2</v>
          </cell>
          <cell r="D511">
            <v>5000000</v>
          </cell>
          <cell r="F511">
            <v>305675000</v>
          </cell>
        </row>
        <row r="512">
          <cell r="A512" t="str">
            <v>FPUS2</v>
          </cell>
          <cell r="D512">
            <v>3000000</v>
          </cell>
          <cell r="F512">
            <v>185940000</v>
          </cell>
        </row>
        <row r="513">
          <cell r="A513" t="str">
            <v>FPUS2</v>
          </cell>
          <cell r="D513">
            <v>2000000</v>
          </cell>
          <cell r="F513">
            <v>123960000</v>
          </cell>
        </row>
        <row r="514">
          <cell r="A514" t="str">
            <v>FPUS2</v>
          </cell>
          <cell r="D514">
            <v>3000000</v>
          </cell>
          <cell r="F514">
            <v>186000000</v>
          </cell>
        </row>
        <row r="515">
          <cell r="A515" t="str">
            <v>FPUS2</v>
          </cell>
          <cell r="D515">
            <v>2000000</v>
          </cell>
          <cell r="F515">
            <v>124000000</v>
          </cell>
        </row>
        <row r="516">
          <cell r="A516" t="str">
            <v>FPUS2</v>
          </cell>
          <cell r="D516">
            <v>5000000</v>
          </cell>
          <cell r="F516">
            <v>307200000</v>
          </cell>
        </row>
        <row r="517">
          <cell r="A517" t="str">
            <v>FPUS2</v>
          </cell>
          <cell r="D517">
            <v>3000000</v>
          </cell>
          <cell r="F517">
            <v>183570000</v>
          </cell>
        </row>
        <row r="518">
          <cell r="A518" t="str">
            <v>FPUS2</v>
          </cell>
          <cell r="D518">
            <v>5000000</v>
          </cell>
          <cell r="F518">
            <v>308700000</v>
          </cell>
        </row>
        <row r="519">
          <cell r="A519" t="str">
            <v>FPUS2</v>
          </cell>
          <cell r="D519">
            <v>3000000</v>
          </cell>
          <cell r="F519">
            <v>183540000</v>
          </cell>
        </row>
        <row r="520">
          <cell r="A520" t="str">
            <v>FPUS2</v>
          </cell>
          <cell r="D520">
            <v>5000000</v>
          </cell>
          <cell r="F520">
            <v>305950000</v>
          </cell>
        </row>
        <row r="521">
          <cell r="A521" t="str">
            <v>FPUS2</v>
          </cell>
          <cell r="D521">
            <v>3000000</v>
          </cell>
          <cell r="F521">
            <v>185790000</v>
          </cell>
        </row>
        <row r="522">
          <cell r="A522" t="str">
            <v>FPUS2</v>
          </cell>
          <cell r="D522">
            <v>5000000</v>
          </cell>
          <cell r="F522">
            <v>308825000</v>
          </cell>
        </row>
        <row r="523">
          <cell r="A523" t="str">
            <v>FPUS2</v>
          </cell>
          <cell r="D523">
            <v>3000000</v>
          </cell>
          <cell r="F523">
            <v>185220000</v>
          </cell>
        </row>
        <row r="524">
          <cell r="A524" t="str">
            <v>FPUS2</v>
          </cell>
          <cell r="D524">
            <v>3000000</v>
          </cell>
          <cell r="F524">
            <v>184680000</v>
          </cell>
        </row>
        <row r="525">
          <cell r="A525" t="str">
            <v>FPUS2</v>
          </cell>
          <cell r="D525">
            <v>1562560</v>
          </cell>
          <cell r="F525">
            <v>94970052.960000008</v>
          </cell>
        </row>
        <row r="526">
          <cell r="A526" t="str">
            <v>FPUS2</v>
          </cell>
          <cell r="D526">
            <v>2000000</v>
          </cell>
          <cell r="F526">
            <v>123905000</v>
          </cell>
        </row>
        <row r="527">
          <cell r="A527" t="str">
            <v>FPUS2</v>
          </cell>
          <cell r="D527">
            <v>3000000</v>
          </cell>
          <cell r="F527">
            <v>185857500</v>
          </cell>
        </row>
        <row r="528">
          <cell r="A528" t="str">
            <v>FPUS2</v>
          </cell>
          <cell r="D528">
            <v>3000000</v>
          </cell>
          <cell r="F528">
            <v>183540000</v>
          </cell>
        </row>
        <row r="529">
          <cell r="A529" t="str">
            <v>FPUS2</v>
          </cell>
          <cell r="D529">
            <v>2000000</v>
          </cell>
          <cell r="F529">
            <v>122380000</v>
          </cell>
        </row>
        <row r="530">
          <cell r="A530" t="str">
            <v>FPUS2</v>
          </cell>
          <cell r="D530">
            <v>5000000</v>
          </cell>
          <cell r="F530">
            <v>308475000</v>
          </cell>
        </row>
        <row r="531">
          <cell r="A531" t="str">
            <v>FPUS2</v>
          </cell>
          <cell r="D531">
            <v>5000000</v>
          </cell>
          <cell r="F531">
            <v>305700000</v>
          </cell>
        </row>
        <row r="532">
          <cell r="A532" t="str">
            <v>FPUS2</v>
          </cell>
          <cell r="D532">
            <v>5000000</v>
          </cell>
          <cell r="F532">
            <v>310100000</v>
          </cell>
        </row>
        <row r="533">
          <cell r="A533" t="str">
            <v>FPUS2</v>
          </cell>
          <cell r="D533">
            <v>378373.83</v>
          </cell>
          <cell r="F533">
            <v>22979021.069730002</v>
          </cell>
        </row>
        <row r="534">
          <cell r="A534" t="str">
            <v>FPUS2</v>
          </cell>
          <cell r="D534">
            <v>3000000</v>
          </cell>
          <cell r="F534">
            <v>184620000</v>
          </cell>
        </row>
        <row r="535">
          <cell r="A535" t="str">
            <v>FPUS2</v>
          </cell>
          <cell r="D535">
            <v>5000000</v>
          </cell>
          <cell r="F535">
            <v>309650000</v>
          </cell>
        </row>
        <row r="536">
          <cell r="A536" t="str">
            <v>FPUS2</v>
          </cell>
          <cell r="D536">
            <v>5000000</v>
          </cell>
          <cell r="F536">
            <v>308700000</v>
          </cell>
        </row>
        <row r="537">
          <cell r="A537" t="str">
            <v>FPUS2</v>
          </cell>
          <cell r="D537">
            <v>669904.54</v>
          </cell>
          <cell r="F537">
            <v>40712108.609420002</v>
          </cell>
        </row>
        <row r="538">
          <cell r="A538" t="str">
            <v>FPUS2</v>
          </cell>
          <cell r="D538">
            <v>2000000</v>
          </cell>
          <cell r="F538">
            <v>123160000</v>
          </cell>
        </row>
        <row r="539">
          <cell r="A539" t="str">
            <v>FPUS2</v>
          </cell>
          <cell r="D539">
            <v>5000000</v>
          </cell>
          <cell r="F539">
            <v>307450000</v>
          </cell>
        </row>
        <row r="540">
          <cell r="A540" t="str">
            <v>FPUS2</v>
          </cell>
          <cell r="D540">
            <v>5010000</v>
          </cell>
          <cell r="F540">
            <v>310544850</v>
          </cell>
        </row>
        <row r="541">
          <cell r="A541" t="str">
            <v>FPUS2</v>
          </cell>
          <cell r="D541">
            <v>2000000</v>
          </cell>
          <cell r="F541">
            <v>123180000</v>
          </cell>
        </row>
        <row r="542">
          <cell r="A542" t="str">
            <v>FPUS2</v>
          </cell>
          <cell r="D542">
            <v>3000000</v>
          </cell>
          <cell r="F542">
            <v>184680000</v>
          </cell>
        </row>
        <row r="543">
          <cell r="A543" t="str">
            <v>FPUS2</v>
          </cell>
          <cell r="D543">
            <v>5000000</v>
          </cell>
          <cell r="F543">
            <v>310000000</v>
          </cell>
        </row>
        <row r="544">
          <cell r="A544" t="str">
            <v>FPUS2</v>
          </cell>
          <cell r="D544">
            <v>5000000</v>
          </cell>
          <cell r="F544">
            <v>308450000</v>
          </cell>
        </row>
        <row r="545">
          <cell r="A545" t="str">
            <v>FPUS2</v>
          </cell>
          <cell r="D545">
            <v>2000000</v>
          </cell>
          <cell r="F545">
            <v>123360000</v>
          </cell>
        </row>
        <row r="546">
          <cell r="A546" t="str">
            <v>FPUS2</v>
          </cell>
          <cell r="D546">
            <v>2000000</v>
          </cell>
          <cell r="F546">
            <v>123680000</v>
          </cell>
        </row>
        <row r="547">
          <cell r="A547" t="str">
            <v>FPUS2</v>
          </cell>
          <cell r="D547">
            <v>2000000</v>
          </cell>
          <cell r="F547">
            <v>123600000</v>
          </cell>
        </row>
        <row r="548">
          <cell r="A548" t="str">
            <v>FPUS2</v>
          </cell>
          <cell r="D548">
            <v>3000000</v>
          </cell>
          <cell r="F548">
            <v>186540000</v>
          </cell>
        </row>
        <row r="549">
          <cell r="A549" t="str">
            <v>FPUS2</v>
          </cell>
          <cell r="D549">
            <v>2000000</v>
          </cell>
          <cell r="F549">
            <v>124340000</v>
          </cell>
        </row>
        <row r="550">
          <cell r="A550" t="str">
            <v>FPUS2</v>
          </cell>
          <cell r="D550">
            <v>2000000</v>
          </cell>
          <cell r="F550">
            <v>123640000</v>
          </cell>
        </row>
        <row r="551">
          <cell r="A551" t="str">
            <v>FPUS2</v>
          </cell>
          <cell r="D551">
            <v>5000000</v>
          </cell>
          <cell r="F551">
            <v>309100000</v>
          </cell>
        </row>
        <row r="552">
          <cell r="A552" t="str">
            <v>FPUS2</v>
          </cell>
          <cell r="D552">
            <v>3000000</v>
          </cell>
          <cell r="F552">
            <v>185460000</v>
          </cell>
        </row>
        <row r="553">
          <cell r="A553" t="str">
            <v>FPUS2</v>
          </cell>
          <cell r="D553">
            <v>5000000</v>
          </cell>
          <cell r="F553">
            <v>308850000</v>
          </cell>
        </row>
        <row r="554">
          <cell r="A554" t="str">
            <v>FPUS2</v>
          </cell>
          <cell r="D554">
            <v>5000000</v>
          </cell>
          <cell r="F554">
            <v>308550000</v>
          </cell>
        </row>
        <row r="555">
          <cell r="A555" t="str">
            <v>FPUS2</v>
          </cell>
          <cell r="D555">
            <v>3000000</v>
          </cell>
          <cell r="F555">
            <v>185190000</v>
          </cell>
        </row>
        <row r="556">
          <cell r="A556" t="str">
            <v>FPUS2</v>
          </cell>
          <cell r="D556">
            <v>5000000</v>
          </cell>
          <cell r="F556">
            <v>307700000</v>
          </cell>
        </row>
        <row r="557">
          <cell r="A557" t="str">
            <v>FPUS2</v>
          </cell>
          <cell r="D557">
            <v>5000000</v>
          </cell>
          <cell r="F557">
            <v>310750000</v>
          </cell>
        </row>
        <row r="558">
          <cell r="A558" t="str">
            <v>FPUS2</v>
          </cell>
          <cell r="D558">
            <v>5000000</v>
          </cell>
          <cell r="F558">
            <v>308650000</v>
          </cell>
        </row>
        <row r="559">
          <cell r="A559" t="str">
            <v>FPUS2</v>
          </cell>
          <cell r="D559">
            <v>5000000</v>
          </cell>
          <cell r="F559">
            <v>307900000</v>
          </cell>
        </row>
        <row r="560">
          <cell r="A560" t="str">
            <v>FPUS2</v>
          </cell>
          <cell r="D560">
            <v>5000000</v>
          </cell>
          <cell r="F560">
            <v>310750000</v>
          </cell>
        </row>
        <row r="561">
          <cell r="A561" t="str">
            <v>FPUS2</v>
          </cell>
          <cell r="D561">
            <v>5000000</v>
          </cell>
          <cell r="F561">
            <v>308800000</v>
          </cell>
        </row>
        <row r="562">
          <cell r="A562" t="str">
            <v>FPUS2</v>
          </cell>
          <cell r="D562">
            <v>5000000</v>
          </cell>
          <cell r="F562">
            <v>309750000</v>
          </cell>
        </row>
        <row r="563">
          <cell r="A563" t="str">
            <v>FPUS2</v>
          </cell>
          <cell r="D563">
            <v>476388.16</v>
          </cell>
          <cell r="F563">
            <v>29016802.825599998</v>
          </cell>
        </row>
        <row r="564">
          <cell r="A564" t="str">
            <v>FPUS2</v>
          </cell>
          <cell r="D564">
            <v>5000000</v>
          </cell>
          <cell r="F564">
            <v>308000000</v>
          </cell>
        </row>
        <row r="565">
          <cell r="A565" t="str">
            <v>FPUS2</v>
          </cell>
          <cell r="D565">
            <v>5010000</v>
          </cell>
          <cell r="F565">
            <v>311271300</v>
          </cell>
        </row>
        <row r="566">
          <cell r="A566" t="str">
            <v>FPUS2</v>
          </cell>
          <cell r="D566">
            <v>5000000</v>
          </cell>
          <cell r="F566">
            <v>308800000</v>
          </cell>
        </row>
        <row r="567">
          <cell r="A567" t="str">
            <v>FPUK2</v>
          </cell>
          <cell r="D567">
            <v>100000</v>
          </cell>
          <cell r="F567">
            <v>12039332.199999999</v>
          </cell>
        </row>
        <row r="568">
          <cell r="A568" t="str">
            <v>FPUK2</v>
          </cell>
          <cell r="D568">
            <v>2381645</v>
          </cell>
          <cell r="F568">
            <v>283288949.07526499</v>
          </cell>
        </row>
        <row r="569">
          <cell r="A569" t="str">
            <v>FPUK1</v>
          </cell>
          <cell r="D569">
            <v>500000</v>
          </cell>
          <cell r="F569">
            <v>59362070</v>
          </cell>
        </row>
        <row r="570">
          <cell r="A570" t="str">
            <v>FPUK1</v>
          </cell>
          <cell r="D570">
            <v>40000</v>
          </cell>
          <cell r="F570">
            <v>4749936.04</v>
          </cell>
        </row>
        <row r="571">
          <cell r="A571" t="str">
            <v>FPUK1</v>
          </cell>
          <cell r="D571">
            <v>200000</v>
          </cell>
          <cell r="F571">
            <v>23752106.399999999</v>
          </cell>
        </row>
        <row r="572">
          <cell r="A572" t="str">
            <v>FPUK1</v>
          </cell>
          <cell r="D572">
            <v>70000</v>
          </cell>
          <cell r="F572">
            <v>8334890.6900000004</v>
          </cell>
        </row>
        <row r="573">
          <cell r="A573" t="str">
            <v>FPUK1</v>
          </cell>
          <cell r="D573">
            <v>100000</v>
          </cell>
          <cell r="F573">
            <v>11902134.4</v>
          </cell>
        </row>
        <row r="574">
          <cell r="A574" t="str">
            <v>FPUK1</v>
          </cell>
          <cell r="D574">
            <v>200000</v>
          </cell>
          <cell r="F574">
            <v>23786072.600000001</v>
          </cell>
        </row>
        <row r="575">
          <cell r="A575" t="str">
            <v>FPUK1</v>
          </cell>
          <cell r="D575">
            <v>100000</v>
          </cell>
          <cell r="F575">
            <v>11913052.1</v>
          </cell>
        </row>
        <row r="576">
          <cell r="A576" t="str">
            <v>FPUK1</v>
          </cell>
          <cell r="D576">
            <v>350000</v>
          </cell>
          <cell r="F576">
            <v>41697805.450000003</v>
          </cell>
        </row>
        <row r="577">
          <cell r="A577" t="str">
            <v>FPUK1</v>
          </cell>
          <cell r="D577">
            <v>16000</v>
          </cell>
          <cell r="F577">
            <v>1905117.888</v>
          </cell>
        </row>
        <row r="578">
          <cell r="A578" t="str">
            <v>FPUK1</v>
          </cell>
          <cell r="D578">
            <v>400000</v>
          </cell>
          <cell r="F578">
            <v>47632799.200000003</v>
          </cell>
        </row>
        <row r="579">
          <cell r="A579" t="str">
            <v>FPUK2</v>
          </cell>
          <cell r="D579">
            <v>3500000</v>
          </cell>
          <cell r="F579">
            <v>416702079.5</v>
          </cell>
        </row>
        <row r="580">
          <cell r="A580" t="str">
            <v>FPUK1</v>
          </cell>
          <cell r="D580">
            <v>70000</v>
          </cell>
          <cell r="F580">
            <v>8337575.6800000006</v>
          </cell>
        </row>
        <row r="581">
          <cell r="A581" t="str">
            <v>FPUK1</v>
          </cell>
          <cell r="D581">
            <v>50000</v>
          </cell>
          <cell r="F581">
            <v>5956321</v>
          </cell>
        </row>
        <row r="582">
          <cell r="A582" t="str">
            <v>FPUK1</v>
          </cell>
          <cell r="D582">
            <v>300000</v>
          </cell>
          <cell r="F582">
            <v>35728827.899999999</v>
          </cell>
        </row>
        <row r="583">
          <cell r="A583" t="str">
            <v>FPUK1</v>
          </cell>
          <cell r="D583">
            <v>100000</v>
          </cell>
          <cell r="F583">
            <v>11918101</v>
          </cell>
        </row>
        <row r="584">
          <cell r="A584" t="str">
            <v>FPUK2</v>
          </cell>
          <cell r="D584">
            <v>2000000</v>
          </cell>
          <cell r="F584">
            <v>238334556</v>
          </cell>
        </row>
        <row r="585">
          <cell r="A585" t="str">
            <v>FPUK2</v>
          </cell>
          <cell r="D585">
            <v>2000000</v>
          </cell>
          <cell r="F585">
            <v>238353368</v>
          </cell>
        </row>
        <row r="586">
          <cell r="A586" t="str">
            <v>FPUK1</v>
          </cell>
          <cell r="D586">
            <v>1000000</v>
          </cell>
          <cell r="F586">
            <v>118941702</v>
          </cell>
        </row>
        <row r="587">
          <cell r="A587" t="str">
            <v>FPUK2</v>
          </cell>
          <cell r="D587">
            <v>80000</v>
          </cell>
          <cell r="F587">
            <v>9561490</v>
          </cell>
        </row>
        <row r="588">
          <cell r="A588" t="str">
            <v>FPUK2</v>
          </cell>
          <cell r="D588">
            <v>100000</v>
          </cell>
          <cell r="F588">
            <v>11952317.700000001</v>
          </cell>
        </row>
        <row r="589">
          <cell r="A589" t="str">
            <v>FPUK2</v>
          </cell>
          <cell r="D589">
            <v>100000</v>
          </cell>
          <cell r="F589">
            <v>11929102.199999999</v>
          </cell>
        </row>
        <row r="590">
          <cell r="A590" t="str">
            <v>FPUK2</v>
          </cell>
          <cell r="D590">
            <v>100000</v>
          </cell>
          <cell r="F590">
            <v>11934868.199999999</v>
          </cell>
        </row>
        <row r="591">
          <cell r="A591" t="str">
            <v>FPUK2</v>
          </cell>
          <cell r="D591">
            <v>5500000</v>
          </cell>
          <cell r="F591">
            <v>642541894.5</v>
          </cell>
        </row>
        <row r="592">
          <cell r="A592" t="str">
            <v>FPUK2</v>
          </cell>
          <cell r="D592">
            <v>100000</v>
          </cell>
          <cell r="F592">
            <v>11713745</v>
          </cell>
        </row>
        <row r="593">
          <cell r="A593" t="str">
            <v>FPUK2</v>
          </cell>
          <cell r="D593">
            <v>1000000</v>
          </cell>
          <cell r="F593">
            <v>118693288</v>
          </cell>
        </row>
        <row r="594">
          <cell r="A594" t="str">
            <v>FPUK2</v>
          </cell>
          <cell r="D594">
            <v>5000000</v>
          </cell>
          <cell r="F594">
            <v>592055185</v>
          </cell>
        </row>
        <row r="595">
          <cell r="A595" t="str">
            <v>FPUK2</v>
          </cell>
          <cell r="D595">
            <v>100000</v>
          </cell>
          <cell r="F595">
            <v>11838074.199999999</v>
          </cell>
        </row>
        <row r="596">
          <cell r="A596" t="str">
            <v>FPUK2</v>
          </cell>
          <cell r="D596">
            <v>100000</v>
          </cell>
          <cell r="F596">
            <v>11846809.399999999</v>
          </cell>
        </row>
        <row r="597">
          <cell r="A597" t="str">
            <v>FPUK2</v>
          </cell>
          <cell r="D597">
            <v>100000</v>
          </cell>
          <cell r="F597">
            <v>11957821.9</v>
          </cell>
        </row>
        <row r="598">
          <cell r="A598" t="str">
            <v>FPUK2</v>
          </cell>
          <cell r="D598">
            <v>150000</v>
          </cell>
          <cell r="F598">
            <v>17874282.300000001</v>
          </cell>
        </row>
        <row r="599">
          <cell r="A599" t="str">
            <v>FPUK2</v>
          </cell>
          <cell r="D599">
            <v>100000</v>
          </cell>
          <cell r="F599">
            <v>12043575.6</v>
          </cell>
        </row>
        <row r="600">
          <cell r="A600" t="str">
            <v>FPUK2</v>
          </cell>
          <cell r="D600">
            <v>100000</v>
          </cell>
          <cell r="F600">
            <v>12039322.9</v>
          </cell>
        </row>
        <row r="601">
          <cell r="A601" t="str">
            <v>FPSF1</v>
          </cell>
          <cell r="D601">
            <v>7026.56</v>
          </cell>
          <cell r="F601">
            <v>349999.98016000004</v>
          </cell>
        </row>
        <row r="602">
          <cell r="A602" t="str">
            <v>FPSF1</v>
          </cell>
          <cell r="D602">
            <v>304050</v>
          </cell>
          <cell r="F602">
            <v>15163750.0437</v>
          </cell>
        </row>
        <row r="603">
          <cell r="A603" t="str">
            <v>FPSF1</v>
          </cell>
          <cell r="D603">
            <v>362550</v>
          </cell>
          <cell r="F603">
            <v>18196500.153450001</v>
          </cell>
        </row>
        <row r="604">
          <cell r="A604" t="str">
            <v>FPSF2</v>
          </cell>
          <cell r="D604">
            <v>50000</v>
          </cell>
          <cell r="F604">
            <v>2506647.2999999998</v>
          </cell>
        </row>
        <row r="605">
          <cell r="A605" t="str">
            <v>FPSF2</v>
          </cell>
          <cell r="D605">
            <v>801303.75</v>
          </cell>
          <cell r="F605">
            <v>39489124.624998748</v>
          </cell>
        </row>
        <row r="606">
          <cell r="A606" t="str">
            <v>FPJY1</v>
          </cell>
          <cell r="D606">
            <v>29490000</v>
          </cell>
          <cell r="F606">
            <v>15163492.589999998</v>
          </cell>
        </row>
        <row r="607">
          <cell r="A607" t="str">
            <v>FPJY1</v>
          </cell>
          <cell r="D607">
            <v>59010000</v>
          </cell>
          <cell r="F607">
            <v>30327009.300000001</v>
          </cell>
        </row>
        <row r="608">
          <cell r="A608" t="str">
            <v>FPJY1</v>
          </cell>
          <cell r="D608">
            <v>58715000</v>
          </cell>
          <cell r="F608">
            <v>30327471.799999997</v>
          </cell>
        </row>
        <row r="609">
          <cell r="A609" t="str">
            <v>FPJY1</v>
          </cell>
          <cell r="D609">
            <v>58610000</v>
          </cell>
          <cell r="F609">
            <v>30327510.059999999</v>
          </cell>
        </row>
        <row r="610">
          <cell r="A610" t="str">
            <v>FPJY2</v>
          </cell>
          <cell r="D610">
            <v>50000000</v>
          </cell>
          <cell r="F610">
            <v>25812700</v>
          </cell>
        </row>
        <row r="611">
          <cell r="A611" t="str">
            <v>FPJY2</v>
          </cell>
          <cell r="D611">
            <v>50000000</v>
          </cell>
          <cell r="F611">
            <v>25827600</v>
          </cell>
        </row>
        <row r="612">
          <cell r="A612" t="str">
            <v>FPJY2</v>
          </cell>
          <cell r="D612">
            <v>30000000</v>
          </cell>
          <cell r="F612">
            <v>15837660</v>
          </cell>
        </row>
        <row r="613">
          <cell r="A613" t="str">
            <v>FPJY2</v>
          </cell>
          <cell r="D613">
            <v>5000000</v>
          </cell>
          <cell r="F613">
            <v>2633654.9999999995</v>
          </cell>
        </row>
        <row r="614">
          <cell r="A614" t="str">
            <v>FPJY2</v>
          </cell>
          <cell r="D614">
            <v>120090000</v>
          </cell>
          <cell r="F614">
            <v>60769502.969999991</v>
          </cell>
        </row>
        <row r="615">
          <cell r="A615" t="str">
            <v>FPJY2</v>
          </cell>
          <cell r="D615">
            <v>118780000</v>
          </cell>
          <cell r="F615">
            <v>60769510.920000002</v>
          </cell>
        </row>
        <row r="616">
          <cell r="A616" t="str">
            <v>FPEU2</v>
          </cell>
          <cell r="D616">
            <v>100000</v>
          </cell>
          <cell r="F616">
            <v>8171736.0999999996</v>
          </cell>
        </row>
        <row r="617">
          <cell r="A617" t="str">
            <v>FPEU2</v>
          </cell>
          <cell r="D617">
            <v>300000</v>
          </cell>
          <cell r="F617">
            <v>24506454.300000001</v>
          </cell>
        </row>
        <row r="618">
          <cell r="A618" t="str">
            <v>FPEU2</v>
          </cell>
          <cell r="D618">
            <v>1000000</v>
          </cell>
          <cell r="F618">
            <v>78873475</v>
          </cell>
        </row>
        <row r="619">
          <cell r="A619" t="str">
            <v>FPEU1</v>
          </cell>
          <cell r="D619">
            <v>100000</v>
          </cell>
          <cell r="F619">
            <v>8073047.4000000004</v>
          </cell>
        </row>
        <row r="620">
          <cell r="A620" t="str">
            <v>FPEU1</v>
          </cell>
          <cell r="D620">
            <v>500000</v>
          </cell>
          <cell r="F620">
            <v>40365237</v>
          </cell>
        </row>
        <row r="621">
          <cell r="A621" t="str">
            <v>FPEU2</v>
          </cell>
          <cell r="D621">
            <v>950000</v>
          </cell>
          <cell r="F621">
            <v>76953246.150000006</v>
          </cell>
        </row>
        <row r="622">
          <cell r="A622" t="str">
            <v>FPEU1</v>
          </cell>
          <cell r="D622">
            <v>50000</v>
          </cell>
          <cell r="F622">
            <v>4036523.7</v>
          </cell>
        </row>
        <row r="623">
          <cell r="A623" t="str">
            <v>FPEU1</v>
          </cell>
          <cell r="D623">
            <v>50000</v>
          </cell>
          <cell r="F623">
            <v>4034400.8000000003</v>
          </cell>
        </row>
        <row r="624">
          <cell r="A624" t="str">
            <v>FPEU1</v>
          </cell>
          <cell r="D624">
            <v>500000</v>
          </cell>
          <cell r="F624">
            <v>40316714</v>
          </cell>
        </row>
        <row r="625">
          <cell r="A625" t="str">
            <v>FPEU1</v>
          </cell>
          <cell r="D625">
            <v>500000</v>
          </cell>
          <cell r="F625">
            <v>40407695</v>
          </cell>
        </row>
        <row r="626">
          <cell r="A626" t="str">
            <v>FPEU1</v>
          </cell>
          <cell r="D626">
            <v>125000</v>
          </cell>
          <cell r="F626">
            <v>10103440</v>
          </cell>
        </row>
        <row r="627">
          <cell r="A627" t="str">
            <v>FPEU2</v>
          </cell>
          <cell r="D627">
            <v>2900000</v>
          </cell>
          <cell r="F627">
            <v>234909909.29999998</v>
          </cell>
        </row>
        <row r="628">
          <cell r="A628" t="str">
            <v>FPEU1</v>
          </cell>
          <cell r="D628">
            <v>100000</v>
          </cell>
          <cell r="F628">
            <v>8088817.4000000004</v>
          </cell>
        </row>
        <row r="629">
          <cell r="A629" t="str">
            <v>FPEU1</v>
          </cell>
          <cell r="D629">
            <v>100000</v>
          </cell>
          <cell r="F629">
            <v>8094276.2999999998</v>
          </cell>
        </row>
        <row r="630">
          <cell r="A630" t="str">
            <v>FPEU1</v>
          </cell>
          <cell r="D630">
            <v>500000</v>
          </cell>
          <cell r="F630">
            <v>40431956.5</v>
          </cell>
        </row>
        <row r="631">
          <cell r="A631" t="str">
            <v>FPEU1</v>
          </cell>
          <cell r="D631">
            <v>500000</v>
          </cell>
          <cell r="F631">
            <v>40401629.5</v>
          </cell>
        </row>
        <row r="632">
          <cell r="A632" t="str">
            <v>FPEU1</v>
          </cell>
          <cell r="D632">
            <v>17000</v>
          </cell>
          <cell r="F632">
            <v>1376130.0760000001</v>
          </cell>
        </row>
        <row r="633">
          <cell r="A633" t="str">
            <v>FPEU1</v>
          </cell>
          <cell r="D633">
            <v>75000</v>
          </cell>
          <cell r="F633">
            <v>6068987.625</v>
          </cell>
        </row>
        <row r="634">
          <cell r="A634" t="str">
            <v>FPEU1</v>
          </cell>
          <cell r="D634">
            <v>1500000</v>
          </cell>
          <cell r="F634">
            <v>121397950.5</v>
          </cell>
        </row>
        <row r="635">
          <cell r="A635" t="str">
            <v>FPEU1</v>
          </cell>
          <cell r="D635">
            <v>1000000</v>
          </cell>
          <cell r="F635">
            <v>80925901</v>
          </cell>
        </row>
        <row r="636">
          <cell r="A636" t="str">
            <v>FPEU1</v>
          </cell>
          <cell r="D636">
            <v>75000</v>
          </cell>
          <cell r="F636">
            <v>6064438.5750000002</v>
          </cell>
        </row>
        <row r="637">
          <cell r="A637" t="str">
            <v>FPEU1</v>
          </cell>
          <cell r="D637">
            <v>100000</v>
          </cell>
          <cell r="F637">
            <v>8077426.4000000004</v>
          </cell>
        </row>
        <row r="638">
          <cell r="A638" t="str">
            <v>FPEU1</v>
          </cell>
          <cell r="D638">
            <v>150000</v>
          </cell>
          <cell r="F638">
            <v>12117959.25</v>
          </cell>
        </row>
        <row r="639">
          <cell r="A639" t="str">
            <v>FPEU1</v>
          </cell>
          <cell r="D639">
            <v>100000</v>
          </cell>
          <cell r="F639">
            <v>8082278.7999999998</v>
          </cell>
        </row>
        <row r="640">
          <cell r="A640" t="str">
            <v>FPEU1</v>
          </cell>
          <cell r="D640">
            <v>300000</v>
          </cell>
          <cell r="F640">
            <v>24246836.400000002</v>
          </cell>
        </row>
        <row r="641">
          <cell r="A641" t="str">
            <v>FPEU2</v>
          </cell>
          <cell r="D641">
            <v>1500000</v>
          </cell>
          <cell r="F641">
            <v>121752781.5</v>
          </cell>
        </row>
        <row r="642">
          <cell r="A642" t="str">
            <v>FPEU2</v>
          </cell>
          <cell r="D642">
            <v>1000000</v>
          </cell>
          <cell r="F642">
            <v>80853115</v>
          </cell>
        </row>
        <row r="643">
          <cell r="A643" t="str">
            <v>FPEU1</v>
          </cell>
          <cell r="D643">
            <v>150000</v>
          </cell>
          <cell r="F643">
            <v>12117049.35</v>
          </cell>
        </row>
        <row r="644">
          <cell r="A644" t="str">
            <v>FPEU2</v>
          </cell>
          <cell r="D644">
            <v>100000</v>
          </cell>
          <cell r="F644">
            <v>8109573.5000000009</v>
          </cell>
        </row>
        <row r="645">
          <cell r="A645" t="str">
            <v>FPEU2</v>
          </cell>
          <cell r="D645">
            <v>200000</v>
          </cell>
          <cell r="F645">
            <v>16237343.6</v>
          </cell>
        </row>
        <row r="646">
          <cell r="A646" t="str">
            <v>FPEU2</v>
          </cell>
          <cell r="D646">
            <v>100000</v>
          </cell>
          <cell r="F646">
            <v>8135144.0999999996</v>
          </cell>
        </row>
        <row r="647">
          <cell r="A647" t="str">
            <v>FPEU2</v>
          </cell>
          <cell r="D647">
            <v>1000000</v>
          </cell>
          <cell r="F647">
            <v>80981137</v>
          </cell>
        </row>
        <row r="648">
          <cell r="A648" t="str">
            <v>FPEU1</v>
          </cell>
          <cell r="D648">
            <v>2000000</v>
          </cell>
          <cell r="F648">
            <v>161986556</v>
          </cell>
        </row>
        <row r="649">
          <cell r="A649" t="str">
            <v>FPEU2</v>
          </cell>
          <cell r="D649">
            <v>100000</v>
          </cell>
          <cell r="F649">
            <v>8075602.7999999998</v>
          </cell>
        </row>
        <row r="650">
          <cell r="A650" t="str">
            <v>FPEU2</v>
          </cell>
          <cell r="D650">
            <v>100000</v>
          </cell>
          <cell r="F650">
            <v>8093204.5999999996</v>
          </cell>
        </row>
        <row r="651">
          <cell r="A651" t="str">
            <v>FPEU2</v>
          </cell>
          <cell r="D651">
            <v>50000</v>
          </cell>
          <cell r="F651">
            <v>4057697.35</v>
          </cell>
        </row>
        <row r="652">
          <cell r="A652" t="str">
            <v>FPEU2</v>
          </cell>
          <cell r="D652">
            <v>200000</v>
          </cell>
          <cell r="F652">
            <v>16330327.600000001</v>
          </cell>
        </row>
        <row r="653">
          <cell r="A653" t="str">
            <v>FPEU2</v>
          </cell>
          <cell r="D653">
            <v>600000</v>
          </cell>
          <cell r="F653">
            <v>48783409.200000003</v>
          </cell>
        </row>
        <row r="654">
          <cell r="A654" t="str">
            <v>FPEU2</v>
          </cell>
          <cell r="D654">
            <v>60000</v>
          </cell>
          <cell r="F654">
            <v>4849527.42</v>
          </cell>
        </row>
        <row r="655">
          <cell r="A655" t="str">
            <v>FPEU2</v>
          </cell>
          <cell r="D655">
            <v>225000</v>
          </cell>
          <cell r="F655">
            <v>18198019.125</v>
          </cell>
        </row>
        <row r="656">
          <cell r="A656" t="str">
            <v>FPEU2</v>
          </cell>
          <cell r="D656">
            <v>100000</v>
          </cell>
          <cell r="F656">
            <v>8111680.6999999993</v>
          </cell>
        </row>
        <row r="657">
          <cell r="A657" t="str">
            <v>FPEU2</v>
          </cell>
          <cell r="D657">
            <v>200000</v>
          </cell>
          <cell r="F657">
            <v>16267064</v>
          </cell>
        </row>
        <row r="658">
          <cell r="A658" t="str">
            <v>FPEU2</v>
          </cell>
          <cell r="D658">
            <v>40000</v>
          </cell>
          <cell r="F658">
            <v>3247585.8</v>
          </cell>
        </row>
        <row r="659">
          <cell r="A659" t="str">
            <v>FPEU2</v>
          </cell>
          <cell r="D659">
            <v>65000</v>
          </cell>
          <cell r="F659">
            <v>5272592.4550000001</v>
          </cell>
        </row>
        <row r="660">
          <cell r="A660" t="str">
            <v>FPEU2</v>
          </cell>
          <cell r="D660">
            <v>40000</v>
          </cell>
          <cell r="F660">
            <v>3234824.4</v>
          </cell>
        </row>
        <row r="661">
          <cell r="A661" t="str">
            <v>FPEU2</v>
          </cell>
          <cell r="D661">
            <v>80000</v>
          </cell>
          <cell r="F661">
            <v>6478389.6000000006</v>
          </cell>
        </row>
        <row r="662">
          <cell r="A662" t="str">
            <v>FPEU2</v>
          </cell>
          <cell r="D662">
            <v>60000</v>
          </cell>
          <cell r="F662">
            <v>4851872.4000000004</v>
          </cell>
        </row>
        <row r="663">
          <cell r="A663" t="str">
            <v>FPEU2</v>
          </cell>
          <cell r="D663">
            <v>500000</v>
          </cell>
          <cell r="F663">
            <v>40526807.5</v>
          </cell>
        </row>
        <row r="664">
          <cell r="A664" t="str">
            <v>FPEU2</v>
          </cell>
          <cell r="D664">
            <v>210000</v>
          </cell>
          <cell r="F664">
            <v>17127422.969999999</v>
          </cell>
        </row>
        <row r="665">
          <cell r="A665" t="str">
            <v>FPEU2</v>
          </cell>
          <cell r="D665">
            <v>1000000</v>
          </cell>
          <cell r="F665">
            <v>80991510</v>
          </cell>
        </row>
        <row r="666">
          <cell r="A666" t="str">
            <v>FPEU2</v>
          </cell>
          <cell r="D666">
            <v>200000</v>
          </cell>
          <cell r="F666">
            <v>16243835.200000001</v>
          </cell>
        </row>
        <row r="667">
          <cell r="A667" t="str">
            <v>FPEU2</v>
          </cell>
          <cell r="D667">
            <v>300000</v>
          </cell>
          <cell r="F667">
            <v>24363931.5</v>
          </cell>
        </row>
        <row r="668">
          <cell r="A668" t="str">
            <v>FPEU2</v>
          </cell>
          <cell r="D668">
            <v>200000</v>
          </cell>
          <cell r="F668">
            <v>16255977.4</v>
          </cell>
        </row>
        <row r="669">
          <cell r="A669" t="str">
            <v>FPEU2</v>
          </cell>
          <cell r="D669">
            <v>1000000</v>
          </cell>
          <cell r="F669">
            <v>80478152</v>
          </cell>
        </row>
        <row r="670">
          <cell r="A670" t="str">
            <v>FPEU2</v>
          </cell>
          <cell r="D670">
            <v>100000</v>
          </cell>
          <cell r="F670">
            <v>8010234.8000000007</v>
          </cell>
        </row>
        <row r="671">
          <cell r="A671" t="str">
            <v>FPEU2</v>
          </cell>
          <cell r="D671">
            <v>1500000</v>
          </cell>
          <cell r="F671">
            <v>120711432</v>
          </cell>
        </row>
        <row r="672">
          <cell r="A672" t="str">
            <v>FPEU2</v>
          </cell>
          <cell r="D672">
            <v>60000</v>
          </cell>
          <cell r="F672">
            <v>4795574.6999999993</v>
          </cell>
        </row>
        <row r="673">
          <cell r="A673" t="str">
            <v>FPEU2</v>
          </cell>
          <cell r="D673">
            <v>100000</v>
          </cell>
          <cell r="F673">
            <v>8017323.7000000002</v>
          </cell>
        </row>
        <row r="674">
          <cell r="A674" t="str">
            <v>FPEU2</v>
          </cell>
          <cell r="D674">
            <v>100000</v>
          </cell>
          <cell r="F674">
            <v>8026432.2000000011</v>
          </cell>
        </row>
        <row r="675">
          <cell r="A675" t="str">
            <v>FPEU2</v>
          </cell>
          <cell r="D675">
            <v>100000</v>
          </cell>
          <cell r="F675">
            <v>8034326.2999999989</v>
          </cell>
        </row>
        <row r="676">
          <cell r="A676" t="str">
            <v>FPEU2</v>
          </cell>
          <cell r="D676">
            <v>250000</v>
          </cell>
          <cell r="F676">
            <v>19996413.25</v>
          </cell>
        </row>
        <row r="677">
          <cell r="A677" t="str">
            <v>FPEU2</v>
          </cell>
          <cell r="D677">
            <v>150000</v>
          </cell>
          <cell r="F677">
            <v>11984806.800000001</v>
          </cell>
        </row>
        <row r="678">
          <cell r="A678" t="str">
            <v>FPEU2</v>
          </cell>
          <cell r="D678">
            <v>100000</v>
          </cell>
          <cell r="F678">
            <v>8018708.9000000004</v>
          </cell>
        </row>
        <row r="679">
          <cell r="A679" t="str">
            <v>FPEU2</v>
          </cell>
          <cell r="D679">
            <v>500000</v>
          </cell>
          <cell r="F679">
            <v>40029000</v>
          </cell>
        </row>
        <row r="680">
          <cell r="A680" t="str">
            <v>FPEU2</v>
          </cell>
          <cell r="D680">
            <v>100000</v>
          </cell>
          <cell r="F680">
            <v>8019749.5</v>
          </cell>
        </row>
        <row r="681">
          <cell r="A681" t="str">
            <v>FPEU2</v>
          </cell>
          <cell r="D681">
            <v>200000</v>
          </cell>
          <cell r="F681">
            <v>16028582</v>
          </cell>
        </row>
        <row r="682">
          <cell r="A682" t="str">
            <v>FPEU2</v>
          </cell>
          <cell r="D682">
            <v>250000</v>
          </cell>
          <cell r="F682">
            <v>20128218.75</v>
          </cell>
        </row>
        <row r="683">
          <cell r="A683" t="str">
            <v>FPEU2</v>
          </cell>
          <cell r="D683">
            <v>325000</v>
          </cell>
          <cell r="F683">
            <v>25931930.050000001</v>
          </cell>
        </row>
        <row r="684">
          <cell r="A684" t="str">
            <v>FPEU2</v>
          </cell>
          <cell r="D684">
            <v>100000</v>
          </cell>
          <cell r="F684">
            <v>7987249.7999999989</v>
          </cell>
        </row>
        <row r="685">
          <cell r="A685" t="str">
            <v>FPEU2</v>
          </cell>
          <cell r="D685">
            <v>250000</v>
          </cell>
          <cell r="F685">
            <v>20066385.75</v>
          </cell>
        </row>
        <row r="686">
          <cell r="A686" t="str">
            <v>FPEU2</v>
          </cell>
          <cell r="D686">
            <v>100000</v>
          </cell>
          <cell r="F686">
            <v>8049648.7999999998</v>
          </cell>
        </row>
        <row r="687">
          <cell r="A687" t="str">
            <v>FPEU2</v>
          </cell>
          <cell r="D687">
            <v>1000000</v>
          </cell>
          <cell r="F687">
            <v>80441790</v>
          </cell>
        </row>
        <row r="688">
          <cell r="A688" t="str">
            <v>FPEU2</v>
          </cell>
          <cell r="D688">
            <v>175000</v>
          </cell>
          <cell r="F688">
            <v>13950696.024999999</v>
          </cell>
        </row>
        <row r="689">
          <cell r="A689" t="str">
            <v>FPEU2</v>
          </cell>
          <cell r="D689">
            <v>150000</v>
          </cell>
          <cell r="F689">
            <v>12037718.250000002</v>
          </cell>
        </row>
        <row r="690">
          <cell r="A690" t="str">
            <v>FPEU2</v>
          </cell>
          <cell r="D690">
            <v>100000</v>
          </cell>
          <cell r="F690">
            <v>8005260</v>
          </cell>
        </row>
        <row r="691">
          <cell r="A691" t="str">
            <v>FPEU2</v>
          </cell>
          <cell r="D691">
            <v>150000</v>
          </cell>
          <cell r="F691">
            <v>11971771.949999999</v>
          </cell>
        </row>
        <row r="692">
          <cell r="A692" t="str">
            <v>FPEU2</v>
          </cell>
          <cell r="D692">
            <v>100000</v>
          </cell>
          <cell r="F692">
            <v>7938651.5999999996</v>
          </cell>
        </row>
        <row r="693">
          <cell r="A693" t="str">
            <v>FPEU2</v>
          </cell>
          <cell r="D693">
            <v>350000</v>
          </cell>
          <cell r="F693">
            <v>27696003.649999999</v>
          </cell>
        </row>
        <row r="694">
          <cell r="A694" t="str">
            <v>FPEU2</v>
          </cell>
          <cell r="D694">
            <v>100000</v>
          </cell>
          <cell r="F694">
            <v>7951426.2000000002</v>
          </cell>
        </row>
        <row r="695">
          <cell r="A695" t="str">
            <v>FPEU2</v>
          </cell>
          <cell r="D695">
            <v>100000</v>
          </cell>
          <cell r="F695">
            <v>7938140.5999999996</v>
          </cell>
        </row>
        <row r="696">
          <cell r="A696" t="str">
            <v>FPEU2</v>
          </cell>
          <cell r="D696">
            <v>100000</v>
          </cell>
          <cell r="F696">
            <v>7944212.2999999998</v>
          </cell>
        </row>
        <row r="697">
          <cell r="A697" t="str">
            <v>FPEU2</v>
          </cell>
          <cell r="D697">
            <v>100000</v>
          </cell>
          <cell r="F697">
            <v>7936953.8000000007</v>
          </cell>
        </row>
        <row r="698">
          <cell r="A698" t="str">
            <v>FPEU2</v>
          </cell>
          <cell r="D698">
            <v>300000</v>
          </cell>
          <cell r="F698">
            <v>23863733.999999996</v>
          </cell>
        </row>
        <row r="699">
          <cell r="A699" t="str">
            <v>FPEU2</v>
          </cell>
          <cell r="D699">
            <v>200000</v>
          </cell>
          <cell r="F699">
            <v>15870983.200000001</v>
          </cell>
        </row>
        <row r="700">
          <cell r="A700" t="str">
            <v>FPEU2</v>
          </cell>
          <cell r="D700">
            <v>1500000</v>
          </cell>
          <cell r="F700">
            <v>119121045</v>
          </cell>
        </row>
        <row r="701">
          <cell r="A701" t="str">
            <v>FPEU2</v>
          </cell>
          <cell r="D701">
            <v>6000000</v>
          </cell>
          <cell r="F701">
            <v>476460426</v>
          </cell>
        </row>
        <row r="702">
          <cell r="A702" t="str">
            <v>FPED1</v>
          </cell>
          <cell r="D702">
            <v>600000</v>
          </cell>
          <cell r="F702">
            <v>9917220.6000000015</v>
          </cell>
        </row>
        <row r="703">
          <cell r="A703" t="str">
            <v>FPED1</v>
          </cell>
          <cell r="D703">
            <v>650000</v>
          </cell>
          <cell r="F703">
            <v>10742020.250000002</v>
          </cell>
        </row>
        <row r="704">
          <cell r="A704" t="str">
            <v>FPED2</v>
          </cell>
          <cell r="D704">
            <v>525000</v>
          </cell>
          <cell r="F704">
            <v>8679475.875</v>
          </cell>
        </row>
        <row r="705">
          <cell r="A705" t="str">
            <v>FPED2</v>
          </cell>
          <cell r="D705">
            <v>500000</v>
          </cell>
          <cell r="F705">
            <v>8264272.5000000009</v>
          </cell>
        </row>
        <row r="706">
          <cell r="A706" t="str">
            <v>FPED2</v>
          </cell>
          <cell r="D706">
            <v>650000</v>
          </cell>
          <cell r="F706">
            <v>10742716.4</v>
          </cell>
        </row>
        <row r="707">
          <cell r="A707" t="str">
            <v>FPED2</v>
          </cell>
          <cell r="D707">
            <v>1700000</v>
          </cell>
          <cell r="F707">
            <v>28187176.399999999</v>
          </cell>
        </row>
        <row r="708">
          <cell r="A708" t="str">
            <v>FPDK1</v>
          </cell>
          <cell r="D708">
            <v>900000</v>
          </cell>
          <cell r="F708">
            <v>9767311.1999999993</v>
          </cell>
        </row>
        <row r="709">
          <cell r="A709" t="str">
            <v>FPCD1</v>
          </cell>
          <cell r="D709">
            <v>80000</v>
          </cell>
          <cell r="F709">
            <v>4204783.3600000003</v>
          </cell>
        </row>
        <row r="710">
          <cell r="A710" t="str">
            <v>FPCD1</v>
          </cell>
          <cell r="D710">
            <v>100000</v>
          </cell>
          <cell r="F710">
            <v>5246885.8</v>
          </cell>
        </row>
        <row r="711">
          <cell r="A711" t="str">
            <v>FPCD2</v>
          </cell>
          <cell r="D711">
            <v>100000</v>
          </cell>
          <cell r="F711">
            <v>5257025.3</v>
          </cell>
        </row>
        <row r="712">
          <cell r="A712" t="str">
            <v>FPCD2</v>
          </cell>
          <cell r="D712">
            <v>100000</v>
          </cell>
          <cell r="F712">
            <v>5161411.3000000007</v>
          </cell>
        </row>
      </sheetData>
      <sheetData sheetId="4">
        <row r="1">
          <cell r="A1" t="str">
            <v>Cur/P/S</v>
          </cell>
          <cell r="D1" t="str">
            <v xml:space="preserve">Fc Amount </v>
          </cell>
          <cell r="F1" t="str">
            <v xml:space="preserve">Eqvt. Pkr </v>
          </cell>
        </row>
        <row r="2">
          <cell r="A2" t="str">
            <v>FSEU2</v>
          </cell>
          <cell r="D2">
            <v>846654</v>
          </cell>
          <cell r="F2">
            <v>69002301</v>
          </cell>
        </row>
        <row r="3">
          <cell r="A3" t="str">
            <v>FSEU2</v>
          </cell>
          <cell r="D3">
            <v>662875</v>
          </cell>
          <cell r="F3">
            <v>54249027.125</v>
          </cell>
        </row>
        <row r="4">
          <cell r="A4" t="str">
            <v>FSEU2</v>
          </cell>
          <cell r="D4">
            <v>1400000</v>
          </cell>
          <cell r="F4">
            <v>114730000</v>
          </cell>
        </row>
        <row r="5">
          <cell r="A5" t="str">
            <v>FSEU2</v>
          </cell>
          <cell r="D5">
            <v>7422000</v>
          </cell>
          <cell r="F5">
            <v>612323906.39999998</v>
          </cell>
        </row>
        <row r="6">
          <cell r="A6" t="str">
            <v>FSJY2</v>
          </cell>
          <cell r="D6">
            <v>115900000</v>
          </cell>
          <cell r="F6">
            <v>62065609.000000007</v>
          </cell>
        </row>
        <row r="7">
          <cell r="A7" t="str">
            <v>FSJY2</v>
          </cell>
          <cell r="D7">
            <v>6363738</v>
          </cell>
          <cell r="F7">
            <v>3281385.1348440005</v>
          </cell>
        </row>
        <row r="8">
          <cell r="A8" t="str">
            <v>FSJY2</v>
          </cell>
          <cell r="D8">
            <v>6363738</v>
          </cell>
          <cell r="F8">
            <v>3284439.729084</v>
          </cell>
        </row>
        <row r="9">
          <cell r="A9" t="str">
            <v>FSJY2</v>
          </cell>
          <cell r="D9">
            <v>11027262</v>
          </cell>
          <cell r="F9">
            <v>5691368.4089159993</v>
          </cell>
        </row>
        <row r="10">
          <cell r="A10" t="str">
            <v>FSJY2</v>
          </cell>
          <cell r="D10">
            <v>12727476</v>
          </cell>
          <cell r="F10">
            <v>6535151.6467680009</v>
          </cell>
        </row>
        <row r="11">
          <cell r="A11" t="str">
            <v>FSJY2</v>
          </cell>
          <cell r="D11">
            <v>11027262</v>
          </cell>
          <cell r="F11">
            <v>5662146.1646160008</v>
          </cell>
        </row>
        <row r="12">
          <cell r="A12" t="str">
            <v>FSJY2</v>
          </cell>
          <cell r="D12">
            <v>25228488</v>
          </cell>
          <cell r="F12">
            <v>12839130.742031999</v>
          </cell>
        </row>
        <row r="13">
          <cell r="A13" t="str">
            <v>FSJY2</v>
          </cell>
          <cell r="D13">
            <v>25228488</v>
          </cell>
          <cell r="F13">
            <v>12852047.727888001</v>
          </cell>
        </row>
        <row r="14">
          <cell r="A14" t="str">
            <v>FSJY2</v>
          </cell>
          <cell r="D14">
            <v>845000</v>
          </cell>
          <cell r="F14">
            <v>438090.25</v>
          </cell>
        </row>
        <row r="15">
          <cell r="A15" t="str">
            <v>FSJY2</v>
          </cell>
          <cell r="D15">
            <v>845000</v>
          </cell>
          <cell r="F15">
            <v>443802.44999999995</v>
          </cell>
        </row>
        <row r="16">
          <cell r="A16" t="str">
            <v>FSJY2</v>
          </cell>
          <cell r="D16">
            <v>27490536</v>
          </cell>
          <cell r="F16">
            <v>14317263.582552001</v>
          </cell>
        </row>
        <row r="17">
          <cell r="A17" t="str">
            <v>FSJY2</v>
          </cell>
          <cell r="D17">
            <v>19974870</v>
          </cell>
          <cell r="F17">
            <v>10395901.116630001</v>
          </cell>
        </row>
        <row r="18">
          <cell r="A18" t="str">
            <v>FSJY2</v>
          </cell>
          <cell r="D18">
            <v>6363738</v>
          </cell>
          <cell r="F18">
            <v>3312001.0783620002</v>
          </cell>
        </row>
        <row r="19">
          <cell r="A19" t="str">
            <v>FSJY3</v>
          </cell>
          <cell r="D19">
            <v>1000000000</v>
          </cell>
          <cell r="F19">
            <v>543341000</v>
          </cell>
        </row>
        <row r="20">
          <cell r="A20" t="str">
            <v>FSJY3</v>
          </cell>
          <cell r="D20">
            <v>1000000000</v>
          </cell>
          <cell r="F20">
            <v>543341000</v>
          </cell>
        </row>
        <row r="21">
          <cell r="A21" t="str">
            <v>FSJY3</v>
          </cell>
          <cell r="D21">
            <v>1000000000</v>
          </cell>
          <cell r="F21">
            <v>525776000</v>
          </cell>
        </row>
        <row r="22">
          <cell r="A22" t="str">
            <v>FSJY3</v>
          </cell>
          <cell r="D22">
            <v>1000000000</v>
          </cell>
          <cell r="F22">
            <v>546996000</v>
          </cell>
        </row>
        <row r="23">
          <cell r="A23" t="str">
            <v>FSJY3</v>
          </cell>
          <cell r="D23">
            <v>1000000000</v>
          </cell>
          <cell r="F23">
            <v>546996000</v>
          </cell>
        </row>
        <row r="24">
          <cell r="A24" t="str">
            <v>FSJY2</v>
          </cell>
          <cell r="D24">
            <v>100000000</v>
          </cell>
          <cell r="F24">
            <v>51694900</v>
          </cell>
        </row>
        <row r="25">
          <cell r="A25" t="str">
            <v>FSJY2</v>
          </cell>
          <cell r="D25">
            <v>100000000</v>
          </cell>
          <cell r="F25">
            <v>50309300</v>
          </cell>
        </row>
        <row r="26">
          <cell r="A26" t="str">
            <v>FSJY2</v>
          </cell>
          <cell r="D26">
            <v>100000000</v>
          </cell>
          <cell r="F26">
            <v>51476800</v>
          </cell>
        </row>
        <row r="27">
          <cell r="A27" t="str">
            <v>FSJY2</v>
          </cell>
          <cell r="D27">
            <v>100000000</v>
          </cell>
          <cell r="F27">
            <v>50000000</v>
          </cell>
        </row>
        <row r="28">
          <cell r="A28" t="str">
            <v>FSJY2</v>
          </cell>
          <cell r="D28">
            <v>100000000</v>
          </cell>
          <cell r="F28">
            <v>51788800</v>
          </cell>
        </row>
        <row r="29">
          <cell r="A29" t="str">
            <v>FSJY2</v>
          </cell>
          <cell r="D29">
            <v>100000000</v>
          </cell>
          <cell r="F29">
            <v>50331099.999999993</v>
          </cell>
        </row>
        <row r="30">
          <cell r="A30" t="str">
            <v>FSJY2</v>
          </cell>
          <cell r="D30">
            <v>200000000</v>
          </cell>
          <cell r="F30">
            <v>106350799.99999999</v>
          </cell>
        </row>
        <row r="31">
          <cell r="A31" t="str">
            <v>FSJY2</v>
          </cell>
          <cell r="D31">
            <v>200000000</v>
          </cell>
          <cell r="F31">
            <v>106350799.99999999</v>
          </cell>
        </row>
        <row r="32">
          <cell r="A32" t="str">
            <v>FSSF2</v>
          </cell>
          <cell r="D32">
            <v>948486</v>
          </cell>
          <cell r="F32">
            <v>47452754.579999998</v>
          </cell>
        </row>
        <row r="33">
          <cell r="A33" t="str">
            <v>FSUS2</v>
          </cell>
          <cell r="D33">
            <v>5000000</v>
          </cell>
          <cell r="F33">
            <v>315000000</v>
          </cell>
        </row>
        <row r="34">
          <cell r="A34" t="str">
            <v>FSUS2</v>
          </cell>
          <cell r="D34">
            <v>25799794</v>
          </cell>
          <cell r="F34">
            <v>1624355030.24</v>
          </cell>
        </row>
        <row r="35">
          <cell r="A35" t="str">
            <v>FSUS2</v>
          </cell>
          <cell r="D35">
            <v>1126000</v>
          </cell>
          <cell r="F35">
            <v>70014680</v>
          </cell>
        </row>
        <row r="36">
          <cell r="A36" t="str">
            <v>FSUS2</v>
          </cell>
          <cell r="D36">
            <v>485452</v>
          </cell>
          <cell r="F36">
            <v>30204823.439999998</v>
          </cell>
        </row>
        <row r="37">
          <cell r="A37" t="str">
            <v>FSUS2</v>
          </cell>
          <cell r="D37">
            <v>1266288</v>
          </cell>
          <cell r="F37">
            <v>79003708.320000008</v>
          </cell>
        </row>
        <row r="38">
          <cell r="A38" t="str">
            <v>FSUS2</v>
          </cell>
          <cell r="D38">
            <v>199000</v>
          </cell>
          <cell r="F38">
            <v>12596700</v>
          </cell>
        </row>
        <row r="39">
          <cell r="A39" t="str">
            <v>FSUS2</v>
          </cell>
          <cell r="D39">
            <v>940600</v>
          </cell>
          <cell r="F39">
            <v>57828088</v>
          </cell>
        </row>
        <row r="40">
          <cell r="A40" t="str">
            <v>FSUS2</v>
          </cell>
          <cell r="D40">
            <v>220550</v>
          </cell>
          <cell r="F40">
            <v>13689538.5</v>
          </cell>
        </row>
        <row r="41">
          <cell r="A41" t="str">
            <v>FSUS2</v>
          </cell>
          <cell r="D41">
            <v>64846</v>
          </cell>
          <cell r="F41">
            <v>4018506.62</v>
          </cell>
        </row>
        <row r="42">
          <cell r="A42" t="str">
            <v>FSUS2</v>
          </cell>
          <cell r="D42">
            <v>362584</v>
          </cell>
          <cell r="F42">
            <v>22295290.16</v>
          </cell>
        </row>
        <row r="43">
          <cell r="A43" t="str">
            <v>FSUS2</v>
          </cell>
          <cell r="D43">
            <v>244521</v>
          </cell>
          <cell r="F43">
            <v>15040486.709999999</v>
          </cell>
        </row>
        <row r="44">
          <cell r="A44" t="str">
            <v>FSUS2</v>
          </cell>
          <cell r="D44">
            <v>4464</v>
          </cell>
          <cell r="F44">
            <v>275205.59999999998</v>
          </cell>
        </row>
        <row r="45">
          <cell r="A45" t="str">
            <v>FSUS2</v>
          </cell>
          <cell r="D45">
            <v>32174.65</v>
          </cell>
          <cell r="F45">
            <v>1983567.1725000001</v>
          </cell>
        </row>
        <row r="46">
          <cell r="A46" t="str">
            <v>FSUS2</v>
          </cell>
          <cell r="D46">
            <v>16224</v>
          </cell>
          <cell r="F46">
            <v>999560.64</v>
          </cell>
        </row>
        <row r="47">
          <cell r="A47" t="str">
            <v>FSUS2</v>
          </cell>
          <cell r="D47">
            <v>44955</v>
          </cell>
          <cell r="F47">
            <v>2785411.8</v>
          </cell>
        </row>
        <row r="48">
          <cell r="A48" t="str">
            <v>FSUS2</v>
          </cell>
          <cell r="D48">
            <v>51293.4</v>
          </cell>
          <cell r="F48">
            <v>3166341.5819999999</v>
          </cell>
        </row>
        <row r="49">
          <cell r="A49" t="str">
            <v>FSUS2</v>
          </cell>
          <cell r="D49">
            <v>51643.4</v>
          </cell>
          <cell r="F49">
            <v>3187947.0819999999</v>
          </cell>
        </row>
        <row r="50">
          <cell r="A50" t="str">
            <v>FSUS2</v>
          </cell>
          <cell r="D50">
            <v>13436</v>
          </cell>
          <cell r="F50">
            <v>830076.08</v>
          </cell>
        </row>
        <row r="51">
          <cell r="A51" t="str">
            <v>FSUS2</v>
          </cell>
          <cell r="D51">
            <v>13436</v>
          </cell>
          <cell r="F51">
            <v>830076.08</v>
          </cell>
        </row>
        <row r="52">
          <cell r="A52" t="str">
            <v>FSUS2</v>
          </cell>
          <cell r="D52">
            <v>1656.87</v>
          </cell>
          <cell r="F52">
            <v>102394.56599999999</v>
          </cell>
        </row>
        <row r="53">
          <cell r="A53" t="str">
            <v>FSUS2</v>
          </cell>
          <cell r="D53">
            <v>2223.19</v>
          </cell>
          <cell r="F53">
            <v>136948.50400000002</v>
          </cell>
        </row>
        <row r="54">
          <cell r="A54" t="str">
            <v>FSUS2</v>
          </cell>
          <cell r="D54">
            <v>791.61</v>
          </cell>
          <cell r="F54">
            <v>48486.112500000003</v>
          </cell>
        </row>
        <row r="55">
          <cell r="A55" t="str">
            <v>FSUS2</v>
          </cell>
          <cell r="D55">
            <v>392.69</v>
          </cell>
          <cell r="F55">
            <v>23946.236199999999</v>
          </cell>
        </row>
        <row r="56">
          <cell r="A56" t="str">
            <v>FSUS2</v>
          </cell>
          <cell r="D56">
            <v>2200000</v>
          </cell>
          <cell r="F56">
            <v>134442000</v>
          </cell>
        </row>
        <row r="57">
          <cell r="A57" t="str">
            <v>FSUS2</v>
          </cell>
          <cell r="D57">
            <v>21420</v>
          </cell>
          <cell r="F57">
            <v>1321614</v>
          </cell>
        </row>
        <row r="58">
          <cell r="A58" t="str">
            <v>FSUS2</v>
          </cell>
          <cell r="D58">
            <v>35200</v>
          </cell>
          <cell r="F58">
            <v>2150368</v>
          </cell>
        </row>
        <row r="59">
          <cell r="A59" t="str">
            <v>FSUS2</v>
          </cell>
          <cell r="D59">
            <v>35200</v>
          </cell>
          <cell r="F59">
            <v>2150368</v>
          </cell>
        </row>
        <row r="60">
          <cell r="A60" t="str">
            <v>FSUS2</v>
          </cell>
          <cell r="D60">
            <v>21420</v>
          </cell>
          <cell r="F60">
            <v>1321614</v>
          </cell>
        </row>
        <row r="61">
          <cell r="A61" t="str">
            <v>FSUS2</v>
          </cell>
          <cell r="D61">
            <v>440</v>
          </cell>
          <cell r="F61">
            <v>27222.799999999999</v>
          </cell>
        </row>
        <row r="62">
          <cell r="A62" t="str">
            <v>FSUS2</v>
          </cell>
          <cell r="D62">
            <v>440</v>
          </cell>
          <cell r="F62">
            <v>27222.799999999999</v>
          </cell>
        </row>
        <row r="63">
          <cell r="A63" t="str">
            <v>FSUS2</v>
          </cell>
          <cell r="D63">
            <v>46083.4</v>
          </cell>
          <cell r="F63">
            <v>2870995.82</v>
          </cell>
        </row>
        <row r="64">
          <cell r="A64" t="str">
            <v>FSUS2</v>
          </cell>
          <cell r="D64">
            <v>615000</v>
          </cell>
          <cell r="F64">
            <v>38142300</v>
          </cell>
        </row>
        <row r="65">
          <cell r="A65" t="str">
            <v>FSUS2</v>
          </cell>
          <cell r="D65">
            <v>10000000</v>
          </cell>
          <cell r="F65">
            <v>614100000</v>
          </cell>
        </row>
        <row r="66">
          <cell r="A66" t="str">
            <v>FSUS2</v>
          </cell>
          <cell r="D66">
            <v>5000000</v>
          </cell>
          <cell r="F66">
            <v>304750000</v>
          </cell>
        </row>
        <row r="67">
          <cell r="A67" t="str">
            <v>FSUS2</v>
          </cell>
          <cell r="D67">
            <v>42503.040000000001</v>
          </cell>
          <cell r="F67">
            <v>2539556.64</v>
          </cell>
        </row>
        <row r="68">
          <cell r="A68" t="str">
            <v>FSUS3</v>
          </cell>
          <cell r="D68">
            <v>8620689.6600000001</v>
          </cell>
          <cell r="F68">
            <v>525775862.36340004</v>
          </cell>
        </row>
        <row r="69">
          <cell r="A69" t="str">
            <v>FSUS3</v>
          </cell>
          <cell r="D69">
            <v>8908685.9700000007</v>
          </cell>
          <cell r="F69">
            <v>543340757.31030011</v>
          </cell>
        </row>
        <row r="70">
          <cell r="A70" t="str">
            <v>FSUS3</v>
          </cell>
          <cell r="D70">
            <v>8908685.9700000007</v>
          </cell>
          <cell r="F70">
            <v>543340757.31030011</v>
          </cell>
        </row>
        <row r="71">
          <cell r="A71" t="str">
            <v>FSUS3</v>
          </cell>
          <cell r="D71">
            <v>8968609.8699999992</v>
          </cell>
          <cell r="F71">
            <v>546995515.97130001</v>
          </cell>
        </row>
        <row r="72">
          <cell r="A72" t="str">
            <v>FSUS3</v>
          </cell>
          <cell r="D72">
            <v>8968609.8699999992</v>
          </cell>
          <cell r="F72">
            <v>546995515.97130001</v>
          </cell>
        </row>
        <row r="73">
          <cell r="A73" t="str">
            <v>FSUS2</v>
          </cell>
          <cell r="D73">
            <v>847457.63</v>
          </cell>
          <cell r="F73">
            <v>51694915.43</v>
          </cell>
        </row>
        <row r="74">
          <cell r="A74" t="str">
            <v>FSUS2</v>
          </cell>
          <cell r="D74">
            <v>824742.27</v>
          </cell>
          <cell r="F74">
            <v>50309278.469999999</v>
          </cell>
        </row>
        <row r="75">
          <cell r="A75" t="str">
            <v>FSUS2</v>
          </cell>
          <cell r="D75">
            <v>843881.86</v>
          </cell>
          <cell r="F75">
            <v>51476793.460000001</v>
          </cell>
        </row>
        <row r="76">
          <cell r="A76" t="str">
            <v>FSUS2</v>
          </cell>
          <cell r="D76">
            <v>819672.13</v>
          </cell>
          <cell r="F76">
            <v>49999999.93</v>
          </cell>
        </row>
        <row r="77">
          <cell r="A77" t="str">
            <v>FSUS2</v>
          </cell>
          <cell r="D77">
            <v>851788.76</v>
          </cell>
          <cell r="F77">
            <v>51788756.607999995</v>
          </cell>
        </row>
        <row r="78">
          <cell r="A78" t="str">
            <v>FSUS2</v>
          </cell>
          <cell r="D78">
            <v>827814.57</v>
          </cell>
          <cell r="F78">
            <v>50331125.855999991</v>
          </cell>
        </row>
        <row r="79">
          <cell r="A79" t="str">
            <v>FSUS2</v>
          </cell>
          <cell r="D79">
            <v>1754385.96</v>
          </cell>
          <cell r="F79">
            <v>106350876.8952</v>
          </cell>
        </row>
        <row r="80">
          <cell r="A80" t="str">
            <v>FSUS2</v>
          </cell>
          <cell r="D80">
            <v>1754385.96</v>
          </cell>
          <cell r="F80">
            <v>106350876.8952</v>
          </cell>
        </row>
        <row r="81">
          <cell r="A81" t="str">
            <v>FPEU2</v>
          </cell>
          <cell r="D81">
            <v>17000</v>
          </cell>
          <cell r="F81">
            <v>1326340</v>
          </cell>
        </row>
        <row r="82">
          <cell r="A82" t="str">
            <v>FPEU2</v>
          </cell>
          <cell r="D82">
            <v>48716</v>
          </cell>
          <cell r="F82">
            <v>3775490</v>
          </cell>
        </row>
        <row r="83">
          <cell r="A83" t="str">
            <v>FPEU2</v>
          </cell>
          <cell r="D83">
            <v>7962.1</v>
          </cell>
          <cell r="F83">
            <v>621185.52538000001</v>
          </cell>
        </row>
        <row r="84">
          <cell r="A84" t="str">
            <v>FPEU2</v>
          </cell>
          <cell r="D84">
            <v>11314</v>
          </cell>
          <cell r="F84">
            <v>889824.60340000002</v>
          </cell>
        </row>
        <row r="85">
          <cell r="A85" t="str">
            <v>FPEU2</v>
          </cell>
          <cell r="D85">
            <v>11486.5</v>
          </cell>
          <cell r="F85">
            <v>901690.25</v>
          </cell>
        </row>
        <row r="86">
          <cell r="A86" t="str">
            <v>FPEU2</v>
          </cell>
          <cell r="D86">
            <v>6854</v>
          </cell>
          <cell r="F86">
            <v>536138.38580000005</v>
          </cell>
        </row>
        <row r="87">
          <cell r="A87" t="str">
            <v>FPEU2</v>
          </cell>
          <cell r="D87">
            <v>3225</v>
          </cell>
          <cell r="F87">
            <v>253810.40250000003</v>
          </cell>
        </row>
        <row r="88">
          <cell r="A88" t="str">
            <v>FPEU2</v>
          </cell>
          <cell r="D88">
            <v>11909.75</v>
          </cell>
          <cell r="F88">
            <v>944443.17499999993</v>
          </cell>
        </row>
        <row r="89">
          <cell r="A89" t="str">
            <v>FPEU2</v>
          </cell>
          <cell r="D89">
            <v>12900</v>
          </cell>
          <cell r="F89">
            <v>1028549.25</v>
          </cell>
        </row>
        <row r="90">
          <cell r="A90" t="str">
            <v>FPEU2</v>
          </cell>
          <cell r="D90">
            <v>18558.32</v>
          </cell>
          <cell r="F90">
            <v>1450332.7080000001</v>
          </cell>
        </row>
        <row r="91">
          <cell r="A91" t="str">
            <v>FPEU2</v>
          </cell>
          <cell r="D91">
            <v>10321.92</v>
          </cell>
          <cell r="F91">
            <v>801034.66598399996</v>
          </cell>
        </row>
        <row r="92">
          <cell r="A92" t="str">
            <v>FPEU2</v>
          </cell>
          <cell r="D92">
            <v>29095.1</v>
          </cell>
          <cell r="F92">
            <v>2265053.5349999997</v>
          </cell>
        </row>
        <row r="93">
          <cell r="A93" t="str">
            <v>FPEU2</v>
          </cell>
          <cell r="D93">
            <v>29548.98</v>
          </cell>
          <cell r="F93">
            <v>2281181.2560000001</v>
          </cell>
        </row>
        <row r="94">
          <cell r="A94" t="str">
            <v>FPEU2</v>
          </cell>
          <cell r="D94">
            <v>30112.16</v>
          </cell>
          <cell r="F94">
            <v>2303580.2399999998</v>
          </cell>
        </row>
        <row r="95">
          <cell r="A95" t="str">
            <v>FPEU2</v>
          </cell>
          <cell r="D95">
            <v>16896</v>
          </cell>
          <cell r="F95">
            <v>1306060.8</v>
          </cell>
        </row>
        <row r="96">
          <cell r="A96" t="str">
            <v>FPEU2</v>
          </cell>
          <cell r="D96">
            <v>25158.14</v>
          </cell>
          <cell r="F96">
            <v>1944221.0592</v>
          </cell>
        </row>
        <row r="97">
          <cell r="A97" t="str">
            <v>FPEU2</v>
          </cell>
          <cell r="D97">
            <v>13569.12</v>
          </cell>
          <cell r="F97">
            <v>1070603.5680000002</v>
          </cell>
        </row>
        <row r="98">
          <cell r="A98" t="str">
            <v>FPEU2</v>
          </cell>
          <cell r="D98">
            <v>15307.57</v>
          </cell>
          <cell r="F98">
            <v>1207767.273</v>
          </cell>
        </row>
        <row r="99">
          <cell r="A99" t="str">
            <v>FPEU2</v>
          </cell>
          <cell r="D99">
            <v>49836.32</v>
          </cell>
          <cell r="F99">
            <v>3907167.4880000004</v>
          </cell>
        </row>
        <row r="100">
          <cell r="A100" t="str">
            <v>FPEU2</v>
          </cell>
          <cell r="D100">
            <v>27951.25</v>
          </cell>
          <cell r="F100">
            <v>2192775.5625</v>
          </cell>
        </row>
        <row r="101">
          <cell r="A101" t="str">
            <v>FPEU2</v>
          </cell>
          <cell r="D101">
            <v>49830.64</v>
          </cell>
          <cell r="F101">
            <v>3876823.7919999999</v>
          </cell>
        </row>
        <row r="102">
          <cell r="A102" t="str">
            <v>FPEU2</v>
          </cell>
          <cell r="D102">
            <v>59581.18</v>
          </cell>
          <cell r="F102">
            <v>4700955.102</v>
          </cell>
        </row>
        <row r="103">
          <cell r="A103" t="str">
            <v>FPEU2</v>
          </cell>
          <cell r="D103">
            <v>15784.58</v>
          </cell>
          <cell r="F103">
            <v>1235932.6140000001</v>
          </cell>
        </row>
        <row r="104">
          <cell r="A104" t="str">
            <v>FPEU2</v>
          </cell>
          <cell r="D104">
            <v>29601.32</v>
          </cell>
          <cell r="F104">
            <v>2320743.4880000004</v>
          </cell>
        </row>
        <row r="105">
          <cell r="A105" t="str">
            <v>FPEU2</v>
          </cell>
          <cell r="D105">
            <v>14245.3</v>
          </cell>
          <cell r="F105">
            <v>1131076.82</v>
          </cell>
        </row>
        <row r="106">
          <cell r="A106" t="str">
            <v>FPEU2</v>
          </cell>
          <cell r="D106">
            <v>24381.4</v>
          </cell>
          <cell r="F106">
            <v>1935883.1600000001</v>
          </cell>
        </row>
        <row r="107">
          <cell r="A107" t="str">
            <v>FPEU2</v>
          </cell>
          <cell r="D107">
            <v>49631.839999999997</v>
          </cell>
          <cell r="F107">
            <v>3940768.0959999999</v>
          </cell>
        </row>
        <row r="108">
          <cell r="A108" t="str">
            <v>FPEU2</v>
          </cell>
          <cell r="D108">
            <v>50000</v>
          </cell>
          <cell r="F108">
            <v>4079500</v>
          </cell>
        </row>
        <row r="109">
          <cell r="A109" t="str">
            <v>FPEU2</v>
          </cell>
          <cell r="D109">
            <v>50000</v>
          </cell>
          <cell r="F109">
            <v>4095000.0000000005</v>
          </cell>
        </row>
        <row r="110">
          <cell r="A110" t="str">
            <v>FPEU2</v>
          </cell>
          <cell r="D110">
            <v>50000</v>
          </cell>
          <cell r="F110">
            <v>4117499.9999999995</v>
          </cell>
        </row>
        <row r="111">
          <cell r="A111" t="str">
            <v>FPEU2</v>
          </cell>
          <cell r="D111">
            <v>14896.98</v>
          </cell>
          <cell r="F111">
            <v>1168966.0205999999</v>
          </cell>
        </row>
        <row r="112">
          <cell r="A112" t="str">
            <v>FPEU2</v>
          </cell>
          <cell r="D112">
            <v>14522.76</v>
          </cell>
          <cell r="F112">
            <v>1146571.902</v>
          </cell>
        </row>
        <row r="113">
          <cell r="A113" t="str">
            <v>FPEU2</v>
          </cell>
          <cell r="D113">
            <v>48600</v>
          </cell>
          <cell r="F113">
            <v>3817530</v>
          </cell>
        </row>
        <row r="114">
          <cell r="A114" t="str">
            <v>FPEU2</v>
          </cell>
          <cell r="D114">
            <v>32995.53</v>
          </cell>
          <cell r="F114">
            <v>2586849.5520000001</v>
          </cell>
        </row>
        <row r="115">
          <cell r="A115" t="str">
            <v>FPEU2</v>
          </cell>
          <cell r="D115">
            <v>11438.28</v>
          </cell>
          <cell r="F115">
            <v>884179.04399999999</v>
          </cell>
        </row>
        <row r="116">
          <cell r="A116" t="str">
            <v>FPEU2</v>
          </cell>
          <cell r="D116">
            <v>15624.72</v>
          </cell>
          <cell r="F116">
            <v>1214040.7439999999</v>
          </cell>
        </row>
        <row r="117">
          <cell r="A117" t="str">
            <v>FPEU2</v>
          </cell>
          <cell r="D117">
            <v>31382.16</v>
          </cell>
          <cell r="F117">
            <v>2455264.8812159998</v>
          </cell>
        </row>
        <row r="118">
          <cell r="A118" t="str">
            <v>FPEU2</v>
          </cell>
          <cell r="D118">
            <v>14919.66</v>
          </cell>
          <cell r="F118">
            <v>1169253.7542000001</v>
          </cell>
        </row>
        <row r="119">
          <cell r="A119" t="str">
            <v>FPEU2</v>
          </cell>
          <cell r="D119">
            <v>15114.03</v>
          </cell>
          <cell r="F119">
            <v>1186451.355</v>
          </cell>
        </row>
        <row r="120">
          <cell r="A120" t="str">
            <v>FPEU2</v>
          </cell>
          <cell r="D120">
            <v>53900</v>
          </cell>
          <cell r="F120">
            <v>4244625</v>
          </cell>
        </row>
        <row r="121">
          <cell r="A121" t="str">
            <v>FPEU2</v>
          </cell>
          <cell r="D121">
            <v>16250</v>
          </cell>
          <cell r="F121">
            <v>1261000</v>
          </cell>
        </row>
        <row r="122">
          <cell r="A122" t="str">
            <v>FPEU2</v>
          </cell>
          <cell r="D122">
            <v>112750</v>
          </cell>
          <cell r="F122">
            <v>9116468.9000000004</v>
          </cell>
        </row>
        <row r="123">
          <cell r="A123" t="str">
            <v>FPEU2</v>
          </cell>
          <cell r="D123">
            <v>526240</v>
          </cell>
          <cell r="F123">
            <v>42662276.799999997</v>
          </cell>
        </row>
        <row r="124">
          <cell r="A124" t="str">
            <v>FPEU2</v>
          </cell>
          <cell r="D124">
            <v>15000</v>
          </cell>
          <cell r="F124">
            <v>1196250</v>
          </cell>
        </row>
        <row r="125">
          <cell r="A125" t="str">
            <v>FPEU2</v>
          </cell>
          <cell r="D125">
            <v>17200</v>
          </cell>
          <cell r="F125">
            <v>1370496.0000000002</v>
          </cell>
        </row>
        <row r="126">
          <cell r="A126" t="str">
            <v>FPEU2</v>
          </cell>
          <cell r="D126">
            <v>12000</v>
          </cell>
          <cell r="F126">
            <v>955440</v>
          </cell>
        </row>
        <row r="127">
          <cell r="A127" t="str">
            <v>FPEU2</v>
          </cell>
          <cell r="D127">
            <v>84480</v>
          </cell>
          <cell r="F127">
            <v>6768537.6000000006</v>
          </cell>
        </row>
        <row r="128">
          <cell r="A128" t="str">
            <v>FPEU2</v>
          </cell>
          <cell r="D128">
            <v>50800</v>
          </cell>
          <cell r="F128">
            <v>4025900</v>
          </cell>
        </row>
        <row r="129">
          <cell r="A129" t="str">
            <v>FPEU2</v>
          </cell>
          <cell r="D129">
            <v>19900</v>
          </cell>
          <cell r="F129">
            <v>1556180</v>
          </cell>
        </row>
        <row r="130">
          <cell r="A130" t="str">
            <v>FPEU2</v>
          </cell>
          <cell r="D130">
            <v>19000</v>
          </cell>
          <cell r="F130">
            <v>1473450</v>
          </cell>
        </row>
        <row r="131">
          <cell r="A131" t="str">
            <v>FPEU2</v>
          </cell>
          <cell r="D131">
            <v>91500</v>
          </cell>
          <cell r="F131">
            <v>7141575</v>
          </cell>
        </row>
        <row r="132">
          <cell r="A132" t="str">
            <v>FPEU2</v>
          </cell>
          <cell r="D132">
            <v>7300</v>
          </cell>
          <cell r="F132">
            <v>574284.43000000005</v>
          </cell>
        </row>
        <row r="133">
          <cell r="A133" t="str">
            <v>FPEU2</v>
          </cell>
          <cell r="D133">
            <v>10000</v>
          </cell>
          <cell r="F133">
            <v>782500</v>
          </cell>
        </row>
        <row r="134">
          <cell r="A134" t="str">
            <v>FPEU2</v>
          </cell>
          <cell r="D134">
            <v>100000</v>
          </cell>
          <cell r="F134">
            <v>8020999.9999999991</v>
          </cell>
        </row>
        <row r="135">
          <cell r="A135" t="str">
            <v>FPEU2</v>
          </cell>
          <cell r="D135">
            <v>55370.23</v>
          </cell>
          <cell r="F135">
            <v>4434048.0184000004</v>
          </cell>
        </row>
        <row r="136">
          <cell r="A136" t="str">
            <v>FPEU2</v>
          </cell>
          <cell r="D136">
            <v>100000</v>
          </cell>
          <cell r="F136">
            <v>8042000</v>
          </cell>
        </row>
        <row r="137">
          <cell r="A137" t="str">
            <v>FPEU2</v>
          </cell>
          <cell r="D137">
            <v>9067.98</v>
          </cell>
          <cell r="F137">
            <v>702043.01159999997</v>
          </cell>
        </row>
        <row r="138">
          <cell r="A138" t="str">
            <v>FPEU2</v>
          </cell>
          <cell r="D138">
            <v>66706.7</v>
          </cell>
          <cell r="F138">
            <v>5156427.9099999992</v>
          </cell>
        </row>
        <row r="139">
          <cell r="A139" t="str">
            <v>FPEU2</v>
          </cell>
          <cell r="D139">
            <v>100429.97</v>
          </cell>
          <cell r="F139">
            <v>7909864.4372000005</v>
          </cell>
        </row>
        <row r="140">
          <cell r="A140" t="str">
            <v>FPEU2</v>
          </cell>
          <cell r="D140">
            <v>50654.1</v>
          </cell>
          <cell r="F140">
            <v>3989516.9160000002</v>
          </cell>
        </row>
        <row r="141">
          <cell r="A141" t="str">
            <v>FPEU2</v>
          </cell>
          <cell r="D141">
            <v>30720</v>
          </cell>
          <cell r="F141">
            <v>2485248</v>
          </cell>
        </row>
        <row r="142">
          <cell r="A142" t="str">
            <v>FPEU2</v>
          </cell>
          <cell r="D142">
            <v>35813.4</v>
          </cell>
          <cell r="F142">
            <v>2820305.25</v>
          </cell>
        </row>
        <row r="143">
          <cell r="A143" t="str">
            <v>FPEU2</v>
          </cell>
          <cell r="D143">
            <v>26745.89</v>
          </cell>
          <cell r="F143">
            <v>2093400.8102999998</v>
          </cell>
        </row>
        <row r="144">
          <cell r="A144" t="str">
            <v>FPEU2</v>
          </cell>
          <cell r="D144">
            <v>44789.8</v>
          </cell>
          <cell r="F144">
            <v>3551831.14</v>
          </cell>
        </row>
        <row r="145">
          <cell r="A145" t="str">
            <v>FPEU2</v>
          </cell>
          <cell r="D145">
            <v>38355.82</v>
          </cell>
          <cell r="F145">
            <v>3149012.8219999997</v>
          </cell>
        </row>
        <row r="146">
          <cell r="A146" t="str">
            <v>FPEU2</v>
          </cell>
          <cell r="D146">
            <v>22720.5</v>
          </cell>
          <cell r="F146">
            <v>1829000.25</v>
          </cell>
        </row>
        <row r="147">
          <cell r="A147" t="str">
            <v>FPEU2</v>
          </cell>
          <cell r="D147">
            <v>40221.82</v>
          </cell>
          <cell r="F147">
            <v>3310658.0041999999</v>
          </cell>
        </row>
        <row r="148">
          <cell r="A148" t="str">
            <v>FPEU2</v>
          </cell>
          <cell r="D148">
            <v>125929.65</v>
          </cell>
          <cell r="F148">
            <v>9757029.2819999997</v>
          </cell>
        </row>
        <row r="149">
          <cell r="A149" t="str">
            <v>FPEU2</v>
          </cell>
          <cell r="D149">
            <v>104949.08</v>
          </cell>
          <cell r="F149">
            <v>8131454.7184000006</v>
          </cell>
        </row>
        <row r="150">
          <cell r="A150" t="str">
            <v>FPEU2</v>
          </cell>
          <cell r="D150">
            <v>92254.26</v>
          </cell>
          <cell r="F150">
            <v>7241959.4099999992</v>
          </cell>
        </row>
        <row r="151">
          <cell r="A151" t="str">
            <v>FPEU2</v>
          </cell>
          <cell r="D151">
            <v>69203.61</v>
          </cell>
          <cell r="F151">
            <v>5394421.3995000003</v>
          </cell>
        </row>
        <row r="152">
          <cell r="A152" t="str">
            <v>FPEU2</v>
          </cell>
          <cell r="D152">
            <v>104977.11</v>
          </cell>
          <cell r="F152">
            <v>8259599.0148000009</v>
          </cell>
        </row>
        <row r="153">
          <cell r="A153" t="str">
            <v>FPEU2</v>
          </cell>
          <cell r="D153">
            <v>62661.38</v>
          </cell>
          <cell r="F153">
            <v>4956515.1579999998</v>
          </cell>
        </row>
        <row r="154">
          <cell r="A154" t="str">
            <v>FPEU2</v>
          </cell>
          <cell r="D154">
            <v>46168.29</v>
          </cell>
          <cell r="F154">
            <v>3642678.0810000002</v>
          </cell>
        </row>
        <row r="155">
          <cell r="A155" t="str">
            <v>FPJY3</v>
          </cell>
          <cell r="D155">
            <v>1000000000</v>
          </cell>
          <cell r="F155">
            <v>525776000</v>
          </cell>
        </row>
        <row r="156">
          <cell r="A156" t="str">
            <v>FPJY3</v>
          </cell>
          <cell r="D156">
            <v>1000000000</v>
          </cell>
          <cell r="F156">
            <v>543341000</v>
          </cell>
        </row>
        <row r="157">
          <cell r="A157" t="str">
            <v>FPJY3</v>
          </cell>
          <cell r="D157">
            <v>1000000000</v>
          </cell>
          <cell r="F157">
            <v>543341000</v>
          </cell>
        </row>
        <row r="158">
          <cell r="A158" t="str">
            <v>FPJY3</v>
          </cell>
          <cell r="D158">
            <v>1000000000</v>
          </cell>
          <cell r="F158">
            <v>546996000</v>
          </cell>
        </row>
        <row r="159">
          <cell r="A159" t="str">
            <v>FPJY3</v>
          </cell>
          <cell r="D159">
            <v>1000000000</v>
          </cell>
          <cell r="F159">
            <v>546996000</v>
          </cell>
        </row>
        <row r="160">
          <cell r="A160" t="str">
            <v>FPJY2</v>
          </cell>
          <cell r="D160">
            <v>100000000</v>
          </cell>
          <cell r="F160">
            <v>51694900</v>
          </cell>
        </row>
        <row r="161">
          <cell r="A161" t="str">
            <v>FPJY2</v>
          </cell>
          <cell r="D161">
            <v>100000000</v>
          </cell>
          <cell r="F161">
            <v>50309300</v>
          </cell>
        </row>
        <row r="162">
          <cell r="A162" t="str">
            <v>FPJY2</v>
          </cell>
          <cell r="D162">
            <v>100000000</v>
          </cell>
          <cell r="F162">
            <v>51476800</v>
          </cell>
        </row>
        <row r="163">
          <cell r="A163" t="str">
            <v>FPJY2</v>
          </cell>
          <cell r="D163">
            <v>100000000</v>
          </cell>
          <cell r="F163">
            <v>50000000</v>
          </cell>
        </row>
        <row r="164">
          <cell r="A164" t="str">
            <v>FPJY2</v>
          </cell>
          <cell r="D164">
            <v>100000000</v>
          </cell>
          <cell r="F164">
            <v>51788800</v>
          </cell>
        </row>
        <row r="165">
          <cell r="A165" t="str">
            <v>FPJY2</v>
          </cell>
          <cell r="D165">
            <v>100000000</v>
          </cell>
          <cell r="F165">
            <v>50331099.999999993</v>
          </cell>
        </row>
        <row r="166">
          <cell r="A166" t="str">
            <v>FPJY2</v>
          </cell>
          <cell r="D166">
            <v>200000000</v>
          </cell>
          <cell r="F166">
            <v>106350799.99999999</v>
          </cell>
        </row>
        <row r="167">
          <cell r="A167" t="str">
            <v>FPJY2</v>
          </cell>
          <cell r="D167">
            <v>200000000</v>
          </cell>
          <cell r="F167">
            <v>106350799.99999999</v>
          </cell>
        </row>
        <row r="168">
          <cell r="A168" t="str">
            <v>FPUK2</v>
          </cell>
          <cell r="D168">
            <v>4630.95</v>
          </cell>
          <cell r="F168">
            <v>538347.9375</v>
          </cell>
        </row>
        <row r="169">
          <cell r="A169" t="str">
            <v>FPUK2</v>
          </cell>
          <cell r="D169">
            <v>15393</v>
          </cell>
          <cell r="F169">
            <v>1822597.3899000001</v>
          </cell>
        </row>
        <row r="170">
          <cell r="A170" t="str">
            <v>FPUK2</v>
          </cell>
          <cell r="D170">
            <v>5492.5</v>
          </cell>
          <cell r="F170">
            <v>650335.61775000009</v>
          </cell>
        </row>
        <row r="171">
          <cell r="A171" t="str">
            <v>FPUK2</v>
          </cell>
          <cell r="D171">
            <v>14235.2</v>
          </cell>
          <cell r="F171">
            <v>1671924.2400000002</v>
          </cell>
        </row>
        <row r="172">
          <cell r="A172" t="str">
            <v>FPUK2</v>
          </cell>
          <cell r="D172">
            <v>9686.65</v>
          </cell>
          <cell r="F172">
            <v>1136545.299815</v>
          </cell>
        </row>
        <row r="173">
          <cell r="A173" t="str">
            <v>FPUK2</v>
          </cell>
          <cell r="D173">
            <v>8716.6</v>
          </cell>
          <cell r="F173">
            <v>1022702.98812</v>
          </cell>
        </row>
        <row r="174">
          <cell r="A174" t="str">
            <v>FPUK2</v>
          </cell>
          <cell r="D174">
            <v>2213.4</v>
          </cell>
          <cell r="F174">
            <v>255361.28604000001</v>
          </cell>
        </row>
        <row r="175">
          <cell r="A175" t="str">
            <v>FPUK2</v>
          </cell>
          <cell r="D175">
            <v>3802.5</v>
          </cell>
          <cell r="F175">
            <v>439145.40150000004</v>
          </cell>
        </row>
        <row r="176">
          <cell r="A176" t="str">
            <v>FPUK2</v>
          </cell>
          <cell r="D176">
            <v>6511.6</v>
          </cell>
          <cell r="F176">
            <v>752609.4256800001</v>
          </cell>
        </row>
        <row r="177">
          <cell r="A177" t="str">
            <v>FPUK2</v>
          </cell>
          <cell r="D177">
            <v>26145.7</v>
          </cell>
          <cell r="F177">
            <v>3027672.06</v>
          </cell>
        </row>
        <row r="178">
          <cell r="A178" t="str">
            <v>FPUK2</v>
          </cell>
          <cell r="D178">
            <v>3106.25</v>
          </cell>
          <cell r="F178">
            <v>364042.56</v>
          </cell>
        </row>
        <row r="179">
          <cell r="A179" t="str">
            <v>FPUK2</v>
          </cell>
          <cell r="D179">
            <v>8520.75</v>
          </cell>
          <cell r="F179">
            <v>1002168.01125</v>
          </cell>
        </row>
        <row r="180">
          <cell r="A180" t="str">
            <v>FPUK2</v>
          </cell>
          <cell r="D180">
            <v>35000</v>
          </cell>
          <cell r="F180">
            <v>4096050</v>
          </cell>
        </row>
        <row r="181">
          <cell r="A181" t="str">
            <v>FPUK2</v>
          </cell>
          <cell r="D181">
            <v>4500</v>
          </cell>
          <cell r="F181">
            <v>528723.45000000007</v>
          </cell>
        </row>
        <row r="182">
          <cell r="A182" t="str">
            <v>FPUK1</v>
          </cell>
          <cell r="D182">
            <v>16645</v>
          </cell>
          <cell r="F182">
            <v>1974097</v>
          </cell>
        </row>
        <row r="183">
          <cell r="A183" t="str">
            <v>FPUK2</v>
          </cell>
          <cell r="D183">
            <v>46666.6</v>
          </cell>
          <cell r="F183">
            <v>5404925.6119999997</v>
          </cell>
        </row>
        <row r="184">
          <cell r="A184" t="str">
            <v>FPUK2</v>
          </cell>
          <cell r="D184">
            <v>39910</v>
          </cell>
          <cell r="F184">
            <v>4647519.5</v>
          </cell>
        </row>
        <row r="185">
          <cell r="A185" t="str">
            <v>FPUK2</v>
          </cell>
          <cell r="D185">
            <v>17075.52</v>
          </cell>
          <cell r="F185">
            <v>2012008.5216000001</v>
          </cell>
        </row>
        <row r="186">
          <cell r="A186" t="str">
            <v>FPUK2</v>
          </cell>
          <cell r="D186">
            <v>15262.5</v>
          </cell>
          <cell r="F186">
            <v>1789528.125</v>
          </cell>
        </row>
        <row r="187">
          <cell r="A187" t="str">
            <v>FPUK2</v>
          </cell>
          <cell r="D187">
            <v>8544.56</v>
          </cell>
          <cell r="F187">
            <v>998097.74370400002</v>
          </cell>
        </row>
        <row r="188">
          <cell r="A188" t="str">
            <v>FPUK2</v>
          </cell>
          <cell r="D188">
            <v>15262.5</v>
          </cell>
          <cell r="F188">
            <v>1795633.125</v>
          </cell>
        </row>
        <row r="189">
          <cell r="A189" t="str">
            <v>FPUK2</v>
          </cell>
          <cell r="D189">
            <v>1925.32</v>
          </cell>
          <cell r="F189">
            <v>223508.85854400002</v>
          </cell>
        </row>
        <row r="190">
          <cell r="A190" t="str">
            <v>FPUK2</v>
          </cell>
          <cell r="D190">
            <v>11955</v>
          </cell>
          <cell r="F190">
            <v>1386780</v>
          </cell>
        </row>
        <row r="191">
          <cell r="A191" t="str">
            <v>FPUK2</v>
          </cell>
          <cell r="D191">
            <v>51552</v>
          </cell>
          <cell r="F191">
            <v>6041894.4000000004</v>
          </cell>
        </row>
        <row r="192">
          <cell r="A192" t="str">
            <v>FPUK2</v>
          </cell>
          <cell r="D192">
            <v>5033.6000000000004</v>
          </cell>
          <cell r="F192">
            <v>580657.97504000005</v>
          </cell>
        </row>
        <row r="193">
          <cell r="A193" t="str">
            <v>FPUK2</v>
          </cell>
          <cell r="D193">
            <v>15473.4</v>
          </cell>
          <cell r="F193">
            <v>1780988.3399999999</v>
          </cell>
        </row>
        <row r="194">
          <cell r="A194" t="str">
            <v>FPUK2</v>
          </cell>
          <cell r="D194">
            <v>18936</v>
          </cell>
          <cell r="F194">
            <v>2199037.6799999997</v>
          </cell>
        </row>
        <row r="195">
          <cell r="A195" t="str">
            <v>FPUK2</v>
          </cell>
          <cell r="D195">
            <v>5531.95</v>
          </cell>
          <cell r="F195">
            <v>642784.93024999998</v>
          </cell>
        </row>
        <row r="196">
          <cell r="A196" t="str">
            <v>FPUK2</v>
          </cell>
          <cell r="D196">
            <v>12400</v>
          </cell>
          <cell r="F196">
            <v>1443360</v>
          </cell>
        </row>
        <row r="197">
          <cell r="A197" t="str">
            <v>FPUK2</v>
          </cell>
          <cell r="D197">
            <v>5500.32</v>
          </cell>
          <cell r="F197">
            <v>642437.37599999993</v>
          </cell>
        </row>
        <row r="198">
          <cell r="A198" t="str">
            <v>FPUK2</v>
          </cell>
          <cell r="D198">
            <v>15791.7</v>
          </cell>
          <cell r="F198">
            <v>1835785.125</v>
          </cell>
        </row>
        <row r="199">
          <cell r="A199" t="str">
            <v>FPUK2</v>
          </cell>
          <cell r="D199">
            <v>20718</v>
          </cell>
          <cell r="F199">
            <v>2449903.5</v>
          </cell>
        </row>
        <row r="200">
          <cell r="A200" t="str">
            <v>FPUK2</v>
          </cell>
          <cell r="D200">
            <v>5788.23</v>
          </cell>
          <cell r="F200">
            <v>684458.19749999989</v>
          </cell>
        </row>
        <row r="201">
          <cell r="A201" t="str">
            <v>FPUK2</v>
          </cell>
          <cell r="D201">
            <v>7276</v>
          </cell>
          <cell r="F201">
            <v>859150.08</v>
          </cell>
        </row>
        <row r="202">
          <cell r="A202" t="str">
            <v>FPUK2</v>
          </cell>
          <cell r="D202">
            <v>16137</v>
          </cell>
          <cell r="F202">
            <v>1905456.96</v>
          </cell>
        </row>
        <row r="203">
          <cell r="A203" t="str">
            <v>FPUK2</v>
          </cell>
          <cell r="D203">
            <v>5616</v>
          </cell>
          <cell r="F203">
            <v>663137.28000000003</v>
          </cell>
        </row>
        <row r="204">
          <cell r="A204" t="str">
            <v>FPUK2</v>
          </cell>
          <cell r="D204">
            <v>16177.5</v>
          </cell>
          <cell r="F204">
            <v>1910239.2</v>
          </cell>
        </row>
        <row r="205">
          <cell r="A205" t="str">
            <v>FPUK2</v>
          </cell>
          <cell r="D205">
            <v>38400</v>
          </cell>
          <cell r="F205">
            <v>4469760</v>
          </cell>
        </row>
        <row r="206">
          <cell r="A206" t="str">
            <v>FPUK2</v>
          </cell>
          <cell r="D206">
            <v>35447.919999999998</v>
          </cell>
          <cell r="F206">
            <v>4202350.9159999993</v>
          </cell>
        </row>
        <row r="207">
          <cell r="A207" t="str">
            <v>FPUK2</v>
          </cell>
          <cell r="D207">
            <v>10502.25</v>
          </cell>
          <cell r="F207">
            <v>1233489.2625</v>
          </cell>
        </row>
        <row r="208">
          <cell r="A208" t="str">
            <v>FPUK2</v>
          </cell>
          <cell r="D208">
            <v>41586.400000000001</v>
          </cell>
          <cell r="F208">
            <v>4873926.08</v>
          </cell>
        </row>
        <row r="209">
          <cell r="A209" t="str">
            <v>FPUK2</v>
          </cell>
          <cell r="D209">
            <v>28742.2</v>
          </cell>
          <cell r="F209">
            <v>3364849.3539999998</v>
          </cell>
        </row>
        <row r="210">
          <cell r="A210" t="str">
            <v>FPUS2</v>
          </cell>
          <cell r="D210">
            <v>37537.5</v>
          </cell>
          <cell r="F210">
            <v>2242865.625</v>
          </cell>
        </row>
        <row r="211">
          <cell r="A211" t="str">
            <v>FPUS2</v>
          </cell>
          <cell r="D211">
            <v>32479.119999999999</v>
          </cell>
          <cell r="F211">
            <v>1940627.42</v>
          </cell>
        </row>
        <row r="212">
          <cell r="A212" t="str">
            <v>FPUS2</v>
          </cell>
          <cell r="D212">
            <v>37537.5</v>
          </cell>
          <cell r="F212">
            <v>2242865.625</v>
          </cell>
        </row>
        <row r="213">
          <cell r="A213" t="str">
            <v>FPUS2</v>
          </cell>
          <cell r="D213">
            <v>37050</v>
          </cell>
          <cell r="F213">
            <v>2213737.5</v>
          </cell>
        </row>
        <row r="214">
          <cell r="A214" t="str">
            <v>FPUS2</v>
          </cell>
          <cell r="D214">
            <v>43054.01</v>
          </cell>
          <cell r="F214">
            <v>2583671.1401</v>
          </cell>
        </row>
        <row r="215">
          <cell r="A215" t="str">
            <v>FPUS2</v>
          </cell>
          <cell r="D215">
            <v>983870.97</v>
          </cell>
          <cell r="F215">
            <v>62065608.158574693</v>
          </cell>
        </row>
        <row r="216">
          <cell r="A216" t="str">
            <v>FPUS2</v>
          </cell>
          <cell r="D216">
            <v>1101496.8500000001</v>
          </cell>
          <cell r="F216">
            <v>69002300.851022005</v>
          </cell>
        </row>
        <row r="217">
          <cell r="A217" t="str">
            <v>FPUS2</v>
          </cell>
          <cell r="D217">
            <v>863195.83</v>
          </cell>
          <cell r="F217">
            <v>54249026.633177593</v>
          </cell>
        </row>
        <row r="218">
          <cell r="A218" t="str">
            <v>FPUS2</v>
          </cell>
          <cell r="D218">
            <v>51675</v>
          </cell>
          <cell r="F218">
            <v>3091715.25</v>
          </cell>
        </row>
        <row r="219">
          <cell r="A219" t="str">
            <v>FPUS2</v>
          </cell>
          <cell r="D219">
            <v>36562.5</v>
          </cell>
          <cell r="F219">
            <v>2187534.375</v>
          </cell>
        </row>
        <row r="220">
          <cell r="A220" t="str">
            <v>FPUS2</v>
          </cell>
          <cell r="D220">
            <v>17997.509999999998</v>
          </cell>
          <cell r="F220">
            <v>1079670.6248999999</v>
          </cell>
        </row>
        <row r="221">
          <cell r="A221" t="str">
            <v>FPUS2</v>
          </cell>
          <cell r="D221">
            <v>8258.6</v>
          </cell>
          <cell r="F221">
            <v>495433.41400000005</v>
          </cell>
        </row>
        <row r="222">
          <cell r="A222" t="str">
            <v>FPUS2</v>
          </cell>
          <cell r="D222">
            <v>7628.04</v>
          </cell>
          <cell r="F222">
            <v>452190.21120000002</v>
          </cell>
        </row>
        <row r="223">
          <cell r="A223" t="str">
            <v>FPUS2</v>
          </cell>
          <cell r="D223">
            <v>73625.84</v>
          </cell>
          <cell r="F223">
            <v>4416814.1415999997</v>
          </cell>
        </row>
        <row r="224">
          <cell r="A224" t="str">
            <v>FPUS2</v>
          </cell>
          <cell r="D224">
            <v>41809.5</v>
          </cell>
          <cell r="F224">
            <v>2508151.9050000003</v>
          </cell>
        </row>
        <row r="225">
          <cell r="A225" t="str">
            <v>FPUS2</v>
          </cell>
          <cell r="D225">
            <v>28829.01</v>
          </cell>
          <cell r="F225">
            <v>1722821.6375999998</v>
          </cell>
        </row>
        <row r="226">
          <cell r="A226" t="str">
            <v>FPUS2</v>
          </cell>
          <cell r="D226">
            <v>32252</v>
          </cell>
          <cell r="F226">
            <v>1927379.52</v>
          </cell>
        </row>
        <row r="227">
          <cell r="A227" t="str">
            <v>FPUS2</v>
          </cell>
          <cell r="D227">
            <v>500000</v>
          </cell>
          <cell r="F227">
            <v>30930000</v>
          </cell>
        </row>
        <row r="228">
          <cell r="A228" t="str">
            <v>FPUS2</v>
          </cell>
          <cell r="D228">
            <v>28665</v>
          </cell>
          <cell r="F228">
            <v>1719900</v>
          </cell>
        </row>
        <row r="229">
          <cell r="A229" t="str">
            <v>FPUS2</v>
          </cell>
          <cell r="D229">
            <v>28762.5</v>
          </cell>
          <cell r="F229">
            <v>1725750</v>
          </cell>
        </row>
        <row r="230">
          <cell r="A230" t="str">
            <v>FPUS2</v>
          </cell>
          <cell r="D230">
            <v>29737.5</v>
          </cell>
          <cell r="F230">
            <v>1784250</v>
          </cell>
        </row>
        <row r="231">
          <cell r="A231" t="str">
            <v>FPUS2</v>
          </cell>
          <cell r="D231">
            <v>51012.5</v>
          </cell>
          <cell r="F231">
            <v>3060750</v>
          </cell>
        </row>
        <row r="232">
          <cell r="A232" t="str">
            <v>FPUS2</v>
          </cell>
          <cell r="D232">
            <v>32479.119999999999</v>
          </cell>
          <cell r="F232">
            <v>1948747.2</v>
          </cell>
        </row>
        <row r="233">
          <cell r="A233" t="str">
            <v>FPUS2</v>
          </cell>
          <cell r="D233">
            <v>500000</v>
          </cell>
          <cell r="F233">
            <v>30665000</v>
          </cell>
        </row>
        <row r="234">
          <cell r="A234" t="str">
            <v>FPUS2</v>
          </cell>
          <cell r="D234">
            <v>500000</v>
          </cell>
          <cell r="F234">
            <v>30760000</v>
          </cell>
        </row>
        <row r="235">
          <cell r="A235" t="str">
            <v>FPUS2</v>
          </cell>
          <cell r="D235">
            <v>34320</v>
          </cell>
          <cell r="F235">
            <v>2067436.8</v>
          </cell>
        </row>
        <row r="236">
          <cell r="A236" t="str">
            <v>FPUS2</v>
          </cell>
          <cell r="D236">
            <v>39939.9</v>
          </cell>
          <cell r="F236">
            <v>2405979.5760000004</v>
          </cell>
        </row>
        <row r="237">
          <cell r="A237" t="str">
            <v>FPUS2</v>
          </cell>
          <cell r="D237">
            <v>69615</v>
          </cell>
          <cell r="F237">
            <v>4176900</v>
          </cell>
        </row>
        <row r="238">
          <cell r="A238" t="str">
            <v>FPUS2</v>
          </cell>
          <cell r="D238">
            <v>37050</v>
          </cell>
          <cell r="F238">
            <v>2216701.5</v>
          </cell>
        </row>
        <row r="239">
          <cell r="A239" t="str">
            <v>FPUS2</v>
          </cell>
          <cell r="D239">
            <v>17306.25</v>
          </cell>
          <cell r="F239">
            <v>1033875.375</v>
          </cell>
        </row>
        <row r="240">
          <cell r="A240" t="str">
            <v>FPUS2</v>
          </cell>
          <cell r="D240">
            <v>34266.379999999997</v>
          </cell>
          <cell r="F240">
            <v>2055640.1361999998</v>
          </cell>
        </row>
        <row r="241">
          <cell r="A241" t="str">
            <v>FPUS2</v>
          </cell>
          <cell r="D241">
            <v>33442.5</v>
          </cell>
          <cell r="F241">
            <v>2004877.875</v>
          </cell>
        </row>
        <row r="242">
          <cell r="A242" t="str">
            <v>FPUS2</v>
          </cell>
          <cell r="D242">
            <v>21450</v>
          </cell>
          <cell r="F242">
            <v>1285927.5</v>
          </cell>
        </row>
        <row r="243">
          <cell r="A243" t="str">
            <v>FPUS2</v>
          </cell>
          <cell r="D243">
            <v>28762.5</v>
          </cell>
          <cell r="F243">
            <v>1724311.875</v>
          </cell>
        </row>
        <row r="244">
          <cell r="A244" t="str">
            <v>FPUS2</v>
          </cell>
          <cell r="D244">
            <v>33442.5</v>
          </cell>
          <cell r="F244">
            <v>2003205.75</v>
          </cell>
        </row>
        <row r="245">
          <cell r="A245" t="str">
            <v>FPUS2</v>
          </cell>
          <cell r="D245">
            <v>33442.5</v>
          </cell>
          <cell r="F245">
            <v>2003205.75</v>
          </cell>
        </row>
        <row r="246">
          <cell r="A246" t="str">
            <v>FPUS2</v>
          </cell>
          <cell r="D246">
            <v>33442.5</v>
          </cell>
          <cell r="F246">
            <v>2003205.75</v>
          </cell>
        </row>
        <row r="247">
          <cell r="A247" t="str">
            <v>FPUS2</v>
          </cell>
          <cell r="D247">
            <v>33442.5</v>
          </cell>
          <cell r="F247">
            <v>2003205.75</v>
          </cell>
        </row>
        <row r="248">
          <cell r="A248" t="str">
            <v>FPUS1</v>
          </cell>
          <cell r="D248">
            <v>33965.57</v>
          </cell>
          <cell r="F248">
            <v>2056275.6077999999</v>
          </cell>
        </row>
        <row r="249">
          <cell r="A249" t="str">
            <v>FPUS2</v>
          </cell>
          <cell r="D249">
            <v>500000</v>
          </cell>
          <cell r="F249">
            <v>30945000</v>
          </cell>
        </row>
        <row r="250">
          <cell r="A250" t="str">
            <v>FPUS2</v>
          </cell>
          <cell r="D250">
            <v>460</v>
          </cell>
          <cell r="F250">
            <v>27801.157999999999</v>
          </cell>
        </row>
        <row r="251">
          <cell r="A251" t="str">
            <v>FPUS2</v>
          </cell>
          <cell r="D251">
            <v>450</v>
          </cell>
          <cell r="F251">
            <v>27196.785</v>
          </cell>
        </row>
        <row r="252">
          <cell r="A252" t="str">
            <v>FPUS2</v>
          </cell>
          <cell r="D252">
            <v>600</v>
          </cell>
          <cell r="F252">
            <v>36262.379999999997</v>
          </cell>
        </row>
        <row r="253">
          <cell r="A253" t="str">
            <v>FPUS2</v>
          </cell>
          <cell r="D253">
            <v>400</v>
          </cell>
          <cell r="F253">
            <v>24174.920000000002</v>
          </cell>
        </row>
        <row r="254">
          <cell r="A254" t="str">
            <v>FPUS2</v>
          </cell>
          <cell r="D254">
            <v>500</v>
          </cell>
          <cell r="F254">
            <v>30218.65</v>
          </cell>
        </row>
        <row r="255">
          <cell r="A255" t="str">
            <v>FPUS2</v>
          </cell>
          <cell r="D255">
            <v>14288</v>
          </cell>
          <cell r="F255">
            <v>845145.20160000003</v>
          </cell>
        </row>
        <row r="256">
          <cell r="A256" t="str">
            <v>FPUS2</v>
          </cell>
          <cell r="D256">
            <v>9827</v>
          </cell>
          <cell r="F256">
            <v>581273.92890000006</v>
          </cell>
        </row>
        <row r="257">
          <cell r="A257" t="str">
            <v>FPUS2</v>
          </cell>
          <cell r="D257">
            <v>7834</v>
          </cell>
          <cell r="F257">
            <v>463386.58380000002</v>
          </cell>
        </row>
        <row r="258">
          <cell r="A258" t="str">
            <v>FPUS2</v>
          </cell>
          <cell r="D258">
            <v>6700</v>
          </cell>
          <cell r="F258">
            <v>396440.34</v>
          </cell>
        </row>
        <row r="259">
          <cell r="A259" t="str">
            <v>FPUS2</v>
          </cell>
          <cell r="D259">
            <v>6700</v>
          </cell>
          <cell r="F259">
            <v>396440.34</v>
          </cell>
        </row>
        <row r="260">
          <cell r="A260" t="str">
            <v>FPUS2</v>
          </cell>
          <cell r="D260">
            <v>3800</v>
          </cell>
          <cell r="F260">
            <v>224846.76</v>
          </cell>
        </row>
        <row r="261">
          <cell r="A261" t="str">
            <v>FPUS2</v>
          </cell>
          <cell r="D261">
            <v>3800</v>
          </cell>
          <cell r="F261">
            <v>224772.66</v>
          </cell>
        </row>
        <row r="262">
          <cell r="A262" t="str">
            <v>FPUS2</v>
          </cell>
          <cell r="D262">
            <v>48000</v>
          </cell>
          <cell r="F262">
            <v>2873280</v>
          </cell>
        </row>
        <row r="263">
          <cell r="A263" t="str">
            <v>FPUS2</v>
          </cell>
          <cell r="D263">
            <v>49650</v>
          </cell>
          <cell r="F263">
            <v>2972049</v>
          </cell>
        </row>
        <row r="264">
          <cell r="A264" t="str">
            <v>FPUS2</v>
          </cell>
          <cell r="D264">
            <v>13550</v>
          </cell>
          <cell r="F264">
            <v>809874.01500000001</v>
          </cell>
        </row>
        <row r="265">
          <cell r="A265" t="str">
            <v>FPUS2</v>
          </cell>
          <cell r="D265">
            <v>48000</v>
          </cell>
          <cell r="F265">
            <v>2861280</v>
          </cell>
        </row>
        <row r="266">
          <cell r="A266" t="str">
            <v>FPUS2</v>
          </cell>
          <cell r="D266">
            <v>64000</v>
          </cell>
          <cell r="F266">
            <v>3813120</v>
          </cell>
        </row>
        <row r="267">
          <cell r="A267" t="str">
            <v>FPUS2</v>
          </cell>
          <cell r="D267">
            <v>64000</v>
          </cell>
          <cell r="F267">
            <v>3813120</v>
          </cell>
        </row>
        <row r="268">
          <cell r="A268" t="str">
            <v>FPUS2</v>
          </cell>
          <cell r="D268">
            <v>96000</v>
          </cell>
          <cell r="F268">
            <v>5719680</v>
          </cell>
        </row>
        <row r="269">
          <cell r="A269" t="str">
            <v>FPUS2</v>
          </cell>
          <cell r="D269">
            <v>9130</v>
          </cell>
          <cell r="F269">
            <v>544168.99899999995</v>
          </cell>
        </row>
        <row r="270">
          <cell r="A270" t="str">
            <v>FPUS2</v>
          </cell>
          <cell r="D270">
            <v>33600</v>
          </cell>
          <cell r="F270">
            <v>2004240</v>
          </cell>
        </row>
        <row r="271">
          <cell r="A271" t="str">
            <v>FPUS2</v>
          </cell>
          <cell r="D271">
            <v>128000</v>
          </cell>
          <cell r="F271">
            <v>7636480</v>
          </cell>
        </row>
        <row r="272">
          <cell r="A272" t="str">
            <v>FPUS2</v>
          </cell>
          <cell r="D272">
            <v>80000</v>
          </cell>
          <cell r="F272">
            <v>4772800</v>
          </cell>
        </row>
        <row r="273">
          <cell r="A273" t="str">
            <v>FPUS2</v>
          </cell>
          <cell r="D273">
            <v>14570</v>
          </cell>
          <cell r="F273">
            <v>866260.80700000003</v>
          </cell>
        </row>
        <row r="274">
          <cell r="A274" t="str">
            <v>FPUS2</v>
          </cell>
          <cell r="D274">
            <v>81250</v>
          </cell>
          <cell r="F274">
            <v>4909937.5</v>
          </cell>
        </row>
        <row r="275">
          <cell r="A275" t="str">
            <v>FPUS2</v>
          </cell>
          <cell r="D275">
            <v>21904.55</v>
          </cell>
          <cell r="F275">
            <v>1323691.9564999999</v>
          </cell>
        </row>
        <row r="276">
          <cell r="A276" t="str">
            <v>FPUS2</v>
          </cell>
          <cell r="D276">
            <v>20000</v>
          </cell>
          <cell r="F276">
            <v>1208600</v>
          </cell>
        </row>
        <row r="277">
          <cell r="A277" t="str">
            <v>FPUS2</v>
          </cell>
          <cell r="D277">
            <v>320000</v>
          </cell>
          <cell r="F277">
            <v>19113600</v>
          </cell>
        </row>
        <row r="278">
          <cell r="A278" t="str">
            <v>FPUS2</v>
          </cell>
          <cell r="D278">
            <v>29420</v>
          </cell>
          <cell r="F278">
            <v>1762258</v>
          </cell>
        </row>
        <row r="279">
          <cell r="A279" t="str">
            <v>FPUS2</v>
          </cell>
          <cell r="D279">
            <v>6347.5</v>
          </cell>
          <cell r="F279">
            <v>383625.76175000001</v>
          </cell>
        </row>
        <row r="280">
          <cell r="A280" t="str">
            <v>FPUS2</v>
          </cell>
          <cell r="D280">
            <v>23018.880000000001</v>
          </cell>
          <cell r="F280">
            <v>1391198.9562240001</v>
          </cell>
        </row>
        <row r="281">
          <cell r="A281" t="str">
            <v>FPUS2</v>
          </cell>
          <cell r="D281">
            <v>17870</v>
          </cell>
          <cell r="F281">
            <v>1063265</v>
          </cell>
        </row>
        <row r="282">
          <cell r="A282" t="str">
            <v>FPUS2</v>
          </cell>
          <cell r="D282">
            <v>15050</v>
          </cell>
          <cell r="F282">
            <v>895475</v>
          </cell>
        </row>
        <row r="283">
          <cell r="A283" t="str">
            <v>FPUS2</v>
          </cell>
          <cell r="D283">
            <v>68955.600000000006</v>
          </cell>
          <cell r="F283">
            <v>4169055.5760000004</v>
          </cell>
        </row>
        <row r="284">
          <cell r="A284" t="str">
            <v>FPUS2</v>
          </cell>
          <cell r="D284">
            <v>11582</v>
          </cell>
          <cell r="F284">
            <v>699984.80859999999</v>
          </cell>
        </row>
        <row r="285">
          <cell r="A285" t="str">
            <v>FPUS2</v>
          </cell>
          <cell r="D285">
            <v>15023.75</v>
          </cell>
          <cell r="F285">
            <v>897693.10050000006</v>
          </cell>
        </row>
        <row r="286">
          <cell r="A286" t="str">
            <v>FPUS2</v>
          </cell>
          <cell r="D286">
            <v>80000</v>
          </cell>
          <cell r="F286">
            <v>4785600</v>
          </cell>
        </row>
        <row r="287">
          <cell r="A287" t="str">
            <v>FPUS2</v>
          </cell>
          <cell r="D287">
            <v>96000</v>
          </cell>
          <cell r="F287">
            <v>5742720</v>
          </cell>
        </row>
        <row r="288">
          <cell r="A288" t="str">
            <v>FPUS2</v>
          </cell>
          <cell r="D288">
            <v>64000</v>
          </cell>
          <cell r="F288">
            <v>3828480</v>
          </cell>
        </row>
        <row r="289">
          <cell r="A289" t="str">
            <v>FPUS2</v>
          </cell>
          <cell r="D289">
            <v>32000</v>
          </cell>
          <cell r="F289">
            <v>1914240</v>
          </cell>
        </row>
        <row r="290">
          <cell r="A290" t="str">
            <v>FPUS2</v>
          </cell>
          <cell r="D290">
            <v>64000</v>
          </cell>
          <cell r="F290">
            <v>3824640</v>
          </cell>
        </row>
        <row r="291">
          <cell r="A291" t="str">
            <v>FPUS2</v>
          </cell>
          <cell r="D291">
            <v>64000</v>
          </cell>
          <cell r="F291">
            <v>3824832</v>
          </cell>
        </row>
        <row r="292">
          <cell r="A292" t="str">
            <v>FPUS2</v>
          </cell>
          <cell r="D292">
            <v>66200</v>
          </cell>
          <cell r="F292">
            <v>3956112</v>
          </cell>
        </row>
        <row r="293">
          <cell r="A293" t="str">
            <v>FPUS2</v>
          </cell>
          <cell r="D293">
            <v>2180</v>
          </cell>
          <cell r="F293">
            <v>133132.6</v>
          </cell>
        </row>
        <row r="294">
          <cell r="A294" t="str">
            <v>FPUS2</v>
          </cell>
          <cell r="D294">
            <v>300</v>
          </cell>
          <cell r="F294">
            <v>18252</v>
          </cell>
        </row>
        <row r="295">
          <cell r="A295" t="str">
            <v>FPUS2</v>
          </cell>
          <cell r="D295">
            <v>45237.5</v>
          </cell>
          <cell r="F295">
            <v>2702940.625</v>
          </cell>
        </row>
        <row r="296">
          <cell r="A296" t="str">
            <v>FPUS2</v>
          </cell>
          <cell r="D296">
            <v>38018.75</v>
          </cell>
          <cell r="F296">
            <v>2271620.3125</v>
          </cell>
        </row>
        <row r="297">
          <cell r="A297" t="str">
            <v>FPUS2</v>
          </cell>
          <cell r="D297">
            <v>17910.72</v>
          </cell>
          <cell r="F297">
            <v>1072135.6992000001</v>
          </cell>
        </row>
        <row r="298">
          <cell r="A298" t="str">
            <v>FPUS2</v>
          </cell>
          <cell r="D298">
            <v>32000</v>
          </cell>
          <cell r="F298">
            <v>1915520</v>
          </cell>
        </row>
        <row r="299">
          <cell r="A299" t="str">
            <v>FPUS2</v>
          </cell>
          <cell r="D299">
            <v>40425</v>
          </cell>
          <cell r="F299">
            <v>2420244.75</v>
          </cell>
        </row>
        <row r="300">
          <cell r="A300" t="str">
            <v>FPUS2</v>
          </cell>
          <cell r="D300">
            <v>32725</v>
          </cell>
          <cell r="F300">
            <v>1959245.75</v>
          </cell>
        </row>
        <row r="301">
          <cell r="A301" t="str">
            <v>FPUS2</v>
          </cell>
          <cell r="D301">
            <v>38018.75</v>
          </cell>
          <cell r="F301">
            <v>2276182.5625</v>
          </cell>
        </row>
        <row r="302">
          <cell r="A302" t="str">
            <v>FPUS2</v>
          </cell>
          <cell r="D302">
            <v>40350.6</v>
          </cell>
          <cell r="F302">
            <v>2415790.4219999998</v>
          </cell>
        </row>
        <row r="303">
          <cell r="A303" t="str">
            <v>FPUS2</v>
          </cell>
          <cell r="D303">
            <v>31286.959999999999</v>
          </cell>
          <cell r="F303">
            <v>1873150.2951999998</v>
          </cell>
        </row>
        <row r="304">
          <cell r="A304" t="str">
            <v>FPUS2</v>
          </cell>
          <cell r="D304">
            <v>24907.85</v>
          </cell>
          <cell r="F304">
            <v>1485753.2524999999</v>
          </cell>
        </row>
        <row r="305">
          <cell r="A305" t="str">
            <v>FPUS2</v>
          </cell>
          <cell r="D305">
            <v>125000</v>
          </cell>
          <cell r="F305">
            <v>7735000</v>
          </cell>
        </row>
        <row r="306">
          <cell r="A306" t="str">
            <v>FPUS2</v>
          </cell>
          <cell r="D306">
            <v>125000</v>
          </cell>
          <cell r="F306">
            <v>7746250</v>
          </cell>
        </row>
        <row r="307">
          <cell r="A307" t="str">
            <v>FPUS2</v>
          </cell>
          <cell r="D307">
            <v>200000</v>
          </cell>
          <cell r="F307">
            <v>12414000</v>
          </cell>
        </row>
        <row r="308">
          <cell r="A308" t="str">
            <v>FPUS2</v>
          </cell>
          <cell r="D308">
            <v>200000</v>
          </cell>
          <cell r="F308">
            <v>12424000</v>
          </cell>
        </row>
        <row r="309">
          <cell r="A309" t="str">
            <v>FPUS2</v>
          </cell>
          <cell r="D309">
            <v>200000</v>
          </cell>
          <cell r="F309">
            <v>12444000</v>
          </cell>
        </row>
        <row r="310">
          <cell r="A310" t="str">
            <v>FPUS2</v>
          </cell>
          <cell r="D310">
            <v>200000</v>
          </cell>
          <cell r="F310">
            <v>12462000</v>
          </cell>
        </row>
        <row r="311">
          <cell r="A311" t="str">
            <v>FPUS2</v>
          </cell>
          <cell r="D311">
            <v>200000</v>
          </cell>
          <cell r="F311">
            <v>12478000</v>
          </cell>
        </row>
        <row r="312">
          <cell r="A312" t="str">
            <v>FPUS2</v>
          </cell>
          <cell r="D312">
            <v>200000</v>
          </cell>
          <cell r="F312">
            <v>12496000</v>
          </cell>
        </row>
        <row r="313">
          <cell r="A313" t="str">
            <v>FPUS2</v>
          </cell>
          <cell r="D313">
            <v>200000</v>
          </cell>
          <cell r="F313">
            <v>12514000</v>
          </cell>
        </row>
        <row r="314">
          <cell r="A314" t="str">
            <v>FPUS2</v>
          </cell>
          <cell r="D314">
            <v>200000</v>
          </cell>
          <cell r="F314">
            <v>12532000</v>
          </cell>
        </row>
        <row r="315">
          <cell r="A315" t="str">
            <v>FPUS2</v>
          </cell>
          <cell r="D315">
            <v>6325.91</v>
          </cell>
          <cell r="F315">
            <v>376034.23108499998</v>
          </cell>
        </row>
        <row r="316">
          <cell r="A316" t="str">
            <v>FPUS2</v>
          </cell>
          <cell r="D316">
            <v>45237.5</v>
          </cell>
          <cell r="F316">
            <v>2706559.625</v>
          </cell>
        </row>
        <row r="317">
          <cell r="A317" t="str">
            <v>FPUS2</v>
          </cell>
          <cell r="D317">
            <v>32000</v>
          </cell>
          <cell r="F317">
            <v>1910400</v>
          </cell>
        </row>
        <row r="318">
          <cell r="A318" t="str">
            <v>FPUS2</v>
          </cell>
          <cell r="D318">
            <v>37733.85</v>
          </cell>
          <cell r="F318">
            <v>2251578.8295</v>
          </cell>
        </row>
        <row r="319">
          <cell r="A319" t="str">
            <v>FPUS2</v>
          </cell>
          <cell r="D319">
            <v>170222.07999999999</v>
          </cell>
          <cell r="F319">
            <v>10162258.175999999</v>
          </cell>
        </row>
        <row r="320">
          <cell r="A320" t="str">
            <v>FPUS2</v>
          </cell>
          <cell r="D320">
            <v>62337.1</v>
          </cell>
          <cell r="F320">
            <v>3712174.3049999997</v>
          </cell>
        </row>
        <row r="321">
          <cell r="A321" t="str">
            <v>FPUS2</v>
          </cell>
          <cell r="D321">
            <v>8845.44</v>
          </cell>
          <cell r="F321">
            <v>530018.7648</v>
          </cell>
        </row>
        <row r="322">
          <cell r="A322" t="str">
            <v>FPUS2</v>
          </cell>
          <cell r="D322">
            <v>56320</v>
          </cell>
          <cell r="F322">
            <v>3360614.3999999999</v>
          </cell>
        </row>
        <row r="323">
          <cell r="A323" t="str">
            <v>FPUS2</v>
          </cell>
          <cell r="D323">
            <v>40425</v>
          </cell>
          <cell r="F323">
            <v>2420244.75</v>
          </cell>
        </row>
        <row r="324">
          <cell r="A324" t="str">
            <v>FPUS2</v>
          </cell>
          <cell r="D324">
            <v>71313.149999999994</v>
          </cell>
          <cell r="F324">
            <v>4219599.0855</v>
          </cell>
        </row>
        <row r="325">
          <cell r="A325" t="str">
            <v>FPUS2</v>
          </cell>
          <cell r="D325">
            <v>36894.5</v>
          </cell>
          <cell r="F325">
            <v>2207766.8800000004</v>
          </cell>
        </row>
        <row r="326">
          <cell r="A326" t="str">
            <v>FPUS2</v>
          </cell>
          <cell r="D326">
            <v>53187.16</v>
          </cell>
          <cell r="F326">
            <v>3172614.094</v>
          </cell>
        </row>
        <row r="327">
          <cell r="A327" t="str">
            <v>FPUS2</v>
          </cell>
          <cell r="D327">
            <v>68428.800000000003</v>
          </cell>
          <cell r="F327">
            <v>4098885.12</v>
          </cell>
        </row>
        <row r="328">
          <cell r="A328" t="str">
            <v>FPUS2</v>
          </cell>
          <cell r="D328">
            <v>19231.34</v>
          </cell>
          <cell r="F328">
            <v>1142918.5362</v>
          </cell>
        </row>
        <row r="329">
          <cell r="A329" t="str">
            <v>FPUS2</v>
          </cell>
          <cell r="D329">
            <v>83250</v>
          </cell>
          <cell r="F329">
            <v>4871790</v>
          </cell>
        </row>
        <row r="330">
          <cell r="A330" t="str">
            <v>FPUS2</v>
          </cell>
          <cell r="D330">
            <v>88000</v>
          </cell>
          <cell r="F330">
            <v>5264160</v>
          </cell>
        </row>
        <row r="331">
          <cell r="A331" t="str">
            <v>FPUS2</v>
          </cell>
          <cell r="D331">
            <v>38797.089999999997</v>
          </cell>
          <cell r="F331">
            <v>2315022.3602999998</v>
          </cell>
        </row>
        <row r="332">
          <cell r="A332" t="str">
            <v>FPUS2</v>
          </cell>
          <cell r="D332">
            <v>32387.040000000001</v>
          </cell>
          <cell r="F332">
            <v>1931563.0656000001</v>
          </cell>
        </row>
        <row r="333">
          <cell r="A333" t="str">
            <v>FPUS2</v>
          </cell>
          <cell r="D333">
            <v>57240.82</v>
          </cell>
          <cell r="F333">
            <v>3413842.5048000002</v>
          </cell>
        </row>
        <row r="334">
          <cell r="A334" t="str">
            <v>FPUS2</v>
          </cell>
          <cell r="D334">
            <v>45585.68</v>
          </cell>
          <cell r="F334">
            <v>2718729.9552000002</v>
          </cell>
        </row>
        <row r="335">
          <cell r="A335" t="str">
            <v>FPUS2</v>
          </cell>
          <cell r="D335">
            <v>30075.040000000001</v>
          </cell>
          <cell r="F335">
            <v>1793374.6352000001</v>
          </cell>
        </row>
        <row r="336">
          <cell r="A336" t="str">
            <v>FPUS2</v>
          </cell>
          <cell r="D336">
            <v>40810</v>
          </cell>
          <cell r="F336">
            <v>2434316.5</v>
          </cell>
        </row>
        <row r="337">
          <cell r="A337" t="str">
            <v>FPUS2</v>
          </cell>
          <cell r="D337">
            <v>38018.75</v>
          </cell>
          <cell r="F337">
            <v>2267818.4375</v>
          </cell>
        </row>
        <row r="338">
          <cell r="A338" t="str">
            <v>FPUS2</v>
          </cell>
          <cell r="D338">
            <v>33889.68</v>
          </cell>
          <cell r="F338">
            <v>2032703.0063999998</v>
          </cell>
        </row>
        <row r="339">
          <cell r="A339" t="str">
            <v>FPUS2</v>
          </cell>
          <cell r="D339">
            <v>45760</v>
          </cell>
          <cell r="F339">
            <v>2742396.8</v>
          </cell>
        </row>
        <row r="340">
          <cell r="A340" t="str">
            <v>FPUS2</v>
          </cell>
          <cell r="D340">
            <v>63268.63</v>
          </cell>
          <cell r="F340">
            <v>3760054.6809</v>
          </cell>
        </row>
        <row r="341">
          <cell r="A341" t="str">
            <v>FPUS2</v>
          </cell>
          <cell r="D341">
            <v>37733.85</v>
          </cell>
          <cell r="F341">
            <v>2253088.1834999998</v>
          </cell>
        </row>
        <row r="342">
          <cell r="A342" t="str">
            <v>FPUS2</v>
          </cell>
          <cell r="D342">
            <v>32000</v>
          </cell>
          <cell r="F342">
            <v>1909440</v>
          </cell>
        </row>
        <row r="343">
          <cell r="A343" t="str">
            <v>FPUS2</v>
          </cell>
          <cell r="D343">
            <v>32000</v>
          </cell>
          <cell r="F343">
            <v>1909440</v>
          </cell>
        </row>
        <row r="344">
          <cell r="A344" t="str">
            <v>FPUS2</v>
          </cell>
          <cell r="D344">
            <v>18317.060000000001</v>
          </cell>
          <cell r="F344">
            <v>1097191.8940000001</v>
          </cell>
        </row>
        <row r="345">
          <cell r="A345" t="str">
            <v>FPUS2</v>
          </cell>
          <cell r="D345">
            <v>38981.25</v>
          </cell>
          <cell r="F345">
            <v>2320553.8125</v>
          </cell>
        </row>
        <row r="346">
          <cell r="A346" t="str">
            <v>FPUS2</v>
          </cell>
          <cell r="D346">
            <v>3424.75</v>
          </cell>
          <cell r="F346">
            <v>204735.66469999999</v>
          </cell>
        </row>
        <row r="347">
          <cell r="A347" t="str">
            <v>FPUS2</v>
          </cell>
          <cell r="D347">
            <v>40810</v>
          </cell>
          <cell r="F347">
            <v>2415131.719</v>
          </cell>
        </row>
        <row r="348">
          <cell r="A348" t="str">
            <v>FPUS2</v>
          </cell>
          <cell r="D348">
            <v>37733.85</v>
          </cell>
          <cell r="F348">
            <v>2248937.46</v>
          </cell>
        </row>
        <row r="349">
          <cell r="A349" t="str">
            <v>FPUS2</v>
          </cell>
          <cell r="D349">
            <v>41195</v>
          </cell>
          <cell r="F349">
            <v>2457281.75</v>
          </cell>
        </row>
        <row r="350">
          <cell r="A350" t="str">
            <v>FPUS2</v>
          </cell>
          <cell r="D350">
            <v>40642.559999999998</v>
          </cell>
          <cell r="F350">
            <v>2424328.7039999999</v>
          </cell>
        </row>
        <row r="351">
          <cell r="A351" t="str">
            <v>FPUS2</v>
          </cell>
          <cell r="D351">
            <v>40642.559999999998</v>
          </cell>
          <cell r="F351">
            <v>2424328.7039999999</v>
          </cell>
        </row>
        <row r="352">
          <cell r="A352" t="str">
            <v>FPUS2</v>
          </cell>
          <cell r="D352">
            <v>65751.5</v>
          </cell>
          <cell r="F352">
            <v>3925364.5500000003</v>
          </cell>
        </row>
        <row r="353">
          <cell r="A353" t="str">
            <v>FPUS2</v>
          </cell>
          <cell r="D353">
            <v>45177.16</v>
          </cell>
          <cell r="F353">
            <v>2697076.4520000005</v>
          </cell>
        </row>
        <row r="354">
          <cell r="A354" t="str">
            <v>FPUS2</v>
          </cell>
          <cell r="D354">
            <v>38500</v>
          </cell>
          <cell r="F354">
            <v>2294600</v>
          </cell>
        </row>
        <row r="355">
          <cell r="A355" t="str">
            <v>FPUS2</v>
          </cell>
          <cell r="D355">
            <v>43164.9</v>
          </cell>
          <cell r="F355">
            <v>2577807.8280000002</v>
          </cell>
        </row>
        <row r="356">
          <cell r="A356" t="str">
            <v>FPUS2</v>
          </cell>
          <cell r="D356">
            <v>10445.82</v>
          </cell>
          <cell r="F356">
            <v>626017.9926</v>
          </cell>
        </row>
        <row r="357">
          <cell r="A357" t="str">
            <v>FPUS2</v>
          </cell>
          <cell r="D357">
            <v>13247.86</v>
          </cell>
          <cell r="F357">
            <v>793944.24979999999</v>
          </cell>
        </row>
        <row r="358">
          <cell r="A358" t="str">
            <v>FPUS2</v>
          </cell>
          <cell r="D358">
            <v>39462.5</v>
          </cell>
          <cell r="F358">
            <v>2357489.75</v>
          </cell>
        </row>
        <row r="359">
          <cell r="A359" t="str">
            <v>FPUS2</v>
          </cell>
          <cell r="D359">
            <v>40810</v>
          </cell>
          <cell r="F359">
            <v>2437989.4</v>
          </cell>
        </row>
        <row r="360">
          <cell r="A360" t="str">
            <v>FPUS2</v>
          </cell>
          <cell r="D360">
            <v>36936</v>
          </cell>
          <cell r="F360">
            <v>2208772.7999999998</v>
          </cell>
        </row>
        <row r="361">
          <cell r="A361" t="str">
            <v>FPUS2</v>
          </cell>
          <cell r="D361">
            <v>73260.600000000006</v>
          </cell>
          <cell r="F361">
            <v>4411753.3320000004</v>
          </cell>
        </row>
        <row r="362">
          <cell r="A362" t="str">
            <v>FPUS2</v>
          </cell>
          <cell r="D362">
            <v>73933</v>
          </cell>
          <cell r="F362">
            <v>4428586.7</v>
          </cell>
        </row>
        <row r="363">
          <cell r="A363" t="str">
            <v>FPUS2</v>
          </cell>
          <cell r="D363">
            <v>34842.9</v>
          </cell>
          <cell r="F363">
            <v>2087089.71</v>
          </cell>
        </row>
        <row r="364">
          <cell r="A364" t="str">
            <v>FPUS2</v>
          </cell>
          <cell r="D364">
            <v>37320</v>
          </cell>
          <cell r="F364">
            <v>2235468</v>
          </cell>
        </row>
        <row r="365">
          <cell r="A365" t="str">
            <v>FPUS2</v>
          </cell>
          <cell r="D365">
            <v>38418</v>
          </cell>
          <cell r="F365">
            <v>2322368.1</v>
          </cell>
        </row>
        <row r="366">
          <cell r="A366" t="str">
            <v>FPUS2</v>
          </cell>
          <cell r="D366">
            <v>35026.33</v>
          </cell>
          <cell r="F366">
            <v>2093523.7441000002</v>
          </cell>
        </row>
        <row r="367">
          <cell r="A367" t="str">
            <v>FPUS2</v>
          </cell>
          <cell r="D367">
            <v>33687.5</v>
          </cell>
          <cell r="F367">
            <v>2012154.375</v>
          </cell>
        </row>
        <row r="368">
          <cell r="A368" t="str">
            <v>FPUS2</v>
          </cell>
          <cell r="D368">
            <v>38500</v>
          </cell>
          <cell r="F368">
            <v>2299605</v>
          </cell>
        </row>
        <row r="369">
          <cell r="A369" t="str">
            <v>FPUS2</v>
          </cell>
          <cell r="D369">
            <v>17186.009999999998</v>
          </cell>
          <cell r="F369">
            <v>1038035.0039999998</v>
          </cell>
        </row>
        <row r="370">
          <cell r="A370" t="str">
            <v>FPUS2</v>
          </cell>
          <cell r="D370">
            <v>62968.26</v>
          </cell>
          <cell r="F370">
            <v>3763612.9002000005</v>
          </cell>
        </row>
        <row r="371">
          <cell r="A371" t="str">
            <v>FPUS2</v>
          </cell>
          <cell r="D371">
            <v>29592.6</v>
          </cell>
          <cell r="F371">
            <v>1768749.702</v>
          </cell>
        </row>
        <row r="372">
          <cell r="A372" t="str">
            <v>FPUS2</v>
          </cell>
          <cell r="D372">
            <v>66932</v>
          </cell>
          <cell r="F372">
            <v>3989147.2</v>
          </cell>
        </row>
        <row r="373">
          <cell r="A373" t="str">
            <v>FPUS2</v>
          </cell>
          <cell r="D373">
            <v>33202.400000000001</v>
          </cell>
          <cell r="F373">
            <v>1985171.496</v>
          </cell>
        </row>
        <row r="374">
          <cell r="A374" t="str">
            <v>FPUS2</v>
          </cell>
          <cell r="D374">
            <v>39616.5</v>
          </cell>
          <cell r="F374">
            <v>2368670.5350000001</v>
          </cell>
        </row>
        <row r="375">
          <cell r="A375" t="str">
            <v>FPUS2</v>
          </cell>
          <cell r="D375">
            <v>40660</v>
          </cell>
          <cell r="F375">
            <v>2415204</v>
          </cell>
        </row>
        <row r="376">
          <cell r="A376" t="str">
            <v>FPUS2</v>
          </cell>
          <cell r="D376">
            <v>100000</v>
          </cell>
          <cell r="F376">
            <v>6189000</v>
          </cell>
        </row>
        <row r="377">
          <cell r="A377" t="str">
            <v>FPUS2</v>
          </cell>
          <cell r="D377">
            <v>3998.95</v>
          </cell>
          <cell r="F377">
            <v>241776.51699999999</v>
          </cell>
        </row>
        <row r="378">
          <cell r="A378" t="str">
            <v>FPUS2</v>
          </cell>
          <cell r="D378">
            <v>26907.42</v>
          </cell>
          <cell r="F378">
            <v>1626822.6132</v>
          </cell>
        </row>
        <row r="379">
          <cell r="A379" t="str">
            <v>FPUS2</v>
          </cell>
          <cell r="D379">
            <v>5716.26</v>
          </cell>
          <cell r="F379">
            <v>345605.0796</v>
          </cell>
        </row>
        <row r="380">
          <cell r="A380" t="str">
            <v>FPUS2</v>
          </cell>
          <cell r="D380">
            <v>32000</v>
          </cell>
          <cell r="F380">
            <v>1912960</v>
          </cell>
        </row>
        <row r="381">
          <cell r="A381" t="str">
            <v>FPUS2</v>
          </cell>
          <cell r="D381">
            <v>40810</v>
          </cell>
          <cell r="F381">
            <v>2439213.7000000002</v>
          </cell>
        </row>
        <row r="382">
          <cell r="A382" t="str">
            <v>FPUS2</v>
          </cell>
          <cell r="D382">
            <v>34168.75</v>
          </cell>
          <cell r="F382">
            <v>2041582.8125</v>
          </cell>
        </row>
        <row r="383">
          <cell r="A383" t="str">
            <v>FPUS2</v>
          </cell>
          <cell r="D383">
            <v>32000</v>
          </cell>
          <cell r="F383">
            <v>1913280</v>
          </cell>
        </row>
        <row r="384">
          <cell r="A384" t="str">
            <v>FPUS2</v>
          </cell>
          <cell r="D384">
            <v>33202.400000000001</v>
          </cell>
          <cell r="F384">
            <v>1985171.496</v>
          </cell>
        </row>
        <row r="385">
          <cell r="A385" t="str">
            <v>FPUS2</v>
          </cell>
          <cell r="D385">
            <v>34960</v>
          </cell>
          <cell r="F385">
            <v>2084315.2</v>
          </cell>
        </row>
        <row r="386">
          <cell r="A386" t="str">
            <v>FPUS2</v>
          </cell>
          <cell r="D386">
            <v>40810</v>
          </cell>
          <cell r="F386">
            <v>2440846.1</v>
          </cell>
        </row>
        <row r="387">
          <cell r="A387" t="str">
            <v>FPUS2</v>
          </cell>
          <cell r="D387">
            <v>21120</v>
          </cell>
          <cell r="F387">
            <v>1262976</v>
          </cell>
        </row>
        <row r="388">
          <cell r="A388" t="str">
            <v>FPUS2</v>
          </cell>
          <cell r="D388">
            <v>55650</v>
          </cell>
          <cell r="F388">
            <v>3327870</v>
          </cell>
        </row>
        <row r="389">
          <cell r="A389" t="str">
            <v>FPUS2</v>
          </cell>
          <cell r="D389">
            <v>55650</v>
          </cell>
          <cell r="F389">
            <v>3327870</v>
          </cell>
        </row>
        <row r="390">
          <cell r="A390" t="str">
            <v>FPUS2</v>
          </cell>
          <cell r="D390">
            <v>31147.45</v>
          </cell>
          <cell r="F390">
            <v>1861994.561</v>
          </cell>
        </row>
        <row r="391">
          <cell r="A391" t="str">
            <v>FPUS2</v>
          </cell>
          <cell r="D391">
            <v>51280.800000000003</v>
          </cell>
          <cell r="F391">
            <v>3098898.7439999999</v>
          </cell>
        </row>
        <row r="392">
          <cell r="A392" t="str">
            <v>FPUS2</v>
          </cell>
          <cell r="D392">
            <v>21579.119999999999</v>
          </cell>
          <cell r="F392">
            <v>1304026.2216</v>
          </cell>
        </row>
        <row r="393">
          <cell r="A393" t="str">
            <v>FPUS2</v>
          </cell>
          <cell r="D393">
            <v>12736.4</v>
          </cell>
          <cell r="F393">
            <v>769660.652</v>
          </cell>
        </row>
        <row r="394">
          <cell r="A394" t="str">
            <v>FPUS2</v>
          </cell>
          <cell r="D394">
            <v>38500</v>
          </cell>
          <cell r="F394">
            <v>2301145</v>
          </cell>
        </row>
        <row r="395">
          <cell r="A395" t="str">
            <v>FPUS2</v>
          </cell>
          <cell r="D395">
            <v>68602.460000000006</v>
          </cell>
          <cell r="F395">
            <v>4095566.8620000007</v>
          </cell>
        </row>
        <row r="396">
          <cell r="A396" t="str">
            <v>FPUS2</v>
          </cell>
          <cell r="D396">
            <v>33687.5</v>
          </cell>
          <cell r="F396">
            <v>2004406.25</v>
          </cell>
        </row>
        <row r="397">
          <cell r="A397" t="str">
            <v>FPUS2</v>
          </cell>
          <cell r="D397">
            <v>34168.75</v>
          </cell>
          <cell r="F397">
            <v>2033040.625</v>
          </cell>
        </row>
        <row r="398">
          <cell r="A398" t="str">
            <v>FPUS2</v>
          </cell>
          <cell r="D398">
            <v>12736.5</v>
          </cell>
          <cell r="F398">
            <v>769921.42500000005</v>
          </cell>
        </row>
        <row r="399">
          <cell r="A399" t="str">
            <v>FPUS2</v>
          </cell>
          <cell r="D399">
            <v>4024.65</v>
          </cell>
          <cell r="F399">
            <v>243290.09250000003</v>
          </cell>
        </row>
        <row r="400">
          <cell r="A400" t="str">
            <v>FPUS2</v>
          </cell>
          <cell r="D400">
            <v>4921.05</v>
          </cell>
          <cell r="F400">
            <v>297477.47250000003</v>
          </cell>
        </row>
        <row r="401">
          <cell r="A401" t="str">
            <v>FPUS2</v>
          </cell>
          <cell r="D401">
            <v>55650</v>
          </cell>
          <cell r="F401">
            <v>3325922.25</v>
          </cell>
        </row>
        <row r="402">
          <cell r="A402" t="str">
            <v>FPUS2</v>
          </cell>
          <cell r="D402">
            <v>55650</v>
          </cell>
          <cell r="F402">
            <v>3325922.25</v>
          </cell>
        </row>
        <row r="403">
          <cell r="A403" t="str">
            <v>FPUS2</v>
          </cell>
          <cell r="D403">
            <v>26400</v>
          </cell>
          <cell r="F403">
            <v>1577796</v>
          </cell>
        </row>
        <row r="404">
          <cell r="A404" t="str">
            <v>FPUS2</v>
          </cell>
          <cell r="D404">
            <v>37730</v>
          </cell>
          <cell r="F404">
            <v>2245689.6</v>
          </cell>
        </row>
        <row r="405">
          <cell r="A405" t="str">
            <v>FPUS2</v>
          </cell>
          <cell r="D405">
            <v>9303.6</v>
          </cell>
          <cell r="F405">
            <v>559663.64016000007</v>
          </cell>
        </row>
        <row r="406">
          <cell r="A406" t="str">
            <v>FPUS1</v>
          </cell>
          <cell r="D406">
            <v>8900</v>
          </cell>
          <cell r="F406">
            <v>537891.97</v>
          </cell>
        </row>
        <row r="407">
          <cell r="A407" t="str">
            <v>FPUS1</v>
          </cell>
          <cell r="D407">
            <v>10477.6</v>
          </cell>
          <cell r="F407">
            <v>633237.85447999998</v>
          </cell>
        </row>
        <row r="408">
          <cell r="A408" t="str">
            <v>FPUS2</v>
          </cell>
          <cell r="D408">
            <v>68428.800000000003</v>
          </cell>
          <cell r="F408">
            <v>4064670.72</v>
          </cell>
        </row>
        <row r="409">
          <cell r="A409" t="str">
            <v>FPUS2</v>
          </cell>
          <cell r="D409">
            <v>34960</v>
          </cell>
          <cell r="F409">
            <v>2081868</v>
          </cell>
        </row>
        <row r="410">
          <cell r="A410" t="str">
            <v>FPUS2</v>
          </cell>
          <cell r="D410">
            <v>34301.230000000003</v>
          </cell>
          <cell r="F410">
            <v>2030632.8160000003</v>
          </cell>
        </row>
        <row r="411">
          <cell r="A411" t="str">
            <v>FPUS2</v>
          </cell>
          <cell r="D411">
            <v>40660</v>
          </cell>
          <cell r="F411">
            <v>2407072</v>
          </cell>
        </row>
        <row r="412">
          <cell r="A412" t="str">
            <v>FPUS1</v>
          </cell>
          <cell r="D412">
            <v>14207.1</v>
          </cell>
          <cell r="F412">
            <v>860666.11800000002</v>
          </cell>
        </row>
        <row r="413">
          <cell r="A413" t="str">
            <v>FPUS1</v>
          </cell>
          <cell r="D413">
            <v>8272.7999999999993</v>
          </cell>
          <cell r="F413">
            <v>501166.22399999993</v>
          </cell>
        </row>
        <row r="414">
          <cell r="A414" t="str">
            <v>FPUS1</v>
          </cell>
          <cell r="D414">
            <v>10822.4</v>
          </cell>
          <cell r="F414">
            <v>655620.99199999997</v>
          </cell>
        </row>
        <row r="415">
          <cell r="A415" t="str">
            <v>FPUS1</v>
          </cell>
          <cell r="D415">
            <v>15606</v>
          </cell>
          <cell r="F415">
            <v>945411.48</v>
          </cell>
        </row>
        <row r="416">
          <cell r="A416" t="str">
            <v>FPUS1</v>
          </cell>
          <cell r="D416">
            <v>5466.6</v>
          </cell>
          <cell r="F416">
            <v>331166.62800000003</v>
          </cell>
        </row>
        <row r="417">
          <cell r="A417" t="str">
            <v>FPUS2</v>
          </cell>
          <cell r="D417">
            <v>40425</v>
          </cell>
          <cell r="F417">
            <v>2415393.75</v>
          </cell>
        </row>
        <row r="418">
          <cell r="A418" t="str">
            <v>FPUS1</v>
          </cell>
          <cell r="D418">
            <v>82192.39</v>
          </cell>
          <cell r="F418">
            <v>4977571.1384000005</v>
          </cell>
        </row>
        <row r="419">
          <cell r="A419" t="str">
            <v>FPUS2</v>
          </cell>
          <cell r="D419">
            <v>16879.080000000002</v>
          </cell>
          <cell r="F419">
            <v>1011900.8460000001</v>
          </cell>
        </row>
        <row r="420">
          <cell r="A420" t="str">
            <v>FPUS2</v>
          </cell>
          <cell r="D420">
            <v>18177.29</v>
          </cell>
          <cell r="F420">
            <v>1089728.5355</v>
          </cell>
        </row>
        <row r="421">
          <cell r="A421" t="str">
            <v>FPUS2</v>
          </cell>
          <cell r="D421">
            <v>10098</v>
          </cell>
          <cell r="F421">
            <v>610424.1</v>
          </cell>
        </row>
        <row r="422">
          <cell r="A422" t="str">
            <v>FPUS2</v>
          </cell>
          <cell r="D422">
            <v>25516.58</v>
          </cell>
          <cell r="F422">
            <v>1542477.2610000002</v>
          </cell>
        </row>
        <row r="423">
          <cell r="A423" t="str">
            <v>FPUS2</v>
          </cell>
          <cell r="D423">
            <v>5647.89</v>
          </cell>
          <cell r="F423">
            <v>341414.95050000004</v>
          </cell>
        </row>
        <row r="424">
          <cell r="A424" t="str">
            <v>FPUS2</v>
          </cell>
          <cell r="D424">
            <v>26006.400000000001</v>
          </cell>
          <cell r="F424">
            <v>1572086.8800000001</v>
          </cell>
        </row>
        <row r="425">
          <cell r="A425" t="str">
            <v>FPUS1</v>
          </cell>
          <cell r="D425">
            <v>33280.120000000003</v>
          </cell>
          <cell r="F425">
            <v>2015111.2660000001</v>
          </cell>
        </row>
        <row r="426">
          <cell r="A426" t="str">
            <v>FPUS2</v>
          </cell>
          <cell r="D426">
            <v>44536.5</v>
          </cell>
          <cell r="F426">
            <v>2686441.68</v>
          </cell>
        </row>
        <row r="427">
          <cell r="A427" t="str">
            <v>FPUS2</v>
          </cell>
          <cell r="D427">
            <v>74297.25</v>
          </cell>
          <cell r="F427">
            <v>4481610.12</v>
          </cell>
        </row>
        <row r="428">
          <cell r="A428" t="str">
            <v>FPUS1</v>
          </cell>
          <cell r="D428">
            <v>38800.300000000003</v>
          </cell>
          <cell r="F428">
            <v>2350134.1710000001</v>
          </cell>
        </row>
        <row r="429">
          <cell r="A429" t="str">
            <v>FPUS1</v>
          </cell>
          <cell r="D429">
            <v>22932</v>
          </cell>
          <cell r="F429">
            <v>1388991.24</v>
          </cell>
        </row>
        <row r="430">
          <cell r="A430" t="str">
            <v>FPUS2</v>
          </cell>
          <cell r="D430">
            <v>67699.199999999997</v>
          </cell>
          <cell r="F430">
            <v>4013208.5759999999</v>
          </cell>
        </row>
        <row r="431">
          <cell r="A431" t="str">
            <v>FPUS2</v>
          </cell>
          <cell r="D431">
            <v>23362.25</v>
          </cell>
          <cell r="F431">
            <v>1384914.18</v>
          </cell>
        </row>
        <row r="432">
          <cell r="A432" t="str">
            <v>FPUS2</v>
          </cell>
          <cell r="D432">
            <v>39189.019999999997</v>
          </cell>
          <cell r="F432">
            <v>2350949.3097999999</v>
          </cell>
        </row>
        <row r="433">
          <cell r="A433" t="str">
            <v>FPUS2</v>
          </cell>
          <cell r="D433">
            <v>8301</v>
          </cell>
          <cell r="F433">
            <v>501795.45</v>
          </cell>
        </row>
        <row r="434">
          <cell r="A434" t="str">
            <v>FPUS2</v>
          </cell>
          <cell r="D434">
            <v>7782.2</v>
          </cell>
          <cell r="F434">
            <v>470433.99</v>
          </cell>
        </row>
        <row r="435">
          <cell r="A435" t="str">
            <v>FPUS2</v>
          </cell>
          <cell r="D435">
            <v>5873.3</v>
          </cell>
          <cell r="F435">
            <v>355040.98500000004</v>
          </cell>
        </row>
        <row r="436">
          <cell r="A436" t="str">
            <v>FPUS2</v>
          </cell>
          <cell r="D436">
            <v>34072.5</v>
          </cell>
          <cell r="F436">
            <v>2034128.25</v>
          </cell>
        </row>
        <row r="437">
          <cell r="A437" t="str">
            <v>FPUS2</v>
          </cell>
          <cell r="D437">
            <v>41403</v>
          </cell>
          <cell r="F437">
            <v>2500741.1999999997</v>
          </cell>
        </row>
        <row r="438">
          <cell r="A438" t="str">
            <v>FPUS2</v>
          </cell>
          <cell r="D438">
            <v>10476.6</v>
          </cell>
          <cell r="F438">
            <v>632786.64</v>
          </cell>
        </row>
        <row r="439">
          <cell r="A439" t="str">
            <v>FPUS2</v>
          </cell>
          <cell r="D439">
            <v>33042.959999999999</v>
          </cell>
          <cell r="F439">
            <v>1971012.564</v>
          </cell>
        </row>
        <row r="440">
          <cell r="A440" t="str">
            <v>FPUS2</v>
          </cell>
          <cell r="D440">
            <v>51500</v>
          </cell>
          <cell r="F440">
            <v>3071975</v>
          </cell>
        </row>
        <row r="441">
          <cell r="A441" t="str">
            <v>FPUS2</v>
          </cell>
          <cell r="D441">
            <v>55650</v>
          </cell>
          <cell r="F441">
            <v>3319522.5</v>
          </cell>
        </row>
        <row r="442">
          <cell r="A442" t="str">
            <v>FPUS2</v>
          </cell>
          <cell r="D442">
            <v>55650</v>
          </cell>
          <cell r="F442">
            <v>3319522.5</v>
          </cell>
        </row>
        <row r="443">
          <cell r="A443" t="str">
            <v>FPUS2</v>
          </cell>
          <cell r="D443">
            <v>34301.230000000003</v>
          </cell>
          <cell r="F443">
            <v>2047783.4310000003</v>
          </cell>
        </row>
        <row r="444">
          <cell r="A444" t="str">
            <v>FPUS2</v>
          </cell>
          <cell r="D444">
            <v>33267.019999999997</v>
          </cell>
          <cell r="F444">
            <v>1986041.0939999998</v>
          </cell>
        </row>
        <row r="445">
          <cell r="A445" t="str">
            <v>FPUS2</v>
          </cell>
          <cell r="D445">
            <v>33267.019999999997</v>
          </cell>
          <cell r="F445">
            <v>1986041.0939999998</v>
          </cell>
        </row>
        <row r="446">
          <cell r="A446" t="str">
            <v>FPUS2</v>
          </cell>
          <cell r="D446">
            <v>149351</v>
          </cell>
          <cell r="F446">
            <v>9028267.9500000011</v>
          </cell>
        </row>
        <row r="447">
          <cell r="A447" t="str">
            <v>FPUS2</v>
          </cell>
          <cell r="D447">
            <v>34301.230000000003</v>
          </cell>
          <cell r="F447">
            <v>2030632.8160000003</v>
          </cell>
        </row>
        <row r="448">
          <cell r="A448" t="str">
            <v>FPUS2</v>
          </cell>
          <cell r="D448">
            <v>66344</v>
          </cell>
          <cell r="F448">
            <v>3952775.52</v>
          </cell>
        </row>
        <row r="449">
          <cell r="A449" t="str">
            <v>FPUS2</v>
          </cell>
          <cell r="D449">
            <v>40425</v>
          </cell>
          <cell r="F449">
            <v>2413776.75</v>
          </cell>
        </row>
        <row r="450">
          <cell r="A450" t="str">
            <v>FPUS2</v>
          </cell>
          <cell r="D450">
            <v>100000</v>
          </cell>
          <cell r="F450">
            <v>6146000</v>
          </cell>
        </row>
        <row r="451">
          <cell r="A451" t="str">
            <v>FPUS2</v>
          </cell>
          <cell r="D451">
            <v>28061.82</v>
          </cell>
          <cell r="F451">
            <v>1650876.8706</v>
          </cell>
        </row>
        <row r="452">
          <cell r="A452" t="str">
            <v>FPUS2</v>
          </cell>
          <cell r="D452">
            <v>39462.5</v>
          </cell>
          <cell r="F452">
            <v>2359857.5</v>
          </cell>
        </row>
        <row r="453">
          <cell r="A453" t="str">
            <v>FPUS2</v>
          </cell>
          <cell r="D453">
            <v>37537.5</v>
          </cell>
          <cell r="F453">
            <v>2244742.5</v>
          </cell>
        </row>
        <row r="454">
          <cell r="A454" t="str">
            <v>FPUS2</v>
          </cell>
          <cell r="D454">
            <v>39553.919999999998</v>
          </cell>
          <cell r="F454">
            <v>2363346.7199999997</v>
          </cell>
        </row>
        <row r="455">
          <cell r="A455" t="str">
            <v>FPUS2</v>
          </cell>
          <cell r="D455">
            <v>62743.5</v>
          </cell>
          <cell r="F455">
            <v>3748924.125</v>
          </cell>
        </row>
        <row r="456">
          <cell r="A456" t="str">
            <v>FPUS2</v>
          </cell>
          <cell r="D456">
            <v>41549.760000000002</v>
          </cell>
          <cell r="F456">
            <v>2482598.16</v>
          </cell>
        </row>
        <row r="457">
          <cell r="A457" t="str">
            <v>FPUS2</v>
          </cell>
          <cell r="D457">
            <v>42345.64</v>
          </cell>
          <cell r="F457">
            <v>2530151.9899999998</v>
          </cell>
        </row>
        <row r="458">
          <cell r="A458" t="str">
            <v>FPUS2</v>
          </cell>
          <cell r="D458">
            <v>30780</v>
          </cell>
          <cell r="F458">
            <v>1840336.2</v>
          </cell>
        </row>
        <row r="459">
          <cell r="A459" t="str">
            <v>FPUS2</v>
          </cell>
          <cell r="D459">
            <v>29974.799999999999</v>
          </cell>
          <cell r="F459">
            <v>1792193.2919999999</v>
          </cell>
        </row>
        <row r="460">
          <cell r="A460" t="str">
            <v>FPUS2</v>
          </cell>
          <cell r="D460">
            <v>11786.37</v>
          </cell>
          <cell r="F460">
            <v>703999.88010000007</v>
          </cell>
        </row>
        <row r="461">
          <cell r="A461" t="str">
            <v>FPUS2</v>
          </cell>
          <cell r="D461">
            <v>11670</v>
          </cell>
          <cell r="F461">
            <v>697049.1</v>
          </cell>
        </row>
        <row r="462">
          <cell r="A462" t="str">
            <v>FPUS2</v>
          </cell>
          <cell r="D462">
            <v>37733.85</v>
          </cell>
          <cell r="F462">
            <v>2253465.5219999999</v>
          </cell>
        </row>
        <row r="463">
          <cell r="A463" t="str">
            <v>FPUS2</v>
          </cell>
          <cell r="D463">
            <v>33704.53</v>
          </cell>
          <cell r="F463">
            <v>2012834.5315999999</v>
          </cell>
        </row>
        <row r="464">
          <cell r="A464" t="str">
            <v>FPUS2</v>
          </cell>
          <cell r="D464">
            <v>39616.5</v>
          </cell>
          <cell r="F464">
            <v>2365897.38</v>
          </cell>
        </row>
        <row r="465">
          <cell r="A465" t="str">
            <v>FPUS2</v>
          </cell>
          <cell r="D465">
            <v>33013.75</v>
          </cell>
          <cell r="F465">
            <v>1971581.15</v>
          </cell>
        </row>
        <row r="466">
          <cell r="A466" t="str">
            <v>FPUS2</v>
          </cell>
          <cell r="D466">
            <v>93540.25</v>
          </cell>
          <cell r="F466">
            <v>5589029.9375</v>
          </cell>
        </row>
        <row r="467">
          <cell r="A467" t="str">
            <v>FPUS2</v>
          </cell>
          <cell r="D467">
            <v>39553.919999999998</v>
          </cell>
          <cell r="F467">
            <v>2363346.7199999997</v>
          </cell>
        </row>
        <row r="468">
          <cell r="A468" t="str">
            <v>FPUS2</v>
          </cell>
          <cell r="D468">
            <v>41549.760000000002</v>
          </cell>
          <cell r="F468">
            <v>2482598.16</v>
          </cell>
        </row>
        <row r="469">
          <cell r="A469" t="str">
            <v>FPUS2</v>
          </cell>
          <cell r="D469">
            <v>40425</v>
          </cell>
          <cell r="F469">
            <v>2405287.5</v>
          </cell>
        </row>
        <row r="470">
          <cell r="A470" t="str">
            <v>FPUS2</v>
          </cell>
          <cell r="D470">
            <v>45237.5</v>
          </cell>
          <cell r="F470">
            <v>2705202.5</v>
          </cell>
        </row>
        <row r="471">
          <cell r="A471" t="str">
            <v>FPUS2</v>
          </cell>
          <cell r="D471">
            <v>1500000</v>
          </cell>
          <cell r="F471">
            <v>92220000</v>
          </cell>
        </row>
        <row r="472">
          <cell r="A472" t="str">
            <v>FPUS2</v>
          </cell>
          <cell r="D472">
            <v>1500000</v>
          </cell>
          <cell r="F472">
            <v>92475000</v>
          </cell>
        </row>
        <row r="473">
          <cell r="A473" t="str">
            <v>FPUS2</v>
          </cell>
          <cell r="D473">
            <v>1500000</v>
          </cell>
          <cell r="F473">
            <v>92775000</v>
          </cell>
        </row>
        <row r="474">
          <cell r="A474" t="str">
            <v>FPUS2</v>
          </cell>
          <cell r="D474">
            <v>1500000</v>
          </cell>
          <cell r="F474">
            <v>93045000</v>
          </cell>
        </row>
        <row r="475">
          <cell r="A475" t="str">
            <v>FPUS2</v>
          </cell>
          <cell r="D475">
            <v>33704.53</v>
          </cell>
          <cell r="F475">
            <v>2016204.9845999999</v>
          </cell>
        </row>
        <row r="476">
          <cell r="A476" t="str">
            <v>FPUS2</v>
          </cell>
          <cell r="D476">
            <v>43519.75</v>
          </cell>
          <cell r="F476">
            <v>2604657.0375000001</v>
          </cell>
        </row>
        <row r="477">
          <cell r="A477" t="str">
            <v>FPUS2</v>
          </cell>
          <cell r="D477">
            <v>90239.38</v>
          </cell>
          <cell r="F477">
            <v>5400826.8930000002</v>
          </cell>
        </row>
        <row r="478">
          <cell r="A478" t="str">
            <v>FPUS2</v>
          </cell>
          <cell r="D478">
            <v>45237.5</v>
          </cell>
          <cell r="F478">
            <v>2706107.25</v>
          </cell>
        </row>
        <row r="479">
          <cell r="A479" t="str">
            <v>FPUS2</v>
          </cell>
          <cell r="D479">
            <v>40425</v>
          </cell>
          <cell r="F479">
            <v>2418223.5</v>
          </cell>
        </row>
        <row r="480">
          <cell r="A480" t="str">
            <v>FPUS2</v>
          </cell>
          <cell r="D480">
            <v>38018.75</v>
          </cell>
          <cell r="F480">
            <v>2274281.625</v>
          </cell>
        </row>
        <row r="481">
          <cell r="A481" t="str">
            <v>FPUS2</v>
          </cell>
          <cell r="D481">
            <v>32725</v>
          </cell>
          <cell r="F481">
            <v>1957609.5</v>
          </cell>
        </row>
        <row r="482">
          <cell r="A482" t="str">
            <v>FPUS2</v>
          </cell>
          <cell r="D482">
            <v>100000</v>
          </cell>
          <cell r="F482">
            <v>6211000</v>
          </cell>
        </row>
        <row r="483">
          <cell r="A483" t="str">
            <v>FPUS2</v>
          </cell>
          <cell r="D483">
            <v>50159.4</v>
          </cell>
          <cell r="F483">
            <v>3001538.4960000003</v>
          </cell>
        </row>
        <row r="484">
          <cell r="A484" t="str">
            <v>FPUS2</v>
          </cell>
          <cell r="D484">
            <v>90000</v>
          </cell>
          <cell r="F484">
            <v>5295600</v>
          </cell>
        </row>
        <row r="485">
          <cell r="A485" t="str">
            <v>FPUS2</v>
          </cell>
          <cell r="D485">
            <v>100000</v>
          </cell>
          <cell r="F485">
            <v>6007000</v>
          </cell>
        </row>
        <row r="486">
          <cell r="A486" t="str">
            <v>FPUS2</v>
          </cell>
          <cell r="D486">
            <v>5538.75</v>
          </cell>
          <cell r="F486">
            <v>332878.875</v>
          </cell>
        </row>
        <row r="487">
          <cell r="A487" t="str">
            <v>FPUS2</v>
          </cell>
          <cell r="D487">
            <v>58681.25</v>
          </cell>
          <cell r="F487">
            <v>3526743.125</v>
          </cell>
        </row>
        <row r="488">
          <cell r="A488" t="str">
            <v>FPUS2</v>
          </cell>
          <cell r="D488">
            <v>100000</v>
          </cell>
          <cell r="F488">
            <v>6208000</v>
          </cell>
        </row>
        <row r="489">
          <cell r="A489" t="str">
            <v>FPUS2</v>
          </cell>
          <cell r="D489">
            <v>100000</v>
          </cell>
          <cell r="F489">
            <v>6208000</v>
          </cell>
        </row>
        <row r="490">
          <cell r="A490" t="str">
            <v>FPUS2</v>
          </cell>
          <cell r="D490">
            <v>53793.2</v>
          </cell>
          <cell r="F490">
            <v>3281385.1999999997</v>
          </cell>
        </row>
        <row r="491">
          <cell r="A491" t="str">
            <v>FPUS2</v>
          </cell>
          <cell r="D491">
            <v>93301.14</v>
          </cell>
          <cell r="F491">
            <v>5691369.54</v>
          </cell>
        </row>
        <row r="492">
          <cell r="A492" t="str">
            <v>FPUS2</v>
          </cell>
          <cell r="D492">
            <v>37245</v>
          </cell>
          <cell r="F492">
            <v>2234700</v>
          </cell>
        </row>
        <row r="493">
          <cell r="A493" t="str">
            <v>FPUS2</v>
          </cell>
          <cell r="D493">
            <v>34612.5</v>
          </cell>
          <cell r="F493">
            <v>2076750</v>
          </cell>
        </row>
        <row r="494">
          <cell r="A494" t="str">
            <v>FPUS2</v>
          </cell>
          <cell r="D494">
            <v>38220</v>
          </cell>
          <cell r="F494">
            <v>2293200</v>
          </cell>
        </row>
        <row r="495">
          <cell r="A495" t="str">
            <v>FPUS2</v>
          </cell>
          <cell r="D495">
            <v>38220</v>
          </cell>
          <cell r="F495">
            <v>2293200</v>
          </cell>
        </row>
        <row r="496">
          <cell r="A496" t="str">
            <v>FPUS2</v>
          </cell>
          <cell r="D496">
            <v>35231.620000000003</v>
          </cell>
          <cell r="F496">
            <v>2113897.2000000002</v>
          </cell>
        </row>
        <row r="497">
          <cell r="A497" t="str">
            <v>FPUS2</v>
          </cell>
          <cell r="D497">
            <v>70463</v>
          </cell>
          <cell r="F497">
            <v>4227780</v>
          </cell>
        </row>
        <row r="498">
          <cell r="A498" t="str">
            <v>FPUS2</v>
          </cell>
          <cell r="D498">
            <v>69228.899999999994</v>
          </cell>
          <cell r="F498">
            <v>4153733.9999999995</v>
          </cell>
        </row>
        <row r="499">
          <cell r="A499" t="str">
            <v>FPUS2</v>
          </cell>
          <cell r="D499">
            <v>34614.449999999997</v>
          </cell>
          <cell r="F499">
            <v>2076866.9999999998</v>
          </cell>
        </row>
        <row r="500">
          <cell r="A500" t="str">
            <v>FPUS2</v>
          </cell>
          <cell r="D500">
            <v>42519.75</v>
          </cell>
          <cell r="F500">
            <v>2551185</v>
          </cell>
        </row>
        <row r="501">
          <cell r="A501" t="str">
            <v>FPUS2</v>
          </cell>
          <cell r="D501">
            <v>31198.79</v>
          </cell>
          <cell r="F501">
            <v>1871927.4000000001</v>
          </cell>
        </row>
        <row r="502">
          <cell r="A502" t="str">
            <v>FPUS2</v>
          </cell>
          <cell r="D502">
            <v>53843.27</v>
          </cell>
          <cell r="F502">
            <v>3284439.4699999997</v>
          </cell>
        </row>
        <row r="503">
          <cell r="A503" t="str">
            <v>FPUS2</v>
          </cell>
          <cell r="D503">
            <v>62596.800000000003</v>
          </cell>
          <cell r="F503">
            <v>3762067.68</v>
          </cell>
        </row>
        <row r="504">
          <cell r="A504" t="str">
            <v>FPUS2</v>
          </cell>
          <cell r="D504">
            <v>22972</v>
          </cell>
          <cell r="F504">
            <v>1365536.0819999999</v>
          </cell>
        </row>
        <row r="505">
          <cell r="A505" t="str">
            <v>FPUS2</v>
          </cell>
          <cell r="D505">
            <v>34080</v>
          </cell>
          <cell r="F505">
            <v>2055024</v>
          </cell>
        </row>
        <row r="506">
          <cell r="A506" t="str">
            <v>FPUS2</v>
          </cell>
          <cell r="D506">
            <v>500000</v>
          </cell>
          <cell r="F506">
            <v>30980000</v>
          </cell>
        </row>
        <row r="507">
          <cell r="A507" t="str">
            <v>FPUS2</v>
          </cell>
          <cell r="D507">
            <v>500000</v>
          </cell>
          <cell r="F507">
            <v>31075000</v>
          </cell>
        </row>
        <row r="508">
          <cell r="A508" t="str">
            <v>FPUS2</v>
          </cell>
          <cell r="D508">
            <v>175000</v>
          </cell>
          <cell r="F508">
            <v>10829000</v>
          </cell>
        </row>
        <row r="509">
          <cell r="A509" t="str">
            <v>FPUS2</v>
          </cell>
          <cell r="D509">
            <v>175000</v>
          </cell>
          <cell r="F509">
            <v>10836000</v>
          </cell>
        </row>
        <row r="510">
          <cell r="A510" t="str">
            <v>FPUS2</v>
          </cell>
          <cell r="D510">
            <v>175000</v>
          </cell>
          <cell r="F510">
            <v>10846500</v>
          </cell>
        </row>
        <row r="511">
          <cell r="A511" t="str">
            <v>FPUS2</v>
          </cell>
          <cell r="D511">
            <v>175000</v>
          </cell>
          <cell r="F511">
            <v>10851750</v>
          </cell>
        </row>
        <row r="512">
          <cell r="A512" t="str">
            <v>FPUS2</v>
          </cell>
          <cell r="D512">
            <v>175000</v>
          </cell>
          <cell r="F512">
            <v>10864000</v>
          </cell>
        </row>
        <row r="513">
          <cell r="A513" t="str">
            <v>FPUS2</v>
          </cell>
          <cell r="D513">
            <v>175000</v>
          </cell>
          <cell r="F513">
            <v>10871000</v>
          </cell>
        </row>
        <row r="514">
          <cell r="A514" t="str">
            <v>FPUS2</v>
          </cell>
          <cell r="D514">
            <v>175000</v>
          </cell>
          <cell r="F514">
            <v>10878000</v>
          </cell>
        </row>
        <row r="515">
          <cell r="A515" t="str">
            <v>FPUS2</v>
          </cell>
          <cell r="D515">
            <v>175000</v>
          </cell>
          <cell r="F515">
            <v>10885000</v>
          </cell>
        </row>
        <row r="516">
          <cell r="A516" t="str">
            <v>FPUS2</v>
          </cell>
          <cell r="D516">
            <v>107133.63</v>
          </cell>
          <cell r="F516">
            <v>6535151.4300000006</v>
          </cell>
        </row>
        <row r="517">
          <cell r="A517" t="str">
            <v>FPUS2</v>
          </cell>
          <cell r="D517">
            <v>92822.07</v>
          </cell>
          <cell r="F517">
            <v>5662146.2700000005</v>
          </cell>
        </row>
        <row r="518">
          <cell r="A518" t="str">
            <v>FPUS2</v>
          </cell>
          <cell r="D518">
            <v>31531.5</v>
          </cell>
          <cell r="F518">
            <v>1890628.74</v>
          </cell>
        </row>
        <row r="519">
          <cell r="A519" t="str">
            <v>FPUS2</v>
          </cell>
          <cell r="D519">
            <v>36913.99</v>
          </cell>
          <cell r="F519">
            <v>2213362.8404000001</v>
          </cell>
        </row>
        <row r="520">
          <cell r="A520" t="str">
            <v>FPUS2</v>
          </cell>
          <cell r="D520">
            <v>1306.01</v>
          </cell>
          <cell r="F520">
            <v>77955.736900000004</v>
          </cell>
        </row>
        <row r="521">
          <cell r="A521" t="str">
            <v>FPUS2</v>
          </cell>
          <cell r="D521">
            <v>84800</v>
          </cell>
          <cell r="F521">
            <v>5088000</v>
          </cell>
        </row>
        <row r="522">
          <cell r="A522" t="str">
            <v>FPUS2</v>
          </cell>
          <cell r="D522">
            <v>22000</v>
          </cell>
          <cell r="F522">
            <v>1303462.6000000001</v>
          </cell>
        </row>
        <row r="523">
          <cell r="A523" t="str">
            <v>FPUS2</v>
          </cell>
          <cell r="D523">
            <v>80560</v>
          </cell>
          <cell r="F523">
            <v>4828766.3999999994</v>
          </cell>
        </row>
        <row r="524">
          <cell r="A524" t="str">
            <v>FPUS2</v>
          </cell>
          <cell r="D524">
            <v>84800</v>
          </cell>
          <cell r="F524">
            <v>5082912</v>
          </cell>
        </row>
        <row r="525">
          <cell r="A525" t="str">
            <v>FPUS2</v>
          </cell>
          <cell r="D525">
            <v>84800</v>
          </cell>
          <cell r="F525">
            <v>5082912</v>
          </cell>
        </row>
        <row r="526">
          <cell r="A526" t="str">
            <v>FPUS2</v>
          </cell>
          <cell r="D526">
            <v>54157.120000000003</v>
          </cell>
          <cell r="F526">
            <v>3249427.2</v>
          </cell>
        </row>
        <row r="527">
          <cell r="A527" t="str">
            <v>FPUS2</v>
          </cell>
          <cell r="D527">
            <v>50893.919999999998</v>
          </cell>
          <cell r="F527">
            <v>3053635.1999999997</v>
          </cell>
        </row>
        <row r="528">
          <cell r="A528" t="str">
            <v>FPUS2</v>
          </cell>
          <cell r="D528">
            <v>211169.91</v>
          </cell>
          <cell r="F528">
            <v>12839130.527999999</v>
          </cell>
        </row>
        <row r="529">
          <cell r="A529" t="str">
            <v>FPUS2</v>
          </cell>
          <cell r="D529">
            <v>211382.36</v>
          </cell>
          <cell r="F529">
            <v>12852047.487999998</v>
          </cell>
        </row>
        <row r="530">
          <cell r="A530" t="str">
            <v>FPUS2</v>
          </cell>
          <cell r="D530">
            <v>662860</v>
          </cell>
          <cell r="F530">
            <v>40480860.200000003</v>
          </cell>
        </row>
        <row r="531">
          <cell r="A531" t="str">
            <v>FPUS2</v>
          </cell>
          <cell r="D531">
            <v>500000</v>
          </cell>
          <cell r="F531">
            <v>30865000</v>
          </cell>
        </row>
        <row r="532">
          <cell r="A532" t="str">
            <v>FPUS2</v>
          </cell>
          <cell r="D532">
            <v>500000</v>
          </cell>
          <cell r="F532">
            <v>30685000</v>
          </cell>
        </row>
        <row r="533">
          <cell r="A533" t="str">
            <v>FPUS2</v>
          </cell>
          <cell r="D533">
            <v>500000</v>
          </cell>
          <cell r="F533">
            <v>30782500</v>
          </cell>
        </row>
        <row r="534">
          <cell r="A534" t="str">
            <v>FPUS2</v>
          </cell>
          <cell r="D534">
            <v>12720</v>
          </cell>
          <cell r="F534">
            <v>754296</v>
          </cell>
        </row>
        <row r="535">
          <cell r="A535" t="str">
            <v>FPUS2</v>
          </cell>
          <cell r="D535">
            <v>25000</v>
          </cell>
          <cell r="F535">
            <v>1482500</v>
          </cell>
        </row>
        <row r="536">
          <cell r="A536" t="str">
            <v>FPUS2</v>
          </cell>
          <cell r="D536">
            <v>38024</v>
          </cell>
          <cell r="F536">
            <v>2287143.6</v>
          </cell>
        </row>
        <row r="537">
          <cell r="A537" t="str">
            <v>FPUS2</v>
          </cell>
          <cell r="D537">
            <v>35100</v>
          </cell>
          <cell r="F537">
            <v>2111265</v>
          </cell>
        </row>
        <row r="538">
          <cell r="A538" t="str">
            <v>FPUS2</v>
          </cell>
          <cell r="D538">
            <v>38697.75</v>
          </cell>
          <cell r="F538">
            <v>2327669.6625000001</v>
          </cell>
        </row>
        <row r="539">
          <cell r="A539" t="str">
            <v>FPUS2</v>
          </cell>
          <cell r="D539">
            <v>5602.24</v>
          </cell>
          <cell r="F539">
            <v>337142.80319999997</v>
          </cell>
        </row>
        <row r="540">
          <cell r="A540" t="str">
            <v>FPUS2</v>
          </cell>
          <cell r="D540">
            <v>13248.32</v>
          </cell>
          <cell r="F540">
            <v>797283.89760000003</v>
          </cell>
        </row>
        <row r="541">
          <cell r="A541" t="str">
            <v>FPUS2</v>
          </cell>
          <cell r="D541">
            <v>51519.4</v>
          </cell>
          <cell r="F541">
            <v>3087042.4480000003</v>
          </cell>
        </row>
        <row r="542">
          <cell r="A542" t="str">
            <v>FPUS2</v>
          </cell>
          <cell r="D542">
            <v>41437.5</v>
          </cell>
          <cell r="F542">
            <v>2495366.25</v>
          </cell>
        </row>
        <row r="543">
          <cell r="A543" t="str">
            <v>FPUS2</v>
          </cell>
          <cell r="D543">
            <v>34749</v>
          </cell>
          <cell r="F543">
            <v>2092584.78</v>
          </cell>
        </row>
        <row r="544">
          <cell r="A544" t="str">
            <v>FPUS2</v>
          </cell>
          <cell r="D544">
            <v>34749</v>
          </cell>
          <cell r="F544">
            <v>2092584.78</v>
          </cell>
        </row>
        <row r="545">
          <cell r="A545" t="str">
            <v>FPUS2</v>
          </cell>
          <cell r="D545">
            <v>34749</v>
          </cell>
          <cell r="F545">
            <v>2092584.78</v>
          </cell>
        </row>
        <row r="546">
          <cell r="A546" t="str">
            <v>FPUS2</v>
          </cell>
          <cell r="D546">
            <v>31198.79</v>
          </cell>
          <cell r="F546">
            <v>1878791.1338</v>
          </cell>
        </row>
        <row r="547">
          <cell r="A547" t="str">
            <v>FPUS2</v>
          </cell>
          <cell r="D547">
            <v>35721</v>
          </cell>
          <cell r="F547">
            <v>2151118.62</v>
          </cell>
        </row>
        <row r="548">
          <cell r="A548" t="str">
            <v>FPUS2</v>
          </cell>
          <cell r="D548">
            <v>178080</v>
          </cell>
          <cell r="F548">
            <v>10674115.199999999</v>
          </cell>
        </row>
        <row r="549">
          <cell r="A549" t="str">
            <v>FPUS2</v>
          </cell>
          <cell r="D549">
            <v>89040</v>
          </cell>
          <cell r="F549">
            <v>5337057.5999999996</v>
          </cell>
        </row>
        <row r="550">
          <cell r="A550" t="str">
            <v>FPUS2</v>
          </cell>
          <cell r="D550">
            <v>450000</v>
          </cell>
          <cell r="F550">
            <v>27895500</v>
          </cell>
        </row>
        <row r="551">
          <cell r="A551" t="str">
            <v>FPUS2</v>
          </cell>
          <cell r="D551">
            <v>650000</v>
          </cell>
          <cell r="F551">
            <v>40326000</v>
          </cell>
        </row>
        <row r="552">
          <cell r="A552" t="str">
            <v>FPUS2</v>
          </cell>
          <cell r="D552">
            <v>39701.839999999997</v>
          </cell>
          <cell r="F552">
            <v>2405931.5039999997</v>
          </cell>
        </row>
        <row r="553">
          <cell r="A553" t="str">
            <v>FPUS2</v>
          </cell>
          <cell r="D553">
            <v>175000</v>
          </cell>
          <cell r="F553">
            <v>10771250</v>
          </cell>
        </row>
        <row r="554">
          <cell r="A554" t="str">
            <v>FPUS2</v>
          </cell>
          <cell r="D554">
            <v>175000</v>
          </cell>
          <cell r="F554">
            <v>10778250</v>
          </cell>
        </row>
        <row r="555">
          <cell r="A555" t="str">
            <v>FPUS2</v>
          </cell>
          <cell r="D555">
            <v>175000</v>
          </cell>
          <cell r="F555">
            <v>10787000</v>
          </cell>
        </row>
        <row r="556">
          <cell r="A556" t="str">
            <v>FPUS2</v>
          </cell>
          <cell r="D556">
            <v>175000</v>
          </cell>
          <cell r="F556">
            <v>10792250</v>
          </cell>
        </row>
        <row r="557">
          <cell r="A557" t="str">
            <v>FPUS2</v>
          </cell>
          <cell r="D557">
            <v>175000</v>
          </cell>
          <cell r="F557">
            <v>10804500</v>
          </cell>
        </row>
        <row r="558">
          <cell r="A558" t="str">
            <v>FPUS2</v>
          </cell>
          <cell r="D558">
            <v>175000</v>
          </cell>
          <cell r="F558">
            <v>10813250</v>
          </cell>
        </row>
        <row r="559">
          <cell r="A559" t="str">
            <v>FPUS2</v>
          </cell>
          <cell r="D559">
            <v>175000</v>
          </cell>
          <cell r="F559">
            <v>10820250</v>
          </cell>
        </row>
        <row r="560">
          <cell r="A560" t="str">
            <v>FPUS2</v>
          </cell>
          <cell r="D560">
            <v>175000</v>
          </cell>
          <cell r="F560">
            <v>10827250</v>
          </cell>
        </row>
        <row r="561">
          <cell r="A561" t="str">
            <v>FPUS2</v>
          </cell>
          <cell r="D561">
            <v>30698.86</v>
          </cell>
          <cell r="F561">
            <v>1847764.3833999999</v>
          </cell>
        </row>
        <row r="562">
          <cell r="A562" t="str">
            <v>FPUS2</v>
          </cell>
          <cell r="D562">
            <v>7998.89</v>
          </cell>
          <cell r="F562">
            <v>477773.6997</v>
          </cell>
        </row>
        <row r="563">
          <cell r="A563" t="str">
            <v>FPUS2</v>
          </cell>
          <cell r="D563">
            <v>36500.1</v>
          </cell>
          <cell r="F563">
            <v>2196941.0189999999</v>
          </cell>
        </row>
        <row r="564">
          <cell r="A564" t="str">
            <v>FPUS2</v>
          </cell>
          <cell r="D564">
            <v>33920.25</v>
          </cell>
          <cell r="F564">
            <v>2041659.8474999999</v>
          </cell>
        </row>
        <row r="565">
          <cell r="A565" t="str">
            <v>FPUS2</v>
          </cell>
          <cell r="D565">
            <v>35757</v>
          </cell>
          <cell r="F565">
            <v>2152213.83</v>
          </cell>
        </row>
        <row r="566">
          <cell r="A566" t="str">
            <v>FPUS2</v>
          </cell>
          <cell r="D566">
            <v>38697.75</v>
          </cell>
          <cell r="F566">
            <v>2329217.5724999998</v>
          </cell>
        </row>
        <row r="567">
          <cell r="A567" t="str">
            <v>FPUS2</v>
          </cell>
          <cell r="D567">
            <v>213000</v>
          </cell>
          <cell r="F567">
            <v>12811950</v>
          </cell>
        </row>
        <row r="568">
          <cell r="A568" t="str">
            <v>FPUS2</v>
          </cell>
          <cell r="D568">
            <v>28567.5</v>
          </cell>
          <cell r="F568">
            <v>1715192.7</v>
          </cell>
        </row>
        <row r="569">
          <cell r="A569" t="str">
            <v>FPUS2</v>
          </cell>
          <cell r="D569">
            <v>29737.5</v>
          </cell>
          <cell r="F569">
            <v>1785439.5</v>
          </cell>
        </row>
        <row r="570">
          <cell r="A570" t="str">
            <v>FPUS2</v>
          </cell>
          <cell r="D570">
            <v>213000</v>
          </cell>
          <cell r="F570">
            <v>12801300</v>
          </cell>
        </row>
        <row r="571">
          <cell r="A571" t="str">
            <v>FPUS2</v>
          </cell>
          <cell r="D571">
            <v>426000</v>
          </cell>
          <cell r="F571">
            <v>25602600</v>
          </cell>
        </row>
        <row r="572">
          <cell r="A572" t="str">
            <v>FPUS2</v>
          </cell>
          <cell r="D572">
            <v>30900.62</v>
          </cell>
          <cell r="F572">
            <v>1855273.2248</v>
          </cell>
        </row>
        <row r="573">
          <cell r="A573" t="str">
            <v>FPUS2</v>
          </cell>
          <cell r="D573">
            <v>34875.75</v>
          </cell>
          <cell r="F573">
            <v>2093940.03</v>
          </cell>
        </row>
        <row r="574">
          <cell r="A574" t="str">
            <v>FPUS2</v>
          </cell>
          <cell r="D574">
            <v>29387.47</v>
          </cell>
          <cell r="F574">
            <v>1764423.6988000001</v>
          </cell>
        </row>
        <row r="575">
          <cell r="A575" t="str">
            <v>FPUS2</v>
          </cell>
          <cell r="D575">
            <v>28957.5</v>
          </cell>
          <cell r="F575">
            <v>1738608.3</v>
          </cell>
        </row>
        <row r="576">
          <cell r="A576" t="str">
            <v>FPUS2</v>
          </cell>
          <cell r="D576">
            <v>84800</v>
          </cell>
          <cell r="F576">
            <v>5077824</v>
          </cell>
        </row>
        <row r="577">
          <cell r="A577" t="str">
            <v>FPUS2</v>
          </cell>
          <cell r="D577">
            <v>29387.47</v>
          </cell>
          <cell r="F577">
            <v>1764717.5734999999</v>
          </cell>
        </row>
        <row r="578">
          <cell r="A578" t="str">
            <v>FPUS2</v>
          </cell>
          <cell r="D578">
            <v>14375</v>
          </cell>
          <cell r="F578">
            <v>867531.25</v>
          </cell>
        </row>
        <row r="579">
          <cell r="A579" t="str">
            <v>FPUS2</v>
          </cell>
          <cell r="D579">
            <v>19050</v>
          </cell>
          <cell r="F579">
            <v>1137517.4100000001</v>
          </cell>
        </row>
        <row r="580">
          <cell r="A580" t="str">
            <v>FPUS2</v>
          </cell>
          <cell r="D580">
            <v>42042</v>
          </cell>
          <cell r="F580">
            <v>2509907.4</v>
          </cell>
        </row>
        <row r="581">
          <cell r="A581" t="str">
            <v>FPUS2</v>
          </cell>
          <cell r="D581">
            <v>38697.75</v>
          </cell>
          <cell r="F581">
            <v>2310255.6750000003</v>
          </cell>
        </row>
        <row r="582">
          <cell r="A582" t="str">
            <v>FPUS2</v>
          </cell>
          <cell r="D582">
            <v>33357.440000000002</v>
          </cell>
          <cell r="F582">
            <v>1991439.1680000003</v>
          </cell>
        </row>
        <row r="583">
          <cell r="A583" t="str">
            <v>FPUS2</v>
          </cell>
          <cell r="D583">
            <v>31177.56</v>
          </cell>
          <cell r="F583">
            <v>1861300.3320000002</v>
          </cell>
        </row>
        <row r="584">
          <cell r="A584" t="str">
            <v>FPUS2</v>
          </cell>
          <cell r="D584">
            <v>30767.1</v>
          </cell>
          <cell r="F584">
            <v>1838641.8959999999</v>
          </cell>
        </row>
        <row r="585">
          <cell r="A585" t="str">
            <v>FPUS2</v>
          </cell>
          <cell r="D585">
            <v>44688</v>
          </cell>
          <cell r="F585">
            <v>2670554.88</v>
          </cell>
        </row>
        <row r="586">
          <cell r="A586" t="str">
            <v>FPUS2</v>
          </cell>
          <cell r="D586">
            <v>27000</v>
          </cell>
          <cell r="F586">
            <v>1625400</v>
          </cell>
        </row>
        <row r="587">
          <cell r="A587" t="str">
            <v>FPUS2</v>
          </cell>
          <cell r="D587">
            <v>46875</v>
          </cell>
          <cell r="F587">
            <v>2801835.9375</v>
          </cell>
        </row>
        <row r="588">
          <cell r="A588" t="str">
            <v>FPUS2</v>
          </cell>
          <cell r="D588">
            <v>37031.25</v>
          </cell>
          <cell r="F588">
            <v>2213450.390625</v>
          </cell>
        </row>
        <row r="589">
          <cell r="A589" t="str">
            <v>FPUS2</v>
          </cell>
          <cell r="D589">
            <v>77717.69</v>
          </cell>
          <cell r="F589">
            <v>4645380.6255250005</v>
          </cell>
        </row>
        <row r="590">
          <cell r="A590" t="str">
            <v>FPUS2</v>
          </cell>
          <cell r="D590">
            <v>116943.75</v>
          </cell>
          <cell r="F590">
            <v>6989727.9375</v>
          </cell>
        </row>
        <row r="591">
          <cell r="A591" t="str">
            <v>FPUS2</v>
          </cell>
          <cell r="D591">
            <v>37942</v>
          </cell>
          <cell r="F591">
            <v>2267793.3400000003</v>
          </cell>
        </row>
        <row r="592">
          <cell r="A592" t="str">
            <v>FPUS2</v>
          </cell>
          <cell r="D592">
            <v>53319.6</v>
          </cell>
          <cell r="F592">
            <v>3186912.4920000001</v>
          </cell>
        </row>
        <row r="593">
          <cell r="A593" t="str">
            <v>FPUS2</v>
          </cell>
          <cell r="D593">
            <v>45020</v>
          </cell>
          <cell r="F593">
            <v>2690845.4000000004</v>
          </cell>
        </row>
        <row r="594">
          <cell r="A594" t="str">
            <v>FPUS2</v>
          </cell>
          <cell r="D594">
            <v>69369.3</v>
          </cell>
          <cell r="F594">
            <v>4146896.7540000002</v>
          </cell>
        </row>
        <row r="595">
          <cell r="A595" t="str">
            <v>FPUS2</v>
          </cell>
          <cell r="D595">
            <v>35100</v>
          </cell>
          <cell r="F595">
            <v>2098278</v>
          </cell>
        </row>
        <row r="596">
          <cell r="A596" t="str">
            <v>FPUS2</v>
          </cell>
          <cell r="D596">
            <v>35100</v>
          </cell>
          <cell r="F596">
            <v>2098278</v>
          </cell>
        </row>
        <row r="597">
          <cell r="A597" t="str">
            <v>FPUS2</v>
          </cell>
          <cell r="D597">
            <v>39487.5</v>
          </cell>
          <cell r="F597">
            <v>2360562.75</v>
          </cell>
        </row>
        <row r="598">
          <cell r="A598" t="str">
            <v>FPUS2</v>
          </cell>
          <cell r="D598">
            <v>62010</v>
          </cell>
          <cell r="F598">
            <v>3706957.8000000003</v>
          </cell>
        </row>
        <row r="599">
          <cell r="A599" t="str">
            <v>FPUS2</v>
          </cell>
          <cell r="D599">
            <v>39600</v>
          </cell>
          <cell r="F599">
            <v>2376000</v>
          </cell>
        </row>
        <row r="600">
          <cell r="A600" t="str">
            <v>FPUS2</v>
          </cell>
          <cell r="D600">
            <v>96665.86</v>
          </cell>
          <cell r="F600">
            <v>5777718.4522000002</v>
          </cell>
        </row>
        <row r="601">
          <cell r="A601" t="str">
            <v>FPUS2</v>
          </cell>
          <cell r="D601">
            <v>42519.75</v>
          </cell>
          <cell r="F601">
            <v>2541830.6550000003</v>
          </cell>
        </row>
        <row r="602">
          <cell r="A602" t="str">
            <v>FPUS2</v>
          </cell>
          <cell r="D602">
            <v>34398</v>
          </cell>
          <cell r="F602">
            <v>2056312.44</v>
          </cell>
        </row>
        <row r="603">
          <cell r="A603" t="str">
            <v>FPUS2</v>
          </cell>
          <cell r="D603">
            <v>64501.919999999998</v>
          </cell>
          <cell r="F603">
            <v>3847539.5279999999</v>
          </cell>
        </row>
        <row r="604">
          <cell r="A604" t="str">
            <v>FPUS2</v>
          </cell>
          <cell r="D604">
            <v>35108.6</v>
          </cell>
          <cell r="F604">
            <v>2094227.9899999998</v>
          </cell>
        </row>
        <row r="605">
          <cell r="A605" t="str">
            <v>FPUS2</v>
          </cell>
          <cell r="D605">
            <v>102876.48</v>
          </cell>
          <cell r="F605">
            <v>6136582.0319999997</v>
          </cell>
        </row>
        <row r="606">
          <cell r="A606" t="str">
            <v>FPUS2</v>
          </cell>
          <cell r="D606">
            <v>38424.300000000003</v>
          </cell>
          <cell r="F606">
            <v>2297004.6540000001</v>
          </cell>
        </row>
        <row r="607">
          <cell r="A607" t="str">
            <v>FPUS2</v>
          </cell>
          <cell r="D607">
            <v>40131</v>
          </cell>
          <cell r="F607">
            <v>2421905.85</v>
          </cell>
        </row>
        <row r="608">
          <cell r="A608" t="str">
            <v>FPUS2</v>
          </cell>
          <cell r="D608">
            <v>40131</v>
          </cell>
          <cell r="F608">
            <v>2421905.85</v>
          </cell>
        </row>
        <row r="609">
          <cell r="A609" t="str">
            <v>FPUS2</v>
          </cell>
          <cell r="D609">
            <v>40131</v>
          </cell>
          <cell r="F609">
            <v>2421905.85</v>
          </cell>
        </row>
        <row r="610">
          <cell r="A610" t="str">
            <v>FPUS2</v>
          </cell>
          <cell r="D610">
            <v>4607</v>
          </cell>
          <cell r="F610">
            <v>278032.45</v>
          </cell>
        </row>
        <row r="611">
          <cell r="A611" t="str">
            <v>FPUS2</v>
          </cell>
          <cell r="D611">
            <v>40131</v>
          </cell>
          <cell r="F611">
            <v>2399432.4899999998</v>
          </cell>
        </row>
        <row r="612">
          <cell r="A612" t="str">
            <v>FPUS2</v>
          </cell>
          <cell r="D612">
            <v>40131</v>
          </cell>
          <cell r="F612">
            <v>2399432.4899999998</v>
          </cell>
        </row>
        <row r="613">
          <cell r="A613" t="str">
            <v>FPUS2</v>
          </cell>
          <cell r="D613">
            <v>39095.78</v>
          </cell>
          <cell r="F613">
            <v>2346528.7156000002</v>
          </cell>
        </row>
        <row r="614">
          <cell r="A614" t="str">
            <v>FPUS2</v>
          </cell>
          <cell r="D614">
            <v>30767.1</v>
          </cell>
          <cell r="F614">
            <v>1862640.2339999999</v>
          </cell>
        </row>
        <row r="615">
          <cell r="A615" t="str">
            <v>FPUS2</v>
          </cell>
          <cell r="D615">
            <v>40830</v>
          </cell>
          <cell r="F615">
            <v>2471848.2000000002</v>
          </cell>
        </row>
        <row r="616">
          <cell r="A616" t="str">
            <v>FPUS2</v>
          </cell>
          <cell r="D616">
            <v>69369.3</v>
          </cell>
          <cell r="F616">
            <v>4199617.4220000003</v>
          </cell>
        </row>
        <row r="617">
          <cell r="A617" t="str">
            <v>FPUS2</v>
          </cell>
          <cell r="D617">
            <v>34613.040000000001</v>
          </cell>
          <cell r="F617">
            <v>2095473.4416</v>
          </cell>
        </row>
        <row r="618">
          <cell r="A618" t="str">
            <v>FPUS2</v>
          </cell>
          <cell r="D618">
            <v>77395.5</v>
          </cell>
          <cell r="F618">
            <v>4685523.57</v>
          </cell>
        </row>
        <row r="619">
          <cell r="A619" t="str">
            <v>FPUS2</v>
          </cell>
          <cell r="D619">
            <v>38697.75</v>
          </cell>
          <cell r="F619">
            <v>2342761.7850000001</v>
          </cell>
        </row>
        <row r="620">
          <cell r="A620" t="str">
            <v>FPUS2</v>
          </cell>
          <cell r="D620">
            <v>35231.620000000003</v>
          </cell>
          <cell r="F620">
            <v>2132922.2748000002</v>
          </cell>
        </row>
        <row r="621">
          <cell r="A621" t="str">
            <v>FPUS2</v>
          </cell>
          <cell r="D621">
            <v>34398</v>
          </cell>
          <cell r="F621">
            <v>2082454.92</v>
          </cell>
        </row>
        <row r="622">
          <cell r="A622" t="str">
            <v>FPUS2</v>
          </cell>
          <cell r="D622">
            <v>34875</v>
          </cell>
          <cell r="F622">
            <v>2111332.5</v>
          </cell>
        </row>
        <row r="623">
          <cell r="A623" t="str">
            <v>FPUS2</v>
          </cell>
          <cell r="D623">
            <v>500000</v>
          </cell>
          <cell r="F623">
            <v>30750000</v>
          </cell>
        </row>
        <row r="624">
          <cell r="A624" t="str">
            <v>FPUS2</v>
          </cell>
          <cell r="D624">
            <v>40131</v>
          </cell>
          <cell r="F624">
            <v>2399031.1800000002</v>
          </cell>
        </row>
        <row r="625">
          <cell r="A625" t="str">
            <v>FPUS2</v>
          </cell>
          <cell r="D625">
            <v>40131</v>
          </cell>
          <cell r="F625">
            <v>2399031.1800000002</v>
          </cell>
        </row>
        <row r="626">
          <cell r="A626" t="str">
            <v>FPUS2</v>
          </cell>
          <cell r="D626">
            <v>662860</v>
          </cell>
          <cell r="F626">
            <v>40407945.600000001</v>
          </cell>
        </row>
        <row r="627">
          <cell r="A627" t="str">
            <v>FPUS2</v>
          </cell>
          <cell r="D627">
            <v>39095.78</v>
          </cell>
          <cell r="F627">
            <v>2345746.7999999998</v>
          </cell>
        </row>
        <row r="628">
          <cell r="A628" t="str">
            <v>FPUS2</v>
          </cell>
          <cell r="D628">
            <v>500000</v>
          </cell>
          <cell r="F628">
            <v>30565000</v>
          </cell>
        </row>
        <row r="629">
          <cell r="A629" t="str">
            <v>FPUS2</v>
          </cell>
          <cell r="D629">
            <v>34875</v>
          </cell>
          <cell r="F629">
            <v>2112727.5</v>
          </cell>
        </row>
        <row r="630">
          <cell r="A630" t="str">
            <v>FPUS2</v>
          </cell>
          <cell r="D630">
            <v>34398</v>
          </cell>
          <cell r="F630">
            <v>2083830.8399999999</v>
          </cell>
        </row>
        <row r="631">
          <cell r="A631" t="str">
            <v>FPUS2</v>
          </cell>
          <cell r="D631">
            <v>28600</v>
          </cell>
          <cell r="F631">
            <v>1726868</v>
          </cell>
        </row>
        <row r="632">
          <cell r="A632" t="str">
            <v>FPUS2</v>
          </cell>
          <cell r="D632">
            <v>500000</v>
          </cell>
          <cell r="F632">
            <v>30400000</v>
          </cell>
        </row>
        <row r="633">
          <cell r="A633" t="str">
            <v>FPUS2</v>
          </cell>
          <cell r="D633">
            <v>30841.03</v>
          </cell>
          <cell r="F633">
            <v>1850461.7999999998</v>
          </cell>
        </row>
        <row r="634">
          <cell r="A634" t="str">
            <v>FPUS2</v>
          </cell>
          <cell r="D634">
            <v>7560</v>
          </cell>
          <cell r="F634">
            <v>454926.77999999997</v>
          </cell>
        </row>
        <row r="635">
          <cell r="A635" t="str">
            <v>FPUS2</v>
          </cell>
          <cell r="D635">
            <v>49659</v>
          </cell>
          <cell r="F635">
            <v>2955703.68</v>
          </cell>
        </row>
        <row r="636">
          <cell r="A636" t="str">
            <v>FPUS2</v>
          </cell>
          <cell r="D636">
            <v>31180.400000000001</v>
          </cell>
          <cell r="F636">
            <v>1855857.4080000003</v>
          </cell>
        </row>
        <row r="637">
          <cell r="A637" t="str">
            <v>FPUS2</v>
          </cell>
          <cell r="D637">
            <v>500000</v>
          </cell>
          <cell r="F637">
            <v>30455000</v>
          </cell>
        </row>
        <row r="638">
          <cell r="A638" t="str">
            <v>FPUS1</v>
          </cell>
          <cell r="D638">
            <v>20700</v>
          </cell>
          <cell r="F638">
            <v>1251052.1100000001</v>
          </cell>
        </row>
        <row r="639">
          <cell r="A639" t="str">
            <v>FPUS2</v>
          </cell>
          <cell r="D639">
            <v>60966.400000000001</v>
          </cell>
          <cell r="F639">
            <v>3628720.1280000005</v>
          </cell>
        </row>
        <row r="640">
          <cell r="A640" t="str">
            <v>FPUS2</v>
          </cell>
          <cell r="D640">
            <v>60966.400000000001</v>
          </cell>
          <cell r="F640">
            <v>3628720.1280000005</v>
          </cell>
        </row>
        <row r="641">
          <cell r="A641" t="str">
            <v>FPUS2</v>
          </cell>
          <cell r="D641">
            <v>35721</v>
          </cell>
          <cell r="F641">
            <v>2134329.75</v>
          </cell>
        </row>
        <row r="642">
          <cell r="A642" t="str">
            <v>FPUS2</v>
          </cell>
          <cell r="D642">
            <v>41086.5</v>
          </cell>
          <cell r="F642">
            <v>2454918.375</v>
          </cell>
        </row>
        <row r="643">
          <cell r="A643" t="str">
            <v>FPUS2</v>
          </cell>
          <cell r="D643">
            <v>34875.75</v>
          </cell>
          <cell r="F643">
            <v>2083826.0625</v>
          </cell>
        </row>
        <row r="644">
          <cell r="A644" t="str">
            <v>FPUS2</v>
          </cell>
          <cell r="D644">
            <v>39487.5</v>
          </cell>
          <cell r="F644">
            <v>2359378.125</v>
          </cell>
        </row>
        <row r="645">
          <cell r="A645" t="str">
            <v>FPUS2</v>
          </cell>
          <cell r="D645">
            <v>34548.19</v>
          </cell>
          <cell r="F645">
            <v>2091201.9407000002</v>
          </cell>
        </row>
        <row r="646">
          <cell r="A646" t="str">
            <v>FPUS2</v>
          </cell>
          <cell r="D646">
            <v>235869.25</v>
          </cell>
          <cell r="F646">
            <v>14317263.475000001</v>
          </cell>
        </row>
        <row r="647">
          <cell r="A647" t="str">
            <v>FPUS2</v>
          </cell>
          <cell r="D647">
            <v>200000</v>
          </cell>
          <cell r="F647">
            <v>12298000</v>
          </cell>
        </row>
        <row r="648">
          <cell r="A648" t="str">
            <v>FPUS2</v>
          </cell>
          <cell r="D648">
            <v>9500</v>
          </cell>
          <cell r="F648">
            <v>574154.35</v>
          </cell>
        </row>
        <row r="649">
          <cell r="A649" t="str">
            <v>FPUS2</v>
          </cell>
          <cell r="D649">
            <v>45254</v>
          </cell>
          <cell r="F649">
            <v>2755063.52</v>
          </cell>
        </row>
        <row r="650">
          <cell r="A650" t="str">
            <v>FPUS2</v>
          </cell>
          <cell r="D650">
            <v>200000</v>
          </cell>
          <cell r="F650">
            <v>12374000</v>
          </cell>
        </row>
        <row r="651">
          <cell r="A651" t="str">
            <v>FPUS2</v>
          </cell>
          <cell r="D651">
            <v>200000</v>
          </cell>
          <cell r="F651">
            <v>12374000</v>
          </cell>
        </row>
        <row r="652">
          <cell r="A652" t="str">
            <v>FPUS2</v>
          </cell>
          <cell r="D652">
            <v>200000</v>
          </cell>
          <cell r="F652">
            <v>12374000</v>
          </cell>
        </row>
        <row r="653">
          <cell r="A653" t="str">
            <v>FPUS2</v>
          </cell>
          <cell r="D653">
            <v>400000</v>
          </cell>
          <cell r="F653">
            <v>24748000</v>
          </cell>
        </row>
        <row r="654">
          <cell r="A654" t="str">
            <v>FPUS2</v>
          </cell>
          <cell r="D654">
            <v>171266.91</v>
          </cell>
          <cell r="F654">
            <v>10395901.437000001</v>
          </cell>
        </row>
        <row r="655">
          <cell r="A655" t="str">
            <v>FPUS2</v>
          </cell>
          <cell r="D655">
            <v>54563.45</v>
          </cell>
          <cell r="F655">
            <v>3312001.415</v>
          </cell>
        </row>
        <row r="656">
          <cell r="A656" t="str">
            <v>FPUS2</v>
          </cell>
          <cell r="D656">
            <v>700000</v>
          </cell>
          <cell r="F656">
            <v>43309000</v>
          </cell>
        </row>
        <row r="657">
          <cell r="A657" t="str">
            <v>FPUS2</v>
          </cell>
          <cell r="D657">
            <v>3793</v>
          </cell>
          <cell r="F657">
            <v>226707.61000000002</v>
          </cell>
        </row>
        <row r="658">
          <cell r="A658" t="str">
            <v>FPUS2</v>
          </cell>
          <cell r="D658">
            <v>41252.65</v>
          </cell>
          <cell r="F658">
            <v>2497435.4309999999</v>
          </cell>
        </row>
        <row r="659">
          <cell r="A659" t="str">
            <v>FPUS1</v>
          </cell>
          <cell r="D659">
            <v>5143.2</v>
          </cell>
          <cell r="F659">
            <v>310738.25735999999</v>
          </cell>
        </row>
        <row r="660">
          <cell r="A660" t="str">
            <v>FPUS1</v>
          </cell>
          <cell r="D660">
            <v>104052</v>
          </cell>
          <cell r="F660">
            <v>6306591.7199999997</v>
          </cell>
        </row>
        <row r="661">
          <cell r="A661" t="str">
            <v>FPUS1</v>
          </cell>
          <cell r="D661">
            <v>104052</v>
          </cell>
          <cell r="F661">
            <v>6306591.7199999997</v>
          </cell>
        </row>
        <row r="662">
          <cell r="A662" t="str">
            <v>FPUS1</v>
          </cell>
          <cell r="D662">
            <v>6957.6</v>
          </cell>
          <cell r="F662">
            <v>420359.40648000001</v>
          </cell>
        </row>
        <row r="663">
          <cell r="A663" t="str">
            <v>FPUS1</v>
          </cell>
          <cell r="D663">
            <v>19036.32</v>
          </cell>
          <cell r="F663">
            <v>1150123.0563359999</v>
          </cell>
        </row>
        <row r="664">
          <cell r="A664" t="str">
            <v>FPUS1</v>
          </cell>
          <cell r="D664">
            <v>32500</v>
          </cell>
          <cell r="F664">
            <v>1964950</v>
          </cell>
        </row>
        <row r="665">
          <cell r="A665" t="str">
            <v>FPUS2</v>
          </cell>
          <cell r="D665">
            <v>38028</v>
          </cell>
          <cell r="F665">
            <v>2272553.2799999998</v>
          </cell>
        </row>
        <row r="666">
          <cell r="A666" t="str">
            <v>FPUS2</v>
          </cell>
          <cell r="D666">
            <v>37342.5</v>
          </cell>
          <cell r="F666">
            <v>2261835.2250000001</v>
          </cell>
        </row>
        <row r="667">
          <cell r="A667" t="str">
            <v>FPUS2</v>
          </cell>
          <cell r="D667">
            <v>500000</v>
          </cell>
          <cell r="F667">
            <v>30405000</v>
          </cell>
        </row>
        <row r="668">
          <cell r="A668" t="str">
            <v>FPUS1</v>
          </cell>
          <cell r="D668">
            <v>500000</v>
          </cell>
          <cell r="F668">
            <v>30377500</v>
          </cell>
        </row>
        <row r="669">
          <cell r="A669" t="str">
            <v>FPUS2</v>
          </cell>
          <cell r="D669">
            <v>500000</v>
          </cell>
          <cell r="F669">
            <v>30465000</v>
          </cell>
        </row>
        <row r="670">
          <cell r="A670" t="str">
            <v>FPUS2</v>
          </cell>
          <cell r="D670">
            <v>200000</v>
          </cell>
          <cell r="F670">
            <v>12306000</v>
          </cell>
        </row>
        <row r="671">
          <cell r="A671" t="str">
            <v>FPUS2</v>
          </cell>
          <cell r="D671">
            <v>500000</v>
          </cell>
          <cell r="F671">
            <v>30820000</v>
          </cell>
        </row>
        <row r="672">
          <cell r="A672" t="str">
            <v>FPUS2</v>
          </cell>
          <cell r="D672">
            <v>100000</v>
          </cell>
          <cell r="F672">
            <v>6157000</v>
          </cell>
        </row>
        <row r="673">
          <cell r="A673" t="str">
            <v>FPUS2</v>
          </cell>
          <cell r="D673">
            <v>100000</v>
          </cell>
          <cell r="F673">
            <v>6157000</v>
          </cell>
        </row>
        <row r="674">
          <cell r="A674" t="str">
            <v>FPUS2</v>
          </cell>
          <cell r="D674">
            <v>75000</v>
          </cell>
          <cell r="F674">
            <v>4608750</v>
          </cell>
        </row>
        <row r="675">
          <cell r="A675" t="str">
            <v>FPUS2</v>
          </cell>
          <cell r="D675">
            <v>75000</v>
          </cell>
          <cell r="F675">
            <v>4611750</v>
          </cell>
        </row>
        <row r="676">
          <cell r="A676" t="str">
            <v>FPUS2</v>
          </cell>
          <cell r="D676">
            <v>75000</v>
          </cell>
          <cell r="F676">
            <v>4614000</v>
          </cell>
        </row>
        <row r="677">
          <cell r="A677" t="str">
            <v>FPUS2</v>
          </cell>
          <cell r="D677">
            <v>75000</v>
          </cell>
          <cell r="F677">
            <v>4617000</v>
          </cell>
        </row>
        <row r="678">
          <cell r="A678" t="str">
            <v>FPUS2</v>
          </cell>
          <cell r="D678">
            <v>75000</v>
          </cell>
          <cell r="F678">
            <v>4622250</v>
          </cell>
        </row>
        <row r="679">
          <cell r="A679" t="str">
            <v>FPUS2</v>
          </cell>
          <cell r="D679">
            <v>75000</v>
          </cell>
          <cell r="F679">
            <v>4624500</v>
          </cell>
        </row>
        <row r="680">
          <cell r="A680" t="str">
            <v>FPUS2</v>
          </cell>
          <cell r="D680">
            <v>75000</v>
          </cell>
          <cell r="F680">
            <v>4627500</v>
          </cell>
        </row>
        <row r="681">
          <cell r="A681" t="str">
            <v>FPUS2</v>
          </cell>
          <cell r="D681">
            <v>75000</v>
          </cell>
          <cell r="F681">
            <v>4630500</v>
          </cell>
        </row>
        <row r="682">
          <cell r="A682" t="str">
            <v>FPUS2</v>
          </cell>
          <cell r="D682">
            <v>50000</v>
          </cell>
          <cell r="F682">
            <v>3072500</v>
          </cell>
        </row>
        <row r="683">
          <cell r="A683" t="str">
            <v>FPUS2</v>
          </cell>
          <cell r="D683">
            <v>50000</v>
          </cell>
          <cell r="F683">
            <v>3074500</v>
          </cell>
        </row>
        <row r="684">
          <cell r="A684" t="str">
            <v>FPUS2</v>
          </cell>
          <cell r="D684">
            <v>50000</v>
          </cell>
          <cell r="F684">
            <v>3076000</v>
          </cell>
        </row>
        <row r="685">
          <cell r="A685" t="str">
            <v>FPUS2</v>
          </cell>
          <cell r="D685">
            <v>50000</v>
          </cell>
          <cell r="F685">
            <v>3078000</v>
          </cell>
        </row>
        <row r="686">
          <cell r="A686" t="str">
            <v>FPUS2</v>
          </cell>
          <cell r="D686">
            <v>50000</v>
          </cell>
          <cell r="F686">
            <v>3081500</v>
          </cell>
        </row>
        <row r="687">
          <cell r="A687" t="str">
            <v>FPUS2</v>
          </cell>
          <cell r="D687">
            <v>100000</v>
          </cell>
          <cell r="F687">
            <v>6140000</v>
          </cell>
        </row>
        <row r="688">
          <cell r="A688" t="str">
            <v>FPUS2</v>
          </cell>
          <cell r="D688">
            <v>100000</v>
          </cell>
          <cell r="F688">
            <v>6140000</v>
          </cell>
        </row>
        <row r="689">
          <cell r="A689" t="str">
            <v>FPUS2</v>
          </cell>
          <cell r="D689">
            <v>200000</v>
          </cell>
          <cell r="F689">
            <v>12304000</v>
          </cell>
        </row>
        <row r="690">
          <cell r="A690" t="str">
            <v>FPUS2</v>
          </cell>
          <cell r="D690">
            <v>100000</v>
          </cell>
          <cell r="F690">
            <v>6163000</v>
          </cell>
        </row>
        <row r="691">
          <cell r="A691" t="str">
            <v>FPUS2</v>
          </cell>
          <cell r="D691">
            <v>200000</v>
          </cell>
          <cell r="F691">
            <v>12342000</v>
          </cell>
        </row>
        <row r="692">
          <cell r="A692" t="str">
            <v>FPUS2</v>
          </cell>
          <cell r="D692">
            <v>624709.49</v>
          </cell>
          <cell r="F692">
            <v>38207232.408399999</v>
          </cell>
        </row>
        <row r="693">
          <cell r="A693" t="str">
            <v>FPUS2</v>
          </cell>
          <cell r="D693">
            <v>42201</v>
          </cell>
          <cell r="F693">
            <v>2586921.2999999998</v>
          </cell>
        </row>
        <row r="694">
          <cell r="A694" t="str">
            <v>FPUS2</v>
          </cell>
          <cell r="D694">
            <v>60582.22</v>
          </cell>
          <cell r="F694">
            <v>3713690.0860000001</v>
          </cell>
        </row>
        <row r="695">
          <cell r="A695" t="str">
            <v>FPUS2</v>
          </cell>
          <cell r="D695">
            <v>500000</v>
          </cell>
          <cell r="F695">
            <v>30860000</v>
          </cell>
        </row>
        <row r="696">
          <cell r="A696" t="str">
            <v>FPUS2</v>
          </cell>
          <cell r="D696">
            <v>500000</v>
          </cell>
          <cell r="F696">
            <v>30595000</v>
          </cell>
        </row>
        <row r="697">
          <cell r="A697" t="str">
            <v>FPUS2</v>
          </cell>
          <cell r="D697">
            <v>500000</v>
          </cell>
          <cell r="F697">
            <v>30875000</v>
          </cell>
        </row>
        <row r="698">
          <cell r="A698" t="str">
            <v>FPUS2</v>
          </cell>
          <cell r="D698">
            <v>100000</v>
          </cell>
          <cell r="F698">
            <v>6187000</v>
          </cell>
        </row>
        <row r="699">
          <cell r="A699" t="str">
            <v>FPUS2</v>
          </cell>
          <cell r="D699">
            <v>500000</v>
          </cell>
          <cell r="F699">
            <v>30725000</v>
          </cell>
        </row>
        <row r="700">
          <cell r="A700" t="str">
            <v>FPUS2</v>
          </cell>
          <cell r="D700">
            <v>200000</v>
          </cell>
          <cell r="F700">
            <v>12360000</v>
          </cell>
        </row>
        <row r="701">
          <cell r="A701" t="str">
            <v>FPUS2</v>
          </cell>
          <cell r="D701">
            <v>100000</v>
          </cell>
          <cell r="F701">
            <v>6168000</v>
          </cell>
        </row>
        <row r="702">
          <cell r="A702" t="str">
            <v>FPUS2</v>
          </cell>
          <cell r="D702">
            <v>55570.36</v>
          </cell>
          <cell r="F702">
            <v>3290321.0156</v>
          </cell>
        </row>
        <row r="703">
          <cell r="A703" t="str">
            <v>FPUS2</v>
          </cell>
          <cell r="D703">
            <v>200000</v>
          </cell>
          <cell r="F703">
            <v>12290000</v>
          </cell>
        </row>
        <row r="704">
          <cell r="A704" t="str">
            <v>FPUS2</v>
          </cell>
          <cell r="D704">
            <v>50000</v>
          </cell>
          <cell r="F704">
            <v>3083000</v>
          </cell>
        </row>
        <row r="705">
          <cell r="A705" t="str">
            <v>FPUS2</v>
          </cell>
          <cell r="D705">
            <v>50000</v>
          </cell>
          <cell r="F705">
            <v>3085000</v>
          </cell>
        </row>
        <row r="706">
          <cell r="A706" t="str">
            <v>FPUS2</v>
          </cell>
          <cell r="D706">
            <v>50000</v>
          </cell>
          <cell r="F706">
            <v>3087000</v>
          </cell>
        </row>
        <row r="707">
          <cell r="A707" t="str">
            <v>FPUS2</v>
          </cell>
          <cell r="D707">
            <v>100000</v>
          </cell>
          <cell r="F707">
            <v>6145000</v>
          </cell>
        </row>
        <row r="708">
          <cell r="A708" t="str">
            <v>FPUS2</v>
          </cell>
          <cell r="D708">
            <v>100000</v>
          </cell>
          <cell r="F708">
            <v>6149000</v>
          </cell>
        </row>
        <row r="709">
          <cell r="A709" t="str">
            <v>FPUS2</v>
          </cell>
          <cell r="D709">
            <v>100000</v>
          </cell>
          <cell r="F709">
            <v>6152000</v>
          </cell>
        </row>
        <row r="710">
          <cell r="A710" t="str">
            <v>FPUS2</v>
          </cell>
          <cell r="D710">
            <v>100000</v>
          </cell>
          <cell r="F710">
            <v>6163000</v>
          </cell>
        </row>
        <row r="711">
          <cell r="A711" t="str">
            <v>FPUS2</v>
          </cell>
          <cell r="D711">
            <v>100000</v>
          </cell>
          <cell r="F711">
            <v>6166000</v>
          </cell>
        </row>
        <row r="712">
          <cell r="A712" t="str">
            <v>FPUS2</v>
          </cell>
          <cell r="D712">
            <v>100000</v>
          </cell>
          <cell r="F712">
            <v>6170000</v>
          </cell>
        </row>
        <row r="713">
          <cell r="A713" t="str">
            <v>FPUS2</v>
          </cell>
          <cell r="D713">
            <v>100000</v>
          </cell>
          <cell r="F713">
            <v>6174000</v>
          </cell>
        </row>
        <row r="714">
          <cell r="A714" t="str">
            <v>FPUS2</v>
          </cell>
          <cell r="D714">
            <v>100000</v>
          </cell>
          <cell r="F714">
            <v>6156000</v>
          </cell>
        </row>
        <row r="715">
          <cell r="A715" t="str">
            <v>FPUS2</v>
          </cell>
          <cell r="D715">
            <v>38252.230000000003</v>
          </cell>
          <cell r="F715">
            <v>2286718.3094000001</v>
          </cell>
        </row>
        <row r="716">
          <cell r="A716" t="str">
            <v>FPUS2</v>
          </cell>
          <cell r="D716">
            <v>35108.639999999999</v>
          </cell>
          <cell r="F716">
            <v>2098794.4992</v>
          </cell>
        </row>
        <row r="717">
          <cell r="A717" t="str">
            <v>FPUS2</v>
          </cell>
          <cell r="D717">
            <v>37791</v>
          </cell>
          <cell r="F717">
            <v>2261413.44</v>
          </cell>
        </row>
        <row r="718">
          <cell r="A718" t="str">
            <v>FPUS2</v>
          </cell>
          <cell r="D718">
            <v>31531.8</v>
          </cell>
          <cell r="F718">
            <v>1886862.912</v>
          </cell>
        </row>
        <row r="719">
          <cell r="A719" t="str">
            <v>FPUS2</v>
          </cell>
          <cell r="D719">
            <v>42412.5</v>
          </cell>
          <cell r="F719">
            <v>2537964</v>
          </cell>
        </row>
        <row r="720">
          <cell r="A720" t="str">
            <v>FPUS2</v>
          </cell>
          <cell r="D720">
            <v>39172.080000000002</v>
          </cell>
          <cell r="F720">
            <v>2344057.2672000001</v>
          </cell>
        </row>
        <row r="721">
          <cell r="A721" t="str">
            <v>FPUS2</v>
          </cell>
          <cell r="D721">
            <v>39172.080000000002</v>
          </cell>
          <cell r="F721">
            <v>2344057.2672000001</v>
          </cell>
        </row>
        <row r="722">
          <cell r="A722" t="str">
            <v>FPUS2</v>
          </cell>
          <cell r="D722">
            <v>34398</v>
          </cell>
          <cell r="F722">
            <v>2058376.32</v>
          </cell>
        </row>
        <row r="723">
          <cell r="A723" t="str">
            <v>FPUS2</v>
          </cell>
          <cell r="D723">
            <v>38512.5</v>
          </cell>
          <cell r="F723">
            <v>2304588</v>
          </cell>
        </row>
        <row r="724">
          <cell r="A724" t="str">
            <v>FPUS2</v>
          </cell>
          <cell r="D724">
            <v>41277.599999999999</v>
          </cell>
          <cell r="F724">
            <v>2470051.5840000003</v>
          </cell>
        </row>
        <row r="725">
          <cell r="A725" t="str">
            <v>FPUS2</v>
          </cell>
          <cell r="D725">
            <v>34807.5</v>
          </cell>
          <cell r="F725">
            <v>2081140.425</v>
          </cell>
        </row>
        <row r="726">
          <cell r="A726" t="str">
            <v>FPUS2</v>
          </cell>
          <cell r="D726">
            <v>98340.479999999996</v>
          </cell>
          <cell r="F726">
            <v>5877810.4896</v>
          </cell>
        </row>
        <row r="727">
          <cell r="A727" t="str">
            <v>FPUS2</v>
          </cell>
          <cell r="D727">
            <v>28275</v>
          </cell>
          <cell r="F727">
            <v>1688865.75</v>
          </cell>
        </row>
        <row r="728">
          <cell r="A728" t="str">
            <v>FPUS2</v>
          </cell>
          <cell r="D728">
            <v>28275</v>
          </cell>
          <cell r="F728">
            <v>1688865.75</v>
          </cell>
        </row>
        <row r="729">
          <cell r="A729" t="str">
            <v>FPUS2</v>
          </cell>
          <cell r="D729">
            <v>28275</v>
          </cell>
          <cell r="F729">
            <v>1688865.75</v>
          </cell>
        </row>
        <row r="730">
          <cell r="A730" t="str">
            <v>FPUS2</v>
          </cell>
          <cell r="D730">
            <v>28275</v>
          </cell>
          <cell r="F730">
            <v>1688865.75</v>
          </cell>
        </row>
        <row r="731">
          <cell r="A731" t="str">
            <v>FPUS2</v>
          </cell>
          <cell r="D731">
            <v>34125</v>
          </cell>
          <cell r="F731">
            <v>2042040</v>
          </cell>
        </row>
        <row r="732">
          <cell r="A732" t="str">
            <v>FPUS2</v>
          </cell>
          <cell r="D732">
            <v>29811.599999999999</v>
          </cell>
          <cell r="F732">
            <v>1783926.1440000001</v>
          </cell>
        </row>
        <row r="733">
          <cell r="A733" t="str">
            <v>FPUS2</v>
          </cell>
          <cell r="D733">
            <v>36123.75</v>
          </cell>
          <cell r="F733">
            <v>2161645.2000000002</v>
          </cell>
        </row>
        <row r="734">
          <cell r="A734" t="str">
            <v>FPUS2</v>
          </cell>
          <cell r="D734">
            <v>67840.5</v>
          </cell>
          <cell r="F734">
            <v>4059575.52</v>
          </cell>
        </row>
        <row r="735">
          <cell r="A735" t="str">
            <v>FPUS2</v>
          </cell>
          <cell r="D735">
            <v>33920</v>
          </cell>
          <cell r="F735">
            <v>2029772.8</v>
          </cell>
        </row>
        <row r="736">
          <cell r="A736" t="str">
            <v>FPUS2</v>
          </cell>
          <cell r="D736">
            <v>300000</v>
          </cell>
          <cell r="F736">
            <v>18447000</v>
          </cell>
        </row>
        <row r="737">
          <cell r="A737" t="str">
            <v>FPUS2</v>
          </cell>
          <cell r="D737">
            <v>63112.5</v>
          </cell>
          <cell r="F737">
            <v>3767816.25</v>
          </cell>
        </row>
        <row r="738">
          <cell r="A738" t="str">
            <v>FPUS2</v>
          </cell>
          <cell r="D738">
            <v>100000</v>
          </cell>
          <cell r="F738">
            <v>6161000</v>
          </cell>
        </row>
        <row r="739">
          <cell r="A739" t="str">
            <v>FPUS2</v>
          </cell>
          <cell r="D739">
            <v>100000</v>
          </cell>
          <cell r="F739">
            <v>6181000</v>
          </cell>
        </row>
        <row r="740">
          <cell r="A740" t="str">
            <v>FPUS2</v>
          </cell>
          <cell r="D740">
            <v>100000</v>
          </cell>
          <cell r="F740">
            <v>6199000</v>
          </cell>
        </row>
        <row r="741">
          <cell r="A741" t="str">
            <v>FPUS2</v>
          </cell>
          <cell r="D741">
            <v>60000</v>
          </cell>
          <cell r="F741">
            <v>3589200</v>
          </cell>
        </row>
        <row r="742">
          <cell r="A742" t="str">
            <v>FPUS2</v>
          </cell>
          <cell r="D742">
            <v>50000</v>
          </cell>
          <cell r="F742">
            <v>3083000</v>
          </cell>
        </row>
        <row r="743">
          <cell r="A743" t="str">
            <v>FPUS2</v>
          </cell>
          <cell r="D743">
            <v>50000</v>
          </cell>
          <cell r="F743">
            <v>3093000</v>
          </cell>
        </row>
        <row r="744">
          <cell r="A744" t="str">
            <v>FPUS2</v>
          </cell>
          <cell r="D744">
            <v>50000</v>
          </cell>
          <cell r="F744">
            <v>3102000</v>
          </cell>
        </row>
        <row r="745">
          <cell r="A745" t="str">
            <v>FPUS2</v>
          </cell>
          <cell r="D745">
            <v>200000</v>
          </cell>
          <cell r="F745">
            <v>12298000</v>
          </cell>
        </row>
        <row r="746">
          <cell r="A746" t="str">
            <v>FPUS2</v>
          </cell>
          <cell r="D746">
            <v>60000</v>
          </cell>
          <cell r="F746">
            <v>3600000</v>
          </cell>
        </row>
        <row r="747">
          <cell r="A747" t="str">
            <v>FPUS2</v>
          </cell>
          <cell r="D747">
            <v>45000</v>
          </cell>
          <cell r="F747">
            <v>2695950</v>
          </cell>
        </row>
        <row r="748">
          <cell r="A748" t="str">
            <v>FPUS2</v>
          </cell>
          <cell r="D748">
            <v>100000</v>
          </cell>
          <cell r="F748">
            <v>6185000</v>
          </cell>
        </row>
        <row r="749">
          <cell r="A749" t="str">
            <v>FPUS2</v>
          </cell>
          <cell r="D749">
            <v>200000</v>
          </cell>
          <cell r="F749">
            <v>12376000</v>
          </cell>
        </row>
        <row r="750">
          <cell r="A750" t="str">
            <v>FPUS2</v>
          </cell>
          <cell r="D750">
            <v>100000</v>
          </cell>
          <cell r="F750">
            <v>6170000</v>
          </cell>
        </row>
        <row r="751">
          <cell r="A751" t="str">
            <v>FPUS2</v>
          </cell>
          <cell r="D751">
            <v>98340.479999999996</v>
          </cell>
          <cell r="F751">
            <v>5883710.9183999998</v>
          </cell>
        </row>
        <row r="752">
          <cell r="A752" t="str">
            <v>FPUS2</v>
          </cell>
          <cell r="D752">
            <v>34300</v>
          </cell>
          <cell r="F752">
            <v>2051140</v>
          </cell>
        </row>
        <row r="753">
          <cell r="A753" t="str">
            <v>FPUS2</v>
          </cell>
          <cell r="D753">
            <v>112000</v>
          </cell>
          <cell r="F753">
            <v>6765920</v>
          </cell>
        </row>
        <row r="754">
          <cell r="A754" t="str">
            <v>FPUS1</v>
          </cell>
          <cell r="D754">
            <v>64000</v>
          </cell>
          <cell r="F754">
            <v>3862400</v>
          </cell>
        </row>
        <row r="755">
          <cell r="A755" t="str">
            <v>FPUS2</v>
          </cell>
          <cell r="D755">
            <v>108750</v>
          </cell>
          <cell r="F755">
            <v>6525000</v>
          </cell>
        </row>
        <row r="756">
          <cell r="A756" t="str">
            <v>FPUS2</v>
          </cell>
          <cell r="D756">
            <v>100000</v>
          </cell>
          <cell r="F756">
            <v>6115000</v>
          </cell>
        </row>
        <row r="757">
          <cell r="A757" t="str">
            <v>FPUS2</v>
          </cell>
          <cell r="D757">
            <v>100000</v>
          </cell>
          <cell r="F757">
            <v>6126000</v>
          </cell>
        </row>
        <row r="758">
          <cell r="A758" t="str">
            <v>FPUS2</v>
          </cell>
          <cell r="D758">
            <v>100000</v>
          </cell>
          <cell r="F758">
            <v>6189000</v>
          </cell>
        </row>
        <row r="759">
          <cell r="A759" t="str">
            <v>FPUS2</v>
          </cell>
          <cell r="D759">
            <v>100000</v>
          </cell>
          <cell r="F759">
            <v>6185000</v>
          </cell>
        </row>
        <row r="760">
          <cell r="A760" t="str">
            <v>FPUS2</v>
          </cell>
          <cell r="D760">
            <v>155963.20000000001</v>
          </cell>
          <cell r="F760">
            <v>9359351.6320000011</v>
          </cell>
        </row>
        <row r="761">
          <cell r="A761" t="str">
            <v>FPUS2</v>
          </cell>
          <cell r="D761">
            <v>32610.3</v>
          </cell>
          <cell r="F761">
            <v>1933790.7899999998</v>
          </cell>
        </row>
        <row r="762">
          <cell r="A762" t="str">
            <v>FPUS2</v>
          </cell>
          <cell r="D762">
            <v>49063.4</v>
          </cell>
          <cell r="F762">
            <v>2947729.0720000002</v>
          </cell>
        </row>
        <row r="763">
          <cell r="A763" t="str">
            <v>FPUS2</v>
          </cell>
          <cell r="D763">
            <v>33977.08</v>
          </cell>
          <cell r="F763">
            <v>2043381.5912000001</v>
          </cell>
        </row>
        <row r="764">
          <cell r="A764" t="str">
            <v>FPUS2</v>
          </cell>
          <cell r="D764">
            <v>39872.120000000003</v>
          </cell>
          <cell r="F764">
            <v>2394320.8059999999</v>
          </cell>
        </row>
        <row r="765">
          <cell r="A765" t="str">
            <v>FPUS2</v>
          </cell>
          <cell r="D765">
            <v>29073.1</v>
          </cell>
          <cell r="F765">
            <v>1716766.5549999999</v>
          </cell>
        </row>
        <row r="766">
          <cell r="A766" t="str">
            <v>FPUS2</v>
          </cell>
          <cell r="D766">
            <v>41042.639999999999</v>
          </cell>
          <cell r="F766">
            <v>2448603.9024</v>
          </cell>
        </row>
        <row r="767">
          <cell r="A767" t="str">
            <v>FPUS2</v>
          </cell>
          <cell r="D767">
            <v>42381.4</v>
          </cell>
          <cell r="F767">
            <v>2503893.1120000002</v>
          </cell>
        </row>
        <row r="768">
          <cell r="A768" t="str">
            <v>FPUS2</v>
          </cell>
          <cell r="D768">
            <v>10187.629999999999</v>
          </cell>
          <cell r="F768">
            <v>610239.03699999989</v>
          </cell>
        </row>
        <row r="769">
          <cell r="A769" t="str">
            <v>FPUS2</v>
          </cell>
          <cell r="D769">
            <v>85475</v>
          </cell>
          <cell r="F769">
            <v>5070377</v>
          </cell>
        </row>
        <row r="770">
          <cell r="A770" t="str">
            <v>FPUS2</v>
          </cell>
          <cell r="D770">
            <v>64747.75</v>
          </cell>
          <cell r="F770">
            <v>3860908.3325</v>
          </cell>
        </row>
        <row r="771">
          <cell r="A771" t="str">
            <v>FPUS2</v>
          </cell>
          <cell r="D771">
            <v>36225</v>
          </cell>
          <cell r="F771">
            <v>2151040.5</v>
          </cell>
        </row>
        <row r="772">
          <cell r="A772" t="str">
            <v>FPUS2</v>
          </cell>
          <cell r="D772">
            <v>217836.74</v>
          </cell>
          <cell r="F772">
            <v>13009210.112799998</v>
          </cell>
        </row>
        <row r="773">
          <cell r="A773" t="str">
            <v>FPUS2</v>
          </cell>
          <cell r="D773">
            <v>71304.899999999994</v>
          </cell>
          <cell r="F773">
            <v>4249772.04</v>
          </cell>
        </row>
        <row r="774">
          <cell r="A774" t="str">
            <v>FPUS2</v>
          </cell>
          <cell r="D774">
            <v>45600</v>
          </cell>
          <cell r="F774">
            <v>2717760</v>
          </cell>
        </row>
        <row r="775">
          <cell r="A775" t="str">
            <v>FPUS2</v>
          </cell>
          <cell r="D775">
            <v>39550.410000000003</v>
          </cell>
          <cell r="F775">
            <v>2367883.0467000003</v>
          </cell>
        </row>
        <row r="776">
          <cell r="A776" t="str">
            <v>FPUS2</v>
          </cell>
          <cell r="D776">
            <v>28555.599999999999</v>
          </cell>
          <cell r="F776">
            <v>1712193.7759999998</v>
          </cell>
        </row>
        <row r="777">
          <cell r="A777" t="str">
            <v>FPUS2</v>
          </cell>
          <cell r="D777">
            <v>72990.2</v>
          </cell>
          <cell r="F777">
            <v>4369193.3719999995</v>
          </cell>
        </row>
        <row r="778">
          <cell r="A778" t="str">
            <v>FPUS2</v>
          </cell>
          <cell r="D778">
            <v>43680</v>
          </cell>
          <cell r="F778">
            <v>2605512</v>
          </cell>
        </row>
        <row r="779">
          <cell r="A779" t="str">
            <v>FPUS2</v>
          </cell>
          <cell r="D779">
            <v>81975</v>
          </cell>
          <cell r="F779">
            <v>4864396.5</v>
          </cell>
        </row>
        <row r="780">
          <cell r="A780" t="str">
            <v>FPUS2</v>
          </cell>
          <cell r="D780">
            <v>43055.71</v>
          </cell>
          <cell r="F780">
            <v>2555356.3884999999</v>
          </cell>
        </row>
        <row r="781">
          <cell r="A781" t="str">
            <v>FPUS2</v>
          </cell>
          <cell r="D781">
            <v>33026.120000000003</v>
          </cell>
          <cell r="F781">
            <v>1978925.1104000001</v>
          </cell>
        </row>
        <row r="782">
          <cell r="A782" t="str">
            <v>FPUS2</v>
          </cell>
          <cell r="D782">
            <v>72838.5</v>
          </cell>
          <cell r="F782">
            <v>4346273.2949999999</v>
          </cell>
        </row>
        <row r="783">
          <cell r="A783" t="str">
            <v>FPUS2</v>
          </cell>
          <cell r="D783">
            <v>60803.8</v>
          </cell>
          <cell r="F783">
            <v>3626946.67</v>
          </cell>
        </row>
        <row r="784">
          <cell r="A784" t="str">
            <v>FPUS2</v>
          </cell>
          <cell r="D784">
            <v>59164.28</v>
          </cell>
          <cell r="F784">
            <v>3549856.8</v>
          </cell>
        </row>
        <row r="785">
          <cell r="A785" t="str">
            <v>FPUS2</v>
          </cell>
          <cell r="D785">
            <v>303536.15000000002</v>
          </cell>
          <cell r="F785">
            <v>18148426.408500001</v>
          </cell>
        </row>
        <row r="786">
          <cell r="A786" t="str">
            <v>FPUS2</v>
          </cell>
          <cell r="D786">
            <v>126651.48</v>
          </cell>
          <cell r="F786">
            <v>7637084.243999999</v>
          </cell>
        </row>
        <row r="787">
          <cell r="A787" t="str">
            <v>FPUS2</v>
          </cell>
          <cell r="D787">
            <v>500000</v>
          </cell>
          <cell r="F787">
            <v>30610000</v>
          </cell>
        </row>
        <row r="788">
          <cell r="A788" t="str">
            <v>FPUS2</v>
          </cell>
          <cell r="D788">
            <v>500000</v>
          </cell>
          <cell r="F788">
            <v>30700000</v>
          </cell>
        </row>
        <row r="789">
          <cell r="A789" t="str">
            <v>FPUS2</v>
          </cell>
          <cell r="D789">
            <v>34125</v>
          </cell>
          <cell r="F789">
            <v>2037603.75</v>
          </cell>
        </row>
        <row r="790">
          <cell r="A790" t="str">
            <v>FPUS2</v>
          </cell>
          <cell r="D790">
            <v>74724.899999999994</v>
          </cell>
          <cell r="F790">
            <v>4459582.0319999997</v>
          </cell>
        </row>
        <row r="791">
          <cell r="A791" t="str">
            <v>FPUS2</v>
          </cell>
          <cell r="D791">
            <v>94395.08</v>
          </cell>
          <cell r="F791">
            <v>5630666.5219999999</v>
          </cell>
        </row>
        <row r="792">
          <cell r="A792" t="str">
            <v>FPUS2</v>
          </cell>
          <cell r="D792">
            <v>78384.600000000006</v>
          </cell>
          <cell r="F792">
            <v>4677209.0820000004</v>
          </cell>
        </row>
        <row r="793">
          <cell r="A793" t="str">
            <v>FPUS2</v>
          </cell>
          <cell r="D793">
            <v>64144.11</v>
          </cell>
          <cell r="F793">
            <v>3819140.3094000001</v>
          </cell>
        </row>
        <row r="794">
          <cell r="A794" t="str">
            <v>FPUS2</v>
          </cell>
          <cell r="D794">
            <v>102058.79</v>
          </cell>
          <cell r="F794">
            <v>6096992.1146</v>
          </cell>
        </row>
        <row r="795">
          <cell r="A795" t="str">
            <v>FPUS2</v>
          </cell>
          <cell r="D795">
            <v>83476</v>
          </cell>
          <cell r="F795">
            <v>4950126.8</v>
          </cell>
        </row>
        <row r="796">
          <cell r="A796" t="str">
            <v>FPUS2</v>
          </cell>
          <cell r="D796">
            <v>26260.7</v>
          </cell>
          <cell r="F796">
            <v>1565400.327</v>
          </cell>
        </row>
        <row r="797">
          <cell r="A797" t="str">
            <v>FPUS2</v>
          </cell>
          <cell r="D797">
            <v>37965.440000000002</v>
          </cell>
          <cell r="F797">
            <v>2261601.2608000003</v>
          </cell>
        </row>
        <row r="798">
          <cell r="A798" t="str">
            <v>FPUS2</v>
          </cell>
          <cell r="D798">
            <v>45094</v>
          </cell>
          <cell r="F798">
            <v>2686249.58</v>
          </cell>
        </row>
        <row r="799">
          <cell r="A799" t="str">
            <v>FPUS2</v>
          </cell>
          <cell r="D799">
            <v>48640.76</v>
          </cell>
          <cell r="F799">
            <v>2918932.0076000001</v>
          </cell>
        </row>
        <row r="800">
          <cell r="A800" t="str">
            <v>FPUS2</v>
          </cell>
          <cell r="D800">
            <v>72586.5</v>
          </cell>
          <cell r="F800">
            <v>4324703.67</v>
          </cell>
        </row>
        <row r="801">
          <cell r="A801" t="str">
            <v>FPUS2</v>
          </cell>
          <cell r="D801">
            <v>17005.8</v>
          </cell>
          <cell r="F801">
            <v>1017797.13</v>
          </cell>
        </row>
        <row r="802">
          <cell r="A802" t="str">
            <v>FPUS2</v>
          </cell>
          <cell r="D802">
            <v>67912.039999999994</v>
          </cell>
          <cell r="F802">
            <v>4063177.3531999993</v>
          </cell>
        </row>
        <row r="803">
          <cell r="A803" t="str">
            <v>FPUS2</v>
          </cell>
          <cell r="D803">
            <v>82650</v>
          </cell>
          <cell r="F803">
            <v>4936684.5</v>
          </cell>
        </row>
        <row r="804">
          <cell r="A804" t="str">
            <v>FPUS2</v>
          </cell>
          <cell r="D804">
            <v>73340.52</v>
          </cell>
          <cell r="F804">
            <v>4389430.1220000004</v>
          </cell>
        </row>
        <row r="805">
          <cell r="A805" t="str">
            <v>FPUS2</v>
          </cell>
          <cell r="D805">
            <v>60989.77</v>
          </cell>
          <cell r="F805">
            <v>3642309.0643999996</v>
          </cell>
        </row>
        <row r="806">
          <cell r="A806" t="str">
            <v>FPUS2</v>
          </cell>
          <cell r="D806">
            <v>42431.22</v>
          </cell>
          <cell r="F806">
            <v>2533992.4583999999</v>
          </cell>
        </row>
        <row r="807">
          <cell r="A807" t="str">
            <v>FPUS2</v>
          </cell>
          <cell r="D807">
            <v>25279.46</v>
          </cell>
          <cell r="F807">
            <v>1515503.6270000001</v>
          </cell>
        </row>
        <row r="808">
          <cell r="A808" t="str">
            <v>FPUS2</v>
          </cell>
          <cell r="D808">
            <v>28648.639999999999</v>
          </cell>
          <cell r="F808">
            <v>1718918.4</v>
          </cell>
        </row>
        <row r="809">
          <cell r="A809" t="str">
            <v>FPUS2</v>
          </cell>
          <cell r="D809">
            <v>38205.040000000001</v>
          </cell>
          <cell r="F809">
            <v>2300325.4583999999</v>
          </cell>
        </row>
        <row r="810">
          <cell r="A810" t="str">
            <v>FPUS2</v>
          </cell>
          <cell r="D810">
            <v>12198.47</v>
          </cell>
          <cell r="F810">
            <v>726418.88849999988</v>
          </cell>
        </row>
        <row r="811">
          <cell r="A811" t="str">
            <v>FPUS2</v>
          </cell>
          <cell r="D811">
            <v>19591.900000000001</v>
          </cell>
          <cell r="F811">
            <v>1184134.436</v>
          </cell>
        </row>
        <row r="812">
          <cell r="A812" t="str">
            <v>FPUS2</v>
          </cell>
          <cell r="D812">
            <v>46107.81</v>
          </cell>
          <cell r="F812">
            <v>2749408.7102999999</v>
          </cell>
        </row>
        <row r="813">
          <cell r="A813" t="str">
            <v>FPUS2</v>
          </cell>
          <cell r="D813">
            <v>38567.199999999997</v>
          </cell>
          <cell r="F813">
            <v>2304390.1999999997</v>
          </cell>
        </row>
        <row r="814">
          <cell r="A814" t="str">
            <v>FPUS2</v>
          </cell>
          <cell r="D814">
            <v>157347.12</v>
          </cell>
          <cell r="F814">
            <v>9412504.7183999997</v>
          </cell>
        </row>
        <row r="815">
          <cell r="A815" t="str">
            <v>FPUS2</v>
          </cell>
          <cell r="D815">
            <v>37252</v>
          </cell>
          <cell r="F815">
            <v>2252255.92</v>
          </cell>
        </row>
        <row r="816">
          <cell r="A816" t="str">
            <v>FPUS2</v>
          </cell>
          <cell r="D816">
            <v>83525</v>
          </cell>
          <cell r="F816">
            <v>4969737.5</v>
          </cell>
        </row>
        <row r="817">
          <cell r="A817" t="str">
            <v>FPUS2</v>
          </cell>
          <cell r="D817">
            <v>33927.89</v>
          </cell>
          <cell r="F817">
            <v>2027191.4275</v>
          </cell>
        </row>
        <row r="818">
          <cell r="A818" t="str">
            <v>FPUS2</v>
          </cell>
          <cell r="D818">
            <v>44070.79</v>
          </cell>
          <cell r="F818">
            <v>2664519.9634000002</v>
          </cell>
        </row>
        <row r="819">
          <cell r="A819" t="str">
            <v>FPUS2</v>
          </cell>
          <cell r="D819">
            <v>16631.75</v>
          </cell>
          <cell r="F819">
            <v>1005056.6525</v>
          </cell>
        </row>
        <row r="820">
          <cell r="A820" t="str">
            <v>FPUS2</v>
          </cell>
          <cell r="D820">
            <v>65620.800000000003</v>
          </cell>
          <cell r="F820">
            <v>3927404.8800000004</v>
          </cell>
        </row>
        <row r="821">
          <cell r="A821" t="str">
            <v>FPUS2</v>
          </cell>
          <cell r="D821">
            <v>79989</v>
          </cell>
          <cell r="F821">
            <v>4755346.05</v>
          </cell>
        </row>
        <row r="822">
          <cell r="A822" t="str">
            <v>FPUS2</v>
          </cell>
          <cell r="D822">
            <v>26950</v>
          </cell>
          <cell r="F822">
            <v>1620234</v>
          </cell>
        </row>
        <row r="823">
          <cell r="A823" t="str">
            <v>FPUS2</v>
          </cell>
          <cell r="D823">
            <v>34909.99</v>
          </cell>
          <cell r="F823">
            <v>2102977.7976000002</v>
          </cell>
        </row>
        <row r="824">
          <cell r="A824" t="str">
            <v>FPUS2</v>
          </cell>
          <cell r="D824">
            <v>50030.76</v>
          </cell>
          <cell r="F824">
            <v>2989337.91</v>
          </cell>
        </row>
        <row r="825">
          <cell r="A825" t="str">
            <v>FPUS2</v>
          </cell>
          <cell r="D825">
            <v>34263.300000000003</v>
          </cell>
          <cell r="F825">
            <v>2062650.6600000004</v>
          </cell>
        </row>
        <row r="826">
          <cell r="A826" t="str">
            <v>FPUS2</v>
          </cell>
          <cell r="D826">
            <v>29956.5</v>
          </cell>
          <cell r="F826">
            <v>1796790.8699999999</v>
          </cell>
        </row>
        <row r="827">
          <cell r="A827" t="str">
            <v>FPUS2</v>
          </cell>
          <cell r="D827">
            <v>55092.12</v>
          </cell>
          <cell r="F827">
            <v>3333624.1812</v>
          </cell>
        </row>
        <row r="828">
          <cell r="A828" t="str">
            <v>FPUS2</v>
          </cell>
          <cell r="D828">
            <v>78073</v>
          </cell>
          <cell r="F828">
            <v>4692187.3</v>
          </cell>
        </row>
        <row r="829">
          <cell r="A829" t="str">
            <v>FPUS2</v>
          </cell>
          <cell r="D829">
            <v>38619.42</v>
          </cell>
          <cell r="F829">
            <v>2325661.4723999999</v>
          </cell>
        </row>
        <row r="830">
          <cell r="A830" t="str">
            <v>FPUS2</v>
          </cell>
          <cell r="D830">
            <v>45262.83</v>
          </cell>
          <cell r="F830">
            <v>2684085.8190000001</v>
          </cell>
        </row>
        <row r="831">
          <cell r="A831" t="str">
            <v>FPUS2</v>
          </cell>
          <cell r="D831">
            <v>46998.29</v>
          </cell>
          <cell r="F831">
            <v>2819897.4</v>
          </cell>
        </row>
        <row r="832">
          <cell r="A832" t="str">
            <v>FPUS2</v>
          </cell>
          <cell r="D832">
            <v>174741.45</v>
          </cell>
          <cell r="F832">
            <v>10467012.855</v>
          </cell>
        </row>
        <row r="833">
          <cell r="A833" t="str">
            <v>FPUS2</v>
          </cell>
          <cell r="D833">
            <v>31095.200000000001</v>
          </cell>
          <cell r="F833">
            <v>1881259.6</v>
          </cell>
        </row>
        <row r="834">
          <cell r="A834" t="str">
            <v>FPUS2</v>
          </cell>
          <cell r="D834">
            <v>120587.24</v>
          </cell>
          <cell r="F834">
            <v>7277439.9340000004</v>
          </cell>
        </row>
        <row r="835">
          <cell r="A835" t="str">
            <v>FPUS2</v>
          </cell>
          <cell r="D835">
            <v>92202.77</v>
          </cell>
          <cell r="F835">
            <v>5570891.3634000001</v>
          </cell>
        </row>
        <row r="836">
          <cell r="A836" t="str">
            <v>FPUS2</v>
          </cell>
          <cell r="D836">
            <v>33412.5</v>
          </cell>
          <cell r="F836">
            <v>2019785.625</v>
          </cell>
        </row>
        <row r="837">
          <cell r="A837" t="str">
            <v>FPUS1</v>
          </cell>
          <cell r="D837">
            <v>4123</v>
          </cell>
          <cell r="F837">
            <v>249265.0356</v>
          </cell>
        </row>
        <row r="838">
          <cell r="A838" t="str">
            <v>FPUS2</v>
          </cell>
          <cell r="D838">
            <v>35056.25</v>
          </cell>
          <cell r="F838">
            <v>2094961.5</v>
          </cell>
        </row>
        <row r="839">
          <cell r="A839" t="str">
            <v>FPUS2</v>
          </cell>
          <cell r="D839">
            <v>84066.2</v>
          </cell>
          <cell r="F839">
            <v>5033043.3939999994</v>
          </cell>
        </row>
        <row r="840">
          <cell r="A840" t="str">
            <v>FPUS2</v>
          </cell>
          <cell r="D840">
            <v>48588.31</v>
          </cell>
          <cell r="F840">
            <v>2939592.7549999999</v>
          </cell>
        </row>
        <row r="841">
          <cell r="A841" t="str">
            <v>FPUS2</v>
          </cell>
          <cell r="D841">
            <v>1608</v>
          </cell>
          <cell r="F841">
            <v>97284</v>
          </cell>
        </row>
        <row r="842">
          <cell r="A842" t="str">
            <v>FPUS2</v>
          </cell>
          <cell r="D842">
            <v>71950.880000000005</v>
          </cell>
          <cell r="F842">
            <v>4353028.24</v>
          </cell>
        </row>
        <row r="843">
          <cell r="A843" t="str">
            <v>FPUS2</v>
          </cell>
          <cell r="D843">
            <v>29776.87</v>
          </cell>
          <cell r="F843">
            <v>1801500.635</v>
          </cell>
        </row>
        <row r="844">
          <cell r="A844" t="str">
            <v>FPUS2</v>
          </cell>
          <cell r="D844">
            <v>28560.71</v>
          </cell>
          <cell r="F844">
            <v>1713642.5999999999</v>
          </cell>
        </row>
        <row r="845">
          <cell r="A845" t="str">
            <v>FPUS2</v>
          </cell>
          <cell r="D845">
            <v>60707.7</v>
          </cell>
          <cell r="F845">
            <v>3627285.0749999997</v>
          </cell>
        </row>
        <row r="846">
          <cell r="A846" t="str">
            <v>FPUS2</v>
          </cell>
          <cell r="D846">
            <v>36088.5</v>
          </cell>
          <cell r="F846">
            <v>2137882.7400000002</v>
          </cell>
        </row>
        <row r="847">
          <cell r="A847" t="str">
            <v>FPUS2</v>
          </cell>
          <cell r="D847">
            <v>48695</v>
          </cell>
          <cell r="F847">
            <v>2943125.8</v>
          </cell>
        </row>
        <row r="848">
          <cell r="A848" t="str">
            <v>FPUS2</v>
          </cell>
          <cell r="D848">
            <v>43520</v>
          </cell>
          <cell r="F848">
            <v>2600320</v>
          </cell>
        </row>
        <row r="849">
          <cell r="A849" t="str">
            <v>FPUS2</v>
          </cell>
          <cell r="D849">
            <v>37990</v>
          </cell>
          <cell r="F849">
            <v>2296115.6</v>
          </cell>
        </row>
        <row r="850">
          <cell r="A850" t="str">
            <v>FPUS2</v>
          </cell>
          <cell r="D850">
            <v>23409.26</v>
          </cell>
          <cell r="F850">
            <v>1405726.0629999998</v>
          </cell>
        </row>
        <row r="851">
          <cell r="A851" t="str">
            <v>FPUS2</v>
          </cell>
          <cell r="D851">
            <v>25284.82</v>
          </cell>
          <cell r="F851">
            <v>1529225.9135999999</v>
          </cell>
        </row>
        <row r="852">
          <cell r="A852" t="str">
            <v>FPUS2</v>
          </cell>
          <cell r="D852">
            <v>38549.199999999997</v>
          </cell>
          <cell r="F852">
            <v>2329142.6639999999</v>
          </cell>
        </row>
        <row r="853">
          <cell r="A853" t="str">
            <v>FPUS2</v>
          </cell>
          <cell r="D853">
            <v>11758.35</v>
          </cell>
          <cell r="F853">
            <v>706676.83500000008</v>
          </cell>
        </row>
        <row r="854">
          <cell r="A854" t="str">
            <v>FPUS2</v>
          </cell>
          <cell r="D854">
            <v>19950</v>
          </cell>
          <cell r="F854">
            <v>1206775.5</v>
          </cell>
        </row>
        <row r="855">
          <cell r="A855" t="str">
            <v>FPUS2</v>
          </cell>
          <cell r="D855">
            <v>51228.95</v>
          </cell>
          <cell r="F855">
            <v>3090642.5534999999</v>
          </cell>
        </row>
        <row r="856">
          <cell r="A856" t="str">
            <v>FPUS2</v>
          </cell>
          <cell r="D856">
            <v>36720</v>
          </cell>
          <cell r="F856">
            <v>2220091.2000000002</v>
          </cell>
        </row>
        <row r="857">
          <cell r="A857" t="str">
            <v>FPUS2</v>
          </cell>
          <cell r="D857">
            <v>71597</v>
          </cell>
          <cell r="F857">
            <v>4276488.8099999996</v>
          </cell>
        </row>
        <row r="858">
          <cell r="A858" t="str">
            <v>FPUS2</v>
          </cell>
          <cell r="D858">
            <v>7956.2</v>
          </cell>
          <cell r="F858">
            <v>473314.33799999999</v>
          </cell>
        </row>
        <row r="859">
          <cell r="A859" t="str">
            <v>FPUS2</v>
          </cell>
          <cell r="D859">
            <v>20720</v>
          </cell>
          <cell r="F859">
            <v>1251902.4000000001</v>
          </cell>
        </row>
        <row r="860">
          <cell r="A860" t="str">
            <v>FPUS2</v>
          </cell>
          <cell r="D860">
            <v>71300.429999999993</v>
          </cell>
          <cell r="F860">
            <v>4311537.0020999992</v>
          </cell>
        </row>
        <row r="861">
          <cell r="A861" t="str">
            <v>FPUS2</v>
          </cell>
          <cell r="D861">
            <v>59973.07</v>
          </cell>
          <cell r="F861">
            <v>3626571.5428999998</v>
          </cell>
        </row>
        <row r="862">
          <cell r="A862" t="str">
            <v>FPUS2</v>
          </cell>
          <cell r="D862">
            <v>27891.360000000001</v>
          </cell>
          <cell r="F862">
            <v>1686590.5392</v>
          </cell>
        </row>
        <row r="863">
          <cell r="A863" t="str">
            <v>FPUS2</v>
          </cell>
          <cell r="D863">
            <v>52426.239999999998</v>
          </cell>
          <cell r="F863">
            <v>3170214.7327999999</v>
          </cell>
        </row>
        <row r="864">
          <cell r="A864" t="str">
            <v>FPUS2</v>
          </cell>
          <cell r="D864">
            <v>83925.22</v>
          </cell>
          <cell r="F864">
            <v>5074958.0533999996</v>
          </cell>
        </row>
        <row r="865">
          <cell r="A865" t="str">
            <v>FPUS2</v>
          </cell>
          <cell r="D865">
            <v>62348.71</v>
          </cell>
          <cell r="F865">
            <v>3770849.9807999996</v>
          </cell>
        </row>
        <row r="866">
          <cell r="A866" t="str">
            <v>FPUS2</v>
          </cell>
          <cell r="D866">
            <v>45275.1</v>
          </cell>
          <cell r="F866">
            <v>2738238.048</v>
          </cell>
        </row>
        <row r="867">
          <cell r="A867" t="str">
            <v>FPUS2</v>
          </cell>
          <cell r="D867">
            <v>31088.94</v>
          </cell>
          <cell r="F867">
            <v>1880259.0911999999</v>
          </cell>
        </row>
        <row r="868">
          <cell r="A868" t="str">
            <v>FPUS2</v>
          </cell>
          <cell r="D868">
            <v>45755.23</v>
          </cell>
          <cell r="F868">
            <v>2767276.3103999998</v>
          </cell>
        </row>
        <row r="869">
          <cell r="A869" t="str">
            <v>FPUS2</v>
          </cell>
          <cell r="D869">
            <v>32005.5</v>
          </cell>
          <cell r="F869">
            <v>1935692.64</v>
          </cell>
        </row>
        <row r="870">
          <cell r="A870" t="str">
            <v>FPUS2</v>
          </cell>
          <cell r="D870">
            <v>67702.41</v>
          </cell>
          <cell r="F870">
            <v>4094641.7568000001</v>
          </cell>
        </row>
        <row r="871">
          <cell r="A871" t="str">
            <v>FPUS2</v>
          </cell>
          <cell r="D871">
            <v>29969.03</v>
          </cell>
          <cell r="F871">
            <v>1812526.9343999999</v>
          </cell>
        </row>
        <row r="872">
          <cell r="A872" t="str">
            <v>FPUS2</v>
          </cell>
          <cell r="D872">
            <v>58455.78</v>
          </cell>
          <cell r="F872">
            <v>3535405.5743999998</v>
          </cell>
        </row>
        <row r="873">
          <cell r="A873" t="str">
            <v>FPUS2</v>
          </cell>
          <cell r="D873">
            <v>23413.32</v>
          </cell>
          <cell r="F873">
            <v>1416037.5936</v>
          </cell>
        </row>
        <row r="874">
          <cell r="A874" t="str">
            <v>FPUS2</v>
          </cell>
          <cell r="D874">
            <v>34562.839999999997</v>
          </cell>
          <cell r="F874">
            <v>2090360.5631999997</v>
          </cell>
        </row>
        <row r="875">
          <cell r="A875" t="str">
            <v>FPUS2</v>
          </cell>
          <cell r="D875">
            <v>64147</v>
          </cell>
          <cell r="F875">
            <v>3835990.5999999996</v>
          </cell>
        </row>
        <row r="876">
          <cell r="A876" t="str">
            <v>FPUS2</v>
          </cell>
          <cell r="D876">
            <v>56604.25</v>
          </cell>
          <cell r="F876">
            <v>3414368.36</v>
          </cell>
        </row>
        <row r="877">
          <cell r="A877" t="str">
            <v>FPUS2</v>
          </cell>
          <cell r="D877">
            <v>30257.5</v>
          </cell>
          <cell r="F877">
            <v>1825132.4</v>
          </cell>
        </row>
        <row r="878">
          <cell r="A878" t="str">
            <v>FPUS2</v>
          </cell>
          <cell r="D878">
            <v>30257.5</v>
          </cell>
          <cell r="F878">
            <v>1825132.4</v>
          </cell>
        </row>
        <row r="879">
          <cell r="A879" t="str">
            <v>FPUS2</v>
          </cell>
          <cell r="D879">
            <v>30257.5</v>
          </cell>
          <cell r="F879">
            <v>1825132.4</v>
          </cell>
        </row>
        <row r="880">
          <cell r="A880" t="str">
            <v>FPUS2</v>
          </cell>
          <cell r="D880">
            <v>103821.28</v>
          </cell>
          <cell r="F880">
            <v>6274958.1631999994</v>
          </cell>
        </row>
        <row r="881">
          <cell r="A881" t="str">
            <v>FPUS2</v>
          </cell>
          <cell r="D881">
            <v>87057.97</v>
          </cell>
          <cell r="F881">
            <v>5261783.7067999998</v>
          </cell>
        </row>
        <row r="882">
          <cell r="A882" t="str">
            <v>FPUS2</v>
          </cell>
          <cell r="D882">
            <v>31220</v>
          </cell>
          <cell r="F882">
            <v>1884751.4</v>
          </cell>
        </row>
        <row r="883">
          <cell r="A883" t="str">
            <v>FPUS2</v>
          </cell>
          <cell r="D883">
            <v>118351.33</v>
          </cell>
          <cell r="F883">
            <v>7073858.9941000007</v>
          </cell>
        </row>
        <row r="884">
          <cell r="A884" t="str">
            <v>FPUS2</v>
          </cell>
          <cell r="D884">
            <v>73368.06</v>
          </cell>
          <cell r="F884">
            <v>4385208.9462000001</v>
          </cell>
        </row>
        <row r="885">
          <cell r="A885" t="str">
            <v>FPUS2</v>
          </cell>
          <cell r="D885">
            <v>35225.79</v>
          </cell>
          <cell r="F885">
            <v>2118831.2684999998</v>
          </cell>
        </row>
        <row r="886">
          <cell r="A886" t="str">
            <v>FPUS2</v>
          </cell>
          <cell r="D886">
            <v>42470.32</v>
          </cell>
          <cell r="F886">
            <v>2568604.9535999997</v>
          </cell>
        </row>
        <row r="887">
          <cell r="A887" t="str">
            <v>FPUS2</v>
          </cell>
          <cell r="D887">
            <v>57978.12</v>
          </cell>
          <cell r="F887">
            <v>3506516.6976000001</v>
          </cell>
        </row>
        <row r="888">
          <cell r="A888" t="str">
            <v>FPUS2</v>
          </cell>
          <cell r="D888">
            <v>33390.85</v>
          </cell>
          <cell r="F888">
            <v>2019478.6079999998</v>
          </cell>
        </row>
        <row r="889">
          <cell r="A889" t="str">
            <v>FPUS2</v>
          </cell>
          <cell r="D889">
            <v>51998.63</v>
          </cell>
          <cell r="F889">
            <v>3144877.1423999998</v>
          </cell>
        </row>
        <row r="890">
          <cell r="A890" t="str">
            <v>FPUS2</v>
          </cell>
          <cell r="D890">
            <v>21836.240000000002</v>
          </cell>
          <cell r="F890">
            <v>1320655.7952000001</v>
          </cell>
        </row>
        <row r="891">
          <cell r="A891" t="str">
            <v>FPUS2</v>
          </cell>
          <cell r="D891">
            <v>70388.25</v>
          </cell>
          <cell r="F891">
            <v>4257081.3599999994</v>
          </cell>
        </row>
        <row r="892">
          <cell r="A892" t="str">
            <v>FPUS2</v>
          </cell>
          <cell r="D892">
            <v>32176.58</v>
          </cell>
          <cell r="F892">
            <v>1946039.5584</v>
          </cell>
        </row>
        <row r="893">
          <cell r="A893" t="str">
            <v>FPUS2</v>
          </cell>
          <cell r="D893">
            <v>43776.76</v>
          </cell>
          <cell r="F893">
            <v>2647618.4448000002</v>
          </cell>
        </row>
        <row r="894">
          <cell r="A894" t="str">
            <v>FPUS2</v>
          </cell>
          <cell r="D894">
            <v>59074.61</v>
          </cell>
          <cell r="F894">
            <v>3572832.4128</v>
          </cell>
        </row>
        <row r="895">
          <cell r="A895" t="str">
            <v>FPUS2</v>
          </cell>
          <cell r="D895">
            <v>46602.02</v>
          </cell>
          <cell r="F895">
            <v>2818490.1695999997</v>
          </cell>
        </row>
        <row r="896">
          <cell r="A896" t="str">
            <v>FPUS2</v>
          </cell>
          <cell r="D896">
            <v>26868</v>
          </cell>
          <cell r="F896">
            <v>1629275.52</v>
          </cell>
        </row>
        <row r="897">
          <cell r="A897" t="str">
            <v>FPUS2</v>
          </cell>
          <cell r="D897">
            <v>32000</v>
          </cell>
          <cell r="F897">
            <v>1912640</v>
          </cell>
        </row>
        <row r="898">
          <cell r="A898" t="str">
            <v>FPUS2</v>
          </cell>
          <cell r="D898">
            <v>36500</v>
          </cell>
          <cell r="F898">
            <v>2181605</v>
          </cell>
        </row>
        <row r="899">
          <cell r="A899" t="str">
            <v>FPUS2</v>
          </cell>
          <cell r="D899">
            <v>34934.79</v>
          </cell>
          <cell r="F899">
            <v>2094690.0084000002</v>
          </cell>
        </row>
        <row r="900">
          <cell r="A900" t="str">
            <v>FPUS2</v>
          </cell>
          <cell r="D900">
            <v>58235.67</v>
          </cell>
          <cell r="F900">
            <v>3477834.2123999996</v>
          </cell>
        </row>
        <row r="901">
          <cell r="A901" t="str">
            <v>FPUS2</v>
          </cell>
          <cell r="D901">
            <v>19591.900000000001</v>
          </cell>
          <cell r="F901">
            <v>1183742.5980000002</v>
          </cell>
        </row>
        <row r="902">
          <cell r="A902" t="str">
            <v>FPUS2</v>
          </cell>
          <cell r="D902">
            <v>40704.99</v>
          </cell>
          <cell r="F902">
            <v>2444334.6494999998</v>
          </cell>
        </row>
        <row r="903">
          <cell r="A903" t="str">
            <v>FPUS2</v>
          </cell>
          <cell r="D903">
            <v>29803.21</v>
          </cell>
          <cell r="F903">
            <v>1803094.2049999998</v>
          </cell>
        </row>
        <row r="904">
          <cell r="A904" t="str">
            <v>FPUS2</v>
          </cell>
          <cell r="D904">
            <v>31639.14</v>
          </cell>
          <cell r="F904">
            <v>1914167.97</v>
          </cell>
        </row>
        <row r="905">
          <cell r="A905" t="str">
            <v>FPUS2</v>
          </cell>
          <cell r="D905">
            <v>43522.16</v>
          </cell>
          <cell r="F905">
            <v>2633090.6800000002</v>
          </cell>
        </row>
        <row r="906">
          <cell r="A906" t="str">
            <v>FPUS2</v>
          </cell>
          <cell r="D906">
            <v>45886.99</v>
          </cell>
          <cell r="F906">
            <v>2776162.895</v>
          </cell>
        </row>
        <row r="907">
          <cell r="A907" t="str">
            <v>FPUS2</v>
          </cell>
          <cell r="D907">
            <v>29793.14</v>
          </cell>
          <cell r="F907">
            <v>1802484.97</v>
          </cell>
        </row>
        <row r="908">
          <cell r="A908" t="str">
            <v>FPUS2</v>
          </cell>
          <cell r="D908">
            <v>15651.06</v>
          </cell>
          <cell r="F908">
            <v>946889.13</v>
          </cell>
        </row>
        <row r="909">
          <cell r="A909" t="str">
            <v>FPUS2</v>
          </cell>
          <cell r="D909">
            <v>36718.29</v>
          </cell>
          <cell r="F909">
            <v>2221456.5449999999</v>
          </cell>
        </row>
        <row r="910">
          <cell r="A910" t="str">
            <v>FPUS2</v>
          </cell>
          <cell r="D910">
            <v>20746.099999999999</v>
          </cell>
          <cell r="F910">
            <v>1255139.0499999998</v>
          </cell>
        </row>
        <row r="911">
          <cell r="A911" t="str">
            <v>FPUS2</v>
          </cell>
          <cell r="D911">
            <v>57208.05</v>
          </cell>
          <cell r="F911">
            <v>3461087.0250000004</v>
          </cell>
        </row>
        <row r="912">
          <cell r="A912" t="str">
            <v>FPUS2</v>
          </cell>
          <cell r="D912">
            <v>12297.57</v>
          </cell>
          <cell r="F912">
            <v>744002.98499999999</v>
          </cell>
        </row>
        <row r="913">
          <cell r="A913" t="str">
            <v>FPUS2</v>
          </cell>
          <cell r="D913">
            <v>74322.960000000006</v>
          </cell>
          <cell r="F913">
            <v>4496539.08</v>
          </cell>
        </row>
        <row r="914">
          <cell r="A914" t="str">
            <v>FPUS2</v>
          </cell>
          <cell r="D914">
            <v>34546.26</v>
          </cell>
          <cell r="F914">
            <v>2090048.7300000002</v>
          </cell>
        </row>
        <row r="915">
          <cell r="A915" t="str">
            <v>FPUS2</v>
          </cell>
          <cell r="D915">
            <v>74400</v>
          </cell>
          <cell r="F915">
            <v>4378440</v>
          </cell>
        </row>
        <row r="916">
          <cell r="A916" t="str">
            <v>FPUS2</v>
          </cell>
          <cell r="D916">
            <v>74400</v>
          </cell>
          <cell r="F916">
            <v>4382160</v>
          </cell>
        </row>
        <row r="917">
          <cell r="A917" t="str">
            <v>FPUS2</v>
          </cell>
          <cell r="D917">
            <v>59245.05</v>
          </cell>
          <cell r="F917">
            <v>3483608.94</v>
          </cell>
        </row>
        <row r="918">
          <cell r="A918" t="str">
            <v>FPUS2</v>
          </cell>
          <cell r="D918">
            <v>74400</v>
          </cell>
          <cell r="F918">
            <v>4452840</v>
          </cell>
        </row>
        <row r="919">
          <cell r="A919" t="str">
            <v>FPUS2</v>
          </cell>
          <cell r="D919">
            <v>41434.5</v>
          </cell>
          <cell r="F919">
            <v>2442563.7749999999</v>
          </cell>
        </row>
        <row r="920">
          <cell r="A920" t="str">
            <v>FPUS2</v>
          </cell>
          <cell r="D920">
            <v>56359.14</v>
          </cell>
          <cell r="F920">
            <v>3322371.3030000003</v>
          </cell>
        </row>
        <row r="921">
          <cell r="A921" t="str">
            <v>FPUS2</v>
          </cell>
          <cell r="D921">
            <v>74400</v>
          </cell>
          <cell r="F921">
            <v>4378440</v>
          </cell>
        </row>
        <row r="922">
          <cell r="A922" t="str">
            <v>FPUS2</v>
          </cell>
          <cell r="D922">
            <v>36873.15</v>
          </cell>
          <cell r="F922">
            <v>2169247.4145</v>
          </cell>
        </row>
        <row r="923">
          <cell r="A923" t="str">
            <v>FPUS2</v>
          </cell>
          <cell r="D923">
            <v>26933.4</v>
          </cell>
          <cell r="F923">
            <v>1583683.92</v>
          </cell>
        </row>
        <row r="924">
          <cell r="A924" t="str">
            <v>FPUS2</v>
          </cell>
          <cell r="D924">
            <v>44753.94</v>
          </cell>
          <cell r="F924">
            <v>2644062.7752</v>
          </cell>
        </row>
        <row r="925">
          <cell r="A925" t="str">
            <v>FPUS2</v>
          </cell>
          <cell r="D925">
            <v>38533</v>
          </cell>
          <cell r="F925">
            <v>2256107.15</v>
          </cell>
        </row>
        <row r="926">
          <cell r="A926" t="str">
            <v>FPUS2</v>
          </cell>
          <cell r="D926">
            <v>87732</v>
          </cell>
          <cell r="F926">
            <v>5193734.4000000004</v>
          </cell>
        </row>
        <row r="927">
          <cell r="A927" t="str">
            <v>FPUS2</v>
          </cell>
          <cell r="D927">
            <v>36225</v>
          </cell>
          <cell r="F927">
            <v>2145244.5</v>
          </cell>
        </row>
        <row r="928">
          <cell r="A928" t="str">
            <v>FPUS2</v>
          </cell>
          <cell r="D928">
            <v>80168</v>
          </cell>
          <cell r="F928">
            <v>4745945.6000000006</v>
          </cell>
        </row>
        <row r="929">
          <cell r="A929" t="str">
            <v>FPUS2</v>
          </cell>
          <cell r="D929">
            <v>59108.2</v>
          </cell>
          <cell r="F929">
            <v>3487383.8</v>
          </cell>
        </row>
        <row r="930">
          <cell r="A930" t="str">
            <v>FPUS2</v>
          </cell>
          <cell r="D930">
            <v>39475.800000000003</v>
          </cell>
          <cell r="F930">
            <v>2333019.7800000003</v>
          </cell>
        </row>
        <row r="931">
          <cell r="A931" t="str">
            <v>FPUS2</v>
          </cell>
          <cell r="D931">
            <v>70357</v>
          </cell>
          <cell r="F931">
            <v>4211570.0199999996</v>
          </cell>
        </row>
        <row r="932">
          <cell r="A932" t="str">
            <v>FPUS2</v>
          </cell>
          <cell r="D932">
            <v>70708.960000000006</v>
          </cell>
          <cell r="F932">
            <v>4232638.3456000006</v>
          </cell>
        </row>
        <row r="933">
          <cell r="A933" t="str">
            <v>FPUS2</v>
          </cell>
          <cell r="D933">
            <v>44207.040000000001</v>
          </cell>
          <cell r="F933">
            <v>2641370.64</v>
          </cell>
        </row>
        <row r="934">
          <cell r="A934" t="str">
            <v>FPUS2</v>
          </cell>
          <cell r="D934">
            <v>69069</v>
          </cell>
          <cell r="F934">
            <v>4109605.5</v>
          </cell>
        </row>
        <row r="935">
          <cell r="A935" t="str">
            <v>FPUS2</v>
          </cell>
          <cell r="D935">
            <v>35089.199999999997</v>
          </cell>
          <cell r="F935">
            <v>2070262.7999999998</v>
          </cell>
        </row>
        <row r="936">
          <cell r="A936" t="str">
            <v>FPUS2</v>
          </cell>
          <cell r="D936">
            <v>51240</v>
          </cell>
          <cell r="F936">
            <v>3048780</v>
          </cell>
        </row>
        <row r="937">
          <cell r="A937" t="str">
            <v>FPUS2</v>
          </cell>
          <cell r="D937">
            <v>41993.120000000003</v>
          </cell>
          <cell r="F937">
            <v>2483893.048</v>
          </cell>
        </row>
        <row r="938">
          <cell r="A938" t="str">
            <v>FPUS2</v>
          </cell>
          <cell r="D938">
            <v>81887.7</v>
          </cell>
          <cell r="F938">
            <v>4898522.2139999997</v>
          </cell>
        </row>
        <row r="939">
          <cell r="A939" t="str">
            <v>FPUS2</v>
          </cell>
          <cell r="D939">
            <v>40800</v>
          </cell>
          <cell r="F939">
            <v>2439840</v>
          </cell>
        </row>
        <row r="940">
          <cell r="A940" t="str">
            <v>FPUS2</v>
          </cell>
          <cell r="D940">
            <v>37559.199999999997</v>
          </cell>
          <cell r="F940">
            <v>2221626.6799999997</v>
          </cell>
        </row>
        <row r="941">
          <cell r="A941" t="str">
            <v>FPUS2</v>
          </cell>
          <cell r="D941">
            <v>32652.5</v>
          </cell>
          <cell r="F941">
            <v>1933028</v>
          </cell>
        </row>
        <row r="942">
          <cell r="A942" t="str">
            <v>FPUS2</v>
          </cell>
          <cell r="D942">
            <v>35184.04</v>
          </cell>
          <cell r="F942">
            <v>2099783.5071999999</v>
          </cell>
        </row>
        <row r="943">
          <cell r="A943" t="str">
            <v>FPUS2</v>
          </cell>
          <cell r="D943">
            <v>82800</v>
          </cell>
          <cell r="F943">
            <v>4954752</v>
          </cell>
        </row>
        <row r="944">
          <cell r="A944" t="str">
            <v>FPUS2</v>
          </cell>
          <cell r="D944">
            <v>7035</v>
          </cell>
          <cell r="F944">
            <v>417772.77150000003</v>
          </cell>
        </row>
        <row r="945">
          <cell r="A945" t="str">
            <v>FPUS2</v>
          </cell>
          <cell r="D945">
            <v>76506.600000000006</v>
          </cell>
          <cell r="F945">
            <v>4567444.0200000005</v>
          </cell>
        </row>
        <row r="946">
          <cell r="A946" t="str">
            <v>FPUS2</v>
          </cell>
          <cell r="D946">
            <v>72914.399999999994</v>
          </cell>
          <cell r="F946">
            <v>4352989.68</v>
          </cell>
        </row>
        <row r="947">
          <cell r="A947" t="str">
            <v>FPUS2</v>
          </cell>
          <cell r="D947">
            <v>62558.7</v>
          </cell>
          <cell r="F947">
            <v>3734754.39</v>
          </cell>
        </row>
        <row r="948">
          <cell r="A948" t="str">
            <v>FPUS2</v>
          </cell>
          <cell r="D948">
            <v>87300</v>
          </cell>
          <cell r="F948">
            <v>5187366</v>
          </cell>
        </row>
        <row r="949">
          <cell r="A949" t="str">
            <v>FPUS2</v>
          </cell>
          <cell r="D949">
            <v>39815.160000000003</v>
          </cell>
          <cell r="F949">
            <v>2390104.0548</v>
          </cell>
        </row>
        <row r="950">
          <cell r="A950" t="str">
            <v>FPUS2</v>
          </cell>
          <cell r="D950">
            <v>35000</v>
          </cell>
          <cell r="F950">
            <v>2095100</v>
          </cell>
        </row>
        <row r="951">
          <cell r="A951" t="str">
            <v>FPUS2</v>
          </cell>
          <cell r="D951">
            <v>35000</v>
          </cell>
          <cell r="F951">
            <v>2093700</v>
          </cell>
        </row>
        <row r="952">
          <cell r="A952" t="str">
            <v>FPUS2</v>
          </cell>
          <cell r="D952">
            <v>32625</v>
          </cell>
          <cell r="F952">
            <v>1957500</v>
          </cell>
        </row>
        <row r="953">
          <cell r="A953" t="str">
            <v>FPUS2</v>
          </cell>
          <cell r="D953">
            <v>64050.2</v>
          </cell>
          <cell r="F953">
            <v>3778961.8</v>
          </cell>
        </row>
        <row r="954">
          <cell r="A954" t="str">
            <v>FPUS2</v>
          </cell>
          <cell r="D954">
            <v>35000</v>
          </cell>
          <cell r="F954">
            <v>2088099.9999999998</v>
          </cell>
        </row>
        <row r="955">
          <cell r="A955" t="str">
            <v>FPUS2</v>
          </cell>
          <cell r="D955">
            <v>85006.080000000002</v>
          </cell>
          <cell r="F955">
            <v>5066362.3679999998</v>
          </cell>
        </row>
        <row r="956">
          <cell r="A956" t="str">
            <v>FPUS2</v>
          </cell>
          <cell r="D956">
            <v>32144.26</v>
          </cell>
          <cell r="F956">
            <v>1916762.2238</v>
          </cell>
        </row>
        <row r="957">
          <cell r="A957" t="str">
            <v>FPUS2</v>
          </cell>
          <cell r="D957">
            <v>42503.040000000001</v>
          </cell>
          <cell r="F957">
            <v>2528930.88</v>
          </cell>
        </row>
        <row r="958">
          <cell r="A958" t="str">
            <v>FPUS2</v>
          </cell>
          <cell r="D958">
            <v>32049.93</v>
          </cell>
          <cell r="F958">
            <v>1910175.828</v>
          </cell>
        </row>
        <row r="959">
          <cell r="A959" t="str">
            <v>FPUS2</v>
          </cell>
          <cell r="D959">
            <v>32337.9</v>
          </cell>
          <cell r="F959">
            <v>1928955.7350000001</v>
          </cell>
        </row>
        <row r="960">
          <cell r="A960" t="str">
            <v>FPUS2</v>
          </cell>
          <cell r="D960">
            <v>42503.040000000001</v>
          </cell>
          <cell r="F960">
            <v>2535306.3360000001</v>
          </cell>
        </row>
        <row r="961">
          <cell r="A961" t="str">
            <v>FPUS2</v>
          </cell>
          <cell r="D961">
            <v>64204.08</v>
          </cell>
          <cell r="F961">
            <v>3762359.088</v>
          </cell>
        </row>
        <row r="962">
          <cell r="A962" t="str">
            <v>FPUS2</v>
          </cell>
          <cell r="D962">
            <v>372587.97</v>
          </cell>
          <cell r="F962">
            <v>21759137.447999999</v>
          </cell>
        </row>
        <row r="963">
          <cell r="A963" t="str">
            <v>FPUS2</v>
          </cell>
          <cell r="D963">
            <v>465570.58</v>
          </cell>
          <cell r="F963">
            <v>27468664.220000003</v>
          </cell>
        </row>
        <row r="964">
          <cell r="A964" t="str">
            <v>FPUS2</v>
          </cell>
          <cell r="D964">
            <v>626091.42000000004</v>
          </cell>
          <cell r="F964">
            <v>36663913.555200003</v>
          </cell>
        </row>
        <row r="965">
          <cell r="A965" t="str">
            <v>FPUS2</v>
          </cell>
          <cell r="D965">
            <v>71000</v>
          </cell>
          <cell r="F965">
            <v>4320350</v>
          </cell>
        </row>
        <row r="966">
          <cell r="A966" t="str">
            <v>FPUS2</v>
          </cell>
          <cell r="D966">
            <v>15600</v>
          </cell>
          <cell r="F966">
            <v>949260</v>
          </cell>
        </row>
        <row r="967">
          <cell r="A967" t="str">
            <v>FPUS2</v>
          </cell>
          <cell r="D967">
            <v>70700</v>
          </cell>
          <cell r="F967">
            <v>4302095</v>
          </cell>
        </row>
        <row r="968">
          <cell r="A968" t="str">
            <v>FPUS2</v>
          </cell>
          <cell r="D968">
            <v>70300</v>
          </cell>
          <cell r="F968">
            <v>4277755</v>
          </cell>
        </row>
        <row r="969">
          <cell r="A969" t="str">
            <v>FPUS2</v>
          </cell>
          <cell r="D969">
            <v>50000</v>
          </cell>
          <cell r="F969">
            <v>3020000</v>
          </cell>
        </row>
        <row r="970">
          <cell r="A970" t="str">
            <v>FPUS2</v>
          </cell>
          <cell r="D970">
            <v>57057</v>
          </cell>
          <cell r="F970">
            <v>3446242.8</v>
          </cell>
        </row>
        <row r="971">
          <cell r="A971" t="str">
            <v>FPUS2</v>
          </cell>
          <cell r="D971">
            <v>59722.85</v>
          </cell>
          <cell r="F971">
            <v>3613232.4249999998</v>
          </cell>
        </row>
        <row r="972">
          <cell r="A972" t="str">
            <v>FPUS2</v>
          </cell>
          <cell r="D972">
            <v>59709.02</v>
          </cell>
          <cell r="F972">
            <v>3609410.2590000001</v>
          </cell>
        </row>
        <row r="973">
          <cell r="A973" t="str">
            <v>FPUS2</v>
          </cell>
          <cell r="D973">
            <v>120333.34</v>
          </cell>
          <cell r="F973">
            <v>7274150.4029999999</v>
          </cell>
        </row>
        <row r="974">
          <cell r="A974" t="str">
            <v>FPUS2</v>
          </cell>
          <cell r="D974">
            <v>85006.080000000002</v>
          </cell>
          <cell r="F974">
            <v>5066362.3679999998</v>
          </cell>
        </row>
        <row r="975">
          <cell r="A975" t="str">
            <v>FPUS2</v>
          </cell>
          <cell r="D975">
            <v>59770.2</v>
          </cell>
          <cell r="F975">
            <v>3612349.5084599997</v>
          </cell>
        </row>
        <row r="976">
          <cell r="A976" t="str">
            <v>FPUS2</v>
          </cell>
          <cell r="D976">
            <v>76578.039999999994</v>
          </cell>
          <cell r="F976">
            <v>4479049.5595999993</v>
          </cell>
        </row>
        <row r="977">
          <cell r="A977" t="str">
            <v>FPUS2</v>
          </cell>
          <cell r="D977">
            <v>63810.47</v>
          </cell>
          <cell r="F977">
            <v>3780132.2428000001</v>
          </cell>
        </row>
        <row r="978">
          <cell r="A978" t="str">
            <v>FPUS2</v>
          </cell>
          <cell r="D978">
            <v>42503.040000000001</v>
          </cell>
          <cell r="F978">
            <v>2537431.4880000004</v>
          </cell>
        </row>
        <row r="979">
          <cell r="A979" t="str">
            <v>FPUS2</v>
          </cell>
          <cell r="D979">
            <v>42000</v>
          </cell>
          <cell r="F979">
            <v>2509920</v>
          </cell>
        </row>
        <row r="980">
          <cell r="A980" t="str">
            <v>FPUS2</v>
          </cell>
          <cell r="D980">
            <v>42503.040000000001</v>
          </cell>
          <cell r="F980">
            <v>2537431.4880000004</v>
          </cell>
        </row>
        <row r="981">
          <cell r="A981" t="str">
            <v>FPUS2</v>
          </cell>
          <cell r="D981">
            <v>5000</v>
          </cell>
          <cell r="F981">
            <v>303300</v>
          </cell>
        </row>
        <row r="982">
          <cell r="A982" t="str">
            <v>FPUS1</v>
          </cell>
          <cell r="D982">
            <v>1000000</v>
          </cell>
          <cell r="F982">
            <v>60710000</v>
          </cell>
        </row>
        <row r="983">
          <cell r="A983" t="str">
            <v>FPUS3</v>
          </cell>
          <cell r="D983">
            <v>8908685.9700000007</v>
          </cell>
          <cell r="F983">
            <v>543340757.31030011</v>
          </cell>
        </row>
        <row r="984">
          <cell r="A984" t="str">
            <v>FPUS3</v>
          </cell>
          <cell r="D984">
            <v>8908685.9700000007</v>
          </cell>
          <cell r="F984">
            <v>543340757.31030011</v>
          </cell>
        </row>
        <row r="985">
          <cell r="A985" t="str">
            <v>FPUS3</v>
          </cell>
          <cell r="D985">
            <v>8968609.8699999992</v>
          </cell>
          <cell r="F985">
            <v>546995515.97130001</v>
          </cell>
        </row>
        <row r="986">
          <cell r="A986" t="str">
            <v>FPUS3</v>
          </cell>
          <cell r="D986">
            <v>8620689.6600000001</v>
          </cell>
          <cell r="F986">
            <v>525775862.36340004</v>
          </cell>
        </row>
        <row r="987">
          <cell r="A987" t="str">
            <v>FPUS3</v>
          </cell>
          <cell r="D987">
            <v>8968609.8699999992</v>
          </cell>
          <cell r="F987">
            <v>546995515.97130001</v>
          </cell>
        </row>
        <row r="988">
          <cell r="A988" t="str">
            <v>FPUS2</v>
          </cell>
          <cell r="D988">
            <v>847457.63</v>
          </cell>
          <cell r="F988">
            <v>51694915.43</v>
          </cell>
        </row>
        <row r="989">
          <cell r="A989" t="str">
            <v>FPUS2</v>
          </cell>
          <cell r="D989">
            <v>824742.27</v>
          </cell>
          <cell r="F989">
            <v>50309278.469999999</v>
          </cell>
        </row>
        <row r="990">
          <cell r="A990" t="str">
            <v>FPUS2</v>
          </cell>
          <cell r="D990">
            <v>843881.86</v>
          </cell>
          <cell r="F990">
            <v>51476793.460000001</v>
          </cell>
        </row>
        <row r="991">
          <cell r="A991" t="str">
            <v>FPUS2</v>
          </cell>
          <cell r="D991">
            <v>819672.13</v>
          </cell>
          <cell r="F991">
            <v>49999999.93</v>
          </cell>
        </row>
        <row r="992">
          <cell r="A992" t="str">
            <v>FPUS2</v>
          </cell>
          <cell r="D992">
            <v>851788.76</v>
          </cell>
          <cell r="F992">
            <v>51788756.607999995</v>
          </cell>
        </row>
        <row r="993">
          <cell r="A993" t="str">
            <v>FPUS2</v>
          </cell>
          <cell r="D993">
            <v>827814.57</v>
          </cell>
          <cell r="F993">
            <v>50331125.855999991</v>
          </cell>
        </row>
        <row r="994">
          <cell r="A994" t="str">
            <v>FPUS2</v>
          </cell>
          <cell r="D994">
            <v>8234519</v>
          </cell>
          <cell r="F994">
            <v>499999993.68000001</v>
          </cell>
        </row>
        <row r="995">
          <cell r="A995" t="str">
            <v>FPUS2</v>
          </cell>
          <cell r="D995">
            <v>1754385.96</v>
          </cell>
          <cell r="F995">
            <v>106350876.8952</v>
          </cell>
        </row>
        <row r="996">
          <cell r="A996" t="str">
            <v>FPUS2</v>
          </cell>
          <cell r="D996">
            <v>1754385.96</v>
          </cell>
          <cell r="F996">
            <v>106350876.8952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ing this Template"/>
      <sheetName val="Overview"/>
      <sheetName val="Drop Down"/>
      <sheetName val="Template Calculation Sheet"/>
      <sheetName val="Guide Card"/>
      <sheetName val="Analytics Summary"/>
      <sheetName val="Disaggregated revenue"/>
    </sheetNames>
    <sheetDataSet>
      <sheetData sheetId="0" refreshError="1"/>
      <sheetData sheetId="1" refreshError="1"/>
      <sheetData sheetId="2" refreshError="1"/>
      <sheetData sheetId="3" refreshError="1"/>
      <sheetData sheetId="4" refreshError="1"/>
      <sheetData sheetId="5"/>
      <sheetData sheetId="6"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sheetName val="Lead"/>
      <sheetName val="Distribution statement"/>
      <sheetName val="Statement Movement"/>
      <sheetName val="Cash Flow"/>
      <sheetName val="Notes 1 - 5.1.1"/>
      <sheetName val="Notes 4.1.1"/>
      <sheetName val="Notes "/>
      <sheetName val="Notes 7.1.3.1-7.2.1"/>
      <sheetName val="Notes 1"/>
      <sheetName val="Notes 6"/>
      <sheetName val="Note 9 - 11"/>
      <sheetName val="Realization Entry"/>
      <sheetName val="Ready"/>
      <sheetName val="statac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OFF OD"/>
      <sheetName val="OFF CM"/>
      <sheetName val="OFF BS"/>
      <sheetName val="ON BS OD"/>
      <sheetName val="ON BS CM"/>
      <sheetName val="ON BS"/>
      <sheetName val="CALCULATIONS"/>
      <sheetName val="PARTY RATINGS"/>
      <sheetName val="PRODUCTS"/>
      <sheetName val="TABLES"/>
      <sheetName val="MISSING DATA"/>
      <sheetName val="RECON"/>
      <sheetName val="Internal Transactions"/>
      <sheetName val="IBG Transactions"/>
      <sheetName val="Abu Dhabi"/>
      <sheetName val="Lookups"/>
      <sheetName val="AL905"/>
      <sheetName val="HUB"/>
      <sheetName val="DATA 1011"/>
      <sheetName val="IGACP"/>
      <sheetName val="INVACCR"/>
      <sheetName val="Sheet1"/>
      <sheetName val="Country Ben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CORPORATE</v>
          </cell>
          <cell r="B2" t="str">
            <v>DESCRIPTION</v>
          </cell>
          <cell r="C2" t="str">
            <v>ON BS/OFF BS</v>
          </cell>
          <cell r="D2" t="str">
            <v>CCF OUTSTANDING AMOUNT FOR OFF BS</v>
          </cell>
          <cell r="E2" t="str">
            <v>CCF UNDRAWN</v>
          </cell>
        </row>
        <row r="4">
          <cell r="A4">
            <v>6690</v>
          </cell>
          <cell r="B4" t="str">
            <v>PLS HOUSING INV-RENT SHARING</v>
          </cell>
          <cell r="C4" t="str">
            <v>ON</v>
          </cell>
        </row>
        <row r="5">
          <cell r="A5">
            <v>6810</v>
          </cell>
          <cell r="B5" t="str">
            <v>NON-INT AGRI DEMAND FINANCE</v>
          </cell>
          <cell r="C5" t="str">
            <v>ON</v>
          </cell>
        </row>
        <row r="6">
          <cell r="A6">
            <v>6850</v>
          </cell>
          <cell r="B6" t="str">
            <v>LOANS/SMALL LOANS</v>
          </cell>
          <cell r="C6" t="str">
            <v>ON</v>
          </cell>
        </row>
        <row r="7">
          <cell r="A7">
            <v>6860</v>
          </cell>
          <cell r="B7" t="str">
            <v>AGRICULTURAL LOANS</v>
          </cell>
          <cell r="C7" t="str">
            <v>ON</v>
          </cell>
        </row>
        <row r="8">
          <cell r="A8">
            <v>6870</v>
          </cell>
          <cell r="B8" t="str">
            <v>STUDENT LOAN UND.FED.GOVT.LN SCH.</v>
          </cell>
          <cell r="C8" t="str">
            <v>ON</v>
          </cell>
        </row>
        <row r="9">
          <cell r="A9">
            <v>6930</v>
          </cell>
          <cell r="B9" t="str">
            <v>NON-INT- (FAPE) PART-I</v>
          </cell>
          <cell r="C9" t="str">
            <v>ON</v>
          </cell>
        </row>
        <row r="10">
          <cell r="A10">
            <v>6950</v>
          </cell>
          <cell r="B10" t="str">
            <v>NON-INT- (FAPE) PART-II</v>
          </cell>
          <cell r="C10" t="str">
            <v>ON</v>
          </cell>
        </row>
        <row r="11">
          <cell r="A11">
            <v>6960</v>
          </cell>
          <cell r="B11" t="str">
            <v>N.I DEMAND FIN.(SECURED)</v>
          </cell>
          <cell r="C11" t="str">
            <v>ON</v>
          </cell>
        </row>
        <row r="12">
          <cell r="A12">
            <v>6980</v>
          </cell>
          <cell r="B12" t="str">
            <v>NON INT HOUSING FINANCE MARK UP</v>
          </cell>
          <cell r="C12" t="str">
            <v>ON</v>
          </cell>
        </row>
        <row r="13">
          <cell r="A13">
            <v>6990</v>
          </cell>
          <cell r="B13" t="str">
            <v>FINANCE AGAINST PACKING CREDIT (FAPC )</v>
          </cell>
          <cell r="C13" t="str">
            <v>ON</v>
          </cell>
        </row>
        <row r="14">
          <cell r="A14">
            <v>7020</v>
          </cell>
          <cell r="B14" t="str">
            <v>OVERDRAFT-TEMPORARY</v>
          </cell>
          <cell r="C14" t="str">
            <v>ON</v>
          </cell>
        </row>
        <row r="15">
          <cell r="A15">
            <v>7050</v>
          </cell>
          <cell r="B15" t="str">
            <v>NON-INTT. CASH FIN. SECURED</v>
          </cell>
          <cell r="C15" t="str">
            <v>ON</v>
          </cell>
        </row>
        <row r="16">
          <cell r="A16">
            <v>7060</v>
          </cell>
          <cell r="B16" t="str">
            <v>NON-INT AGRI CASH FINANCE</v>
          </cell>
          <cell r="C16" t="str">
            <v>ON</v>
          </cell>
        </row>
        <row r="17">
          <cell r="A17">
            <v>7110</v>
          </cell>
          <cell r="B17" t="str">
            <v>NI FIM (SANCTIONED)</v>
          </cell>
          <cell r="C17" t="str">
            <v>ON</v>
          </cell>
        </row>
        <row r="18">
          <cell r="A18">
            <v>7120</v>
          </cell>
          <cell r="B18" t="str">
            <v>NON-INT.FIN.AGST TRST RECPT(FTR)</v>
          </cell>
          <cell r="C18" t="str">
            <v>ON</v>
          </cell>
        </row>
        <row r="19">
          <cell r="A19">
            <v>7130</v>
          </cell>
          <cell r="B19" t="str">
            <v>NIF-AGAINST LOCALLY MANU.MACH</v>
          </cell>
          <cell r="C19" t="str">
            <v>ON</v>
          </cell>
        </row>
        <row r="20">
          <cell r="A20">
            <v>7160</v>
          </cell>
          <cell r="B20" t="str">
            <v>NICF COMMODITY OPERATION</v>
          </cell>
          <cell r="C20" t="str">
            <v>ON</v>
          </cell>
        </row>
        <row r="21">
          <cell r="A21">
            <v>7170</v>
          </cell>
          <cell r="B21" t="str">
            <v>NICF COMMODITY OPERATION PASSCO.</v>
          </cell>
          <cell r="C21" t="str">
            <v>ON</v>
          </cell>
        </row>
        <row r="22">
          <cell r="A22">
            <v>7190</v>
          </cell>
          <cell r="B22" t="str">
            <v>F.A.P.E.-G(FCEF)</v>
          </cell>
          <cell r="C22" t="str">
            <v>ON</v>
          </cell>
        </row>
        <row r="23">
          <cell r="A23">
            <v>7200</v>
          </cell>
          <cell r="B23" t="str">
            <v>F.B.P.(FCEF)</v>
          </cell>
          <cell r="C23" t="str">
            <v>ON</v>
          </cell>
        </row>
        <row r="24">
          <cell r="A24">
            <v>7210</v>
          </cell>
          <cell r="B24" t="str">
            <v>NI PAD(O/D-IFDBC)TPC-CORP.</v>
          </cell>
          <cell r="C24" t="str">
            <v>ON</v>
          </cell>
        </row>
        <row r="25">
          <cell r="A25">
            <v>7220</v>
          </cell>
          <cell r="B25" t="str">
            <v>INLAND BILLS PURCHASED/DISCOUNT</v>
          </cell>
          <cell r="C25" t="str">
            <v>ON</v>
          </cell>
        </row>
        <row r="26">
          <cell r="A26">
            <v>7240</v>
          </cell>
          <cell r="B26" t="str">
            <v>P.A.D.(CASH &amp; ICA)</v>
          </cell>
          <cell r="C26" t="str">
            <v>ON</v>
          </cell>
        </row>
        <row r="27">
          <cell r="A27">
            <v>7250</v>
          </cell>
          <cell r="B27" t="str">
            <v>NI PAD</v>
          </cell>
          <cell r="C27" t="str">
            <v>ON</v>
          </cell>
        </row>
        <row r="28">
          <cell r="A28">
            <v>7260</v>
          </cell>
          <cell r="B28" t="str">
            <v>FOREIGN BILLS PURCHASED/DISCOUNTED</v>
          </cell>
          <cell r="C28" t="str">
            <v>ON</v>
          </cell>
        </row>
        <row r="29">
          <cell r="A29">
            <v>7270</v>
          </cell>
          <cell r="B29" t="str">
            <v>NI-FBP</v>
          </cell>
          <cell r="C29" t="str">
            <v>ON</v>
          </cell>
        </row>
        <row r="30">
          <cell r="A30">
            <v>7280</v>
          </cell>
          <cell r="B30" t="str">
            <v>INLAND BILLS PURCHASED</v>
          </cell>
          <cell r="C30" t="str">
            <v>ON</v>
          </cell>
        </row>
        <row r="31">
          <cell r="A31">
            <v>7320</v>
          </cell>
          <cell r="B31" t="str">
            <v>NON.INT FORN BILLS PURCHASED ON/AC</v>
          </cell>
          <cell r="C31" t="str">
            <v>ON</v>
          </cell>
        </row>
        <row r="32">
          <cell r="A32">
            <v>7330</v>
          </cell>
          <cell r="B32" t="str">
            <v>FAPE (FE 25)</v>
          </cell>
          <cell r="C32" t="str">
            <v>ON</v>
          </cell>
        </row>
        <row r="33">
          <cell r="A33">
            <v>7350</v>
          </cell>
          <cell r="B33" t="str">
            <v>QARZ E HASNA</v>
          </cell>
          <cell r="C33" t="str">
            <v>ON</v>
          </cell>
        </row>
        <row r="34">
          <cell r="A34">
            <v>7760</v>
          </cell>
          <cell r="B34" t="str">
            <v>OTHER ASSET MARKUP SER CHR RECOV</v>
          </cell>
          <cell r="C34" t="str">
            <v>ON</v>
          </cell>
        </row>
        <row r="35">
          <cell r="A35">
            <v>7850</v>
          </cell>
          <cell r="B35" t="str">
            <v>OTHER ASSETS MEND</v>
          </cell>
          <cell r="C35" t="str">
            <v>ON</v>
          </cell>
        </row>
        <row r="36">
          <cell r="A36">
            <v>8010</v>
          </cell>
          <cell r="B36" t="str">
            <v>SAM NPLS -LOAN/OD  ABOVE 1M</v>
          </cell>
          <cell r="C36" t="str">
            <v>ON</v>
          </cell>
        </row>
        <row r="37">
          <cell r="A37">
            <v>8020</v>
          </cell>
          <cell r="B37" t="str">
            <v>RCTF NPLS LOAN/OD BELOW 1 M</v>
          </cell>
          <cell r="C37" t="str">
            <v>ON</v>
          </cell>
        </row>
        <row r="38">
          <cell r="A38">
            <v>8040</v>
          </cell>
          <cell r="B38" t="str">
            <v>SAM BILLS- B.PUR/DIS.INLAND ABOVE 1M</v>
          </cell>
          <cell r="C38" t="str">
            <v>ON</v>
          </cell>
        </row>
        <row r="39">
          <cell r="A39">
            <v>8050</v>
          </cell>
          <cell r="B39" t="str">
            <v>RCTF BILLS- B.PUR/DISINLAND BELOW 1M</v>
          </cell>
          <cell r="C39" t="str">
            <v>ON</v>
          </cell>
        </row>
        <row r="40">
          <cell r="A40">
            <v>8110</v>
          </cell>
          <cell r="B40" t="str">
            <v>MURABAHA</v>
          </cell>
          <cell r="C40" t="str">
            <v>ON</v>
          </cell>
        </row>
        <row r="41">
          <cell r="A41">
            <v>8150</v>
          </cell>
          <cell r="B41" t="str">
            <v>N.I.SEASONAL CASH FINANCE</v>
          </cell>
          <cell r="C41" t="str">
            <v>ON</v>
          </cell>
        </row>
        <row r="42">
          <cell r="A42">
            <v>8160</v>
          </cell>
          <cell r="B42" t="str">
            <v>P.A.D(F.E.25)</v>
          </cell>
          <cell r="C42" t="str">
            <v>ON</v>
          </cell>
        </row>
        <row r="43">
          <cell r="A43">
            <v>8170</v>
          </cell>
          <cell r="B43" t="str">
            <v>FOREGIN CURRENCY BILLS PUR -F.E.25</v>
          </cell>
          <cell r="C43" t="str">
            <v>ON</v>
          </cell>
        </row>
        <row r="44">
          <cell r="A44">
            <v>8210</v>
          </cell>
          <cell r="B44" t="str">
            <v>BILLS LODGED</v>
          </cell>
          <cell r="C44" t="str">
            <v>OFF</v>
          </cell>
          <cell r="D44">
            <v>0.2</v>
          </cell>
        </row>
        <row r="45">
          <cell r="A45">
            <v>8220</v>
          </cell>
          <cell r="B45" t="str">
            <v>FOREIGN BILLS LODGED</v>
          </cell>
          <cell r="C45" t="str">
            <v>OFF</v>
          </cell>
          <cell r="D45">
            <v>0.2</v>
          </cell>
        </row>
        <row r="46">
          <cell r="A46">
            <v>8230</v>
          </cell>
          <cell r="B46" t="str">
            <v>CUSTOMER LIABILITY L.G.(TPC)</v>
          </cell>
          <cell r="C46" t="str">
            <v>OFF</v>
          </cell>
          <cell r="D46">
            <v>0.5</v>
          </cell>
        </row>
        <row r="47">
          <cell r="A47">
            <v>8240</v>
          </cell>
          <cell r="B47" t="str">
            <v>CUSTOMER LIABILITY  L.C.</v>
          </cell>
          <cell r="C47" t="str">
            <v>OFF</v>
          </cell>
          <cell r="D47">
            <v>0.2</v>
          </cell>
        </row>
        <row r="48">
          <cell r="A48">
            <v>8250</v>
          </cell>
          <cell r="B48" t="str">
            <v>CUSTOMER LIABILITY L.C (GOVT)</v>
          </cell>
          <cell r="C48" t="str">
            <v>OFF</v>
          </cell>
          <cell r="D48">
            <v>0.2</v>
          </cell>
        </row>
        <row r="49">
          <cell r="A49">
            <v>8260</v>
          </cell>
          <cell r="B49" t="str">
            <v>CUCSTOMER'S LIABI-LGS(EXP)(CORP)</v>
          </cell>
          <cell r="C49" t="str">
            <v>OFF</v>
          </cell>
          <cell r="D49">
            <v>0.2</v>
          </cell>
        </row>
        <row r="50">
          <cell r="A50">
            <v>8280</v>
          </cell>
          <cell r="B50" t="str">
            <v>CUSTOMERS LIAB. SHIPPING LGS.</v>
          </cell>
          <cell r="C50" t="str">
            <v>OFF</v>
          </cell>
          <cell r="D50">
            <v>0.2</v>
          </cell>
        </row>
        <row r="51">
          <cell r="A51">
            <v>8290</v>
          </cell>
          <cell r="B51" t="str">
            <v>CUSTOMER'S LIAB. FOR ACCEPTANCE</v>
          </cell>
          <cell r="C51" t="str">
            <v>OFF</v>
          </cell>
          <cell r="D51">
            <v>0.2</v>
          </cell>
        </row>
        <row r="52">
          <cell r="A52">
            <v>8340</v>
          </cell>
          <cell r="B52" t="str">
            <v>CUSTOMER LIAB.TRAVELLERS CHEQUES</v>
          </cell>
          <cell r="C52" t="str">
            <v>OFF</v>
          </cell>
        </row>
        <row r="53">
          <cell r="A53">
            <v>9010</v>
          </cell>
          <cell r="B53" t="str">
            <v>LTF EXPORT RIENTED PROJECT</v>
          </cell>
          <cell r="C53" t="str">
            <v>ON</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
      <sheetName val="Disb"/>
      <sheetName val="IntCar Appr List"/>
      <sheetName val="Summary"/>
      <sheetName val="ICF Disb Calc"/>
      <sheetName val="PRODUCTS"/>
      <sheetName val="Currency"/>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INPUT"/>
      <sheetName val="STATEMENT"/>
      <sheetName val="Over drawn Nostros "/>
      <sheetName val="Currency Risk "/>
      <sheetName val="FINANCE AS AFF"/>
      <sheetName val="Sheet3"/>
      <sheetName val="FINANCE"/>
      <sheetName val="A-C CODE &amp; NAME"/>
      <sheetName val="Lookups"/>
      <sheetName val="PRODUCT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ow r="1">
          <cell r="B1" t="str">
            <v>CODE</v>
          </cell>
          <cell r="C1" t="str">
            <v>NAME OF FOREIGN BANKS</v>
          </cell>
        </row>
        <row r="2">
          <cell r="B2" t="str">
            <v>AC018</v>
          </cell>
          <cell r="C2" t="str">
            <v>State Bank Of India, Overseas</v>
          </cell>
        </row>
        <row r="3">
          <cell r="B3" t="str">
            <v>AC030</v>
          </cell>
          <cell r="C3" t="str">
            <v>Janata Bank Dhaka.</v>
          </cell>
        </row>
        <row r="4">
          <cell r="B4" t="str">
            <v>AC074</v>
          </cell>
          <cell r="C4" t="str">
            <v>UBL New York</v>
          </cell>
        </row>
        <row r="5">
          <cell r="B5" t="str">
            <v>AD015</v>
          </cell>
          <cell r="C5" t="str">
            <v>Westpac Banking Corp Sydney</v>
          </cell>
        </row>
        <row r="6">
          <cell r="B6" t="str">
            <v>AD026</v>
          </cell>
          <cell r="C6" t="str">
            <v>AD Account Receivable</v>
          </cell>
        </row>
        <row r="7">
          <cell r="B7" t="str">
            <v>AS013</v>
          </cell>
          <cell r="C7" t="str">
            <v>Osterreichische Landerbanken,vie</v>
          </cell>
        </row>
        <row r="8">
          <cell r="B8" t="str">
            <v>BD817</v>
          </cell>
          <cell r="C8" t="str">
            <v>United Bank LTD,Manama-Bahrain</v>
          </cell>
        </row>
        <row r="9">
          <cell r="B9" t="str">
            <v>BF015</v>
          </cell>
          <cell r="C9" t="str">
            <v>Societe General De-Banque Bru.</v>
          </cell>
        </row>
        <row r="10">
          <cell r="B10" t="str">
            <v>BF037</v>
          </cell>
          <cell r="C10" t="str">
            <v>Habib Bank Limited, Belgium .</v>
          </cell>
        </row>
        <row r="11">
          <cell r="B11" t="str">
            <v>BU016</v>
          </cell>
          <cell r="C11" t="str">
            <v>Janata Bank Dhaka.</v>
          </cell>
        </row>
        <row r="12">
          <cell r="B12" t="str">
            <v>CD017</v>
          </cell>
          <cell r="C12" t="str">
            <v>Bank of Montreal , Canada.</v>
          </cell>
        </row>
        <row r="13">
          <cell r="B13" t="str">
            <v>CD028</v>
          </cell>
          <cell r="C13" t="str">
            <v>Royal Bank Of Canada,Montreal</v>
          </cell>
        </row>
        <row r="14">
          <cell r="B14" t="str">
            <v>CD039</v>
          </cell>
          <cell r="C14" t="str">
            <v>Bank Of Credit &amp; Commerce Intl.</v>
          </cell>
        </row>
        <row r="15">
          <cell r="B15" t="str">
            <v>CD051</v>
          </cell>
          <cell r="C15" t="str">
            <v>CD Account Payable</v>
          </cell>
        </row>
        <row r="16">
          <cell r="B16" t="str">
            <v>DG014</v>
          </cell>
          <cell r="C16" t="str">
            <v>Amro Bank, Amsterdam</v>
          </cell>
        </row>
        <row r="17">
          <cell r="B17" t="str">
            <v>DK515</v>
          </cell>
          <cell r="C17" t="str">
            <v>Den Danske Lndmandsbank,Copen</v>
          </cell>
        </row>
        <row r="18">
          <cell r="B18" t="str">
            <v>DK537</v>
          </cell>
          <cell r="C18" t="str">
            <v>A/S Copenhagen</v>
          </cell>
        </row>
        <row r="19">
          <cell r="B19" t="str">
            <v>DK559</v>
          </cell>
          <cell r="C19" t="str">
            <v>DK Account Payable</v>
          </cell>
        </row>
        <row r="20">
          <cell r="B20" t="str">
            <v>DM019</v>
          </cell>
          <cell r="C20" t="str">
            <v>Deutsche Bank A.G.Hamberg</v>
          </cell>
        </row>
        <row r="21">
          <cell r="B21" t="str">
            <v>DM020</v>
          </cell>
          <cell r="C21" t="str">
            <v>Dresdner Bank A. G. Frankfurt</v>
          </cell>
        </row>
        <row r="22">
          <cell r="B22" t="str">
            <v>DM053</v>
          </cell>
          <cell r="C22" t="str">
            <v>Commerzebank A.G.Frankfurt</v>
          </cell>
        </row>
        <row r="23">
          <cell r="B23" t="str">
            <v>DM086</v>
          </cell>
          <cell r="C23" t="str">
            <v>Bank of Comm &amp; Credit Int.Fran</v>
          </cell>
        </row>
        <row r="24">
          <cell r="B24" t="str">
            <v>DM097</v>
          </cell>
          <cell r="C24" t="str">
            <v>National Bank Of Pakistan,Frank</v>
          </cell>
        </row>
        <row r="25">
          <cell r="B25" t="str">
            <v>DM224</v>
          </cell>
          <cell r="C25" t="str">
            <v>UBL FFT FE-25 DM</v>
          </cell>
        </row>
        <row r="26">
          <cell r="B26" t="str">
            <v>DM235</v>
          </cell>
          <cell r="C26" t="str">
            <v>UBL FFT FE-25 DEPOSIT DM</v>
          </cell>
        </row>
        <row r="27">
          <cell r="B27" t="str">
            <v>ED815</v>
          </cell>
          <cell r="C27" t="str">
            <v>United Bank Ltd, Dera Dubai</v>
          </cell>
        </row>
        <row r="28">
          <cell r="B28" t="str">
            <v>EU025</v>
          </cell>
          <cell r="C28" t="str">
            <v>Dresdner Bank AG Euro</v>
          </cell>
        </row>
        <row r="29">
          <cell r="B29" t="str">
            <v>EU036</v>
          </cell>
          <cell r="C29" t="str">
            <v>Habib Bank LTD. Belgium Euro</v>
          </cell>
        </row>
        <row r="30">
          <cell r="B30" t="str">
            <v>EU047</v>
          </cell>
          <cell r="C30" t="str">
            <v>Deutche Bank Frank Furt Euro</v>
          </cell>
        </row>
        <row r="31">
          <cell r="B31" t="str">
            <v>EU058</v>
          </cell>
          <cell r="C31" t="str">
            <v>Placement with FOR/BNK Euro</v>
          </cell>
        </row>
        <row r="32">
          <cell r="B32" t="str">
            <v>EU069</v>
          </cell>
          <cell r="C32" t="str">
            <v>United National Bank LTD (EURO)</v>
          </cell>
        </row>
        <row r="33">
          <cell r="B33" t="str">
            <v>EU070</v>
          </cell>
          <cell r="C33" t="str">
            <v>EURO FE-25</v>
          </cell>
        </row>
        <row r="34">
          <cell r="B34" t="str">
            <v>EU081</v>
          </cell>
          <cell r="C34" t="str">
            <v>EURO FE-25 DEPOSIT</v>
          </cell>
        </row>
        <row r="35">
          <cell r="B35" t="str">
            <v>EU092</v>
          </cell>
          <cell r="C35" t="str">
            <v>Fortis Bank Belgium Euro</v>
          </cell>
        </row>
        <row r="36">
          <cell r="B36" t="str">
            <v>EU105</v>
          </cell>
          <cell r="C36" t="str">
            <v>National Bank of Pakistan Euro</v>
          </cell>
        </row>
        <row r="37">
          <cell r="B37" t="str">
            <v>EU116</v>
          </cell>
          <cell r="C37" t="str">
            <v>NBP Frank furt EURO</v>
          </cell>
        </row>
        <row r="38">
          <cell r="B38" t="str">
            <v>EU127</v>
          </cell>
          <cell r="C38" t="str">
            <v>Banca Commerciale Italiana EURO</v>
          </cell>
        </row>
        <row r="39">
          <cell r="B39" t="str">
            <v>EU138</v>
          </cell>
          <cell r="C39" t="str">
            <v>ABN Amro Amsterdam EURO</v>
          </cell>
        </row>
        <row r="40">
          <cell r="B40" t="str">
            <v>EU149</v>
          </cell>
          <cell r="C40" t="str">
            <v>Bank of Austria Vienaa EURO</v>
          </cell>
        </row>
        <row r="41">
          <cell r="B41" t="str">
            <v>EU150</v>
          </cell>
          <cell r="C41" t="str">
            <v>COMERZE BANK FRANKFURT EURO</v>
          </cell>
        </row>
        <row r="42">
          <cell r="B42" t="str">
            <v>EU161</v>
          </cell>
          <cell r="C42" t="str">
            <v>SOCIETE GENERALE PARIS EURO</v>
          </cell>
        </row>
        <row r="43">
          <cell r="B43" t="str">
            <v>EU172</v>
          </cell>
          <cell r="C43" t="str">
            <v>BANCO DI BILBAO SPAIN EURO</v>
          </cell>
        </row>
        <row r="44">
          <cell r="B44" t="str">
            <v>EU172</v>
          </cell>
          <cell r="C44" t="str">
            <v>Bnco Di Bilbao Spain EURO</v>
          </cell>
        </row>
        <row r="45">
          <cell r="B45" t="str">
            <v>EU194</v>
          </cell>
          <cell r="C45" t="str">
            <v>EURO FE - 31</v>
          </cell>
        </row>
        <row r="46">
          <cell r="B46" t="str">
            <v>EU207</v>
          </cell>
          <cell r="C46" t="str">
            <v>EURO FE  - 31 DEPOSIT</v>
          </cell>
        </row>
        <row r="47">
          <cell r="B47" t="str">
            <v>EU218</v>
          </cell>
          <cell r="C47" t="str">
            <v>Trade related financing under FE 25</v>
          </cell>
        </row>
        <row r="48">
          <cell r="B48" t="str">
            <v>FF019</v>
          </cell>
          <cell r="C48" t="str">
            <v>Societe General Paris.</v>
          </cell>
        </row>
        <row r="49">
          <cell r="B49" t="str">
            <v>FF064</v>
          </cell>
          <cell r="C49" t="str">
            <v>Banque National de Paris</v>
          </cell>
        </row>
        <row r="50">
          <cell r="B50" t="str">
            <v>FF075</v>
          </cell>
          <cell r="C50" t="str">
            <v>National Bank Of Pakistan,Paris</v>
          </cell>
        </row>
        <row r="51">
          <cell r="B51" t="str">
            <v>FF097</v>
          </cell>
          <cell r="C51" t="str">
            <v>FF Account Receivable</v>
          </cell>
        </row>
        <row r="52">
          <cell r="B52" t="str">
            <v>HK019</v>
          </cell>
          <cell r="C52" t="str">
            <v>Hongkong &amp; Shanghai Banking Co</v>
          </cell>
        </row>
        <row r="53">
          <cell r="B53" t="str">
            <v>HK020</v>
          </cell>
          <cell r="C53" t="str">
            <v>National Bank Of Pakistan, Hong.</v>
          </cell>
        </row>
        <row r="54">
          <cell r="B54" t="str">
            <v>HK042</v>
          </cell>
          <cell r="C54" t="str">
            <v>HK Account Payable</v>
          </cell>
        </row>
        <row r="55">
          <cell r="B55" t="str">
            <v>IL012</v>
          </cell>
          <cell r="C55" t="str">
            <v>Banca Commerciale Italiana,Mil.</v>
          </cell>
        </row>
        <row r="56">
          <cell r="B56" t="str">
            <v>IL034</v>
          </cell>
          <cell r="C56" t="str">
            <v>IL Account Payable</v>
          </cell>
        </row>
        <row r="57">
          <cell r="B57" t="str">
            <v>IU018</v>
          </cell>
          <cell r="C57" t="str">
            <v>State Bank Of India, Overseas</v>
          </cell>
        </row>
        <row r="58">
          <cell r="B58" t="str">
            <v>IU030</v>
          </cell>
          <cell r="C58" t="str">
            <v>Standard Chartered Bank Bombay</v>
          </cell>
        </row>
        <row r="59">
          <cell r="B59" t="str">
            <v>JY016</v>
          </cell>
          <cell r="C59" t="str">
            <v>Sumitomo Bank Ltd , Tokyo</v>
          </cell>
        </row>
        <row r="60">
          <cell r="B60" t="str">
            <v>JY050</v>
          </cell>
          <cell r="C60" t="str">
            <v>National Bank of Pakista Tokyo</v>
          </cell>
        </row>
        <row r="61">
          <cell r="B61" t="str">
            <v>JY061</v>
          </cell>
          <cell r="C61" t="str">
            <v>Bank Of Tokyo, Tokyo</v>
          </cell>
        </row>
        <row r="62">
          <cell r="B62" t="str">
            <v>JY072</v>
          </cell>
          <cell r="C62" t="str">
            <v>B.C.C.I., Tokyo</v>
          </cell>
        </row>
        <row r="63">
          <cell r="B63" t="str">
            <v>JY094</v>
          </cell>
          <cell r="C63" t="str">
            <v>JY Payable</v>
          </cell>
        </row>
        <row r="64">
          <cell r="B64" t="str">
            <v>JY107</v>
          </cell>
          <cell r="C64" t="str">
            <v>Trade related financing under FE 25</v>
          </cell>
        </row>
        <row r="65">
          <cell r="B65" t="str">
            <v>KD019</v>
          </cell>
          <cell r="C65" t="str">
            <v>National Bank Of Kuwait, Kuwait</v>
          </cell>
        </row>
        <row r="66">
          <cell r="B66" t="str">
            <v>KW018</v>
          </cell>
          <cell r="C66" t="str">
            <v>National Bank of Pakistan Tokyo</v>
          </cell>
        </row>
        <row r="67">
          <cell r="B67" t="str">
            <v>NK019</v>
          </cell>
          <cell r="C67" t="str">
            <v>Christinia Bank Oslo</v>
          </cell>
        </row>
        <row r="68">
          <cell r="B68" t="str">
            <v>NK020</v>
          </cell>
          <cell r="C68" t="str">
            <v>Den Norske Credit Bank, Oslo</v>
          </cell>
        </row>
        <row r="69">
          <cell r="B69" t="str">
            <v>NZ017</v>
          </cell>
          <cell r="C69" t="str">
            <v>ANZ Banking Group Ltd.Auckland</v>
          </cell>
        </row>
        <row r="70">
          <cell r="B70" t="str">
            <v>NZ039</v>
          </cell>
          <cell r="C70" t="str">
            <v>NZ Account Payable</v>
          </cell>
        </row>
        <row r="71">
          <cell r="B71" t="str">
            <v>OR014</v>
          </cell>
          <cell r="C71" t="str">
            <v>Commecial Bank Of Oman Ltd. Muscat</v>
          </cell>
        </row>
        <row r="72">
          <cell r="B72" t="str">
            <v>QR016</v>
          </cell>
          <cell r="C72" t="str">
            <v>United Bank limted, Doha Qatar</v>
          </cell>
        </row>
        <row r="73">
          <cell r="B73" t="str">
            <v>RU016</v>
          </cell>
          <cell r="C73" t="str">
            <v>Bank Sadert  Iran</v>
          </cell>
        </row>
        <row r="74">
          <cell r="B74" t="str">
            <v>SD039</v>
          </cell>
          <cell r="C74" t="str">
            <v>Habib Bank Limited,Singapore</v>
          </cell>
        </row>
        <row r="75">
          <cell r="B75" t="str">
            <v>SF011</v>
          </cell>
          <cell r="C75" t="str">
            <v>Union Bank Of Switzerland,Zurich</v>
          </cell>
        </row>
        <row r="76">
          <cell r="B76" t="str">
            <v>SF817</v>
          </cell>
          <cell r="C76" t="str">
            <v>United Bank A.G.Zurich, Zurich</v>
          </cell>
        </row>
        <row r="77">
          <cell r="B77" t="str">
            <v>SF839</v>
          </cell>
          <cell r="C77" t="str">
            <v>SF Account Payable</v>
          </cell>
        </row>
        <row r="78">
          <cell r="B78" t="str">
            <v>SK519</v>
          </cell>
          <cell r="C78" t="str">
            <v>Sevenska Handels Banken Stock</v>
          </cell>
        </row>
        <row r="79">
          <cell r="B79" t="str">
            <v>SK531</v>
          </cell>
          <cell r="C79" t="str">
            <v>SK Account Receivable</v>
          </cell>
        </row>
        <row r="80">
          <cell r="B80" t="str">
            <v>SP014</v>
          </cell>
          <cell r="C80" t="str">
            <v>Banco Bilbao Vizcaya</v>
          </cell>
        </row>
        <row r="81">
          <cell r="B81" t="str">
            <v>SR518</v>
          </cell>
          <cell r="C81" t="str">
            <v>Bank AL-Jazira</v>
          </cell>
        </row>
        <row r="82">
          <cell r="B82" t="str">
            <v>SR529</v>
          </cell>
          <cell r="C82" t="str">
            <v>Riyadh Bank Saudi Arabia</v>
          </cell>
        </row>
        <row r="83">
          <cell r="B83" t="str">
            <v>SU012</v>
          </cell>
          <cell r="C83" t="str">
            <v>Peoples Bank Colombo Srilanka</v>
          </cell>
        </row>
        <row r="84">
          <cell r="B84" t="str">
            <v>SU023</v>
          </cell>
          <cell r="C84" t="str">
            <v>Muslim Commercial Bank, Colombo</v>
          </cell>
        </row>
        <row r="85">
          <cell r="B85" t="str">
            <v>UK048</v>
          </cell>
          <cell r="C85" t="str">
            <v>Barclays Bank London</v>
          </cell>
        </row>
        <row r="86">
          <cell r="B86" t="str">
            <v>UK093</v>
          </cell>
          <cell r="C86" t="str">
            <v>Midland Bank PLC London</v>
          </cell>
        </row>
        <row r="87">
          <cell r="B87" t="str">
            <v>UK106</v>
          </cell>
          <cell r="C87" t="str">
            <v>Muslim Commercial Bank ltd.Lond</v>
          </cell>
        </row>
        <row r="88">
          <cell r="B88" t="str">
            <v>UK117</v>
          </cell>
          <cell r="C88" t="str">
            <v>National Bank Of Pakistan Lond.</v>
          </cell>
        </row>
        <row r="89">
          <cell r="B89" t="str">
            <v>UK128</v>
          </cell>
          <cell r="C89" t="str">
            <v>National Westminister Bank PLC</v>
          </cell>
        </row>
        <row r="90">
          <cell r="B90" t="str">
            <v>UK811</v>
          </cell>
          <cell r="C90" t="str">
            <v>United National Bank Limited</v>
          </cell>
        </row>
        <row r="91">
          <cell r="B91" t="str">
            <v>UK844</v>
          </cell>
          <cell r="C91" t="str">
            <v>United National Bank Limited</v>
          </cell>
        </row>
        <row r="92">
          <cell r="B92" t="str">
            <v>UK855</v>
          </cell>
          <cell r="C92" t="str">
            <v>United National Bank Limited</v>
          </cell>
        </row>
        <row r="93">
          <cell r="B93" t="str">
            <v>UK866</v>
          </cell>
          <cell r="C93" t="str">
            <v>United National Bank Limited</v>
          </cell>
        </row>
        <row r="94">
          <cell r="B94" t="str">
            <v>UK902</v>
          </cell>
          <cell r="C94" t="str">
            <v>United National Bank Limited</v>
          </cell>
        </row>
        <row r="95">
          <cell r="B95" t="str">
            <v>UK913</v>
          </cell>
          <cell r="C95" t="str">
            <v>United National Bank Limited</v>
          </cell>
        </row>
        <row r="96">
          <cell r="B96" t="str">
            <v>US011</v>
          </cell>
          <cell r="C96" t="str">
            <v>American Exp.Co.NY</v>
          </cell>
        </row>
        <row r="97">
          <cell r="B97" t="str">
            <v>US022</v>
          </cell>
          <cell r="C97" t="str">
            <v>Deutsche Bank Trust Co.America</v>
          </cell>
        </row>
        <row r="98">
          <cell r="B98" t="str">
            <v>US033</v>
          </cell>
          <cell r="C98" t="str">
            <v>Bank of America , NY</v>
          </cell>
        </row>
        <row r="99">
          <cell r="B99" t="str">
            <v>US044</v>
          </cell>
          <cell r="C99" t="str">
            <v>Bank of Calicornia,San Francisco</v>
          </cell>
        </row>
        <row r="100">
          <cell r="B100" t="str">
            <v>US066</v>
          </cell>
          <cell r="C100" t="str">
            <v>Bank Of New York</v>
          </cell>
        </row>
        <row r="101">
          <cell r="B101" t="str">
            <v>US077</v>
          </cell>
          <cell r="C101" t="str">
            <v>Jpmorgan Chase Bank,New York</v>
          </cell>
        </row>
        <row r="102">
          <cell r="B102" t="str">
            <v>US102</v>
          </cell>
          <cell r="C102" t="str">
            <v>Citi Bank NA, Newyork</v>
          </cell>
        </row>
        <row r="103">
          <cell r="B103" t="str">
            <v>US124</v>
          </cell>
          <cell r="C103" t="str">
            <v>F. C. US $ Bond Discount</v>
          </cell>
        </row>
        <row r="104">
          <cell r="B104" t="str">
            <v>US135</v>
          </cell>
          <cell r="C104" t="str">
            <v>F. C. US $ Bond Accrual</v>
          </cell>
        </row>
        <row r="105">
          <cell r="B105" t="str">
            <v>US146</v>
          </cell>
          <cell r="C105" t="str">
            <v>F. C. US $ Bond Redemption</v>
          </cell>
        </row>
        <row r="106">
          <cell r="B106" t="str">
            <v>US168</v>
          </cell>
          <cell r="C106" t="str">
            <v>Fleet Bank International</v>
          </cell>
        </row>
        <row r="107">
          <cell r="B107" t="str">
            <v>US362</v>
          </cell>
          <cell r="C107" t="str">
            <v>EPZ Branch</v>
          </cell>
        </row>
        <row r="108">
          <cell r="B108" t="str">
            <v>US817</v>
          </cell>
          <cell r="C108" t="str">
            <v>UBL New York</v>
          </cell>
        </row>
        <row r="109">
          <cell r="B109" t="str">
            <v>US839</v>
          </cell>
          <cell r="C109" t="str">
            <v>F. C. US &amp; Bond Discount</v>
          </cell>
        </row>
        <row r="110">
          <cell r="B110" t="str">
            <v>US840</v>
          </cell>
          <cell r="C110" t="str">
            <v>UBL New York,   F.E.25</v>
          </cell>
        </row>
        <row r="111">
          <cell r="B111" t="str">
            <v>US862</v>
          </cell>
          <cell r="C111" t="str">
            <v>Placement with Branches US$</v>
          </cell>
        </row>
        <row r="112">
          <cell r="B112" t="str">
            <v>US873</v>
          </cell>
          <cell r="C112" t="str">
            <v>Placement agnst F.E.25 Deposit</v>
          </cell>
        </row>
        <row r="113">
          <cell r="B113" t="str">
            <v>US884</v>
          </cell>
          <cell r="C113" t="str">
            <v>UBL F.E.25  Deposit.</v>
          </cell>
        </row>
        <row r="114">
          <cell r="B114" t="str">
            <v>US895</v>
          </cell>
          <cell r="C114" t="str">
            <v>US Account Receivable</v>
          </cell>
        </row>
        <row r="115">
          <cell r="B115" t="str">
            <v>US908</v>
          </cell>
          <cell r="C115" t="str">
            <v>US Account Payable</v>
          </cell>
        </row>
        <row r="116">
          <cell r="B116" t="str">
            <v>US919</v>
          </cell>
          <cell r="C116" t="str">
            <v>Mashreq Bank New York</v>
          </cell>
        </row>
        <row r="117">
          <cell r="B117" t="str">
            <v>US920</v>
          </cell>
          <cell r="C117" t="str">
            <v>Balance with SBP 5% CR - FE25</v>
          </cell>
        </row>
        <row r="118">
          <cell r="B118" t="str">
            <v>US931</v>
          </cell>
          <cell r="C118" t="str">
            <v>Balance with SBP 15% SP CR - FE25</v>
          </cell>
        </row>
        <row r="119">
          <cell r="B119" t="str">
            <v>US942</v>
          </cell>
          <cell r="C119" t="str">
            <v>Trade related financing under FE 25</v>
          </cell>
        </row>
        <row r="120">
          <cell r="B120" t="str">
            <v>US953</v>
          </cell>
          <cell r="C120" t="str">
            <v>UBL New York fe - 31</v>
          </cell>
        </row>
        <row r="121">
          <cell r="B121" t="str">
            <v>US964</v>
          </cell>
          <cell r="C121" t="str">
            <v>UBL New Your fe 31 Deposit</v>
          </cell>
        </row>
        <row r="122">
          <cell r="B122" t="str">
            <v>US997</v>
          </cell>
          <cell r="C122" t="str">
            <v>F. C. US $ Bond Face Value</v>
          </cell>
        </row>
        <row r="136">
          <cell r="B136">
            <v>6080</v>
          </cell>
          <cell r="C136" t="str">
            <v>Balance with foreign Banks</v>
          </cell>
        </row>
        <row r="137">
          <cell r="B137">
            <v>6160</v>
          </cell>
          <cell r="C137" t="str">
            <v>Balance with Overseas Branches</v>
          </cell>
        </row>
        <row r="138">
          <cell r="B138">
            <v>6180</v>
          </cell>
          <cell r="C138" t="str">
            <v>Placement with Oerseas Branches</v>
          </cell>
        </row>
        <row r="139">
          <cell r="B139">
            <v>6190</v>
          </cell>
          <cell r="C139" t="str">
            <v>Placement with Centrtal Bank</v>
          </cell>
        </row>
        <row r="145">
          <cell r="B145">
            <v>1</v>
          </cell>
          <cell r="C145" t="str">
            <v>BY FLOPY</v>
          </cell>
        </row>
        <row r="146">
          <cell r="B146">
            <v>10336</v>
          </cell>
          <cell r="C146" t="str">
            <v>INCOME RECEIVED ON  PLACEMENT</v>
          </cell>
        </row>
        <row r="147">
          <cell r="B147">
            <v>347007</v>
          </cell>
          <cell r="C147" t="str">
            <v xml:space="preserve">SD HAJ DEPOSIT </v>
          </cell>
        </row>
        <row r="148">
          <cell r="B148">
            <v>620014</v>
          </cell>
          <cell r="C148" t="str">
            <v>INCOME A/c. PLS EXCH. GBP</v>
          </cell>
        </row>
        <row r="149">
          <cell r="B149">
            <v>620022</v>
          </cell>
          <cell r="C149" t="str">
            <v>INCOME A/c. PLS EXCH USD</v>
          </cell>
        </row>
        <row r="150">
          <cell r="B150">
            <v>620048</v>
          </cell>
          <cell r="C150" t="str">
            <v>INCOME A/c. PLS EXCH OTHER</v>
          </cell>
        </row>
        <row r="151">
          <cell r="B151">
            <v>690351</v>
          </cell>
          <cell r="C151" t="str">
            <v>INCOME GOP BOND EQT Rs.</v>
          </cell>
        </row>
        <row r="152">
          <cell r="B152">
            <v>780034</v>
          </cell>
          <cell r="C152" t="str">
            <v>GAIN / LOSS SECURITIES EQT Rs.</v>
          </cell>
        </row>
        <row r="153">
          <cell r="B153">
            <v>1150088</v>
          </cell>
          <cell r="C153" t="str">
            <v>EXP. A/C.INT. / CHARGES (FX)</v>
          </cell>
        </row>
        <row r="154">
          <cell r="B154">
            <v>1180016</v>
          </cell>
          <cell r="C154" t="str">
            <v>MARK UP PAID FUNDING COST FBPs</v>
          </cell>
        </row>
        <row r="155">
          <cell r="B155">
            <v>2010011</v>
          </cell>
          <cell r="C155" t="str">
            <v>EXPENDITURE A/c. BROKERAGE (FX)</v>
          </cell>
        </row>
        <row r="156">
          <cell r="B156">
            <v>2050087</v>
          </cell>
          <cell r="C156" t="str">
            <v>EXP. A/c. TELEX / CABLE / TP</v>
          </cell>
        </row>
        <row r="157">
          <cell r="B157">
            <v>2080025</v>
          </cell>
          <cell r="C157" t="str">
            <v>EXP. A/c. REUTERS FEE/SWIFT EXP.</v>
          </cell>
        </row>
        <row r="158">
          <cell r="B158">
            <v>3210010</v>
          </cell>
          <cell r="C158" t="str">
            <v>VOSTRO PK. Rs. CD - 16</v>
          </cell>
        </row>
        <row r="159">
          <cell r="B159">
            <v>3590482</v>
          </cell>
          <cell r="C159" t="str">
            <v>SD A/c. VOSTRO P. Rs.</v>
          </cell>
        </row>
        <row r="160">
          <cell r="B160">
            <v>4340176</v>
          </cell>
          <cell r="C160" t="str">
            <v>PROVISION FOR BROKERAGE</v>
          </cell>
        </row>
        <row r="161">
          <cell r="B161">
            <v>4340437</v>
          </cell>
          <cell r="C161" t="str">
            <v>PROVISION FOR EXCHANGE EARNING</v>
          </cell>
        </row>
        <row r="162">
          <cell r="B162">
            <v>5290135</v>
          </cell>
          <cell r="C162" t="str">
            <v>INT. PAY FBP FUNDING COST.</v>
          </cell>
        </row>
        <row r="163">
          <cell r="B163">
            <v>5610014</v>
          </cell>
          <cell r="C163" t="str">
            <v>HEAD OFFICE ACCOUNT</v>
          </cell>
        </row>
        <row r="164">
          <cell r="B164">
            <v>5610188</v>
          </cell>
          <cell r="C164" t="str">
            <v>H.O.A/C. TREASURY DIVISION</v>
          </cell>
        </row>
        <row r="165">
          <cell r="B165">
            <v>5710018</v>
          </cell>
          <cell r="C165" t="str">
            <v>HO A/c. FGN. EXCH. CELL</v>
          </cell>
        </row>
        <row r="166">
          <cell r="B166">
            <v>6030015</v>
          </cell>
          <cell r="C166" t="str">
            <v>SBP A/c.</v>
          </cell>
        </row>
        <row r="167">
          <cell r="B167">
            <v>6080018</v>
          </cell>
          <cell r="C167" t="str">
            <v>BALANCE WITH F/ BANKS</v>
          </cell>
        </row>
        <row r="168">
          <cell r="B168">
            <v>6100017</v>
          </cell>
          <cell r="C168" t="str">
            <v>LENDING TO BRANCHES (FE 25)</v>
          </cell>
        </row>
        <row r="169">
          <cell r="B169">
            <v>7550309</v>
          </cell>
          <cell r="C169" t="str">
            <v>O/A A/C UNREALIZED GAIN/LOSS ON FWD</v>
          </cell>
        </row>
        <row r="170">
          <cell r="B170">
            <v>7550505</v>
          </cell>
          <cell r="C170" t="str">
            <v>O/ASSETS</v>
          </cell>
        </row>
        <row r="171">
          <cell r="B171">
            <v>7720019</v>
          </cell>
          <cell r="C171" t="str">
            <v>O/A ADJUSTING A/c. DR.</v>
          </cell>
        </row>
      </sheetData>
      <sheetData sheetId="10" refreshError="1"/>
      <sheetData sheetId="11"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S-UAE"/>
      <sheetName val="Abu Dhabi"/>
      <sheetName val="TOTAL OVS BRS ST AUG 02"/>
      <sheetName val="Analytics Summary"/>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lding Position"/>
      <sheetName val="Maturity Profile"/>
      <sheetName val="Ranges"/>
      <sheetName val="PIVOT ALL"/>
      <sheetName val="MTM with Yields"/>
      <sheetName val="main"/>
      <sheetName val="Sheet2"/>
      <sheetName val="Rate Input"/>
      <sheetName val="A-C CODE &amp; NAME"/>
      <sheetName val="Sheet3"/>
      <sheetName val="Implied Rate"/>
      <sheetName val="BAHRAIN"/>
      <sheetName val="DOHA QATAR "/>
      <sheetName val="PAKISTAN"/>
      <sheetName val="rate "/>
      <sheetName val="UAE"/>
      <sheetName val="TABLES"/>
      <sheetName val="Lookups"/>
      <sheetName val="各月细目"/>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2016"/>
      <sheetName val="BS"/>
      <sheetName val="IS"/>
      <sheetName val="COMP INC"/>
      <sheetName val="CFS"/>
      <sheetName val="SOMPF"/>
      <sheetName val="SIC2"/>
      <sheetName val="SIP2"/>
      <sheetName val="AFS"/>
      <sheetName val="DT HFT"/>
      <sheetName val="GIS"/>
      <sheetName val="DT AFS"/>
      <sheetName val="PIBs (DT)"/>
      <sheetName val="T-Bills (DT)"/>
      <sheetName val="MM TBills "/>
      <sheetName val="PIBs (MM)"/>
      <sheetName val="T-Bills (MM)"/>
      <sheetName val="Form 8"/>
      <sheetName val="Form 9"/>
      <sheetName val="Form 10"/>
      <sheetName val="1-2.2"/>
      <sheetName val="1-12"/>
      <sheetName val="13-16"/>
      <sheetName val="17-17.1.2"/>
      <sheetName val="17.1.2"/>
      <sheetName val="17.1.3-17.2"/>
      <sheetName val="17.3"/>
      <sheetName val="17.4 (2016)"/>
      <sheetName val="17.4 (2015)"/>
      <sheetName val="18.4 (2012)"/>
      <sheetName val="17.4 (2014)"/>
      <sheetName val="17.5"/>
      <sheetName val="18-21"/>
      <sheetName val="Complainces - Od and Td"/>
      <sheetName val="tb-2014"/>
      <sheetName val="Lead"/>
      <sheetName val="WWF"/>
      <sheetName val="Tax Provision"/>
      <sheetName val="Links"/>
      <sheetName val="Tickmarks"/>
      <sheetName val="NAV match"/>
      <sheetName val="tb-2015"/>
    </sheetNames>
    <sheetDataSet>
      <sheetData sheetId="0"/>
      <sheetData sheetId="1">
        <row r="13">
          <cell r="K13">
            <v>41952664</v>
          </cell>
        </row>
        <row r="15">
          <cell r="K15">
            <v>1136486451</v>
          </cell>
        </row>
        <row r="16">
          <cell r="K16">
            <v>1420781</v>
          </cell>
        </row>
        <row r="17">
          <cell r="K17">
            <v>19948434</v>
          </cell>
        </row>
        <row r="19">
          <cell r="K19">
            <v>3289376</v>
          </cell>
        </row>
        <row r="23">
          <cell r="K23">
            <v>1513527</v>
          </cell>
        </row>
        <row r="24">
          <cell r="K24">
            <v>147638</v>
          </cell>
        </row>
      </sheetData>
      <sheetData sheetId="2">
        <row r="28">
          <cell r="E28">
            <v>6372275</v>
          </cell>
        </row>
      </sheetData>
      <sheetData sheetId="3"/>
      <sheetData sheetId="4"/>
      <sheetData sheetId="5">
        <row r="50">
          <cell r="A50" t="str">
            <v>For MCB-Arif Habib Savings and Investments Limited</v>
          </cell>
        </row>
      </sheetData>
      <sheetData sheetId="6">
        <row r="16">
          <cell r="D16">
            <v>475435381</v>
          </cell>
        </row>
      </sheetData>
      <sheetData sheetId="7">
        <row r="115">
          <cell r="K115">
            <v>281497066</v>
          </cell>
        </row>
      </sheetData>
      <sheetData sheetId="8">
        <row r="104">
          <cell r="K104" t="e">
            <v>#REF!</v>
          </cell>
        </row>
      </sheetData>
      <sheetData sheetId="9">
        <row r="25">
          <cell r="H25">
            <v>252148368</v>
          </cell>
        </row>
      </sheetData>
      <sheetData sheetId="10"/>
      <sheetData sheetId="11">
        <row r="38">
          <cell r="J38">
            <v>54805932</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F2" t="str">
            <v>Preliminary</v>
          </cell>
        </row>
      </sheetData>
      <sheetData sheetId="36"/>
      <sheetData sheetId="37"/>
      <sheetData sheetId="38">
        <row r="1">
          <cell r="F1" t="str">
            <v>Preliminary</v>
          </cell>
          <cell r="G1" t="str">
            <v>AJE</v>
          </cell>
          <cell r="H1" t="str">
            <v>Adjusted</v>
          </cell>
          <cell r="I1" t="str">
            <v>RJE</v>
          </cell>
          <cell r="J1" t="str">
            <v>'2013</v>
          </cell>
          <cell r="K1" t="str">
            <v>'2012</v>
          </cell>
        </row>
        <row r="3">
          <cell r="F3">
            <v>0</v>
          </cell>
          <cell r="G3">
            <v>0</v>
          </cell>
          <cell r="H3">
            <v>0</v>
          </cell>
          <cell r="I3">
            <v>0</v>
          </cell>
          <cell r="J3">
            <v>0</v>
          </cell>
          <cell r="K3">
            <v>0</v>
          </cell>
        </row>
        <row r="4">
          <cell r="F4">
            <v>0</v>
          </cell>
          <cell r="G4">
            <v>0</v>
          </cell>
          <cell r="H4">
            <v>0</v>
          </cell>
          <cell r="I4">
            <v>0</v>
          </cell>
          <cell r="J4">
            <v>0</v>
          </cell>
          <cell r="K4">
            <v>0</v>
          </cell>
        </row>
        <row r="6">
          <cell r="F6">
            <v>1144</v>
          </cell>
          <cell r="G6">
            <v>0</v>
          </cell>
          <cell r="H6">
            <v>1144</v>
          </cell>
          <cell r="I6">
            <v>0</v>
          </cell>
          <cell r="J6">
            <v>1144</v>
          </cell>
          <cell r="K6">
            <v>1144</v>
          </cell>
        </row>
        <row r="7">
          <cell r="F7">
            <v>0</v>
          </cell>
          <cell r="G7">
            <v>0</v>
          </cell>
          <cell r="H7">
            <v>0</v>
          </cell>
          <cell r="I7">
            <v>0</v>
          </cell>
          <cell r="J7">
            <v>0</v>
          </cell>
          <cell r="K7">
            <v>4864043</v>
          </cell>
        </row>
        <row r="8">
          <cell r="F8">
            <v>-5946446</v>
          </cell>
          <cell r="G8">
            <v>0</v>
          </cell>
          <cell r="H8">
            <v>-5946446</v>
          </cell>
          <cell r="I8">
            <v>0</v>
          </cell>
          <cell r="J8">
            <v>-5946446</v>
          </cell>
          <cell r="K8">
            <v>-718510</v>
          </cell>
        </row>
        <row r="9">
          <cell r="F9">
            <v>-1435542</v>
          </cell>
          <cell r="G9">
            <v>0</v>
          </cell>
          <cell r="H9">
            <v>-1435542</v>
          </cell>
          <cell r="I9">
            <v>0</v>
          </cell>
          <cell r="J9">
            <v>-1435542</v>
          </cell>
          <cell r="K9">
            <v>-29183</v>
          </cell>
        </row>
        <row r="10">
          <cell r="F10">
            <v>0</v>
          </cell>
          <cell r="G10">
            <v>0</v>
          </cell>
          <cell r="H10">
            <v>0</v>
          </cell>
          <cell r="I10">
            <v>0</v>
          </cell>
          <cell r="J10">
            <v>0</v>
          </cell>
          <cell r="K10">
            <v>0</v>
          </cell>
        </row>
        <row r="11">
          <cell r="F11">
            <v>0</v>
          </cell>
          <cell r="G11">
            <v>0</v>
          </cell>
          <cell r="H11">
            <v>0</v>
          </cell>
          <cell r="I11">
            <v>0</v>
          </cell>
          <cell r="J11">
            <v>0</v>
          </cell>
          <cell r="K11">
            <v>10939433</v>
          </cell>
        </row>
        <row r="12">
          <cell r="F12">
            <v>5824902</v>
          </cell>
          <cell r="G12">
            <v>0</v>
          </cell>
          <cell r="H12">
            <v>5824902</v>
          </cell>
          <cell r="I12">
            <v>0</v>
          </cell>
          <cell r="J12">
            <v>5824902</v>
          </cell>
          <cell r="K12">
            <v>596966</v>
          </cell>
        </row>
        <row r="13">
          <cell r="F13">
            <v>-38716</v>
          </cell>
          <cell r="G13">
            <v>0</v>
          </cell>
          <cell r="H13">
            <v>-38716</v>
          </cell>
          <cell r="I13">
            <v>0</v>
          </cell>
          <cell r="J13">
            <v>-38716</v>
          </cell>
          <cell r="K13">
            <v>-43198</v>
          </cell>
        </row>
        <row r="14">
          <cell r="F14">
            <v>0</v>
          </cell>
          <cell r="G14">
            <v>0</v>
          </cell>
          <cell r="H14">
            <v>0</v>
          </cell>
          <cell r="I14">
            <v>0</v>
          </cell>
          <cell r="J14">
            <v>0</v>
          </cell>
          <cell r="K14">
            <v>0</v>
          </cell>
        </row>
        <row r="15">
          <cell r="F15">
            <v>1557132</v>
          </cell>
          <cell r="G15">
            <v>0</v>
          </cell>
          <cell r="H15">
            <v>1557132</v>
          </cell>
          <cell r="I15">
            <v>0</v>
          </cell>
          <cell r="J15">
            <v>1557132</v>
          </cell>
          <cell r="K15">
            <v>150724</v>
          </cell>
        </row>
        <row r="16">
          <cell r="F16">
            <v>38719</v>
          </cell>
          <cell r="G16">
            <v>0</v>
          </cell>
          <cell r="H16">
            <v>38719</v>
          </cell>
          <cell r="I16">
            <v>0</v>
          </cell>
          <cell r="J16">
            <v>38719</v>
          </cell>
          <cell r="K16">
            <v>43200</v>
          </cell>
        </row>
        <row r="17">
          <cell r="F17">
            <v>0</v>
          </cell>
          <cell r="G17">
            <v>0</v>
          </cell>
          <cell r="H17">
            <v>0</v>
          </cell>
          <cell r="I17">
            <v>0</v>
          </cell>
          <cell r="J17">
            <v>0</v>
          </cell>
          <cell r="K17">
            <v>6231391</v>
          </cell>
        </row>
        <row r="18">
          <cell r="F18">
            <v>1193</v>
          </cell>
          <cell r="G18">
            <v>0</v>
          </cell>
          <cell r="H18">
            <v>1193</v>
          </cell>
          <cell r="I18">
            <v>0</v>
          </cell>
          <cell r="J18">
            <v>1193</v>
          </cell>
          <cell r="K18">
            <v>22036010</v>
          </cell>
        </row>
        <row r="20">
          <cell r="F20">
            <v>0</v>
          </cell>
          <cell r="G20">
            <v>0</v>
          </cell>
          <cell r="H20">
            <v>0</v>
          </cell>
          <cell r="I20">
            <v>0</v>
          </cell>
          <cell r="J20">
            <v>0</v>
          </cell>
          <cell r="K20">
            <v>0</v>
          </cell>
        </row>
        <row r="21">
          <cell r="F21">
            <v>2142728</v>
          </cell>
          <cell r="G21">
            <v>0</v>
          </cell>
          <cell r="H21">
            <v>2142728</v>
          </cell>
          <cell r="I21">
            <v>0</v>
          </cell>
          <cell r="J21">
            <v>2142728</v>
          </cell>
          <cell r="K21">
            <v>4059500</v>
          </cell>
        </row>
        <row r="22">
          <cell r="F22">
            <v>0</v>
          </cell>
          <cell r="G22">
            <v>0</v>
          </cell>
          <cell r="H22">
            <v>0</v>
          </cell>
          <cell r="I22">
            <v>0</v>
          </cell>
          <cell r="J22">
            <v>0</v>
          </cell>
          <cell r="K22">
            <v>0</v>
          </cell>
        </row>
        <row r="23">
          <cell r="F23">
            <v>0</v>
          </cell>
          <cell r="G23">
            <v>0</v>
          </cell>
          <cell r="H23">
            <v>0</v>
          </cell>
          <cell r="I23">
            <v>0</v>
          </cell>
          <cell r="J23">
            <v>0</v>
          </cell>
          <cell r="K23">
            <v>0</v>
          </cell>
        </row>
        <row r="24">
          <cell r="F24">
            <v>0</v>
          </cell>
          <cell r="G24">
            <v>0</v>
          </cell>
          <cell r="H24">
            <v>0</v>
          </cell>
          <cell r="I24">
            <v>0</v>
          </cell>
          <cell r="J24">
            <v>0</v>
          </cell>
          <cell r="K24">
            <v>9819</v>
          </cell>
        </row>
        <row r="25">
          <cell r="F25">
            <v>3055851</v>
          </cell>
          <cell r="G25">
            <v>0</v>
          </cell>
          <cell r="H25">
            <v>3055851</v>
          </cell>
          <cell r="I25">
            <v>0</v>
          </cell>
          <cell r="J25">
            <v>3055851</v>
          </cell>
          <cell r="K25">
            <v>1305611</v>
          </cell>
        </row>
        <row r="26">
          <cell r="F26">
            <v>0</v>
          </cell>
          <cell r="G26">
            <v>0</v>
          </cell>
          <cell r="H26">
            <v>0</v>
          </cell>
          <cell r="I26">
            <v>0</v>
          </cell>
          <cell r="J26">
            <v>0</v>
          </cell>
          <cell r="K26">
            <v>0</v>
          </cell>
        </row>
        <row r="27">
          <cell r="F27">
            <v>0</v>
          </cell>
          <cell r="G27">
            <v>0</v>
          </cell>
          <cell r="H27">
            <v>0</v>
          </cell>
          <cell r="I27">
            <v>0</v>
          </cell>
          <cell r="J27">
            <v>0</v>
          </cell>
          <cell r="K27">
            <v>0</v>
          </cell>
        </row>
        <row r="28">
          <cell r="F28">
            <v>0</v>
          </cell>
          <cell r="G28">
            <v>0</v>
          </cell>
          <cell r="H28">
            <v>0</v>
          </cell>
          <cell r="I28">
            <v>0</v>
          </cell>
          <cell r="J28">
            <v>0</v>
          </cell>
          <cell r="K28">
            <v>0</v>
          </cell>
        </row>
        <row r="29">
          <cell r="F29">
            <v>0</v>
          </cell>
          <cell r="G29">
            <v>0</v>
          </cell>
          <cell r="H29">
            <v>0</v>
          </cell>
          <cell r="I29">
            <v>0</v>
          </cell>
          <cell r="J29">
            <v>0</v>
          </cell>
          <cell r="K29">
            <v>9471</v>
          </cell>
        </row>
        <row r="30">
          <cell r="F30">
            <v>0</v>
          </cell>
          <cell r="G30">
            <v>0</v>
          </cell>
          <cell r="H30">
            <v>0</v>
          </cell>
          <cell r="I30">
            <v>0</v>
          </cell>
          <cell r="J30">
            <v>0</v>
          </cell>
          <cell r="K30">
            <v>0</v>
          </cell>
        </row>
        <row r="31">
          <cell r="F31">
            <v>1109440</v>
          </cell>
          <cell r="G31">
            <v>0</v>
          </cell>
          <cell r="H31">
            <v>1109440</v>
          </cell>
          <cell r="I31">
            <v>0</v>
          </cell>
          <cell r="J31">
            <v>1109440</v>
          </cell>
          <cell r="K31">
            <v>504437</v>
          </cell>
        </row>
        <row r="32">
          <cell r="F32">
            <v>0</v>
          </cell>
          <cell r="G32">
            <v>0</v>
          </cell>
          <cell r="H32">
            <v>0</v>
          </cell>
          <cell r="I32">
            <v>0</v>
          </cell>
          <cell r="J32">
            <v>0</v>
          </cell>
          <cell r="K32">
            <v>0</v>
          </cell>
        </row>
        <row r="33">
          <cell r="F33">
            <v>0</v>
          </cell>
          <cell r="G33">
            <v>0</v>
          </cell>
          <cell r="H33">
            <v>0</v>
          </cell>
          <cell r="I33">
            <v>0</v>
          </cell>
          <cell r="J33">
            <v>0</v>
          </cell>
          <cell r="K33">
            <v>0</v>
          </cell>
        </row>
        <row r="34">
          <cell r="F34">
            <v>0</v>
          </cell>
          <cell r="G34">
            <v>0</v>
          </cell>
          <cell r="H34">
            <v>0</v>
          </cell>
          <cell r="I34">
            <v>0</v>
          </cell>
          <cell r="J34">
            <v>0</v>
          </cell>
          <cell r="K34">
            <v>0</v>
          </cell>
        </row>
        <row r="35">
          <cell r="F35">
            <v>6308019</v>
          </cell>
          <cell r="G35">
            <v>0</v>
          </cell>
          <cell r="H35">
            <v>6308019</v>
          </cell>
          <cell r="I35">
            <v>0</v>
          </cell>
          <cell r="J35">
            <v>6308019</v>
          </cell>
          <cell r="K35">
            <v>5888838</v>
          </cell>
        </row>
        <row r="37">
          <cell r="F37">
            <v>7229520</v>
          </cell>
          <cell r="G37">
            <v>0</v>
          </cell>
          <cell r="H37">
            <v>7229520</v>
          </cell>
          <cell r="I37">
            <v>0</v>
          </cell>
          <cell r="J37">
            <v>7229520</v>
          </cell>
          <cell r="K37">
            <v>15432763</v>
          </cell>
        </row>
        <row r="38">
          <cell r="F38">
            <v>300670</v>
          </cell>
          <cell r="G38">
            <v>0</v>
          </cell>
          <cell r="H38">
            <v>300670</v>
          </cell>
          <cell r="I38">
            <v>0</v>
          </cell>
          <cell r="J38">
            <v>300670</v>
          </cell>
          <cell r="K38">
            <v>300670</v>
          </cell>
        </row>
        <row r="39">
          <cell r="F39">
            <v>7666970</v>
          </cell>
          <cell r="G39">
            <v>0</v>
          </cell>
          <cell r="H39">
            <v>7666970</v>
          </cell>
          <cell r="I39">
            <v>0</v>
          </cell>
          <cell r="J39">
            <v>7666970</v>
          </cell>
          <cell r="K39">
            <v>4040556</v>
          </cell>
        </row>
        <row r="40">
          <cell r="F40">
            <v>11063</v>
          </cell>
          <cell r="G40">
            <v>0</v>
          </cell>
          <cell r="H40">
            <v>11063</v>
          </cell>
          <cell r="I40">
            <v>0</v>
          </cell>
          <cell r="J40">
            <v>11063</v>
          </cell>
          <cell r="K40">
            <v>11063</v>
          </cell>
        </row>
        <row r="41">
          <cell r="F41">
            <v>31490</v>
          </cell>
          <cell r="G41">
            <v>0</v>
          </cell>
          <cell r="H41">
            <v>31490</v>
          </cell>
          <cell r="I41">
            <v>0</v>
          </cell>
          <cell r="J41">
            <v>31490</v>
          </cell>
          <cell r="K41">
            <v>31490</v>
          </cell>
        </row>
        <row r="42">
          <cell r="F42">
            <v>96250903</v>
          </cell>
          <cell r="G42">
            <v>0</v>
          </cell>
          <cell r="H42">
            <v>96250903</v>
          </cell>
          <cell r="I42">
            <v>0</v>
          </cell>
          <cell r="J42">
            <v>96250903</v>
          </cell>
          <cell r="K42">
            <v>43356285</v>
          </cell>
        </row>
        <row r="43">
          <cell r="F43">
            <v>15235201</v>
          </cell>
          <cell r="G43">
            <v>0</v>
          </cell>
          <cell r="H43">
            <v>15235201</v>
          </cell>
          <cell r="I43">
            <v>0</v>
          </cell>
          <cell r="J43">
            <v>15235201</v>
          </cell>
          <cell r="K43">
            <v>220079</v>
          </cell>
        </row>
        <row r="44">
          <cell r="F44">
            <v>0</v>
          </cell>
          <cell r="G44">
            <v>0</v>
          </cell>
          <cell r="H44">
            <v>0</v>
          </cell>
          <cell r="I44">
            <v>0</v>
          </cell>
          <cell r="J44">
            <v>0</v>
          </cell>
          <cell r="K44">
            <v>0</v>
          </cell>
        </row>
        <row r="45">
          <cell r="F45">
            <v>4235798</v>
          </cell>
          <cell r="G45">
            <v>0</v>
          </cell>
          <cell r="H45">
            <v>4235798</v>
          </cell>
          <cell r="I45">
            <v>0</v>
          </cell>
          <cell r="J45">
            <v>4235798</v>
          </cell>
          <cell r="K45">
            <v>8977203</v>
          </cell>
        </row>
        <row r="46">
          <cell r="F46">
            <v>19313</v>
          </cell>
          <cell r="G46">
            <v>0</v>
          </cell>
          <cell r="H46">
            <v>19313</v>
          </cell>
          <cell r="I46">
            <v>0</v>
          </cell>
          <cell r="J46">
            <v>19313</v>
          </cell>
          <cell r="K46">
            <v>0</v>
          </cell>
        </row>
        <row r="47">
          <cell r="F47">
            <v>-627461</v>
          </cell>
          <cell r="G47">
            <v>0</v>
          </cell>
          <cell r="H47">
            <v>-627461</v>
          </cell>
          <cell r="I47">
            <v>0</v>
          </cell>
          <cell r="J47">
            <v>-627461</v>
          </cell>
          <cell r="K47">
            <v>-775436</v>
          </cell>
        </row>
        <row r="48">
          <cell r="F48">
            <v>-1003433</v>
          </cell>
          <cell r="G48">
            <v>0</v>
          </cell>
          <cell r="H48">
            <v>-1003433</v>
          </cell>
          <cell r="I48">
            <v>0</v>
          </cell>
          <cell r="J48">
            <v>-1003433</v>
          </cell>
          <cell r="K48">
            <v>234483</v>
          </cell>
        </row>
        <row r="49">
          <cell r="F49">
            <v>0</v>
          </cell>
          <cell r="G49">
            <v>0</v>
          </cell>
          <cell r="H49">
            <v>0</v>
          </cell>
          <cell r="I49">
            <v>0</v>
          </cell>
          <cell r="J49">
            <v>0</v>
          </cell>
          <cell r="K49">
            <v>32000000</v>
          </cell>
        </row>
        <row r="50">
          <cell r="F50">
            <v>771</v>
          </cell>
          <cell r="G50">
            <v>0</v>
          </cell>
          <cell r="H50">
            <v>771</v>
          </cell>
          <cell r="I50">
            <v>0</v>
          </cell>
          <cell r="J50">
            <v>771</v>
          </cell>
          <cell r="K50">
            <v>-812501</v>
          </cell>
        </row>
        <row r="51">
          <cell r="F51">
            <v>-1096</v>
          </cell>
          <cell r="G51">
            <v>0</v>
          </cell>
          <cell r="H51">
            <v>-1096</v>
          </cell>
          <cell r="I51">
            <v>0</v>
          </cell>
          <cell r="J51">
            <v>-1096</v>
          </cell>
          <cell r="K51">
            <v>-28256</v>
          </cell>
        </row>
        <row r="52">
          <cell r="F52">
            <v>325</v>
          </cell>
          <cell r="G52">
            <v>0</v>
          </cell>
          <cell r="H52">
            <v>325</v>
          </cell>
          <cell r="I52">
            <v>0</v>
          </cell>
          <cell r="J52">
            <v>325</v>
          </cell>
          <cell r="K52">
            <v>325</v>
          </cell>
        </row>
        <row r="53">
          <cell r="F53">
            <v>10000000</v>
          </cell>
          <cell r="G53">
            <v>0</v>
          </cell>
          <cell r="H53">
            <v>10000000</v>
          </cell>
          <cell r="I53">
            <v>0</v>
          </cell>
          <cell r="J53">
            <v>10000000</v>
          </cell>
          <cell r="K53">
            <v>40000000</v>
          </cell>
        </row>
        <row r="54">
          <cell r="F54">
            <v>693477</v>
          </cell>
          <cell r="G54">
            <v>0</v>
          </cell>
          <cell r="H54">
            <v>693477</v>
          </cell>
          <cell r="I54">
            <v>0</v>
          </cell>
          <cell r="J54">
            <v>693477</v>
          </cell>
          <cell r="K54">
            <v>-162412</v>
          </cell>
        </row>
        <row r="55">
          <cell r="F55">
            <v>-289414</v>
          </cell>
          <cell r="G55">
            <v>0</v>
          </cell>
          <cell r="H55">
            <v>-289414</v>
          </cell>
          <cell r="I55">
            <v>0</v>
          </cell>
          <cell r="J55">
            <v>-289414</v>
          </cell>
          <cell r="K55">
            <v>-289414</v>
          </cell>
        </row>
        <row r="56">
          <cell r="F56">
            <v>6325</v>
          </cell>
          <cell r="G56">
            <v>0</v>
          </cell>
          <cell r="H56">
            <v>6325</v>
          </cell>
          <cell r="I56">
            <v>0</v>
          </cell>
          <cell r="J56">
            <v>6325</v>
          </cell>
          <cell r="K56">
            <v>6325</v>
          </cell>
        </row>
        <row r="57">
          <cell r="F57">
            <v>81242</v>
          </cell>
          <cell r="G57">
            <v>0</v>
          </cell>
          <cell r="H57">
            <v>81242</v>
          </cell>
          <cell r="I57">
            <v>0</v>
          </cell>
          <cell r="J57">
            <v>81242</v>
          </cell>
          <cell r="K57">
            <v>81242</v>
          </cell>
        </row>
        <row r="58">
          <cell r="F58">
            <v>5062500</v>
          </cell>
          <cell r="G58">
            <v>0</v>
          </cell>
          <cell r="H58">
            <v>5062500</v>
          </cell>
          <cell r="I58">
            <v>0</v>
          </cell>
          <cell r="J58">
            <v>5062500</v>
          </cell>
          <cell r="K58">
            <v>5062500</v>
          </cell>
        </row>
        <row r="59">
          <cell r="F59">
            <v>325</v>
          </cell>
          <cell r="G59">
            <v>0</v>
          </cell>
          <cell r="H59">
            <v>325</v>
          </cell>
          <cell r="I59">
            <v>0</v>
          </cell>
          <cell r="J59">
            <v>325</v>
          </cell>
          <cell r="K59">
            <v>325</v>
          </cell>
        </row>
        <row r="60">
          <cell r="F60">
            <v>-50825</v>
          </cell>
          <cell r="G60">
            <v>0</v>
          </cell>
          <cell r="H60">
            <v>-50825</v>
          </cell>
          <cell r="I60">
            <v>0</v>
          </cell>
          <cell r="J60">
            <v>-50825</v>
          </cell>
          <cell r="K60">
            <v>-60325</v>
          </cell>
        </row>
        <row r="61">
          <cell r="F61">
            <v>87400000</v>
          </cell>
          <cell r="G61">
            <v>0</v>
          </cell>
          <cell r="H61">
            <v>87400000</v>
          </cell>
          <cell r="I61">
            <v>0</v>
          </cell>
          <cell r="J61">
            <v>87400000</v>
          </cell>
          <cell r="K61">
            <v>18550000</v>
          </cell>
        </row>
        <row r="62">
          <cell r="F62">
            <v>-3791265</v>
          </cell>
          <cell r="G62">
            <v>0</v>
          </cell>
          <cell r="H62">
            <v>-3791265</v>
          </cell>
          <cell r="I62">
            <v>0</v>
          </cell>
          <cell r="J62">
            <v>-3791265</v>
          </cell>
          <cell r="K62">
            <v>-312419</v>
          </cell>
        </row>
        <row r="63">
          <cell r="F63">
            <v>46149</v>
          </cell>
          <cell r="G63">
            <v>0</v>
          </cell>
          <cell r="H63">
            <v>46149</v>
          </cell>
          <cell r="I63">
            <v>0</v>
          </cell>
          <cell r="J63">
            <v>46149</v>
          </cell>
          <cell r="K63">
            <v>-1871</v>
          </cell>
        </row>
        <row r="64">
          <cell r="F64">
            <v>51000000</v>
          </cell>
          <cell r="G64">
            <v>0</v>
          </cell>
          <cell r="H64">
            <v>51000000</v>
          </cell>
          <cell r="I64">
            <v>0</v>
          </cell>
          <cell r="J64">
            <v>51000000</v>
          </cell>
          <cell r="K64">
            <v>1000000</v>
          </cell>
        </row>
        <row r="65">
          <cell r="F65">
            <v>661643</v>
          </cell>
          <cell r="G65">
            <v>0</v>
          </cell>
          <cell r="H65">
            <v>661643</v>
          </cell>
          <cell r="I65">
            <v>0</v>
          </cell>
          <cell r="J65">
            <v>661643</v>
          </cell>
          <cell r="K65">
            <v>18986</v>
          </cell>
        </row>
        <row r="66">
          <cell r="F66">
            <v>1802296</v>
          </cell>
          <cell r="G66">
            <v>0</v>
          </cell>
          <cell r="H66">
            <v>1802296</v>
          </cell>
          <cell r="I66">
            <v>0</v>
          </cell>
          <cell r="J66">
            <v>1802296</v>
          </cell>
          <cell r="K66">
            <v>-87704</v>
          </cell>
        </row>
        <row r="67">
          <cell r="F67">
            <v>7000000</v>
          </cell>
          <cell r="G67">
            <v>0</v>
          </cell>
          <cell r="H67">
            <v>7000000</v>
          </cell>
          <cell r="I67">
            <v>0</v>
          </cell>
          <cell r="J67">
            <v>7000000</v>
          </cell>
          <cell r="K67">
            <v>7000000</v>
          </cell>
        </row>
        <row r="68">
          <cell r="F68">
            <v>-45500</v>
          </cell>
          <cell r="G68">
            <v>0</v>
          </cell>
          <cell r="H68">
            <v>-45500</v>
          </cell>
          <cell r="I68">
            <v>0</v>
          </cell>
          <cell r="J68">
            <v>-45500</v>
          </cell>
          <cell r="K68">
            <v>0</v>
          </cell>
        </row>
        <row r="69">
          <cell r="F69">
            <v>0</v>
          </cell>
          <cell r="G69">
            <v>0</v>
          </cell>
          <cell r="H69">
            <v>0</v>
          </cell>
          <cell r="I69">
            <v>0</v>
          </cell>
          <cell r="J69">
            <v>0</v>
          </cell>
          <cell r="K69">
            <v>0</v>
          </cell>
        </row>
        <row r="70">
          <cell r="F70">
            <v>0</v>
          </cell>
          <cell r="G70">
            <v>0</v>
          </cell>
          <cell r="H70">
            <v>0</v>
          </cell>
          <cell r="I70">
            <v>0</v>
          </cell>
          <cell r="J70">
            <v>0</v>
          </cell>
          <cell r="K70">
            <v>6</v>
          </cell>
        </row>
        <row r="71">
          <cell r="F71">
            <v>0</v>
          </cell>
          <cell r="G71">
            <v>0</v>
          </cell>
          <cell r="H71">
            <v>0</v>
          </cell>
          <cell r="I71">
            <v>0</v>
          </cell>
          <cell r="J71">
            <v>0</v>
          </cell>
          <cell r="K71">
            <v>1</v>
          </cell>
        </row>
        <row r="72">
          <cell r="F72">
            <v>0</v>
          </cell>
          <cell r="G72">
            <v>0</v>
          </cell>
          <cell r="H72">
            <v>0</v>
          </cell>
          <cell r="I72">
            <v>0</v>
          </cell>
          <cell r="J72">
            <v>0</v>
          </cell>
          <cell r="K72">
            <v>0</v>
          </cell>
        </row>
        <row r="73">
          <cell r="F73">
            <v>112250000</v>
          </cell>
          <cell r="G73">
            <v>0</v>
          </cell>
          <cell r="H73">
            <v>112250000</v>
          </cell>
          <cell r="I73">
            <v>0</v>
          </cell>
          <cell r="J73">
            <v>112250000</v>
          </cell>
          <cell r="K73">
            <v>81300000</v>
          </cell>
        </row>
        <row r="74">
          <cell r="F74">
            <v>62101</v>
          </cell>
          <cell r="G74">
            <v>0</v>
          </cell>
          <cell r="H74">
            <v>62101</v>
          </cell>
          <cell r="I74">
            <v>0</v>
          </cell>
          <cell r="J74">
            <v>62101</v>
          </cell>
          <cell r="K74">
            <v>-13035</v>
          </cell>
        </row>
        <row r="75">
          <cell r="F75">
            <v>-2047979</v>
          </cell>
          <cell r="G75">
            <v>0</v>
          </cell>
          <cell r="H75">
            <v>-2047979</v>
          </cell>
          <cell r="I75">
            <v>0</v>
          </cell>
          <cell r="J75">
            <v>-2047979</v>
          </cell>
          <cell r="K75">
            <v>-794629</v>
          </cell>
        </row>
        <row r="76">
          <cell r="F76">
            <v>399191109</v>
          </cell>
          <cell r="G76">
            <v>0</v>
          </cell>
          <cell r="H76">
            <v>399191109</v>
          </cell>
          <cell r="I76">
            <v>0</v>
          </cell>
          <cell r="J76">
            <v>399191109</v>
          </cell>
          <cell r="K76">
            <v>254286300</v>
          </cell>
        </row>
        <row r="78">
          <cell r="F78">
            <v>907040</v>
          </cell>
          <cell r="G78">
            <v>0</v>
          </cell>
          <cell r="H78">
            <v>907040</v>
          </cell>
          <cell r="I78">
            <v>0</v>
          </cell>
          <cell r="J78">
            <v>907040</v>
          </cell>
          <cell r="K78">
            <v>661029</v>
          </cell>
        </row>
        <row r="79">
          <cell r="F79">
            <v>907040</v>
          </cell>
          <cell r="G79">
            <v>0</v>
          </cell>
          <cell r="H79">
            <v>907040</v>
          </cell>
          <cell r="I79">
            <v>0</v>
          </cell>
          <cell r="J79">
            <v>907040</v>
          </cell>
          <cell r="K79">
            <v>661029</v>
          </cell>
        </row>
        <row r="81">
          <cell r="F81">
            <v>0</v>
          </cell>
          <cell r="G81">
            <v>0</v>
          </cell>
          <cell r="H81">
            <v>0</v>
          </cell>
          <cell r="I81">
            <v>0</v>
          </cell>
          <cell r="J81">
            <v>0</v>
          </cell>
          <cell r="K81">
            <v>0</v>
          </cell>
        </row>
        <row r="82">
          <cell r="F82">
            <v>0</v>
          </cell>
          <cell r="G82">
            <v>0</v>
          </cell>
          <cell r="H82">
            <v>0</v>
          </cell>
          <cell r="I82">
            <v>0</v>
          </cell>
          <cell r="J82">
            <v>0</v>
          </cell>
          <cell r="K82">
            <v>0</v>
          </cell>
        </row>
        <row r="83">
          <cell r="F83">
            <v>14285</v>
          </cell>
          <cell r="G83">
            <v>0</v>
          </cell>
          <cell r="H83">
            <v>14285</v>
          </cell>
          <cell r="I83">
            <v>0</v>
          </cell>
          <cell r="J83">
            <v>14285</v>
          </cell>
          <cell r="K83">
            <v>11917</v>
          </cell>
        </row>
        <row r="84">
          <cell r="F84">
            <v>0</v>
          </cell>
          <cell r="G84">
            <v>0</v>
          </cell>
          <cell r="H84">
            <v>0</v>
          </cell>
          <cell r="I84">
            <v>0</v>
          </cell>
          <cell r="J84">
            <v>0</v>
          </cell>
          <cell r="K84">
            <v>0</v>
          </cell>
        </row>
        <row r="85">
          <cell r="F85">
            <v>0</v>
          </cell>
          <cell r="G85">
            <v>0</v>
          </cell>
          <cell r="H85">
            <v>0</v>
          </cell>
          <cell r="I85">
            <v>0</v>
          </cell>
          <cell r="J85">
            <v>0</v>
          </cell>
          <cell r="K85">
            <v>995633</v>
          </cell>
        </row>
        <row r="86">
          <cell r="F86">
            <v>392740</v>
          </cell>
          <cell r="G86">
            <v>0</v>
          </cell>
          <cell r="H86">
            <v>392740</v>
          </cell>
          <cell r="I86">
            <v>0</v>
          </cell>
          <cell r="J86">
            <v>392740</v>
          </cell>
          <cell r="K86">
            <v>392758</v>
          </cell>
        </row>
        <row r="87">
          <cell r="F87">
            <v>58036</v>
          </cell>
          <cell r="G87">
            <v>0</v>
          </cell>
          <cell r="H87">
            <v>58036</v>
          </cell>
          <cell r="I87">
            <v>0</v>
          </cell>
          <cell r="J87">
            <v>58036</v>
          </cell>
          <cell r="K87">
            <v>76046</v>
          </cell>
        </row>
        <row r="88">
          <cell r="F88">
            <v>13770</v>
          </cell>
          <cell r="G88">
            <v>0</v>
          </cell>
          <cell r="H88">
            <v>13770</v>
          </cell>
          <cell r="I88">
            <v>0</v>
          </cell>
          <cell r="J88">
            <v>13770</v>
          </cell>
          <cell r="K88">
            <v>53770</v>
          </cell>
        </row>
        <row r="89">
          <cell r="F89">
            <v>1255993</v>
          </cell>
          <cell r="G89">
            <v>0</v>
          </cell>
          <cell r="H89">
            <v>1255993</v>
          </cell>
          <cell r="I89">
            <v>0</v>
          </cell>
          <cell r="J89">
            <v>1255993</v>
          </cell>
          <cell r="K89">
            <v>0</v>
          </cell>
        </row>
        <row r="90">
          <cell r="F90">
            <v>0</v>
          </cell>
          <cell r="G90">
            <v>0</v>
          </cell>
          <cell r="H90">
            <v>0</v>
          </cell>
          <cell r="I90">
            <v>0</v>
          </cell>
          <cell r="J90">
            <v>0</v>
          </cell>
          <cell r="K90">
            <v>0</v>
          </cell>
        </row>
        <row r="91">
          <cell r="F91">
            <v>1339726</v>
          </cell>
          <cell r="G91">
            <v>0</v>
          </cell>
          <cell r="H91">
            <v>1339726</v>
          </cell>
          <cell r="I91">
            <v>0</v>
          </cell>
          <cell r="J91">
            <v>1339726</v>
          </cell>
          <cell r="K91">
            <v>0</v>
          </cell>
        </row>
        <row r="92">
          <cell r="F92">
            <v>0</v>
          </cell>
          <cell r="G92">
            <v>0</v>
          </cell>
          <cell r="H92">
            <v>0</v>
          </cell>
          <cell r="I92">
            <v>0</v>
          </cell>
          <cell r="J92">
            <v>0</v>
          </cell>
          <cell r="K92">
            <v>0</v>
          </cell>
        </row>
        <row r="93">
          <cell r="F93">
            <v>0</v>
          </cell>
          <cell r="G93">
            <v>0</v>
          </cell>
          <cell r="H93">
            <v>0</v>
          </cell>
          <cell r="I93">
            <v>0</v>
          </cell>
          <cell r="J93">
            <v>0</v>
          </cell>
          <cell r="K93">
            <v>0</v>
          </cell>
        </row>
        <row r="94">
          <cell r="F94">
            <v>20198</v>
          </cell>
          <cell r="G94">
            <v>0</v>
          </cell>
          <cell r="H94">
            <v>20198</v>
          </cell>
          <cell r="I94">
            <v>0</v>
          </cell>
          <cell r="J94">
            <v>20198</v>
          </cell>
          <cell r="K94">
            <v>10959</v>
          </cell>
        </row>
        <row r="95">
          <cell r="F95">
            <v>0</v>
          </cell>
          <cell r="G95">
            <v>0</v>
          </cell>
          <cell r="H95">
            <v>0</v>
          </cell>
          <cell r="I95">
            <v>0</v>
          </cell>
          <cell r="J95">
            <v>0</v>
          </cell>
          <cell r="K95">
            <v>0</v>
          </cell>
        </row>
        <row r="96">
          <cell r="F96">
            <v>0</v>
          </cell>
          <cell r="G96">
            <v>0</v>
          </cell>
          <cell r="H96">
            <v>0</v>
          </cell>
          <cell r="I96">
            <v>0</v>
          </cell>
          <cell r="J96">
            <v>0</v>
          </cell>
          <cell r="K96">
            <v>0</v>
          </cell>
        </row>
        <row r="97">
          <cell r="F97">
            <v>0</v>
          </cell>
          <cell r="G97">
            <v>0</v>
          </cell>
          <cell r="H97">
            <v>0</v>
          </cell>
          <cell r="I97">
            <v>0</v>
          </cell>
          <cell r="J97">
            <v>0</v>
          </cell>
          <cell r="K97">
            <v>0</v>
          </cell>
        </row>
        <row r="98">
          <cell r="F98">
            <v>-254</v>
          </cell>
          <cell r="G98">
            <v>0</v>
          </cell>
          <cell r="H98">
            <v>-254</v>
          </cell>
          <cell r="I98">
            <v>0</v>
          </cell>
          <cell r="J98">
            <v>-254</v>
          </cell>
          <cell r="K98">
            <v>154077</v>
          </cell>
        </row>
        <row r="99">
          <cell r="F99">
            <v>23462</v>
          </cell>
          <cell r="G99">
            <v>0</v>
          </cell>
          <cell r="H99">
            <v>23462</v>
          </cell>
          <cell r="I99">
            <v>0</v>
          </cell>
          <cell r="J99">
            <v>23462</v>
          </cell>
          <cell r="K99">
            <v>25649</v>
          </cell>
        </row>
        <row r="100">
          <cell r="F100">
            <v>0</v>
          </cell>
          <cell r="G100">
            <v>0</v>
          </cell>
          <cell r="H100">
            <v>0</v>
          </cell>
          <cell r="I100">
            <v>0</v>
          </cell>
          <cell r="J100">
            <v>0</v>
          </cell>
          <cell r="K100">
            <v>0</v>
          </cell>
        </row>
        <row r="101">
          <cell r="F101">
            <v>0</v>
          </cell>
          <cell r="G101">
            <v>0</v>
          </cell>
          <cell r="H101">
            <v>0</v>
          </cell>
          <cell r="I101">
            <v>0</v>
          </cell>
          <cell r="J101">
            <v>0</v>
          </cell>
          <cell r="K101">
            <v>0</v>
          </cell>
        </row>
        <row r="102">
          <cell r="F102">
            <v>-204</v>
          </cell>
          <cell r="G102">
            <v>0</v>
          </cell>
          <cell r="H102">
            <v>-204</v>
          </cell>
          <cell r="I102">
            <v>0</v>
          </cell>
          <cell r="J102">
            <v>-204</v>
          </cell>
          <cell r="K102">
            <v>46640</v>
          </cell>
        </row>
        <row r="103">
          <cell r="F103">
            <v>0</v>
          </cell>
          <cell r="G103">
            <v>0</v>
          </cell>
          <cell r="H103">
            <v>0</v>
          </cell>
          <cell r="I103">
            <v>0</v>
          </cell>
          <cell r="J103">
            <v>0</v>
          </cell>
          <cell r="K103">
            <v>0</v>
          </cell>
        </row>
        <row r="104">
          <cell r="F104">
            <v>5640</v>
          </cell>
          <cell r="G104">
            <v>0</v>
          </cell>
          <cell r="H104">
            <v>5640</v>
          </cell>
          <cell r="I104">
            <v>0</v>
          </cell>
          <cell r="J104">
            <v>5640</v>
          </cell>
          <cell r="K104">
            <v>105186</v>
          </cell>
        </row>
        <row r="105">
          <cell r="F105">
            <v>0</v>
          </cell>
          <cell r="G105">
            <v>0</v>
          </cell>
          <cell r="H105">
            <v>0</v>
          </cell>
          <cell r="I105">
            <v>0</v>
          </cell>
          <cell r="J105">
            <v>0</v>
          </cell>
          <cell r="K105">
            <v>0</v>
          </cell>
        </row>
        <row r="106">
          <cell r="F106">
            <v>0</v>
          </cell>
          <cell r="G106">
            <v>0</v>
          </cell>
          <cell r="H106">
            <v>0</v>
          </cell>
          <cell r="I106">
            <v>0</v>
          </cell>
          <cell r="J106">
            <v>0</v>
          </cell>
          <cell r="K106">
            <v>0</v>
          </cell>
        </row>
        <row r="107">
          <cell r="F107">
            <v>0</v>
          </cell>
          <cell r="G107">
            <v>0</v>
          </cell>
          <cell r="H107">
            <v>0</v>
          </cell>
          <cell r="I107">
            <v>0</v>
          </cell>
          <cell r="J107">
            <v>0</v>
          </cell>
          <cell r="K107">
            <v>0</v>
          </cell>
        </row>
        <row r="108">
          <cell r="F108">
            <v>26852</v>
          </cell>
          <cell r="G108">
            <v>0</v>
          </cell>
          <cell r="H108">
            <v>26852</v>
          </cell>
          <cell r="I108">
            <v>0</v>
          </cell>
          <cell r="J108">
            <v>26852</v>
          </cell>
          <cell r="K108">
            <v>12787</v>
          </cell>
        </row>
        <row r="109">
          <cell r="F109">
            <v>0</v>
          </cell>
          <cell r="G109">
            <v>0</v>
          </cell>
          <cell r="H109">
            <v>0</v>
          </cell>
          <cell r="I109">
            <v>0</v>
          </cell>
          <cell r="J109">
            <v>0</v>
          </cell>
          <cell r="K109">
            <v>0</v>
          </cell>
        </row>
        <row r="110">
          <cell r="F110">
            <v>0</v>
          </cell>
          <cell r="G110">
            <v>0</v>
          </cell>
          <cell r="H110">
            <v>0</v>
          </cell>
          <cell r="I110">
            <v>0</v>
          </cell>
          <cell r="J110">
            <v>0</v>
          </cell>
          <cell r="K110">
            <v>0</v>
          </cell>
        </row>
        <row r="111">
          <cell r="F111">
            <v>0</v>
          </cell>
          <cell r="G111">
            <v>0</v>
          </cell>
          <cell r="H111">
            <v>0</v>
          </cell>
          <cell r="I111">
            <v>0</v>
          </cell>
          <cell r="J111">
            <v>0</v>
          </cell>
          <cell r="K111">
            <v>0</v>
          </cell>
        </row>
        <row r="112">
          <cell r="F112">
            <v>0</v>
          </cell>
          <cell r="G112">
            <v>0</v>
          </cell>
          <cell r="H112">
            <v>0</v>
          </cell>
          <cell r="I112">
            <v>0</v>
          </cell>
          <cell r="J112">
            <v>0</v>
          </cell>
          <cell r="K112">
            <v>0</v>
          </cell>
        </row>
        <row r="113">
          <cell r="F113">
            <v>3150244</v>
          </cell>
          <cell r="G113">
            <v>0</v>
          </cell>
          <cell r="H113">
            <v>3150244</v>
          </cell>
          <cell r="I113">
            <v>0</v>
          </cell>
          <cell r="J113">
            <v>3150244</v>
          </cell>
          <cell r="K113">
            <v>1885422</v>
          </cell>
        </row>
        <row r="115">
          <cell r="F115">
            <v>0</v>
          </cell>
          <cell r="G115">
            <v>0</v>
          </cell>
          <cell r="H115">
            <v>0</v>
          </cell>
          <cell r="I115">
            <v>0</v>
          </cell>
          <cell r="J115">
            <v>0</v>
          </cell>
          <cell r="K115">
            <v>0</v>
          </cell>
        </row>
        <row r="117">
          <cell r="F117">
            <v>2700000</v>
          </cell>
          <cell r="G117">
            <v>0</v>
          </cell>
          <cell r="H117">
            <v>2700000</v>
          </cell>
          <cell r="I117">
            <v>0</v>
          </cell>
          <cell r="J117">
            <v>2700000</v>
          </cell>
          <cell r="K117">
            <v>2700000</v>
          </cell>
        </row>
        <row r="118">
          <cell r="F118">
            <v>0</v>
          </cell>
          <cell r="G118">
            <v>0</v>
          </cell>
          <cell r="H118">
            <v>0</v>
          </cell>
          <cell r="I118">
            <v>0</v>
          </cell>
          <cell r="J118">
            <v>0</v>
          </cell>
          <cell r="K118">
            <v>0</v>
          </cell>
        </row>
        <row r="119">
          <cell r="F119">
            <v>200000</v>
          </cell>
          <cell r="G119">
            <v>0</v>
          </cell>
          <cell r="H119">
            <v>200000</v>
          </cell>
          <cell r="I119">
            <v>0</v>
          </cell>
          <cell r="J119">
            <v>200000</v>
          </cell>
          <cell r="K119">
            <v>200000</v>
          </cell>
        </row>
        <row r="120">
          <cell r="F120">
            <v>0</v>
          </cell>
          <cell r="G120">
            <v>0</v>
          </cell>
          <cell r="H120">
            <v>0</v>
          </cell>
          <cell r="I120">
            <v>0</v>
          </cell>
          <cell r="J120">
            <v>0</v>
          </cell>
          <cell r="K120">
            <v>0</v>
          </cell>
        </row>
        <row r="121">
          <cell r="F121">
            <v>-100000</v>
          </cell>
          <cell r="G121">
            <v>0</v>
          </cell>
          <cell r="H121">
            <v>-100000</v>
          </cell>
          <cell r="I121">
            <v>0</v>
          </cell>
          <cell r="J121">
            <v>-100000</v>
          </cell>
          <cell r="K121">
            <v>-100000</v>
          </cell>
        </row>
        <row r="122">
          <cell r="F122">
            <v>200000</v>
          </cell>
          <cell r="G122">
            <v>0</v>
          </cell>
          <cell r="H122">
            <v>200000</v>
          </cell>
          <cell r="I122">
            <v>0</v>
          </cell>
          <cell r="J122">
            <v>200000</v>
          </cell>
          <cell r="K122">
            <v>200000</v>
          </cell>
        </row>
        <row r="123">
          <cell r="F123">
            <v>0</v>
          </cell>
          <cell r="G123">
            <v>0</v>
          </cell>
          <cell r="H123">
            <v>0</v>
          </cell>
          <cell r="I123">
            <v>0</v>
          </cell>
          <cell r="J123">
            <v>0</v>
          </cell>
          <cell r="K123">
            <v>0</v>
          </cell>
        </row>
        <row r="124">
          <cell r="F124">
            <v>3000000</v>
          </cell>
          <cell r="G124">
            <v>0</v>
          </cell>
          <cell r="H124">
            <v>3000000</v>
          </cell>
          <cell r="I124">
            <v>0</v>
          </cell>
          <cell r="J124">
            <v>3000000</v>
          </cell>
          <cell r="K124">
            <v>3000000</v>
          </cell>
        </row>
        <row r="126">
          <cell r="F126">
            <v>0</v>
          </cell>
          <cell r="G126">
            <v>0</v>
          </cell>
          <cell r="H126">
            <v>0</v>
          </cell>
          <cell r="I126">
            <v>0</v>
          </cell>
          <cell r="J126">
            <v>0</v>
          </cell>
          <cell r="K126">
            <v>2</v>
          </cell>
        </row>
        <row r="127">
          <cell r="F127">
            <v>0</v>
          </cell>
          <cell r="G127">
            <v>0</v>
          </cell>
          <cell r="H127">
            <v>0</v>
          </cell>
          <cell r="I127">
            <v>0</v>
          </cell>
          <cell r="J127">
            <v>0</v>
          </cell>
          <cell r="K127">
            <v>3228113</v>
          </cell>
        </row>
        <row r="128">
          <cell r="F128">
            <v>0</v>
          </cell>
          <cell r="G128">
            <v>0</v>
          </cell>
          <cell r="H128">
            <v>0</v>
          </cell>
          <cell r="I128">
            <v>0</v>
          </cell>
          <cell r="J128">
            <v>0</v>
          </cell>
          <cell r="K128">
            <v>50952</v>
          </cell>
        </row>
        <row r="129">
          <cell r="F129">
            <v>0</v>
          </cell>
          <cell r="G129">
            <v>0</v>
          </cell>
          <cell r="H129">
            <v>0</v>
          </cell>
          <cell r="I129">
            <v>0</v>
          </cell>
          <cell r="J129">
            <v>0</v>
          </cell>
          <cell r="K129">
            <v>-1</v>
          </cell>
        </row>
        <row r="130">
          <cell r="F130">
            <v>0</v>
          </cell>
          <cell r="G130">
            <v>0</v>
          </cell>
          <cell r="H130">
            <v>0</v>
          </cell>
          <cell r="I130">
            <v>0</v>
          </cell>
          <cell r="J130">
            <v>0</v>
          </cell>
          <cell r="K130">
            <v>-988450</v>
          </cell>
        </row>
        <row r="131">
          <cell r="F131">
            <v>0</v>
          </cell>
          <cell r="G131">
            <v>0</v>
          </cell>
          <cell r="H131">
            <v>0</v>
          </cell>
          <cell r="I131">
            <v>0</v>
          </cell>
          <cell r="J131">
            <v>0</v>
          </cell>
          <cell r="K131">
            <v>497920</v>
          </cell>
        </row>
        <row r="132">
          <cell r="F132">
            <v>0</v>
          </cell>
          <cell r="G132">
            <v>0</v>
          </cell>
          <cell r="H132">
            <v>0</v>
          </cell>
          <cell r="I132">
            <v>0</v>
          </cell>
          <cell r="J132">
            <v>0</v>
          </cell>
          <cell r="K132">
            <v>0</v>
          </cell>
        </row>
        <row r="133">
          <cell r="F133">
            <v>0</v>
          </cell>
          <cell r="G133">
            <v>0</v>
          </cell>
          <cell r="H133">
            <v>0</v>
          </cell>
          <cell r="I133">
            <v>0</v>
          </cell>
          <cell r="J133">
            <v>0</v>
          </cell>
          <cell r="K133">
            <v>0</v>
          </cell>
        </row>
        <row r="134">
          <cell r="F134">
            <v>0</v>
          </cell>
          <cell r="G134">
            <v>0</v>
          </cell>
          <cell r="H134">
            <v>0</v>
          </cell>
          <cell r="I134">
            <v>0</v>
          </cell>
          <cell r="J134">
            <v>0</v>
          </cell>
          <cell r="K134">
            <v>-6515840</v>
          </cell>
        </row>
        <row r="135">
          <cell r="F135">
            <v>0</v>
          </cell>
          <cell r="G135">
            <v>0</v>
          </cell>
          <cell r="H135">
            <v>0</v>
          </cell>
          <cell r="I135">
            <v>0</v>
          </cell>
          <cell r="J135">
            <v>0</v>
          </cell>
          <cell r="K135">
            <v>-3268448</v>
          </cell>
        </row>
        <row r="136">
          <cell r="F136">
            <v>0</v>
          </cell>
          <cell r="G136">
            <v>0</v>
          </cell>
          <cell r="H136">
            <v>0</v>
          </cell>
          <cell r="I136">
            <v>0</v>
          </cell>
          <cell r="J136">
            <v>0</v>
          </cell>
          <cell r="K136">
            <v>2268000</v>
          </cell>
        </row>
        <row r="137">
          <cell r="F137">
            <v>0</v>
          </cell>
          <cell r="G137">
            <v>0</v>
          </cell>
          <cell r="H137">
            <v>0</v>
          </cell>
          <cell r="I137">
            <v>0</v>
          </cell>
          <cell r="J137">
            <v>0</v>
          </cell>
          <cell r="K137">
            <v>-1240234</v>
          </cell>
        </row>
        <row r="138">
          <cell r="F138">
            <v>0</v>
          </cell>
          <cell r="G138">
            <v>0</v>
          </cell>
          <cell r="H138">
            <v>0</v>
          </cell>
          <cell r="I138">
            <v>0</v>
          </cell>
          <cell r="J138">
            <v>0</v>
          </cell>
          <cell r="K138">
            <v>2183734</v>
          </cell>
        </row>
        <row r="139">
          <cell r="F139">
            <v>0</v>
          </cell>
          <cell r="G139">
            <v>0</v>
          </cell>
          <cell r="H139">
            <v>0</v>
          </cell>
          <cell r="I139">
            <v>0</v>
          </cell>
          <cell r="J139">
            <v>0</v>
          </cell>
          <cell r="K139">
            <v>3100279</v>
          </cell>
        </row>
        <row r="140">
          <cell r="F140">
            <v>0</v>
          </cell>
          <cell r="G140">
            <v>0</v>
          </cell>
          <cell r="H140">
            <v>0</v>
          </cell>
          <cell r="I140">
            <v>0</v>
          </cell>
          <cell r="J140">
            <v>0</v>
          </cell>
          <cell r="K140">
            <v>2930692</v>
          </cell>
        </row>
        <row r="141">
          <cell r="F141">
            <v>0</v>
          </cell>
          <cell r="G141">
            <v>0</v>
          </cell>
          <cell r="H141">
            <v>0</v>
          </cell>
          <cell r="I141">
            <v>0</v>
          </cell>
          <cell r="J141">
            <v>0</v>
          </cell>
          <cell r="K141">
            <v>1272096</v>
          </cell>
        </row>
        <row r="142">
          <cell r="F142">
            <v>0</v>
          </cell>
          <cell r="G142">
            <v>0</v>
          </cell>
          <cell r="H142">
            <v>0</v>
          </cell>
          <cell r="I142">
            <v>0</v>
          </cell>
          <cell r="J142">
            <v>0</v>
          </cell>
          <cell r="K142">
            <v>-180162</v>
          </cell>
        </row>
        <row r="143">
          <cell r="F143">
            <v>0</v>
          </cell>
          <cell r="G143">
            <v>0</v>
          </cell>
          <cell r="H143">
            <v>0</v>
          </cell>
          <cell r="I143">
            <v>0</v>
          </cell>
          <cell r="J143">
            <v>0</v>
          </cell>
          <cell r="K143">
            <v>-893750</v>
          </cell>
        </row>
        <row r="144">
          <cell r="F144">
            <v>0</v>
          </cell>
          <cell r="G144">
            <v>0</v>
          </cell>
          <cell r="H144">
            <v>0</v>
          </cell>
          <cell r="I144">
            <v>0</v>
          </cell>
          <cell r="J144">
            <v>0</v>
          </cell>
          <cell r="K144">
            <v>0</v>
          </cell>
        </row>
        <row r="145">
          <cell r="F145">
            <v>0</v>
          </cell>
          <cell r="G145">
            <v>0</v>
          </cell>
          <cell r="H145">
            <v>0</v>
          </cell>
          <cell r="I145">
            <v>0</v>
          </cell>
          <cell r="J145">
            <v>0</v>
          </cell>
          <cell r="K145">
            <v>0</v>
          </cell>
        </row>
        <row r="146">
          <cell r="F146">
            <v>0</v>
          </cell>
          <cell r="G146">
            <v>0</v>
          </cell>
          <cell r="H146">
            <v>0</v>
          </cell>
          <cell r="I146">
            <v>0</v>
          </cell>
          <cell r="J146">
            <v>0</v>
          </cell>
          <cell r="K146">
            <v>-1019900</v>
          </cell>
        </row>
        <row r="147">
          <cell r="F147">
            <v>0</v>
          </cell>
          <cell r="G147">
            <v>0</v>
          </cell>
          <cell r="H147">
            <v>0</v>
          </cell>
          <cell r="I147">
            <v>0</v>
          </cell>
          <cell r="J147">
            <v>0</v>
          </cell>
          <cell r="K147">
            <v>-1425000</v>
          </cell>
        </row>
        <row r="148">
          <cell r="F148">
            <v>0</v>
          </cell>
          <cell r="G148">
            <v>0</v>
          </cell>
          <cell r="H148">
            <v>0</v>
          </cell>
          <cell r="I148">
            <v>0</v>
          </cell>
          <cell r="J148">
            <v>0</v>
          </cell>
          <cell r="K148">
            <v>0</v>
          </cell>
        </row>
        <row r="149">
          <cell r="F149">
            <v>0</v>
          </cell>
          <cell r="G149">
            <v>0</v>
          </cell>
          <cell r="H149">
            <v>0</v>
          </cell>
          <cell r="I149">
            <v>0</v>
          </cell>
          <cell r="J149">
            <v>0</v>
          </cell>
          <cell r="K149">
            <v>0</v>
          </cell>
        </row>
        <row r="150">
          <cell r="F150">
            <v>3</v>
          </cell>
          <cell r="G150">
            <v>0</v>
          </cell>
          <cell r="H150">
            <v>3</v>
          </cell>
          <cell r="I150">
            <v>0</v>
          </cell>
          <cell r="J150">
            <v>3</v>
          </cell>
          <cell r="K150">
            <v>0</v>
          </cell>
        </row>
        <row r="151">
          <cell r="F151">
            <v>0</v>
          </cell>
          <cell r="G151">
            <v>0</v>
          </cell>
          <cell r="H151">
            <v>0</v>
          </cell>
          <cell r="I151">
            <v>0</v>
          </cell>
          <cell r="J151">
            <v>0</v>
          </cell>
          <cell r="K151">
            <v>0</v>
          </cell>
        </row>
        <row r="152">
          <cell r="F152">
            <v>0</v>
          </cell>
          <cell r="G152">
            <v>0</v>
          </cell>
          <cell r="H152">
            <v>0</v>
          </cell>
          <cell r="I152">
            <v>0</v>
          </cell>
          <cell r="J152">
            <v>0</v>
          </cell>
          <cell r="K152">
            <v>0</v>
          </cell>
        </row>
        <row r="153">
          <cell r="F153">
            <v>0</v>
          </cell>
          <cell r="G153">
            <v>0</v>
          </cell>
          <cell r="H153">
            <v>0</v>
          </cell>
          <cell r="I153">
            <v>0</v>
          </cell>
          <cell r="J153">
            <v>0</v>
          </cell>
          <cell r="K153">
            <v>0</v>
          </cell>
        </row>
        <row r="154">
          <cell r="F154">
            <v>0</v>
          </cell>
          <cell r="G154">
            <v>0</v>
          </cell>
          <cell r="H154">
            <v>0</v>
          </cell>
          <cell r="I154">
            <v>0</v>
          </cell>
          <cell r="J154">
            <v>0</v>
          </cell>
          <cell r="K154">
            <v>0</v>
          </cell>
        </row>
        <row r="155">
          <cell r="F155">
            <v>3</v>
          </cell>
          <cell r="G155">
            <v>0</v>
          </cell>
          <cell r="H155">
            <v>3</v>
          </cell>
          <cell r="I155">
            <v>0</v>
          </cell>
          <cell r="J155">
            <v>3</v>
          </cell>
          <cell r="K155">
            <v>3</v>
          </cell>
        </row>
        <row r="157">
          <cell r="F157">
            <v>4950</v>
          </cell>
          <cell r="G157">
            <v>0</v>
          </cell>
          <cell r="H157">
            <v>4950</v>
          </cell>
          <cell r="I157">
            <v>0</v>
          </cell>
          <cell r="J157">
            <v>4950</v>
          </cell>
          <cell r="K157">
            <v>0</v>
          </cell>
        </row>
        <row r="158">
          <cell r="F158">
            <v>0</v>
          </cell>
          <cell r="G158">
            <v>0</v>
          </cell>
          <cell r="H158">
            <v>0</v>
          </cell>
          <cell r="I158">
            <v>0</v>
          </cell>
          <cell r="J158">
            <v>0</v>
          </cell>
          <cell r="K158">
            <v>0</v>
          </cell>
        </row>
        <row r="159">
          <cell r="F159">
            <v>0</v>
          </cell>
          <cell r="G159">
            <v>0</v>
          </cell>
          <cell r="H159">
            <v>0</v>
          </cell>
          <cell r="I159">
            <v>0</v>
          </cell>
          <cell r="J159">
            <v>0</v>
          </cell>
          <cell r="K159">
            <v>0</v>
          </cell>
        </row>
        <row r="160">
          <cell r="F160">
            <v>4950</v>
          </cell>
          <cell r="G160">
            <v>0</v>
          </cell>
          <cell r="H160">
            <v>4950</v>
          </cell>
          <cell r="I160">
            <v>0</v>
          </cell>
          <cell r="J160">
            <v>4950</v>
          </cell>
          <cell r="K160">
            <v>0</v>
          </cell>
        </row>
        <row r="162">
          <cell r="F162">
            <v>-161260</v>
          </cell>
          <cell r="G162">
            <v>0</v>
          </cell>
          <cell r="H162">
            <v>-161260</v>
          </cell>
          <cell r="I162">
            <v>0</v>
          </cell>
          <cell r="J162">
            <v>-161260</v>
          </cell>
          <cell r="K162">
            <v>-83318</v>
          </cell>
        </row>
        <row r="163">
          <cell r="F163">
            <v>-28296</v>
          </cell>
          <cell r="G163">
            <v>0</v>
          </cell>
          <cell r="H163">
            <v>-28296</v>
          </cell>
          <cell r="I163">
            <v>0</v>
          </cell>
          <cell r="J163">
            <v>-28296</v>
          </cell>
          <cell r="K163">
            <v>-13331</v>
          </cell>
        </row>
        <row r="164">
          <cell r="F164">
            <v>-15596</v>
          </cell>
          <cell r="G164">
            <v>0</v>
          </cell>
          <cell r="H164">
            <v>-15596</v>
          </cell>
          <cell r="I164">
            <v>0</v>
          </cell>
          <cell r="J164">
            <v>-15596</v>
          </cell>
          <cell r="K164">
            <v>0</v>
          </cell>
        </row>
        <row r="165">
          <cell r="F165">
            <v>-200404</v>
          </cell>
          <cell r="G165">
            <v>0</v>
          </cell>
          <cell r="H165">
            <v>-200404</v>
          </cell>
          <cell r="I165">
            <v>0</v>
          </cell>
          <cell r="J165">
            <v>-200404</v>
          </cell>
          <cell r="K165">
            <v>-130442</v>
          </cell>
        </row>
        <row r="166">
          <cell r="F166">
            <v>-35174</v>
          </cell>
          <cell r="G166">
            <v>0</v>
          </cell>
          <cell r="H166">
            <v>-35174</v>
          </cell>
          <cell r="I166">
            <v>0</v>
          </cell>
          <cell r="J166">
            <v>-35174</v>
          </cell>
          <cell r="K166">
            <v>-20871</v>
          </cell>
        </row>
        <row r="167">
          <cell r="F167">
            <v>-19428</v>
          </cell>
          <cell r="G167">
            <v>0</v>
          </cell>
          <cell r="H167">
            <v>-19428</v>
          </cell>
          <cell r="I167">
            <v>0</v>
          </cell>
          <cell r="J167">
            <v>-19428</v>
          </cell>
          <cell r="K167">
            <v>0</v>
          </cell>
        </row>
        <row r="168">
          <cell r="F168">
            <v>-132731</v>
          </cell>
          <cell r="G168">
            <v>0</v>
          </cell>
          <cell r="H168">
            <v>-132731</v>
          </cell>
          <cell r="I168">
            <v>0</v>
          </cell>
          <cell r="J168">
            <v>-132731</v>
          </cell>
          <cell r="K168">
            <v>-94616</v>
          </cell>
        </row>
        <row r="169">
          <cell r="F169">
            <v>-23293</v>
          </cell>
          <cell r="G169">
            <v>0</v>
          </cell>
          <cell r="H169">
            <v>-23293</v>
          </cell>
          <cell r="I169">
            <v>0</v>
          </cell>
          <cell r="J169">
            <v>-23293</v>
          </cell>
          <cell r="K169">
            <v>-15139</v>
          </cell>
        </row>
        <row r="170">
          <cell r="F170">
            <v>-12851</v>
          </cell>
          <cell r="G170">
            <v>0</v>
          </cell>
          <cell r="H170">
            <v>-12851</v>
          </cell>
          <cell r="I170">
            <v>0</v>
          </cell>
          <cell r="J170">
            <v>-12851</v>
          </cell>
          <cell r="K170">
            <v>0</v>
          </cell>
        </row>
        <row r="171">
          <cell r="F171">
            <v>-629033</v>
          </cell>
          <cell r="G171">
            <v>0</v>
          </cell>
          <cell r="H171">
            <v>-629033</v>
          </cell>
          <cell r="I171">
            <v>0</v>
          </cell>
          <cell r="J171">
            <v>-629033</v>
          </cell>
          <cell r="K171">
            <v>-357717</v>
          </cell>
        </row>
        <row r="173">
          <cell r="F173">
            <v>-18941</v>
          </cell>
          <cell r="G173">
            <v>0</v>
          </cell>
          <cell r="H173">
            <v>-18941</v>
          </cell>
          <cell r="I173">
            <v>0</v>
          </cell>
          <cell r="J173">
            <v>-18941</v>
          </cell>
          <cell r="K173">
            <v>-10663</v>
          </cell>
        </row>
        <row r="174">
          <cell r="F174">
            <v>-23539</v>
          </cell>
          <cell r="G174">
            <v>0</v>
          </cell>
          <cell r="H174">
            <v>-23539</v>
          </cell>
          <cell r="I174">
            <v>0</v>
          </cell>
          <cell r="J174">
            <v>-23539</v>
          </cell>
          <cell r="K174">
            <v>-16693</v>
          </cell>
        </row>
        <row r="175">
          <cell r="F175">
            <v>-15590</v>
          </cell>
          <cell r="G175">
            <v>0</v>
          </cell>
          <cell r="H175">
            <v>-15590</v>
          </cell>
          <cell r="I175">
            <v>0</v>
          </cell>
          <cell r="J175">
            <v>-15590</v>
          </cell>
          <cell r="K175">
            <v>-12108</v>
          </cell>
        </row>
        <row r="176">
          <cell r="F176">
            <v>-58070</v>
          </cell>
          <cell r="G176">
            <v>0</v>
          </cell>
          <cell r="H176">
            <v>-58070</v>
          </cell>
          <cell r="I176">
            <v>0</v>
          </cell>
          <cell r="J176">
            <v>-58070</v>
          </cell>
          <cell r="K176">
            <v>-39464</v>
          </cell>
        </row>
        <row r="178">
          <cell r="F178">
            <v>-31605</v>
          </cell>
          <cell r="G178">
            <v>0</v>
          </cell>
          <cell r="H178">
            <v>-31605</v>
          </cell>
          <cell r="I178">
            <v>0</v>
          </cell>
          <cell r="J178">
            <v>-31605</v>
          </cell>
          <cell r="K178">
            <v>-19738</v>
          </cell>
        </row>
        <row r="179">
          <cell r="F179">
            <v>-46076</v>
          </cell>
          <cell r="G179">
            <v>0</v>
          </cell>
          <cell r="H179">
            <v>-46076</v>
          </cell>
          <cell r="I179">
            <v>0</v>
          </cell>
          <cell r="J179">
            <v>-46076</v>
          </cell>
          <cell r="K179">
            <v>-30512</v>
          </cell>
        </row>
        <row r="180">
          <cell r="F180">
            <v>-31791</v>
          </cell>
          <cell r="G180">
            <v>0</v>
          </cell>
          <cell r="H180">
            <v>-31791</v>
          </cell>
          <cell r="I180">
            <v>0</v>
          </cell>
          <cell r="J180">
            <v>-31791</v>
          </cell>
          <cell r="K180">
            <v>-23341</v>
          </cell>
        </row>
        <row r="181">
          <cell r="F181">
            <v>-109472</v>
          </cell>
          <cell r="G181">
            <v>0</v>
          </cell>
          <cell r="H181">
            <v>-109472</v>
          </cell>
          <cell r="I181">
            <v>0</v>
          </cell>
          <cell r="J181">
            <v>-109472</v>
          </cell>
          <cell r="K181">
            <v>-73591</v>
          </cell>
        </row>
        <row r="183">
          <cell r="F183">
            <v>-72483</v>
          </cell>
          <cell r="G183">
            <v>0</v>
          </cell>
          <cell r="H183">
            <v>-72483</v>
          </cell>
          <cell r="I183">
            <v>0</v>
          </cell>
          <cell r="J183">
            <v>-72483</v>
          </cell>
          <cell r="K183">
            <v>-67382</v>
          </cell>
        </row>
        <row r="184">
          <cell r="F184">
            <v>-35633</v>
          </cell>
          <cell r="G184">
            <v>0</v>
          </cell>
          <cell r="H184">
            <v>-35633</v>
          </cell>
          <cell r="I184">
            <v>0</v>
          </cell>
          <cell r="J184">
            <v>-35633</v>
          </cell>
          <cell r="K184">
            <v>-64</v>
          </cell>
        </row>
        <row r="185">
          <cell r="F185">
            <v>-104867</v>
          </cell>
          <cell r="G185">
            <v>0</v>
          </cell>
          <cell r="H185">
            <v>-104867</v>
          </cell>
          <cell r="I185">
            <v>0</v>
          </cell>
          <cell r="J185">
            <v>-104867</v>
          </cell>
          <cell r="K185">
            <v>-103189</v>
          </cell>
        </row>
        <row r="186">
          <cell r="F186">
            <v>-52978</v>
          </cell>
          <cell r="G186">
            <v>0</v>
          </cell>
          <cell r="H186">
            <v>-52978</v>
          </cell>
          <cell r="I186">
            <v>0</v>
          </cell>
          <cell r="J186">
            <v>-52978</v>
          </cell>
          <cell r="K186">
            <v>-106</v>
          </cell>
        </row>
        <row r="187">
          <cell r="F187">
            <v>-72367</v>
          </cell>
          <cell r="G187">
            <v>0</v>
          </cell>
          <cell r="H187">
            <v>-72367</v>
          </cell>
          <cell r="I187">
            <v>0</v>
          </cell>
          <cell r="J187">
            <v>-72367</v>
          </cell>
          <cell r="K187">
            <v>-79386</v>
          </cell>
        </row>
        <row r="188">
          <cell r="F188">
            <v>-36637</v>
          </cell>
          <cell r="G188">
            <v>0</v>
          </cell>
          <cell r="H188">
            <v>-36637</v>
          </cell>
          <cell r="I188">
            <v>0</v>
          </cell>
          <cell r="J188">
            <v>-36637</v>
          </cell>
          <cell r="K188">
            <v>-76</v>
          </cell>
        </row>
        <row r="189">
          <cell r="F189">
            <v>-374965</v>
          </cell>
          <cell r="G189">
            <v>0</v>
          </cell>
          <cell r="H189">
            <v>-374965</v>
          </cell>
          <cell r="I189">
            <v>0</v>
          </cell>
          <cell r="J189">
            <v>-374965</v>
          </cell>
          <cell r="K189">
            <v>-250203</v>
          </cell>
        </row>
        <row r="191">
          <cell r="F191">
            <v>0</v>
          </cell>
          <cell r="G191">
            <v>0</v>
          </cell>
          <cell r="H191">
            <v>0</v>
          </cell>
          <cell r="I191">
            <v>0</v>
          </cell>
          <cell r="J191">
            <v>0</v>
          </cell>
          <cell r="K191">
            <v>0</v>
          </cell>
        </row>
        <row r="193">
          <cell r="F193">
            <v>-32769</v>
          </cell>
          <cell r="G193">
            <v>0</v>
          </cell>
          <cell r="H193">
            <v>-32769</v>
          </cell>
          <cell r="I193">
            <v>0</v>
          </cell>
          <cell r="J193">
            <v>-32769</v>
          </cell>
          <cell r="K193">
            <v>-29341</v>
          </cell>
        </row>
        <row r="194">
          <cell r="F194">
            <v>-43881</v>
          </cell>
          <cell r="G194">
            <v>0</v>
          </cell>
          <cell r="H194">
            <v>-43881</v>
          </cell>
          <cell r="I194">
            <v>0</v>
          </cell>
          <cell r="J194">
            <v>-43881</v>
          </cell>
          <cell r="K194">
            <v>-42383</v>
          </cell>
        </row>
        <row r="195">
          <cell r="F195">
            <v>-34008</v>
          </cell>
          <cell r="G195">
            <v>0</v>
          </cell>
          <cell r="H195">
            <v>-34008</v>
          </cell>
          <cell r="I195">
            <v>0</v>
          </cell>
          <cell r="J195">
            <v>-34008</v>
          </cell>
          <cell r="K195">
            <v>-33202</v>
          </cell>
        </row>
        <row r="196">
          <cell r="F196">
            <v>-110658</v>
          </cell>
          <cell r="G196">
            <v>0</v>
          </cell>
          <cell r="H196">
            <v>-110658</v>
          </cell>
          <cell r="I196">
            <v>0</v>
          </cell>
          <cell r="J196">
            <v>-110658</v>
          </cell>
          <cell r="K196">
            <v>-104926</v>
          </cell>
        </row>
        <row r="198">
          <cell r="F198">
            <v>0</v>
          </cell>
          <cell r="G198">
            <v>0</v>
          </cell>
          <cell r="H198">
            <v>0</v>
          </cell>
          <cell r="I198">
            <v>0</v>
          </cell>
          <cell r="J198">
            <v>0</v>
          </cell>
          <cell r="K198">
            <v>-1241</v>
          </cell>
        </row>
        <row r="199">
          <cell r="F199">
            <v>0</v>
          </cell>
          <cell r="G199">
            <v>0</v>
          </cell>
          <cell r="H199">
            <v>0</v>
          </cell>
          <cell r="I199">
            <v>0</v>
          </cell>
          <cell r="J199">
            <v>0</v>
          </cell>
          <cell r="K199">
            <v>0</v>
          </cell>
        </row>
        <row r="200">
          <cell r="F200">
            <v>221</v>
          </cell>
          <cell r="G200">
            <v>0</v>
          </cell>
          <cell r="H200">
            <v>221</v>
          </cell>
          <cell r="I200">
            <v>0</v>
          </cell>
          <cell r="J200">
            <v>221</v>
          </cell>
          <cell r="K200">
            <v>-2</v>
          </cell>
        </row>
        <row r="201">
          <cell r="F201">
            <v>351</v>
          </cell>
          <cell r="G201">
            <v>0</v>
          </cell>
          <cell r="H201">
            <v>351</v>
          </cell>
          <cell r="I201">
            <v>0</v>
          </cell>
          <cell r="J201">
            <v>351</v>
          </cell>
          <cell r="K201">
            <v>-225</v>
          </cell>
        </row>
        <row r="202">
          <cell r="F202">
            <v>-167</v>
          </cell>
          <cell r="G202">
            <v>0</v>
          </cell>
          <cell r="H202">
            <v>-167</v>
          </cell>
          <cell r="I202">
            <v>0</v>
          </cell>
          <cell r="J202">
            <v>-167</v>
          </cell>
          <cell r="K202">
            <v>-1775</v>
          </cell>
        </row>
        <row r="203">
          <cell r="F203">
            <v>-412</v>
          </cell>
          <cell r="G203">
            <v>0</v>
          </cell>
          <cell r="H203">
            <v>-412</v>
          </cell>
          <cell r="I203">
            <v>0</v>
          </cell>
          <cell r="J203">
            <v>-412</v>
          </cell>
          <cell r="K203">
            <v>-316</v>
          </cell>
        </row>
        <row r="204">
          <cell r="F204">
            <v>0</v>
          </cell>
          <cell r="G204">
            <v>0</v>
          </cell>
          <cell r="H204">
            <v>0</v>
          </cell>
          <cell r="I204">
            <v>0</v>
          </cell>
          <cell r="J204">
            <v>0</v>
          </cell>
          <cell r="K204">
            <v>-402</v>
          </cell>
        </row>
        <row r="205">
          <cell r="F205">
            <v>-1</v>
          </cell>
          <cell r="G205">
            <v>0</v>
          </cell>
          <cell r="H205">
            <v>-1</v>
          </cell>
          <cell r="I205">
            <v>0</v>
          </cell>
          <cell r="J205">
            <v>-1</v>
          </cell>
          <cell r="K205">
            <v>-1470</v>
          </cell>
        </row>
        <row r="206">
          <cell r="F206">
            <v>0</v>
          </cell>
          <cell r="G206">
            <v>0</v>
          </cell>
          <cell r="H206">
            <v>0</v>
          </cell>
          <cell r="I206">
            <v>0</v>
          </cell>
          <cell r="J206">
            <v>0</v>
          </cell>
          <cell r="K206">
            <v>-685</v>
          </cell>
        </row>
        <row r="207">
          <cell r="F207">
            <v>-855</v>
          </cell>
          <cell r="G207">
            <v>0</v>
          </cell>
          <cell r="H207">
            <v>-855</v>
          </cell>
          <cell r="I207">
            <v>0</v>
          </cell>
          <cell r="J207">
            <v>-855</v>
          </cell>
          <cell r="K207">
            <v>-3190</v>
          </cell>
        </row>
        <row r="208">
          <cell r="F208">
            <v>0</v>
          </cell>
          <cell r="G208">
            <v>0</v>
          </cell>
          <cell r="H208">
            <v>0</v>
          </cell>
          <cell r="I208">
            <v>0</v>
          </cell>
          <cell r="J208">
            <v>0</v>
          </cell>
          <cell r="K208">
            <v>-157</v>
          </cell>
        </row>
        <row r="209">
          <cell r="F209">
            <v>-617</v>
          </cell>
          <cell r="G209">
            <v>0</v>
          </cell>
          <cell r="H209">
            <v>-617</v>
          </cell>
          <cell r="I209">
            <v>0</v>
          </cell>
          <cell r="J209">
            <v>-617</v>
          </cell>
          <cell r="K209">
            <v>-818</v>
          </cell>
        </row>
        <row r="210">
          <cell r="F210">
            <v>0</v>
          </cell>
          <cell r="G210">
            <v>0</v>
          </cell>
          <cell r="H210">
            <v>0</v>
          </cell>
          <cell r="I210">
            <v>0</v>
          </cell>
          <cell r="J210">
            <v>0</v>
          </cell>
          <cell r="K210">
            <v>0</v>
          </cell>
        </row>
        <row r="211">
          <cell r="F211">
            <v>-435</v>
          </cell>
          <cell r="G211">
            <v>0</v>
          </cell>
          <cell r="H211">
            <v>-435</v>
          </cell>
          <cell r="I211">
            <v>0</v>
          </cell>
          <cell r="J211">
            <v>-435</v>
          </cell>
          <cell r="K211">
            <v>-1565</v>
          </cell>
        </row>
        <row r="212">
          <cell r="F212">
            <v>0</v>
          </cell>
          <cell r="G212">
            <v>0</v>
          </cell>
          <cell r="H212">
            <v>0</v>
          </cell>
          <cell r="I212">
            <v>0</v>
          </cell>
          <cell r="J212">
            <v>0</v>
          </cell>
          <cell r="K212">
            <v>-252</v>
          </cell>
        </row>
        <row r="213">
          <cell r="F213">
            <v>-1896</v>
          </cell>
          <cell r="G213">
            <v>0</v>
          </cell>
          <cell r="H213">
            <v>-1896</v>
          </cell>
          <cell r="I213">
            <v>0</v>
          </cell>
          <cell r="J213">
            <v>-1896</v>
          </cell>
          <cell r="K213">
            <v>-4042</v>
          </cell>
        </row>
        <row r="214">
          <cell r="F214">
            <v>0</v>
          </cell>
          <cell r="G214">
            <v>0</v>
          </cell>
          <cell r="H214">
            <v>0</v>
          </cell>
          <cell r="I214">
            <v>0</v>
          </cell>
          <cell r="J214">
            <v>0</v>
          </cell>
          <cell r="K214">
            <v>-2193</v>
          </cell>
        </row>
        <row r="215">
          <cell r="F215">
            <v>0</v>
          </cell>
          <cell r="G215">
            <v>0</v>
          </cell>
          <cell r="H215">
            <v>0</v>
          </cell>
          <cell r="I215">
            <v>0</v>
          </cell>
          <cell r="J215">
            <v>0</v>
          </cell>
          <cell r="K215">
            <v>-1238</v>
          </cell>
        </row>
        <row r="216">
          <cell r="F216">
            <v>99</v>
          </cell>
          <cell r="G216">
            <v>0</v>
          </cell>
          <cell r="H216">
            <v>99</v>
          </cell>
          <cell r="I216">
            <v>0</v>
          </cell>
          <cell r="J216">
            <v>99</v>
          </cell>
          <cell r="K216">
            <v>-1143</v>
          </cell>
        </row>
        <row r="217">
          <cell r="F217">
            <v>1</v>
          </cell>
          <cell r="G217">
            <v>0</v>
          </cell>
          <cell r="H217">
            <v>1</v>
          </cell>
          <cell r="I217">
            <v>0</v>
          </cell>
          <cell r="J217">
            <v>1</v>
          </cell>
          <cell r="K217">
            <v>-245</v>
          </cell>
        </row>
        <row r="218">
          <cell r="F218">
            <v>-3682</v>
          </cell>
          <cell r="G218">
            <v>0</v>
          </cell>
          <cell r="H218">
            <v>-3682</v>
          </cell>
          <cell r="I218">
            <v>0</v>
          </cell>
          <cell r="J218">
            <v>-3682</v>
          </cell>
          <cell r="K218">
            <v>-800</v>
          </cell>
        </row>
        <row r="219">
          <cell r="F219">
            <v>0</v>
          </cell>
          <cell r="G219">
            <v>0</v>
          </cell>
          <cell r="H219">
            <v>0</v>
          </cell>
          <cell r="I219">
            <v>0</v>
          </cell>
          <cell r="J219">
            <v>0</v>
          </cell>
          <cell r="K219">
            <v>0</v>
          </cell>
        </row>
        <row r="220">
          <cell r="F220">
            <v>0</v>
          </cell>
          <cell r="G220">
            <v>0</v>
          </cell>
          <cell r="H220">
            <v>0</v>
          </cell>
          <cell r="I220">
            <v>0</v>
          </cell>
          <cell r="J220">
            <v>0</v>
          </cell>
          <cell r="K220">
            <v>0</v>
          </cell>
        </row>
        <row r="221">
          <cell r="F221">
            <v>0</v>
          </cell>
          <cell r="G221">
            <v>0</v>
          </cell>
          <cell r="H221">
            <v>0</v>
          </cell>
          <cell r="I221">
            <v>0</v>
          </cell>
          <cell r="J221">
            <v>0</v>
          </cell>
          <cell r="K221">
            <v>0</v>
          </cell>
        </row>
        <row r="222">
          <cell r="F222">
            <v>1</v>
          </cell>
          <cell r="G222">
            <v>0</v>
          </cell>
          <cell r="H222">
            <v>1</v>
          </cell>
          <cell r="I222">
            <v>0</v>
          </cell>
          <cell r="J222">
            <v>1</v>
          </cell>
          <cell r="K222">
            <v>0</v>
          </cell>
        </row>
        <row r="223">
          <cell r="F223">
            <v>-7392</v>
          </cell>
          <cell r="G223">
            <v>0</v>
          </cell>
          <cell r="H223">
            <v>-7392</v>
          </cell>
          <cell r="I223">
            <v>0</v>
          </cell>
          <cell r="J223">
            <v>-7392</v>
          </cell>
          <cell r="K223">
            <v>-21759</v>
          </cell>
        </row>
        <row r="225">
          <cell r="F225">
            <v>-516</v>
          </cell>
          <cell r="G225">
            <v>0</v>
          </cell>
          <cell r="H225">
            <v>-516</v>
          </cell>
          <cell r="I225">
            <v>0</v>
          </cell>
          <cell r="J225">
            <v>-516</v>
          </cell>
          <cell r="K225">
            <v>-516</v>
          </cell>
        </row>
        <row r="226">
          <cell r="F226">
            <v>-14381</v>
          </cell>
          <cell r="G226">
            <v>0</v>
          </cell>
          <cell r="H226">
            <v>-14381</v>
          </cell>
          <cell r="I226">
            <v>0</v>
          </cell>
          <cell r="J226">
            <v>-14381</v>
          </cell>
          <cell r="K226">
            <v>0</v>
          </cell>
        </row>
        <row r="227">
          <cell r="F227">
            <v>0</v>
          </cell>
          <cell r="G227">
            <v>0</v>
          </cell>
          <cell r="H227">
            <v>0</v>
          </cell>
          <cell r="I227">
            <v>0</v>
          </cell>
          <cell r="J227">
            <v>0</v>
          </cell>
          <cell r="K227">
            <v>-88988</v>
          </cell>
        </row>
        <row r="228">
          <cell r="F228">
            <v>0</v>
          </cell>
          <cell r="G228">
            <v>0</v>
          </cell>
          <cell r="H228">
            <v>0</v>
          </cell>
          <cell r="I228">
            <v>0</v>
          </cell>
          <cell r="J228">
            <v>0</v>
          </cell>
          <cell r="K228">
            <v>-7758</v>
          </cell>
        </row>
        <row r="229">
          <cell r="F229">
            <v>0</v>
          </cell>
          <cell r="G229">
            <v>0</v>
          </cell>
          <cell r="H229">
            <v>0</v>
          </cell>
          <cell r="I229">
            <v>0</v>
          </cell>
          <cell r="J229">
            <v>0</v>
          </cell>
          <cell r="K229">
            <v>-1406</v>
          </cell>
        </row>
        <row r="230">
          <cell r="F230">
            <v>-220</v>
          </cell>
          <cell r="G230">
            <v>0</v>
          </cell>
          <cell r="H230">
            <v>-220</v>
          </cell>
          <cell r="I230">
            <v>0</v>
          </cell>
          <cell r="J230">
            <v>-220</v>
          </cell>
          <cell r="K230">
            <v>0</v>
          </cell>
        </row>
        <row r="231">
          <cell r="F231">
            <v>0</v>
          </cell>
          <cell r="G231">
            <v>0</v>
          </cell>
          <cell r="H231">
            <v>0</v>
          </cell>
          <cell r="I231">
            <v>0</v>
          </cell>
          <cell r="J231">
            <v>0</v>
          </cell>
          <cell r="K231">
            <v>-11095</v>
          </cell>
        </row>
        <row r="232">
          <cell r="F232">
            <v>0</v>
          </cell>
          <cell r="G232">
            <v>0</v>
          </cell>
          <cell r="H232">
            <v>0</v>
          </cell>
          <cell r="I232">
            <v>0</v>
          </cell>
          <cell r="J232">
            <v>0</v>
          </cell>
          <cell r="K232">
            <v>-1750</v>
          </cell>
        </row>
        <row r="233">
          <cell r="F233">
            <v>0</v>
          </cell>
          <cell r="G233">
            <v>0</v>
          </cell>
          <cell r="H233">
            <v>0</v>
          </cell>
          <cell r="I233">
            <v>0</v>
          </cell>
          <cell r="J233">
            <v>0</v>
          </cell>
          <cell r="K233">
            <v>-2505</v>
          </cell>
        </row>
        <row r="234">
          <cell r="F234">
            <v>0</v>
          </cell>
          <cell r="G234">
            <v>0</v>
          </cell>
          <cell r="H234">
            <v>0</v>
          </cell>
          <cell r="I234">
            <v>0</v>
          </cell>
          <cell r="J234">
            <v>0</v>
          </cell>
          <cell r="K234">
            <v>-9186</v>
          </cell>
        </row>
        <row r="235">
          <cell r="F235">
            <v>0</v>
          </cell>
          <cell r="G235">
            <v>0</v>
          </cell>
          <cell r="H235">
            <v>0</v>
          </cell>
          <cell r="I235">
            <v>0</v>
          </cell>
          <cell r="J235">
            <v>0</v>
          </cell>
          <cell r="K235">
            <v>-4284</v>
          </cell>
        </row>
        <row r="236">
          <cell r="F236">
            <v>-5344</v>
          </cell>
          <cell r="G236">
            <v>0</v>
          </cell>
          <cell r="H236">
            <v>-5344</v>
          </cell>
          <cell r="I236">
            <v>0</v>
          </cell>
          <cell r="J236">
            <v>-5344</v>
          </cell>
          <cell r="K236">
            <v>-19941</v>
          </cell>
        </row>
        <row r="237">
          <cell r="F237">
            <v>0</v>
          </cell>
          <cell r="G237">
            <v>0</v>
          </cell>
          <cell r="H237">
            <v>0</v>
          </cell>
          <cell r="I237">
            <v>0</v>
          </cell>
          <cell r="J237">
            <v>0</v>
          </cell>
          <cell r="K237">
            <v>-984</v>
          </cell>
        </row>
        <row r="238">
          <cell r="F238">
            <v>-3531</v>
          </cell>
          <cell r="G238">
            <v>0</v>
          </cell>
          <cell r="H238">
            <v>-3531</v>
          </cell>
          <cell r="I238">
            <v>0</v>
          </cell>
          <cell r="J238">
            <v>-3531</v>
          </cell>
          <cell r="K238">
            <v>-5113</v>
          </cell>
        </row>
        <row r="239">
          <cell r="F239">
            <v>0</v>
          </cell>
          <cell r="G239">
            <v>0</v>
          </cell>
          <cell r="H239">
            <v>0</v>
          </cell>
          <cell r="I239">
            <v>0</v>
          </cell>
          <cell r="J239">
            <v>0</v>
          </cell>
          <cell r="K239">
            <v>0</v>
          </cell>
        </row>
        <row r="240">
          <cell r="F240">
            <v>-1913</v>
          </cell>
          <cell r="G240">
            <v>0</v>
          </cell>
          <cell r="H240">
            <v>-1913</v>
          </cell>
          <cell r="I240">
            <v>0</v>
          </cell>
          <cell r="J240">
            <v>-1913</v>
          </cell>
          <cell r="K240">
            <v>-9781</v>
          </cell>
        </row>
        <row r="241">
          <cell r="F241">
            <v>0</v>
          </cell>
          <cell r="G241">
            <v>0</v>
          </cell>
          <cell r="H241">
            <v>0</v>
          </cell>
          <cell r="I241">
            <v>0</v>
          </cell>
          <cell r="J241">
            <v>0</v>
          </cell>
          <cell r="K241">
            <v>-1577</v>
          </cell>
        </row>
        <row r="242">
          <cell r="F242">
            <v>-8003</v>
          </cell>
          <cell r="G242">
            <v>0</v>
          </cell>
          <cell r="H242">
            <v>-8003</v>
          </cell>
          <cell r="I242">
            <v>0</v>
          </cell>
          <cell r="J242">
            <v>-8003</v>
          </cell>
          <cell r="K242">
            <v>-25263</v>
          </cell>
        </row>
        <row r="243">
          <cell r="F243">
            <v>0</v>
          </cell>
          <cell r="G243">
            <v>0</v>
          </cell>
          <cell r="H243">
            <v>0</v>
          </cell>
          <cell r="I243">
            <v>0</v>
          </cell>
          <cell r="J243">
            <v>0</v>
          </cell>
          <cell r="K243">
            <v>-13706</v>
          </cell>
        </row>
        <row r="244">
          <cell r="F244">
            <v>0</v>
          </cell>
          <cell r="G244">
            <v>0</v>
          </cell>
          <cell r="H244">
            <v>0</v>
          </cell>
          <cell r="I244">
            <v>0</v>
          </cell>
          <cell r="J244">
            <v>0</v>
          </cell>
          <cell r="K244">
            <v>-7737</v>
          </cell>
        </row>
        <row r="245">
          <cell r="F245">
            <v>438</v>
          </cell>
          <cell r="G245">
            <v>0</v>
          </cell>
          <cell r="H245">
            <v>438</v>
          </cell>
          <cell r="I245">
            <v>0</v>
          </cell>
          <cell r="J245">
            <v>438</v>
          </cell>
          <cell r="K245">
            <v>-7144</v>
          </cell>
        </row>
        <row r="246">
          <cell r="F246">
            <v>0</v>
          </cell>
          <cell r="G246">
            <v>0</v>
          </cell>
          <cell r="H246">
            <v>0</v>
          </cell>
          <cell r="I246">
            <v>0</v>
          </cell>
          <cell r="J246">
            <v>0</v>
          </cell>
          <cell r="K246">
            <v>-1530</v>
          </cell>
        </row>
        <row r="247">
          <cell r="F247">
            <v>-19712</v>
          </cell>
          <cell r="G247">
            <v>0</v>
          </cell>
          <cell r="H247">
            <v>-19712</v>
          </cell>
          <cell r="I247">
            <v>0</v>
          </cell>
          <cell r="J247">
            <v>-19712</v>
          </cell>
          <cell r="K247">
            <v>-5000</v>
          </cell>
        </row>
        <row r="248">
          <cell r="F248">
            <v>0</v>
          </cell>
          <cell r="G248">
            <v>0</v>
          </cell>
          <cell r="H248">
            <v>0</v>
          </cell>
          <cell r="I248">
            <v>0</v>
          </cell>
          <cell r="J248">
            <v>0</v>
          </cell>
          <cell r="K248">
            <v>0</v>
          </cell>
        </row>
        <row r="249">
          <cell r="F249">
            <v>0</v>
          </cell>
          <cell r="G249">
            <v>0</v>
          </cell>
          <cell r="H249">
            <v>0</v>
          </cell>
          <cell r="I249">
            <v>0</v>
          </cell>
          <cell r="J249">
            <v>0</v>
          </cell>
          <cell r="K249">
            <v>0</v>
          </cell>
        </row>
        <row r="250">
          <cell r="F250">
            <v>0</v>
          </cell>
          <cell r="G250">
            <v>0</v>
          </cell>
          <cell r="H250">
            <v>0</v>
          </cell>
          <cell r="I250">
            <v>0</v>
          </cell>
          <cell r="J250">
            <v>0</v>
          </cell>
          <cell r="K250">
            <v>0</v>
          </cell>
        </row>
        <row r="251">
          <cell r="F251">
            <v>0</v>
          </cell>
          <cell r="G251">
            <v>0</v>
          </cell>
          <cell r="H251">
            <v>0</v>
          </cell>
          <cell r="I251">
            <v>0</v>
          </cell>
          <cell r="J251">
            <v>0</v>
          </cell>
          <cell r="K251">
            <v>0</v>
          </cell>
        </row>
        <row r="252">
          <cell r="F252">
            <v>0</v>
          </cell>
          <cell r="G252">
            <v>0</v>
          </cell>
          <cell r="H252">
            <v>0</v>
          </cell>
          <cell r="I252">
            <v>0</v>
          </cell>
          <cell r="J252">
            <v>0</v>
          </cell>
          <cell r="K252">
            <v>0</v>
          </cell>
        </row>
        <row r="253">
          <cell r="F253">
            <v>0</v>
          </cell>
          <cell r="G253">
            <v>0</v>
          </cell>
          <cell r="H253">
            <v>0</v>
          </cell>
          <cell r="I253">
            <v>0</v>
          </cell>
          <cell r="J253">
            <v>0</v>
          </cell>
          <cell r="K253">
            <v>0</v>
          </cell>
        </row>
        <row r="254">
          <cell r="F254">
            <v>0</v>
          </cell>
          <cell r="G254">
            <v>0</v>
          </cell>
          <cell r="H254">
            <v>0</v>
          </cell>
          <cell r="I254">
            <v>0</v>
          </cell>
          <cell r="J254">
            <v>0</v>
          </cell>
          <cell r="K254">
            <v>0</v>
          </cell>
        </row>
        <row r="255">
          <cell r="F255">
            <v>0</v>
          </cell>
          <cell r="G255">
            <v>0</v>
          </cell>
          <cell r="H255">
            <v>0</v>
          </cell>
          <cell r="I255">
            <v>0</v>
          </cell>
          <cell r="J255">
            <v>0</v>
          </cell>
          <cell r="K255">
            <v>0</v>
          </cell>
        </row>
        <row r="256">
          <cell r="F256">
            <v>0</v>
          </cell>
          <cell r="G256">
            <v>0</v>
          </cell>
          <cell r="H256">
            <v>0</v>
          </cell>
          <cell r="I256">
            <v>0</v>
          </cell>
          <cell r="J256">
            <v>0</v>
          </cell>
          <cell r="K256">
            <v>0</v>
          </cell>
        </row>
        <row r="257">
          <cell r="F257">
            <v>0</v>
          </cell>
          <cell r="G257">
            <v>0</v>
          </cell>
          <cell r="H257">
            <v>0</v>
          </cell>
          <cell r="I257">
            <v>0</v>
          </cell>
          <cell r="J257">
            <v>0</v>
          </cell>
          <cell r="K257">
            <v>-59731</v>
          </cell>
        </row>
        <row r="258">
          <cell r="F258">
            <v>0</v>
          </cell>
          <cell r="G258">
            <v>0</v>
          </cell>
          <cell r="H258">
            <v>0</v>
          </cell>
          <cell r="I258">
            <v>0</v>
          </cell>
          <cell r="J258">
            <v>0</v>
          </cell>
          <cell r="K258">
            <v>0</v>
          </cell>
        </row>
        <row r="259">
          <cell r="F259">
            <v>-198646</v>
          </cell>
          <cell r="G259">
            <v>0</v>
          </cell>
          <cell r="H259">
            <v>-198646</v>
          </cell>
          <cell r="I259">
            <v>0</v>
          </cell>
          <cell r="J259">
            <v>-198646</v>
          </cell>
          <cell r="K259">
            <v>0</v>
          </cell>
        </row>
        <row r="260">
          <cell r="F260">
            <v>0</v>
          </cell>
          <cell r="G260">
            <v>0</v>
          </cell>
          <cell r="H260">
            <v>0</v>
          </cell>
          <cell r="I260">
            <v>0</v>
          </cell>
          <cell r="J260">
            <v>0</v>
          </cell>
          <cell r="K260">
            <v>0</v>
          </cell>
        </row>
        <row r="261">
          <cell r="F261">
            <v>0</v>
          </cell>
          <cell r="G261">
            <v>0</v>
          </cell>
          <cell r="H261">
            <v>0</v>
          </cell>
          <cell r="I261">
            <v>0</v>
          </cell>
          <cell r="J261">
            <v>0</v>
          </cell>
          <cell r="K261">
            <v>0</v>
          </cell>
        </row>
        <row r="262">
          <cell r="F262">
            <v>0</v>
          </cell>
          <cell r="G262">
            <v>0</v>
          </cell>
          <cell r="H262">
            <v>0</v>
          </cell>
          <cell r="I262">
            <v>0</v>
          </cell>
          <cell r="J262">
            <v>0</v>
          </cell>
          <cell r="K262">
            <v>0</v>
          </cell>
        </row>
        <row r="263">
          <cell r="F263">
            <v>0</v>
          </cell>
          <cell r="G263">
            <v>0</v>
          </cell>
          <cell r="H263">
            <v>0</v>
          </cell>
          <cell r="I263">
            <v>0</v>
          </cell>
          <cell r="J263">
            <v>0</v>
          </cell>
          <cell r="K263">
            <v>0</v>
          </cell>
        </row>
        <row r="264">
          <cell r="F264">
            <v>0</v>
          </cell>
          <cell r="G264">
            <v>0</v>
          </cell>
          <cell r="H264">
            <v>0</v>
          </cell>
          <cell r="I264">
            <v>0</v>
          </cell>
          <cell r="J264">
            <v>0</v>
          </cell>
          <cell r="K264">
            <v>0</v>
          </cell>
        </row>
        <row r="265">
          <cell r="F265">
            <v>0</v>
          </cell>
          <cell r="G265">
            <v>0</v>
          </cell>
          <cell r="H265">
            <v>0</v>
          </cell>
          <cell r="I265">
            <v>0</v>
          </cell>
          <cell r="J265">
            <v>0</v>
          </cell>
          <cell r="K265">
            <v>0</v>
          </cell>
        </row>
        <row r="266">
          <cell r="F266">
            <v>-650</v>
          </cell>
          <cell r="G266">
            <v>0</v>
          </cell>
          <cell r="H266">
            <v>-650</v>
          </cell>
          <cell r="I266">
            <v>0</v>
          </cell>
          <cell r="J266">
            <v>-650</v>
          </cell>
          <cell r="K266">
            <v>0</v>
          </cell>
        </row>
        <row r="267">
          <cell r="F267">
            <v>0</v>
          </cell>
          <cell r="G267">
            <v>0</v>
          </cell>
          <cell r="H267">
            <v>0</v>
          </cell>
          <cell r="I267">
            <v>0</v>
          </cell>
          <cell r="J267">
            <v>0</v>
          </cell>
          <cell r="K267">
            <v>0</v>
          </cell>
        </row>
        <row r="268">
          <cell r="F268">
            <v>-1479</v>
          </cell>
          <cell r="G268">
            <v>0</v>
          </cell>
          <cell r="H268">
            <v>-1479</v>
          </cell>
          <cell r="I268">
            <v>0</v>
          </cell>
          <cell r="J268">
            <v>-1479</v>
          </cell>
          <cell r="K268">
            <v>0</v>
          </cell>
        </row>
        <row r="269">
          <cell r="F269">
            <v>398</v>
          </cell>
          <cell r="G269">
            <v>0</v>
          </cell>
          <cell r="H269">
            <v>398</v>
          </cell>
          <cell r="I269">
            <v>0</v>
          </cell>
          <cell r="J269">
            <v>398</v>
          </cell>
          <cell r="K269">
            <v>0</v>
          </cell>
        </row>
        <row r="270">
          <cell r="F270">
            <v>-325</v>
          </cell>
          <cell r="G270">
            <v>0</v>
          </cell>
          <cell r="H270">
            <v>-325</v>
          </cell>
          <cell r="I270">
            <v>0</v>
          </cell>
          <cell r="J270">
            <v>-325</v>
          </cell>
          <cell r="K270">
            <v>0</v>
          </cell>
        </row>
        <row r="271">
          <cell r="F271">
            <v>-200</v>
          </cell>
          <cell r="G271">
            <v>0</v>
          </cell>
          <cell r="H271">
            <v>-200</v>
          </cell>
          <cell r="I271">
            <v>0</v>
          </cell>
          <cell r="J271">
            <v>-200</v>
          </cell>
          <cell r="K271">
            <v>0</v>
          </cell>
        </row>
        <row r="272">
          <cell r="F272">
            <v>-2898</v>
          </cell>
          <cell r="G272">
            <v>0</v>
          </cell>
          <cell r="H272">
            <v>-2898</v>
          </cell>
          <cell r="I272">
            <v>0</v>
          </cell>
          <cell r="J272">
            <v>-2898</v>
          </cell>
          <cell r="K272">
            <v>0</v>
          </cell>
        </row>
        <row r="273">
          <cell r="F273">
            <v>-250</v>
          </cell>
          <cell r="G273">
            <v>0</v>
          </cell>
          <cell r="H273">
            <v>-250</v>
          </cell>
          <cell r="I273">
            <v>0</v>
          </cell>
          <cell r="J273">
            <v>-250</v>
          </cell>
          <cell r="K273">
            <v>0</v>
          </cell>
        </row>
        <row r="274">
          <cell r="F274">
            <v>542</v>
          </cell>
          <cell r="G274">
            <v>0</v>
          </cell>
          <cell r="H274">
            <v>542</v>
          </cell>
          <cell r="I274">
            <v>0</v>
          </cell>
          <cell r="J274">
            <v>542</v>
          </cell>
          <cell r="K274">
            <v>0</v>
          </cell>
        </row>
        <row r="275">
          <cell r="F275">
            <v>0</v>
          </cell>
          <cell r="G275">
            <v>0</v>
          </cell>
          <cell r="H275">
            <v>0</v>
          </cell>
          <cell r="I275">
            <v>0</v>
          </cell>
          <cell r="J275">
            <v>0</v>
          </cell>
          <cell r="K275">
            <v>-152924</v>
          </cell>
        </row>
        <row r="276">
          <cell r="F276">
            <v>0</v>
          </cell>
          <cell r="G276">
            <v>0</v>
          </cell>
          <cell r="H276">
            <v>0</v>
          </cell>
          <cell r="I276">
            <v>0</v>
          </cell>
          <cell r="J276">
            <v>0</v>
          </cell>
          <cell r="K276">
            <v>0</v>
          </cell>
        </row>
        <row r="277">
          <cell r="F277">
            <v>0</v>
          </cell>
          <cell r="G277">
            <v>0</v>
          </cell>
          <cell r="H277">
            <v>0</v>
          </cell>
          <cell r="I277">
            <v>0</v>
          </cell>
          <cell r="J277">
            <v>0</v>
          </cell>
          <cell r="K277">
            <v>0</v>
          </cell>
        </row>
        <row r="278">
          <cell r="F278">
            <v>0</v>
          </cell>
          <cell r="G278">
            <v>0</v>
          </cell>
          <cell r="H278">
            <v>0</v>
          </cell>
          <cell r="I278">
            <v>0</v>
          </cell>
          <cell r="J278">
            <v>0</v>
          </cell>
          <cell r="K278">
            <v>0</v>
          </cell>
        </row>
        <row r="279">
          <cell r="F279">
            <v>0</v>
          </cell>
          <cell r="G279">
            <v>0</v>
          </cell>
          <cell r="H279">
            <v>0</v>
          </cell>
          <cell r="I279">
            <v>0</v>
          </cell>
          <cell r="J279">
            <v>0</v>
          </cell>
          <cell r="K279">
            <v>0</v>
          </cell>
        </row>
        <row r="280">
          <cell r="F280">
            <v>0</v>
          </cell>
          <cell r="G280">
            <v>0</v>
          </cell>
          <cell r="H280">
            <v>0</v>
          </cell>
          <cell r="I280">
            <v>0</v>
          </cell>
          <cell r="J280">
            <v>0</v>
          </cell>
          <cell r="K280">
            <v>0</v>
          </cell>
        </row>
        <row r="281">
          <cell r="F281">
            <v>-81572</v>
          </cell>
          <cell r="G281">
            <v>0</v>
          </cell>
          <cell r="H281">
            <v>-81572</v>
          </cell>
          <cell r="I281">
            <v>0</v>
          </cell>
          <cell r="J281">
            <v>-81572</v>
          </cell>
          <cell r="K281">
            <v>0</v>
          </cell>
        </row>
        <row r="282">
          <cell r="F282">
            <v>-14650</v>
          </cell>
          <cell r="G282">
            <v>0</v>
          </cell>
          <cell r="H282">
            <v>-14650</v>
          </cell>
          <cell r="I282">
            <v>0</v>
          </cell>
          <cell r="J282">
            <v>-14650</v>
          </cell>
          <cell r="K282">
            <v>0</v>
          </cell>
        </row>
        <row r="283">
          <cell r="F283">
            <v>0</v>
          </cell>
          <cell r="G283">
            <v>0</v>
          </cell>
          <cell r="H283">
            <v>0</v>
          </cell>
          <cell r="I283">
            <v>0</v>
          </cell>
          <cell r="J283">
            <v>0</v>
          </cell>
          <cell r="K283">
            <v>0</v>
          </cell>
        </row>
        <row r="284">
          <cell r="F284">
            <v>0</v>
          </cell>
          <cell r="G284">
            <v>0</v>
          </cell>
          <cell r="H284">
            <v>0</v>
          </cell>
          <cell r="I284">
            <v>0</v>
          </cell>
          <cell r="J284">
            <v>0</v>
          </cell>
          <cell r="K284">
            <v>0</v>
          </cell>
        </row>
        <row r="285">
          <cell r="F285">
            <v>-650</v>
          </cell>
          <cell r="G285">
            <v>0</v>
          </cell>
          <cell r="H285">
            <v>-650</v>
          </cell>
          <cell r="I285">
            <v>0</v>
          </cell>
          <cell r="J285">
            <v>-650</v>
          </cell>
          <cell r="K285">
            <v>-521</v>
          </cell>
        </row>
        <row r="286">
          <cell r="F286">
            <v>-325</v>
          </cell>
          <cell r="G286">
            <v>0</v>
          </cell>
          <cell r="H286">
            <v>-325</v>
          </cell>
          <cell r="I286">
            <v>0</v>
          </cell>
          <cell r="J286">
            <v>-325</v>
          </cell>
          <cell r="K286">
            <v>-964</v>
          </cell>
        </row>
        <row r="287">
          <cell r="F287">
            <v>0</v>
          </cell>
          <cell r="G287">
            <v>0</v>
          </cell>
          <cell r="H287">
            <v>0</v>
          </cell>
          <cell r="I287">
            <v>0</v>
          </cell>
          <cell r="J287">
            <v>0</v>
          </cell>
          <cell r="K287">
            <v>-101443</v>
          </cell>
        </row>
        <row r="288">
          <cell r="F288">
            <v>-1</v>
          </cell>
          <cell r="G288">
            <v>0</v>
          </cell>
          <cell r="H288">
            <v>-1</v>
          </cell>
          <cell r="I288">
            <v>0</v>
          </cell>
          <cell r="J288">
            <v>-1</v>
          </cell>
          <cell r="K288">
            <v>0</v>
          </cell>
        </row>
        <row r="289">
          <cell r="F289">
            <v>0</v>
          </cell>
          <cell r="G289">
            <v>0</v>
          </cell>
          <cell r="H289">
            <v>0</v>
          </cell>
          <cell r="I289">
            <v>0</v>
          </cell>
          <cell r="J289">
            <v>0</v>
          </cell>
          <cell r="K289">
            <v>0</v>
          </cell>
        </row>
        <row r="290">
          <cell r="F290">
            <v>0</v>
          </cell>
          <cell r="G290">
            <v>0</v>
          </cell>
          <cell r="H290">
            <v>0</v>
          </cell>
          <cell r="I290">
            <v>0</v>
          </cell>
          <cell r="J290">
            <v>0</v>
          </cell>
          <cell r="K290">
            <v>0</v>
          </cell>
        </row>
        <row r="291">
          <cell r="F291">
            <v>0</v>
          </cell>
          <cell r="G291">
            <v>0</v>
          </cell>
          <cell r="H291">
            <v>0</v>
          </cell>
          <cell r="I291">
            <v>0</v>
          </cell>
          <cell r="J291">
            <v>0</v>
          </cell>
          <cell r="K291">
            <v>0</v>
          </cell>
        </row>
        <row r="292">
          <cell r="F292">
            <v>-33632</v>
          </cell>
          <cell r="G292">
            <v>0</v>
          </cell>
          <cell r="H292">
            <v>-33632</v>
          </cell>
          <cell r="I292">
            <v>0</v>
          </cell>
          <cell r="J292">
            <v>-33632</v>
          </cell>
          <cell r="K292">
            <v>0</v>
          </cell>
        </row>
        <row r="293">
          <cell r="F293">
            <v>0</v>
          </cell>
          <cell r="G293">
            <v>0</v>
          </cell>
          <cell r="H293">
            <v>0</v>
          </cell>
          <cell r="I293">
            <v>0</v>
          </cell>
          <cell r="J293">
            <v>0</v>
          </cell>
          <cell r="K293">
            <v>0</v>
          </cell>
        </row>
        <row r="294">
          <cell r="F294">
            <v>0</v>
          </cell>
          <cell r="G294">
            <v>0</v>
          </cell>
          <cell r="H294">
            <v>0</v>
          </cell>
          <cell r="I294">
            <v>0</v>
          </cell>
          <cell r="J294">
            <v>0</v>
          </cell>
          <cell r="K294">
            <v>0</v>
          </cell>
        </row>
        <row r="295">
          <cell r="F295">
            <v>-40065</v>
          </cell>
          <cell r="G295">
            <v>0</v>
          </cell>
          <cell r="H295">
            <v>-40065</v>
          </cell>
          <cell r="I295">
            <v>0</v>
          </cell>
          <cell r="J295">
            <v>-40065</v>
          </cell>
          <cell r="K295">
            <v>0</v>
          </cell>
        </row>
        <row r="296">
          <cell r="F296">
            <v>37849</v>
          </cell>
          <cell r="G296">
            <v>0</v>
          </cell>
          <cell r="H296">
            <v>37849</v>
          </cell>
          <cell r="I296">
            <v>0</v>
          </cell>
          <cell r="J296">
            <v>37849</v>
          </cell>
          <cell r="K296">
            <v>0</v>
          </cell>
        </row>
        <row r="297">
          <cell r="F297">
            <v>2216</v>
          </cell>
          <cell r="G297">
            <v>0</v>
          </cell>
          <cell r="H297">
            <v>2216</v>
          </cell>
          <cell r="I297">
            <v>0</v>
          </cell>
          <cell r="J297">
            <v>2216</v>
          </cell>
          <cell r="K297">
            <v>0</v>
          </cell>
        </row>
        <row r="298">
          <cell r="F298">
            <v>-387520</v>
          </cell>
          <cell r="G298">
            <v>0</v>
          </cell>
          <cell r="H298">
            <v>-387520</v>
          </cell>
          <cell r="I298">
            <v>0</v>
          </cell>
          <cell r="J298">
            <v>-387520</v>
          </cell>
          <cell r="K298">
            <v>-540847</v>
          </cell>
        </row>
        <row r="300">
          <cell r="F300">
            <v>0</v>
          </cell>
          <cell r="G300">
            <v>0</v>
          </cell>
          <cell r="H300">
            <v>0</v>
          </cell>
          <cell r="I300">
            <v>0</v>
          </cell>
          <cell r="J300">
            <v>0</v>
          </cell>
          <cell r="K300">
            <v>-184473</v>
          </cell>
        </row>
        <row r="301">
          <cell r="F301">
            <v>-941</v>
          </cell>
          <cell r="G301">
            <v>0</v>
          </cell>
          <cell r="H301">
            <v>-941</v>
          </cell>
          <cell r="I301">
            <v>0</v>
          </cell>
          <cell r="J301">
            <v>-941</v>
          </cell>
          <cell r="K301">
            <v>-941</v>
          </cell>
        </row>
        <row r="302">
          <cell r="F302">
            <v>0</v>
          </cell>
          <cell r="G302">
            <v>0</v>
          </cell>
          <cell r="H302">
            <v>0</v>
          </cell>
          <cell r="I302">
            <v>0</v>
          </cell>
          <cell r="J302">
            <v>0</v>
          </cell>
          <cell r="K302">
            <v>-182136</v>
          </cell>
        </row>
        <row r="303">
          <cell r="F303">
            <v>0</v>
          </cell>
          <cell r="G303">
            <v>0</v>
          </cell>
          <cell r="H303">
            <v>0</v>
          </cell>
          <cell r="I303">
            <v>0</v>
          </cell>
          <cell r="J303">
            <v>0</v>
          </cell>
          <cell r="K303">
            <v>-111808</v>
          </cell>
        </row>
        <row r="304">
          <cell r="F304">
            <v>-941</v>
          </cell>
          <cell r="G304">
            <v>0</v>
          </cell>
          <cell r="H304">
            <v>-941</v>
          </cell>
          <cell r="I304">
            <v>0</v>
          </cell>
          <cell r="J304">
            <v>-941</v>
          </cell>
          <cell r="K304">
            <v>-479358</v>
          </cell>
        </row>
        <row r="306">
          <cell r="F306">
            <v>-21234128</v>
          </cell>
          <cell r="G306">
            <v>0</v>
          </cell>
          <cell r="H306">
            <v>-21234128</v>
          </cell>
          <cell r="I306">
            <v>0</v>
          </cell>
          <cell r="J306">
            <v>-21234128</v>
          </cell>
          <cell r="K306">
            <v>-13693950</v>
          </cell>
        </row>
        <row r="307">
          <cell r="F307">
            <v>0</v>
          </cell>
          <cell r="G307">
            <v>0</v>
          </cell>
          <cell r="H307">
            <v>0</v>
          </cell>
          <cell r="I307">
            <v>0</v>
          </cell>
          <cell r="J307">
            <v>0</v>
          </cell>
          <cell r="K307">
            <v>-2537551</v>
          </cell>
        </row>
        <row r="308">
          <cell r="F308">
            <v>-46299501</v>
          </cell>
          <cell r="G308">
            <v>0</v>
          </cell>
          <cell r="H308">
            <v>-46299501</v>
          </cell>
          <cell r="I308">
            <v>0</v>
          </cell>
          <cell r="J308">
            <v>-46299501</v>
          </cell>
          <cell r="K308">
            <v>-38087114</v>
          </cell>
        </row>
        <row r="309">
          <cell r="F309">
            <v>0</v>
          </cell>
          <cell r="G309">
            <v>0</v>
          </cell>
          <cell r="H309">
            <v>0</v>
          </cell>
          <cell r="I309">
            <v>0</v>
          </cell>
          <cell r="J309">
            <v>0</v>
          </cell>
          <cell r="K309">
            <v>-224151</v>
          </cell>
        </row>
        <row r="310">
          <cell r="F310">
            <v>-5447876</v>
          </cell>
          <cell r="G310">
            <v>0</v>
          </cell>
          <cell r="H310">
            <v>-5447876</v>
          </cell>
          <cell r="I310">
            <v>0</v>
          </cell>
          <cell r="J310">
            <v>-5447876</v>
          </cell>
          <cell r="K310">
            <v>-1292385</v>
          </cell>
        </row>
        <row r="311">
          <cell r="F311">
            <v>7404</v>
          </cell>
          <cell r="G311">
            <v>0</v>
          </cell>
          <cell r="H311">
            <v>7404</v>
          </cell>
          <cell r="I311">
            <v>0</v>
          </cell>
          <cell r="J311">
            <v>7404</v>
          </cell>
          <cell r="K311">
            <v>-341070</v>
          </cell>
        </row>
        <row r="312">
          <cell r="F312">
            <v>-27968035</v>
          </cell>
          <cell r="G312">
            <v>0</v>
          </cell>
          <cell r="H312">
            <v>-27968035</v>
          </cell>
          <cell r="I312">
            <v>0</v>
          </cell>
          <cell r="J312">
            <v>-27968035</v>
          </cell>
          <cell r="K312">
            <v>-21521720</v>
          </cell>
        </row>
        <row r="313">
          <cell r="F313">
            <v>0</v>
          </cell>
          <cell r="G313">
            <v>0</v>
          </cell>
          <cell r="H313">
            <v>0</v>
          </cell>
          <cell r="I313">
            <v>0</v>
          </cell>
          <cell r="J313">
            <v>0</v>
          </cell>
          <cell r="K313">
            <v>-97511</v>
          </cell>
        </row>
        <row r="314">
          <cell r="F314">
            <v>-2315179</v>
          </cell>
          <cell r="G314">
            <v>0</v>
          </cell>
          <cell r="H314">
            <v>-2315179</v>
          </cell>
          <cell r="I314">
            <v>0</v>
          </cell>
          <cell r="J314">
            <v>-2315179</v>
          </cell>
          <cell r="K314">
            <v>-996641</v>
          </cell>
        </row>
        <row r="315">
          <cell r="F315">
            <v>-103257315</v>
          </cell>
          <cell r="G315">
            <v>0</v>
          </cell>
          <cell r="H315">
            <v>-103257315</v>
          </cell>
          <cell r="I315">
            <v>0</v>
          </cell>
          <cell r="J315">
            <v>-103257315</v>
          </cell>
          <cell r="K315">
            <v>-78792093</v>
          </cell>
        </row>
        <row r="317">
          <cell r="F317">
            <v>0</v>
          </cell>
          <cell r="G317">
            <v>0</v>
          </cell>
          <cell r="H317">
            <v>0</v>
          </cell>
          <cell r="I317">
            <v>0</v>
          </cell>
          <cell r="J317">
            <v>0</v>
          </cell>
          <cell r="K317">
            <v>321662</v>
          </cell>
        </row>
        <row r="318">
          <cell r="F318">
            <v>5083133</v>
          </cell>
          <cell r="G318">
            <v>0</v>
          </cell>
          <cell r="H318">
            <v>5083133</v>
          </cell>
          <cell r="I318">
            <v>0</v>
          </cell>
          <cell r="J318">
            <v>5083133</v>
          </cell>
          <cell r="K318">
            <v>9294843</v>
          </cell>
        </row>
        <row r="319">
          <cell r="F319">
            <v>7541972</v>
          </cell>
          <cell r="G319">
            <v>0</v>
          </cell>
          <cell r="H319">
            <v>7541972</v>
          </cell>
          <cell r="I319">
            <v>0</v>
          </cell>
          <cell r="J319">
            <v>7541972</v>
          </cell>
          <cell r="K319">
            <v>2289026</v>
          </cell>
        </row>
        <row r="320">
          <cell r="F320">
            <v>0</v>
          </cell>
          <cell r="G320">
            <v>0</v>
          </cell>
          <cell r="H320">
            <v>0</v>
          </cell>
          <cell r="I320">
            <v>0</v>
          </cell>
          <cell r="J320">
            <v>0</v>
          </cell>
          <cell r="K320">
            <v>941</v>
          </cell>
        </row>
        <row r="321">
          <cell r="F321">
            <v>15699927</v>
          </cell>
          <cell r="G321">
            <v>0</v>
          </cell>
          <cell r="H321">
            <v>15699927</v>
          </cell>
          <cell r="I321">
            <v>0</v>
          </cell>
          <cell r="J321">
            <v>15699927</v>
          </cell>
          <cell r="K321">
            <v>15448787</v>
          </cell>
        </row>
        <row r="322">
          <cell r="F322">
            <v>11869148</v>
          </cell>
          <cell r="G322">
            <v>0</v>
          </cell>
          <cell r="H322">
            <v>11869148</v>
          </cell>
          <cell r="I322">
            <v>0</v>
          </cell>
          <cell r="J322">
            <v>11869148</v>
          </cell>
          <cell r="K322">
            <v>8724506</v>
          </cell>
        </row>
        <row r="323">
          <cell r="F323">
            <v>213631</v>
          </cell>
          <cell r="G323">
            <v>0</v>
          </cell>
          <cell r="H323">
            <v>213631</v>
          </cell>
          <cell r="I323">
            <v>0</v>
          </cell>
          <cell r="J323">
            <v>213631</v>
          </cell>
          <cell r="K323">
            <v>2877971</v>
          </cell>
        </row>
        <row r="324">
          <cell r="F324">
            <v>40407811</v>
          </cell>
          <cell r="G324">
            <v>0</v>
          </cell>
          <cell r="H324">
            <v>40407811</v>
          </cell>
          <cell r="I324">
            <v>0</v>
          </cell>
          <cell r="J324">
            <v>40407811</v>
          </cell>
          <cell r="K324">
            <v>38957736</v>
          </cell>
        </row>
        <row r="326">
          <cell r="F326">
            <v>-88104792</v>
          </cell>
          <cell r="G326">
            <v>0</v>
          </cell>
          <cell r="H326">
            <v>-88104792</v>
          </cell>
          <cell r="I326">
            <v>0</v>
          </cell>
          <cell r="J326">
            <v>-88104792</v>
          </cell>
          <cell r="K326">
            <v>-74410842</v>
          </cell>
        </row>
        <row r="327">
          <cell r="F327">
            <v>1066992</v>
          </cell>
          <cell r="G327">
            <v>0</v>
          </cell>
          <cell r="H327">
            <v>1066992</v>
          </cell>
          <cell r="I327">
            <v>0</v>
          </cell>
          <cell r="J327">
            <v>1066992</v>
          </cell>
          <cell r="K327">
            <v>745331</v>
          </cell>
        </row>
        <row r="328">
          <cell r="F328">
            <v>14943588</v>
          </cell>
          <cell r="G328">
            <v>0</v>
          </cell>
          <cell r="H328">
            <v>14943588</v>
          </cell>
          <cell r="I328">
            <v>0</v>
          </cell>
          <cell r="J328">
            <v>14943588</v>
          </cell>
          <cell r="K328">
            <v>5559757</v>
          </cell>
        </row>
        <row r="329">
          <cell r="F329">
            <v>17104733</v>
          </cell>
          <cell r="G329">
            <v>0</v>
          </cell>
          <cell r="H329">
            <v>17104733</v>
          </cell>
          <cell r="I329">
            <v>0</v>
          </cell>
          <cell r="J329">
            <v>17104733</v>
          </cell>
          <cell r="K329">
            <v>17353258</v>
          </cell>
        </row>
        <row r="330">
          <cell r="F330">
            <v>-5572414</v>
          </cell>
          <cell r="G330">
            <v>0</v>
          </cell>
          <cell r="H330">
            <v>-5572414</v>
          </cell>
          <cell r="I330">
            <v>0</v>
          </cell>
          <cell r="J330">
            <v>-5572414</v>
          </cell>
          <cell r="K330">
            <v>5625201</v>
          </cell>
        </row>
        <row r="331">
          <cell r="F331">
            <v>-4040556</v>
          </cell>
          <cell r="G331">
            <v>0</v>
          </cell>
          <cell r="H331">
            <v>-4040556</v>
          </cell>
          <cell r="I331">
            <v>0</v>
          </cell>
          <cell r="J331">
            <v>-4040556</v>
          </cell>
          <cell r="K331">
            <v>-918338</v>
          </cell>
        </row>
        <row r="332">
          <cell r="F332">
            <v>-3800149</v>
          </cell>
          <cell r="G332">
            <v>0</v>
          </cell>
          <cell r="H332">
            <v>-3800149</v>
          </cell>
          <cell r="I332">
            <v>0</v>
          </cell>
          <cell r="J332">
            <v>-3800149</v>
          </cell>
          <cell r="K332">
            <v>-4497623</v>
          </cell>
        </row>
        <row r="333">
          <cell r="F333">
            <v>-4455070</v>
          </cell>
          <cell r="G333">
            <v>0</v>
          </cell>
          <cell r="H333">
            <v>-4455070</v>
          </cell>
          <cell r="I333">
            <v>0</v>
          </cell>
          <cell r="J333">
            <v>-4455070</v>
          </cell>
          <cell r="K333">
            <v>-4619465</v>
          </cell>
        </row>
        <row r="334">
          <cell r="F334">
            <v>-1238393</v>
          </cell>
          <cell r="G334">
            <v>0</v>
          </cell>
          <cell r="H334">
            <v>-1238393</v>
          </cell>
          <cell r="I334">
            <v>0</v>
          </cell>
          <cell r="J334">
            <v>-1238393</v>
          </cell>
          <cell r="K334">
            <v>-5707309</v>
          </cell>
        </row>
        <row r="335">
          <cell r="F335">
            <v>-129816</v>
          </cell>
          <cell r="G335">
            <v>0</v>
          </cell>
          <cell r="H335">
            <v>-129816</v>
          </cell>
          <cell r="I335">
            <v>0</v>
          </cell>
          <cell r="J335">
            <v>-129816</v>
          </cell>
          <cell r="K335">
            <v>-129816</v>
          </cell>
        </row>
        <row r="336">
          <cell r="F336">
            <v>-117849473</v>
          </cell>
          <cell r="G336">
            <v>0</v>
          </cell>
          <cell r="H336">
            <v>-117849473</v>
          </cell>
          <cell r="I336">
            <v>0</v>
          </cell>
          <cell r="J336">
            <v>-117849473</v>
          </cell>
          <cell r="K336">
            <v>-79762358</v>
          </cell>
        </row>
        <row r="337">
          <cell r="F337">
            <v>-866914</v>
          </cell>
          <cell r="G337">
            <v>0</v>
          </cell>
          <cell r="H337">
            <v>-866914</v>
          </cell>
          <cell r="I337">
            <v>0</v>
          </cell>
          <cell r="J337">
            <v>-866914</v>
          </cell>
          <cell r="K337">
            <v>-642763</v>
          </cell>
        </row>
        <row r="338">
          <cell r="F338">
            <v>25683588</v>
          </cell>
          <cell r="G338">
            <v>0</v>
          </cell>
          <cell r="H338">
            <v>25683588</v>
          </cell>
          <cell r="I338">
            <v>0</v>
          </cell>
          <cell r="J338">
            <v>25683588</v>
          </cell>
          <cell r="K338">
            <v>10234801</v>
          </cell>
        </row>
        <row r="339">
          <cell r="F339">
            <v>-4838843</v>
          </cell>
          <cell r="G339">
            <v>0</v>
          </cell>
          <cell r="H339">
            <v>-4838843</v>
          </cell>
          <cell r="I339">
            <v>0</v>
          </cell>
          <cell r="J339">
            <v>-4838843</v>
          </cell>
          <cell r="K339">
            <v>-3546458</v>
          </cell>
        </row>
        <row r="340">
          <cell r="F340">
            <v>-40681111</v>
          </cell>
          <cell r="G340">
            <v>0</v>
          </cell>
          <cell r="H340">
            <v>-40681111</v>
          </cell>
          <cell r="I340">
            <v>0</v>
          </cell>
          <cell r="J340">
            <v>-40681111</v>
          </cell>
          <cell r="K340">
            <v>-24359170</v>
          </cell>
        </row>
        <row r="341">
          <cell r="F341">
            <v>-350476</v>
          </cell>
          <cell r="G341">
            <v>0</v>
          </cell>
          <cell r="H341">
            <v>-350476</v>
          </cell>
          <cell r="I341">
            <v>0</v>
          </cell>
          <cell r="J341">
            <v>-350476</v>
          </cell>
          <cell r="K341">
            <v>1300662</v>
          </cell>
        </row>
        <row r="342">
          <cell r="F342">
            <v>9240280</v>
          </cell>
          <cell r="G342">
            <v>0</v>
          </cell>
          <cell r="H342">
            <v>9240280</v>
          </cell>
          <cell r="I342">
            <v>0</v>
          </cell>
          <cell r="J342">
            <v>9240280</v>
          </cell>
          <cell r="K342">
            <v>6933017</v>
          </cell>
        </row>
        <row r="343">
          <cell r="F343">
            <v>5320961</v>
          </cell>
          <cell r="G343">
            <v>0</v>
          </cell>
          <cell r="H343">
            <v>5320961</v>
          </cell>
          <cell r="I343">
            <v>0</v>
          </cell>
          <cell r="J343">
            <v>5320961</v>
          </cell>
          <cell r="K343">
            <v>-759396</v>
          </cell>
        </row>
        <row r="344">
          <cell r="F344">
            <v>-248504</v>
          </cell>
          <cell r="G344">
            <v>0</v>
          </cell>
          <cell r="H344">
            <v>-248504</v>
          </cell>
          <cell r="I344">
            <v>0</v>
          </cell>
          <cell r="J344">
            <v>-248504</v>
          </cell>
          <cell r="K344">
            <v>91916</v>
          </cell>
        </row>
        <row r="345">
          <cell r="F345">
            <v>-70596176</v>
          </cell>
          <cell r="G345">
            <v>0</v>
          </cell>
          <cell r="H345">
            <v>-70596176</v>
          </cell>
          <cell r="I345">
            <v>0</v>
          </cell>
          <cell r="J345">
            <v>-70596176</v>
          </cell>
          <cell r="K345">
            <v>-49074455</v>
          </cell>
        </row>
        <row r="346">
          <cell r="F346">
            <v>-200078</v>
          </cell>
          <cell r="G346">
            <v>0</v>
          </cell>
          <cell r="H346">
            <v>-200078</v>
          </cell>
          <cell r="I346">
            <v>0</v>
          </cell>
          <cell r="J346">
            <v>-200078</v>
          </cell>
          <cell r="K346">
            <v>-102567</v>
          </cell>
        </row>
        <row r="347">
          <cell r="F347">
            <v>14373098</v>
          </cell>
          <cell r="G347">
            <v>0</v>
          </cell>
          <cell r="H347">
            <v>14373098</v>
          </cell>
          <cell r="I347">
            <v>0</v>
          </cell>
          <cell r="J347">
            <v>14373098</v>
          </cell>
          <cell r="K347">
            <v>8869475</v>
          </cell>
        </row>
        <row r="348">
          <cell r="F348">
            <v>-14803442</v>
          </cell>
          <cell r="G348">
            <v>0</v>
          </cell>
          <cell r="H348">
            <v>-14803442</v>
          </cell>
          <cell r="I348">
            <v>0</v>
          </cell>
          <cell r="J348">
            <v>-14803442</v>
          </cell>
          <cell r="K348">
            <v>-13806801</v>
          </cell>
        </row>
        <row r="349">
          <cell r="F349">
            <v>-31111590</v>
          </cell>
          <cell r="G349">
            <v>0</v>
          </cell>
          <cell r="H349">
            <v>-31111590</v>
          </cell>
          <cell r="I349">
            <v>0</v>
          </cell>
          <cell r="J349">
            <v>-31111590</v>
          </cell>
          <cell r="K349">
            <v>-20052079</v>
          </cell>
        </row>
        <row r="350">
          <cell r="F350">
            <v>-6</v>
          </cell>
          <cell r="G350">
            <v>0</v>
          </cell>
          <cell r="H350">
            <v>-6</v>
          </cell>
          <cell r="I350">
            <v>0</v>
          </cell>
          <cell r="J350">
            <v>-6</v>
          </cell>
          <cell r="K350">
            <v>21308</v>
          </cell>
        </row>
        <row r="351">
          <cell r="F351">
            <v>6299484</v>
          </cell>
          <cell r="G351">
            <v>0</v>
          </cell>
          <cell r="H351">
            <v>6299484</v>
          </cell>
          <cell r="I351">
            <v>0</v>
          </cell>
          <cell r="J351">
            <v>6299484</v>
          </cell>
          <cell r="K351">
            <v>4981236</v>
          </cell>
        </row>
        <row r="352">
          <cell r="F352">
            <v>6051092</v>
          </cell>
          <cell r="G352">
            <v>0</v>
          </cell>
          <cell r="H352">
            <v>6051092</v>
          </cell>
          <cell r="I352">
            <v>0</v>
          </cell>
          <cell r="J352">
            <v>6051092</v>
          </cell>
          <cell r="K352">
            <v>-15207</v>
          </cell>
        </row>
        <row r="353">
          <cell r="F353">
            <v>2915869</v>
          </cell>
          <cell r="G353">
            <v>0</v>
          </cell>
          <cell r="H353">
            <v>2915869</v>
          </cell>
          <cell r="I353">
            <v>0</v>
          </cell>
          <cell r="J353">
            <v>2915869</v>
          </cell>
          <cell r="K353">
            <v>37898</v>
          </cell>
        </row>
        <row r="354">
          <cell r="F354">
            <v>-285888118</v>
          </cell>
          <cell r="G354">
            <v>0</v>
          </cell>
          <cell r="H354">
            <v>-285888118</v>
          </cell>
          <cell r="I354">
            <v>0</v>
          </cell>
          <cell r="J354">
            <v>-285888118</v>
          </cell>
          <cell r="K354">
            <v>-220650787</v>
          </cell>
        </row>
        <row r="356">
          <cell r="F356">
            <v>0</v>
          </cell>
          <cell r="G356">
            <v>0</v>
          </cell>
          <cell r="H356">
            <v>0</v>
          </cell>
          <cell r="I356">
            <v>0</v>
          </cell>
          <cell r="J356">
            <v>0</v>
          </cell>
          <cell r="K356">
            <v>0</v>
          </cell>
        </row>
        <row r="357">
          <cell r="F357">
            <v>0</v>
          </cell>
          <cell r="G357">
            <v>0</v>
          </cell>
          <cell r="H357">
            <v>0</v>
          </cell>
          <cell r="I357">
            <v>0</v>
          </cell>
          <cell r="J357">
            <v>0</v>
          </cell>
          <cell r="K357">
            <v>0</v>
          </cell>
        </row>
        <row r="358">
          <cell r="F358">
            <v>0</v>
          </cell>
          <cell r="G358">
            <v>0</v>
          </cell>
          <cell r="H358">
            <v>0</v>
          </cell>
          <cell r="I358">
            <v>0</v>
          </cell>
          <cell r="J358">
            <v>0</v>
          </cell>
          <cell r="K358">
            <v>0</v>
          </cell>
        </row>
        <row r="359">
          <cell r="F359">
            <v>0</v>
          </cell>
          <cell r="G359">
            <v>0</v>
          </cell>
          <cell r="H359">
            <v>0</v>
          </cell>
          <cell r="I359">
            <v>0</v>
          </cell>
          <cell r="J359">
            <v>0</v>
          </cell>
          <cell r="K359">
            <v>0</v>
          </cell>
        </row>
        <row r="361">
          <cell r="F361">
            <v>-3629735</v>
          </cell>
          <cell r="G361">
            <v>0</v>
          </cell>
          <cell r="H361">
            <v>-3629735</v>
          </cell>
          <cell r="I361">
            <v>0</v>
          </cell>
          <cell r="J361">
            <v>-3629735</v>
          </cell>
          <cell r="K361">
            <v>-3122218</v>
          </cell>
        </row>
        <row r="362">
          <cell r="F362">
            <v>0</v>
          </cell>
          <cell r="G362">
            <v>1253225</v>
          </cell>
          <cell r="H362">
            <v>1253225</v>
          </cell>
          <cell r="I362">
            <v>0</v>
          </cell>
          <cell r="J362">
            <v>1253225</v>
          </cell>
          <cell r="K362">
            <v>4468916</v>
          </cell>
        </row>
        <row r="363">
          <cell r="F363">
            <v>-27160</v>
          </cell>
          <cell r="G363">
            <v>0</v>
          </cell>
          <cell r="H363">
            <v>-27160</v>
          </cell>
          <cell r="I363">
            <v>0</v>
          </cell>
          <cell r="J363">
            <v>-27160</v>
          </cell>
          <cell r="K363">
            <v>8752</v>
          </cell>
        </row>
        <row r="364">
          <cell r="F364">
            <v>-855890</v>
          </cell>
          <cell r="G364">
            <v>177732</v>
          </cell>
          <cell r="H364">
            <v>-678158</v>
          </cell>
          <cell r="I364">
            <v>0</v>
          </cell>
          <cell r="J364">
            <v>-678158</v>
          </cell>
          <cell r="K364">
            <v>-1759708</v>
          </cell>
        </row>
        <row r="365">
          <cell r="F365">
            <v>342122</v>
          </cell>
          <cell r="G365">
            <v>0</v>
          </cell>
          <cell r="H365">
            <v>342122</v>
          </cell>
          <cell r="I365">
            <v>0</v>
          </cell>
          <cell r="J365">
            <v>342122</v>
          </cell>
          <cell r="K365">
            <v>-75480</v>
          </cell>
        </row>
        <row r="366">
          <cell r="F366">
            <v>-9500</v>
          </cell>
          <cell r="G366">
            <v>0</v>
          </cell>
          <cell r="H366">
            <v>-9500</v>
          </cell>
          <cell r="I366">
            <v>0</v>
          </cell>
          <cell r="J366">
            <v>-9500</v>
          </cell>
          <cell r="K366">
            <v>60325</v>
          </cell>
        </row>
        <row r="367">
          <cell r="F367">
            <v>0</v>
          </cell>
          <cell r="G367">
            <v>0</v>
          </cell>
          <cell r="H367">
            <v>0</v>
          </cell>
          <cell r="I367">
            <v>0</v>
          </cell>
          <cell r="J367">
            <v>0</v>
          </cell>
          <cell r="K367">
            <v>-21314</v>
          </cell>
        </row>
        <row r="368">
          <cell r="F368">
            <v>-4180163</v>
          </cell>
          <cell r="G368">
            <v>1430957</v>
          </cell>
          <cell r="H368">
            <v>-2749206</v>
          </cell>
          <cell r="I368">
            <v>0</v>
          </cell>
          <cell r="J368">
            <v>-2749206</v>
          </cell>
          <cell r="K368">
            <v>-440727</v>
          </cell>
        </row>
        <row r="370">
          <cell r="F370">
            <v>5023814</v>
          </cell>
          <cell r="G370">
            <v>0</v>
          </cell>
          <cell r="H370">
            <v>5023814</v>
          </cell>
          <cell r="I370">
            <v>0</v>
          </cell>
          <cell r="J370">
            <v>5023814</v>
          </cell>
          <cell r="K370">
            <v>821858</v>
          </cell>
        </row>
        <row r="371">
          <cell r="F371">
            <v>0</v>
          </cell>
          <cell r="G371">
            <v>0</v>
          </cell>
          <cell r="H371">
            <v>0</v>
          </cell>
          <cell r="I371">
            <v>0</v>
          </cell>
          <cell r="J371">
            <v>0</v>
          </cell>
          <cell r="K371">
            <v>-31059</v>
          </cell>
        </row>
        <row r="372">
          <cell r="F372">
            <v>-1355274</v>
          </cell>
          <cell r="G372">
            <v>0</v>
          </cell>
          <cell r="H372">
            <v>-1355274</v>
          </cell>
          <cell r="I372">
            <v>0</v>
          </cell>
          <cell r="J372">
            <v>-1355274</v>
          </cell>
          <cell r="K372">
            <v>-27934</v>
          </cell>
        </row>
        <row r="373">
          <cell r="F373">
            <v>-952745</v>
          </cell>
          <cell r="G373">
            <v>0</v>
          </cell>
          <cell r="H373">
            <v>-952745</v>
          </cell>
          <cell r="I373">
            <v>0</v>
          </cell>
          <cell r="J373">
            <v>-952745</v>
          </cell>
          <cell r="K373">
            <v>-63704</v>
          </cell>
        </row>
        <row r="374">
          <cell r="F374">
            <v>0</v>
          </cell>
          <cell r="G374">
            <v>0</v>
          </cell>
          <cell r="H374">
            <v>0</v>
          </cell>
          <cell r="I374">
            <v>0</v>
          </cell>
          <cell r="J374">
            <v>0</v>
          </cell>
          <cell r="K374">
            <v>8</v>
          </cell>
        </row>
        <row r="375">
          <cell r="F375">
            <v>0</v>
          </cell>
          <cell r="G375">
            <v>0</v>
          </cell>
          <cell r="H375">
            <v>0</v>
          </cell>
          <cell r="I375">
            <v>0</v>
          </cell>
          <cell r="J375">
            <v>0</v>
          </cell>
          <cell r="K375">
            <v>0</v>
          </cell>
        </row>
        <row r="376">
          <cell r="F376">
            <v>2761492</v>
          </cell>
          <cell r="G376">
            <v>0</v>
          </cell>
          <cell r="H376">
            <v>2761492</v>
          </cell>
          <cell r="I376">
            <v>0</v>
          </cell>
          <cell r="J376">
            <v>2761492</v>
          </cell>
          <cell r="K376">
            <v>2706715</v>
          </cell>
        </row>
        <row r="377">
          <cell r="F377">
            <v>0</v>
          </cell>
          <cell r="G377">
            <v>0</v>
          </cell>
          <cell r="H377">
            <v>0</v>
          </cell>
          <cell r="I377">
            <v>0</v>
          </cell>
          <cell r="J377">
            <v>0</v>
          </cell>
          <cell r="K377">
            <v>18255</v>
          </cell>
        </row>
        <row r="378">
          <cell r="F378">
            <v>-665446</v>
          </cell>
          <cell r="G378">
            <v>0</v>
          </cell>
          <cell r="H378">
            <v>-665446</v>
          </cell>
          <cell r="I378">
            <v>0</v>
          </cell>
          <cell r="J378">
            <v>-665446</v>
          </cell>
          <cell r="K378">
            <v>-489692</v>
          </cell>
        </row>
        <row r="379">
          <cell r="F379">
            <v>430983</v>
          </cell>
          <cell r="G379">
            <v>0</v>
          </cell>
          <cell r="H379">
            <v>430983</v>
          </cell>
          <cell r="I379">
            <v>0</v>
          </cell>
          <cell r="J379">
            <v>430983</v>
          </cell>
          <cell r="K379">
            <v>72786</v>
          </cell>
        </row>
        <row r="380">
          <cell r="F380">
            <v>0</v>
          </cell>
          <cell r="G380">
            <v>0</v>
          </cell>
          <cell r="H380">
            <v>0</v>
          </cell>
          <cell r="I380">
            <v>0</v>
          </cell>
          <cell r="J380">
            <v>0</v>
          </cell>
          <cell r="K380">
            <v>-801</v>
          </cell>
        </row>
        <row r="381">
          <cell r="F381">
            <v>1446570</v>
          </cell>
          <cell r="G381">
            <v>0</v>
          </cell>
          <cell r="H381">
            <v>1446570</v>
          </cell>
          <cell r="I381">
            <v>0</v>
          </cell>
          <cell r="J381">
            <v>1446570</v>
          </cell>
          <cell r="K381">
            <v>1695626</v>
          </cell>
        </row>
        <row r="382">
          <cell r="F382">
            <v>0</v>
          </cell>
          <cell r="G382">
            <v>0</v>
          </cell>
          <cell r="H382">
            <v>0</v>
          </cell>
          <cell r="I382">
            <v>0</v>
          </cell>
          <cell r="J382">
            <v>0</v>
          </cell>
          <cell r="K382">
            <v>9078</v>
          </cell>
        </row>
        <row r="383">
          <cell r="F383">
            <v>-334689</v>
          </cell>
          <cell r="G383">
            <v>0</v>
          </cell>
          <cell r="H383">
            <v>-334689</v>
          </cell>
          <cell r="I383">
            <v>0</v>
          </cell>
          <cell r="J383">
            <v>-334689</v>
          </cell>
          <cell r="K383">
            <v>-447849</v>
          </cell>
        </row>
        <row r="384">
          <cell r="F384">
            <v>-99201</v>
          </cell>
          <cell r="G384">
            <v>0</v>
          </cell>
          <cell r="H384">
            <v>-99201</v>
          </cell>
          <cell r="I384">
            <v>0</v>
          </cell>
          <cell r="J384">
            <v>-99201</v>
          </cell>
          <cell r="K384">
            <v>60512</v>
          </cell>
        </row>
        <row r="385">
          <cell r="F385">
            <v>0</v>
          </cell>
          <cell r="G385">
            <v>0</v>
          </cell>
          <cell r="H385">
            <v>0</v>
          </cell>
          <cell r="I385">
            <v>0</v>
          </cell>
          <cell r="J385">
            <v>0</v>
          </cell>
          <cell r="K385">
            <v>881</v>
          </cell>
        </row>
        <row r="386">
          <cell r="F386">
            <v>6255504</v>
          </cell>
          <cell r="G386">
            <v>0</v>
          </cell>
          <cell r="H386">
            <v>6255504</v>
          </cell>
          <cell r="I386">
            <v>0</v>
          </cell>
          <cell r="J386">
            <v>6255504</v>
          </cell>
          <cell r="K386">
            <v>4324680</v>
          </cell>
        </row>
        <row r="388">
          <cell r="F388">
            <v>2710721</v>
          </cell>
          <cell r="G388">
            <v>0</v>
          </cell>
          <cell r="H388">
            <v>2710721</v>
          </cell>
          <cell r="I388">
            <v>0</v>
          </cell>
          <cell r="J388">
            <v>2710721</v>
          </cell>
          <cell r="K388">
            <v>604399</v>
          </cell>
        </row>
        <row r="389">
          <cell r="F389">
            <v>0</v>
          </cell>
          <cell r="G389">
            <v>0</v>
          </cell>
          <cell r="H389">
            <v>0</v>
          </cell>
          <cell r="I389">
            <v>0</v>
          </cell>
          <cell r="J389">
            <v>0</v>
          </cell>
          <cell r="K389">
            <v>-14522</v>
          </cell>
        </row>
        <row r="390">
          <cell r="F390">
            <v>-930430</v>
          </cell>
          <cell r="G390">
            <v>0</v>
          </cell>
          <cell r="H390">
            <v>-930430</v>
          </cell>
          <cell r="I390">
            <v>0</v>
          </cell>
          <cell r="J390">
            <v>-930430</v>
          </cell>
          <cell r="K390">
            <v>-288214</v>
          </cell>
        </row>
        <row r="391">
          <cell r="F391">
            <v>-289554</v>
          </cell>
          <cell r="G391">
            <v>0</v>
          </cell>
          <cell r="H391">
            <v>-289554</v>
          </cell>
          <cell r="I391">
            <v>0</v>
          </cell>
          <cell r="J391">
            <v>-289554</v>
          </cell>
          <cell r="K391">
            <v>-130293</v>
          </cell>
        </row>
        <row r="392">
          <cell r="F392">
            <v>0</v>
          </cell>
          <cell r="G392">
            <v>0</v>
          </cell>
          <cell r="H392">
            <v>0</v>
          </cell>
          <cell r="I392">
            <v>0</v>
          </cell>
          <cell r="J392">
            <v>0</v>
          </cell>
          <cell r="K392">
            <v>5</v>
          </cell>
        </row>
        <row r="393">
          <cell r="F393">
            <v>0</v>
          </cell>
          <cell r="G393">
            <v>0</v>
          </cell>
          <cell r="H393">
            <v>0</v>
          </cell>
          <cell r="I393">
            <v>0</v>
          </cell>
          <cell r="J393">
            <v>0</v>
          </cell>
          <cell r="K393">
            <v>0</v>
          </cell>
        </row>
        <row r="394">
          <cell r="F394">
            <v>14344056</v>
          </cell>
          <cell r="G394">
            <v>0</v>
          </cell>
          <cell r="H394">
            <v>14344056</v>
          </cell>
          <cell r="I394">
            <v>0</v>
          </cell>
          <cell r="J394">
            <v>14344056</v>
          </cell>
          <cell r="K394">
            <v>9449501</v>
          </cell>
        </row>
        <row r="395">
          <cell r="F395">
            <v>0</v>
          </cell>
          <cell r="G395">
            <v>0</v>
          </cell>
          <cell r="H395">
            <v>0</v>
          </cell>
          <cell r="I395">
            <v>0</v>
          </cell>
          <cell r="J395">
            <v>0</v>
          </cell>
          <cell r="K395">
            <v>55277</v>
          </cell>
        </row>
        <row r="396">
          <cell r="F396">
            <v>-4969559</v>
          </cell>
          <cell r="G396">
            <v>0</v>
          </cell>
          <cell r="H396">
            <v>-4969559</v>
          </cell>
          <cell r="I396">
            <v>0</v>
          </cell>
          <cell r="J396">
            <v>-4969559</v>
          </cell>
          <cell r="K396">
            <v>-3743304</v>
          </cell>
        </row>
        <row r="397">
          <cell r="F397">
            <v>1660225</v>
          </cell>
          <cell r="G397">
            <v>0</v>
          </cell>
          <cell r="H397">
            <v>1660225</v>
          </cell>
          <cell r="I397">
            <v>0</v>
          </cell>
          <cell r="J397">
            <v>1660225</v>
          </cell>
          <cell r="K397">
            <v>324371</v>
          </cell>
        </row>
        <row r="398">
          <cell r="F398">
            <v>0</v>
          </cell>
          <cell r="G398">
            <v>0</v>
          </cell>
          <cell r="H398">
            <v>0</v>
          </cell>
          <cell r="I398">
            <v>0</v>
          </cell>
          <cell r="J398">
            <v>0</v>
          </cell>
          <cell r="K398">
            <v>-5487</v>
          </cell>
        </row>
        <row r="399">
          <cell r="F399">
            <v>9420367</v>
          </cell>
          <cell r="G399">
            <v>0</v>
          </cell>
          <cell r="H399">
            <v>9420367</v>
          </cell>
          <cell r="I399">
            <v>0</v>
          </cell>
          <cell r="J399">
            <v>9420367</v>
          </cell>
          <cell r="K399">
            <v>5763348</v>
          </cell>
        </row>
        <row r="400">
          <cell r="F400">
            <v>0</v>
          </cell>
          <cell r="G400">
            <v>0</v>
          </cell>
          <cell r="H400">
            <v>0</v>
          </cell>
          <cell r="I400">
            <v>0</v>
          </cell>
          <cell r="J400">
            <v>0</v>
          </cell>
          <cell r="K400">
            <v>25608</v>
          </cell>
        </row>
        <row r="401">
          <cell r="F401">
            <v>-4104651</v>
          </cell>
          <cell r="G401">
            <v>0</v>
          </cell>
          <cell r="H401">
            <v>-4104651</v>
          </cell>
          <cell r="I401">
            <v>0</v>
          </cell>
          <cell r="J401">
            <v>-4104651</v>
          </cell>
          <cell r="K401">
            <v>-3220884</v>
          </cell>
        </row>
        <row r="402">
          <cell r="F402">
            <v>778740</v>
          </cell>
          <cell r="G402">
            <v>0</v>
          </cell>
          <cell r="H402">
            <v>778740</v>
          </cell>
          <cell r="I402">
            <v>0</v>
          </cell>
          <cell r="J402">
            <v>778740</v>
          </cell>
          <cell r="K402">
            <v>271421</v>
          </cell>
        </row>
        <row r="403">
          <cell r="F403">
            <v>0</v>
          </cell>
          <cell r="G403">
            <v>0</v>
          </cell>
          <cell r="H403">
            <v>0</v>
          </cell>
          <cell r="I403">
            <v>0</v>
          </cell>
          <cell r="J403">
            <v>0</v>
          </cell>
          <cell r="K403">
            <v>5922</v>
          </cell>
        </row>
        <row r="404">
          <cell r="F404">
            <v>18619915</v>
          </cell>
          <cell r="G404">
            <v>0</v>
          </cell>
          <cell r="H404">
            <v>18619915</v>
          </cell>
          <cell r="I404">
            <v>0</v>
          </cell>
          <cell r="J404">
            <v>18619915</v>
          </cell>
          <cell r="K404">
            <v>9097148</v>
          </cell>
        </row>
        <row r="406">
          <cell r="F406">
            <v>-8386454</v>
          </cell>
          <cell r="G406">
            <v>0</v>
          </cell>
          <cell r="H406">
            <v>-8386454</v>
          </cell>
          <cell r="I406">
            <v>0</v>
          </cell>
          <cell r="J406">
            <v>-8386454</v>
          </cell>
          <cell r="K406">
            <v>-4160980</v>
          </cell>
        </row>
        <row r="407">
          <cell r="F407">
            <v>-391744</v>
          </cell>
          <cell r="G407">
            <v>0</v>
          </cell>
          <cell r="H407">
            <v>-391744</v>
          </cell>
          <cell r="I407">
            <v>0</v>
          </cell>
          <cell r="J407">
            <v>-391744</v>
          </cell>
          <cell r="K407">
            <v>-2795732</v>
          </cell>
        </row>
        <row r="408">
          <cell r="F408">
            <v>-1173382</v>
          </cell>
          <cell r="G408">
            <v>0</v>
          </cell>
          <cell r="H408">
            <v>-1173382</v>
          </cell>
          <cell r="I408">
            <v>0</v>
          </cell>
          <cell r="J408">
            <v>-1173382</v>
          </cell>
          <cell r="K408">
            <v>-1176617</v>
          </cell>
        </row>
        <row r="409">
          <cell r="F409">
            <v>0</v>
          </cell>
          <cell r="G409">
            <v>0</v>
          </cell>
          <cell r="H409">
            <v>0</v>
          </cell>
          <cell r="I409">
            <v>0</v>
          </cell>
          <cell r="J409">
            <v>0</v>
          </cell>
          <cell r="K409">
            <v>0</v>
          </cell>
        </row>
        <row r="410">
          <cell r="F410">
            <v>-79890</v>
          </cell>
          <cell r="G410">
            <v>0</v>
          </cell>
          <cell r="H410">
            <v>-79890</v>
          </cell>
          <cell r="I410">
            <v>0</v>
          </cell>
          <cell r="J410">
            <v>-79890</v>
          </cell>
          <cell r="K410">
            <v>-26885</v>
          </cell>
        </row>
        <row r="411">
          <cell r="F411">
            <v>-1209760</v>
          </cell>
          <cell r="G411">
            <v>0</v>
          </cell>
          <cell r="H411">
            <v>-1209760</v>
          </cell>
          <cell r="I411">
            <v>0</v>
          </cell>
          <cell r="J411">
            <v>-1209760</v>
          </cell>
          <cell r="K411">
            <v>0</v>
          </cell>
        </row>
        <row r="412">
          <cell r="F412">
            <v>-94521</v>
          </cell>
          <cell r="G412">
            <v>0</v>
          </cell>
          <cell r="H412">
            <v>-94521</v>
          </cell>
          <cell r="I412">
            <v>0</v>
          </cell>
          <cell r="J412">
            <v>-94521</v>
          </cell>
          <cell r="K412">
            <v>0</v>
          </cell>
        </row>
        <row r="413">
          <cell r="F413">
            <v>-320548</v>
          </cell>
          <cell r="G413">
            <v>0</v>
          </cell>
          <cell r="H413">
            <v>-320548</v>
          </cell>
          <cell r="I413">
            <v>0</v>
          </cell>
          <cell r="J413">
            <v>-320548</v>
          </cell>
          <cell r="K413">
            <v>0</v>
          </cell>
        </row>
        <row r="414">
          <cell r="F414">
            <v>-511831</v>
          </cell>
          <cell r="G414">
            <v>0</v>
          </cell>
          <cell r="H414">
            <v>-511831</v>
          </cell>
          <cell r="I414">
            <v>0</v>
          </cell>
          <cell r="J414">
            <v>-511831</v>
          </cell>
          <cell r="K414">
            <v>-592177</v>
          </cell>
        </row>
        <row r="415">
          <cell r="F415">
            <v>0</v>
          </cell>
          <cell r="G415">
            <v>0</v>
          </cell>
          <cell r="H415">
            <v>0</v>
          </cell>
          <cell r="I415">
            <v>0</v>
          </cell>
          <cell r="J415">
            <v>0</v>
          </cell>
          <cell r="K415">
            <v>0</v>
          </cell>
        </row>
        <row r="416">
          <cell r="F416">
            <v>0</v>
          </cell>
          <cell r="G416">
            <v>0</v>
          </cell>
          <cell r="H416">
            <v>0</v>
          </cell>
          <cell r="I416">
            <v>0</v>
          </cell>
          <cell r="J416">
            <v>0</v>
          </cell>
          <cell r="K416">
            <v>0</v>
          </cell>
        </row>
        <row r="417">
          <cell r="F417">
            <v>0</v>
          </cell>
          <cell r="G417">
            <v>0</v>
          </cell>
          <cell r="H417">
            <v>0</v>
          </cell>
          <cell r="I417">
            <v>0</v>
          </cell>
          <cell r="J417">
            <v>0</v>
          </cell>
          <cell r="K417">
            <v>0</v>
          </cell>
        </row>
        <row r="418">
          <cell r="F418">
            <v>-9202891</v>
          </cell>
          <cell r="G418">
            <v>0</v>
          </cell>
          <cell r="H418">
            <v>-9202891</v>
          </cell>
          <cell r="I418">
            <v>0</v>
          </cell>
          <cell r="J418">
            <v>-9202891</v>
          </cell>
          <cell r="K418">
            <v>-8179740</v>
          </cell>
        </row>
        <row r="419">
          <cell r="F419">
            <v>-21371021</v>
          </cell>
          <cell r="G419">
            <v>0</v>
          </cell>
          <cell r="H419">
            <v>-21371021</v>
          </cell>
          <cell r="I419">
            <v>0</v>
          </cell>
          <cell r="J419">
            <v>-21371021</v>
          </cell>
          <cell r="K419">
            <v>-16932131</v>
          </cell>
        </row>
        <row r="421">
          <cell r="F421">
            <v>31605</v>
          </cell>
          <cell r="G421">
            <v>0</v>
          </cell>
          <cell r="H421">
            <v>31605</v>
          </cell>
          <cell r="I421">
            <v>0</v>
          </cell>
          <cell r="J421">
            <v>31605</v>
          </cell>
          <cell r="K421">
            <v>19738</v>
          </cell>
        </row>
        <row r="422">
          <cell r="F422">
            <v>46076</v>
          </cell>
          <cell r="G422">
            <v>0</v>
          </cell>
          <cell r="H422">
            <v>46076</v>
          </cell>
          <cell r="I422">
            <v>0</v>
          </cell>
          <cell r="J422">
            <v>46076</v>
          </cell>
          <cell r="K422">
            <v>30512</v>
          </cell>
        </row>
        <row r="423">
          <cell r="F423">
            <v>31791</v>
          </cell>
          <cell r="G423">
            <v>0</v>
          </cell>
          <cell r="H423">
            <v>31791</v>
          </cell>
          <cell r="I423">
            <v>0</v>
          </cell>
          <cell r="J423">
            <v>31791</v>
          </cell>
          <cell r="K423">
            <v>23341</v>
          </cell>
        </row>
        <row r="424">
          <cell r="F424">
            <v>109472</v>
          </cell>
          <cell r="G424">
            <v>0</v>
          </cell>
          <cell r="H424">
            <v>109472</v>
          </cell>
          <cell r="I424">
            <v>0</v>
          </cell>
          <cell r="J424">
            <v>109472</v>
          </cell>
          <cell r="K424">
            <v>73591</v>
          </cell>
        </row>
        <row r="426">
          <cell r="F426">
            <v>78973</v>
          </cell>
          <cell r="G426">
            <v>0</v>
          </cell>
          <cell r="H426">
            <v>78973</v>
          </cell>
          <cell r="I426">
            <v>0</v>
          </cell>
          <cell r="J426">
            <v>78973</v>
          </cell>
          <cell r="K426">
            <v>67383</v>
          </cell>
        </row>
        <row r="427">
          <cell r="F427">
            <v>35569</v>
          </cell>
          <cell r="G427">
            <v>0</v>
          </cell>
          <cell r="H427">
            <v>35569</v>
          </cell>
          <cell r="I427">
            <v>0</v>
          </cell>
          <cell r="J427">
            <v>35569</v>
          </cell>
          <cell r="K427">
            <v>22541</v>
          </cell>
        </row>
        <row r="428">
          <cell r="F428">
            <v>0</v>
          </cell>
          <cell r="G428">
            <v>0</v>
          </cell>
          <cell r="H428">
            <v>0</v>
          </cell>
          <cell r="I428">
            <v>0</v>
          </cell>
          <cell r="J428">
            <v>0</v>
          </cell>
          <cell r="K428">
            <v>6549</v>
          </cell>
        </row>
        <row r="429">
          <cell r="F429">
            <v>115805</v>
          </cell>
          <cell r="G429">
            <v>0</v>
          </cell>
          <cell r="H429">
            <v>115805</v>
          </cell>
          <cell r="I429">
            <v>0</v>
          </cell>
          <cell r="J429">
            <v>115805</v>
          </cell>
          <cell r="K429">
            <v>103188</v>
          </cell>
        </row>
        <row r="430">
          <cell r="F430">
            <v>52872</v>
          </cell>
          <cell r="G430">
            <v>0</v>
          </cell>
          <cell r="H430">
            <v>52872</v>
          </cell>
          <cell r="I430">
            <v>0</v>
          </cell>
          <cell r="J430">
            <v>52872</v>
          </cell>
          <cell r="K430">
            <v>38079</v>
          </cell>
        </row>
        <row r="431">
          <cell r="F431">
            <v>0</v>
          </cell>
          <cell r="G431">
            <v>0</v>
          </cell>
          <cell r="H431">
            <v>0</v>
          </cell>
          <cell r="I431">
            <v>0</v>
          </cell>
          <cell r="J431">
            <v>0</v>
          </cell>
          <cell r="K431">
            <v>9431</v>
          </cell>
        </row>
        <row r="432">
          <cell r="F432">
            <v>79981</v>
          </cell>
          <cell r="G432">
            <v>0</v>
          </cell>
          <cell r="H432">
            <v>79981</v>
          </cell>
          <cell r="I432">
            <v>0</v>
          </cell>
          <cell r="J432">
            <v>79981</v>
          </cell>
          <cell r="K432">
            <v>79385</v>
          </cell>
        </row>
        <row r="433">
          <cell r="F433">
            <v>36561</v>
          </cell>
          <cell r="G433">
            <v>0</v>
          </cell>
          <cell r="H433">
            <v>36561</v>
          </cell>
          <cell r="I433">
            <v>0</v>
          </cell>
          <cell r="J433">
            <v>36561</v>
          </cell>
          <cell r="K433">
            <v>29626</v>
          </cell>
        </row>
        <row r="434">
          <cell r="F434">
            <v>0</v>
          </cell>
          <cell r="G434">
            <v>0</v>
          </cell>
          <cell r="H434">
            <v>0</v>
          </cell>
          <cell r="I434">
            <v>0</v>
          </cell>
          <cell r="J434">
            <v>0</v>
          </cell>
          <cell r="K434">
            <v>7521</v>
          </cell>
        </row>
        <row r="435">
          <cell r="F435">
            <v>399761</v>
          </cell>
          <cell r="G435">
            <v>0</v>
          </cell>
          <cell r="H435">
            <v>399761</v>
          </cell>
          <cell r="I435">
            <v>0</v>
          </cell>
          <cell r="J435">
            <v>399761</v>
          </cell>
          <cell r="K435">
            <v>363703</v>
          </cell>
        </row>
        <row r="437">
          <cell r="F437">
            <v>23317</v>
          </cell>
          <cell r="G437">
            <v>0</v>
          </cell>
          <cell r="H437">
            <v>23317</v>
          </cell>
          <cell r="I437">
            <v>0</v>
          </cell>
          <cell r="J437">
            <v>23317</v>
          </cell>
          <cell r="K437">
            <v>13560</v>
          </cell>
        </row>
        <row r="438">
          <cell r="F438">
            <v>0</v>
          </cell>
          <cell r="G438">
            <v>0</v>
          </cell>
          <cell r="H438">
            <v>0</v>
          </cell>
          <cell r="I438">
            <v>0</v>
          </cell>
          <cell r="J438">
            <v>0</v>
          </cell>
          <cell r="K438">
            <v>2324</v>
          </cell>
        </row>
        <row r="439">
          <cell r="F439">
            <v>0</v>
          </cell>
          <cell r="G439">
            <v>0</v>
          </cell>
          <cell r="H439">
            <v>0</v>
          </cell>
          <cell r="I439">
            <v>0</v>
          </cell>
          <cell r="J439">
            <v>0</v>
          </cell>
          <cell r="K439">
            <v>0</v>
          </cell>
        </row>
        <row r="440">
          <cell r="F440">
            <v>525</v>
          </cell>
          <cell r="G440">
            <v>0</v>
          </cell>
          <cell r="H440">
            <v>525</v>
          </cell>
          <cell r="I440">
            <v>0</v>
          </cell>
          <cell r="J440">
            <v>525</v>
          </cell>
          <cell r="K440">
            <v>1631</v>
          </cell>
        </row>
        <row r="441">
          <cell r="F441">
            <v>27633</v>
          </cell>
          <cell r="G441">
            <v>0</v>
          </cell>
          <cell r="H441">
            <v>27633</v>
          </cell>
          <cell r="I441">
            <v>0</v>
          </cell>
          <cell r="J441">
            <v>27633</v>
          </cell>
          <cell r="K441">
            <v>25658</v>
          </cell>
        </row>
        <row r="442">
          <cell r="F442">
            <v>10501</v>
          </cell>
          <cell r="G442">
            <v>0</v>
          </cell>
          <cell r="H442">
            <v>10501</v>
          </cell>
          <cell r="I442">
            <v>0</v>
          </cell>
          <cell r="J442">
            <v>10501</v>
          </cell>
          <cell r="K442">
            <v>0</v>
          </cell>
        </row>
        <row r="443">
          <cell r="F443">
            <v>0</v>
          </cell>
          <cell r="G443">
            <v>0</v>
          </cell>
          <cell r="H443">
            <v>0</v>
          </cell>
          <cell r="I443">
            <v>0</v>
          </cell>
          <cell r="J443">
            <v>0</v>
          </cell>
          <cell r="K443">
            <v>0</v>
          </cell>
        </row>
        <row r="444">
          <cell r="F444">
            <v>0</v>
          </cell>
          <cell r="G444">
            <v>0</v>
          </cell>
          <cell r="H444">
            <v>0</v>
          </cell>
          <cell r="I444">
            <v>0</v>
          </cell>
          <cell r="J444">
            <v>0</v>
          </cell>
          <cell r="K444">
            <v>0</v>
          </cell>
        </row>
        <row r="445">
          <cell r="F445">
            <v>0</v>
          </cell>
          <cell r="G445">
            <v>0</v>
          </cell>
          <cell r="H445">
            <v>0</v>
          </cell>
          <cell r="I445">
            <v>0</v>
          </cell>
          <cell r="J445">
            <v>0</v>
          </cell>
          <cell r="K445">
            <v>3958</v>
          </cell>
        </row>
        <row r="446">
          <cell r="F446">
            <v>54614</v>
          </cell>
          <cell r="G446">
            <v>0</v>
          </cell>
          <cell r="H446">
            <v>54614</v>
          </cell>
          <cell r="I446">
            <v>0</v>
          </cell>
          <cell r="J446">
            <v>54614</v>
          </cell>
          <cell r="K446">
            <v>10362</v>
          </cell>
        </row>
        <row r="447">
          <cell r="F447">
            <v>5</v>
          </cell>
          <cell r="G447">
            <v>0</v>
          </cell>
          <cell r="H447">
            <v>5</v>
          </cell>
          <cell r="I447">
            <v>0</v>
          </cell>
          <cell r="J447">
            <v>5</v>
          </cell>
          <cell r="K447">
            <v>59645</v>
          </cell>
        </row>
        <row r="448">
          <cell r="F448">
            <v>0</v>
          </cell>
          <cell r="G448">
            <v>0</v>
          </cell>
          <cell r="H448">
            <v>0</v>
          </cell>
          <cell r="I448">
            <v>0</v>
          </cell>
          <cell r="J448">
            <v>0</v>
          </cell>
          <cell r="K448">
            <v>6772</v>
          </cell>
        </row>
        <row r="449">
          <cell r="F449">
            <v>0</v>
          </cell>
          <cell r="G449">
            <v>0</v>
          </cell>
          <cell r="H449">
            <v>0</v>
          </cell>
          <cell r="I449">
            <v>0</v>
          </cell>
          <cell r="J449">
            <v>0</v>
          </cell>
          <cell r="K449">
            <v>3375</v>
          </cell>
        </row>
        <row r="450">
          <cell r="F450">
            <v>0</v>
          </cell>
          <cell r="G450">
            <v>0</v>
          </cell>
          <cell r="H450">
            <v>0</v>
          </cell>
          <cell r="I450">
            <v>0</v>
          </cell>
          <cell r="J450">
            <v>0</v>
          </cell>
          <cell r="K450">
            <v>5752</v>
          </cell>
        </row>
        <row r="451">
          <cell r="F451">
            <v>0</v>
          </cell>
          <cell r="G451">
            <v>0</v>
          </cell>
          <cell r="H451">
            <v>0</v>
          </cell>
          <cell r="I451">
            <v>0</v>
          </cell>
          <cell r="J451">
            <v>0</v>
          </cell>
          <cell r="K451">
            <v>2015</v>
          </cell>
        </row>
        <row r="452">
          <cell r="F452">
            <v>551537</v>
          </cell>
          <cell r="G452">
            <v>0</v>
          </cell>
          <cell r="H452">
            <v>551537</v>
          </cell>
          <cell r="I452">
            <v>0</v>
          </cell>
          <cell r="J452">
            <v>551537</v>
          </cell>
          <cell r="K452">
            <v>182781</v>
          </cell>
        </row>
        <row r="453">
          <cell r="F453">
            <v>0</v>
          </cell>
          <cell r="G453">
            <v>0</v>
          </cell>
          <cell r="H453">
            <v>0</v>
          </cell>
          <cell r="I453">
            <v>0</v>
          </cell>
          <cell r="J453">
            <v>0</v>
          </cell>
          <cell r="K453">
            <v>0</v>
          </cell>
        </row>
        <row r="454">
          <cell r="F454">
            <v>0</v>
          </cell>
          <cell r="G454">
            <v>0</v>
          </cell>
          <cell r="H454">
            <v>0</v>
          </cell>
          <cell r="I454">
            <v>0</v>
          </cell>
          <cell r="J454">
            <v>0</v>
          </cell>
          <cell r="K454">
            <v>0</v>
          </cell>
        </row>
        <row r="455">
          <cell r="F455">
            <v>1</v>
          </cell>
          <cell r="G455">
            <v>0</v>
          </cell>
          <cell r="H455">
            <v>1</v>
          </cell>
          <cell r="I455">
            <v>0</v>
          </cell>
          <cell r="J455">
            <v>1</v>
          </cell>
          <cell r="K455">
            <v>9543</v>
          </cell>
        </row>
        <row r="456">
          <cell r="F456">
            <v>8838</v>
          </cell>
          <cell r="G456">
            <v>0</v>
          </cell>
          <cell r="H456">
            <v>8838</v>
          </cell>
          <cell r="I456">
            <v>0</v>
          </cell>
          <cell r="J456">
            <v>8838</v>
          </cell>
          <cell r="K456">
            <v>1308</v>
          </cell>
        </row>
        <row r="457">
          <cell r="F457">
            <v>84</v>
          </cell>
          <cell r="G457">
            <v>0</v>
          </cell>
          <cell r="H457">
            <v>84</v>
          </cell>
          <cell r="I457">
            <v>0</v>
          </cell>
          <cell r="J457">
            <v>84</v>
          </cell>
          <cell r="K457">
            <v>801</v>
          </cell>
        </row>
        <row r="458">
          <cell r="F458">
            <v>0</v>
          </cell>
          <cell r="G458">
            <v>0</v>
          </cell>
          <cell r="H458">
            <v>0</v>
          </cell>
          <cell r="I458">
            <v>0</v>
          </cell>
          <cell r="J458">
            <v>0</v>
          </cell>
          <cell r="K458">
            <v>920</v>
          </cell>
        </row>
        <row r="459">
          <cell r="F459">
            <v>0</v>
          </cell>
          <cell r="G459">
            <v>0</v>
          </cell>
          <cell r="H459">
            <v>0</v>
          </cell>
          <cell r="I459">
            <v>0</v>
          </cell>
          <cell r="J459">
            <v>0</v>
          </cell>
          <cell r="K459">
            <v>322</v>
          </cell>
        </row>
        <row r="460">
          <cell r="F460">
            <v>96053</v>
          </cell>
          <cell r="G460">
            <v>0</v>
          </cell>
          <cell r="H460">
            <v>96053</v>
          </cell>
          <cell r="I460">
            <v>0</v>
          </cell>
          <cell r="J460">
            <v>96053</v>
          </cell>
          <cell r="K460">
            <v>32980</v>
          </cell>
        </row>
        <row r="461">
          <cell r="F461">
            <v>212117</v>
          </cell>
          <cell r="G461">
            <v>0</v>
          </cell>
          <cell r="H461">
            <v>212117</v>
          </cell>
          <cell r="I461">
            <v>0</v>
          </cell>
          <cell r="J461">
            <v>212117</v>
          </cell>
          <cell r="K461">
            <v>109419</v>
          </cell>
        </row>
        <row r="462">
          <cell r="F462">
            <v>14074</v>
          </cell>
          <cell r="G462">
            <v>0</v>
          </cell>
          <cell r="H462">
            <v>14074</v>
          </cell>
          <cell r="I462">
            <v>0</v>
          </cell>
          <cell r="J462">
            <v>14074</v>
          </cell>
          <cell r="K462">
            <v>650</v>
          </cell>
        </row>
        <row r="463">
          <cell r="F463">
            <v>7340</v>
          </cell>
          <cell r="G463">
            <v>0</v>
          </cell>
          <cell r="H463">
            <v>7340</v>
          </cell>
          <cell r="I463">
            <v>0</v>
          </cell>
          <cell r="J463">
            <v>7340</v>
          </cell>
          <cell r="K463">
            <v>7491</v>
          </cell>
        </row>
        <row r="464">
          <cell r="F464">
            <v>1144337</v>
          </cell>
          <cell r="G464">
            <v>0</v>
          </cell>
          <cell r="H464">
            <v>1144337</v>
          </cell>
          <cell r="I464">
            <v>0</v>
          </cell>
          <cell r="J464">
            <v>1144337</v>
          </cell>
          <cell r="K464">
            <v>366270</v>
          </cell>
        </row>
        <row r="465">
          <cell r="F465">
            <v>196130</v>
          </cell>
          <cell r="G465">
            <v>0</v>
          </cell>
          <cell r="H465">
            <v>196130</v>
          </cell>
          <cell r="I465">
            <v>0</v>
          </cell>
          <cell r="J465">
            <v>196130</v>
          </cell>
          <cell r="K465">
            <v>140000</v>
          </cell>
        </row>
        <row r="466">
          <cell r="F466">
            <v>0</v>
          </cell>
          <cell r="G466">
            <v>0</v>
          </cell>
          <cell r="H466">
            <v>0</v>
          </cell>
          <cell r="I466">
            <v>0</v>
          </cell>
          <cell r="J466">
            <v>0</v>
          </cell>
          <cell r="K466">
            <v>5000</v>
          </cell>
        </row>
        <row r="467">
          <cell r="F467">
            <v>0</v>
          </cell>
          <cell r="G467">
            <v>0</v>
          </cell>
          <cell r="H467">
            <v>0</v>
          </cell>
          <cell r="I467">
            <v>0</v>
          </cell>
          <cell r="J467">
            <v>0</v>
          </cell>
          <cell r="K467">
            <v>325</v>
          </cell>
        </row>
        <row r="468">
          <cell r="F468">
            <v>975</v>
          </cell>
          <cell r="G468">
            <v>0</v>
          </cell>
          <cell r="H468">
            <v>975</v>
          </cell>
          <cell r="I468">
            <v>0</v>
          </cell>
          <cell r="J468">
            <v>975</v>
          </cell>
          <cell r="K468">
            <v>1485</v>
          </cell>
        </row>
        <row r="469">
          <cell r="F469">
            <v>0</v>
          </cell>
          <cell r="G469">
            <v>0</v>
          </cell>
          <cell r="H469">
            <v>0</v>
          </cell>
          <cell r="I469">
            <v>0</v>
          </cell>
          <cell r="J469">
            <v>0</v>
          </cell>
          <cell r="K469">
            <v>1000</v>
          </cell>
        </row>
        <row r="470">
          <cell r="F470">
            <v>2348081</v>
          </cell>
          <cell r="G470">
            <v>0</v>
          </cell>
          <cell r="H470">
            <v>2348081</v>
          </cell>
          <cell r="I470">
            <v>0</v>
          </cell>
          <cell r="J470">
            <v>2348081</v>
          </cell>
          <cell r="K470">
            <v>995347</v>
          </cell>
        </row>
        <row r="472">
          <cell r="F472">
            <v>0</v>
          </cell>
          <cell r="G472">
            <v>0</v>
          </cell>
          <cell r="H472">
            <v>0</v>
          </cell>
          <cell r="I472">
            <v>0</v>
          </cell>
          <cell r="J472">
            <v>0</v>
          </cell>
          <cell r="K472">
            <v>0</v>
          </cell>
        </row>
        <row r="474">
          <cell r="F474">
            <v>0</v>
          </cell>
          <cell r="G474">
            <v>0</v>
          </cell>
          <cell r="H474">
            <v>0</v>
          </cell>
          <cell r="I474">
            <v>0</v>
          </cell>
          <cell r="J474">
            <v>0</v>
          </cell>
          <cell r="K474">
            <v>290</v>
          </cell>
        </row>
        <row r="475">
          <cell r="F475">
            <v>0</v>
          </cell>
          <cell r="G475">
            <v>0</v>
          </cell>
          <cell r="H475">
            <v>0</v>
          </cell>
          <cell r="I475">
            <v>0</v>
          </cell>
          <cell r="J475">
            <v>0</v>
          </cell>
          <cell r="K475">
            <v>677</v>
          </cell>
        </row>
        <row r="476">
          <cell r="F476">
            <v>0</v>
          </cell>
          <cell r="G476">
            <v>0</v>
          </cell>
          <cell r="H476">
            <v>0</v>
          </cell>
          <cell r="I476">
            <v>0</v>
          </cell>
          <cell r="J476">
            <v>0</v>
          </cell>
          <cell r="K476">
            <v>0</v>
          </cell>
        </row>
        <row r="477">
          <cell r="F477">
            <v>0</v>
          </cell>
          <cell r="G477">
            <v>0</v>
          </cell>
          <cell r="H477">
            <v>0</v>
          </cell>
          <cell r="I477">
            <v>0</v>
          </cell>
          <cell r="J477">
            <v>0</v>
          </cell>
          <cell r="K477">
            <v>0</v>
          </cell>
        </row>
        <row r="478">
          <cell r="F478">
            <v>0</v>
          </cell>
          <cell r="G478">
            <v>0</v>
          </cell>
          <cell r="H478">
            <v>0</v>
          </cell>
          <cell r="I478">
            <v>0</v>
          </cell>
          <cell r="J478">
            <v>0</v>
          </cell>
          <cell r="K478">
            <v>0</v>
          </cell>
        </row>
        <row r="479">
          <cell r="F479">
            <v>679</v>
          </cell>
          <cell r="G479">
            <v>0</v>
          </cell>
          <cell r="H479">
            <v>679</v>
          </cell>
          <cell r="I479">
            <v>0</v>
          </cell>
          <cell r="J479">
            <v>679</v>
          </cell>
          <cell r="K479">
            <v>4324</v>
          </cell>
        </row>
        <row r="480">
          <cell r="F480">
            <v>0</v>
          </cell>
          <cell r="G480">
            <v>0</v>
          </cell>
          <cell r="H480">
            <v>0</v>
          </cell>
          <cell r="I480">
            <v>0</v>
          </cell>
          <cell r="J480">
            <v>0</v>
          </cell>
          <cell r="K480">
            <v>292</v>
          </cell>
        </row>
        <row r="481">
          <cell r="F481">
            <v>0</v>
          </cell>
          <cell r="G481">
            <v>0</v>
          </cell>
          <cell r="H481">
            <v>0</v>
          </cell>
          <cell r="I481">
            <v>0</v>
          </cell>
          <cell r="J481">
            <v>0</v>
          </cell>
          <cell r="K481">
            <v>290</v>
          </cell>
        </row>
        <row r="482">
          <cell r="F482">
            <v>458</v>
          </cell>
          <cell r="G482">
            <v>0</v>
          </cell>
          <cell r="H482">
            <v>458</v>
          </cell>
          <cell r="I482">
            <v>0</v>
          </cell>
          <cell r="J482">
            <v>458</v>
          </cell>
          <cell r="K482">
            <v>2473</v>
          </cell>
        </row>
        <row r="483">
          <cell r="F483">
            <v>0</v>
          </cell>
          <cell r="G483">
            <v>0</v>
          </cell>
          <cell r="H483">
            <v>0</v>
          </cell>
          <cell r="I483">
            <v>0</v>
          </cell>
          <cell r="J483">
            <v>0</v>
          </cell>
          <cell r="K483">
            <v>0</v>
          </cell>
        </row>
        <row r="484">
          <cell r="F484">
            <v>0</v>
          </cell>
          <cell r="G484">
            <v>0</v>
          </cell>
          <cell r="H484">
            <v>0</v>
          </cell>
          <cell r="I484">
            <v>0</v>
          </cell>
          <cell r="J484">
            <v>0</v>
          </cell>
          <cell r="K484">
            <v>0</v>
          </cell>
        </row>
        <row r="485">
          <cell r="F485">
            <v>9037</v>
          </cell>
          <cell r="G485">
            <v>0</v>
          </cell>
          <cell r="H485">
            <v>9037</v>
          </cell>
          <cell r="I485">
            <v>0</v>
          </cell>
          <cell r="J485">
            <v>9037</v>
          </cell>
          <cell r="K485">
            <v>58</v>
          </cell>
        </row>
        <row r="486">
          <cell r="F486">
            <v>0</v>
          </cell>
          <cell r="G486">
            <v>0</v>
          </cell>
          <cell r="H486">
            <v>0</v>
          </cell>
          <cell r="I486">
            <v>0</v>
          </cell>
          <cell r="J486">
            <v>0</v>
          </cell>
          <cell r="K486">
            <v>1651</v>
          </cell>
        </row>
        <row r="487">
          <cell r="F487">
            <v>0</v>
          </cell>
          <cell r="G487">
            <v>0</v>
          </cell>
          <cell r="H487">
            <v>0</v>
          </cell>
          <cell r="I487">
            <v>0</v>
          </cell>
          <cell r="J487">
            <v>0</v>
          </cell>
          <cell r="K487">
            <v>0</v>
          </cell>
        </row>
        <row r="488">
          <cell r="F488">
            <v>2000</v>
          </cell>
          <cell r="G488">
            <v>0</v>
          </cell>
          <cell r="H488">
            <v>2000</v>
          </cell>
          <cell r="I488">
            <v>0</v>
          </cell>
          <cell r="J488">
            <v>2000</v>
          </cell>
          <cell r="K488">
            <v>5546</v>
          </cell>
        </row>
        <row r="489">
          <cell r="F489">
            <v>0</v>
          </cell>
          <cell r="G489">
            <v>0</v>
          </cell>
          <cell r="H489">
            <v>0</v>
          </cell>
          <cell r="I489">
            <v>0</v>
          </cell>
          <cell r="J489">
            <v>0</v>
          </cell>
          <cell r="K489">
            <v>290</v>
          </cell>
        </row>
        <row r="490">
          <cell r="F490">
            <v>456</v>
          </cell>
          <cell r="G490">
            <v>0</v>
          </cell>
          <cell r="H490">
            <v>456</v>
          </cell>
          <cell r="I490">
            <v>0</v>
          </cell>
          <cell r="J490">
            <v>456</v>
          </cell>
          <cell r="K490">
            <v>526</v>
          </cell>
        </row>
        <row r="491">
          <cell r="F491">
            <v>0</v>
          </cell>
          <cell r="G491">
            <v>0</v>
          </cell>
          <cell r="H491">
            <v>0</v>
          </cell>
          <cell r="I491">
            <v>0</v>
          </cell>
          <cell r="J491">
            <v>0</v>
          </cell>
          <cell r="K491">
            <v>0</v>
          </cell>
        </row>
        <row r="492">
          <cell r="F492">
            <v>0</v>
          </cell>
          <cell r="G492">
            <v>0</v>
          </cell>
          <cell r="H492">
            <v>0</v>
          </cell>
          <cell r="I492">
            <v>0</v>
          </cell>
          <cell r="J492">
            <v>0</v>
          </cell>
          <cell r="K492">
            <v>0</v>
          </cell>
        </row>
        <row r="493">
          <cell r="F493">
            <v>5235</v>
          </cell>
          <cell r="G493">
            <v>0</v>
          </cell>
          <cell r="H493">
            <v>5235</v>
          </cell>
          <cell r="I493">
            <v>0</v>
          </cell>
          <cell r="J493">
            <v>5235</v>
          </cell>
          <cell r="K493">
            <v>0</v>
          </cell>
        </row>
        <row r="494">
          <cell r="F494">
            <v>0</v>
          </cell>
          <cell r="G494">
            <v>0</v>
          </cell>
          <cell r="H494">
            <v>0</v>
          </cell>
          <cell r="I494">
            <v>0</v>
          </cell>
          <cell r="J494">
            <v>0</v>
          </cell>
          <cell r="K494">
            <v>290</v>
          </cell>
        </row>
        <row r="495">
          <cell r="F495">
            <v>0</v>
          </cell>
          <cell r="G495">
            <v>0</v>
          </cell>
          <cell r="H495">
            <v>0</v>
          </cell>
          <cell r="I495">
            <v>0</v>
          </cell>
          <cell r="J495">
            <v>0</v>
          </cell>
          <cell r="K495">
            <v>0</v>
          </cell>
        </row>
        <row r="496">
          <cell r="F496">
            <v>795</v>
          </cell>
          <cell r="G496">
            <v>0</v>
          </cell>
          <cell r="H496">
            <v>795</v>
          </cell>
          <cell r="I496">
            <v>0</v>
          </cell>
          <cell r="J496">
            <v>795</v>
          </cell>
          <cell r="K496">
            <v>4602</v>
          </cell>
        </row>
        <row r="497">
          <cell r="F497">
            <v>18660</v>
          </cell>
          <cell r="G497">
            <v>0</v>
          </cell>
          <cell r="H497">
            <v>18660</v>
          </cell>
          <cell r="I497">
            <v>0</v>
          </cell>
          <cell r="J497">
            <v>18660</v>
          </cell>
          <cell r="K497">
            <v>21309</v>
          </cell>
        </row>
        <row r="499">
          <cell r="F499">
            <v>0</v>
          </cell>
          <cell r="G499">
            <v>0</v>
          </cell>
          <cell r="H499">
            <v>0</v>
          </cell>
          <cell r="I499">
            <v>0</v>
          </cell>
          <cell r="J499">
            <v>0</v>
          </cell>
          <cell r="K499">
            <v>0</v>
          </cell>
        </row>
        <row r="500">
          <cell r="F500">
            <v>0</v>
          </cell>
          <cell r="G500">
            <v>0</v>
          </cell>
          <cell r="H500">
            <v>0</v>
          </cell>
          <cell r="I500">
            <v>0</v>
          </cell>
          <cell r="J500">
            <v>0</v>
          </cell>
          <cell r="K500">
            <v>0</v>
          </cell>
        </row>
        <row r="501">
          <cell r="F501">
            <v>0</v>
          </cell>
          <cell r="G501">
            <v>0</v>
          </cell>
          <cell r="H501">
            <v>0</v>
          </cell>
          <cell r="I501">
            <v>0</v>
          </cell>
          <cell r="J501">
            <v>0</v>
          </cell>
          <cell r="K501">
            <v>0</v>
          </cell>
        </row>
        <row r="502">
          <cell r="F502">
            <v>0</v>
          </cell>
          <cell r="G502">
            <v>0</v>
          </cell>
          <cell r="H502">
            <v>0</v>
          </cell>
          <cell r="I502">
            <v>0</v>
          </cell>
          <cell r="J502">
            <v>0</v>
          </cell>
          <cell r="K502">
            <v>0</v>
          </cell>
        </row>
        <row r="504">
          <cell r="F504">
            <v>20116</v>
          </cell>
          <cell r="G504">
            <v>0</v>
          </cell>
          <cell r="H504">
            <v>20116</v>
          </cell>
          <cell r="I504">
            <v>0</v>
          </cell>
          <cell r="J504">
            <v>20116</v>
          </cell>
          <cell r="K504">
            <v>18758</v>
          </cell>
        </row>
        <row r="505">
          <cell r="F505">
            <v>29507</v>
          </cell>
          <cell r="G505">
            <v>0</v>
          </cell>
          <cell r="H505">
            <v>29507</v>
          </cell>
          <cell r="I505">
            <v>0</v>
          </cell>
          <cell r="J505">
            <v>29507</v>
          </cell>
          <cell r="K505">
            <v>29056</v>
          </cell>
        </row>
        <row r="506">
          <cell r="F506">
            <v>20379</v>
          </cell>
          <cell r="G506">
            <v>0</v>
          </cell>
          <cell r="H506">
            <v>20379</v>
          </cell>
          <cell r="I506">
            <v>0</v>
          </cell>
          <cell r="J506">
            <v>20379</v>
          </cell>
          <cell r="K506">
            <v>22263</v>
          </cell>
        </row>
        <row r="507">
          <cell r="F507">
            <v>70002</v>
          </cell>
          <cell r="G507">
            <v>0</v>
          </cell>
          <cell r="H507">
            <v>70002</v>
          </cell>
          <cell r="I507">
            <v>0</v>
          </cell>
          <cell r="J507">
            <v>70002</v>
          </cell>
          <cell r="K507">
            <v>70077</v>
          </cell>
        </row>
        <row r="509">
          <cell r="F509">
            <v>0</v>
          </cell>
          <cell r="G509">
            <v>0</v>
          </cell>
          <cell r="H509">
            <v>0</v>
          </cell>
          <cell r="I509">
            <v>0</v>
          </cell>
          <cell r="J509">
            <v>0</v>
          </cell>
          <cell r="K509">
            <v>0</v>
          </cell>
        </row>
        <row r="510">
          <cell r="F510">
            <v>0</v>
          </cell>
          <cell r="G510">
            <v>0</v>
          </cell>
          <cell r="H510">
            <v>0</v>
          </cell>
          <cell r="I510">
            <v>0</v>
          </cell>
          <cell r="J510">
            <v>0</v>
          </cell>
          <cell r="K510">
            <v>0</v>
          </cell>
        </row>
        <row r="511">
          <cell r="F511">
            <v>0</v>
          </cell>
          <cell r="G511">
            <v>0</v>
          </cell>
          <cell r="H511">
            <v>0</v>
          </cell>
          <cell r="I511">
            <v>0</v>
          </cell>
          <cell r="J511">
            <v>0</v>
          </cell>
          <cell r="K511">
            <v>0</v>
          </cell>
        </row>
        <row r="512">
          <cell r="F512">
            <v>0</v>
          </cell>
          <cell r="G512">
            <v>0</v>
          </cell>
          <cell r="H512">
            <v>0</v>
          </cell>
          <cell r="I512">
            <v>0</v>
          </cell>
          <cell r="J512">
            <v>0</v>
          </cell>
          <cell r="K512">
            <v>0</v>
          </cell>
        </row>
        <row r="514">
          <cell r="F514">
            <v>198646</v>
          </cell>
          <cell r="G514">
            <v>0</v>
          </cell>
          <cell r="H514">
            <v>198646</v>
          </cell>
          <cell r="I514">
            <v>0</v>
          </cell>
          <cell r="J514">
            <v>198646</v>
          </cell>
          <cell r="K514">
            <v>0</v>
          </cell>
        </row>
        <row r="515">
          <cell r="F515">
            <v>81572</v>
          </cell>
          <cell r="G515">
            <v>0</v>
          </cell>
          <cell r="H515">
            <v>81572</v>
          </cell>
          <cell r="I515">
            <v>0</v>
          </cell>
          <cell r="J515">
            <v>81572</v>
          </cell>
          <cell r="K515">
            <v>0</v>
          </cell>
        </row>
        <row r="516">
          <cell r="F516">
            <v>33632</v>
          </cell>
          <cell r="G516">
            <v>0</v>
          </cell>
          <cell r="H516">
            <v>33632</v>
          </cell>
          <cell r="I516">
            <v>0</v>
          </cell>
          <cell r="J516">
            <v>33632</v>
          </cell>
          <cell r="K516">
            <v>0</v>
          </cell>
        </row>
        <row r="517">
          <cell r="F517">
            <v>313850</v>
          </cell>
          <cell r="G517">
            <v>0</v>
          </cell>
          <cell r="H517">
            <v>313850</v>
          </cell>
          <cell r="I517">
            <v>0</v>
          </cell>
          <cell r="J517">
            <v>313850</v>
          </cell>
          <cell r="K517">
            <v>0</v>
          </cell>
        </row>
        <row r="519">
          <cell r="F519">
            <v>-15235201</v>
          </cell>
          <cell r="G519">
            <v>0</v>
          </cell>
          <cell r="H519">
            <v>-15235201</v>
          </cell>
          <cell r="I519">
            <v>0</v>
          </cell>
          <cell r="J519">
            <v>-15235201</v>
          </cell>
          <cell r="K519">
            <v>-220079</v>
          </cell>
        </row>
        <row r="520">
          <cell r="F520">
            <v>-46149</v>
          </cell>
          <cell r="G520">
            <v>0</v>
          </cell>
          <cell r="H520">
            <v>-46149</v>
          </cell>
          <cell r="I520">
            <v>0</v>
          </cell>
          <cell r="J520">
            <v>-46149</v>
          </cell>
          <cell r="K520">
            <v>1871</v>
          </cell>
        </row>
        <row r="521">
          <cell r="F521">
            <v>-642657</v>
          </cell>
          <cell r="G521">
            <v>0</v>
          </cell>
          <cell r="H521">
            <v>-642657</v>
          </cell>
          <cell r="I521">
            <v>0</v>
          </cell>
          <cell r="J521">
            <v>-642657</v>
          </cell>
          <cell r="K521">
            <v>-18986</v>
          </cell>
        </row>
        <row r="522">
          <cell r="F522">
            <v>45500</v>
          </cell>
          <cell r="G522">
            <v>0</v>
          </cell>
          <cell r="H522">
            <v>45500</v>
          </cell>
          <cell r="I522">
            <v>0</v>
          </cell>
          <cell r="J522">
            <v>45500</v>
          </cell>
          <cell r="K522">
            <v>0</v>
          </cell>
        </row>
        <row r="523">
          <cell r="F523">
            <v>-62100</v>
          </cell>
          <cell r="G523">
            <v>0</v>
          </cell>
          <cell r="H523">
            <v>-62100</v>
          </cell>
          <cell r="I523">
            <v>0</v>
          </cell>
          <cell r="J523">
            <v>-62100</v>
          </cell>
          <cell r="K523">
            <v>13035</v>
          </cell>
        </row>
        <row r="524">
          <cell r="F524">
            <v>-15940607</v>
          </cell>
          <cell r="G524">
            <v>0</v>
          </cell>
          <cell r="H524">
            <v>-15940607</v>
          </cell>
          <cell r="I524">
            <v>0</v>
          </cell>
          <cell r="J524">
            <v>-15940607</v>
          </cell>
          <cell r="K524">
            <v>-224159</v>
          </cell>
        </row>
        <row r="526">
          <cell r="F526">
            <v>-257835</v>
          </cell>
          <cell r="G526">
            <v>0</v>
          </cell>
          <cell r="H526">
            <v>-257835</v>
          </cell>
          <cell r="I526">
            <v>0</v>
          </cell>
          <cell r="J526">
            <v>-257835</v>
          </cell>
          <cell r="K526">
            <v>-120558</v>
          </cell>
        </row>
        <row r="527">
          <cell r="F527">
            <v>-151767</v>
          </cell>
          <cell r="G527">
            <v>0</v>
          </cell>
          <cell r="H527">
            <v>-151767</v>
          </cell>
          <cell r="I527">
            <v>0</v>
          </cell>
          <cell r="J527">
            <v>-151767</v>
          </cell>
          <cell r="K527">
            <v>-589319</v>
          </cell>
        </row>
        <row r="528">
          <cell r="F528">
            <v>-329333</v>
          </cell>
          <cell r="G528">
            <v>0</v>
          </cell>
          <cell r="H528">
            <v>-329333</v>
          </cell>
          <cell r="I528">
            <v>0</v>
          </cell>
          <cell r="J528">
            <v>-329333</v>
          </cell>
          <cell r="K528">
            <v>-377635</v>
          </cell>
        </row>
        <row r="529">
          <cell r="F529">
            <v>0</v>
          </cell>
          <cell r="G529">
            <v>0</v>
          </cell>
          <cell r="H529">
            <v>0</v>
          </cell>
          <cell r="I529">
            <v>0</v>
          </cell>
          <cell r="J529">
            <v>0</v>
          </cell>
          <cell r="K529">
            <v>0</v>
          </cell>
        </row>
        <row r="530">
          <cell r="F530">
            <v>0</v>
          </cell>
          <cell r="G530">
            <v>0</v>
          </cell>
          <cell r="H530">
            <v>0</v>
          </cell>
          <cell r="I530">
            <v>0</v>
          </cell>
          <cell r="J530">
            <v>0</v>
          </cell>
          <cell r="K530">
            <v>0</v>
          </cell>
        </row>
        <row r="531">
          <cell r="F531">
            <v>-69537</v>
          </cell>
          <cell r="G531">
            <v>0</v>
          </cell>
          <cell r="H531">
            <v>-69537</v>
          </cell>
          <cell r="I531">
            <v>0</v>
          </cell>
          <cell r="J531">
            <v>-69537</v>
          </cell>
          <cell r="K531">
            <v>-124042</v>
          </cell>
        </row>
        <row r="532">
          <cell r="F532">
            <v>0</v>
          </cell>
          <cell r="G532">
            <v>0</v>
          </cell>
          <cell r="H532">
            <v>0</v>
          </cell>
          <cell r="I532">
            <v>0</v>
          </cell>
          <cell r="J532">
            <v>0</v>
          </cell>
          <cell r="K532">
            <v>0</v>
          </cell>
        </row>
        <row r="533">
          <cell r="F533">
            <v>-806884</v>
          </cell>
          <cell r="G533">
            <v>0</v>
          </cell>
          <cell r="H533">
            <v>-806884</v>
          </cell>
          <cell r="I533">
            <v>0</v>
          </cell>
          <cell r="J533">
            <v>-806884</v>
          </cell>
          <cell r="K533">
            <v>-105186</v>
          </cell>
        </row>
        <row r="534">
          <cell r="F534">
            <v>0</v>
          </cell>
          <cell r="G534">
            <v>0</v>
          </cell>
          <cell r="H534">
            <v>0</v>
          </cell>
          <cell r="I534">
            <v>0</v>
          </cell>
          <cell r="J534">
            <v>0</v>
          </cell>
          <cell r="K534">
            <v>38031</v>
          </cell>
        </row>
        <row r="535">
          <cell r="F535">
            <v>-1615356</v>
          </cell>
          <cell r="G535">
            <v>0</v>
          </cell>
          <cell r="H535">
            <v>-1615356</v>
          </cell>
          <cell r="I535">
            <v>0</v>
          </cell>
          <cell r="J535">
            <v>-1615356</v>
          </cell>
          <cell r="K535">
            <v>-1278709</v>
          </cell>
        </row>
        <row r="537">
          <cell r="F537">
            <v>-2255430</v>
          </cell>
          <cell r="G537">
            <v>0</v>
          </cell>
          <cell r="H537">
            <v>-2255430</v>
          </cell>
          <cell r="I537">
            <v>0</v>
          </cell>
          <cell r="J537">
            <v>-2255430</v>
          </cell>
          <cell r="K537">
            <v>-9748681</v>
          </cell>
        </row>
        <row r="538">
          <cell r="F538">
            <v>-16519175</v>
          </cell>
          <cell r="G538">
            <v>0</v>
          </cell>
          <cell r="H538">
            <v>-16519175</v>
          </cell>
          <cell r="I538">
            <v>0</v>
          </cell>
          <cell r="J538">
            <v>-16519175</v>
          </cell>
          <cell r="K538">
            <v>-292207</v>
          </cell>
        </row>
        <row r="539">
          <cell r="F539">
            <v>0</v>
          </cell>
          <cell r="G539">
            <v>0</v>
          </cell>
          <cell r="H539">
            <v>0</v>
          </cell>
          <cell r="I539">
            <v>0</v>
          </cell>
          <cell r="J539">
            <v>0</v>
          </cell>
          <cell r="K539">
            <v>8385</v>
          </cell>
        </row>
        <row r="540">
          <cell r="F540">
            <v>-880</v>
          </cell>
          <cell r="G540">
            <v>0</v>
          </cell>
          <cell r="H540">
            <v>-880</v>
          </cell>
          <cell r="I540">
            <v>0</v>
          </cell>
          <cell r="J540">
            <v>-880</v>
          </cell>
          <cell r="K540">
            <v>-1777</v>
          </cell>
        </row>
        <row r="541">
          <cell r="F541">
            <v>0</v>
          </cell>
          <cell r="G541">
            <v>-177732</v>
          </cell>
          <cell r="H541">
            <v>-177732</v>
          </cell>
          <cell r="I541">
            <v>0</v>
          </cell>
          <cell r="J541">
            <v>-177732</v>
          </cell>
          <cell r="K541">
            <v>0</v>
          </cell>
        </row>
        <row r="542">
          <cell r="F542">
            <v>-107975</v>
          </cell>
          <cell r="G542">
            <v>0</v>
          </cell>
          <cell r="H542">
            <v>-107975</v>
          </cell>
          <cell r="I542">
            <v>0</v>
          </cell>
          <cell r="J542">
            <v>-107975</v>
          </cell>
          <cell r="K542">
            <v>0</v>
          </cell>
        </row>
        <row r="543">
          <cell r="F543">
            <v>8307</v>
          </cell>
          <cell r="G543">
            <v>0</v>
          </cell>
          <cell r="H543">
            <v>8307</v>
          </cell>
          <cell r="I543">
            <v>0</v>
          </cell>
          <cell r="J543">
            <v>8307</v>
          </cell>
          <cell r="K543">
            <v>0</v>
          </cell>
        </row>
        <row r="544">
          <cell r="F544">
            <v>-2025600</v>
          </cell>
          <cell r="G544">
            <v>0</v>
          </cell>
          <cell r="H544">
            <v>-2025600</v>
          </cell>
          <cell r="I544">
            <v>0</v>
          </cell>
          <cell r="J544">
            <v>-2025600</v>
          </cell>
          <cell r="K544">
            <v>-35800</v>
          </cell>
        </row>
        <row r="545">
          <cell r="F545">
            <v>-823</v>
          </cell>
          <cell r="G545">
            <v>0</v>
          </cell>
          <cell r="H545">
            <v>-823</v>
          </cell>
          <cell r="I545">
            <v>0</v>
          </cell>
          <cell r="J545">
            <v>-823</v>
          </cell>
          <cell r="K545">
            <v>-5559</v>
          </cell>
        </row>
        <row r="546">
          <cell r="F546">
            <v>-21565</v>
          </cell>
          <cell r="G546">
            <v>0</v>
          </cell>
          <cell r="H546">
            <v>-21565</v>
          </cell>
          <cell r="I546">
            <v>0</v>
          </cell>
          <cell r="J546">
            <v>-21565</v>
          </cell>
          <cell r="K546">
            <v>619</v>
          </cell>
        </row>
        <row r="547">
          <cell r="F547">
            <v>-20923141</v>
          </cell>
          <cell r="G547">
            <v>-177732</v>
          </cell>
          <cell r="H547">
            <v>-21100873</v>
          </cell>
          <cell r="I547">
            <v>0</v>
          </cell>
          <cell r="J547">
            <v>-21100873</v>
          </cell>
          <cell r="K547">
            <v>-10075020</v>
          </cell>
        </row>
        <row r="549">
          <cell r="F549">
            <v>-1323208</v>
          </cell>
          <cell r="G549">
            <v>0</v>
          </cell>
          <cell r="H549">
            <v>-1323208</v>
          </cell>
          <cell r="I549">
            <v>0</v>
          </cell>
          <cell r="J549">
            <v>-1323208</v>
          </cell>
          <cell r="K549">
            <v>-3336970</v>
          </cell>
        </row>
        <row r="550">
          <cell r="F550">
            <v>-5473075</v>
          </cell>
          <cell r="G550">
            <v>0</v>
          </cell>
          <cell r="H550">
            <v>-5473075</v>
          </cell>
          <cell r="I550">
            <v>0</v>
          </cell>
          <cell r="J550">
            <v>-5473075</v>
          </cell>
          <cell r="K550">
            <v>-377580</v>
          </cell>
        </row>
        <row r="551">
          <cell r="F551">
            <v>0</v>
          </cell>
          <cell r="G551">
            <v>0</v>
          </cell>
          <cell r="H551">
            <v>0</v>
          </cell>
          <cell r="I551">
            <v>0</v>
          </cell>
          <cell r="J551">
            <v>0</v>
          </cell>
          <cell r="K551">
            <v>-17</v>
          </cell>
        </row>
        <row r="552">
          <cell r="F552">
            <v>-6796283</v>
          </cell>
          <cell r="G552">
            <v>0</v>
          </cell>
          <cell r="H552">
            <v>-6796283</v>
          </cell>
          <cell r="I552">
            <v>0</v>
          </cell>
          <cell r="J552">
            <v>-6796283</v>
          </cell>
          <cell r="K552">
            <v>-3714567</v>
          </cell>
        </row>
        <row r="554">
          <cell r="F554">
            <v>-34686</v>
          </cell>
          <cell r="G554">
            <v>0</v>
          </cell>
          <cell r="H554">
            <v>-34686</v>
          </cell>
          <cell r="I554">
            <v>0</v>
          </cell>
          <cell r="J554">
            <v>-34686</v>
          </cell>
          <cell r="K554">
            <v>0</v>
          </cell>
        </row>
        <row r="555">
          <cell r="F555">
            <v>0</v>
          </cell>
          <cell r="G555">
            <v>0</v>
          </cell>
          <cell r="H555">
            <v>0</v>
          </cell>
          <cell r="I555">
            <v>0</v>
          </cell>
          <cell r="J555">
            <v>0</v>
          </cell>
          <cell r="K555">
            <v>0</v>
          </cell>
        </row>
        <row r="556">
          <cell r="F556">
            <v>0</v>
          </cell>
          <cell r="G556">
            <v>0</v>
          </cell>
          <cell r="H556">
            <v>0</v>
          </cell>
          <cell r="I556">
            <v>0</v>
          </cell>
          <cell r="J556">
            <v>0</v>
          </cell>
          <cell r="K556">
            <v>0</v>
          </cell>
        </row>
        <row r="557">
          <cell r="F557">
            <v>0</v>
          </cell>
          <cell r="G557">
            <v>0</v>
          </cell>
          <cell r="H557">
            <v>0</v>
          </cell>
          <cell r="I557">
            <v>0</v>
          </cell>
          <cell r="J557">
            <v>0</v>
          </cell>
          <cell r="K557">
            <v>0</v>
          </cell>
        </row>
        <row r="558">
          <cell r="F558">
            <v>0</v>
          </cell>
          <cell r="G558">
            <v>0</v>
          </cell>
          <cell r="H558">
            <v>0</v>
          </cell>
          <cell r="I558">
            <v>0</v>
          </cell>
          <cell r="J558">
            <v>0</v>
          </cell>
          <cell r="K558">
            <v>0</v>
          </cell>
        </row>
        <row r="559">
          <cell r="F559">
            <v>-333295</v>
          </cell>
          <cell r="G559">
            <v>0</v>
          </cell>
          <cell r="H559">
            <v>-333295</v>
          </cell>
          <cell r="I559">
            <v>0</v>
          </cell>
          <cell r="J559">
            <v>-333295</v>
          </cell>
          <cell r="K559">
            <v>-269866</v>
          </cell>
        </row>
        <row r="560">
          <cell r="F560">
            <v>0</v>
          </cell>
          <cell r="G560">
            <v>0</v>
          </cell>
          <cell r="H560">
            <v>0</v>
          </cell>
          <cell r="I560">
            <v>0</v>
          </cell>
          <cell r="J560">
            <v>0</v>
          </cell>
          <cell r="K560">
            <v>0</v>
          </cell>
        </row>
        <row r="561">
          <cell r="F561">
            <v>0</v>
          </cell>
          <cell r="G561">
            <v>0</v>
          </cell>
          <cell r="H561">
            <v>0</v>
          </cell>
          <cell r="I561">
            <v>0</v>
          </cell>
          <cell r="J561">
            <v>0</v>
          </cell>
          <cell r="K561">
            <v>0</v>
          </cell>
        </row>
        <row r="562">
          <cell r="F562">
            <v>-10010</v>
          </cell>
          <cell r="G562">
            <v>0</v>
          </cell>
          <cell r="H562">
            <v>-10010</v>
          </cell>
          <cell r="I562">
            <v>0</v>
          </cell>
          <cell r="J562">
            <v>-10010</v>
          </cell>
          <cell r="K562">
            <v>0</v>
          </cell>
        </row>
        <row r="563">
          <cell r="F563">
            <v>-93972</v>
          </cell>
          <cell r="G563">
            <v>0</v>
          </cell>
          <cell r="H563">
            <v>-93972</v>
          </cell>
          <cell r="I563">
            <v>0</v>
          </cell>
          <cell r="J563">
            <v>-93972</v>
          </cell>
          <cell r="K563">
            <v>0</v>
          </cell>
        </row>
        <row r="564">
          <cell r="F564">
            <v>0</v>
          </cell>
          <cell r="G564">
            <v>0</v>
          </cell>
          <cell r="H564">
            <v>0</v>
          </cell>
          <cell r="I564">
            <v>0</v>
          </cell>
          <cell r="J564">
            <v>0</v>
          </cell>
          <cell r="K564">
            <v>0</v>
          </cell>
        </row>
        <row r="565">
          <cell r="F565">
            <v>0</v>
          </cell>
          <cell r="G565">
            <v>0</v>
          </cell>
          <cell r="H565">
            <v>0</v>
          </cell>
          <cell r="I565">
            <v>0</v>
          </cell>
          <cell r="J565">
            <v>0</v>
          </cell>
          <cell r="K565">
            <v>0</v>
          </cell>
        </row>
        <row r="566">
          <cell r="F566">
            <v>0</v>
          </cell>
          <cell r="G566">
            <v>0</v>
          </cell>
          <cell r="H566">
            <v>0</v>
          </cell>
          <cell r="I566">
            <v>0</v>
          </cell>
          <cell r="J566">
            <v>0</v>
          </cell>
          <cell r="K566">
            <v>0</v>
          </cell>
        </row>
        <row r="567">
          <cell r="F567">
            <v>0</v>
          </cell>
          <cell r="G567">
            <v>0</v>
          </cell>
          <cell r="H567">
            <v>0</v>
          </cell>
          <cell r="I567">
            <v>0</v>
          </cell>
          <cell r="J567">
            <v>0</v>
          </cell>
          <cell r="K567">
            <v>0</v>
          </cell>
        </row>
        <row r="568">
          <cell r="F568">
            <v>-276348</v>
          </cell>
          <cell r="G568">
            <v>0</v>
          </cell>
          <cell r="H568">
            <v>-276348</v>
          </cell>
          <cell r="I568">
            <v>0</v>
          </cell>
          <cell r="J568">
            <v>-276348</v>
          </cell>
          <cell r="K568">
            <v>-242800</v>
          </cell>
        </row>
        <row r="569">
          <cell r="F569">
            <v>0</v>
          </cell>
          <cell r="G569">
            <v>0</v>
          </cell>
          <cell r="H569">
            <v>0</v>
          </cell>
          <cell r="I569">
            <v>0</v>
          </cell>
          <cell r="J569">
            <v>0</v>
          </cell>
          <cell r="K569">
            <v>0</v>
          </cell>
        </row>
        <row r="570">
          <cell r="F570">
            <v>0</v>
          </cell>
          <cell r="G570">
            <v>0</v>
          </cell>
          <cell r="H570">
            <v>0</v>
          </cell>
          <cell r="I570">
            <v>0</v>
          </cell>
          <cell r="J570">
            <v>0</v>
          </cell>
          <cell r="K570">
            <v>0</v>
          </cell>
        </row>
        <row r="571">
          <cell r="F571">
            <v>0</v>
          </cell>
          <cell r="G571">
            <v>0</v>
          </cell>
          <cell r="H571">
            <v>0</v>
          </cell>
          <cell r="I571">
            <v>0</v>
          </cell>
          <cell r="J571">
            <v>0</v>
          </cell>
          <cell r="K571">
            <v>0</v>
          </cell>
        </row>
        <row r="572">
          <cell r="F572">
            <v>-38338</v>
          </cell>
          <cell r="G572">
            <v>0</v>
          </cell>
          <cell r="H572">
            <v>-38338</v>
          </cell>
          <cell r="I572">
            <v>0</v>
          </cell>
          <cell r="J572">
            <v>-38338</v>
          </cell>
          <cell r="K572">
            <v>0</v>
          </cell>
        </row>
        <row r="573">
          <cell r="F573">
            <v>0</v>
          </cell>
          <cell r="G573">
            <v>0</v>
          </cell>
          <cell r="H573">
            <v>0</v>
          </cell>
          <cell r="I573">
            <v>0</v>
          </cell>
          <cell r="J573">
            <v>0</v>
          </cell>
          <cell r="K573">
            <v>0</v>
          </cell>
        </row>
        <row r="574">
          <cell r="F574">
            <v>0</v>
          </cell>
          <cell r="G574">
            <v>0</v>
          </cell>
          <cell r="H574">
            <v>0</v>
          </cell>
          <cell r="I574">
            <v>0</v>
          </cell>
          <cell r="J574">
            <v>0</v>
          </cell>
          <cell r="K574">
            <v>0</v>
          </cell>
        </row>
        <row r="575">
          <cell r="F575">
            <v>0</v>
          </cell>
          <cell r="G575">
            <v>0</v>
          </cell>
          <cell r="H575">
            <v>0</v>
          </cell>
          <cell r="I575">
            <v>0</v>
          </cell>
          <cell r="J575">
            <v>0</v>
          </cell>
          <cell r="K575">
            <v>0</v>
          </cell>
        </row>
        <row r="576">
          <cell r="F576">
            <v>0</v>
          </cell>
          <cell r="G576">
            <v>0</v>
          </cell>
          <cell r="H576">
            <v>0</v>
          </cell>
          <cell r="I576">
            <v>0</v>
          </cell>
          <cell r="J576">
            <v>0</v>
          </cell>
          <cell r="K576">
            <v>0</v>
          </cell>
        </row>
        <row r="577">
          <cell r="F577">
            <v>-162943</v>
          </cell>
          <cell r="G577">
            <v>0</v>
          </cell>
          <cell r="H577">
            <v>-162943</v>
          </cell>
          <cell r="I577">
            <v>0</v>
          </cell>
          <cell r="J577">
            <v>-162943</v>
          </cell>
          <cell r="K577">
            <v>-244397</v>
          </cell>
        </row>
        <row r="578">
          <cell r="F578">
            <v>0</v>
          </cell>
          <cell r="G578">
            <v>0</v>
          </cell>
          <cell r="H578">
            <v>0</v>
          </cell>
          <cell r="I578">
            <v>0</v>
          </cell>
          <cell r="J578">
            <v>0</v>
          </cell>
          <cell r="K578">
            <v>0</v>
          </cell>
        </row>
        <row r="579">
          <cell r="F579">
            <v>0</v>
          </cell>
          <cell r="G579">
            <v>0</v>
          </cell>
          <cell r="H579">
            <v>0</v>
          </cell>
          <cell r="I579">
            <v>0</v>
          </cell>
          <cell r="J579">
            <v>0</v>
          </cell>
          <cell r="K579">
            <v>0</v>
          </cell>
        </row>
        <row r="580">
          <cell r="F580">
            <v>0</v>
          </cell>
          <cell r="G580">
            <v>0</v>
          </cell>
          <cell r="H580">
            <v>0</v>
          </cell>
          <cell r="I580">
            <v>0</v>
          </cell>
          <cell r="J580">
            <v>0</v>
          </cell>
          <cell r="K580">
            <v>0</v>
          </cell>
        </row>
        <row r="581">
          <cell r="F581">
            <v>0</v>
          </cell>
          <cell r="G581">
            <v>0</v>
          </cell>
          <cell r="H581">
            <v>0</v>
          </cell>
          <cell r="I581">
            <v>0</v>
          </cell>
          <cell r="J581">
            <v>0</v>
          </cell>
          <cell r="K581">
            <v>0</v>
          </cell>
        </row>
        <row r="582">
          <cell r="F582">
            <v>-949592</v>
          </cell>
          <cell r="G582">
            <v>0</v>
          </cell>
          <cell r="H582">
            <v>-949592</v>
          </cell>
          <cell r="I582">
            <v>0</v>
          </cell>
          <cell r="J582">
            <v>-949592</v>
          </cell>
          <cell r="K582">
            <v>-757063</v>
          </cell>
        </row>
        <row r="584">
          <cell r="F584">
            <v>0</v>
          </cell>
          <cell r="G584">
            <v>-1253225</v>
          </cell>
          <cell r="H584">
            <v>-1253225</v>
          </cell>
          <cell r="I584">
            <v>0</v>
          </cell>
          <cell r="J584">
            <v>-1253225</v>
          </cell>
          <cell r="K584">
            <v>2229682</v>
          </cell>
        </row>
        <row r="585">
          <cell r="F585">
            <v>0</v>
          </cell>
          <cell r="G585">
            <v>-1253225</v>
          </cell>
          <cell r="H585">
            <v>-1253225</v>
          </cell>
          <cell r="I585">
            <v>0</v>
          </cell>
          <cell r="J585">
            <v>-1253225</v>
          </cell>
          <cell r="K585">
            <v>2229682</v>
          </cell>
        </row>
        <row r="587">
          <cell r="F587">
            <v>-5023814</v>
          </cell>
          <cell r="G587">
            <v>0</v>
          </cell>
          <cell r="H587">
            <v>-5023814</v>
          </cell>
          <cell r="I587">
            <v>0</v>
          </cell>
          <cell r="J587">
            <v>-5023814</v>
          </cell>
          <cell r="K587">
            <v>-821858</v>
          </cell>
        </row>
        <row r="588">
          <cell r="F588">
            <v>0</v>
          </cell>
          <cell r="G588">
            <v>0</v>
          </cell>
          <cell r="H588">
            <v>0</v>
          </cell>
          <cell r="I588">
            <v>0</v>
          </cell>
          <cell r="J588">
            <v>0</v>
          </cell>
          <cell r="K588">
            <v>31059</v>
          </cell>
        </row>
        <row r="589">
          <cell r="F589">
            <v>1355274</v>
          </cell>
          <cell r="G589">
            <v>0</v>
          </cell>
          <cell r="H589">
            <v>1355274</v>
          </cell>
          <cell r="I589">
            <v>0</v>
          </cell>
          <cell r="J589">
            <v>1355274</v>
          </cell>
          <cell r="K589">
            <v>27934</v>
          </cell>
        </row>
        <row r="590">
          <cell r="F590">
            <v>952745</v>
          </cell>
          <cell r="G590">
            <v>0</v>
          </cell>
          <cell r="H590">
            <v>952745</v>
          </cell>
          <cell r="I590">
            <v>0</v>
          </cell>
          <cell r="J590">
            <v>952745</v>
          </cell>
          <cell r="K590">
            <v>63704</v>
          </cell>
        </row>
        <row r="591">
          <cell r="F591">
            <v>0</v>
          </cell>
          <cell r="G591">
            <v>0</v>
          </cell>
          <cell r="H591">
            <v>0</v>
          </cell>
          <cell r="I591">
            <v>0</v>
          </cell>
          <cell r="J591">
            <v>0</v>
          </cell>
          <cell r="K591">
            <v>-8</v>
          </cell>
        </row>
        <row r="592">
          <cell r="F592">
            <v>0</v>
          </cell>
          <cell r="G592">
            <v>0</v>
          </cell>
          <cell r="H592">
            <v>0</v>
          </cell>
          <cell r="I592">
            <v>0</v>
          </cell>
          <cell r="J592">
            <v>0</v>
          </cell>
          <cell r="K592">
            <v>0</v>
          </cell>
        </row>
        <row r="593">
          <cell r="F593">
            <v>-2710721</v>
          </cell>
          <cell r="G593">
            <v>0</v>
          </cell>
          <cell r="H593">
            <v>-2710721</v>
          </cell>
          <cell r="I593">
            <v>0</v>
          </cell>
          <cell r="J593">
            <v>-2710721</v>
          </cell>
          <cell r="K593">
            <v>-604399</v>
          </cell>
        </row>
        <row r="594">
          <cell r="F594">
            <v>0</v>
          </cell>
          <cell r="G594">
            <v>0</v>
          </cell>
          <cell r="H594">
            <v>0</v>
          </cell>
          <cell r="I594">
            <v>0</v>
          </cell>
          <cell r="J594">
            <v>0</v>
          </cell>
          <cell r="K594">
            <v>14522</v>
          </cell>
        </row>
        <row r="595">
          <cell r="F595">
            <v>930430</v>
          </cell>
          <cell r="G595">
            <v>0</v>
          </cell>
          <cell r="H595">
            <v>930430</v>
          </cell>
          <cell r="I595">
            <v>0</v>
          </cell>
          <cell r="J595">
            <v>930430</v>
          </cell>
          <cell r="K595">
            <v>288214</v>
          </cell>
        </row>
        <row r="596">
          <cell r="F596">
            <v>289554</v>
          </cell>
          <cell r="G596">
            <v>0</v>
          </cell>
          <cell r="H596">
            <v>289554</v>
          </cell>
          <cell r="I596">
            <v>0</v>
          </cell>
          <cell r="J596">
            <v>289554</v>
          </cell>
          <cell r="K596">
            <v>130293</v>
          </cell>
        </row>
        <row r="597">
          <cell r="F597">
            <v>0</v>
          </cell>
          <cell r="G597">
            <v>0</v>
          </cell>
          <cell r="H597">
            <v>0</v>
          </cell>
          <cell r="I597">
            <v>0</v>
          </cell>
          <cell r="J597">
            <v>0</v>
          </cell>
          <cell r="K597">
            <v>-5</v>
          </cell>
        </row>
        <row r="598">
          <cell r="F598">
            <v>0</v>
          </cell>
          <cell r="G598">
            <v>0</v>
          </cell>
          <cell r="H598">
            <v>0</v>
          </cell>
          <cell r="I598">
            <v>0</v>
          </cell>
          <cell r="J598">
            <v>0</v>
          </cell>
          <cell r="K598">
            <v>0</v>
          </cell>
        </row>
        <row r="599">
          <cell r="F599">
            <v>-2761492</v>
          </cell>
          <cell r="G599">
            <v>0</v>
          </cell>
          <cell r="H599">
            <v>-2761492</v>
          </cell>
          <cell r="I599">
            <v>0</v>
          </cell>
          <cell r="J599">
            <v>-2761492</v>
          </cell>
          <cell r="K599">
            <v>-2706715</v>
          </cell>
        </row>
        <row r="600">
          <cell r="F600">
            <v>0</v>
          </cell>
          <cell r="G600">
            <v>0</v>
          </cell>
          <cell r="H600">
            <v>0</v>
          </cell>
          <cell r="I600">
            <v>0</v>
          </cell>
          <cell r="J600">
            <v>0</v>
          </cell>
          <cell r="K600">
            <v>-18255</v>
          </cell>
        </row>
        <row r="601">
          <cell r="F601">
            <v>665446</v>
          </cell>
          <cell r="G601">
            <v>0</v>
          </cell>
          <cell r="H601">
            <v>665446</v>
          </cell>
          <cell r="I601">
            <v>0</v>
          </cell>
          <cell r="J601">
            <v>665446</v>
          </cell>
          <cell r="K601">
            <v>489692</v>
          </cell>
        </row>
        <row r="602">
          <cell r="F602">
            <v>-430983</v>
          </cell>
          <cell r="G602">
            <v>0</v>
          </cell>
          <cell r="H602">
            <v>-430983</v>
          </cell>
          <cell r="I602">
            <v>0</v>
          </cell>
          <cell r="J602">
            <v>-430983</v>
          </cell>
          <cell r="K602">
            <v>-72786</v>
          </cell>
        </row>
        <row r="603">
          <cell r="F603">
            <v>0</v>
          </cell>
          <cell r="G603">
            <v>0</v>
          </cell>
          <cell r="H603">
            <v>0</v>
          </cell>
          <cell r="I603">
            <v>0</v>
          </cell>
          <cell r="J603">
            <v>0</v>
          </cell>
          <cell r="K603">
            <v>801</v>
          </cell>
        </row>
        <row r="604">
          <cell r="F604">
            <v>-14344056</v>
          </cell>
          <cell r="G604">
            <v>0</v>
          </cell>
          <cell r="H604">
            <v>-14344056</v>
          </cell>
          <cell r="I604">
            <v>0</v>
          </cell>
          <cell r="J604">
            <v>-14344056</v>
          </cell>
          <cell r="K604">
            <v>-9449501</v>
          </cell>
        </row>
        <row r="605">
          <cell r="F605">
            <v>0</v>
          </cell>
          <cell r="G605">
            <v>0</v>
          </cell>
          <cell r="H605">
            <v>0</v>
          </cell>
          <cell r="I605">
            <v>0</v>
          </cell>
          <cell r="J605">
            <v>0</v>
          </cell>
          <cell r="K605">
            <v>-55277</v>
          </cell>
        </row>
        <row r="606">
          <cell r="F606">
            <v>4969559</v>
          </cell>
          <cell r="G606">
            <v>0</v>
          </cell>
          <cell r="H606">
            <v>4969559</v>
          </cell>
          <cell r="I606">
            <v>0</v>
          </cell>
          <cell r="J606">
            <v>4969559</v>
          </cell>
          <cell r="K606">
            <v>3743304</v>
          </cell>
        </row>
        <row r="607">
          <cell r="F607">
            <v>-1660225</v>
          </cell>
          <cell r="G607">
            <v>0</v>
          </cell>
          <cell r="H607">
            <v>-1660225</v>
          </cell>
          <cell r="I607">
            <v>0</v>
          </cell>
          <cell r="J607">
            <v>-1660225</v>
          </cell>
          <cell r="K607">
            <v>-324371</v>
          </cell>
        </row>
        <row r="608">
          <cell r="F608">
            <v>0</v>
          </cell>
          <cell r="G608">
            <v>0</v>
          </cell>
          <cell r="H608">
            <v>0</v>
          </cell>
          <cell r="I608">
            <v>0</v>
          </cell>
          <cell r="J608">
            <v>0</v>
          </cell>
          <cell r="K608">
            <v>5487</v>
          </cell>
        </row>
        <row r="609">
          <cell r="F609">
            <v>-1446570</v>
          </cell>
          <cell r="G609">
            <v>0</v>
          </cell>
          <cell r="H609">
            <v>-1446570</v>
          </cell>
          <cell r="I609">
            <v>0</v>
          </cell>
          <cell r="J609">
            <v>-1446570</v>
          </cell>
          <cell r="K609">
            <v>-1695626</v>
          </cell>
        </row>
        <row r="610">
          <cell r="F610">
            <v>0</v>
          </cell>
          <cell r="G610">
            <v>0</v>
          </cell>
          <cell r="H610">
            <v>0</v>
          </cell>
          <cell r="I610">
            <v>0</v>
          </cell>
          <cell r="J610">
            <v>0</v>
          </cell>
          <cell r="K610">
            <v>-9078</v>
          </cell>
        </row>
        <row r="611">
          <cell r="F611">
            <v>334689</v>
          </cell>
          <cell r="G611">
            <v>0</v>
          </cell>
          <cell r="H611">
            <v>334689</v>
          </cell>
          <cell r="I611">
            <v>0</v>
          </cell>
          <cell r="J611">
            <v>334689</v>
          </cell>
          <cell r="K611">
            <v>447849</v>
          </cell>
        </row>
        <row r="612">
          <cell r="F612">
            <v>99201</v>
          </cell>
          <cell r="G612">
            <v>0</v>
          </cell>
          <cell r="H612">
            <v>99201</v>
          </cell>
          <cell r="I612">
            <v>0</v>
          </cell>
          <cell r="J612">
            <v>99201</v>
          </cell>
          <cell r="K612">
            <v>-60512</v>
          </cell>
        </row>
        <row r="613">
          <cell r="F613">
            <v>0</v>
          </cell>
          <cell r="G613">
            <v>0</v>
          </cell>
          <cell r="H613">
            <v>0</v>
          </cell>
          <cell r="I613">
            <v>0</v>
          </cell>
          <cell r="J613">
            <v>0</v>
          </cell>
          <cell r="K613">
            <v>-881</v>
          </cell>
        </row>
        <row r="614">
          <cell r="F614">
            <v>-9420367</v>
          </cell>
          <cell r="G614">
            <v>0</v>
          </cell>
          <cell r="H614">
            <v>-9420367</v>
          </cell>
          <cell r="I614">
            <v>0</v>
          </cell>
          <cell r="J614">
            <v>-9420367</v>
          </cell>
          <cell r="K614">
            <v>-5763348</v>
          </cell>
        </row>
        <row r="615">
          <cell r="F615">
            <v>0</v>
          </cell>
          <cell r="G615">
            <v>0</v>
          </cell>
          <cell r="H615">
            <v>0</v>
          </cell>
          <cell r="I615">
            <v>0</v>
          </cell>
          <cell r="J615">
            <v>0</v>
          </cell>
          <cell r="K615">
            <v>-25608</v>
          </cell>
        </row>
        <row r="616">
          <cell r="F616">
            <v>4104651</v>
          </cell>
          <cell r="G616">
            <v>0</v>
          </cell>
          <cell r="H616">
            <v>4104651</v>
          </cell>
          <cell r="I616">
            <v>0</v>
          </cell>
          <cell r="J616">
            <v>4104651</v>
          </cell>
          <cell r="K616">
            <v>3220884</v>
          </cell>
        </row>
        <row r="617">
          <cell r="F617">
            <v>-778740</v>
          </cell>
          <cell r="G617">
            <v>0</v>
          </cell>
          <cell r="H617">
            <v>-778740</v>
          </cell>
          <cell r="I617">
            <v>0</v>
          </cell>
          <cell r="J617">
            <v>-778740</v>
          </cell>
          <cell r="K617">
            <v>-271421</v>
          </cell>
        </row>
        <row r="618">
          <cell r="F618">
            <v>0</v>
          </cell>
          <cell r="G618">
            <v>0</v>
          </cell>
          <cell r="H618">
            <v>0</v>
          </cell>
          <cell r="I618">
            <v>0</v>
          </cell>
          <cell r="J618">
            <v>0</v>
          </cell>
          <cell r="K618">
            <v>-5922</v>
          </cell>
        </row>
        <row r="619">
          <cell r="F619">
            <v>-24875419</v>
          </cell>
          <cell r="G619">
            <v>0</v>
          </cell>
          <cell r="H619">
            <v>-24875419</v>
          </cell>
          <cell r="I619">
            <v>0</v>
          </cell>
          <cell r="J619">
            <v>-24875419</v>
          </cell>
          <cell r="K619">
            <v>-13421828</v>
          </cell>
        </row>
        <row r="621">
          <cell r="F621">
            <v>1422275</v>
          </cell>
          <cell r="G621">
            <v>0</v>
          </cell>
          <cell r="H621">
            <v>1422275</v>
          </cell>
          <cell r="I621">
            <v>0</v>
          </cell>
          <cell r="J621">
            <v>1422275</v>
          </cell>
          <cell r="K621">
            <v>888216</v>
          </cell>
        </row>
        <row r="622">
          <cell r="F622">
            <v>229921</v>
          </cell>
          <cell r="G622">
            <v>0</v>
          </cell>
          <cell r="H622">
            <v>229921</v>
          </cell>
          <cell r="I622">
            <v>0</v>
          </cell>
          <cell r="J622">
            <v>229921</v>
          </cell>
          <cell r="K622">
            <v>142115</v>
          </cell>
        </row>
        <row r="623">
          <cell r="F623">
            <v>15596</v>
          </cell>
          <cell r="G623">
            <v>0</v>
          </cell>
          <cell r="H623">
            <v>15596</v>
          </cell>
          <cell r="I623">
            <v>0</v>
          </cell>
          <cell r="J623">
            <v>15596</v>
          </cell>
          <cell r="K623">
            <v>0</v>
          </cell>
        </row>
        <row r="624">
          <cell r="F624">
            <v>2073680</v>
          </cell>
          <cell r="G624">
            <v>0</v>
          </cell>
          <cell r="H624">
            <v>2073680</v>
          </cell>
          <cell r="I624">
            <v>0</v>
          </cell>
          <cell r="J624">
            <v>2073680</v>
          </cell>
          <cell r="K624">
            <v>1372755</v>
          </cell>
        </row>
        <row r="625">
          <cell r="F625">
            <v>334687</v>
          </cell>
          <cell r="G625">
            <v>0</v>
          </cell>
          <cell r="H625">
            <v>334687</v>
          </cell>
          <cell r="I625">
            <v>0</v>
          </cell>
          <cell r="J625">
            <v>334687</v>
          </cell>
          <cell r="K625">
            <v>219641</v>
          </cell>
        </row>
        <row r="626">
          <cell r="F626">
            <v>19428</v>
          </cell>
          <cell r="G626">
            <v>0</v>
          </cell>
          <cell r="H626">
            <v>19428</v>
          </cell>
          <cell r="I626">
            <v>0</v>
          </cell>
          <cell r="J626">
            <v>19428</v>
          </cell>
          <cell r="K626">
            <v>0</v>
          </cell>
        </row>
        <row r="627">
          <cell r="F627">
            <v>1430812</v>
          </cell>
          <cell r="G627">
            <v>0</v>
          </cell>
          <cell r="H627">
            <v>1430812</v>
          </cell>
          <cell r="I627">
            <v>0</v>
          </cell>
          <cell r="J627">
            <v>1430812</v>
          </cell>
          <cell r="K627">
            <v>1047136</v>
          </cell>
        </row>
        <row r="628">
          <cell r="F628">
            <v>230840</v>
          </cell>
          <cell r="G628">
            <v>0</v>
          </cell>
          <cell r="H628">
            <v>230840</v>
          </cell>
          <cell r="I628">
            <v>0</v>
          </cell>
          <cell r="J628">
            <v>230840</v>
          </cell>
          <cell r="K628">
            <v>167541</v>
          </cell>
        </row>
        <row r="629">
          <cell r="F629">
            <v>12851</v>
          </cell>
          <cell r="G629">
            <v>0</v>
          </cell>
          <cell r="H629">
            <v>12851</v>
          </cell>
          <cell r="I629">
            <v>0</v>
          </cell>
          <cell r="J629">
            <v>12851</v>
          </cell>
          <cell r="K629">
            <v>0</v>
          </cell>
        </row>
        <row r="630">
          <cell r="F630">
            <v>5770090</v>
          </cell>
          <cell r="G630">
            <v>0</v>
          </cell>
          <cell r="H630">
            <v>5770090</v>
          </cell>
          <cell r="I630">
            <v>0</v>
          </cell>
          <cell r="J630">
            <v>5770090</v>
          </cell>
          <cell r="K630">
            <v>3837404</v>
          </cell>
        </row>
        <row r="632">
          <cell r="F632">
            <v>172878</v>
          </cell>
          <cell r="G632">
            <v>0</v>
          </cell>
          <cell r="H632">
            <v>172878</v>
          </cell>
          <cell r="I632">
            <v>0</v>
          </cell>
          <cell r="J632">
            <v>172878</v>
          </cell>
          <cell r="K632">
            <v>114657</v>
          </cell>
        </row>
        <row r="633">
          <cell r="F633">
            <v>252341</v>
          </cell>
          <cell r="G633">
            <v>0</v>
          </cell>
          <cell r="H633">
            <v>252341</v>
          </cell>
          <cell r="I633">
            <v>0</v>
          </cell>
          <cell r="J633">
            <v>252341</v>
          </cell>
          <cell r="K633">
            <v>177153</v>
          </cell>
        </row>
        <row r="634">
          <cell r="F634">
            <v>174143</v>
          </cell>
          <cell r="G634">
            <v>0</v>
          </cell>
          <cell r="H634">
            <v>174143</v>
          </cell>
          <cell r="I634">
            <v>0</v>
          </cell>
          <cell r="J634">
            <v>174143</v>
          </cell>
          <cell r="K634">
            <v>134860</v>
          </cell>
        </row>
        <row r="635">
          <cell r="F635">
            <v>599362</v>
          </cell>
          <cell r="G635">
            <v>0</v>
          </cell>
          <cell r="H635">
            <v>599362</v>
          </cell>
          <cell r="I635">
            <v>0</v>
          </cell>
          <cell r="J635">
            <v>599362</v>
          </cell>
          <cell r="K635">
            <v>426670</v>
          </cell>
        </row>
        <row r="636">
          <cell r="F636">
            <v>0</v>
          </cell>
          <cell r="G636">
            <v>0</v>
          </cell>
          <cell r="H636">
            <v>0</v>
          </cell>
          <cell r="I636">
            <v>0</v>
          </cell>
          <cell r="J636">
            <v>0</v>
          </cell>
          <cell r="K636">
            <v>0</v>
          </cell>
        </row>
      </sheetData>
      <sheetData sheetId="39"/>
      <sheetData sheetId="40"/>
      <sheetData sheetId="4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S"/>
      <sheetName val="CF old"/>
      <sheetName val="OCI"/>
      <sheetName val="DS"/>
      <sheetName val="UHF - Mcb"/>
      <sheetName val="UHF - EY"/>
      <sheetName val="UHF - LY"/>
      <sheetName val="CFS"/>
      <sheetName val="Notes 1-5.1"/>
      <sheetName val="6-6.1.2"/>
      <sheetName val="6.2-6.2.1"/>
      <sheetName val="6.3-6.4.2"/>
      <sheetName val="old tfcs"/>
      <sheetName val="6.4.3-6.4.4"/>
      <sheetName val="6.5"/>
      <sheetName val="7-16"/>
      <sheetName val="13-16"/>
      <sheetName val="16-19"/>
      <sheetName val="19.2"/>
      <sheetName val="19.2 (2)"/>
      <sheetName val="17-17.1"/>
      <sheetName val="17.2-17.3"/>
      <sheetName val="18-18.1.1"/>
      <sheetName val="20-20.2"/>
      <sheetName val="18.1.1-18.1.3"/>
      <sheetName val="18.2-19"/>
      <sheetName val="20"/>
      <sheetName val="21-25"/>
      <sheetName val="TB - Final"/>
      <sheetName val="Lead"/>
      <sheetName val="11-14"/>
      <sheetName val="CF wrkng"/>
      <sheetName val="RP Working"/>
      <sheetName val="UHF Working"/>
      <sheetName val="unitsholding"/>
      <sheetName val="Links"/>
      <sheetName val="Tickmarks"/>
      <sheetName val="Form 7"/>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2">
          <cell r="F2" t="str">
            <v>Preliminary</v>
          </cell>
          <cell r="H2" t="str">
            <v>AJE</v>
          </cell>
          <cell r="I2" t="str">
            <v>Adjusted</v>
          </cell>
          <cell r="J2" t="str">
            <v>RJE</v>
          </cell>
          <cell r="K2" t="str">
            <v>June  2014</v>
          </cell>
          <cell r="M2" t="str">
            <v>30-06-13</v>
          </cell>
        </row>
        <row r="4">
          <cell r="F4">
            <v>613880</v>
          </cell>
          <cell r="H4">
            <v>0</v>
          </cell>
          <cell r="I4">
            <v>613880</v>
          </cell>
          <cell r="J4">
            <v>0</v>
          </cell>
          <cell r="K4">
            <v>613880</v>
          </cell>
          <cell r="M4">
            <v>0</v>
          </cell>
        </row>
        <row r="5">
          <cell r="F5">
            <v>111</v>
          </cell>
          <cell r="H5">
            <v>0</v>
          </cell>
          <cell r="I5">
            <v>111</v>
          </cell>
          <cell r="J5">
            <v>0</v>
          </cell>
          <cell r="K5">
            <v>111</v>
          </cell>
          <cell r="M5">
            <v>0</v>
          </cell>
        </row>
        <row r="6">
          <cell r="F6">
            <v>20397</v>
          </cell>
          <cell r="H6">
            <v>0</v>
          </cell>
          <cell r="I6">
            <v>20397</v>
          </cell>
          <cell r="J6">
            <v>0</v>
          </cell>
          <cell r="K6">
            <v>20397</v>
          </cell>
          <cell r="M6">
            <v>0</v>
          </cell>
        </row>
        <row r="7">
          <cell r="F7">
            <v>1096</v>
          </cell>
          <cell r="H7">
            <v>0</v>
          </cell>
          <cell r="I7">
            <v>1096</v>
          </cell>
          <cell r="J7">
            <v>0</v>
          </cell>
          <cell r="K7">
            <v>1096</v>
          </cell>
          <cell r="M7">
            <v>0</v>
          </cell>
        </row>
        <row r="8">
          <cell r="F8">
            <v>105</v>
          </cell>
          <cell r="H8">
            <v>0</v>
          </cell>
          <cell r="I8">
            <v>105</v>
          </cell>
          <cell r="J8">
            <v>0</v>
          </cell>
          <cell r="K8">
            <v>105</v>
          </cell>
          <cell r="M8">
            <v>0</v>
          </cell>
        </row>
        <row r="9">
          <cell r="F9">
            <v>1602065</v>
          </cell>
          <cell r="H9">
            <v>0</v>
          </cell>
          <cell r="I9">
            <v>1602065</v>
          </cell>
          <cell r="J9">
            <v>0</v>
          </cell>
          <cell r="K9">
            <v>1602065</v>
          </cell>
          <cell r="M9">
            <v>0</v>
          </cell>
        </row>
        <row r="10">
          <cell r="F10">
            <v>1472</v>
          </cell>
          <cell r="H10">
            <v>0</v>
          </cell>
          <cell r="I10">
            <v>1472</v>
          </cell>
          <cell r="J10">
            <v>0</v>
          </cell>
          <cell r="K10">
            <v>1472</v>
          </cell>
          <cell r="M10">
            <v>0</v>
          </cell>
        </row>
        <row r="11">
          <cell r="F11">
            <v>163194</v>
          </cell>
          <cell r="H11">
            <v>0</v>
          </cell>
          <cell r="I11">
            <v>163194</v>
          </cell>
          <cell r="J11">
            <v>0</v>
          </cell>
          <cell r="K11">
            <v>163194</v>
          </cell>
          <cell r="M11">
            <v>0</v>
          </cell>
        </row>
        <row r="12">
          <cell r="F12">
            <v>984</v>
          </cell>
          <cell r="H12">
            <v>0</v>
          </cell>
          <cell r="I12">
            <v>984</v>
          </cell>
          <cell r="J12">
            <v>0</v>
          </cell>
          <cell r="K12">
            <v>984</v>
          </cell>
          <cell r="M12">
            <v>0</v>
          </cell>
        </row>
        <row r="13">
          <cell r="F13">
            <v>24</v>
          </cell>
          <cell r="H13">
            <v>0</v>
          </cell>
          <cell r="I13">
            <v>24</v>
          </cell>
          <cell r="J13">
            <v>0</v>
          </cell>
          <cell r="K13">
            <v>24</v>
          </cell>
          <cell r="M13">
            <v>0</v>
          </cell>
        </row>
        <row r="14">
          <cell r="F14">
            <v>14</v>
          </cell>
          <cell r="H14">
            <v>0</v>
          </cell>
          <cell r="I14">
            <v>14</v>
          </cell>
          <cell r="J14">
            <v>0</v>
          </cell>
          <cell r="K14">
            <v>14</v>
          </cell>
          <cell r="M14">
            <v>0</v>
          </cell>
        </row>
        <row r="15">
          <cell r="F15">
            <v>491</v>
          </cell>
          <cell r="H15">
            <v>0</v>
          </cell>
          <cell r="I15">
            <v>491</v>
          </cell>
          <cell r="J15">
            <v>0</v>
          </cell>
          <cell r="K15">
            <v>491</v>
          </cell>
          <cell r="M15">
            <v>0</v>
          </cell>
        </row>
        <row r="16">
          <cell r="F16">
            <v>793</v>
          </cell>
          <cell r="H16">
            <v>0</v>
          </cell>
          <cell r="I16">
            <v>793</v>
          </cell>
          <cell r="J16">
            <v>0</v>
          </cell>
          <cell r="K16">
            <v>793</v>
          </cell>
          <cell r="M16">
            <v>0</v>
          </cell>
        </row>
        <row r="17">
          <cell r="F17">
            <v>6</v>
          </cell>
          <cell r="H17">
            <v>0</v>
          </cell>
          <cell r="I17">
            <v>6</v>
          </cell>
          <cell r="J17">
            <v>0</v>
          </cell>
          <cell r="K17">
            <v>6</v>
          </cell>
          <cell r="M17">
            <v>0</v>
          </cell>
        </row>
        <row r="18">
          <cell r="F18">
            <v>5</v>
          </cell>
          <cell r="H18">
            <v>0</v>
          </cell>
          <cell r="I18">
            <v>5</v>
          </cell>
          <cell r="J18">
            <v>0</v>
          </cell>
          <cell r="K18">
            <v>5</v>
          </cell>
          <cell r="M18">
            <v>0</v>
          </cell>
        </row>
        <row r="19">
          <cell r="F19">
            <v>0</v>
          </cell>
          <cell r="H19">
            <v>0</v>
          </cell>
          <cell r="I19">
            <v>0</v>
          </cell>
          <cell r="J19">
            <v>0</v>
          </cell>
          <cell r="K19">
            <v>0</v>
          </cell>
          <cell r="M19">
            <v>994</v>
          </cell>
        </row>
        <row r="20">
          <cell r="F20">
            <v>0</v>
          </cell>
          <cell r="H20">
            <v>0</v>
          </cell>
          <cell r="I20">
            <v>0</v>
          </cell>
          <cell r="J20">
            <v>0</v>
          </cell>
          <cell r="K20">
            <v>0</v>
          </cell>
          <cell r="M20">
            <v>252</v>
          </cell>
        </row>
        <row r="21">
          <cell r="F21">
            <v>0</v>
          </cell>
          <cell r="H21">
            <v>0</v>
          </cell>
          <cell r="I21">
            <v>0</v>
          </cell>
          <cell r="J21">
            <v>0</v>
          </cell>
          <cell r="K21">
            <v>0</v>
          </cell>
          <cell r="M21">
            <v>8743</v>
          </cell>
        </row>
        <row r="22">
          <cell r="F22">
            <v>0</v>
          </cell>
          <cell r="H22">
            <v>0</v>
          </cell>
          <cell r="I22">
            <v>0</v>
          </cell>
          <cell r="J22">
            <v>0</v>
          </cell>
          <cell r="K22">
            <v>0</v>
          </cell>
          <cell r="M22">
            <v>644</v>
          </cell>
        </row>
        <row r="23">
          <cell r="F23">
            <v>0</v>
          </cell>
          <cell r="H23">
            <v>0</v>
          </cell>
          <cell r="I23">
            <v>0</v>
          </cell>
          <cell r="J23">
            <v>0</v>
          </cell>
          <cell r="K23">
            <v>0</v>
          </cell>
          <cell r="M23">
            <v>14</v>
          </cell>
        </row>
        <row r="24">
          <cell r="F24">
            <v>0</v>
          </cell>
          <cell r="H24">
            <v>0</v>
          </cell>
          <cell r="I24">
            <v>0</v>
          </cell>
          <cell r="J24">
            <v>0</v>
          </cell>
          <cell r="K24">
            <v>0</v>
          </cell>
          <cell r="M24">
            <v>169619</v>
          </cell>
        </row>
        <row r="25">
          <cell r="F25">
            <v>0</v>
          </cell>
          <cell r="H25">
            <v>0</v>
          </cell>
          <cell r="I25">
            <v>0</v>
          </cell>
          <cell r="J25">
            <v>0</v>
          </cell>
          <cell r="K25">
            <v>0</v>
          </cell>
          <cell r="M25">
            <v>2362</v>
          </cell>
        </row>
        <row r="26">
          <cell r="F26">
            <v>0</v>
          </cell>
          <cell r="H26">
            <v>0</v>
          </cell>
          <cell r="I26">
            <v>0</v>
          </cell>
          <cell r="J26">
            <v>0</v>
          </cell>
          <cell r="K26">
            <v>0</v>
          </cell>
          <cell r="M26">
            <v>200664</v>
          </cell>
        </row>
        <row r="27">
          <cell r="F27">
            <v>0</v>
          </cell>
          <cell r="H27">
            <v>0</v>
          </cell>
          <cell r="I27">
            <v>0</v>
          </cell>
          <cell r="J27">
            <v>0</v>
          </cell>
          <cell r="K27">
            <v>0</v>
          </cell>
          <cell r="M27">
            <v>1549595</v>
          </cell>
        </row>
        <row r="28">
          <cell r="F28">
            <v>0</v>
          </cell>
          <cell r="H28">
            <v>0</v>
          </cell>
          <cell r="I28">
            <v>0</v>
          </cell>
          <cell r="J28">
            <v>0</v>
          </cell>
          <cell r="K28">
            <v>0</v>
          </cell>
          <cell r="M28">
            <v>477616</v>
          </cell>
        </row>
        <row r="29">
          <cell r="F29">
            <v>0</v>
          </cell>
          <cell r="H29">
            <v>0</v>
          </cell>
          <cell r="I29">
            <v>0</v>
          </cell>
          <cell r="J29">
            <v>0</v>
          </cell>
          <cell r="K29">
            <v>0</v>
          </cell>
          <cell r="M29">
            <v>822</v>
          </cell>
        </row>
        <row r="30">
          <cell r="F30">
            <v>0</v>
          </cell>
          <cell r="H30">
            <v>0</v>
          </cell>
          <cell r="I30">
            <v>0</v>
          </cell>
          <cell r="J30">
            <v>0</v>
          </cell>
          <cell r="K30">
            <v>0</v>
          </cell>
          <cell r="M30">
            <v>57042</v>
          </cell>
        </row>
        <row r="31">
          <cell r="F31">
            <v>0</v>
          </cell>
          <cell r="H31">
            <v>0</v>
          </cell>
          <cell r="I31">
            <v>0</v>
          </cell>
          <cell r="J31">
            <v>0</v>
          </cell>
          <cell r="K31">
            <v>0</v>
          </cell>
          <cell r="M31">
            <v>200023</v>
          </cell>
        </row>
        <row r="32">
          <cell r="F32">
            <v>2404637</v>
          </cell>
          <cell r="H32">
            <v>0</v>
          </cell>
          <cell r="I32">
            <v>2404637</v>
          </cell>
          <cell r="J32">
            <v>0</v>
          </cell>
          <cell r="K32">
            <v>2404637</v>
          </cell>
          <cell r="M32">
            <v>2668390</v>
          </cell>
        </row>
        <row r="34">
          <cell r="F34">
            <v>0</v>
          </cell>
          <cell r="H34">
            <v>0</v>
          </cell>
          <cell r="I34">
            <v>0</v>
          </cell>
          <cell r="J34">
            <v>0</v>
          </cell>
          <cell r="K34">
            <v>0</v>
          </cell>
          <cell r="M34">
            <v>0</v>
          </cell>
        </row>
        <row r="36">
          <cell r="F36">
            <v>1556878</v>
          </cell>
          <cell r="H36">
            <v>0</v>
          </cell>
          <cell r="I36">
            <v>1556878</v>
          </cell>
          <cell r="J36">
            <v>0</v>
          </cell>
          <cell r="K36">
            <v>1556878</v>
          </cell>
          <cell r="M36">
            <v>0</v>
          </cell>
        </row>
        <row r="37">
          <cell r="F37">
            <v>35528</v>
          </cell>
          <cell r="H37">
            <v>0</v>
          </cell>
          <cell r="I37">
            <v>35528</v>
          </cell>
          <cell r="J37">
            <v>0</v>
          </cell>
          <cell r="K37">
            <v>35528</v>
          </cell>
          <cell r="M37">
            <v>0</v>
          </cell>
        </row>
        <row r="38">
          <cell r="F38">
            <v>-112614</v>
          </cell>
          <cell r="H38">
            <v>0</v>
          </cell>
          <cell r="I38">
            <v>-112614</v>
          </cell>
          <cell r="J38">
            <v>0</v>
          </cell>
          <cell r="K38">
            <v>-112614</v>
          </cell>
          <cell r="M38">
            <v>0</v>
          </cell>
        </row>
        <row r="39">
          <cell r="F39">
            <v>0</v>
          </cell>
          <cell r="H39">
            <v>0</v>
          </cell>
          <cell r="I39">
            <v>0</v>
          </cell>
          <cell r="J39">
            <v>0</v>
          </cell>
          <cell r="K39">
            <v>0</v>
          </cell>
          <cell r="M39">
            <v>0</v>
          </cell>
        </row>
        <row r="40">
          <cell r="F40">
            <v>58184</v>
          </cell>
          <cell r="H40">
            <v>0</v>
          </cell>
          <cell r="I40">
            <v>58184</v>
          </cell>
          <cell r="J40">
            <v>0</v>
          </cell>
          <cell r="K40">
            <v>58184</v>
          </cell>
          <cell r="M40">
            <v>0</v>
          </cell>
        </row>
        <row r="41">
          <cell r="F41">
            <v>-58184</v>
          </cell>
          <cell r="H41">
            <v>0</v>
          </cell>
          <cell r="I41">
            <v>-58184</v>
          </cell>
          <cell r="J41">
            <v>0</v>
          </cell>
          <cell r="K41">
            <v>-58184</v>
          </cell>
          <cell r="M41">
            <v>0</v>
          </cell>
        </row>
        <row r="42">
          <cell r="F42">
            <v>0</v>
          </cell>
          <cell r="H42">
            <v>0</v>
          </cell>
          <cell r="I42">
            <v>0</v>
          </cell>
          <cell r="J42">
            <v>0</v>
          </cell>
          <cell r="K42">
            <v>0</v>
          </cell>
          <cell r="M42">
            <v>2214478</v>
          </cell>
        </row>
        <row r="43">
          <cell r="F43">
            <v>0</v>
          </cell>
          <cell r="H43">
            <v>0</v>
          </cell>
          <cell r="I43">
            <v>0</v>
          </cell>
          <cell r="J43">
            <v>0</v>
          </cell>
          <cell r="K43">
            <v>0</v>
          </cell>
          <cell r="M43">
            <v>11757</v>
          </cell>
        </row>
        <row r="44">
          <cell r="F44">
            <v>0</v>
          </cell>
          <cell r="H44">
            <v>0</v>
          </cell>
          <cell r="I44">
            <v>0</v>
          </cell>
          <cell r="J44">
            <v>0</v>
          </cell>
          <cell r="K44">
            <v>0</v>
          </cell>
          <cell r="M44">
            <v>-137306</v>
          </cell>
        </row>
        <row r="45">
          <cell r="F45">
            <v>0</v>
          </cell>
          <cell r="H45">
            <v>0</v>
          </cell>
          <cell r="I45">
            <v>0</v>
          </cell>
          <cell r="J45">
            <v>0</v>
          </cell>
          <cell r="K45">
            <v>0</v>
          </cell>
          <cell r="M45">
            <v>-152652</v>
          </cell>
        </row>
        <row r="46">
          <cell r="F46">
            <v>0</v>
          </cell>
          <cell r="H46">
            <v>0</v>
          </cell>
          <cell r="I46">
            <v>0</v>
          </cell>
          <cell r="J46">
            <v>0</v>
          </cell>
          <cell r="K46">
            <v>0</v>
          </cell>
          <cell r="M46">
            <v>21983</v>
          </cell>
        </row>
        <row r="47">
          <cell r="F47">
            <v>0</v>
          </cell>
          <cell r="H47">
            <v>0</v>
          </cell>
          <cell r="I47">
            <v>0</v>
          </cell>
          <cell r="J47">
            <v>0</v>
          </cell>
          <cell r="K47">
            <v>0</v>
          </cell>
          <cell r="M47">
            <v>35000</v>
          </cell>
        </row>
        <row r="48">
          <cell r="F48">
            <v>0</v>
          </cell>
          <cell r="H48">
            <v>0</v>
          </cell>
          <cell r="I48">
            <v>0</v>
          </cell>
          <cell r="J48">
            <v>0</v>
          </cell>
          <cell r="K48">
            <v>0</v>
          </cell>
          <cell r="M48">
            <v>-21983</v>
          </cell>
        </row>
        <row r="49">
          <cell r="F49">
            <v>0</v>
          </cell>
          <cell r="H49">
            <v>0</v>
          </cell>
          <cell r="I49">
            <v>0</v>
          </cell>
          <cell r="J49">
            <v>0</v>
          </cell>
          <cell r="K49">
            <v>0</v>
          </cell>
          <cell r="M49">
            <v>-35000</v>
          </cell>
        </row>
        <row r="50">
          <cell r="F50">
            <v>0</v>
          </cell>
          <cell r="H50">
            <v>0</v>
          </cell>
          <cell r="I50">
            <v>0</v>
          </cell>
          <cell r="J50">
            <v>0</v>
          </cell>
          <cell r="K50">
            <v>0</v>
          </cell>
          <cell r="M50">
            <v>0</v>
          </cell>
        </row>
        <row r="51">
          <cell r="F51">
            <v>1479792</v>
          </cell>
          <cell r="H51">
            <v>0</v>
          </cell>
          <cell r="I51">
            <v>1479792</v>
          </cell>
          <cell r="J51">
            <v>0</v>
          </cell>
          <cell r="K51">
            <v>1479792</v>
          </cell>
          <cell r="M51">
            <v>1936277</v>
          </cell>
        </row>
        <row r="53">
          <cell r="F53">
            <v>0</v>
          </cell>
          <cell r="H53">
            <v>0</v>
          </cell>
          <cell r="I53">
            <v>0</v>
          </cell>
          <cell r="J53">
            <v>0</v>
          </cell>
          <cell r="K53">
            <v>0</v>
          </cell>
          <cell r="M53">
            <v>0</v>
          </cell>
        </row>
        <row r="55">
          <cell r="F55">
            <v>214060</v>
          </cell>
          <cell r="H55">
            <v>0</v>
          </cell>
          <cell r="I55">
            <v>214060</v>
          </cell>
          <cell r="J55">
            <v>0</v>
          </cell>
          <cell r="K55">
            <v>214060</v>
          </cell>
          <cell r="M55">
            <v>0</v>
          </cell>
        </row>
        <row r="56">
          <cell r="F56">
            <v>-10</v>
          </cell>
          <cell r="H56">
            <v>0</v>
          </cell>
          <cell r="I56">
            <v>-10</v>
          </cell>
          <cell r="J56">
            <v>0</v>
          </cell>
          <cell r="K56">
            <v>-10</v>
          </cell>
          <cell r="M56">
            <v>0</v>
          </cell>
        </row>
        <row r="57">
          <cell r="F57">
            <v>-2113</v>
          </cell>
          <cell r="H57">
            <v>0</v>
          </cell>
          <cell r="I57">
            <v>-2113</v>
          </cell>
          <cell r="J57">
            <v>0</v>
          </cell>
          <cell r="K57">
            <v>-2113</v>
          </cell>
          <cell r="M57">
            <v>0</v>
          </cell>
        </row>
        <row r="58">
          <cell r="F58">
            <v>2800500</v>
          </cell>
          <cell r="H58">
            <v>0</v>
          </cell>
          <cell r="I58">
            <v>2800500</v>
          </cell>
          <cell r="J58">
            <v>0</v>
          </cell>
          <cell r="K58">
            <v>2800500</v>
          </cell>
          <cell r="M58">
            <v>0</v>
          </cell>
        </row>
        <row r="59">
          <cell r="F59">
            <v>-188</v>
          </cell>
          <cell r="H59">
            <v>0</v>
          </cell>
          <cell r="I59">
            <v>-188</v>
          </cell>
          <cell r="J59">
            <v>0</v>
          </cell>
          <cell r="K59">
            <v>-188</v>
          </cell>
          <cell r="M59">
            <v>0</v>
          </cell>
        </row>
        <row r="60">
          <cell r="F60">
            <v>7655</v>
          </cell>
          <cell r="H60">
            <v>0</v>
          </cell>
          <cell r="I60">
            <v>7655</v>
          </cell>
          <cell r="J60">
            <v>0</v>
          </cell>
          <cell r="K60">
            <v>7655</v>
          </cell>
          <cell r="M60">
            <v>0</v>
          </cell>
        </row>
        <row r="61">
          <cell r="F61">
            <v>3454000</v>
          </cell>
          <cell r="H61">
            <v>0</v>
          </cell>
          <cell r="I61">
            <v>3454000</v>
          </cell>
          <cell r="J61">
            <v>0</v>
          </cell>
          <cell r="K61">
            <v>3454000</v>
          </cell>
          <cell r="M61">
            <v>0</v>
          </cell>
        </row>
        <row r="62">
          <cell r="F62">
            <v>3202</v>
          </cell>
          <cell r="H62">
            <v>0</v>
          </cell>
          <cell r="I62">
            <v>3202</v>
          </cell>
          <cell r="J62">
            <v>0</v>
          </cell>
          <cell r="K62">
            <v>3202</v>
          </cell>
          <cell r="M62">
            <v>0</v>
          </cell>
        </row>
        <row r="63">
          <cell r="F63">
            <v>-49948</v>
          </cell>
          <cell r="H63">
            <v>0</v>
          </cell>
          <cell r="I63">
            <v>-49948</v>
          </cell>
          <cell r="J63">
            <v>0</v>
          </cell>
          <cell r="K63">
            <v>-49948</v>
          </cell>
          <cell r="M63">
            <v>0</v>
          </cell>
        </row>
        <row r="64">
          <cell r="F64">
            <v>0</v>
          </cell>
          <cell r="H64">
            <v>0</v>
          </cell>
          <cell r="I64">
            <v>0</v>
          </cell>
          <cell r="J64">
            <v>0</v>
          </cell>
          <cell r="K64">
            <v>0</v>
          </cell>
          <cell r="M64">
            <v>2989650</v>
          </cell>
        </row>
        <row r="65">
          <cell r="F65">
            <v>0</v>
          </cell>
          <cell r="H65">
            <v>0</v>
          </cell>
          <cell r="I65">
            <v>0</v>
          </cell>
          <cell r="J65">
            <v>0</v>
          </cell>
          <cell r="K65">
            <v>0</v>
          </cell>
          <cell r="M65">
            <v>3334</v>
          </cell>
        </row>
        <row r="66">
          <cell r="F66">
            <v>0</v>
          </cell>
          <cell r="H66">
            <v>0</v>
          </cell>
          <cell r="I66">
            <v>0</v>
          </cell>
          <cell r="J66">
            <v>0</v>
          </cell>
          <cell r="K66">
            <v>0</v>
          </cell>
          <cell r="M66">
            <v>-100726</v>
          </cell>
        </row>
        <row r="67">
          <cell r="F67">
            <v>0</v>
          </cell>
          <cell r="H67">
            <v>0</v>
          </cell>
          <cell r="I67">
            <v>0</v>
          </cell>
          <cell r="J67">
            <v>0</v>
          </cell>
          <cell r="K67">
            <v>0</v>
          </cell>
          <cell r="M67">
            <v>1377700</v>
          </cell>
        </row>
        <row r="68">
          <cell r="F68">
            <v>0</v>
          </cell>
          <cell r="H68">
            <v>0</v>
          </cell>
          <cell r="I68">
            <v>0</v>
          </cell>
          <cell r="J68">
            <v>0</v>
          </cell>
          <cell r="K68">
            <v>0</v>
          </cell>
          <cell r="M68">
            <v>7568</v>
          </cell>
        </row>
        <row r="69">
          <cell r="F69">
            <v>0</v>
          </cell>
          <cell r="H69">
            <v>0</v>
          </cell>
          <cell r="I69">
            <v>0</v>
          </cell>
          <cell r="J69">
            <v>0</v>
          </cell>
          <cell r="K69">
            <v>0</v>
          </cell>
          <cell r="M69">
            <v>28595</v>
          </cell>
        </row>
        <row r="70">
          <cell r="F70">
            <v>0</v>
          </cell>
          <cell r="H70">
            <v>0</v>
          </cell>
          <cell r="I70">
            <v>0</v>
          </cell>
          <cell r="J70">
            <v>0</v>
          </cell>
          <cell r="K70">
            <v>0</v>
          </cell>
          <cell r="M70">
            <v>1805700</v>
          </cell>
        </row>
        <row r="71">
          <cell r="F71">
            <v>0</v>
          </cell>
          <cell r="H71">
            <v>0</v>
          </cell>
          <cell r="I71">
            <v>0</v>
          </cell>
          <cell r="J71">
            <v>0</v>
          </cell>
          <cell r="K71">
            <v>0</v>
          </cell>
          <cell r="M71">
            <v>-2233</v>
          </cell>
        </row>
        <row r="72">
          <cell r="F72">
            <v>0</v>
          </cell>
          <cell r="H72">
            <v>0</v>
          </cell>
          <cell r="I72">
            <v>0</v>
          </cell>
          <cell r="J72">
            <v>0</v>
          </cell>
          <cell r="K72">
            <v>0</v>
          </cell>
          <cell r="M72">
            <v>4888</v>
          </cell>
        </row>
        <row r="73">
          <cell r="F73">
            <v>6427158</v>
          </cell>
          <cell r="H73">
            <v>0</v>
          </cell>
          <cell r="I73">
            <v>6427158</v>
          </cell>
          <cell r="J73">
            <v>0</v>
          </cell>
          <cell r="K73">
            <v>6427158</v>
          </cell>
          <cell r="M73">
            <v>6114476</v>
          </cell>
        </row>
        <row r="75">
          <cell r="F75">
            <v>500000</v>
          </cell>
          <cell r="H75">
            <v>0</v>
          </cell>
          <cell r="I75">
            <v>500000</v>
          </cell>
          <cell r="J75">
            <v>0</v>
          </cell>
          <cell r="K75">
            <v>500000</v>
          </cell>
          <cell r="M75">
            <v>0</v>
          </cell>
        </row>
        <row r="76">
          <cell r="F76">
            <v>0</v>
          </cell>
          <cell r="H76">
            <v>0</v>
          </cell>
          <cell r="I76">
            <v>0</v>
          </cell>
          <cell r="J76">
            <v>0</v>
          </cell>
          <cell r="K76">
            <v>0</v>
          </cell>
          <cell r="M76">
            <v>500000</v>
          </cell>
        </row>
        <row r="77">
          <cell r="F77">
            <v>500000</v>
          </cell>
          <cell r="H77">
            <v>0</v>
          </cell>
          <cell r="I77">
            <v>500000</v>
          </cell>
          <cell r="J77">
            <v>0</v>
          </cell>
          <cell r="K77">
            <v>500000</v>
          </cell>
          <cell r="M77">
            <v>500000</v>
          </cell>
        </row>
        <row r="79">
          <cell r="F79">
            <v>0</v>
          </cell>
          <cell r="H79">
            <v>0</v>
          </cell>
          <cell r="I79">
            <v>0</v>
          </cell>
          <cell r="J79">
            <v>0</v>
          </cell>
          <cell r="K79">
            <v>0</v>
          </cell>
          <cell r="M79">
            <v>0</v>
          </cell>
        </row>
        <row r="81">
          <cell r="F81">
            <v>25279</v>
          </cell>
          <cell r="H81">
            <v>0</v>
          </cell>
          <cell r="I81">
            <v>25279</v>
          </cell>
          <cell r="J81">
            <v>0</v>
          </cell>
          <cell r="K81">
            <v>25279</v>
          </cell>
          <cell r="M81">
            <v>0</v>
          </cell>
        </row>
        <row r="82">
          <cell r="F82">
            <v>-23125</v>
          </cell>
          <cell r="H82">
            <v>0</v>
          </cell>
          <cell r="I82">
            <v>-23125</v>
          </cell>
          <cell r="J82">
            <v>0</v>
          </cell>
          <cell r="K82">
            <v>4</v>
          </cell>
          <cell r="M82">
            <v>0</v>
          </cell>
        </row>
        <row r="83">
          <cell r="F83">
            <v>6038</v>
          </cell>
          <cell r="H83">
            <v>0</v>
          </cell>
          <cell r="I83">
            <v>6038</v>
          </cell>
          <cell r="J83">
            <v>0</v>
          </cell>
          <cell r="K83">
            <v>6038</v>
          </cell>
          <cell r="M83">
            <v>0</v>
          </cell>
        </row>
        <row r="84">
          <cell r="F84">
            <v>4206</v>
          </cell>
          <cell r="H84">
            <v>0</v>
          </cell>
          <cell r="I84">
            <v>4206</v>
          </cell>
          <cell r="J84">
            <v>0</v>
          </cell>
          <cell r="K84">
            <v>4206</v>
          </cell>
          <cell r="M84">
            <v>0</v>
          </cell>
        </row>
        <row r="85">
          <cell r="F85">
            <v>1</v>
          </cell>
          <cell r="H85">
            <v>0</v>
          </cell>
          <cell r="I85">
            <v>1</v>
          </cell>
          <cell r="J85">
            <v>0</v>
          </cell>
          <cell r="K85">
            <v>1</v>
          </cell>
          <cell r="M85">
            <v>0</v>
          </cell>
        </row>
        <row r="86">
          <cell r="F86">
            <v>62</v>
          </cell>
          <cell r="H86">
            <v>0</v>
          </cell>
          <cell r="I86">
            <v>62</v>
          </cell>
          <cell r="J86">
            <v>0</v>
          </cell>
          <cell r="K86">
            <v>62</v>
          </cell>
          <cell r="M86">
            <v>0</v>
          </cell>
        </row>
        <row r="87">
          <cell r="F87">
            <v>391</v>
          </cell>
          <cell r="H87">
            <v>0</v>
          </cell>
          <cell r="I87">
            <v>391</v>
          </cell>
          <cell r="J87">
            <v>0</v>
          </cell>
          <cell r="K87">
            <v>391</v>
          </cell>
          <cell r="M87">
            <v>0</v>
          </cell>
        </row>
        <row r="88">
          <cell r="F88">
            <v>0</v>
          </cell>
          <cell r="H88">
            <v>0</v>
          </cell>
          <cell r="I88">
            <v>0</v>
          </cell>
          <cell r="J88">
            <v>0</v>
          </cell>
          <cell r="K88">
            <v>0</v>
          </cell>
          <cell r="M88">
            <v>0</v>
          </cell>
        </row>
        <row r="89">
          <cell r="F89">
            <v>3669</v>
          </cell>
          <cell r="H89">
            <v>0</v>
          </cell>
          <cell r="I89">
            <v>3669</v>
          </cell>
          <cell r="J89">
            <v>0</v>
          </cell>
          <cell r="K89">
            <v>3669</v>
          </cell>
          <cell r="M89">
            <v>0</v>
          </cell>
        </row>
        <row r="90">
          <cell r="F90">
            <v>277</v>
          </cell>
          <cell r="H90">
            <v>0</v>
          </cell>
          <cell r="I90">
            <v>277</v>
          </cell>
          <cell r="J90">
            <v>0</v>
          </cell>
          <cell r="K90">
            <v>277</v>
          </cell>
          <cell r="M90">
            <v>0</v>
          </cell>
        </row>
        <row r="91">
          <cell r="F91">
            <v>7</v>
          </cell>
          <cell r="H91">
            <v>0</v>
          </cell>
          <cell r="I91">
            <v>7</v>
          </cell>
          <cell r="J91">
            <v>0</v>
          </cell>
          <cell r="K91">
            <v>7</v>
          </cell>
          <cell r="M91">
            <v>0</v>
          </cell>
        </row>
        <row r="92">
          <cell r="F92">
            <v>0</v>
          </cell>
          <cell r="H92">
            <v>0</v>
          </cell>
          <cell r="I92">
            <v>0</v>
          </cell>
          <cell r="J92">
            <v>0</v>
          </cell>
          <cell r="K92">
            <v>0</v>
          </cell>
          <cell r="M92">
            <v>0</v>
          </cell>
        </row>
        <row r="93">
          <cell r="F93">
            <v>19</v>
          </cell>
          <cell r="H93">
            <v>0</v>
          </cell>
          <cell r="I93">
            <v>19</v>
          </cell>
          <cell r="J93">
            <v>0</v>
          </cell>
          <cell r="K93">
            <v>19</v>
          </cell>
          <cell r="M93">
            <v>0</v>
          </cell>
        </row>
        <row r="94">
          <cell r="F94">
            <v>3</v>
          </cell>
          <cell r="H94">
            <v>0</v>
          </cell>
          <cell r="I94">
            <v>3</v>
          </cell>
          <cell r="J94">
            <v>0</v>
          </cell>
          <cell r="K94">
            <v>3</v>
          </cell>
          <cell r="M94">
            <v>0</v>
          </cell>
        </row>
        <row r="95">
          <cell r="F95">
            <v>26421</v>
          </cell>
          <cell r="H95">
            <v>0</v>
          </cell>
          <cell r="I95">
            <v>26421</v>
          </cell>
          <cell r="J95">
            <v>0</v>
          </cell>
          <cell r="K95">
            <v>26421</v>
          </cell>
          <cell r="M95">
            <v>0</v>
          </cell>
        </row>
        <row r="96">
          <cell r="F96">
            <v>2682</v>
          </cell>
          <cell r="H96">
            <v>0</v>
          </cell>
          <cell r="I96">
            <v>2682</v>
          </cell>
          <cell r="J96">
            <v>0</v>
          </cell>
          <cell r="K96">
            <v>2682</v>
          </cell>
          <cell r="M96">
            <v>0</v>
          </cell>
        </row>
        <row r="97">
          <cell r="F97">
            <v>315815</v>
          </cell>
          <cell r="H97">
            <v>0</v>
          </cell>
          <cell r="I97">
            <v>315815</v>
          </cell>
          <cell r="J97">
            <v>0</v>
          </cell>
          <cell r="K97">
            <v>315815</v>
          </cell>
          <cell r="M97">
            <v>0</v>
          </cell>
        </row>
        <row r="98">
          <cell r="F98">
            <v>15878</v>
          </cell>
          <cell r="H98">
            <v>0</v>
          </cell>
          <cell r="I98">
            <v>15878</v>
          </cell>
          <cell r="J98">
            <v>0</v>
          </cell>
          <cell r="K98">
            <v>15878</v>
          </cell>
          <cell r="M98">
            <v>0</v>
          </cell>
        </row>
        <row r="99">
          <cell r="F99">
            <v>0</v>
          </cell>
          <cell r="H99">
            <v>0</v>
          </cell>
          <cell r="I99">
            <v>0</v>
          </cell>
          <cell r="J99">
            <v>0</v>
          </cell>
          <cell r="K99">
            <v>0</v>
          </cell>
          <cell r="M99">
            <v>18080</v>
          </cell>
        </row>
        <row r="100">
          <cell r="F100">
            <v>0</v>
          </cell>
          <cell r="H100">
            <v>0</v>
          </cell>
          <cell r="I100">
            <v>0</v>
          </cell>
          <cell r="J100">
            <v>0</v>
          </cell>
          <cell r="K100">
            <v>0</v>
          </cell>
          <cell r="M100">
            <v>9370</v>
          </cell>
        </row>
        <row r="101">
          <cell r="F101">
            <v>0</v>
          </cell>
          <cell r="H101">
            <v>0</v>
          </cell>
          <cell r="I101">
            <v>0</v>
          </cell>
          <cell r="J101">
            <v>0</v>
          </cell>
          <cell r="K101">
            <v>0</v>
          </cell>
          <cell r="M101">
            <v>10293</v>
          </cell>
        </row>
        <row r="102">
          <cell r="F102">
            <v>0</v>
          </cell>
          <cell r="H102">
            <v>0</v>
          </cell>
          <cell r="I102">
            <v>0</v>
          </cell>
          <cell r="J102">
            <v>0</v>
          </cell>
          <cell r="K102">
            <v>0</v>
          </cell>
          <cell r="M102">
            <v>51720</v>
          </cell>
        </row>
        <row r="103">
          <cell r="F103">
            <v>0</v>
          </cell>
          <cell r="H103">
            <v>0</v>
          </cell>
          <cell r="I103">
            <v>0</v>
          </cell>
          <cell r="J103">
            <v>0</v>
          </cell>
          <cell r="K103">
            <v>0</v>
          </cell>
          <cell r="M103">
            <v>4040</v>
          </cell>
        </row>
        <row r="104">
          <cell r="F104">
            <v>0</v>
          </cell>
          <cell r="H104">
            <v>0</v>
          </cell>
          <cell r="I104">
            <v>0</v>
          </cell>
          <cell r="J104">
            <v>0</v>
          </cell>
          <cell r="K104">
            <v>0</v>
          </cell>
          <cell r="M104">
            <v>-54310</v>
          </cell>
        </row>
        <row r="105">
          <cell r="F105">
            <v>0</v>
          </cell>
          <cell r="H105">
            <v>0</v>
          </cell>
          <cell r="I105">
            <v>0</v>
          </cell>
          <cell r="J105">
            <v>0</v>
          </cell>
          <cell r="K105">
            <v>0</v>
          </cell>
          <cell r="M105">
            <v>-9370</v>
          </cell>
        </row>
        <row r="106">
          <cell r="F106">
            <v>0</v>
          </cell>
          <cell r="H106">
            <v>0</v>
          </cell>
          <cell r="I106">
            <v>0</v>
          </cell>
          <cell r="J106">
            <v>0</v>
          </cell>
          <cell r="K106">
            <v>0</v>
          </cell>
          <cell r="M106">
            <v>-10293</v>
          </cell>
        </row>
        <row r="107">
          <cell r="F107">
            <v>0</v>
          </cell>
          <cell r="H107">
            <v>0</v>
          </cell>
          <cell r="I107">
            <v>0</v>
          </cell>
          <cell r="J107">
            <v>0</v>
          </cell>
          <cell r="K107">
            <v>0</v>
          </cell>
          <cell r="M107">
            <v>-2616</v>
          </cell>
        </row>
        <row r="108">
          <cell r="F108">
            <v>0</v>
          </cell>
          <cell r="H108">
            <v>0</v>
          </cell>
          <cell r="I108">
            <v>0</v>
          </cell>
          <cell r="J108">
            <v>0</v>
          </cell>
          <cell r="K108">
            <v>0</v>
          </cell>
          <cell r="M108">
            <v>37911</v>
          </cell>
        </row>
        <row r="109">
          <cell r="F109">
            <v>0</v>
          </cell>
          <cell r="H109">
            <v>0</v>
          </cell>
          <cell r="I109">
            <v>0</v>
          </cell>
          <cell r="J109">
            <v>0</v>
          </cell>
          <cell r="K109">
            <v>0</v>
          </cell>
          <cell r="M109">
            <v>16</v>
          </cell>
        </row>
        <row r="110">
          <cell r="F110">
            <v>0</v>
          </cell>
          <cell r="H110">
            <v>0</v>
          </cell>
          <cell r="I110">
            <v>0</v>
          </cell>
          <cell r="J110">
            <v>0</v>
          </cell>
          <cell r="K110">
            <v>0</v>
          </cell>
          <cell r="M110">
            <v>10</v>
          </cell>
        </row>
        <row r="111">
          <cell r="F111">
            <v>0</v>
          </cell>
          <cell r="H111">
            <v>0</v>
          </cell>
          <cell r="I111">
            <v>0</v>
          </cell>
          <cell r="J111">
            <v>0</v>
          </cell>
          <cell r="K111">
            <v>0</v>
          </cell>
          <cell r="M111">
            <v>888</v>
          </cell>
        </row>
        <row r="112">
          <cell r="F112">
            <v>0</v>
          </cell>
          <cell r="H112">
            <v>0</v>
          </cell>
          <cell r="I112">
            <v>0</v>
          </cell>
          <cell r="J112">
            <v>0</v>
          </cell>
          <cell r="K112">
            <v>0</v>
          </cell>
          <cell r="M112">
            <v>448</v>
          </cell>
        </row>
        <row r="113">
          <cell r="F113">
            <v>0</v>
          </cell>
          <cell r="H113">
            <v>0</v>
          </cell>
          <cell r="I113">
            <v>0</v>
          </cell>
          <cell r="J113">
            <v>0</v>
          </cell>
          <cell r="K113">
            <v>0</v>
          </cell>
          <cell r="M113">
            <v>14</v>
          </cell>
        </row>
        <row r="114">
          <cell r="F114">
            <v>0</v>
          </cell>
          <cell r="H114">
            <v>0</v>
          </cell>
          <cell r="I114">
            <v>0</v>
          </cell>
          <cell r="J114">
            <v>0</v>
          </cell>
          <cell r="K114">
            <v>0</v>
          </cell>
          <cell r="M114">
            <v>156</v>
          </cell>
        </row>
        <row r="115">
          <cell r="F115">
            <v>0</v>
          </cell>
          <cell r="H115">
            <v>0</v>
          </cell>
          <cell r="I115">
            <v>0</v>
          </cell>
          <cell r="J115">
            <v>0</v>
          </cell>
          <cell r="K115">
            <v>0</v>
          </cell>
          <cell r="M115">
            <v>1324</v>
          </cell>
        </row>
        <row r="116">
          <cell r="F116">
            <v>0</v>
          </cell>
          <cell r="H116">
            <v>0</v>
          </cell>
          <cell r="I116">
            <v>0</v>
          </cell>
          <cell r="J116">
            <v>0</v>
          </cell>
          <cell r="K116">
            <v>0</v>
          </cell>
          <cell r="M116">
            <v>3233</v>
          </cell>
        </row>
        <row r="117">
          <cell r="F117">
            <v>0</v>
          </cell>
          <cell r="H117">
            <v>0</v>
          </cell>
          <cell r="I117">
            <v>0</v>
          </cell>
          <cell r="J117">
            <v>0</v>
          </cell>
          <cell r="K117">
            <v>0</v>
          </cell>
          <cell r="M117">
            <v>419</v>
          </cell>
        </row>
        <row r="118">
          <cell r="F118">
            <v>0</v>
          </cell>
          <cell r="H118">
            <v>0</v>
          </cell>
          <cell r="I118">
            <v>0</v>
          </cell>
          <cell r="J118">
            <v>0</v>
          </cell>
          <cell r="K118">
            <v>0</v>
          </cell>
          <cell r="M118">
            <v>8</v>
          </cell>
        </row>
        <row r="119">
          <cell r="F119">
            <v>0</v>
          </cell>
          <cell r="H119">
            <v>0</v>
          </cell>
          <cell r="I119">
            <v>0</v>
          </cell>
          <cell r="J119">
            <v>0</v>
          </cell>
          <cell r="K119">
            <v>0</v>
          </cell>
          <cell r="M119">
            <v>16114</v>
          </cell>
        </row>
        <row r="120">
          <cell r="F120">
            <v>0</v>
          </cell>
          <cell r="H120">
            <v>0</v>
          </cell>
          <cell r="I120">
            <v>0</v>
          </cell>
          <cell r="J120">
            <v>0</v>
          </cell>
          <cell r="K120">
            <v>0</v>
          </cell>
          <cell r="M120">
            <v>7691</v>
          </cell>
        </row>
        <row r="121">
          <cell r="F121">
            <v>0</v>
          </cell>
          <cell r="H121">
            <v>0</v>
          </cell>
          <cell r="I121">
            <v>0</v>
          </cell>
          <cell r="J121">
            <v>0</v>
          </cell>
          <cell r="K121">
            <v>0</v>
          </cell>
          <cell r="M121">
            <v>391</v>
          </cell>
        </row>
        <row r="122">
          <cell r="F122">
            <v>0</v>
          </cell>
          <cell r="H122">
            <v>0</v>
          </cell>
          <cell r="I122">
            <v>0</v>
          </cell>
          <cell r="J122">
            <v>0</v>
          </cell>
          <cell r="K122">
            <v>0</v>
          </cell>
          <cell r="M122">
            <v>644</v>
          </cell>
        </row>
        <row r="123">
          <cell r="F123">
            <v>0</v>
          </cell>
          <cell r="H123">
            <v>0</v>
          </cell>
          <cell r="I123">
            <v>0</v>
          </cell>
          <cell r="J123">
            <v>0</v>
          </cell>
          <cell r="K123">
            <v>0</v>
          </cell>
          <cell r="M123">
            <v>39</v>
          </cell>
        </row>
        <row r="124">
          <cell r="F124">
            <v>0</v>
          </cell>
          <cell r="H124">
            <v>0</v>
          </cell>
          <cell r="I124">
            <v>0</v>
          </cell>
          <cell r="J124">
            <v>0</v>
          </cell>
          <cell r="K124">
            <v>0</v>
          </cell>
          <cell r="M124">
            <v>315</v>
          </cell>
        </row>
        <row r="125">
          <cell r="F125">
            <v>0</v>
          </cell>
          <cell r="H125">
            <v>0</v>
          </cell>
          <cell r="I125">
            <v>0</v>
          </cell>
          <cell r="J125">
            <v>0</v>
          </cell>
          <cell r="K125">
            <v>0</v>
          </cell>
          <cell r="M125">
            <v>1577</v>
          </cell>
        </row>
        <row r="126">
          <cell r="F126">
            <v>0</v>
          </cell>
          <cell r="H126">
            <v>0</v>
          </cell>
          <cell r="I126">
            <v>0</v>
          </cell>
          <cell r="J126">
            <v>0</v>
          </cell>
          <cell r="K126">
            <v>0</v>
          </cell>
          <cell r="M126">
            <v>1674</v>
          </cell>
        </row>
        <row r="127">
          <cell r="F127">
            <v>0</v>
          </cell>
          <cell r="H127">
            <v>0</v>
          </cell>
          <cell r="I127">
            <v>0</v>
          </cell>
          <cell r="J127">
            <v>0</v>
          </cell>
          <cell r="K127">
            <v>0</v>
          </cell>
          <cell r="M127">
            <v>407</v>
          </cell>
        </row>
        <row r="128">
          <cell r="F128">
            <v>0</v>
          </cell>
          <cell r="H128">
            <v>0</v>
          </cell>
          <cell r="I128">
            <v>0</v>
          </cell>
          <cell r="J128">
            <v>0</v>
          </cell>
          <cell r="K128">
            <v>0</v>
          </cell>
          <cell r="M128">
            <v>2589</v>
          </cell>
        </row>
        <row r="129">
          <cell r="F129">
            <v>0</v>
          </cell>
          <cell r="H129">
            <v>0</v>
          </cell>
          <cell r="I129">
            <v>0</v>
          </cell>
          <cell r="J129">
            <v>0</v>
          </cell>
          <cell r="K129">
            <v>0</v>
          </cell>
          <cell r="M129">
            <v>91</v>
          </cell>
        </row>
        <row r="130">
          <cell r="F130">
            <v>0</v>
          </cell>
          <cell r="H130">
            <v>0</v>
          </cell>
          <cell r="I130">
            <v>0</v>
          </cell>
          <cell r="J130">
            <v>0</v>
          </cell>
          <cell r="K130">
            <v>0</v>
          </cell>
          <cell r="M130">
            <v>1085</v>
          </cell>
        </row>
        <row r="131">
          <cell r="F131">
            <v>0</v>
          </cell>
          <cell r="H131">
            <v>0</v>
          </cell>
          <cell r="I131">
            <v>0</v>
          </cell>
          <cell r="J131">
            <v>0</v>
          </cell>
          <cell r="K131">
            <v>0</v>
          </cell>
          <cell r="M131">
            <v>233</v>
          </cell>
        </row>
        <row r="132">
          <cell r="F132">
            <v>0</v>
          </cell>
          <cell r="H132">
            <v>0</v>
          </cell>
          <cell r="I132">
            <v>0</v>
          </cell>
          <cell r="J132">
            <v>0</v>
          </cell>
          <cell r="K132">
            <v>0</v>
          </cell>
          <cell r="M132">
            <v>135</v>
          </cell>
        </row>
        <row r="133">
          <cell r="F133">
            <v>0</v>
          </cell>
          <cell r="H133">
            <v>0</v>
          </cell>
          <cell r="I133">
            <v>0</v>
          </cell>
          <cell r="J133">
            <v>0</v>
          </cell>
          <cell r="K133">
            <v>0</v>
          </cell>
          <cell r="M133">
            <v>14049</v>
          </cell>
        </row>
        <row r="134">
          <cell r="F134">
            <v>0</v>
          </cell>
          <cell r="H134">
            <v>0</v>
          </cell>
          <cell r="I134">
            <v>0</v>
          </cell>
          <cell r="J134">
            <v>0</v>
          </cell>
          <cell r="K134">
            <v>0</v>
          </cell>
          <cell r="M134">
            <v>104</v>
          </cell>
        </row>
        <row r="135">
          <cell r="F135">
            <v>0</v>
          </cell>
          <cell r="H135">
            <v>0</v>
          </cell>
          <cell r="I135">
            <v>0</v>
          </cell>
          <cell r="J135">
            <v>0</v>
          </cell>
          <cell r="K135">
            <v>0</v>
          </cell>
          <cell r="M135">
            <v>47142</v>
          </cell>
        </row>
        <row r="136">
          <cell r="F136">
            <v>0</v>
          </cell>
          <cell r="H136">
            <v>0</v>
          </cell>
          <cell r="I136">
            <v>0</v>
          </cell>
          <cell r="J136">
            <v>0</v>
          </cell>
          <cell r="K136">
            <v>0</v>
          </cell>
          <cell r="M136">
            <v>11304</v>
          </cell>
        </row>
        <row r="137">
          <cell r="F137">
            <v>0</v>
          </cell>
          <cell r="H137">
            <v>0</v>
          </cell>
          <cell r="I137">
            <v>0</v>
          </cell>
          <cell r="J137">
            <v>0</v>
          </cell>
          <cell r="K137">
            <v>0</v>
          </cell>
          <cell r="M137">
            <v>10814</v>
          </cell>
        </row>
        <row r="138">
          <cell r="F138">
            <v>0</v>
          </cell>
          <cell r="H138">
            <v>0</v>
          </cell>
          <cell r="I138">
            <v>0</v>
          </cell>
          <cell r="J138">
            <v>0</v>
          </cell>
          <cell r="K138">
            <v>0</v>
          </cell>
          <cell r="M138">
            <v>517</v>
          </cell>
        </row>
        <row r="139">
          <cell r="F139">
            <v>0</v>
          </cell>
          <cell r="H139">
            <v>0</v>
          </cell>
          <cell r="I139">
            <v>0</v>
          </cell>
          <cell r="J139">
            <v>0</v>
          </cell>
          <cell r="K139">
            <v>0</v>
          </cell>
          <cell r="M139">
            <v>246</v>
          </cell>
        </row>
        <row r="140">
          <cell r="F140">
            <v>0</v>
          </cell>
          <cell r="H140">
            <v>0</v>
          </cell>
          <cell r="I140">
            <v>0</v>
          </cell>
          <cell r="J140">
            <v>0</v>
          </cell>
          <cell r="K140">
            <v>0</v>
          </cell>
          <cell r="M140">
            <v>13884</v>
          </cell>
        </row>
        <row r="141">
          <cell r="F141">
            <v>0</v>
          </cell>
          <cell r="H141">
            <v>0</v>
          </cell>
          <cell r="I141">
            <v>0</v>
          </cell>
          <cell r="J141">
            <v>0</v>
          </cell>
          <cell r="K141">
            <v>0</v>
          </cell>
          <cell r="M141">
            <v>8868</v>
          </cell>
        </row>
        <row r="142">
          <cell r="F142">
            <v>377623</v>
          </cell>
          <cell r="H142">
            <v>0</v>
          </cell>
          <cell r="I142">
            <v>377623</v>
          </cell>
          <cell r="J142">
            <v>0</v>
          </cell>
          <cell r="K142">
            <v>377623</v>
          </cell>
          <cell r="M142">
            <v>201254</v>
          </cell>
        </row>
        <row r="144">
          <cell r="F144">
            <v>77500</v>
          </cell>
          <cell r="H144">
            <v>0</v>
          </cell>
          <cell r="I144">
            <v>77500</v>
          </cell>
          <cell r="J144">
            <v>0</v>
          </cell>
          <cell r="K144">
            <v>77500</v>
          </cell>
          <cell r="M144">
            <v>0</v>
          </cell>
        </row>
        <row r="145">
          <cell r="F145">
            <v>500</v>
          </cell>
          <cell r="H145">
            <v>0</v>
          </cell>
          <cell r="I145">
            <v>500</v>
          </cell>
          <cell r="J145">
            <v>0</v>
          </cell>
          <cell r="K145">
            <v>500</v>
          </cell>
          <cell r="M145">
            <v>0</v>
          </cell>
        </row>
        <row r="146">
          <cell r="F146">
            <v>2500</v>
          </cell>
          <cell r="H146">
            <v>0</v>
          </cell>
          <cell r="I146">
            <v>2500</v>
          </cell>
          <cell r="J146">
            <v>0</v>
          </cell>
          <cell r="K146">
            <v>2500</v>
          </cell>
          <cell r="M146">
            <v>0</v>
          </cell>
        </row>
        <row r="147">
          <cell r="F147">
            <v>200</v>
          </cell>
          <cell r="H147">
            <v>0</v>
          </cell>
          <cell r="I147">
            <v>200</v>
          </cell>
          <cell r="J147">
            <v>0</v>
          </cell>
          <cell r="K147">
            <v>200</v>
          </cell>
          <cell r="M147">
            <v>0</v>
          </cell>
        </row>
        <row r="148">
          <cell r="F148">
            <v>0</v>
          </cell>
          <cell r="H148">
            <v>0</v>
          </cell>
          <cell r="I148">
            <v>0</v>
          </cell>
          <cell r="J148">
            <v>0</v>
          </cell>
          <cell r="K148">
            <v>0</v>
          </cell>
          <cell r="M148">
            <v>0</v>
          </cell>
        </row>
        <row r="149">
          <cell r="F149">
            <v>101</v>
          </cell>
          <cell r="H149">
            <v>0</v>
          </cell>
          <cell r="I149">
            <v>101</v>
          </cell>
          <cell r="J149">
            <v>0</v>
          </cell>
          <cell r="K149">
            <v>101</v>
          </cell>
          <cell r="M149">
            <v>0</v>
          </cell>
        </row>
        <row r="150">
          <cell r="F150">
            <v>0</v>
          </cell>
          <cell r="H150">
            <v>0</v>
          </cell>
          <cell r="I150">
            <v>0</v>
          </cell>
          <cell r="J150">
            <v>0</v>
          </cell>
          <cell r="K150">
            <v>0</v>
          </cell>
          <cell r="M150">
            <v>500</v>
          </cell>
        </row>
        <row r="151">
          <cell r="F151">
            <v>0</v>
          </cell>
          <cell r="H151">
            <v>0</v>
          </cell>
          <cell r="I151">
            <v>0</v>
          </cell>
          <cell r="J151">
            <v>0</v>
          </cell>
          <cell r="K151">
            <v>0</v>
          </cell>
          <cell r="M151">
            <v>2500</v>
          </cell>
        </row>
        <row r="152">
          <cell r="F152">
            <v>0</v>
          </cell>
          <cell r="H152">
            <v>0</v>
          </cell>
          <cell r="I152">
            <v>0</v>
          </cell>
          <cell r="J152">
            <v>0</v>
          </cell>
          <cell r="K152">
            <v>0</v>
          </cell>
          <cell r="M152">
            <v>200</v>
          </cell>
        </row>
        <row r="153">
          <cell r="F153">
            <v>0</v>
          </cell>
          <cell r="H153">
            <v>0</v>
          </cell>
          <cell r="I153">
            <v>0</v>
          </cell>
          <cell r="J153">
            <v>0</v>
          </cell>
          <cell r="K153">
            <v>0</v>
          </cell>
          <cell r="M153">
            <v>100</v>
          </cell>
        </row>
        <row r="154">
          <cell r="F154">
            <v>80801</v>
          </cell>
          <cell r="H154">
            <v>0</v>
          </cell>
          <cell r="I154">
            <v>80801</v>
          </cell>
          <cell r="J154">
            <v>0</v>
          </cell>
          <cell r="K154">
            <v>80801</v>
          </cell>
          <cell r="M154">
            <v>3300</v>
          </cell>
        </row>
        <row r="156">
          <cell r="F156">
            <v>0</v>
          </cell>
          <cell r="H156">
            <v>0</v>
          </cell>
          <cell r="I156">
            <v>0</v>
          </cell>
          <cell r="J156">
            <v>0</v>
          </cell>
          <cell r="K156">
            <v>0</v>
          </cell>
          <cell r="M156">
            <v>11510</v>
          </cell>
        </row>
        <row r="157">
          <cell r="F157">
            <v>0</v>
          </cell>
          <cell r="H157">
            <v>0</v>
          </cell>
          <cell r="I157">
            <v>0</v>
          </cell>
          <cell r="J157">
            <v>0</v>
          </cell>
          <cell r="K157">
            <v>0</v>
          </cell>
          <cell r="M157">
            <v>-11510</v>
          </cell>
        </row>
        <row r="158">
          <cell r="F158">
            <v>0</v>
          </cell>
          <cell r="H158">
            <v>0</v>
          </cell>
          <cell r="I158">
            <v>0</v>
          </cell>
          <cell r="J158">
            <v>0</v>
          </cell>
          <cell r="K158">
            <v>0</v>
          </cell>
          <cell r="M158">
            <v>0</v>
          </cell>
        </row>
        <row r="160">
          <cell r="F160">
            <v>-13605</v>
          </cell>
          <cell r="H160">
            <v>0</v>
          </cell>
          <cell r="I160">
            <v>-13605</v>
          </cell>
          <cell r="J160">
            <v>0</v>
          </cell>
          <cell r="K160">
            <v>-13605</v>
          </cell>
          <cell r="M160">
            <v>0</v>
          </cell>
        </row>
        <row r="161">
          <cell r="F161">
            <v>-2177</v>
          </cell>
          <cell r="H161">
            <v>0</v>
          </cell>
          <cell r="I161">
            <v>-2177</v>
          </cell>
          <cell r="J161">
            <v>0</v>
          </cell>
          <cell r="K161">
            <v>-2177</v>
          </cell>
          <cell r="M161">
            <v>0</v>
          </cell>
        </row>
        <row r="162">
          <cell r="F162">
            <v>-31880</v>
          </cell>
          <cell r="H162">
            <v>0</v>
          </cell>
          <cell r="I162">
            <v>-31880</v>
          </cell>
          <cell r="J162">
            <v>0</v>
          </cell>
          <cell r="K162">
            <v>-31880</v>
          </cell>
          <cell r="M162">
            <v>0</v>
          </cell>
        </row>
        <row r="163">
          <cell r="F163">
            <v>0</v>
          </cell>
          <cell r="H163">
            <v>0</v>
          </cell>
          <cell r="I163">
            <v>0</v>
          </cell>
          <cell r="J163">
            <v>0</v>
          </cell>
          <cell r="K163">
            <v>0</v>
          </cell>
          <cell r="M163">
            <v>-14098</v>
          </cell>
        </row>
        <row r="164">
          <cell r="F164">
            <v>0</v>
          </cell>
          <cell r="H164">
            <v>0</v>
          </cell>
          <cell r="I164">
            <v>0</v>
          </cell>
          <cell r="J164">
            <v>0</v>
          </cell>
          <cell r="K164">
            <v>0</v>
          </cell>
          <cell r="M164">
            <v>-2471</v>
          </cell>
        </row>
        <row r="165">
          <cell r="F165">
            <v>0</v>
          </cell>
          <cell r="H165">
            <v>0</v>
          </cell>
          <cell r="I165">
            <v>0</v>
          </cell>
          <cell r="J165">
            <v>0</v>
          </cell>
          <cell r="K165">
            <v>0</v>
          </cell>
          <cell r="M165">
            <v>-1348</v>
          </cell>
        </row>
        <row r="166">
          <cell r="F166">
            <v>-47662</v>
          </cell>
          <cell r="H166">
            <v>0</v>
          </cell>
          <cell r="I166">
            <v>-47662</v>
          </cell>
          <cell r="J166">
            <v>0</v>
          </cell>
          <cell r="K166">
            <v>-47662</v>
          </cell>
          <cell r="M166">
            <v>-17917</v>
          </cell>
        </row>
        <row r="168">
          <cell r="F168">
            <v>-767</v>
          </cell>
          <cell r="H168">
            <v>0</v>
          </cell>
          <cell r="I168">
            <v>-767</v>
          </cell>
          <cell r="J168">
            <v>0</v>
          </cell>
          <cell r="K168">
            <v>-767</v>
          </cell>
          <cell r="M168">
            <v>0</v>
          </cell>
        </row>
        <row r="169">
          <cell r="F169">
            <v>0</v>
          </cell>
          <cell r="H169">
            <v>0</v>
          </cell>
          <cell r="I169">
            <v>0</v>
          </cell>
          <cell r="J169">
            <v>0</v>
          </cell>
          <cell r="K169">
            <v>0</v>
          </cell>
          <cell r="M169">
            <v>-789</v>
          </cell>
        </row>
        <row r="170">
          <cell r="F170">
            <v>-767</v>
          </cell>
          <cell r="H170">
            <v>0</v>
          </cell>
          <cell r="I170">
            <v>-767</v>
          </cell>
          <cell r="J170">
            <v>0</v>
          </cell>
          <cell r="K170">
            <v>-767</v>
          </cell>
          <cell r="M170">
            <v>-789</v>
          </cell>
        </row>
        <row r="172">
          <cell r="F172">
            <v>-8167</v>
          </cell>
          <cell r="H172">
            <v>0</v>
          </cell>
          <cell r="I172">
            <v>-8167</v>
          </cell>
          <cell r="J172">
            <v>0</v>
          </cell>
          <cell r="K172">
            <v>-8167</v>
          </cell>
          <cell r="M172">
            <v>0</v>
          </cell>
        </row>
        <row r="173">
          <cell r="F173">
            <v>0</v>
          </cell>
          <cell r="H173">
            <v>0</v>
          </cell>
          <cell r="I173">
            <v>0</v>
          </cell>
          <cell r="J173">
            <v>0</v>
          </cell>
          <cell r="K173">
            <v>0</v>
          </cell>
          <cell r="M173">
            <v>-7010</v>
          </cell>
        </row>
        <row r="174">
          <cell r="F174">
            <v>-8167</v>
          </cell>
          <cell r="H174">
            <v>0</v>
          </cell>
          <cell r="I174">
            <v>-8167</v>
          </cell>
          <cell r="J174">
            <v>0</v>
          </cell>
          <cell r="K174">
            <v>-8167</v>
          </cell>
          <cell r="M174">
            <v>-7010</v>
          </cell>
        </row>
        <row r="176">
          <cell r="F176">
            <v>0</v>
          </cell>
          <cell r="H176">
            <v>0</v>
          </cell>
          <cell r="I176">
            <v>0</v>
          </cell>
          <cell r="J176">
            <v>0</v>
          </cell>
          <cell r="K176">
            <v>0</v>
          </cell>
          <cell r="M176">
            <v>0</v>
          </cell>
        </row>
        <row r="178">
          <cell r="F178">
            <v>0</v>
          </cell>
          <cell r="H178">
            <v>0</v>
          </cell>
          <cell r="I178">
            <v>0</v>
          </cell>
          <cell r="J178">
            <v>0</v>
          </cell>
          <cell r="K178">
            <v>0</v>
          </cell>
          <cell r="M178">
            <v>0</v>
          </cell>
        </row>
        <row r="179">
          <cell r="F179">
            <v>0</v>
          </cell>
          <cell r="H179">
            <v>0</v>
          </cell>
          <cell r="I179">
            <v>0</v>
          </cell>
          <cell r="J179">
            <v>0</v>
          </cell>
          <cell r="K179">
            <v>0</v>
          </cell>
          <cell r="M179">
            <v>0</v>
          </cell>
        </row>
        <row r="180">
          <cell r="F180">
            <v>0</v>
          </cell>
          <cell r="H180">
            <v>0</v>
          </cell>
          <cell r="I180">
            <v>0</v>
          </cell>
          <cell r="J180">
            <v>0</v>
          </cell>
          <cell r="K180">
            <v>0</v>
          </cell>
          <cell r="M180">
            <v>0</v>
          </cell>
        </row>
        <row r="182">
          <cell r="F182">
            <v>-10583</v>
          </cell>
          <cell r="H182">
            <v>0</v>
          </cell>
          <cell r="I182">
            <v>-10583</v>
          </cell>
          <cell r="J182">
            <v>0</v>
          </cell>
          <cell r="K182">
            <v>-10583</v>
          </cell>
          <cell r="M182">
            <v>0</v>
          </cell>
        </row>
        <row r="183">
          <cell r="F183">
            <v>-502</v>
          </cell>
          <cell r="H183">
            <v>0</v>
          </cell>
          <cell r="I183">
            <v>-502</v>
          </cell>
          <cell r="J183">
            <v>0</v>
          </cell>
          <cell r="K183">
            <v>-502</v>
          </cell>
          <cell r="M183">
            <v>0</v>
          </cell>
        </row>
        <row r="184">
          <cell r="F184">
            <v>-98643</v>
          </cell>
          <cell r="H184">
            <v>0</v>
          </cell>
          <cell r="I184">
            <v>-98643</v>
          </cell>
          <cell r="J184">
            <v>0</v>
          </cell>
          <cell r="K184">
            <v>-98643</v>
          </cell>
          <cell r="M184">
            <v>0</v>
          </cell>
        </row>
        <row r="185">
          <cell r="F185">
            <v>-520</v>
          </cell>
          <cell r="H185">
            <v>0</v>
          </cell>
          <cell r="I185">
            <v>-520</v>
          </cell>
          <cell r="J185">
            <v>0</v>
          </cell>
          <cell r="K185">
            <v>-520</v>
          </cell>
          <cell r="M185">
            <v>0</v>
          </cell>
        </row>
        <row r="186">
          <cell r="F186">
            <v>-557</v>
          </cell>
          <cell r="H186">
            <v>0</v>
          </cell>
          <cell r="I186">
            <v>-557</v>
          </cell>
          <cell r="J186">
            <v>0</v>
          </cell>
          <cell r="K186">
            <v>-557</v>
          </cell>
          <cell r="M186">
            <v>0</v>
          </cell>
        </row>
        <row r="187">
          <cell r="F187">
            <v>0</v>
          </cell>
          <cell r="H187">
            <v>0</v>
          </cell>
          <cell r="I187">
            <v>0</v>
          </cell>
          <cell r="J187">
            <v>0</v>
          </cell>
          <cell r="K187">
            <v>0</v>
          </cell>
          <cell r="M187">
            <v>0</v>
          </cell>
        </row>
        <row r="188">
          <cell r="F188">
            <v>0</v>
          </cell>
          <cell r="H188">
            <v>0</v>
          </cell>
          <cell r="I188">
            <v>0</v>
          </cell>
          <cell r="J188">
            <v>0</v>
          </cell>
          <cell r="K188">
            <v>0</v>
          </cell>
          <cell r="M188">
            <v>0</v>
          </cell>
        </row>
        <row r="189">
          <cell r="F189">
            <v>-378</v>
          </cell>
          <cell r="H189">
            <v>0</v>
          </cell>
          <cell r="I189">
            <v>-378</v>
          </cell>
          <cell r="J189">
            <v>0</v>
          </cell>
          <cell r="K189">
            <v>-378</v>
          </cell>
          <cell r="M189">
            <v>0</v>
          </cell>
        </row>
        <row r="190">
          <cell r="F190">
            <v>-250</v>
          </cell>
          <cell r="H190">
            <v>0</v>
          </cell>
          <cell r="I190">
            <v>-250</v>
          </cell>
          <cell r="J190">
            <v>0</v>
          </cell>
          <cell r="K190">
            <v>-250</v>
          </cell>
          <cell r="M190">
            <v>0</v>
          </cell>
        </row>
        <row r="191">
          <cell r="F191">
            <v>0</v>
          </cell>
          <cell r="H191">
            <v>0</v>
          </cell>
          <cell r="I191">
            <v>0</v>
          </cell>
          <cell r="J191">
            <v>0</v>
          </cell>
          <cell r="K191">
            <v>0</v>
          </cell>
          <cell r="M191">
            <v>-198</v>
          </cell>
        </row>
        <row r="192">
          <cell r="F192">
            <v>0</v>
          </cell>
          <cell r="H192">
            <v>0</v>
          </cell>
          <cell r="I192">
            <v>0</v>
          </cell>
          <cell r="J192">
            <v>0</v>
          </cell>
          <cell r="K192">
            <v>0</v>
          </cell>
          <cell r="M192">
            <v>0</v>
          </cell>
        </row>
        <row r="193">
          <cell r="F193">
            <v>0</v>
          </cell>
          <cell r="H193">
            <v>0</v>
          </cell>
          <cell r="I193">
            <v>0</v>
          </cell>
          <cell r="J193">
            <v>0</v>
          </cell>
          <cell r="K193">
            <v>0</v>
          </cell>
          <cell r="M193">
            <v>0</v>
          </cell>
        </row>
        <row r="194">
          <cell r="F194">
            <v>0</v>
          </cell>
          <cell r="H194">
            <v>0</v>
          </cell>
          <cell r="I194">
            <v>0</v>
          </cell>
          <cell r="J194">
            <v>0</v>
          </cell>
          <cell r="K194">
            <v>0</v>
          </cell>
          <cell r="M194">
            <v>0</v>
          </cell>
        </row>
        <row r="195">
          <cell r="F195">
            <v>0</v>
          </cell>
          <cell r="H195">
            <v>0</v>
          </cell>
          <cell r="I195">
            <v>0</v>
          </cell>
          <cell r="J195">
            <v>0</v>
          </cell>
          <cell r="K195">
            <v>0</v>
          </cell>
          <cell r="M195">
            <v>-123</v>
          </cell>
        </row>
        <row r="196">
          <cell r="F196">
            <v>0</v>
          </cell>
          <cell r="H196">
            <v>0</v>
          </cell>
          <cell r="I196">
            <v>0</v>
          </cell>
          <cell r="J196">
            <v>0</v>
          </cell>
          <cell r="K196">
            <v>0</v>
          </cell>
          <cell r="M196">
            <v>-90</v>
          </cell>
        </row>
        <row r="197">
          <cell r="F197">
            <v>0</v>
          </cell>
          <cell r="H197">
            <v>0</v>
          </cell>
          <cell r="I197">
            <v>0</v>
          </cell>
          <cell r="J197">
            <v>0</v>
          </cell>
          <cell r="K197">
            <v>0</v>
          </cell>
          <cell r="M197">
            <v>-3</v>
          </cell>
        </row>
        <row r="198">
          <cell r="F198">
            <v>0</v>
          </cell>
          <cell r="H198">
            <v>0</v>
          </cell>
          <cell r="I198">
            <v>0</v>
          </cell>
          <cell r="J198">
            <v>0</v>
          </cell>
          <cell r="K198">
            <v>0</v>
          </cell>
          <cell r="M198">
            <v>0</v>
          </cell>
        </row>
        <row r="199">
          <cell r="F199">
            <v>0</v>
          </cell>
          <cell r="H199">
            <v>0</v>
          </cell>
          <cell r="I199">
            <v>0</v>
          </cell>
          <cell r="J199">
            <v>0</v>
          </cell>
          <cell r="K199">
            <v>0</v>
          </cell>
          <cell r="M199">
            <v>-2</v>
          </cell>
        </row>
        <row r="200">
          <cell r="F200">
            <v>0</v>
          </cell>
          <cell r="H200">
            <v>0</v>
          </cell>
          <cell r="I200">
            <v>0</v>
          </cell>
          <cell r="J200">
            <v>0</v>
          </cell>
          <cell r="K200">
            <v>0</v>
          </cell>
          <cell r="M200">
            <v>-6</v>
          </cell>
        </row>
        <row r="201">
          <cell r="F201">
            <v>0</v>
          </cell>
          <cell r="H201">
            <v>0</v>
          </cell>
          <cell r="I201">
            <v>0</v>
          </cell>
          <cell r="J201">
            <v>0</v>
          </cell>
          <cell r="K201">
            <v>0</v>
          </cell>
          <cell r="M201">
            <v>-76372</v>
          </cell>
        </row>
        <row r="202">
          <cell r="F202">
            <v>0</v>
          </cell>
          <cell r="H202">
            <v>0</v>
          </cell>
          <cell r="I202">
            <v>0</v>
          </cell>
          <cell r="J202">
            <v>0</v>
          </cell>
          <cell r="K202">
            <v>0</v>
          </cell>
          <cell r="M202">
            <v>-610</v>
          </cell>
        </row>
        <row r="203">
          <cell r="F203">
            <v>0</v>
          </cell>
          <cell r="H203">
            <v>0</v>
          </cell>
          <cell r="I203">
            <v>0</v>
          </cell>
          <cell r="J203">
            <v>0</v>
          </cell>
          <cell r="K203">
            <v>0</v>
          </cell>
          <cell r="M203">
            <v>-57</v>
          </cell>
        </row>
        <row r="204">
          <cell r="F204">
            <v>0</v>
          </cell>
          <cell r="H204">
            <v>0</v>
          </cell>
          <cell r="I204">
            <v>0</v>
          </cell>
          <cell r="J204">
            <v>0</v>
          </cell>
          <cell r="K204">
            <v>0</v>
          </cell>
          <cell r="M204">
            <v>-10</v>
          </cell>
        </row>
        <row r="205">
          <cell r="F205">
            <v>0</v>
          </cell>
          <cell r="H205">
            <v>0</v>
          </cell>
          <cell r="I205">
            <v>0</v>
          </cell>
          <cell r="J205">
            <v>0</v>
          </cell>
          <cell r="K205">
            <v>0</v>
          </cell>
          <cell r="M205">
            <v>-1</v>
          </cell>
        </row>
        <row r="206">
          <cell r="F206">
            <v>0</v>
          </cell>
          <cell r="H206">
            <v>0</v>
          </cell>
          <cell r="I206">
            <v>0</v>
          </cell>
          <cell r="J206">
            <v>0</v>
          </cell>
          <cell r="K206">
            <v>0</v>
          </cell>
          <cell r="M206">
            <v>-83</v>
          </cell>
        </row>
        <row r="207">
          <cell r="F207">
            <v>0</v>
          </cell>
          <cell r="H207">
            <v>0</v>
          </cell>
          <cell r="I207">
            <v>0</v>
          </cell>
          <cell r="J207">
            <v>0</v>
          </cell>
          <cell r="K207">
            <v>0</v>
          </cell>
          <cell r="M207">
            <v>-378</v>
          </cell>
        </row>
        <row r="208">
          <cell r="F208">
            <v>0</v>
          </cell>
          <cell r="H208">
            <v>0</v>
          </cell>
          <cell r="I208">
            <v>0</v>
          </cell>
          <cell r="J208">
            <v>0</v>
          </cell>
          <cell r="K208">
            <v>0</v>
          </cell>
          <cell r="M208">
            <v>-300</v>
          </cell>
        </row>
        <row r="209">
          <cell r="F209">
            <v>-111433</v>
          </cell>
          <cell r="H209">
            <v>0</v>
          </cell>
          <cell r="I209">
            <v>-111433</v>
          </cell>
          <cell r="J209">
            <v>0</v>
          </cell>
          <cell r="K209">
            <v>-111433</v>
          </cell>
          <cell r="M209">
            <v>-78233</v>
          </cell>
        </row>
        <row r="211">
          <cell r="F211">
            <v>0</v>
          </cell>
          <cell r="H211">
            <v>0</v>
          </cell>
          <cell r="I211">
            <v>0</v>
          </cell>
          <cell r="J211">
            <v>0</v>
          </cell>
          <cell r="K211">
            <v>0</v>
          </cell>
          <cell r="M211">
            <v>0</v>
          </cell>
        </row>
        <row r="213">
          <cell r="F213">
            <v>0</v>
          </cell>
          <cell r="H213">
            <v>0</v>
          </cell>
          <cell r="I213">
            <v>0</v>
          </cell>
          <cell r="J213">
            <v>0</v>
          </cell>
          <cell r="K213">
            <v>0</v>
          </cell>
          <cell r="M213">
            <v>0</v>
          </cell>
        </row>
        <row r="215">
          <cell r="F215">
            <v>-7973245</v>
          </cell>
          <cell r="H215">
            <v>0</v>
          </cell>
          <cell r="I215">
            <v>-7973245</v>
          </cell>
          <cell r="J215">
            <v>0</v>
          </cell>
          <cell r="K215">
            <v>-7973245</v>
          </cell>
          <cell r="M215">
            <v>0</v>
          </cell>
        </row>
        <row r="216">
          <cell r="F216">
            <v>8281286</v>
          </cell>
          <cell r="H216">
            <v>0</v>
          </cell>
          <cell r="I216">
            <v>8281286</v>
          </cell>
          <cell r="J216">
            <v>0</v>
          </cell>
          <cell r="K216">
            <v>8281286</v>
          </cell>
          <cell r="M216">
            <v>0</v>
          </cell>
        </row>
        <row r="217">
          <cell r="F217">
            <v>-1150734</v>
          </cell>
          <cell r="H217">
            <v>0</v>
          </cell>
          <cell r="I217">
            <v>-1150734</v>
          </cell>
          <cell r="J217">
            <v>0</v>
          </cell>
          <cell r="K217">
            <v>-1150734</v>
          </cell>
          <cell r="M217">
            <v>0</v>
          </cell>
        </row>
        <row r="218">
          <cell r="F218">
            <v>2181674</v>
          </cell>
          <cell r="H218">
            <v>0</v>
          </cell>
          <cell r="I218">
            <v>2181674</v>
          </cell>
          <cell r="J218">
            <v>0</v>
          </cell>
          <cell r="K218">
            <v>2181674</v>
          </cell>
          <cell r="M218">
            <v>0</v>
          </cell>
        </row>
        <row r="219">
          <cell r="F219">
            <v>-1372215</v>
          </cell>
          <cell r="H219">
            <v>0</v>
          </cell>
          <cell r="I219">
            <v>-1372215</v>
          </cell>
          <cell r="J219">
            <v>0</v>
          </cell>
          <cell r="K219">
            <v>-1372215</v>
          </cell>
          <cell r="M219">
            <v>0</v>
          </cell>
        </row>
        <row r="220">
          <cell r="F220">
            <v>0</v>
          </cell>
          <cell r="H220">
            <v>0</v>
          </cell>
          <cell r="I220">
            <v>0</v>
          </cell>
          <cell r="J220">
            <v>0</v>
          </cell>
          <cell r="K220">
            <v>0</v>
          </cell>
          <cell r="M220">
            <v>-8544765</v>
          </cell>
        </row>
        <row r="221">
          <cell r="F221">
            <v>0</v>
          </cell>
          <cell r="H221">
            <v>0</v>
          </cell>
          <cell r="I221">
            <v>0</v>
          </cell>
          <cell r="J221">
            <v>0</v>
          </cell>
          <cell r="K221">
            <v>0</v>
          </cell>
          <cell r="M221">
            <v>-639549</v>
          </cell>
        </row>
        <row r="222">
          <cell r="F222">
            <v>0</v>
          </cell>
          <cell r="H222">
            <v>0</v>
          </cell>
          <cell r="I222">
            <v>0</v>
          </cell>
          <cell r="J222">
            <v>0</v>
          </cell>
          <cell r="K222">
            <v>0</v>
          </cell>
          <cell r="M222">
            <v>5431162</v>
          </cell>
        </row>
        <row r="223">
          <cell r="F223">
            <v>0</v>
          </cell>
          <cell r="H223">
            <v>0</v>
          </cell>
          <cell r="I223">
            <v>0</v>
          </cell>
          <cell r="J223">
            <v>0</v>
          </cell>
          <cell r="K223">
            <v>0</v>
          </cell>
          <cell r="M223">
            <v>-933762</v>
          </cell>
        </row>
        <row r="224">
          <cell r="F224">
            <v>0</v>
          </cell>
          <cell r="H224">
            <v>0</v>
          </cell>
          <cell r="I224">
            <v>0</v>
          </cell>
          <cell r="J224">
            <v>0</v>
          </cell>
          <cell r="K224">
            <v>0</v>
          </cell>
          <cell r="M224">
            <v>270996</v>
          </cell>
        </row>
        <row r="225">
          <cell r="F225">
            <v>-33234</v>
          </cell>
          <cell r="H225">
            <v>0</v>
          </cell>
          <cell r="I225">
            <v>-33234</v>
          </cell>
          <cell r="J225">
            <v>0</v>
          </cell>
          <cell r="K225">
            <v>-33234</v>
          </cell>
          <cell r="M225">
            <v>-4415918</v>
          </cell>
        </row>
        <row r="227">
          <cell r="F227">
            <v>-3202</v>
          </cell>
          <cell r="H227">
            <v>0</v>
          </cell>
          <cell r="I227">
            <v>-3202</v>
          </cell>
          <cell r="J227">
            <v>0</v>
          </cell>
          <cell r="K227">
            <v>-3202</v>
          </cell>
          <cell r="M227">
            <v>0</v>
          </cell>
        </row>
        <row r="228">
          <cell r="F228">
            <v>-3202</v>
          </cell>
          <cell r="H228">
            <v>0</v>
          </cell>
          <cell r="I228">
            <v>-3202</v>
          </cell>
          <cell r="J228">
            <v>0</v>
          </cell>
          <cell r="K228">
            <v>-3202</v>
          </cell>
          <cell r="M228">
            <v>0</v>
          </cell>
        </row>
        <row r="230">
          <cell r="F230">
            <v>1372215</v>
          </cell>
          <cell r="H230">
            <v>0</v>
          </cell>
          <cell r="I230">
            <v>1372215</v>
          </cell>
          <cell r="J230">
            <v>0</v>
          </cell>
          <cell r="K230">
            <v>1372215</v>
          </cell>
          <cell r="M230">
            <v>0</v>
          </cell>
        </row>
        <row r="231">
          <cell r="F231">
            <v>0</v>
          </cell>
          <cell r="H231">
            <v>0</v>
          </cell>
          <cell r="I231">
            <v>0</v>
          </cell>
          <cell r="J231">
            <v>0</v>
          </cell>
          <cell r="K231">
            <v>0</v>
          </cell>
          <cell r="M231">
            <v>639550</v>
          </cell>
        </row>
        <row r="232">
          <cell r="F232">
            <v>0</v>
          </cell>
          <cell r="H232">
            <v>0</v>
          </cell>
          <cell r="I232">
            <v>0</v>
          </cell>
          <cell r="J232">
            <v>0</v>
          </cell>
          <cell r="K232">
            <v>0</v>
          </cell>
          <cell r="M232">
            <v>-6696211</v>
          </cell>
        </row>
        <row r="233">
          <cell r="F233">
            <v>1372215</v>
          </cell>
          <cell r="H233">
            <v>0</v>
          </cell>
          <cell r="I233">
            <v>1372215</v>
          </cell>
          <cell r="J233">
            <v>0</v>
          </cell>
          <cell r="K233">
            <v>1372215</v>
          </cell>
          <cell r="M233">
            <v>-6056661</v>
          </cell>
        </row>
        <row r="235">
          <cell r="F235">
            <v>1281</v>
          </cell>
          <cell r="H235">
            <v>0</v>
          </cell>
          <cell r="I235">
            <v>1281</v>
          </cell>
          <cell r="J235">
            <v>0</v>
          </cell>
          <cell r="K235">
            <v>1281</v>
          </cell>
          <cell r="M235">
            <v>0</v>
          </cell>
        </row>
        <row r="236">
          <cell r="F236">
            <v>-11319750</v>
          </cell>
          <cell r="H236">
            <v>0</v>
          </cell>
          <cell r="I236">
            <v>-11319750</v>
          </cell>
          <cell r="J236">
            <v>0</v>
          </cell>
          <cell r="K236">
            <v>-11319750</v>
          </cell>
          <cell r="M236">
            <v>0</v>
          </cell>
        </row>
        <row r="237">
          <cell r="F237">
            <v>-11318469</v>
          </cell>
          <cell r="H237">
            <v>0</v>
          </cell>
          <cell r="I237">
            <v>-11318469</v>
          </cell>
          <cell r="J237">
            <v>0</v>
          </cell>
          <cell r="K237">
            <v>-11318469</v>
          </cell>
          <cell r="M237">
            <v>0</v>
          </cell>
        </row>
        <row r="239">
          <cell r="F239">
            <v>-27988</v>
          </cell>
          <cell r="H239">
            <v>0</v>
          </cell>
          <cell r="I239">
            <v>-27988</v>
          </cell>
          <cell r="J239">
            <v>0</v>
          </cell>
          <cell r="K239">
            <v>-27988</v>
          </cell>
          <cell r="M239">
            <v>0</v>
          </cell>
        </row>
        <row r="240">
          <cell r="F240">
            <v>0</v>
          </cell>
          <cell r="H240">
            <v>0</v>
          </cell>
          <cell r="I240">
            <v>0</v>
          </cell>
          <cell r="J240">
            <v>0</v>
          </cell>
          <cell r="K240">
            <v>0</v>
          </cell>
          <cell r="M240">
            <v>33242</v>
          </cell>
        </row>
        <row r="241">
          <cell r="F241">
            <v>-27988</v>
          </cell>
          <cell r="H241">
            <v>0</v>
          </cell>
          <cell r="I241">
            <v>-27988</v>
          </cell>
          <cell r="J241">
            <v>0</v>
          </cell>
          <cell r="K241">
            <v>-27988</v>
          </cell>
          <cell r="M241">
            <v>33242</v>
          </cell>
        </row>
        <row r="243">
          <cell r="F243">
            <v>-159</v>
          </cell>
          <cell r="H243">
            <v>0</v>
          </cell>
          <cell r="I243">
            <v>-159</v>
          </cell>
          <cell r="J243">
            <v>0</v>
          </cell>
          <cell r="K243">
            <v>-159</v>
          </cell>
          <cell r="M243">
            <v>0</v>
          </cell>
        </row>
        <row r="244">
          <cell r="F244">
            <v>0</v>
          </cell>
          <cell r="H244">
            <v>0</v>
          </cell>
          <cell r="I244">
            <v>0</v>
          </cell>
          <cell r="J244">
            <v>0</v>
          </cell>
          <cell r="K244">
            <v>0</v>
          </cell>
          <cell r="M244">
            <v>62517</v>
          </cell>
        </row>
        <row r="245">
          <cell r="F245">
            <v>-159</v>
          </cell>
          <cell r="H245">
            <v>0</v>
          </cell>
          <cell r="I245">
            <v>-159</v>
          </cell>
          <cell r="J245">
            <v>0</v>
          </cell>
          <cell r="K245">
            <v>-159</v>
          </cell>
          <cell r="M245">
            <v>62517</v>
          </cell>
        </row>
        <row r="247">
          <cell r="F247">
            <v>-3419</v>
          </cell>
          <cell r="H247">
            <v>0</v>
          </cell>
          <cell r="I247">
            <v>-3419</v>
          </cell>
          <cell r="J247">
            <v>0</v>
          </cell>
          <cell r="K247">
            <v>-3419</v>
          </cell>
          <cell r="M247">
            <v>0</v>
          </cell>
        </row>
        <row r="248">
          <cell r="F248">
            <v>-6273</v>
          </cell>
          <cell r="H248">
            <v>0</v>
          </cell>
          <cell r="I248">
            <v>-6273</v>
          </cell>
          <cell r="J248">
            <v>0</v>
          </cell>
          <cell r="K248">
            <v>-6273</v>
          </cell>
          <cell r="M248">
            <v>0</v>
          </cell>
        </row>
        <row r="249">
          <cell r="F249">
            <v>1074</v>
          </cell>
          <cell r="H249">
            <v>0</v>
          </cell>
          <cell r="I249">
            <v>1074</v>
          </cell>
          <cell r="J249">
            <v>0</v>
          </cell>
          <cell r="K249">
            <v>1074</v>
          </cell>
          <cell r="M249">
            <v>0</v>
          </cell>
        </row>
        <row r="250">
          <cell r="F250">
            <v>-1820</v>
          </cell>
          <cell r="H250">
            <v>0</v>
          </cell>
          <cell r="I250">
            <v>-1820</v>
          </cell>
          <cell r="J250">
            <v>0</v>
          </cell>
          <cell r="K250">
            <v>-1820</v>
          </cell>
          <cell r="M250">
            <v>0</v>
          </cell>
        </row>
        <row r="251">
          <cell r="F251">
            <v>0</v>
          </cell>
          <cell r="H251">
            <v>0</v>
          </cell>
          <cell r="I251">
            <v>0</v>
          </cell>
          <cell r="J251">
            <v>0</v>
          </cell>
          <cell r="K251">
            <v>0</v>
          </cell>
          <cell r="M251">
            <v>-258</v>
          </cell>
        </row>
        <row r="252">
          <cell r="F252">
            <v>0</v>
          </cell>
          <cell r="H252">
            <v>0</v>
          </cell>
          <cell r="I252">
            <v>0</v>
          </cell>
          <cell r="J252">
            <v>0</v>
          </cell>
          <cell r="K252">
            <v>0</v>
          </cell>
          <cell r="M252">
            <v>-67015</v>
          </cell>
        </row>
        <row r="253">
          <cell r="F253">
            <v>0</v>
          </cell>
          <cell r="H253">
            <v>0</v>
          </cell>
          <cell r="I253">
            <v>0</v>
          </cell>
          <cell r="J253">
            <v>0</v>
          </cell>
          <cell r="K253">
            <v>0</v>
          </cell>
          <cell r="M253">
            <v>-20995</v>
          </cell>
        </row>
        <row r="254">
          <cell r="F254">
            <v>0</v>
          </cell>
          <cell r="H254">
            <v>0</v>
          </cell>
          <cell r="I254">
            <v>0</v>
          </cell>
          <cell r="J254">
            <v>0</v>
          </cell>
          <cell r="K254">
            <v>0</v>
          </cell>
          <cell r="M254">
            <v>-5250</v>
          </cell>
        </row>
        <row r="255">
          <cell r="F255">
            <v>-10438</v>
          </cell>
          <cell r="H255">
            <v>0</v>
          </cell>
          <cell r="I255">
            <v>-10438</v>
          </cell>
          <cell r="J255">
            <v>0</v>
          </cell>
          <cell r="K255">
            <v>-10438</v>
          </cell>
          <cell r="M255">
            <v>-93518</v>
          </cell>
        </row>
        <row r="257">
          <cell r="F257">
            <v>0</v>
          </cell>
          <cell r="H257">
            <v>0</v>
          </cell>
          <cell r="I257">
            <v>0</v>
          </cell>
          <cell r="J257">
            <v>0</v>
          </cell>
          <cell r="K257">
            <v>0</v>
          </cell>
          <cell r="M257">
            <v>0</v>
          </cell>
        </row>
        <row r="259">
          <cell r="F259">
            <v>-176062</v>
          </cell>
          <cell r="H259">
            <v>0</v>
          </cell>
          <cell r="I259">
            <v>-176062</v>
          </cell>
          <cell r="J259">
            <v>0</v>
          </cell>
          <cell r="K259">
            <v>-176062</v>
          </cell>
          <cell r="M259">
            <v>0</v>
          </cell>
        </row>
        <row r="260">
          <cell r="F260">
            <v>-11255</v>
          </cell>
          <cell r="H260">
            <v>0</v>
          </cell>
          <cell r="I260">
            <v>-11255</v>
          </cell>
          <cell r="J260">
            <v>8</v>
          </cell>
          <cell r="K260">
            <v>-11247</v>
          </cell>
          <cell r="M260">
            <v>0</v>
          </cell>
        </row>
        <row r="261">
          <cell r="F261">
            <v>-44551</v>
          </cell>
          <cell r="H261">
            <v>0</v>
          </cell>
          <cell r="I261">
            <v>-44551</v>
          </cell>
          <cell r="J261">
            <v>0</v>
          </cell>
          <cell r="K261">
            <v>-44551</v>
          </cell>
          <cell r="M261">
            <v>0</v>
          </cell>
        </row>
        <row r="262">
          <cell r="F262">
            <v>0</v>
          </cell>
          <cell r="H262">
            <v>0</v>
          </cell>
          <cell r="I262">
            <v>0</v>
          </cell>
          <cell r="J262">
            <v>0</v>
          </cell>
          <cell r="K262">
            <v>0</v>
          </cell>
          <cell r="M262">
            <v>-761</v>
          </cell>
        </row>
        <row r="263">
          <cell r="F263">
            <v>0</v>
          </cell>
          <cell r="H263">
            <v>0</v>
          </cell>
          <cell r="I263">
            <v>0</v>
          </cell>
          <cell r="J263">
            <v>0</v>
          </cell>
          <cell r="K263">
            <v>0</v>
          </cell>
          <cell r="M263">
            <v>-29</v>
          </cell>
        </row>
        <row r="264">
          <cell r="F264">
            <v>0</v>
          </cell>
          <cell r="H264">
            <v>0</v>
          </cell>
          <cell r="I264">
            <v>0</v>
          </cell>
          <cell r="J264">
            <v>0</v>
          </cell>
          <cell r="K264">
            <v>0</v>
          </cell>
          <cell r="M264">
            <v>-5946</v>
          </cell>
        </row>
        <row r="265">
          <cell r="F265">
            <v>0</v>
          </cell>
          <cell r="H265">
            <v>0</v>
          </cell>
          <cell r="I265">
            <v>0</v>
          </cell>
          <cell r="J265">
            <v>0</v>
          </cell>
          <cell r="K265">
            <v>0</v>
          </cell>
          <cell r="M265">
            <v>-11575</v>
          </cell>
        </row>
        <row r="266">
          <cell r="F266">
            <v>0</v>
          </cell>
          <cell r="H266">
            <v>0</v>
          </cell>
          <cell r="I266">
            <v>0</v>
          </cell>
          <cell r="J266">
            <v>0</v>
          </cell>
          <cell r="K266">
            <v>0</v>
          </cell>
          <cell r="M266">
            <v>-4259</v>
          </cell>
        </row>
        <row r="267">
          <cell r="F267">
            <v>0</v>
          </cell>
          <cell r="H267">
            <v>0</v>
          </cell>
          <cell r="I267">
            <v>0</v>
          </cell>
          <cell r="J267">
            <v>0</v>
          </cell>
          <cell r="K267">
            <v>0</v>
          </cell>
          <cell r="M267">
            <v>-98</v>
          </cell>
        </row>
        <row r="268">
          <cell r="F268">
            <v>0</v>
          </cell>
          <cell r="H268">
            <v>0</v>
          </cell>
          <cell r="I268">
            <v>0</v>
          </cell>
          <cell r="J268">
            <v>0</v>
          </cell>
          <cell r="K268">
            <v>0</v>
          </cell>
          <cell r="M268">
            <v>-124</v>
          </cell>
        </row>
        <row r="269">
          <cell r="F269">
            <v>0</v>
          </cell>
          <cell r="H269">
            <v>0</v>
          </cell>
          <cell r="I269">
            <v>0</v>
          </cell>
          <cell r="J269">
            <v>0</v>
          </cell>
          <cell r="K269">
            <v>0</v>
          </cell>
          <cell r="M269">
            <v>-44723</v>
          </cell>
        </row>
        <row r="270">
          <cell r="F270">
            <v>0</v>
          </cell>
          <cell r="H270">
            <v>0</v>
          </cell>
          <cell r="I270">
            <v>0</v>
          </cell>
          <cell r="J270">
            <v>0</v>
          </cell>
          <cell r="K270">
            <v>0</v>
          </cell>
          <cell r="M270">
            <v>-25551</v>
          </cell>
        </row>
        <row r="271">
          <cell r="F271">
            <v>0</v>
          </cell>
          <cell r="H271">
            <v>0</v>
          </cell>
          <cell r="I271">
            <v>0</v>
          </cell>
          <cell r="J271">
            <v>0</v>
          </cell>
          <cell r="K271">
            <v>0</v>
          </cell>
          <cell r="M271">
            <v>-1477</v>
          </cell>
        </row>
        <row r="272">
          <cell r="F272">
            <v>0</v>
          </cell>
          <cell r="H272">
            <v>0</v>
          </cell>
          <cell r="I272">
            <v>0</v>
          </cell>
          <cell r="J272">
            <v>0</v>
          </cell>
          <cell r="K272">
            <v>0</v>
          </cell>
          <cell r="M272">
            <v>-4131</v>
          </cell>
        </row>
        <row r="273">
          <cell r="F273">
            <v>0</v>
          </cell>
          <cell r="H273">
            <v>0</v>
          </cell>
          <cell r="I273">
            <v>0</v>
          </cell>
          <cell r="J273">
            <v>0</v>
          </cell>
          <cell r="K273">
            <v>0</v>
          </cell>
          <cell r="M273">
            <v>-3120</v>
          </cell>
        </row>
        <row r="274">
          <cell r="F274">
            <v>0</v>
          </cell>
          <cell r="H274">
            <v>0</v>
          </cell>
          <cell r="I274">
            <v>0</v>
          </cell>
          <cell r="J274">
            <v>0</v>
          </cell>
          <cell r="K274">
            <v>0</v>
          </cell>
          <cell r="M274">
            <v>-5269</v>
          </cell>
        </row>
        <row r="275">
          <cell r="F275">
            <v>0</v>
          </cell>
          <cell r="H275">
            <v>0</v>
          </cell>
          <cell r="I275">
            <v>0</v>
          </cell>
          <cell r="J275">
            <v>0</v>
          </cell>
          <cell r="K275">
            <v>0</v>
          </cell>
          <cell r="M275">
            <v>-6965</v>
          </cell>
        </row>
        <row r="276">
          <cell r="F276">
            <v>0</v>
          </cell>
          <cell r="H276">
            <v>0</v>
          </cell>
          <cell r="I276">
            <v>0</v>
          </cell>
          <cell r="J276">
            <v>0</v>
          </cell>
          <cell r="K276">
            <v>0</v>
          </cell>
          <cell r="M276">
            <v>-5364</v>
          </cell>
        </row>
        <row r="277">
          <cell r="F277">
            <v>0</v>
          </cell>
          <cell r="H277">
            <v>0</v>
          </cell>
          <cell r="I277">
            <v>0</v>
          </cell>
          <cell r="J277">
            <v>0</v>
          </cell>
          <cell r="K277">
            <v>0</v>
          </cell>
          <cell r="M277">
            <v>-14878</v>
          </cell>
        </row>
        <row r="278">
          <cell r="F278">
            <v>0</v>
          </cell>
          <cell r="H278">
            <v>0</v>
          </cell>
          <cell r="I278">
            <v>0</v>
          </cell>
          <cell r="J278">
            <v>0</v>
          </cell>
          <cell r="K278">
            <v>0</v>
          </cell>
          <cell r="M278">
            <v>-5555</v>
          </cell>
        </row>
        <row r="279">
          <cell r="F279">
            <v>0</v>
          </cell>
          <cell r="H279">
            <v>0</v>
          </cell>
          <cell r="I279">
            <v>0</v>
          </cell>
          <cell r="J279">
            <v>0</v>
          </cell>
          <cell r="K279">
            <v>0</v>
          </cell>
          <cell r="M279">
            <v>-43860</v>
          </cell>
        </row>
        <row r="280">
          <cell r="F280">
            <v>0</v>
          </cell>
          <cell r="H280">
            <v>0</v>
          </cell>
          <cell r="I280">
            <v>0</v>
          </cell>
          <cell r="J280">
            <v>0</v>
          </cell>
          <cell r="K280">
            <v>0</v>
          </cell>
          <cell r="M280">
            <v>-972</v>
          </cell>
        </row>
        <row r="281">
          <cell r="F281">
            <v>0</v>
          </cell>
          <cell r="H281">
            <v>0</v>
          </cell>
          <cell r="I281">
            <v>0</v>
          </cell>
          <cell r="J281">
            <v>0</v>
          </cell>
          <cell r="K281">
            <v>0</v>
          </cell>
          <cell r="M281">
            <v>-2009</v>
          </cell>
        </row>
        <row r="282">
          <cell r="F282">
            <v>0</v>
          </cell>
          <cell r="H282">
            <v>0</v>
          </cell>
          <cell r="I282">
            <v>0</v>
          </cell>
          <cell r="J282">
            <v>0</v>
          </cell>
          <cell r="K282">
            <v>0</v>
          </cell>
          <cell r="M282">
            <v>-13664</v>
          </cell>
        </row>
        <row r="283">
          <cell r="F283">
            <v>0</v>
          </cell>
          <cell r="H283">
            <v>0</v>
          </cell>
          <cell r="I283">
            <v>0</v>
          </cell>
          <cell r="J283">
            <v>0</v>
          </cell>
          <cell r="K283">
            <v>0</v>
          </cell>
          <cell r="M283">
            <v>-11793</v>
          </cell>
        </row>
        <row r="284">
          <cell r="F284">
            <v>0</v>
          </cell>
          <cell r="H284">
            <v>0</v>
          </cell>
          <cell r="I284">
            <v>0</v>
          </cell>
          <cell r="J284">
            <v>0</v>
          </cell>
          <cell r="K284">
            <v>0</v>
          </cell>
          <cell r="M284">
            <v>-28669</v>
          </cell>
        </row>
        <row r="285">
          <cell r="F285">
            <v>0</v>
          </cell>
          <cell r="H285">
            <v>0</v>
          </cell>
          <cell r="I285">
            <v>0</v>
          </cell>
          <cell r="J285">
            <v>0</v>
          </cell>
          <cell r="K285">
            <v>0</v>
          </cell>
          <cell r="M285">
            <v>-4024</v>
          </cell>
        </row>
        <row r="286">
          <cell r="F286">
            <v>0</v>
          </cell>
          <cell r="H286">
            <v>0</v>
          </cell>
          <cell r="I286">
            <v>0</v>
          </cell>
          <cell r="J286">
            <v>0</v>
          </cell>
          <cell r="K286">
            <v>0</v>
          </cell>
          <cell r="M286">
            <v>-1058</v>
          </cell>
        </row>
        <row r="287">
          <cell r="F287">
            <v>0</v>
          </cell>
          <cell r="H287">
            <v>0</v>
          </cell>
          <cell r="I287">
            <v>0</v>
          </cell>
          <cell r="J287">
            <v>0</v>
          </cell>
          <cell r="K287">
            <v>0</v>
          </cell>
          <cell r="M287">
            <v>-12917</v>
          </cell>
        </row>
        <row r="288">
          <cell r="F288">
            <v>0</v>
          </cell>
          <cell r="H288">
            <v>0</v>
          </cell>
          <cell r="I288">
            <v>0</v>
          </cell>
          <cell r="J288">
            <v>0</v>
          </cell>
          <cell r="K288">
            <v>0</v>
          </cell>
          <cell r="M288">
            <v>-13389</v>
          </cell>
        </row>
        <row r="289">
          <cell r="F289">
            <v>0</v>
          </cell>
          <cell r="H289">
            <v>0</v>
          </cell>
          <cell r="I289">
            <v>0</v>
          </cell>
          <cell r="J289">
            <v>0</v>
          </cell>
          <cell r="K289">
            <v>0</v>
          </cell>
          <cell r="M289">
            <v>494</v>
          </cell>
        </row>
        <row r="290">
          <cell r="F290">
            <v>-231868</v>
          </cell>
          <cell r="H290">
            <v>0</v>
          </cell>
          <cell r="I290">
            <v>-231868</v>
          </cell>
          <cell r="J290">
            <v>8</v>
          </cell>
          <cell r="K290">
            <v>-231860</v>
          </cell>
          <cell r="M290">
            <v>-271686</v>
          </cell>
        </row>
        <row r="292">
          <cell r="F292">
            <v>-383047</v>
          </cell>
          <cell r="H292">
            <v>0</v>
          </cell>
          <cell r="I292">
            <v>-383047</v>
          </cell>
          <cell r="J292">
            <v>0</v>
          </cell>
          <cell r="K292">
            <v>-383047</v>
          </cell>
          <cell r="M292">
            <v>0</v>
          </cell>
        </row>
        <row r="293">
          <cell r="F293">
            <v>-56087</v>
          </cell>
          <cell r="H293">
            <v>0</v>
          </cell>
          <cell r="I293">
            <v>-56087</v>
          </cell>
          <cell r="J293">
            <v>0</v>
          </cell>
          <cell r="K293">
            <v>-56087</v>
          </cell>
          <cell r="M293">
            <v>0</v>
          </cell>
        </row>
        <row r="294">
          <cell r="F294">
            <v>-375923</v>
          </cell>
          <cell r="H294">
            <v>0</v>
          </cell>
          <cell r="I294">
            <v>-375923</v>
          </cell>
          <cell r="J294">
            <v>0</v>
          </cell>
          <cell r="K294">
            <v>-375923</v>
          </cell>
          <cell r="M294">
            <v>0</v>
          </cell>
        </row>
        <row r="295">
          <cell r="F295">
            <v>0</v>
          </cell>
          <cell r="H295">
            <v>0</v>
          </cell>
          <cell r="I295">
            <v>0</v>
          </cell>
          <cell r="J295">
            <v>0</v>
          </cell>
          <cell r="K295">
            <v>0</v>
          </cell>
          <cell r="M295">
            <v>-2252</v>
          </cell>
        </row>
        <row r="296">
          <cell r="F296">
            <v>0</v>
          </cell>
          <cell r="H296">
            <v>0</v>
          </cell>
          <cell r="I296">
            <v>0</v>
          </cell>
          <cell r="J296">
            <v>0</v>
          </cell>
          <cell r="K296">
            <v>0</v>
          </cell>
          <cell r="M296">
            <v>-310</v>
          </cell>
        </row>
        <row r="297">
          <cell r="F297">
            <v>0</v>
          </cell>
          <cell r="H297">
            <v>0</v>
          </cell>
          <cell r="I297">
            <v>0</v>
          </cell>
          <cell r="J297">
            <v>0</v>
          </cell>
          <cell r="K297">
            <v>0</v>
          </cell>
          <cell r="M297">
            <v>-80180</v>
          </cell>
        </row>
        <row r="298">
          <cell r="F298">
            <v>0</v>
          </cell>
          <cell r="H298">
            <v>0</v>
          </cell>
          <cell r="I298">
            <v>0</v>
          </cell>
          <cell r="J298">
            <v>0</v>
          </cell>
          <cell r="K298">
            <v>0</v>
          </cell>
          <cell r="M298">
            <v>-28677</v>
          </cell>
        </row>
        <row r="299">
          <cell r="F299">
            <v>0</v>
          </cell>
          <cell r="H299">
            <v>0</v>
          </cell>
          <cell r="I299">
            <v>0</v>
          </cell>
          <cell r="J299">
            <v>0</v>
          </cell>
          <cell r="K299">
            <v>0</v>
          </cell>
          <cell r="M299">
            <v>-173</v>
          </cell>
        </row>
        <row r="300">
          <cell r="F300">
            <v>0</v>
          </cell>
          <cell r="H300">
            <v>0</v>
          </cell>
          <cell r="I300">
            <v>0</v>
          </cell>
          <cell r="J300">
            <v>0</v>
          </cell>
          <cell r="K300">
            <v>0</v>
          </cell>
          <cell r="M300">
            <v>-115</v>
          </cell>
        </row>
        <row r="301">
          <cell r="F301">
            <v>0</v>
          </cell>
          <cell r="H301">
            <v>0</v>
          </cell>
          <cell r="I301">
            <v>0</v>
          </cell>
          <cell r="J301">
            <v>0</v>
          </cell>
          <cell r="K301">
            <v>0</v>
          </cell>
          <cell r="M301">
            <v>-3498</v>
          </cell>
        </row>
        <row r="302">
          <cell r="F302">
            <v>0</v>
          </cell>
          <cell r="H302">
            <v>0</v>
          </cell>
          <cell r="I302">
            <v>0</v>
          </cell>
          <cell r="J302">
            <v>0</v>
          </cell>
          <cell r="K302">
            <v>0</v>
          </cell>
          <cell r="M302">
            <v>-280786</v>
          </cell>
        </row>
        <row r="303">
          <cell r="F303">
            <v>0</v>
          </cell>
          <cell r="H303">
            <v>0</v>
          </cell>
          <cell r="I303">
            <v>0</v>
          </cell>
          <cell r="J303">
            <v>0</v>
          </cell>
          <cell r="K303">
            <v>0</v>
          </cell>
          <cell r="M303">
            <v>-6558</v>
          </cell>
        </row>
        <row r="304">
          <cell r="F304">
            <v>0</v>
          </cell>
          <cell r="H304">
            <v>0</v>
          </cell>
          <cell r="I304">
            <v>0</v>
          </cell>
          <cell r="J304">
            <v>0</v>
          </cell>
          <cell r="K304">
            <v>0</v>
          </cell>
          <cell r="M304">
            <v>-93933</v>
          </cell>
        </row>
        <row r="305">
          <cell r="F305">
            <v>0</v>
          </cell>
          <cell r="H305">
            <v>0</v>
          </cell>
          <cell r="I305">
            <v>0</v>
          </cell>
          <cell r="J305">
            <v>0</v>
          </cell>
          <cell r="K305">
            <v>0</v>
          </cell>
          <cell r="M305">
            <v>-42130</v>
          </cell>
        </row>
        <row r="306">
          <cell r="F306">
            <v>0</v>
          </cell>
          <cell r="H306">
            <v>0</v>
          </cell>
          <cell r="I306">
            <v>0</v>
          </cell>
          <cell r="J306">
            <v>0</v>
          </cell>
          <cell r="K306">
            <v>0</v>
          </cell>
          <cell r="M306">
            <v>-23411</v>
          </cell>
        </row>
        <row r="307">
          <cell r="F307">
            <v>0</v>
          </cell>
          <cell r="H307">
            <v>0</v>
          </cell>
          <cell r="I307">
            <v>0</v>
          </cell>
          <cell r="J307">
            <v>0</v>
          </cell>
          <cell r="K307">
            <v>0</v>
          </cell>
          <cell r="M307">
            <v>-45299</v>
          </cell>
        </row>
        <row r="308">
          <cell r="F308">
            <v>-815057</v>
          </cell>
          <cell r="H308">
            <v>0</v>
          </cell>
          <cell r="I308">
            <v>-815057</v>
          </cell>
          <cell r="J308">
            <v>0</v>
          </cell>
          <cell r="K308">
            <v>-815057</v>
          </cell>
          <cell r="M308">
            <v>-607322</v>
          </cell>
        </row>
        <row r="310">
          <cell r="F310">
            <v>0</v>
          </cell>
          <cell r="H310">
            <v>0</v>
          </cell>
          <cell r="I310">
            <v>0</v>
          </cell>
          <cell r="J310">
            <v>0</v>
          </cell>
          <cell r="K310">
            <v>0</v>
          </cell>
          <cell r="M310">
            <v>0</v>
          </cell>
        </row>
        <row r="312">
          <cell r="F312">
            <v>-36288</v>
          </cell>
          <cell r="H312">
            <v>0</v>
          </cell>
          <cell r="I312">
            <v>-36288</v>
          </cell>
          <cell r="J312">
            <v>0</v>
          </cell>
          <cell r="K312">
            <v>-36288</v>
          </cell>
          <cell r="M312">
            <v>0</v>
          </cell>
        </row>
        <row r="313">
          <cell r="F313">
            <v>0</v>
          </cell>
          <cell r="H313">
            <v>0</v>
          </cell>
          <cell r="I313">
            <v>0</v>
          </cell>
          <cell r="J313">
            <v>0</v>
          </cell>
          <cell r="K313">
            <v>0</v>
          </cell>
          <cell r="M313">
            <v>-55482</v>
          </cell>
        </row>
        <row r="314">
          <cell r="F314">
            <v>-36288</v>
          </cell>
          <cell r="H314">
            <v>0</v>
          </cell>
          <cell r="I314">
            <v>-36288</v>
          </cell>
          <cell r="J314">
            <v>0</v>
          </cell>
          <cell r="K314">
            <v>-36288</v>
          </cell>
          <cell r="M314">
            <v>-55482</v>
          </cell>
        </row>
        <row r="316">
          <cell r="F316">
            <v>-504</v>
          </cell>
          <cell r="H316">
            <v>0</v>
          </cell>
          <cell r="I316">
            <v>-504</v>
          </cell>
          <cell r="J316">
            <v>0</v>
          </cell>
          <cell r="K316">
            <v>-504</v>
          </cell>
          <cell r="M316">
            <v>0</v>
          </cell>
        </row>
        <row r="317">
          <cell r="F317">
            <v>0</v>
          </cell>
          <cell r="H317">
            <v>0</v>
          </cell>
          <cell r="I317">
            <v>0</v>
          </cell>
          <cell r="J317">
            <v>0</v>
          </cell>
          <cell r="K317">
            <v>0</v>
          </cell>
          <cell r="M317">
            <v>-621</v>
          </cell>
        </row>
        <row r="318">
          <cell r="F318">
            <v>0</v>
          </cell>
          <cell r="H318">
            <v>0</v>
          </cell>
          <cell r="I318">
            <v>0</v>
          </cell>
          <cell r="J318">
            <v>0</v>
          </cell>
          <cell r="K318">
            <v>0</v>
          </cell>
          <cell r="M318">
            <v>-625</v>
          </cell>
        </row>
        <row r="319">
          <cell r="F319">
            <v>-504</v>
          </cell>
          <cell r="H319">
            <v>0</v>
          </cell>
          <cell r="I319">
            <v>-504</v>
          </cell>
          <cell r="J319">
            <v>0</v>
          </cell>
          <cell r="K319">
            <v>-504</v>
          </cell>
          <cell r="M319">
            <v>-1246</v>
          </cell>
        </row>
        <row r="321">
          <cell r="F321">
            <v>-30378</v>
          </cell>
          <cell r="H321">
            <v>0</v>
          </cell>
          <cell r="I321">
            <v>-30378</v>
          </cell>
          <cell r="J321">
            <v>0</v>
          </cell>
          <cell r="K321">
            <v>-30378</v>
          </cell>
          <cell r="M321">
            <v>0</v>
          </cell>
        </row>
        <row r="322">
          <cell r="F322">
            <v>-2781</v>
          </cell>
          <cell r="H322">
            <v>0</v>
          </cell>
          <cell r="I322">
            <v>-2781</v>
          </cell>
          <cell r="J322">
            <v>0</v>
          </cell>
          <cell r="K322">
            <v>-2781</v>
          </cell>
          <cell r="M322">
            <v>0</v>
          </cell>
        </row>
        <row r="323">
          <cell r="F323">
            <v>-2993</v>
          </cell>
          <cell r="H323">
            <v>0</v>
          </cell>
          <cell r="I323">
            <v>-2993</v>
          </cell>
          <cell r="J323">
            <v>0</v>
          </cell>
          <cell r="K323">
            <v>-2993</v>
          </cell>
          <cell r="M323">
            <v>0</v>
          </cell>
        </row>
        <row r="324">
          <cell r="F324">
            <v>-12845</v>
          </cell>
          <cell r="H324">
            <v>0</v>
          </cell>
          <cell r="I324">
            <v>-12845</v>
          </cell>
          <cell r="J324">
            <v>0</v>
          </cell>
          <cell r="K324">
            <v>-12845</v>
          </cell>
          <cell r="M324">
            <v>0</v>
          </cell>
        </row>
        <row r="325">
          <cell r="F325">
            <v>-17627</v>
          </cell>
          <cell r="H325">
            <v>0</v>
          </cell>
          <cell r="I325">
            <v>-17627</v>
          </cell>
          <cell r="J325">
            <v>0</v>
          </cell>
          <cell r="K325">
            <v>-17627</v>
          </cell>
          <cell r="M325">
            <v>0</v>
          </cell>
        </row>
        <row r="326">
          <cell r="F326">
            <v>-15791</v>
          </cell>
          <cell r="H326">
            <v>0</v>
          </cell>
          <cell r="I326">
            <v>-15791</v>
          </cell>
          <cell r="J326">
            <v>0</v>
          </cell>
          <cell r="K326">
            <v>-15791</v>
          </cell>
          <cell r="M326">
            <v>0</v>
          </cell>
        </row>
        <row r="327">
          <cell r="F327">
            <v>-4146</v>
          </cell>
          <cell r="H327">
            <v>0</v>
          </cell>
          <cell r="I327">
            <v>-4146</v>
          </cell>
          <cell r="J327">
            <v>0</v>
          </cell>
          <cell r="K327">
            <v>-4146</v>
          </cell>
          <cell r="M327">
            <v>0</v>
          </cell>
        </row>
        <row r="328">
          <cell r="F328">
            <v>-79</v>
          </cell>
          <cell r="H328">
            <v>0</v>
          </cell>
          <cell r="I328">
            <v>-79</v>
          </cell>
          <cell r="J328">
            <v>0</v>
          </cell>
          <cell r="K328">
            <v>-79</v>
          </cell>
          <cell r="M328">
            <v>0</v>
          </cell>
        </row>
        <row r="329">
          <cell r="F329">
            <v>-383</v>
          </cell>
          <cell r="H329">
            <v>0</v>
          </cell>
          <cell r="I329">
            <v>-383</v>
          </cell>
          <cell r="J329">
            <v>0</v>
          </cell>
          <cell r="K329">
            <v>-383</v>
          </cell>
          <cell r="M329">
            <v>0</v>
          </cell>
        </row>
        <row r="330">
          <cell r="F330">
            <v>-268</v>
          </cell>
          <cell r="H330">
            <v>0</v>
          </cell>
          <cell r="I330">
            <v>-268</v>
          </cell>
          <cell r="J330">
            <v>0</v>
          </cell>
          <cell r="K330">
            <v>-268</v>
          </cell>
          <cell r="M330">
            <v>0</v>
          </cell>
        </row>
        <row r="331">
          <cell r="F331">
            <v>-14869</v>
          </cell>
          <cell r="H331">
            <v>0</v>
          </cell>
          <cell r="I331">
            <v>-14869</v>
          </cell>
          <cell r="J331">
            <v>0</v>
          </cell>
          <cell r="K331">
            <v>-14869</v>
          </cell>
          <cell r="M331">
            <v>0</v>
          </cell>
        </row>
        <row r="332">
          <cell r="F332">
            <v>0</v>
          </cell>
          <cell r="H332">
            <v>0</v>
          </cell>
          <cell r="I332">
            <v>0</v>
          </cell>
          <cell r="J332">
            <v>0</v>
          </cell>
          <cell r="K332">
            <v>0</v>
          </cell>
          <cell r="M332">
            <v>-11044</v>
          </cell>
        </row>
        <row r="333">
          <cell r="F333">
            <v>0</v>
          </cell>
          <cell r="H333">
            <v>0</v>
          </cell>
          <cell r="I333">
            <v>0</v>
          </cell>
          <cell r="J333">
            <v>0</v>
          </cell>
          <cell r="K333">
            <v>0</v>
          </cell>
          <cell r="M333">
            <v>-210</v>
          </cell>
        </row>
        <row r="334">
          <cell r="F334">
            <v>0</v>
          </cell>
          <cell r="H334">
            <v>0</v>
          </cell>
          <cell r="I334">
            <v>0</v>
          </cell>
          <cell r="J334">
            <v>0</v>
          </cell>
          <cell r="K334">
            <v>0</v>
          </cell>
          <cell r="M334">
            <v>-862</v>
          </cell>
        </row>
        <row r="335">
          <cell r="F335">
            <v>0</v>
          </cell>
          <cell r="H335">
            <v>0</v>
          </cell>
          <cell r="I335">
            <v>0</v>
          </cell>
          <cell r="J335">
            <v>0</v>
          </cell>
          <cell r="K335">
            <v>0</v>
          </cell>
          <cell r="M335">
            <v>-41</v>
          </cell>
        </row>
        <row r="336">
          <cell r="F336">
            <v>0</v>
          </cell>
          <cell r="H336">
            <v>0</v>
          </cell>
          <cell r="I336">
            <v>0</v>
          </cell>
          <cell r="J336">
            <v>0</v>
          </cell>
          <cell r="K336">
            <v>0</v>
          </cell>
          <cell r="M336">
            <v>-8680</v>
          </cell>
        </row>
        <row r="337">
          <cell r="F337">
            <v>0</v>
          </cell>
          <cell r="H337">
            <v>0</v>
          </cell>
          <cell r="I337">
            <v>0</v>
          </cell>
          <cell r="J337">
            <v>0</v>
          </cell>
          <cell r="K337">
            <v>0</v>
          </cell>
          <cell r="M337">
            <v>-2690</v>
          </cell>
        </row>
        <row r="338">
          <cell r="F338">
            <v>0</v>
          </cell>
          <cell r="H338">
            <v>0</v>
          </cell>
          <cell r="I338">
            <v>0</v>
          </cell>
          <cell r="J338">
            <v>0</v>
          </cell>
          <cell r="K338">
            <v>0</v>
          </cell>
          <cell r="M338">
            <v>-5348</v>
          </cell>
        </row>
        <row r="339">
          <cell r="F339">
            <v>0</v>
          </cell>
          <cell r="H339">
            <v>0</v>
          </cell>
          <cell r="I339">
            <v>0</v>
          </cell>
          <cell r="J339">
            <v>0</v>
          </cell>
          <cell r="K339">
            <v>0</v>
          </cell>
          <cell r="M339">
            <v>0</v>
          </cell>
        </row>
        <row r="340">
          <cell r="F340">
            <v>0</v>
          </cell>
          <cell r="H340">
            <v>0</v>
          </cell>
          <cell r="I340">
            <v>0</v>
          </cell>
          <cell r="J340">
            <v>0</v>
          </cell>
          <cell r="K340">
            <v>0</v>
          </cell>
          <cell r="M340">
            <v>-1</v>
          </cell>
        </row>
        <row r="341">
          <cell r="F341">
            <v>0</v>
          </cell>
          <cell r="H341">
            <v>0</v>
          </cell>
          <cell r="I341">
            <v>0</v>
          </cell>
          <cell r="J341">
            <v>0</v>
          </cell>
          <cell r="K341">
            <v>0</v>
          </cell>
          <cell r="M341">
            <v>-4950</v>
          </cell>
        </row>
        <row r="342">
          <cell r="F342">
            <v>0</v>
          </cell>
          <cell r="H342">
            <v>0</v>
          </cell>
          <cell r="I342">
            <v>0</v>
          </cell>
          <cell r="J342">
            <v>0</v>
          </cell>
          <cell r="K342">
            <v>0</v>
          </cell>
          <cell r="M342">
            <v>-12734</v>
          </cell>
        </row>
        <row r="343">
          <cell r="F343">
            <v>0</v>
          </cell>
          <cell r="H343">
            <v>0</v>
          </cell>
          <cell r="I343">
            <v>0</v>
          </cell>
          <cell r="J343">
            <v>0</v>
          </cell>
          <cell r="K343">
            <v>0</v>
          </cell>
          <cell r="M343">
            <v>-1</v>
          </cell>
        </row>
        <row r="344">
          <cell r="F344">
            <v>0</v>
          </cell>
          <cell r="H344">
            <v>0</v>
          </cell>
          <cell r="I344">
            <v>0</v>
          </cell>
          <cell r="J344">
            <v>0</v>
          </cell>
          <cell r="K344">
            <v>0</v>
          </cell>
          <cell r="M344">
            <v>-1</v>
          </cell>
        </row>
        <row r="345">
          <cell r="F345">
            <v>0</v>
          </cell>
          <cell r="H345">
            <v>0</v>
          </cell>
          <cell r="I345">
            <v>0</v>
          </cell>
          <cell r="J345">
            <v>0</v>
          </cell>
          <cell r="K345">
            <v>0</v>
          </cell>
          <cell r="M345">
            <v>-22688</v>
          </cell>
        </row>
        <row r="346">
          <cell r="F346">
            <v>0</v>
          </cell>
          <cell r="H346">
            <v>0</v>
          </cell>
          <cell r="I346">
            <v>0</v>
          </cell>
          <cell r="J346">
            <v>0</v>
          </cell>
          <cell r="K346">
            <v>0</v>
          </cell>
          <cell r="M346">
            <v>-2071</v>
          </cell>
        </row>
        <row r="347">
          <cell r="F347">
            <v>-102160</v>
          </cell>
          <cell r="H347">
            <v>0</v>
          </cell>
          <cell r="I347">
            <v>-102160</v>
          </cell>
          <cell r="J347">
            <v>0</v>
          </cell>
          <cell r="K347">
            <v>-102160</v>
          </cell>
          <cell r="M347">
            <v>-71321</v>
          </cell>
        </row>
        <row r="349">
          <cell r="F349">
            <v>-35526</v>
          </cell>
          <cell r="H349">
            <v>0</v>
          </cell>
          <cell r="I349">
            <v>-35526</v>
          </cell>
          <cell r="J349">
            <v>-8</v>
          </cell>
          <cell r="K349">
            <v>-35534</v>
          </cell>
          <cell r="M349">
            <v>0</v>
          </cell>
        </row>
        <row r="350">
          <cell r="F350">
            <v>189</v>
          </cell>
          <cell r="H350">
            <v>0</v>
          </cell>
          <cell r="I350">
            <v>189</v>
          </cell>
          <cell r="J350">
            <v>0</v>
          </cell>
          <cell r="K350">
            <v>189</v>
          </cell>
          <cell r="M350">
            <v>0</v>
          </cell>
        </row>
        <row r="351">
          <cell r="F351">
            <v>10</v>
          </cell>
          <cell r="H351">
            <v>0</v>
          </cell>
          <cell r="I351">
            <v>10</v>
          </cell>
          <cell r="J351">
            <v>0</v>
          </cell>
          <cell r="K351">
            <v>10</v>
          </cell>
          <cell r="M351">
            <v>0</v>
          </cell>
        </row>
        <row r="352">
          <cell r="F352">
            <v>0</v>
          </cell>
          <cell r="H352">
            <v>0</v>
          </cell>
          <cell r="I352">
            <v>0</v>
          </cell>
          <cell r="J352">
            <v>0</v>
          </cell>
          <cell r="K352">
            <v>0</v>
          </cell>
          <cell r="M352">
            <v>-11758</v>
          </cell>
        </row>
        <row r="353">
          <cell r="F353">
            <v>0</v>
          </cell>
          <cell r="H353">
            <v>0</v>
          </cell>
          <cell r="I353">
            <v>0</v>
          </cell>
          <cell r="J353">
            <v>0</v>
          </cell>
          <cell r="K353">
            <v>0</v>
          </cell>
          <cell r="M353">
            <v>-7568</v>
          </cell>
        </row>
        <row r="354">
          <cell r="F354">
            <v>0</v>
          </cell>
          <cell r="H354">
            <v>0</v>
          </cell>
          <cell r="I354">
            <v>0</v>
          </cell>
          <cell r="J354">
            <v>0</v>
          </cell>
          <cell r="K354">
            <v>0</v>
          </cell>
          <cell r="M354">
            <v>-3334</v>
          </cell>
        </row>
        <row r="355">
          <cell r="F355">
            <v>0</v>
          </cell>
          <cell r="H355">
            <v>0</v>
          </cell>
          <cell r="I355">
            <v>0</v>
          </cell>
          <cell r="J355">
            <v>0</v>
          </cell>
          <cell r="K355">
            <v>0</v>
          </cell>
          <cell r="M355">
            <v>2593</v>
          </cell>
        </row>
        <row r="356">
          <cell r="F356">
            <v>-35327</v>
          </cell>
          <cell r="H356">
            <v>0</v>
          </cell>
          <cell r="I356">
            <v>-35327</v>
          </cell>
          <cell r="J356">
            <v>-8</v>
          </cell>
          <cell r="K356">
            <v>-35335</v>
          </cell>
          <cell r="M356">
            <v>-20067</v>
          </cell>
        </row>
        <row r="358">
          <cell r="F358">
            <v>0</v>
          </cell>
          <cell r="H358">
            <v>0</v>
          </cell>
          <cell r="I358">
            <v>0</v>
          </cell>
          <cell r="J358">
            <v>0</v>
          </cell>
          <cell r="K358">
            <v>0</v>
          </cell>
          <cell r="M358">
            <v>0</v>
          </cell>
        </row>
        <row r="360">
          <cell r="F360">
            <v>163340</v>
          </cell>
          <cell r="H360">
            <v>0</v>
          </cell>
          <cell r="I360">
            <v>163340</v>
          </cell>
          <cell r="J360">
            <v>0</v>
          </cell>
          <cell r="K360">
            <v>163340</v>
          </cell>
          <cell r="M360">
            <v>0</v>
          </cell>
        </row>
        <row r="361">
          <cell r="F361">
            <v>26134</v>
          </cell>
          <cell r="H361">
            <v>0</v>
          </cell>
          <cell r="I361">
            <v>26134</v>
          </cell>
          <cell r="J361">
            <v>0</v>
          </cell>
          <cell r="K361">
            <v>26134</v>
          </cell>
          <cell r="M361">
            <v>0</v>
          </cell>
        </row>
        <row r="362">
          <cell r="F362">
            <v>30316</v>
          </cell>
          <cell r="H362">
            <v>0</v>
          </cell>
          <cell r="I362">
            <v>30316</v>
          </cell>
          <cell r="J362">
            <v>0</v>
          </cell>
          <cell r="K362">
            <v>30316</v>
          </cell>
          <cell r="M362">
            <v>0</v>
          </cell>
        </row>
        <row r="363">
          <cell r="F363">
            <v>0</v>
          </cell>
          <cell r="H363">
            <v>0</v>
          </cell>
          <cell r="I363">
            <v>0</v>
          </cell>
          <cell r="J363">
            <v>0</v>
          </cell>
          <cell r="K363">
            <v>0</v>
          </cell>
          <cell r="M363">
            <v>140198</v>
          </cell>
        </row>
        <row r="364">
          <cell r="F364">
            <v>0</v>
          </cell>
          <cell r="H364">
            <v>0</v>
          </cell>
          <cell r="I364">
            <v>0</v>
          </cell>
          <cell r="J364">
            <v>0</v>
          </cell>
          <cell r="K364">
            <v>0</v>
          </cell>
          <cell r="M364">
            <v>22647</v>
          </cell>
        </row>
        <row r="365">
          <cell r="F365">
            <v>0</v>
          </cell>
          <cell r="H365">
            <v>0</v>
          </cell>
          <cell r="I365">
            <v>0</v>
          </cell>
          <cell r="J365">
            <v>0</v>
          </cell>
          <cell r="K365">
            <v>0</v>
          </cell>
          <cell r="M365">
            <v>1348</v>
          </cell>
        </row>
        <row r="366">
          <cell r="F366">
            <v>219790</v>
          </cell>
          <cell r="H366">
            <v>0</v>
          </cell>
          <cell r="I366">
            <v>219790</v>
          </cell>
          <cell r="J366">
            <v>0</v>
          </cell>
          <cell r="K366">
            <v>219790</v>
          </cell>
          <cell r="M366">
            <v>164193</v>
          </cell>
        </row>
        <row r="368">
          <cell r="F368">
            <v>9223</v>
          </cell>
          <cell r="H368">
            <v>0</v>
          </cell>
          <cell r="I368">
            <v>9223</v>
          </cell>
          <cell r="J368">
            <v>0</v>
          </cell>
          <cell r="K368">
            <v>9223</v>
          </cell>
          <cell r="M368">
            <v>0</v>
          </cell>
        </row>
        <row r="369">
          <cell r="F369">
            <v>0</v>
          </cell>
          <cell r="H369">
            <v>0</v>
          </cell>
          <cell r="I369">
            <v>0</v>
          </cell>
          <cell r="J369">
            <v>0</v>
          </cell>
          <cell r="K369">
            <v>0</v>
          </cell>
          <cell r="M369">
            <v>8142</v>
          </cell>
        </row>
        <row r="370">
          <cell r="F370">
            <v>9223</v>
          </cell>
          <cell r="H370">
            <v>0</v>
          </cell>
          <cell r="I370">
            <v>9223</v>
          </cell>
          <cell r="J370">
            <v>0</v>
          </cell>
          <cell r="K370">
            <v>9223</v>
          </cell>
          <cell r="M370">
            <v>8142</v>
          </cell>
        </row>
        <row r="372">
          <cell r="F372">
            <v>8167</v>
          </cell>
          <cell r="H372">
            <v>0</v>
          </cell>
          <cell r="I372">
            <v>8167</v>
          </cell>
          <cell r="J372">
            <v>0</v>
          </cell>
          <cell r="K372">
            <v>8167</v>
          </cell>
          <cell r="M372">
            <v>0</v>
          </cell>
        </row>
        <row r="373">
          <cell r="F373">
            <v>0</v>
          </cell>
          <cell r="H373">
            <v>0</v>
          </cell>
          <cell r="I373">
            <v>0</v>
          </cell>
          <cell r="J373">
            <v>0</v>
          </cell>
          <cell r="K373">
            <v>0</v>
          </cell>
          <cell r="M373">
            <v>7010</v>
          </cell>
        </row>
        <row r="374">
          <cell r="F374">
            <v>8167</v>
          </cell>
          <cell r="H374">
            <v>0</v>
          </cell>
          <cell r="I374">
            <v>8167</v>
          </cell>
          <cell r="J374">
            <v>0</v>
          </cell>
          <cell r="K374">
            <v>8167</v>
          </cell>
          <cell r="M374">
            <v>7010</v>
          </cell>
        </row>
        <row r="376">
          <cell r="F376">
            <v>0</v>
          </cell>
          <cell r="H376">
            <v>0</v>
          </cell>
          <cell r="I376">
            <v>0</v>
          </cell>
          <cell r="J376">
            <v>0</v>
          </cell>
          <cell r="K376">
            <v>0</v>
          </cell>
          <cell r="M376">
            <v>0</v>
          </cell>
        </row>
        <row r="378">
          <cell r="F378">
            <v>0</v>
          </cell>
          <cell r="H378">
            <v>0</v>
          </cell>
          <cell r="I378">
            <v>0</v>
          </cell>
          <cell r="J378">
            <v>0</v>
          </cell>
          <cell r="K378">
            <v>0</v>
          </cell>
          <cell r="M378">
            <v>0</v>
          </cell>
        </row>
        <row r="380">
          <cell r="F380">
            <v>0</v>
          </cell>
          <cell r="H380">
            <v>0</v>
          </cell>
          <cell r="I380">
            <v>0</v>
          </cell>
          <cell r="J380">
            <v>0</v>
          </cell>
          <cell r="K380">
            <v>0</v>
          </cell>
          <cell r="M380">
            <v>0</v>
          </cell>
        </row>
        <row r="382">
          <cell r="F382">
            <v>79</v>
          </cell>
          <cell r="H382">
            <v>0</v>
          </cell>
          <cell r="I382">
            <v>79</v>
          </cell>
          <cell r="J382">
            <v>0</v>
          </cell>
          <cell r="K382">
            <v>79</v>
          </cell>
          <cell r="M382">
            <v>0</v>
          </cell>
        </row>
        <row r="383">
          <cell r="F383">
            <v>84</v>
          </cell>
          <cell r="H383">
            <v>0</v>
          </cell>
          <cell r="I383">
            <v>84</v>
          </cell>
          <cell r="J383">
            <v>0</v>
          </cell>
          <cell r="K383">
            <v>84</v>
          </cell>
          <cell r="M383">
            <v>0</v>
          </cell>
        </row>
        <row r="384">
          <cell r="F384">
            <v>4</v>
          </cell>
          <cell r="H384">
            <v>0</v>
          </cell>
          <cell r="I384">
            <v>4</v>
          </cell>
          <cell r="J384">
            <v>0</v>
          </cell>
          <cell r="K384">
            <v>4</v>
          </cell>
          <cell r="M384">
            <v>0</v>
          </cell>
        </row>
        <row r="385">
          <cell r="F385">
            <v>272</v>
          </cell>
          <cell r="H385">
            <v>0</v>
          </cell>
          <cell r="I385">
            <v>272</v>
          </cell>
          <cell r="J385">
            <v>0</v>
          </cell>
          <cell r="K385">
            <v>272</v>
          </cell>
          <cell r="M385">
            <v>0</v>
          </cell>
        </row>
        <row r="386">
          <cell r="F386">
            <v>53</v>
          </cell>
          <cell r="H386">
            <v>0</v>
          </cell>
          <cell r="I386">
            <v>53</v>
          </cell>
          <cell r="J386">
            <v>0</v>
          </cell>
          <cell r="K386">
            <v>53</v>
          </cell>
          <cell r="M386">
            <v>0</v>
          </cell>
        </row>
        <row r="387">
          <cell r="F387">
            <v>9</v>
          </cell>
          <cell r="H387">
            <v>0</v>
          </cell>
          <cell r="I387">
            <v>9</v>
          </cell>
          <cell r="J387">
            <v>0</v>
          </cell>
          <cell r="K387">
            <v>9</v>
          </cell>
          <cell r="M387">
            <v>6</v>
          </cell>
        </row>
        <row r="388">
          <cell r="F388">
            <v>0</v>
          </cell>
          <cell r="H388">
            <v>0</v>
          </cell>
          <cell r="I388">
            <v>0</v>
          </cell>
          <cell r="J388">
            <v>0</v>
          </cell>
          <cell r="K388">
            <v>0</v>
          </cell>
          <cell r="M388">
            <v>47</v>
          </cell>
        </row>
        <row r="389">
          <cell r="F389">
            <v>0</v>
          </cell>
          <cell r="H389">
            <v>0</v>
          </cell>
          <cell r="I389">
            <v>0</v>
          </cell>
          <cell r="J389">
            <v>0</v>
          </cell>
          <cell r="K389">
            <v>0</v>
          </cell>
          <cell r="M389">
            <v>144</v>
          </cell>
        </row>
        <row r="390">
          <cell r="F390">
            <v>0</v>
          </cell>
          <cell r="H390">
            <v>0</v>
          </cell>
          <cell r="I390">
            <v>0</v>
          </cell>
          <cell r="J390">
            <v>0</v>
          </cell>
          <cell r="K390">
            <v>0</v>
          </cell>
          <cell r="M390">
            <v>0</v>
          </cell>
        </row>
        <row r="391">
          <cell r="F391">
            <v>0</v>
          </cell>
          <cell r="H391">
            <v>0</v>
          </cell>
          <cell r="I391">
            <v>0</v>
          </cell>
          <cell r="J391">
            <v>0</v>
          </cell>
          <cell r="K391">
            <v>0</v>
          </cell>
          <cell r="M391">
            <v>7</v>
          </cell>
        </row>
        <row r="392">
          <cell r="F392">
            <v>0</v>
          </cell>
          <cell r="H392">
            <v>0</v>
          </cell>
          <cell r="I392">
            <v>0</v>
          </cell>
          <cell r="J392">
            <v>0</v>
          </cell>
          <cell r="K392">
            <v>0</v>
          </cell>
          <cell r="M392">
            <v>127</v>
          </cell>
        </row>
        <row r="393">
          <cell r="F393">
            <v>0</v>
          </cell>
          <cell r="H393">
            <v>0</v>
          </cell>
          <cell r="I393">
            <v>0</v>
          </cell>
          <cell r="J393">
            <v>0</v>
          </cell>
          <cell r="K393">
            <v>0</v>
          </cell>
          <cell r="M393">
            <v>49</v>
          </cell>
        </row>
        <row r="394">
          <cell r="F394">
            <v>0</v>
          </cell>
          <cell r="H394">
            <v>0</v>
          </cell>
          <cell r="I394">
            <v>0</v>
          </cell>
          <cell r="J394">
            <v>0</v>
          </cell>
          <cell r="K394">
            <v>0</v>
          </cell>
          <cell r="M394">
            <v>1</v>
          </cell>
        </row>
        <row r="395">
          <cell r="F395">
            <v>0</v>
          </cell>
          <cell r="H395">
            <v>0</v>
          </cell>
          <cell r="I395">
            <v>0</v>
          </cell>
          <cell r="J395">
            <v>0</v>
          </cell>
          <cell r="K395">
            <v>0</v>
          </cell>
          <cell r="M395">
            <v>1</v>
          </cell>
        </row>
        <row r="396">
          <cell r="F396">
            <v>501</v>
          </cell>
          <cell r="H396">
            <v>0</v>
          </cell>
          <cell r="I396">
            <v>501</v>
          </cell>
          <cell r="J396">
            <v>0</v>
          </cell>
          <cell r="K396">
            <v>501</v>
          </cell>
          <cell r="M396">
            <v>382</v>
          </cell>
        </row>
        <row r="398">
          <cell r="F398">
            <v>0</v>
          </cell>
          <cell r="H398">
            <v>0</v>
          </cell>
          <cell r="I398">
            <v>0</v>
          </cell>
          <cell r="J398">
            <v>0</v>
          </cell>
          <cell r="K398">
            <v>0</v>
          </cell>
          <cell r="M398">
            <v>0</v>
          </cell>
        </row>
        <row r="400">
          <cell r="F400">
            <v>2350</v>
          </cell>
          <cell r="H400">
            <v>0</v>
          </cell>
          <cell r="I400">
            <v>2350</v>
          </cell>
          <cell r="J400">
            <v>0</v>
          </cell>
          <cell r="K400">
            <v>2350</v>
          </cell>
          <cell r="M400">
            <v>0</v>
          </cell>
        </row>
        <row r="401">
          <cell r="F401">
            <v>25</v>
          </cell>
          <cell r="H401">
            <v>0</v>
          </cell>
          <cell r="I401">
            <v>25</v>
          </cell>
          <cell r="J401">
            <v>0</v>
          </cell>
          <cell r="K401">
            <v>25</v>
          </cell>
          <cell r="M401">
            <v>0</v>
          </cell>
        </row>
        <row r="402">
          <cell r="F402">
            <v>200</v>
          </cell>
          <cell r="H402">
            <v>0</v>
          </cell>
          <cell r="I402">
            <v>200</v>
          </cell>
          <cell r="J402">
            <v>0</v>
          </cell>
          <cell r="K402">
            <v>200</v>
          </cell>
          <cell r="M402">
            <v>0</v>
          </cell>
        </row>
        <row r="403">
          <cell r="F403">
            <v>0</v>
          </cell>
          <cell r="H403">
            <v>0</v>
          </cell>
          <cell r="I403">
            <v>0</v>
          </cell>
          <cell r="J403">
            <v>0</v>
          </cell>
          <cell r="K403">
            <v>0</v>
          </cell>
          <cell r="M403">
            <v>1554</v>
          </cell>
        </row>
        <row r="404">
          <cell r="F404">
            <v>0</v>
          </cell>
          <cell r="H404">
            <v>0</v>
          </cell>
          <cell r="I404">
            <v>0</v>
          </cell>
          <cell r="J404">
            <v>0</v>
          </cell>
          <cell r="K404">
            <v>0</v>
          </cell>
          <cell r="M404">
            <v>44</v>
          </cell>
        </row>
        <row r="405">
          <cell r="F405">
            <v>0</v>
          </cell>
          <cell r="H405">
            <v>0</v>
          </cell>
          <cell r="I405">
            <v>0</v>
          </cell>
          <cell r="J405">
            <v>0</v>
          </cell>
          <cell r="K405">
            <v>0</v>
          </cell>
          <cell r="M405">
            <v>14</v>
          </cell>
        </row>
        <row r="406">
          <cell r="F406">
            <v>0</v>
          </cell>
          <cell r="H406">
            <v>0</v>
          </cell>
          <cell r="I406">
            <v>0</v>
          </cell>
          <cell r="J406">
            <v>0</v>
          </cell>
          <cell r="K406">
            <v>0</v>
          </cell>
          <cell r="M406">
            <v>186</v>
          </cell>
        </row>
        <row r="407">
          <cell r="F407">
            <v>2575</v>
          </cell>
          <cell r="H407">
            <v>0</v>
          </cell>
          <cell r="I407">
            <v>2575</v>
          </cell>
          <cell r="J407">
            <v>0</v>
          </cell>
          <cell r="K407">
            <v>2575</v>
          </cell>
          <cell r="M407">
            <v>1798</v>
          </cell>
        </row>
        <row r="409">
          <cell r="F409">
            <v>34</v>
          </cell>
          <cell r="H409">
            <v>0</v>
          </cell>
          <cell r="I409">
            <v>34</v>
          </cell>
          <cell r="J409">
            <v>0</v>
          </cell>
          <cell r="K409">
            <v>34</v>
          </cell>
          <cell r="M409">
            <v>0</v>
          </cell>
        </row>
        <row r="410">
          <cell r="F410">
            <v>40</v>
          </cell>
          <cell r="H410">
            <v>0</v>
          </cell>
          <cell r="I410">
            <v>40</v>
          </cell>
          <cell r="J410">
            <v>0</v>
          </cell>
          <cell r="K410">
            <v>40</v>
          </cell>
          <cell r="M410">
            <v>0</v>
          </cell>
        </row>
        <row r="411">
          <cell r="F411">
            <v>199</v>
          </cell>
          <cell r="H411">
            <v>0</v>
          </cell>
          <cell r="I411">
            <v>199</v>
          </cell>
          <cell r="J411">
            <v>0</v>
          </cell>
          <cell r="K411">
            <v>199</v>
          </cell>
          <cell r="M411">
            <v>0</v>
          </cell>
        </row>
        <row r="412">
          <cell r="F412">
            <v>0</v>
          </cell>
          <cell r="H412">
            <v>0</v>
          </cell>
          <cell r="I412">
            <v>0</v>
          </cell>
          <cell r="J412">
            <v>0</v>
          </cell>
          <cell r="K412">
            <v>0</v>
          </cell>
          <cell r="M412">
            <v>199</v>
          </cell>
        </row>
        <row r="413">
          <cell r="F413">
            <v>0</v>
          </cell>
          <cell r="H413">
            <v>0</v>
          </cell>
          <cell r="I413">
            <v>0</v>
          </cell>
          <cell r="J413">
            <v>0</v>
          </cell>
          <cell r="K413">
            <v>0</v>
          </cell>
          <cell r="M413">
            <v>40</v>
          </cell>
        </row>
        <row r="414">
          <cell r="F414">
            <v>273</v>
          </cell>
          <cell r="H414">
            <v>0</v>
          </cell>
          <cell r="I414">
            <v>273</v>
          </cell>
          <cell r="J414">
            <v>0</v>
          </cell>
          <cell r="K414">
            <v>273</v>
          </cell>
          <cell r="M414">
            <v>239</v>
          </cell>
        </row>
        <row r="416">
          <cell r="F416">
            <v>269</v>
          </cell>
          <cell r="H416">
            <v>0</v>
          </cell>
          <cell r="I416">
            <v>269</v>
          </cell>
          <cell r="J416">
            <v>0</v>
          </cell>
          <cell r="K416">
            <v>269</v>
          </cell>
          <cell r="M416">
            <v>0</v>
          </cell>
        </row>
        <row r="417">
          <cell r="F417">
            <v>45</v>
          </cell>
          <cell r="H417">
            <v>0</v>
          </cell>
          <cell r="I417">
            <v>45</v>
          </cell>
          <cell r="J417">
            <v>0</v>
          </cell>
          <cell r="K417">
            <v>45</v>
          </cell>
          <cell r="M417">
            <v>0</v>
          </cell>
        </row>
        <row r="418">
          <cell r="F418">
            <v>0</v>
          </cell>
          <cell r="H418">
            <v>0</v>
          </cell>
          <cell r="I418">
            <v>0</v>
          </cell>
          <cell r="J418">
            <v>0</v>
          </cell>
          <cell r="K418">
            <v>0</v>
          </cell>
          <cell r="M418">
            <v>85</v>
          </cell>
        </row>
        <row r="419">
          <cell r="F419">
            <v>0</v>
          </cell>
          <cell r="H419">
            <v>0</v>
          </cell>
          <cell r="I419">
            <v>0</v>
          </cell>
          <cell r="J419">
            <v>0</v>
          </cell>
          <cell r="K419">
            <v>0</v>
          </cell>
          <cell r="M419">
            <v>35</v>
          </cell>
        </row>
        <row r="420">
          <cell r="F420">
            <v>314</v>
          </cell>
          <cell r="H420">
            <v>0</v>
          </cell>
          <cell r="I420">
            <v>314</v>
          </cell>
          <cell r="J420">
            <v>0</v>
          </cell>
          <cell r="K420">
            <v>314</v>
          </cell>
          <cell r="M420">
            <v>120</v>
          </cell>
        </row>
        <row r="422">
          <cell r="F422">
            <v>627</v>
          </cell>
          <cell r="H422">
            <v>0</v>
          </cell>
          <cell r="I422">
            <v>627</v>
          </cell>
          <cell r="J422">
            <v>0</v>
          </cell>
          <cell r="K422">
            <v>627</v>
          </cell>
          <cell r="M422">
            <v>0</v>
          </cell>
        </row>
        <row r="423">
          <cell r="F423">
            <v>60</v>
          </cell>
          <cell r="H423">
            <v>0</v>
          </cell>
          <cell r="I423">
            <v>60</v>
          </cell>
          <cell r="J423">
            <v>0</v>
          </cell>
          <cell r="K423">
            <v>60</v>
          </cell>
          <cell r="M423">
            <v>0</v>
          </cell>
        </row>
        <row r="424">
          <cell r="F424">
            <v>0</v>
          </cell>
          <cell r="H424">
            <v>0</v>
          </cell>
          <cell r="I424">
            <v>0</v>
          </cell>
          <cell r="J424">
            <v>0</v>
          </cell>
          <cell r="K424">
            <v>0</v>
          </cell>
          <cell r="M424">
            <v>887</v>
          </cell>
        </row>
        <row r="425">
          <cell r="F425">
            <v>0</v>
          </cell>
          <cell r="H425">
            <v>0</v>
          </cell>
          <cell r="I425">
            <v>0</v>
          </cell>
          <cell r="J425">
            <v>0</v>
          </cell>
          <cell r="K425">
            <v>0</v>
          </cell>
          <cell r="M425">
            <v>47</v>
          </cell>
        </row>
        <row r="426">
          <cell r="F426">
            <v>687</v>
          </cell>
          <cell r="H426">
            <v>0</v>
          </cell>
          <cell r="I426">
            <v>687</v>
          </cell>
          <cell r="J426">
            <v>0</v>
          </cell>
          <cell r="K426">
            <v>687</v>
          </cell>
          <cell r="M426">
            <v>934</v>
          </cell>
        </row>
        <row r="428">
          <cell r="F428">
            <v>0</v>
          </cell>
          <cell r="H428">
            <v>0</v>
          </cell>
          <cell r="I428">
            <v>0</v>
          </cell>
          <cell r="J428">
            <v>0</v>
          </cell>
          <cell r="K428">
            <v>0</v>
          </cell>
          <cell r="M428">
            <v>0</v>
          </cell>
        </row>
        <row r="430">
          <cell r="F430">
            <v>-151451</v>
          </cell>
          <cell r="H430">
            <v>0</v>
          </cell>
          <cell r="I430">
            <v>-151451</v>
          </cell>
          <cell r="J430">
            <v>0</v>
          </cell>
          <cell r="K430">
            <v>-151451</v>
          </cell>
          <cell r="M430">
            <v>0</v>
          </cell>
        </row>
        <row r="431">
          <cell r="F431">
            <v>0</v>
          </cell>
          <cell r="H431">
            <v>0</v>
          </cell>
          <cell r="I431">
            <v>0</v>
          </cell>
          <cell r="J431">
            <v>0</v>
          </cell>
          <cell r="K431">
            <v>0</v>
          </cell>
          <cell r="M431">
            <v>102373</v>
          </cell>
        </row>
        <row r="432">
          <cell r="F432">
            <v>0</v>
          </cell>
          <cell r="H432">
            <v>0</v>
          </cell>
          <cell r="I432">
            <v>0</v>
          </cell>
          <cell r="J432">
            <v>0</v>
          </cell>
          <cell r="K432">
            <v>0</v>
          </cell>
          <cell r="M432">
            <v>-13310</v>
          </cell>
        </row>
        <row r="433">
          <cell r="F433">
            <v>0</v>
          </cell>
          <cell r="H433">
            <v>0</v>
          </cell>
          <cell r="I433">
            <v>0</v>
          </cell>
          <cell r="J433">
            <v>0</v>
          </cell>
          <cell r="K433">
            <v>0</v>
          </cell>
          <cell r="M433">
            <v>-6071</v>
          </cell>
        </row>
        <row r="434">
          <cell r="F434">
            <v>0</v>
          </cell>
          <cell r="H434">
            <v>0</v>
          </cell>
          <cell r="I434">
            <v>0</v>
          </cell>
          <cell r="J434">
            <v>0</v>
          </cell>
          <cell r="K434">
            <v>0</v>
          </cell>
          <cell r="M434">
            <v>-5280</v>
          </cell>
        </row>
        <row r="435">
          <cell r="F435">
            <v>0</v>
          </cell>
          <cell r="H435">
            <v>0</v>
          </cell>
          <cell r="I435">
            <v>0</v>
          </cell>
          <cell r="J435">
            <v>0</v>
          </cell>
          <cell r="K435">
            <v>0</v>
          </cell>
          <cell r="M435">
            <v>-5025</v>
          </cell>
        </row>
        <row r="436">
          <cell r="F436">
            <v>-151451</v>
          </cell>
          <cell r="H436">
            <v>0</v>
          </cell>
          <cell r="I436">
            <v>-151451</v>
          </cell>
          <cell r="J436">
            <v>0</v>
          </cell>
          <cell r="K436">
            <v>-151451</v>
          </cell>
          <cell r="M436">
            <v>72687</v>
          </cell>
        </row>
        <row r="438">
          <cell r="F438">
            <v>22271</v>
          </cell>
          <cell r="H438">
            <v>0</v>
          </cell>
          <cell r="I438">
            <v>22271</v>
          </cell>
          <cell r="J438">
            <v>0</v>
          </cell>
          <cell r="K438">
            <v>22271</v>
          </cell>
          <cell r="M438">
            <v>0</v>
          </cell>
        </row>
        <row r="439">
          <cell r="F439">
            <v>0</v>
          </cell>
          <cell r="H439">
            <v>0</v>
          </cell>
          <cell r="I439">
            <v>0</v>
          </cell>
          <cell r="J439">
            <v>0</v>
          </cell>
          <cell r="K439">
            <v>0</v>
          </cell>
          <cell r="M439">
            <v>17968</v>
          </cell>
        </row>
        <row r="440">
          <cell r="F440">
            <v>22271</v>
          </cell>
          <cell r="H440">
            <v>0</v>
          </cell>
          <cell r="I440">
            <v>22271</v>
          </cell>
          <cell r="J440">
            <v>0</v>
          </cell>
          <cell r="K440">
            <v>22271</v>
          </cell>
          <cell r="M440">
            <v>17968</v>
          </cell>
        </row>
        <row r="442">
          <cell r="F442">
            <v>27993</v>
          </cell>
          <cell r="H442">
            <v>0</v>
          </cell>
          <cell r="I442">
            <v>27993</v>
          </cell>
          <cell r="J442">
            <v>0</v>
          </cell>
          <cell r="K442">
            <v>27993</v>
          </cell>
          <cell r="M442">
            <v>0</v>
          </cell>
        </row>
        <row r="443">
          <cell r="F443">
            <v>0</v>
          </cell>
          <cell r="H443">
            <v>0</v>
          </cell>
          <cell r="I443">
            <v>0</v>
          </cell>
          <cell r="J443">
            <v>0</v>
          </cell>
          <cell r="K443">
            <v>0</v>
          </cell>
          <cell r="M443">
            <v>-33242</v>
          </cell>
        </row>
        <row r="444">
          <cell r="F444">
            <v>27993</v>
          </cell>
          <cell r="H444">
            <v>0</v>
          </cell>
          <cell r="I444">
            <v>27993</v>
          </cell>
          <cell r="J444">
            <v>0</v>
          </cell>
          <cell r="K444">
            <v>27993</v>
          </cell>
          <cell r="M444">
            <v>-33242</v>
          </cell>
        </row>
        <row r="446">
          <cell r="F446">
            <v>154</v>
          </cell>
          <cell r="H446">
            <v>0</v>
          </cell>
          <cell r="I446">
            <v>154</v>
          </cell>
          <cell r="J446">
            <v>0</v>
          </cell>
          <cell r="K446">
            <v>154</v>
          </cell>
          <cell r="M446">
            <v>0</v>
          </cell>
        </row>
        <row r="447">
          <cell r="F447">
            <v>0</v>
          </cell>
          <cell r="H447">
            <v>0</v>
          </cell>
          <cell r="I447">
            <v>0</v>
          </cell>
          <cell r="J447">
            <v>0</v>
          </cell>
          <cell r="K447">
            <v>0</v>
          </cell>
          <cell r="M447">
            <v>-62517</v>
          </cell>
        </row>
        <row r="448">
          <cell r="F448">
            <v>154</v>
          </cell>
          <cell r="H448">
            <v>0</v>
          </cell>
          <cell r="I448">
            <v>154</v>
          </cell>
          <cell r="J448">
            <v>0</v>
          </cell>
          <cell r="K448">
            <v>154</v>
          </cell>
          <cell r="M448">
            <v>-62517</v>
          </cell>
        </row>
        <row r="450">
          <cell r="F450">
            <v>0</v>
          </cell>
          <cell r="H450">
            <v>0</v>
          </cell>
          <cell r="I450">
            <v>0</v>
          </cell>
          <cell r="J450">
            <v>0</v>
          </cell>
          <cell r="K450">
            <v>0</v>
          </cell>
          <cell r="M450">
            <v>0</v>
          </cell>
        </row>
        <row r="452">
          <cell r="F452">
            <v>0</v>
          </cell>
          <cell r="H452">
            <v>0</v>
          </cell>
          <cell r="I452">
            <v>0</v>
          </cell>
          <cell r="J452">
            <v>0</v>
          </cell>
          <cell r="K452">
            <v>0</v>
          </cell>
          <cell r="M452">
            <v>0</v>
          </cell>
        </row>
        <row r="454">
          <cell r="F454">
            <v>0</v>
          </cell>
          <cell r="H454">
            <v>0</v>
          </cell>
          <cell r="I454">
            <v>0</v>
          </cell>
          <cell r="J454">
            <v>0</v>
          </cell>
          <cell r="K454">
            <v>0</v>
          </cell>
          <cell r="M454">
            <v>0</v>
          </cell>
        </row>
        <row r="456">
          <cell r="F456">
            <v>0</v>
          </cell>
          <cell r="H456">
            <v>0</v>
          </cell>
          <cell r="I456">
            <v>0</v>
          </cell>
          <cell r="J456">
            <v>0</v>
          </cell>
          <cell r="K456">
            <v>0</v>
          </cell>
          <cell r="M456">
            <v>0</v>
          </cell>
        </row>
        <row r="458">
          <cell r="F458">
            <v>0</v>
          </cell>
          <cell r="H458">
            <v>0</v>
          </cell>
          <cell r="I458">
            <v>0</v>
          </cell>
          <cell r="J458">
            <v>0</v>
          </cell>
          <cell r="K458">
            <v>0</v>
          </cell>
          <cell r="M458">
            <v>0</v>
          </cell>
        </row>
        <row r="459">
          <cell r="F459">
            <v>0</v>
          </cell>
          <cell r="H459">
            <v>0</v>
          </cell>
          <cell r="I459">
            <v>0</v>
          </cell>
          <cell r="J459">
            <v>0</v>
          </cell>
          <cell r="K459">
            <v>0</v>
          </cell>
          <cell r="M459">
            <v>0</v>
          </cell>
        </row>
      </sheetData>
      <sheetData sheetId="31" refreshError="1"/>
      <sheetData sheetId="32" refreshError="1"/>
      <sheetData sheetId="33" refreshError="1"/>
      <sheetData sheetId="34" refreshError="1"/>
      <sheetData sheetId="35" refreshError="1"/>
      <sheetData sheetId="36" refreshError="1">
        <row r="1">
          <cell r="F1" t="str">
            <v>Preliminary</v>
          </cell>
          <cell r="G1" t="str">
            <v>AJE</v>
          </cell>
          <cell r="H1" t="str">
            <v>Adjusted</v>
          </cell>
          <cell r="I1" t="str">
            <v>RJE</v>
          </cell>
          <cell r="J1" t="str">
            <v>'June  2014</v>
          </cell>
          <cell r="K1" t="str">
            <v>30-06-13</v>
          </cell>
        </row>
        <row r="3">
          <cell r="F3">
            <v>613880</v>
          </cell>
          <cell r="G3">
            <v>0</v>
          </cell>
          <cell r="H3">
            <v>613880</v>
          </cell>
          <cell r="I3">
            <v>0</v>
          </cell>
          <cell r="J3">
            <v>613880</v>
          </cell>
          <cell r="K3">
            <v>0</v>
          </cell>
        </row>
        <row r="4">
          <cell r="F4">
            <v>111</v>
          </cell>
          <cell r="G4">
            <v>0</v>
          </cell>
          <cell r="H4">
            <v>111</v>
          </cell>
          <cell r="I4">
            <v>0</v>
          </cell>
          <cell r="J4">
            <v>111</v>
          </cell>
          <cell r="K4">
            <v>0</v>
          </cell>
        </row>
        <row r="5">
          <cell r="F5">
            <v>20397</v>
          </cell>
          <cell r="G5">
            <v>0</v>
          </cell>
          <cell r="H5">
            <v>20397</v>
          </cell>
          <cell r="I5">
            <v>0</v>
          </cell>
          <cell r="J5">
            <v>20397</v>
          </cell>
          <cell r="K5">
            <v>0</v>
          </cell>
        </row>
        <row r="6">
          <cell r="F6">
            <v>1096</v>
          </cell>
          <cell r="G6">
            <v>0</v>
          </cell>
          <cell r="H6">
            <v>1096</v>
          </cell>
          <cell r="I6">
            <v>0</v>
          </cell>
          <cell r="J6">
            <v>1096</v>
          </cell>
          <cell r="K6">
            <v>0</v>
          </cell>
        </row>
        <row r="7">
          <cell r="F7">
            <v>105</v>
          </cell>
          <cell r="G7">
            <v>0</v>
          </cell>
          <cell r="H7">
            <v>105</v>
          </cell>
          <cell r="I7">
            <v>0</v>
          </cell>
          <cell r="J7">
            <v>105</v>
          </cell>
          <cell r="K7">
            <v>0</v>
          </cell>
        </row>
        <row r="8">
          <cell r="F8">
            <v>1602065</v>
          </cell>
          <cell r="G8">
            <v>0</v>
          </cell>
          <cell r="H8">
            <v>1602065</v>
          </cell>
          <cell r="I8">
            <v>0</v>
          </cell>
          <cell r="J8">
            <v>1602065</v>
          </cell>
          <cell r="K8">
            <v>0</v>
          </cell>
        </row>
        <row r="9">
          <cell r="F9">
            <v>1472</v>
          </cell>
          <cell r="G9">
            <v>0</v>
          </cell>
          <cell r="H9">
            <v>1472</v>
          </cell>
          <cell r="I9">
            <v>0</v>
          </cell>
          <cell r="J9">
            <v>1472</v>
          </cell>
          <cell r="K9">
            <v>0</v>
          </cell>
        </row>
        <row r="10">
          <cell r="F10">
            <v>163194</v>
          </cell>
          <cell r="G10">
            <v>0</v>
          </cell>
          <cell r="H10">
            <v>163194</v>
          </cell>
          <cell r="I10">
            <v>0</v>
          </cell>
          <cell r="J10">
            <v>163194</v>
          </cell>
          <cell r="K10">
            <v>0</v>
          </cell>
        </row>
        <row r="11">
          <cell r="F11">
            <v>984</v>
          </cell>
          <cell r="G11">
            <v>0</v>
          </cell>
          <cell r="H11">
            <v>984</v>
          </cell>
          <cell r="I11">
            <v>0</v>
          </cell>
          <cell r="J11">
            <v>984</v>
          </cell>
          <cell r="K11">
            <v>0</v>
          </cell>
        </row>
        <row r="12">
          <cell r="F12">
            <v>24</v>
          </cell>
          <cell r="G12">
            <v>0</v>
          </cell>
          <cell r="H12">
            <v>24</v>
          </cell>
          <cell r="I12">
            <v>0</v>
          </cell>
          <cell r="J12">
            <v>24</v>
          </cell>
          <cell r="K12">
            <v>0</v>
          </cell>
        </row>
        <row r="13">
          <cell r="F13">
            <v>14</v>
          </cell>
          <cell r="G13">
            <v>0</v>
          </cell>
          <cell r="H13">
            <v>14</v>
          </cell>
          <cell r="I13">
            <v>0</v>
          </cell>
          <cell r="J13">
            <v>14</v>
          </cell>
          <cell r="K13">
            <v>0</v>
          </cell>
        </row>
        <row r="14">
          <cell r="F14">
            <v>491</v>
          </cell>
          <cell r="G14">
            <v>0</v>
          </cell>
          <cell r="H14">
            <v>491</v>
          </cell>
          <cell r="I14">
            <v>0</v>
          </cell>
          <cell r="J14">
            <v>491</v>
          </cell>
          <cell r="K14">
            <v>0</v>
          </cell>
        </row>
        <row r="15">
          <cell r="F15">
            <v>793</v>
          </cell>
          <cell r="G15">
            <v>0</v>
          </cell>
          <cell r="H15">
            <v>793</v>
          </cell>
          <cell r="I15">
            <v>0</v>
          </cell>
          <cell r="J15">
            <v>793</v>
          </cell>
          <cell r="K15">
            <v>0</v>
          </cell>
        </row>
        <row r="16">
          <cell r="F16">
            <v>6</v>
          </cell>
          <cell r="G16">
            <v>0</v>
          </cell>
          <cell r="H16">
            <v>6</v>
          </cell>
          <cell r="I16">
            <v>0</v>
          </cell>
          <cell r="J16">
            <v>6</v>
          </cell>
          <cell r="K16">
            <v>0</v>
          </cell>
        </row>
        <row r="17">
          <cell r="F17">
            <v>5</v>
          </cell>
          <cell r="G17">
            <v>0</v>
          </cell>
          <cell r="H17">
            <v>5</v>
          </cell>
          <cell r="I17">
            <v>0</v>
          </cell>
          <cell r="J17">
            <v>5</v>
          </cell>
          <cell r="K17">
            <v>0</v>
          </cell>
        </row>
        <row r="18">
          <cell r="F18">
            <v>0</v>
          </cell>
          <cell r="G18">
            <v>0</v>
          </cell>
          <cell r="H18">
            <v>0</v>
          </cell>
          <cell r="I18">
            <v>0</v>
          </cell>
          <cell r="J18">
            <v>0</v>
          </cell>
          <cell r="K18">
            <v>994</v>
          </cell>
        </row>
        <row r="19">
          <cell r="F19">
            <v>0</v>
          </cell>
          <cell r="G19">
            <v>0</v>
          </cell>
          <cell r="H19">
            <v>0</v>
          </cell>
          <cell r="I19">
            <v>0</v>
          </cell>
          <cell r="J19">
            <v>0</v>
          </cell>
          <cell r="K19">
            <v>252</v>
          </cell>
        </row>
        <row r="20">
          <cell r="F20">
            <v>0</v>
          </cell>
          <cell r="G20">
            <v>0</v>
          </cell>
          <cell r="H20">
            <v>0</v>
          </cell>
          <cell r="I20">
            <v>0</v>
          </cell>
          <cell r="J20">
            <v>0</v>
          </cell>
          <cell r="K20">
            <v>8743</v>
          </cell>
        </row>
        <row r="21">
          <cell r="F21">
            <v>0</v>
          </cell>
          <cell r="G21">
            <v>0</v>
          </cell>
          <cell r="H21">
            <v>0</v>
          </cell>
          <cell r="I21">
            <v>0</v>
          </cell>
          <cell r="J21">
            <v>0</v>
          </cell>
          <cell r="K21">
            <v>644</v>
          </cell>
        </row>
        <row r="22">
          <cell r="F22">
            <v>0</v>
          </cell>
          <cell r="G22">
            <v>0</v>
          </cell>
          <cell r="H22">
            <v>0</v>
          </cell>
          <cell r="I22">
            <v>0</v>
          </cell>
          <cell r="J22">
            <v>0</v>
          </cell>
          <cell r="K22">
            <v>14</v>
          </cell>
        </row>
        <row r="23">
          <cell r="F23">
            <v>0</v>
          </cell>
          <cell r="G23">
            <v>0</v>
          </cell>
          <cell r="H23">
            <v>0</v>
          </cell>
          <cell r="I23">
            <v>0</v>
          </cell>
          <cell r="J23">
            <v>0</v>
          </cell>
          <cell r="K23">
            <v>169619</v>
          </cell>
        </row>
        <row r="24">
          <cell r="F24">
            <v>0</v>
          </cell>
          <cell r="G24">
            <v>0</v>
          </cell>
          <cell r="H24">
            <v>0</v>
          </cell>
          <cell r="I24">
            <v>0</v>
          </cell>
          <cell r="J24">
            <v>0</v>
          </cell>
          <cell r="K24">
            <v>2362</v>
          </cell>
        </row>
        <row r="25">
          <cell r="F25">
            <v>0</v>
          </cell>
          <cell r="G25">
            <v>0</v>
          </cell>
          <cell r="H25">
            <v>0</v>
          </cell>
          <cell r="I25">
            <v>0</v>
          </cell>
          <cell r="J25">
            <v>0</v>
          </cell>
          <cell r="K25">
            <v>200664</v>
          </cell>
        </row>
        <row r="26">
          <cell r="F26">
            <v>0</v>
          </cell>
          <cell r="G26">
            <v>0</v>
          </cell>
          <cell r="H26">
            <v>0</v>
          </cell>
          <cell r="I26">
            <v>0</v>
          </cell>
          <cell r="J26">
            <v>0</v>
          </cell>
          <cell r="K26">
            <v>1549595</v>
          </cell>
        </row>
        <row r="27">
          <cell r="F27">
            <v>0</v>
          </cell>
          <cell r="G27">
            <v>0</v>
          </cell>
          <cell r="H27">
            <v>0</v>
          </cell>
          <cell r="I27">
            <v>0</v>
          </cell>
          <cell r="J27">
            <v>0</v>
          </cell>
          <cell r="K27">
            <v>477616</v>
          </cell>
        </row>
        <row r="28">
          <cell r="F28">
            <v>0</v>
          </cell>
          <cell r="G28">
            <v>0</v>
          </cell>
          <cell r="H28">
            <v>0</v>
          </cell>
          <cell r="I28">
            <v>0</v>
          </cell>
          <cell r="J28">
            <v>0</v>
          </cell>
          <cell r="K28">
            <v>822</v>
          </cell>
        </row>
        <row r="29">
          <cell r="F29">
            <v>0</v>
          </cell>
          <cell r="G29">
            <v>0</v>
          </cell>
          <cell r="H29">
            <v>0</v>
          </cell>
          <cell r="I29">
            <v>0</v>
          </cell>
          <cell r="J29">
            <v>0</v>
          </cell>
          <cell r="K29">
            <v>57042</v>
          </cell>
        </row>
        <row r="30">
          <cell r="F30">
            <v>0</v>
          </cell>
          <cell r="G30">
            <v>0</v>
          </cell>
          <cell r="H30">
            <v>0</v>
          </cell>
          <cell r="I30">
            <v>0</v>
          </cell>
          <cell r="J30">
            <v>0</v>
          </cell>
          <cell r="K30">
            <v>200023</v>
          </cell>
        </row>
        <row r="31">
          <cell r="F31">
            <v>2404637</v>
          </cell>
          <cell r="G31">
            <v>0</v>
          </cell>
          <cell r="H31">
            <v>2404637</v>
          </cell>
          <cell r="I31">
            <v>0</v>
          </cell>
          <cell r="J31">
            <v>2404637</v>
          </cell>
          <cell r="K31">
            <v>2668390</v>
          </cell>
        </row>
        <row r="33">
          <cell r="F33">
            <v>0</v>
          </cell>
          <cell r="G33">
            <v>0</v>
          </cell>
          <cell r="H33">
            <v>0</v>
          </cell>
          <cell r="I33">
            <v>0</v>
          </cell>
          <cell r="J33">
            <v>0</v>
          </cell>
          <cell r="K33">
            <v>0</v>
          </cell>
        </row>
        <row r="35">
          <cell r="F35">
            <v>1556878</v>
          </cell>
          <cell r="G35">
            <v>0</v>
          </cell>
          <cell r="H35">
            <v>1556878</v>
          </cell>
          <cell r="I35">
            <v>0</v>
          </cell>
          <cell r="J35">
            <v>1556878</v>
          </cell>
          <cell r="K35">
            <v>0</v>
          </cell>
        </row>
        <row r="36">
          <cell r="F36">
            <v>35528</v>
          </cell>
          <cell r="G36">
            <v>0</v>
          </cell>
          <cell r="H36">
            <v>35528</v>
          </cell>
          <cell r="I36">
            <v>0</v>
          </cell>
          <cell r="J36">
            <v>35528</v>
          </cell>
          <cell r="K36">
            <v>0</v>
          </cell>
        </row>
        <row r="37">
          <cell r="F37">
            <v>-112614</v>
          </cell>
          <cell r="G37">
            <v>0</v>
          </cell>
          <cell r="H37">
            <v>-112614</v>
          </cell>
          <cell r="I37">
            <v>0</v>
          </cell>
          <cell r="J37">
            <v>-112614</v>
          </cell>
          <cell r="K37">
            <v>0</v>
          </cell>
        </row>
        <row r="38">
          <cell r="F38">
            <v>0</v>
          </cell>
          <cell r="G38">
            <v>0</v>
          </cell>
          <cell r="H38">
            <v>0</v>
          </cell>
          <cell r="I38">
            <v>0</v>
          </cell>
          <cell r="J38">
            <v>0</v>
          </cell>
          <cell r="K38">
            <v>0</v>
          </cell>
        </row>
        <row r="39">
          <cell r="F39">
            <v>58184</v>
          </cell>
          <cell r="G39">
            <v>0</v>
          </cell>
          <cell r="H39">
            <v>58184</v>
          </cell>
          <cell r="I39">
            <v>0</v>
          </cell>
          <cell r="J39">
            <v>58184</v>
          </cell>
          <cell r="K39">
            <v>0</v>
          </cell>
        </row>
        <row r="40">
          <cell r="F40">
            <v>-58184</v>
          </cell>
          <cell r="G40">
            <v>0</v>
          </cell>
          <cell r="H40">
            <v>-58184</v>
          </cell>
          <cell r="I40">
            <v>0</v>
          </cell>
          <cell r="J40">
            <v>-58184</v>
          </cell>
          <cell r="K40">
            <v>0</v>
          </cell>
        </row>
        <row r="41">
          <cell r="F41">
            <v>0</v>
          </cell>
          <cell r="G41">
            <v>0</v>
          </cell>
          <cell r="H41">
            <v>0</v>
          </cell>
          <cell r="I41">
            <v>0</v>
          </cell>
          <cell r="J41">
            <v>0</v>
          </cell>
          <cell r="K41">
            <v>2214478</v>
          </cell>
        </row>
        <row r="42">
          <cell r="F42">
            <v>0</v>
          </cell>
          <cell r="G42">
            <v>0</v>
          </cell>
          <cell r="H42">
            <v>0</v>
          </cell>
          <cell r="I42">
            <v>0</v>
          </cell>
          <cell r="J42">
            <v>0</v>
          </cell>
          <cell r="K42">
            <v>11757</v>
          </cell>
        </row>
        <row r="43">
          <cell r="F43">
            <v>0</v>
          </cell>
          <cell r="G43">
            <v>0</v>
          </cell>
          <cell r="H43">
            <v>0</v>
          </cell>
          <cell r="I43">
            <v>0</v>
          </cell>
          <cell r="J43">
            <v>0</v>
          </cell>
          <cell r="K43">
            <v>-137306</v>
          </cell>
        </row>
        <row r="44">
          <cell r="F44">
            <v>0</v>
          </cell>
          <cell r="G44">
            <v>0</v>
          </cell>
          <cell r="H44">
            <v>0</v>
          </cell>
          <cell r="I44">
            <v>0</v>
          </cell>
          <cell r="J44">
            <v>0</v>
          </cell>
          <cell r="K44">
            <v>-152652</v>
          </cell>
        </row>
        <row r="45">
          <cell r="F45">
            <v>0</v>
          </cell>
          <cell r="G45">
            <v>0</v>
          </cell>
          <cell r="H45">
            <v>0</v>
          </cell>
          <cell r="I45">
            <v>0</v>
          </cell>
          <cell r="J45">
            <v>0</v>
          </cell>
          <cell r="K45">
            <v>21983</v>
          </cell>
        </row>
        <row r="46">
          <cell r="F46">
            <v>0</v>
          </cell>
          <cell r="G46">
            <v>0</v>
          </cell>
          <cell r="H46">
            <v>0</v>
          </cell>
          <cell r="I46">
            <v>0</v>
          </cell>
          <cell r="J46">
            <v>0</v>
          </cell>
          <cell r="K46">
            <v>35000</v>
          </cell>
        </row>
        <row r="47">
          <cell r="F47">
            <v>0</v>
          </cell>
          <cell r="G47">
            <v>0</v>
          </cell>
          <cell r="H47">
            <v>0</v>
          </cell>
          <cell r="I47">
            <v>0</v>
          </cell>
          <cell r="J47">
            <v>0</v>
          </cell>
          <cell r="K47">
            <v>-21983</v>
          </cell>
        </row>
        <row r="48">
          <cell r="F48">
            <v>0</v>
          </cell>
          <cell r="G48">
            <v>0</v>
          </cell>
          <cell r="H48">
            <v>0</v>
          </cell>
          <cell r="I48">
            <v>0</v>
          </cell>
          <cell r="J48">
            <v>0</v>
          </cell>
          <cell r="K48">
            <v>-35000</v>
          </cell>
        </row>
        <row r="49">
          <cell r="F49">
            <v>0</v>
          </cell>
          <cell r="G49">
            <v>0</v>
          </cell>
          <cell r="H49">
            <v>0</v>
          </cell>
          <cell r="I49">
            <v>0</v>
          </cell>
          <cell r="J49">
            <v>0</v>
          </cell>
          <cell r="K49">
            <v>0</v>
          </cell>
        </row>
        <row r="50">
          <cell r="F50">
            <v>1479792</v>
          </cell>
          <cell r="G50">
            <v>0</v>
          </cell>
          <cell r="H50">
            <v>1479792</v>
          </cell>
          <cell r="I50">
            <v>0</v>
          </cell>
          <cell r="J50">
            <v>1479792</v>
          </cell>
          <cell r="K50">
            <v>1936277</v>
          </cell>
        </row>
        <row r="52">
          <cell r="F52">
            <v>0</v>
          </cell>
          <cell r="G52">
            <v>0</v>
          </cell>
          <cell r="H52">
            <v>0</v>
          </cell>
          <cell r="I52">
            <v>0</v>
          </cell>
          <cell r="J52">
            <v>0</v>
          </cell>
          <cell r="K52">
            <v>0</v>
          </cell>
        </row>
        <row r="54">
          <cell r="F54">
            <v>214060</v>
          </cell>
          <cell r="G54">
            <v>0</v>
          </cell>
          <cell r="H54">
            <v>214060</v>
          </cell>
          <cell r="I54">
            <v>0</v>
          </cell>
          <cell r="J54">
            <v>214060</v>
          </cell>
          <cell r="K54">
            <v>0</v>
          </cell>
        </row>
        <row r="55">
          <cell r="F55">
            <v>-10</v>
          </cell>
          <cell r="G55">
            <v>0</v>
          </cell>
          <cell r="H55">
            <v>-10</v>
          </cell>
          <cell r="I55">
            <v>0</v>
          </cell>
          <cell r="J55">
            <v>-10</v>
          </cell>
          <cell r="K55">
            <v>0</v>
          </cell>
        </row>
        <row r="56">
          <cell r="F56">
            <v>-2113</v>
          </cell>
          <cell r="G56">
            <v>0</v>
          </cell>
          <cell r="H56">
            <v>-2113</v>
          </cell>
          <cell r="I56">
            <v>0</v>
          </cell>
          <cell r="J56">
            <v>-2113</v>
          </cell>
          <cell r="K56">
            <v>0</v>
          </cell>
        </row>
        <row r="57">
          <cell r="F57">
            <v>2800500</v>
          </cell>
          <cell r="G57">
            <v>0</v>
          </cell>
          <cell r="H57">
            <v>2800500</v>
          </cell>
          <cell r="I57">
            <v>0</v>
          </cell>
          <cell r="J57">
            <v>2800500</v>
          </cell>
          <cell r="K57">
            <v>0</v>
          </cell>
        </row>
        <row r="58">
          <cell r="F58">
            <v>-188</v>
          </cell>
          <cell r="G58">
            <v>0</v>
          </cell>
          <cell r="H58">
            <v>-188</v>
          </cell>
          <cell r="I58">
            <v>0</v>
          </cell>
          <cell r="J58">
            <v>-188</v>
          </cell>
          <cell r="K58">
            <v>0</v>
          </cell>
        </row>
        <row r="59">
          <cell r="F59">
            <v>7655</v>
          </cell>
          <cell r="G59">
            <v>0</v>
          </cell>
          <cell r="H59">
            <v>7655</v>
          </cell>
          <cell r="I59">
            <v>0</v>
          </cell>
          <cell r="J59">
            <v>7655</v>
          </cell>
          <cell r="K59">
            <v>0</v>
          </cell>
        </row>
        <row r="60">
          <cell r="F60">
            <v>3454000</v>
          </cell>
          <cell r="G60">
            <v>0</v>
          </cell>
          <cell r="H60">
            <v>3454000</v>
          </cell>
          <cell r="I60">
            <v>0</v>
          </cell>
          <cell r="J60">
            <v>3454000</v>
          </cell>
          <cell r="K60">
            <v>0</v>
          </cell>
        </row>
        <row r="61">
          <cell r="F61">
            <v>3202</v>
          </cell>
          <cell r="G61">
            <v>0</v>
          </cell>
          <cell r="H61">
            <v>3202</v>
          </cell>
          <cell r="I61">
            <v>0</v>
          </cell>
          <cell r="J61">
            <v>3202</v>
          </cell>
          <cell r="K61">
            <v>0</v>
          </cell>
        </row>
        <row r="62">
          <cell r="F62">
            <v>-49948</v>
          </cell>
          <cell r="G62">
            <v>0</v>
          </cell>
          <cell r="H62">
            <v>-49948</v>
          </cell>
          <cell r="I62">
            <v>0</v>
          </cell>
          <cell r="J62">
            <v>-49948</v>
          </cell>
          <cell r="K62">
            <v>0</v>
          </cell>
        </row>
        <row r="63">
          <cell r="F63">
            <v>0</v>
          </cell>
          <cell r="G63">
            <v>0</v>
          </cell>
          <cell r="H63">
            <v>0</v>
          </cell>
          <cell r="I63">
            <v>0</v>
          </cell>
          <cell r="J63">
            <v>0</v>
          </cell>
          <cell r="K63">
            <v>2989650</v>
          </cell>
        </row>
        <row r="64">
          <cell r="F64">
            <v>0</v>
          </cell>
          <cell r="G64">
            <v>0</v>
          </cell>
          <cell r="H64">
            <v>0</v>
          </cell>
          <cell r="I64">
            <v>0</v>
          </cell>
          <cell r="J64">
            <v>0</v>
          </cell>
          <cell r="K64">
            <v>3334</v>
          </cell>
        </row>
        <row r="65">
          <cell r="F65">
            <v>0</v>
          </cell>
          <cell r="G65">
            <v>0</v>
          </cell>
          <cell r="H65">
            <v>0</v>
          </cell>
          <cell r="I65">
            <v>0</v>
          </cell>
          <cell r="J65">
            <v>0</v>
          </cell>
          <cell r="K65">
            <v>-100726</v>
          </cell>
        </row>
        <row r="66">
          <cell r="F66">
            <v>0</v>
          </cell>
          <cell r="G66">
            <v>0</v>
          </cell>
          <cell r="H66">
            <v>0</v>
          </cell>
          <cell r="I66">
            <v>0</v>
          </cell>
          <cell r="J66">
            <v>0</v>
          </cell>
          <cell r="K66">
            <v>1377700</v>
          </cell>
        </row>
        <row r="67">
          <cell r="F67">
            <v>0</v>
          </cell>
          <cell r="G67">
            <v>0</v>
          </cell>
          <cell r="H67">
            <v>0</v>
          </cell>
          <cell r="I67">
            <v>0</v>
          </cell>
          <cell r="J67">
            <v>0</v>
          </cell>
          <cell r="K67">
            <v>7568</v>
          </cell>
        </row>
        <row r="68">
          <cell r="F68">
            <v>0</v>
          </cell>
          <cell r="G68">
            <v>0</v>
          </cell>
          <cell r="H68">
            <v>0</v>
          </cell>
          <cell r="I68">
            <v>0</v>
          </cell>
          <cell r="J68">
            <v>0</v>
          </cell>
          <cell r="K68">
            <v>28595</v>
          </cell>
        </row>
        <row r="69">
          <cell r="F69">
            <v>0</v>
          </cell>
          <cell r="G69">
            <v>0</v>
          </cell>
          <cell r="H69">
            <v>0</v>
          </cell>
          <cell r="I69">
            <v>0</v>
          </cell>
          <cell r="J69">
            <v>0</v>
          </cell>
          <cell r="K69">
            <v>1805700</v>
          </cell>
        </row>
        <row r="70">
          <cell r="F70">
            <v>0</v>
          </cell>
          <cell r="G70">
            <v>0</v>
          </cell>
          <cell r="H70">
            <v>0</v>
          </cell>
          <cell r="I70">
            <v>0</v>
          </cell>
          <cell r="J70">
            <v>0</v>
          </cell>
          <cell r="K70">
            <v>-2233</v>
          </cell>
        </row>
        <row r="71">
          <cell r="F71">
            <v>0</v>
          </cell>
          <cell r="G71">
            <v>0</v>
          </cell>
          <cell r="H71">
            <v>0</v>
          </cell>
          <cell r="I71">
            <v>0</v>
          </cell>
          <cell r="J71">
            <v>0</v>
          </cell>
          <cell r="K71">
            <v>4888</v>
          </cell>
        </row>
        <row r="72">
          <cell r="F72">
            <v>6427158</v>
          </cell>
          <cell r="G72">
            <v>0</v>
          </cell>
          <cell r="H72">
            <v>6427158</v>
          </cell>
          <cell r="I72">
            <v>0</v>
          </cell>
          <cell r="J72">
            <v>6427158</v>
          </cell>
          <cell r="K72">
            <v>6114476</v>
          </cell>
        </row>
        <row r="74">
          <cell r="F74">
            <v>500000</v>
          </cell>
          <cell r="G74">
            <v>0</v>
          </cell>
          <cell r="H74">
            <v>500000</v>
          </cell>
          <cell r="I74">
            <v>0</v>
          </cell>
          <cell r="J74">
            <v>500000</v>
          </cell>
          <cell r="K74">
            <v>0</v>
          </cell>
        </row>
        <row r="75">
          <cell r="F75">
            <v>0</v>
          </cell>
          <cell r="G75">
            <v>0</v>
          </cell>
          <cell r="H75">
            <v>0</v>
          </cell>
          <cell r="I75">
            <v>0</v>
          </cell>
          <cell r="J75">
            <v>0</v>
          </cell>
          <cell r="K75">
            <v>500000</v>
          </cell>
        </row>
        <row r="76">
          <cell r="F76">
            <v>500000</v>
          </cell>
          <cell r="G76">
            <v>0</v>
          </cell>
          <cell r="H76">
            <v>500000</v>
          </cell>
          <cell r="I76">
            <v>0</v>
          </cell>
          <cell r="J76">
            <v>500000</v>
          </cell>
          <cell r="K76">
            <v>500000</v>
          </cell>
        </row>
        <row r="78">
          <cell r="F78">
            <v>0</v>
          </cell>
          <cell r="G78">
            <v>0</v>
          </cell>
          <cell r="H78">
            <v>0</v>
          </cell>
          <cell r="I78">
            <v>0</v>
          </cell>
          <cell r="J78">
            <v>0</v>
          </cell>
          <cell r="K78">
            <v>0</v>
          </cell>
        </row>
        <row r="80">
          <cell r="F80">
            <v>25279</v>
          </cell>
          <cell r="G80">
            <v>0</v>
          </cell>
          <cell r="H80">
            <v>25279</v>
          </cell>
          <cell r="I80">
            <v>0</v>
          </cell>
          <cell r="J80">
            <v>25279</v>
          </cell>
          <cell r="K80">
            <v>0</v>
          </cell>
        </row>
        <row r="81">
          <cell r="F81">
            <v>-23125</v>
          </cell>
          <cell r="G81">
            <v>0</v>
          </cell>
          <cell r="H81">
            <v>-23125</v>
          </cell>
          <cell r="I81">
            <v>0</v>
          </cell>
          <cell r="J81">
            <v>-23125</v>
          </cell>
          <cell r="K81">
            <v>0</v>
          </cell>
        </row>
        <row r="82">
          <cell r="F82">
            <v>6038</v>
          </cell>
          <cell r="G82">
            <v>0</v>
          </cell>
          <cell r="H82">
            <v>6038</v>
          </cell>
          <cell r="I82">
            <v>0</v>
          </cell>
          <cell r="J82">
            <v>6038</v>
          </cell>
          <cell r="K82">
            <v>0</v>
          </cell>
        </row>
        <row r="83">
          <cell r="F83">
            <v>4206</v>
          </cell>
          <cell r="G83">
            <v>0</v>
          </cell>
          <cell r="H83">
            <v>4206</v>
          </cell>
          <cell r="I83">
            <v>0</v>
          </cell>
          <cell r="J83">
            <v>4206</v>
          </cell>
          <cell r="K83">
            <v>0</v>
          </cell>
        </row>
        <row r="84">
          <cell r="F84">
            <v>1</v>
          </cell>
          <cell r="G84">
            <v>0</v>
          </cell>
          <cell r="H84">
            <v>1</v>
          </cell>
          <cell r="I84">
            <v>0</v>
          </cell>
          <cell r="J84">
            <v>1</v>
          </cell>
          <cell r="K84">
            <v>0</v>
          </cell>
        </row>
        <row r="85">
          <cell r="F85">
            <v>62</v>
          </cell>
          <cell r="G85">
            <v>0</v>
          </cell>
          <cell r="H85">
            <v>62</v>
          </cell>
          <cell r="I85">
            <v>0</v>
          </cell>
          <cell r="J85">
            <v>62</v>
          </cell>
          <cell r="K85">
            <v>0</v>
          </cell>
        </row>
        <row r="86">
          <cell r="F86">
            <v>391</v>
          </cell>
          <cell r="G86">
            <v>0</v>
          </cell>
          <cell r="H86">
            <v>391</v>
          </cell>
          <cell r="I86">
            <v>0</v>
          </cell>
          <cell r="J86">
            <v>391</v>
          </cell>
          <cell r="K86">
            <v>0</v>
          </cell>
        </row>
        <row r="87">
          <cell r="F87">
            <v>0</v>
          </cell>
          <cell r="G87">
            <v>0</v>
          </cell>
          <cell r="H87">
            <v>0</v>
          </cell>
          <cell r="I87">
            <v>0</v>
          </cell>
          <cell r="J87">
            <v>0</v>
          </cell>
          <cell r="K87">
            <v>0</v>
          </cell>
        </row>
        <row r="88">
          <cell r="F88">
            <v>3669</v>
          </cell>
          <cell r="G88">
            <v>0</v>
          </cell>
          <cell r="H88">
            <v>3669</v>
          </cell>
          <cell r="I88">
            <v>0</v>
          </cell>
          <cell r="J88">
            <v>3669</v>
          </cell>
          <cell r="K88">
            <v>0</v>
          </cell>
        </row>
        <row r="89">
          <cell r="F89">
            <v>277</v>
          </cell>
          <cell r="G89">
            <v>0</v>
          </cell>
          <cell r="H89">
            <v>277</v>
          </cell>
          <cell r="I89">
            <v>0</v>
          </cell>
          <cell r="J89">
            <v>277</v>
          </cell>
          <cell r="K89">
            <v>0</v>
          </cell>
        </row>
        <row r="90">
          <cell r="F90">
            <v>7</v>
          </cell>
          <cell r="G90">
            <v>0</v>
          </cell>
          <cell r="H90">
            <v>7</v>
          </cell>
          <cell r="I90">
            <v>0</v>
          </cell>
          <cell r="J90">
            <v>7</v>
          </cell>
          <cell r="K90">
            <v>0</v>
          </cell>
        </row>
        <row r="91">
          <cell r="F91">
            <v>0</v>
          </cell>
          <cell r="G91">
            <v>0</v>
          </cell>
          <cell r="H91">
            <v>0</v>
          </cell>
          <cell r="I91">
            <v>0</v>
          </cell>
          <cell r="J91">
            <v>0</v>
          </cell>
          <cell r="K91">
            <v>0</v>
          </cell>
        </row>
        <row r="92">
          <cell r="F92">
            <v>19</v>
          </cell>
          <cell r="G92">
            <v>0</v>
          </cell>
          <cell r="H92">
            <v>19</v>
          </cell>
          <cell r="I92">
            <v>0</v>
          </cell>
          <cell r="J92">
            <v>19</v>
          </cell>
          <cell r="K92">
            <v>0</v>
          </cell>
        </row>
        <row r="93">
          <cell r="F93">
            <v>3</v>
          </cell>
          <cell r="G93">
            <v>0</v>
          </cell>
          <cell r="H93">
            <v>3</v>
          </cell>
          <cell r="I93">
            <v>0</v>
          </cell>
          <cell r="J93">
            <v>3</v>
          </cell>
          <cell r="K93">
            <v>0</v>
          </cell>
        </row>
        <row r="94">
          <cell r="F94">
            <v>26421</v>
          </cell>
          <cell r="G94">
            <v>0</v>
          </cell>
          <cell r="H94">
            <v>26421</v>
          </cell>
          <cell r="I94">
            <v>0</v>
          </cell>
          <cell r="J94">
            <v>26421</v>
          </cell>
          <cell r="K94">
            <v>0</v>
          </cell>
        </row>
        <row r="95">
          <cell r="F95">
            <v>2682</v>
          </cell>
          <cell r="G95">
            <v>0</v>
          </cell>
          <cell r="H95">
            <v>2682</v>
          </cell>
          <cell r="I95">
            <v>0</v>
          </cell>
          <cell r="J95">
            <v>2682</v>
          </cell>
          <cell r="K95">
            <v>0</v>
          </cell>
        </row>
        <row r="96">
          <cell r="F96">
            <v>315815</v>
          </cell>
          <cell r="G96">
            <v>0</v>
          </cell>
          <cell r="H96">
            <v>315815</v>
          </cell>
          <cell r="I96">
            <v>0</v>
          </cell>
          <cell r="J96">
            <v>315815</v>
          </cell>
          <cell r="K96">
            <v>0</v>
          </cell>
        </row>
        <row r="97">
          <cell r="F97">
            <v>15878</v>
          </cell>
          <cell r="G97">
            <v>0</v>
          </cell>
          <cell r="H97">
            <v>15878</v>
          </cell>
          <cell r="I97">
            <v>0</v>
          </cell>
          <cell r="J97">
            <v>15878</v>
          </cell>
          <cell r="K97">
            <v>0</v>
          </cell>
        </row>
        <row r="98">
          <cell r="F98">
            <v>0</v>
          </cell>
          <cell r="G98">
            <v>0</v>
          </cell>
          <cell r="H98">
            <v>0</v>
          </cell>
          <cell r="I98">
            <v>0</v>
          </cell>
          <cell r="J98">
            <v>0</v>
          </cell>
          <cell r="K98">
            <v>18080</v>
          </cell>
        </row>
        <row r="99">
          <cell r="F99">
            <v>0</v>
          </cell>
          <cell r="G99">
            <v>0</v>
          </cell>
          <cell r="H99">
            <v>0</v>
          </cell>
          <cell r="I99">
            <v>0</v>
          </cell>
          <cell r="J99">
            <v>0</v>
          </cell>
          <cell r="K99">
            <v>9370</v>
          </cell>
        </row>
        <row r="100">
          <cell r="F100">
            <v>0</v>
          </cell>
          <cell r="G100">
            <v>0</v>
          </cell>
          <cell r="H100">
            <v>0</v>
          </cell>
          <cell r="I100">
            <v>0</v>
          </cell>
          <cell r="J100">
            <v>0</v>
          </cell>
          <cell r="K100">
            <v>10293</v>
          </cell>
        </row>
        <row r="101">
          <cell r="F101">
            <v>0</v>
          </cell>
          <cell r="G101">
            <v>0</v>
          </cell>
          <cell r="H101">
            <v>0</v>
          </cell>
          <cell r="I101">
            <v>0</v>
          </cell>
          <cell r="J101">
            <v>0</v>
          </cell>
          <cell r="K101">
            <v>51720</v>
          </cell>
        </row>
        <row r="102">
          <cell r="F102">
            <v>0</v>
          </cell>
          <cell r="G102">
            <v>0</v>
          </cell>
          <cell r="H102">
            <v>0</v>
          </cell>
          <cell r="I102">
            <v>0</v>
          </cell>
          <cell r="J102">
            <v>0</v>
          </cell>
          <cell r="K102">
            <v>4040</v>
          </cell>
        </row>
        <row r="103">
          <cell r="F103">
            <v>0</v>
          </cell>
          <cell r="G103">
            <v>0</v>
          </cell>
          <cell r="H103">
            <v>0</v>
          </cell>
          <cell r="I103">
            <v>0</v>
          </cell>
          <cell r="J103">
            <v>0</v>
          </cell>
          <cell r="K103">
            <v>-54310</v>
          </cell>
        </row>
        <row r="104">
          <cell r="F104">
            <v>0</v>
          </cell>
          <cell r="G104">
            <v>0</v>
          </cell>
          <cell r="H104">
            <v>0</v>
          </cell>
          <cell r="I104">
            <v>0</v>
          </cell>
          <cell r="J104">
            <v>0</v>
          </cell>
          <cell r="K104">
            <v>-9370</v>
          </cell>
        </row>
        <row r="105">
          <cell r="F105">
            <v>0</v>
          </cell>
          <cell r="G105">
            <v>0</v>
          </cell>
          <cell r="H105">
            <v>0</v>
          </cell>
          <cell r="I105">
            <v>0</v>
          </cell>
          <cell r="J105">
            <v>0</v>
          </cell>
          <cell r="K105">
            <v>-10293</v>
          </cell>
        </row>
        <row r="106">
          <cell r="F106">
            <v>0</v>
          </cell>
          <cell r="G106">
            <v>0</v>
          </cell>
          <cell r="H106">
            <v>0</v>
          </cell>
          <cell r="I106">
            <v>0</v>
          </cell>
          <cell r="J106">
            <v>0</v>
          </cell>
          <cell r="K106">
            <v>-2616</v>
          </cell>
        </row>
        <row r="107">
          <cell r="F107">
            <v>0</v>
          </cell>
          <cell r="G107">
            <v>0</v>
          </cell>
          <cell r="H107">
            <v>0</v>
          </cell>
          <cell r="I107">
            <v>0</v>
          </cell>
          <cell r="J107">
            <v>0</v>
          </cell>
          <cell r="K107">
            <v>37911</v>
          </cell>
        </row>
        <row r="108">
          <cell r="F108">
            <v>0</v>
          </cell>
          <cell r="G108">
            <v>0</v>
          </cell>
          <cell r="H108">
            <v>0</v>
          </cell>
          <cell r="I108">
            <v>0</v>
          </cell>
          <cell r="J108">
            <v>0</v>
          </cell>
          <cell r="K108">
            <v>16</v>
          </cell>
        </row>
        <row r="109">
          <cell r="F109">
            <v>0</v>
          </cell>
          <cell r="G109">
            <v>0</v>
          </cell>
          <cell r="H109">
            <v>0</v>
          </cell>
          <cell r="I109">
            <v>0</v>
          </cell>
          <cell r="J109">
            <v>0</v>
          </cell>
          <cell r="K109">
            <v>10</v>
          </cell>
        </row>
        <row r="110">
          <cell r="F110">
            <v>0</v>
          </cell>
          <cell r="G110">
            <v>0</v>
          </cell>
          <cell r="H110">
            <v>0</v>
          </cell>
          <cell r="I110">
            <v>0</v>
          </cell>
          <cell r="J110">
            <v>0</v>
          </cell>
          <cell r="K110">
            <v>888</v>
          </cell>
        </row>
        <row r="111">
          <cell r="F111">
            <v>0</v>
          </cell>
          <cell r="G111">
            <v>0</v>
          </cell>
          <cell r="H111">
            <v>0</v>
          </cell>
          <cell r="I111">
            <v>0</v>
          </cell>
          <cell r="J111">
            <v>0</v>
          </cell>
          <cell r="K111">
            <v>448</v>
          </cell>
        </row>
        <row r="112">
          <cell r="F112">
            <v>0</v>
          </cell>
          <cell r="G112">
            <v>0</v>
          </cell>
          <cell r="H112">
            <v>0</v>
          </cell>
          <cell r="I112">
            <v>0</v>
          </cell>
          <cell r="J112">
            <v>0</v>
          </cell>
          <cell r="K112">
            <v>14</v>
          </cell>
        </row>
        <row r="113">
          <cell r="F113">
            <v>0</v>
          </cell>
          <cell r="G113">
            <v>0</v>
          </cell>
          <cell r="H113">
            <v>0</v>
          </cell>
          <cell r="I113">
            <v>0</v>
          </cell>
          <cell r="J113">
            <v>0</v>
          </cell>
          <cell r="K113">
            <v>156</v>
          </cell>
        </row>
        <row r="114">
          <cell r="F114">
            <v>0</v>
          </cell>
          <cell r="G114">
            <v>0</v>
          </cell>
          <cell r="H114">
            <v>0</v>
          </cell>
          <cell r="I114">
            <v>0</v>
          </cell>
          <cell r="J114">
            <v>0</v>
          </cell>
          <cell r="K114">
            <v>1324</v>
          </cell>
        </row>
        <row r="115">
          <cell r="F115">
            <v>0</v>
          </cell>
          <cell r="G115">
            <v>0</v>
          </cell>
          <cell r="H115">
            <v>0</v>
          </cell>
          <cell r="I115">
            <v>0</v>
          </cell>
          <cell r="J115">
            <v>0</v>
          </cell>
          <cell r="K115">
            <v>3233</v>
          </cell>
        </row>
        <row r="116">
          <cell r="F116">
            <v>0</v>
          </cell>
          <cell r="G116">
            <v>0</v>
          </cell>
          <cell r="H116">
            <v>0</v>
          </cell>
          <cell r="I116">
            <v>0</v>
          </cell>
          <cell r="J116">
            <v>0</v>
          </cell>
          <cell r="K116">
            <v>419</v>
          </cell>
        </row>
        <row r="117">
          <cell r="F117">
            <v>0</v>
          </cell>
          <cell r="G117">
            <v>0</v>
          </cell>
          <cell r="H117">
            <v>0</v>
          </cell>
          <cell r="I117">
            <v>0</v>
          </cell>
          <cell r="J117">
            <v>0</v>
          </cell>
          <cell r="K117">
            <v>8</v>
          </cell>
        </row>
        <row r="118">
          <cell r="F118">
            <v>0</v>
          </cell>
          <cell r="G118">
            <v>0</v>
          </cell>
          <cell r="H118">
            <v>0</v>
          </cell>
          <cell r="I118">
            <v>0</v>
          </cell>
          <cell r="J118">
            <v>0</v>
          </cell>
          <cell r="K118">
            <v>16114</v>
          </cell>
        </row>
        <row r="119">
          <cell r="F119">
            <v>0</v>
          </cell>
          <cell r="G119">
            <v>0</v>
          </cell>
          <cell r="H119">
            <v>0</v>
          </cell>
          <cell r="I119">
            <v>0</v>
          </cell>
          <cell r="J119">
            <v>0</v>
          </cell>
          <cell r="K119">
            <v>7691</v>
          </cell>
        </row>
        <row r="120">
          <cell r="F120">
            <v>0</v>
          </cell>
          <cell r="G120">
            <v>0</v>
          </cell>
          <cell r="H120">
            <v>0</v>
          </cell>
          <cell r="I120">
            <v>0</v>
          </cell>
          <cell r="J120">
            <v>0</v>
          </cell>
          <cell r="K120">
            <v>391</v>
          </cell>
        </row>
        <row r="121">
          <cell r="F121">
            <v>0</v>
          </cell>
          <cell r="G121">
            <v>0</v>
          </cell>
          <cell r="H121">
            <v>0</v>
          </cell>
          <cell r="I121">
            <v>0</v>
          </cell>
          <cell r="J121">
            <v>0</v>
          </cell>
          <cell r="K121">
            <v>644</v>
          </cell>
        </row>
        <row r="122">
          <cell r="F122">
            <v>0</v>
          </cell>
          <cell r="G122">
            <v>0</v>
          </cell>
          <cell r="H122">
            <v>0</v>
          </cell>
          <cell r="I122">
            <v>0</v>
          </cell>
          <cell r="J122">
            <v>0</v>
          </cell>
          <cell r="K122">
            <v>39</v>
          </cell>
        </row>
        <row r="123">
          <cell r="F123">
            <v>0</v>
          </cell>
          <cell r="G123">
            <v>0</v>
          </cell>
          <cell r="H123">
            <v>0</v>
          </cell>
          <cell r="I123">
            <v>0</v>
          </cell>
          <cell r="J123">
            <v>0</v>
          </cell>
          <cell r="K123">
            <v>315</v>
          </cell>
        </row>
        <row r="124">
          <cell r="F124">
            <v>0</v>
          </cell>
          <cell r="G124">
            <v>0</v>
          </cell>
          <cell r="H124">
            <v>0</v>
          </cell>
          <cell r="I124">
            <v>0</v>
          </cell>
          <cell r="J124">
            <v>0</v>
          </cell>
          <cell r="K124">
            <v>1577</v>
          </cell>
        </row>
        <row r="125">
          <cell r="F125">
            <v>0</v>
          </cell>
          <cell r="G125">
            <v>0</v>
          </cell>
          <cell r="H125">
            <v>0</v>
          </cell>
          <cell r="I125">
            <v>0</v>
          </cell>
          <cell r="J125">
            <v>0</v>
          </cell>
          <cell r="K125">
            <v>1674</v>
          </cell>
        </row>
        <row r="126">
          <cell r="F126">
            <v>0</v>
          </cell>
          <cell r="G126">
            <v>0</v>
          </cell>
          <cell r="H126">
            <v>0</v>
          </cell>
          <cell r="I126">
            <v>0</v>
          </cell>
          <cell r="J126">
            <v>0</v>
          </cell>
          <cell r="K126">
            <v>407</v>
          </cell>
        </row>
        <row r="127">
          <cell r="F127">
            <v>0</v>
          </cell>
          <cell r="G127">
            <v>0</v>
          </cell>
          <cell r="H127">
            <v>0</v>
          </cell>
          <cell r="I127">
            <v>0</v>
          </cell>
          <cell r="J127">
            <v>0</v>
          </cell>
          <cell r="K127">
            <v>2589</v>
          </cell>
        </row>
        <row r="128">
          <cell r="F128">
            <v>0</v>
          </cell>
          <cell r="G128">
            <v>0</v>
          </cell>
          <cell r="H128">
            <v>0</v>
          </cell>
          <cell r="I128">
            <v>0</v>
          </cell>
          <cell r="J128">
            <v>0</v>
          </cell>
          <cell r="K128">
            <v>91</v>
          </cell>
        </row>
        <row r="129">
          <cell r="F129">
            <v>0</v>
          </cell>
          <cell r="G129">
            <v>0</v>
          </cell>
          <cell r="H129">
            <v>0</v>
          </cell>
          <cell r="I129">
            <v>0</v>
          </cell>
          <cell r="J129">
            <v>0</v>
          </cell>
          <cell r="K129">
            <v>1085</v>
          </cell>
        </row>
        <row r="130">
          <cell r="F130">
            <v>0</v>
          </cell>
          <cell r="G130">
            <v>0</v>
          </cell>
          <cell r="H130">
            <v>0</v>
          </cell>
          <cell r="I130">
            <v>0</v>
          </cell>
          <cell r="J130">
            <v>0</v>
          </cell>
          <cell r="K130">
            <v>233</v>
          </cell>
        </row>
        <row r="131">
          <cell r="F131">
            <v>0</v>
          </cell>
          <cell r="G131">
            <v>0</v>
          </cell>
          <cell r="H131">
            <v>0</v>
          </cell>
          <cell r="I131">
            <v>0</v>
          </cell>
          <cell r="J131">
            <v>0</v>
          </cell>
          <cell r="K131">
            <v>135</v>
          </cell>
        </row>
        <row r="132">
          <cell r="F132">
            <v>0</v>
          </cell>
          <cell r="G132">
            <v>0</v>
          </cell>
          <cell r="H132">
            <v>0</v>
          </cell>
          <cell r="I132">
            <v>0</v>
          </cell>
          <cell r="J132">
            <v>0</v>
          </cell>
          <cell r="K132">
            <v>14049</v>
          </cell>
        </row>
        <row r="133">
          <cell r="F133">
            <v>0</v>
          </cell>
          <cell r="G133">
            <v>0</v>
          </cell>
          <cell r="H133">
            <v>0</v>
          </cell>
          <cell r="I133">
            <v>0</v>
          </cell>
          <cell r="J133">
            <v>0</v>
          </cell>
          <cell r="K133">
            <v>104</v>
          </cell>
        </row>
        <row r="134">
          <cell r="F134">
            <v>0</v>
          </cell>
          <cell r="G134">
            <v>0</v>
          </cell>
          <cell r="H134">
            <v>0</v>
          </cell>
          <cell r="I134">
            <v>0</v>
          </cell>
          <cell r="J134">
            <v>0</v>
          </cell>
          <cell r="K134">
            <v>47142</v>
          </cell>
        </row>
        <row r="135">
          <cell r="F135">
            <v>0</v>
          </cell>
          <cell r="G135">
            <v>0</v>
          </cell>
          <cell r="H135">
            <v>0</v>
          </cell>
          <cell r="I135">
            <v>0</v>
          </cell>
          <cell r="J135">
            <v>0</v>
          </cell>
          <cell r="K135">
            <v>11304</v>
          </cell>
        </row>
        <row r="136">
          <cell r="F136">
            <v>0</v>
          </cell>
          <cell r="G136">
            <v>0</v>
          </cell>
          <cell r="H136">
            <v>0</v>
          </cell>
          <cell r="I136">
            <v>0</v>
          </cell>
          <cell r="J136">
            <v>0</v>
          </cell>
          <cell r="K136">
            <v>10814</v>
          </cell>
        </row>
        <row r="137">
          <cell r="F137">
            <v>0</v>
          </cell>
          <cell r="G137">
            <v>0</v>
          </cell>
          <cell r="H137">
            <v>0</v>
          </cell>
          <cell r="I137">
            <v>0</v>
          </cell>
          <cell r="J137">
            <v>0</v>
          </cell>
          <cell r="K137">
            <v>517</v>
          </cell>
        </row>
        <row r="138">
          <cell r="F138">
            <v>0</v>
          </cell>
          <cell r="G138">
            <v>0</v>
          </cell>
          <cell r="H138">
            <v>0</v>
          </cell>
          <cell r="I138">
            <v>0</v>
          </cell>
          <cell r="J138">
            <v>0</v>
          </cell>
          <cell r="K138">
            <v>246</v>
          </cell>
        </row>
        <row r="139">
          <cell r="F139">
            <v>0</v>
          </cell>
          <cell r="G139">
            <v>0</v>
          </cell>
          <cell r="H139">
            <v>0</v>
          </cell>
          <cell r="I139">
            <v>0</v>
          </cell>
          <cell r="J139">
            <v>0</v>
          </cell>
          <cell r="K139">
            <v>13884</v>
          </cell>
        </row>
        <row r="140">
          <cell r="F140">
            <v>0</v>
          </cell>
          <cell r="G140">
            <v>0</v>
          </cell>
          <cell r="H140">
            <v>0</v>
          </cell>
          <cell r="I140">
            <v>0</v>
          </cell>
          <cell r="J140">
            <v>0</v>
          </cell>
          <cell r="K140">
            <v>8868</v>
          </cell>
        </row>
        <row r="141">
          <cell r="F141">
            <v>377623</v>
          </cell>
          <cell r="G141">
            <v>0</v>
          </cell>
          <cell r="H141">
            <v>377623</v>
          </cell>
          <cell r="I141">
            <v>0</v>
          </cell>
          <cell r="J141">
            <v>377623</v>
          </cell>
          <cell r="K141">
            <v>201254</v>
          </cell>
        </row>
        <row r="143">
          <cell r="F143">
            <v>77500</v>
          </cell>
          <cell r="G143">
            <v>0</v>
          </cell>
          <cell r="H143">
            <v>77500</v>
          </cell>
          <cell r="I143">
            <v>0</v>
          </cell>
          <cell r="J143">
            <v>77500</v>
          </cell>
          <cell r="K143">
            <v>0</v>
          </cell>
        </row>
        <row r="144">
          <cell r="F144">
            <v>500</v>
          </cell>
          <cell r="G144">
            <v>0</v>
          </cell>
          <cell r="H144">
            <v>500</v>
          </cell>
          <cell r="I144">
            <v>0</v>
          </cell>
          <cell r="J144">
            <v>500</v>
          </cell>
          <cell r="K144">
            <v>0</v>
          </cell>
        </row>
        <row r="145">
          <cell r="F145">
            <v>2500</v>
          </cell>
          <cell r="G145">
            <v>0</v>
          </cell>
          <cell r="H145">
            <v>2500</v>
          </cell>
          <cell r="I145">
            <v>0</v>
          </cell>
          <cell r="J145">
            <v>2500</v>
          </cell>
          <cell r="K145">
            <v>0</v>
          </cell>
        </row>
        <row r="146">
          <cell r="F146">
            <v>200</v>
          </cell>
          <cell r="G146">
            <v>0</v>
          </cell>
          <cell r="H146">
            <v>200</v>
          </cell>
          <cell r="I146">
            <v>0</v>
          </cell>
          <cell r="J146">
            <v>200</v>
          </cell>
          <cell r="K146">
            <v>0</v>
          </cell>
        </row>
        <row r="147">
          <cell r="F147">
            <v>0</v>
          </cell>
          <cell r="G147">
            <v>0</v>
          </cell>
          <cell r="H147">
            <v>0</v>
          </cell>
          <cell r="I147">
            <v>0</v>
          </cell>
          <cell r="J147">
            <v>0</v>
          </cell>
          <cell r="K147">
            <v>0</v>
          </cell>
        </row>
        <row r="148">
          <cell r="F148">
            <v>101</v>
          </cell>
          <cell r="G148">
            <v>0</v>
          </cell>
          <cell r="H148">
            <v>101</v>
          </cell>
          <cell r="I148">
            <v>0</v>
          </cell>
          <cell r="J148">
            <v>101</v>
          </cell>
          <cell r="K148">
            <v>0</v>
          </cell>
        </row>
        <row r="149">
          <cell r="F149">
            <v>0</v>
          </cell>
          <cell r="G149">
            <v>0</v>
          </cell>
          <cell r="H149">
            <v>0</v>
          </cell>
          <cell r="I149">
            <v>0</v>
          </cell>
          <cell r="J149">
            <v>0</v>
          </cell>
          <cell r="K149">
            <v>500</v>
          </cell>
        </row>
        <row r="150">
          <cell r="F150">
            <v>0</v>
          </cell>
          <cell r="G150">
            <v>0</v>
          </cell>
          <cell r="H150">
            <v>0</v>
          </cell>
          <cell r="I150">
            <v>0</v>
          </cell>
          <cell r="J150">
            <v>0</v>
          </cell>
          <cell r="K150">
            <v>2500</v>
          </cell>
        </row>
        <row r="151">
          <cell r="F151">
            <v>0</v>
          </cell>
          <cell r="G151">
            <v>0</v>
          </cell>
          <cell r="H151">
            <v>0</v>
          </cell>
          <cell r="I151">
            <v>0</v>
          </cell>
          <cell r="J151">
            <v>0</v>
          </cell>
          <cell r="K151">
            <v>200</v>
          </cell>
        </row>
        <row r="152">
          <cell r="F152">
            <v>0</v>
          </cell>
          <cell r="G152">
            <v>0</v>
          </cell>
          <cell r="H152">
            <v>0</v>
          </cell>
          <cell r="I152">
            <v>0</v>
          </cell>
          <cell r="J152">
            <v>0</v>
          </cell>
          <cell r="K152">
            <v>100</v>
          </cell>
        </row>
        <row r="153">
          <cell r="F153">
            <v>80801</v>
          </cell>
          <cell r="G153">
            <v>0</v>
          </cell>
          <cell r="H153">
            <v>80801</v>
          </cell>
          <cell r="I153">
            <v>0</v>
          </cell>
          <cell r="J153">
            <v>80801</v>
          </cell>
          <cell r="K153">
            <v>3300</v>
          </cell>
        </row>
        <row r="155">
          <cell r="F155">
            <v>0</v>
          </cell>
          <cell r="G155">
            <v>0</v>
          </cell>
          <cell r="H155">
            <v>0</v>
          </cell>
          <cell r="I155">
            <v>0</v>
          </cell>
          <cell r="J155">
            <v>0</v>
          </cell>
          <cell r="K155">
            <v>11510</v>
          </cell>
        </row>
        <row r="156">
          <cell r="F156">
            <v>0</v>
          </cell>
          <cell r="G156">
            <v>0</v>
          </cell>
          <cell r="H156">
            <v>0</v>
          </cell>
          <cell r="I156">
            <v>0</v>
          </cell>
          <cell r="J156">
            <v>0</v>
          </cell>
          <cell r="K156">
            <v>-11510</v>
          </cell>
        </row>
        <row r="157">
          <cell r="F157">
            <v>0</v>
          </cell>
          <cell r="G157">
            <v>0</v>
          </cell>
          <cell r="H157">
            <v>0</v>
          </cell>
          <cell r="I157">
            <v>0</v>
          </cell>
          <cell r="J157">
            <v>0</v>
          </cell>
          <cell r="K157">
            <v>0</v>
          </cell>
        </row>
        <row r="159">
          <cell r="F159">
            <v>-13605</v>
          </cell>
          <cell r="G159">
            <v>0</v>
          </cell>
          <cell r="H159">
            <v>-13605</v>
          </cell>
          <cell r="I159">
            <v>0</v>
          </cell>
          <cell r="J159">
            <v>-13605</v>
          </cell>
          <cell r="K159">
            <v>0</v>
          </cell>
        </row>
        <row r="160">
          <cell r="F160">
            <v>-2177</v>
          </cell>
          <cell r="G160">
            <v>0</v>
          </cell>
          <cell r="H160">
            <v>-2177</v>
          </cell>
          <cell r="I160">
            <v>0</v>
          </cell>
          <cell r="J160">
            <v>-2177</v>
          </cell>
          <cell r="K160">
            <v>0</v>
          </cell>
        </row>
        <row r="161">
          <cell r="F161">
            <v>-31880</v>
          </cell>
          <cell r="G161">
            <v>0</v>
          </cell>
          <cell r="H161">
            <v>-31880</v>
          </cell>
          <cell r="I161">
            <v>0</v>
          </cell>
          <cell r="J161">
            <v>-31880</v>
          </cell>
          <cell r="K161">
            <v>0</v>
          </cell>
        </row>
        <row r="162">
          <cell r="F162">
            <v>0</v>
          </cell>
          <cell r="G162">
            <v>0</v>
          </cell>
          <cell r="H162">
            <v>0</v>
          </cell>
          <cell r="I162">
            <v>0</v>
          </cell>
          <cell r="J162">
            <v>0</v>
          </cell>
          <cell r="K162">
            <v>-14098</v>
          </cell>
        </row>
        <row r="163">
          <cell r="F163">
            <v>0</v>
          </cell>
          <cell r="G163">
            <v>0</v>
          </cell>
          <cell r="H163">
            <v>0</v>
          </cell>
          <cell r="I163">
            <v>0</v>
          </cell>
          <cell r="J163">
            <v>0</v>
          </cell>
          <cell r="K163">
            <v>-2471</v>
          </cell>
        </row>
        <row r="164">
          <cell r="F164">
            <v>0</v>
          </cell>
          <cell r="G164">
            <v>0</v>
          </cell>
          <cell r="H164">
            <v>0</v>
          </cell>
          <cell r="I164">
            <v>0</v>
          </cell>
          <cell r="J164">
            <v>0</v>
          </cell>
          <cell r="K164">
            <v>-1348</v>
          </cell>
        </row>
        <row r="165">
          <cell r="F165">
            <v>-47662</v>
          </cell>
          <cell r="G165">
            <v>0</v>
          </cell>
          <cell r="H165">
            <v>-47662</v>
          </cell>
          <cell r="I165">
            <v>0</v>
          </cell>
          <cell r="J165">
            <v>-47662</v>
          </cell>
          <cell r="K165">
            <v>-17917</v>
          </cell>
        </row>
        <row r="167">
          <cell r="F167">
            <v>-767</v>
          </cell>
          <cell r="G167">
            <v>0</v>
          </cell>
          <cell r="H167">
            <v>-767</v>
          </cell>
          <cell r="I167">
            <v>0</v>
          </cell>
          <cell r="J167">
            <v>-767</v>
          </cell>
          <cell r="K167">
            <v>0</v>
          </cell>
        </row>
        <row r="168">
          <cell r="F168">
            <v>0</v>
          </cell>
          <cell r="G168">
            <v>0</v>
          </cell>
          <cell r="H168">
            <v>0</v>
          </cell>
          <cell r="I168">
            <v>0</v>
          </cell>
          <cell r="J168">
            <v>0</v>
          </cell>
          <cell r="K168">
            <v>-789</v>
          </cell>
        </row>
        <row r="169">
          <cell r="F169">
            <v>-767</v>
          </cell>
          <cell r="G169">
            <v>0</v>
          </cell>
          <cell r="H169">
            <v>-767</v>
          </cell>
          <cell r="I169">
            <v>0</v>
          </cell>
          <cell r="J169">
            <v>-767</v>
          </cell>
          <cell r="K169">
            <v>-789</v>
          </cell>
        </row>
        <row r="171">
          <cell r="F171">
            <v>-8167</v>
          </cell>
          <cell r="G171">
            <v>0</v>
          </cell>
          <cell r="H171">
            <v>-8167</v>
          </cell>
          <cell r="I171">
            <v>0</v>
          </cell>
          <cell r="J171">
            <v>-8167</v>
          </cell>
          <cell r="K171">
            <v>0</v>
          </cell>
        </row>
        <row r="172">
          <cell r="F172">
            <v>0</v>
          </cell>
          <cell r="G172">
            <v>0</v>
          </cell>
          <cell r="H172">
            <v>0</v>
          </cell>
          <cell r="I172">
            <v>0</v>
          </cell>
          <cell r="J172">
            <v>0</v>
          </cell>
          <cell r="K172">
            <v>-7010</v>
          </cell>
        </row>
        <row r="173">
          <cell r="F173">
            <v>-8167</v>
          </cell>
          <cell r="G173">
            <v>0</v>
          </cell>
          <cell r="H173">
            <v>-8167</v>
          </cell>
          <cell r="I173">
            <v>0</v>
          </cell>
          <cell r="J173">
            <v>-8167</v>
          </cell>
          <cell r="K173">
            <v>-7010</v>
          </cell>
        </row>
        <row r="175">
          <cell r="F175">
            <v>0</v>
          </cell>
          <cell r="G175">
            <v>0</v>
          </cell>
          <cell r="H175">
            <v>0</v>
          </cell>
          <cell r="I175">
            <v>0</v>
          </cell>
          <cell r="J175">
            <v>0</v>
          </cell>
          <cell r="K175">
            <v>0</v>
          </cell>
        </row>
        <row r="177">
          <cell r="F177">
            <v>0</v>
          </cell>
          <cell r="G177">
            <v>0</v>
          </cell>
          <cell r="H177">
            <v>0</v>
          </cell>
          <cell r="I177">
            <v>0</v>
          </cell>
          <cell r="J177">
            <v>0</v>
          </cell>
          <cell r="K177">
            <v>0</v>
          </cell>
        </row>
        <row r="178">
          <cell r="F178">
            <v>0</v>
          </cell>
          <cell r="G178">
            <v>0</v>
          </cell>
          <cell r="H178">
            <v>0</v>
          </cell>
          <cell r="I178">
            <v>0</v>
          </cell>
          <cell r="J178">
            <v>0</v>
          </cell>
          <cell r="K178">
            <v>0</v>
          </cell>
        </row>
        <row r="179">
          <cell r="F179">
            <v>0</v>
          </cell>
          <cell r="G179">
            <v>0</v>
          </cell>
          <cell r="H179">
            <v>0</v>
          </cell>
          <cell r="I179">
            <v>0</v>
          </cell>
          <cell r="J179">
            <v>0</v>
          </cell>
          <cell r="K179">
            <v>0</v>
          </cell>
        </row>
        <row r="181">
          <cell r="F181">
            <v>-10583</v>
          </cell>
          <cell r="G181">
            <v>0</v>
          </cell>
          <cell r="H181">
            <v>-10583</v>
          </cell>
          <cell r="I181">
            <v>0</v>
          </cell>
          <cell r="J181">
            <v>-10583</v>
          </cell>
          <cell r="K181">
            <v>0</v>
          </cell>
        </row>
        <row r="182">
          <cell r="F182">
            <v>-502</v>
          </cell>
          <cell r="G182">
            <v>0</v>
          </cell>
          <cell r="H182">
            <v>-502</v>
          </cell>
          <cell r="I182">
            <v>0</v>
          </cell>
          <cell r="J182">
            <v>-502</v>
          </cell>
          <cell r="K182">
            <v>0</v>
          </cell>
        </row>
        <row r="183">
          <cell r="F183">
            <v>-98643</v>
          </cell>
          <cell r="G183">
            <v>0</v>
          </cell>
          <cell r="H183">
            <v>-98643</v>
          </cell>
          <cell r="I183">
            <v>0</v>
          </cell>
          <cell r="J183">
            <v>-98643</v>
          </cell>
          <cell r="K183">
            <v>0</v>
          </cell>
        </row>
        <row r="184">
          <cell r="F184">
            <v>-520</v>
          </cell>
          <cell r="G184">
            <v>0</v>
          </cell>
          <cell r="H184">
            <v>-520</v>
          </cell>
          <cell r="I184">
            <v>0</v>
          </cell>
          <cell r="J184">
            <v>-520</v>
          </cell>
          <cell r="K184">
            <v>0</v>
          </cell>
        </row>
        <row r="185">
          <cell r="F185">
            <v>-557</v>
          </cell>
          <cell r="G185">
            <v>0</v>
          </cell>
          <cell r="H185">
            <v>-557</v>
          </cell>
          <cell r="I185">
            <v>0</v>
          </cell>
          <cell r="J185">
            <v>-557</v>
          </cell>
          <cell r="K185">
            <v>0</v>
          </cell>
        </row>
        <row r="186">
          <cell r="F186">
            <v>0</v>
          </cell>
          <cell r="G186">
            <v>0</v>
          </cell>
          <cell r="H186">
            <v>0</v>
          </cell>
          <cell r="I186">
            <v>0</v>
          </cell>
          <cell r="J186">
            <v>0</v>
          </cell>
          <cell r="K186">
            <v>0</v>
          </cell>
        </row>
        <row r="187">
          <cell r="F187">
            <v>0</v>
          </cell>
          <cell r="G187">
            <v>0</v>
          </cell>
          <cell r="H187">
            <v>0</v>
          </cell>
          <cell r="I187">
            <v>0</v>
          </cell>
          <cell r="J187">
            <v>0</v>
          </cell>
          <cell r="K187">
            <v>0</v>
          </cell>
        </row>
        <row r="188">
          <cell r="F188">
            <v>-378</v>
          </cell>
          <cell r="G188">
            <v>0</v>
          </cell>
          <cell r="H188">
            <v>-378</v>
          </cell>
          <cell r="I188">
            <v>0</v>
          </cell>
          <cell r="J188">
            <v>-378</v>
          </cell>
          <cell r="K188">
            <v>0</v>
          </cell>
        </row>
        <row r="189">
          <cell r="F189">
            <v>-250</v>
          </cell>
          <cell r="G189">
            <v>0</v>
          </cell>
          <cell r="H189">
            <v>-250</v>
          </cell>
          <cell r="I189">
            <v>0</v>
          </cell>
          <cell r="J189">
            <v>-250</v>
          </cell>
          <cell r="K189">
            <v>0</v>
          </cell>
        </row>
        <row r="190">
          <cell r="F190">
            <v>0</v>
          </cell>
          <cell r="G190">
            <v>0</v>
          </cell>
          <cell r="H190">
            <v>0</v>
          </cell>
          <cell r="I190">
            <v>0</v>
          </cell>
          <cell r="J190">
            <v>0</v>
          </cell>
          <cell r="K190">
            <v>-198</v>
          </cell>
        </row>
        <row r="191">
          <cell r="F191">
            <v>0</v>
          </cell>
          <cell r="G191">
            <v>0</v>
          </cell>
          <cell r="H191">
            <v>0</v>
          </cell>
          <cell r="I191">
            <v>0</v>
          </cell>
          <cell r="J191">
            <v>0</v>
          </cell>
          <cell r="K191">
            <v>0</v>
          </cell>
        </row>
        <row r="192">
          <cell r="F192">
            <v>0</v>
          </cell>
          <cell r="G192">
            <v>0</v>
          </cell>
          <cell r="H192">
            <v>0</v>
          </cell>
          <cell r="I192">
            <v>0</v>
          </cell>
          <cell r="J192">
            <v>0</v>
          </cell>
          <cell r="K192">
            <v>0</v>
          </cell>
        </row>
        <row r="193">
          <cell r="F193">
            <v>0</v>
          </cell>
          <cell r="G193">
            <v>0</v>
          </cell>
          <cell r="H193">
            <v>0</v>
          </cell>
          <cell r="I193">
            <v>0</v>
          </cell>
          <cell r="J193">
            <v>0</v>
          </cell>
          <cell r="K193">
            <v>0</v>
          </cell>
        </row>
        <row r="194">
          <cell r="F194">
            <v>0</v>
          </cell>
          <cell r="G194">
            <v>0</v>
          </cell>
          <cell r="H194">
            <v>0</v>
          </cell>
          <cell r="I194">
            <v>0</v>
          </cell>
          <cell r="J194">
            <v>0</v>
          </cell>
          <cell r="K194">
            <v>-123</v>
          </cell>
        </row>
        <row r="195">
          <cell r="F195">
            <v>0</v>
          </cell>
          <cell r="G195">
            <v>0</v>
          </cell>
          <cell r="H195">
            <v>0</v>
          </cell>
          <cell r="I195">
            <v>0</v>
          </cell>
          <cell r="J195">
            <v>0</v>
          </cell>
          <cell r="K195">
            <v>-90</v>
          </cell>
        </row>
        <row r="196">
          <cell r="F196">
            <v>0</v>
          </cell>
          <cell r="G196">
            <v>0</v>
          </cell>
          <cell r="H196">
            <v>0</v>
          </cell>
          <cell r="I196">
            <v>0</v>
          </cell>
          <cell r="J196">
            <v>0</v>
          </cell>
          <cell r="K196">
            <v>-3</v>
          </cell>
        </row>
        <row r="197">
          <cell r="F197">
            <v>0</v>
          </cell>
          <cell r="G197">
            <v>0</v>
          </cell>
          <cell r="H197">
            <v>0</v>
          </cell>
          <cell r="I197">
            <v>0</v>
          </cell>
          <cell r="J197">
            <v>0</v>
          </cell>
          <cell r="K197">
            <v>0</v>
          </cell>
        </row>
        <row r="198">
          <cell r="F198">
            <v>0</v>
          </cell>
          <cell r="G198">
            <v>0</v>
          </cell>
          <cell r="H198">
            <v>0</v>
          </cell>
          <cell r="I198">
            <v>0</v>
          </cell>
          <cell r="J198">
            <v>0</v>
          </cell>
          <cell r="K198">
            <v>-2</v>
          </cell>
        </row>
        <row r="199">
          <cell r="F199">
            <v>0</v>
          </cell>
          <cell r="G199">
            <v>0</v>
          </cell>
          <cell r="H199">
            <v>0</v>
          </cell>
          <cell r="I199">
            <v>0</v>
          </cell>
          <cell r="J199">
            <v>0</v>
          </cell>
          <cell r="K199">
            <v>-6</v>
          </cell>
        </row>
        <row r="200">
          <cell r="F200">
            <v>0</v>
          </cell>
          <cell r="G200">
            <v>0</v>
          </cell>
          <cell r="H200">
            <v>0</v>
          </cell>
          <cell r="I200">
            <v>0</v>
          </cell>
          <cell r="J200">
            <v>0</v>
          </cell>
          <cell r="K200">
            <v>-76372</v>
          </cell>
        </row>
        <row r="201">
          <cell r="F201">
            <v>0</v>
          </cell>
          <cell r="G201">
            <v>0</v>
          </cell>
          <cell r="H201">
            <v>0</v>
          </cell>
          <cell r="I201">
            <v>0</v>
          </cell>
          <cell r="J201">
            <v>0</v>
          </cell>
          <cell r="K201">
            <v>-610</v>
          </cell>
        </row>
        <row r="202">
          <cell r="F202">
            <v>0</v>
          </cell>
          <cell r="G202">
            <v>0</v>
          </cell>
          <cell r="H202">
            <v>0</v>
          </cell>
          <cell r="I202">
            <v>0</v>
          </cell>
          <cell r="J202">
            <v>0</v>
          </cell>
          <cell r="K202">
            <v>-57</v>
          </cell>
        </row>
        <row r="203">
          <cell r="F203">
            <v>0</v>
          </cell>
          <cell r="G203">
            <v>0</v>
          </cell>
          <cell r="H203">
            <v>0</v>
          </cell>
          <cell r="I203">
            <v>0</v>
          </cell>
          <cell r="J203">
            <v>0</v>
          </cell>
          <cell r="K203">
            <v>-10</v>
          </cell>
        </row>
        <row r="204">
          <cell r="F204">
            <v>0</v>
          </cell>
          <cell r="G204">
            <v>0</v>
          </cell>
          <cell r="H204">
            <v>0</v>
          </cell>
          <cell r="I204">
            <v>0</v>
          </cell>
          <cell r="J204">
            <v>0</v>
          </cell>
          <cell r="K204">
            <v>-1</v>
          </cell>
        </row>
        <row r="205">
          <cell r="F205">
            <v>0</v>
          </cell>
          <cell r="G205">
            <v>0</v>
          </cell>
          <cell r="H205">
            <v>0</v>
          </cell>
          <cell r="I205">
            <v>0</v>
          </cell>
          <cell r="J205">
            <v>0</v>
          </cell>
          <cell r="K205">
            <v>-83</v>
          </cell>
        </row>
        <row r="206">
          <cell r="F206">
            <v>0</v>
          </cell>
          <cell r="G206">
            <v>0</v>
          </cell>
          <cell r="H206">
            <v>0</v>
          </cell>
          <cell r="I206">
            <v>0</v>
          </cell>
          <cell r="J206">
            <v>0</v>
          </cell>
          <cell r="K206">
            <v>-378</v>
          </cell>
        </row>
        <row r="207">
          <cell r="F207">
            <v>0</v>
          </cell>
          <cell r="G207">
            <v>0</v>
          </cell>
          <cell r="H207">
            <v>0</v>
          </cell>
          <cell r="I207">
            <v>0</v>
          </cell>
          <cell r="J207">
            <v>0</v>
          </cell>
          <cell r="K207">
            <v>-300</v>
          </cell>
        </row>
        <row r="208">
          <cell r="F208">
            <v>-111433</v>
          </cell>
          <cell r="G208">
            <v>0</v>
          </cell>
          <cell r="H208">
            <v>-111433</v>
          </cell>
          <cell r="I208">
            <v>0</v>
          </cell>
          <cell r="J208">
            <v>-111433</v>
          </cell>
          <cell r="K208">
            <v>-78233</v>
          </cell>
        </row>
        <row r="210">
          <cell r="F210">
            <v>0</v>
          </cell>
          <cell r="G210">
            <v>0</v>
          </cell>
          <cell r="H210">
            <v>0</v>
          </cell>
          <cell r="I210">
            <v>0</v>
          </cell>
          <cell r="J210">
            <v>0</v>
          </cell>
          <cell r="K210">
            <v>0</v>
          </cell>
        </row>
        <row r="212">
          <cell r="F212">
            <v>0</v>
          </cell>
          <cell r="G212">
            <v>0</v>
          </cell>
          <cell r="H212">
            <v>0</v>
          </cell>
          <cell r="I212">
            <v>0</v>
          </cell>
          <cell r="J212">
            <v>0</v>
          </cell>
          <cell r="K212">
            <v>0</v>
          </cell>
        </row>
        <row r="214">
          <cell r="F214">
            <v>-7973245</v>
          </cell>
          <cell r="G214">
            <v>0</v>
          </cell>
          <cell r="H214">
            <v>-7973245</v>
          </cell>
          <cell r="I214">
            <v>0</v>
          </cell>
          <cell r="J214">
            <v>-7973245</v>
          </cell>
          <cell r="K214">
            <v>0</v>
          </cell>
        </row>
        <row r="215">
          <cell r="F215">
            <v>8281286</v>
          </cell>
          <cell r="G215">
            <v>0</v>
          </cell>
          <cell r="H215">
            <v>8281286</v>
          </cell>
          <cell r="I215">
            <v>0</v>
          </cell>
          <cell r="J215">
            <v>8281286</v>
          </cell>
          <cell r="K215">
            <v>0</v>
          </cell>
        </row>
        <row r="216">
          <cell r="F216">
            <v>-1150734</v>
          </cell>
          <cell r="G216">
            <v>0</v>
          </cell>
          <cell r="H216">
            <v>-1150734</v>
          </cell>
          <cell r="I216">
            <v>0</v>
          </cell>
          <cell r="J216">
            <v>-1150734</v>
          </cell>
          <cell r="K216">
            <v>0</v>
          </cell>
        </row>
        <row r="217">
          <cell r="F217">
            <v>2181674</v>
          </cell>
          <cell r="G217">
            <v>0</v>
          </cell>
          <cell r="H217">
            <v>2181674</v>
          </cell>
          <cell r="I217">
            <v>0</v>
          </cell>
          <cell r="J217">
            <v>2181674</v>
          </cell>
          <cell r="K217">
            <v>0</v>
          </cell>
        </row>
        <row r="218">
          <cell r="F218">
            <v>-1372215</v>
          </cell>
          <cell r="G218">
            <v>0</v>
          </cell>
          <cell r="H218">
            <v>-1372215</v>
          </cell>
          <cell r="I218">
            <v>0</v>
          </cell>
          <cell r="J218">
            <v>-1372215</v>
          </cell>
          <cell r="K218">
            <v>0</v>
          </cell>
        </row>
        <row r="219">
          <cell r="F219">
            <v>0</v>
          </cell>
          <cell r="G219">
            <v>0</v>
          </cell>
          <cell r="H219">
            <v>0</v>
          </cell>
          <cell r="I219">
            <v>0</v>
          </cell>
          <cell r="J219">
            <v>0</v>
          </cell>
          <cell r="K219">
            <v>-8544765</v>
          </cell>
        </row>
        <row r="220">
          <cell r="F220">
            <v>0</v>
          </cell>
          <cell r="G220">
            <v>0</v>
          </cell>
          <cell r="H220">
            <v>0</v>
          </cell>
          <cell r="I220">
            <v>0</v>
          </cell>
          <cell r="J220">
            <v>0</v>
          </cell>
          <cell r="K220">
            <v>-639549</v>
          </cell>
        </row>
        <row r="221">
          <cell r="F221">
            <v>0</v>
          </cell>
          <cell r="G221">
            <v>0</v>
          </cell>
          <cell r="H221">
            <v>0</v>
          </cell>
          <cell r="I221">
            <v>0</v>
          </cell>
          <cell r="J221">
            <v>0</v>
          </cell>
          <cell r="K221">
            <v>5431162</v>
          </cell>
        </row>
        <row r="222">
          <cell r="F222">
            <v>0</v>
          </cell>
          <cell r="G222">
            <v>0</v>
          </cell>
          <cell r="H222">
            <v>0</v>
          </cell>
          <cell r="I222">
            <v>0</v>
          </cell>
          <cell r="J222">
            <v>0</v>
          </cell>
          <cell r="K222">
            <v>-933762</v>
          </cell>
        </row>
        <row r="223">
          <cell r="F223">
            <v>0</v>
          </cell>
          <cell r="G223">
            <v>0</v>
          </cell>
          <cell r="H223">
            <v>0</v>
          </cell>
          <cell r="I223">
            <v>0</v>
          </cell>
          <cell r="J223">
            <v>0</v>
          </cell>
          <cell r="K223">
            <v>270996</v>
          </cell>
        </row>
        <row r="224">
          <cell r="F224">
            <v>-33234</v>
          </cell>
          <cell r="G224">
            <v>0</v>
          </cell>
          <cell r="H224">
            <v>-33234</v>
          </cell>
          <cell r="I224">
            <v>0</v>
          </cell>
          <cell r="J224">
            <v>-33234</v>
          </cell>
          <cell r="K224">
            <v>-4415918</v>
          </cell>
        </row>
        <row r="226">
          <cell r="F226">
            <v>-3202</v>
          </cell>
          <cell r="G226">
            <v>0</v>
          </cell>
          <cell r="H226">
            <v>-3202</v>
          </cell>
          <cell r="I226">
            <v>0</v>
          </cell>
          <cell r="J226">
            <v>-3202</v>
          </cell>
          <cell r="K226">
            <v>0</v>
          </cell>
        </row>
        <row r="227">
          <cell r="F227">
            <v>-3202</v>
          </cell>
          <cell r="G227">
            <v>0</v>
          </cell>
          <cell r="H227">
            <v>-3202</v>
          </cell>
          <cell r="I227">
            <v>0</v>
          </cell>
          <cell r="J227">
            <v>-3202</v>
          </cell>
          <cell r="K227">
            <v>0</v>
          </cell>
        </row>
        <row r="229">
          <cell r="F229">
            <v>1372215</v>
          </cell>
          <cell r="G229">
            <v>0</v>
          </cell>
          <cell r="H229">
            <v>1372215</v>
          </cell>
          <cell r="I229">
            <v>0</v>
          </cell>
          <cell r="J229">
            <v>1372215</v>
          </cell>
          <cell r="K229">
            <v>0</v>
          </cell>
        </row>
        <row r="230">
          <cell r="F230">
            <v>0</v>
          </cell>
          <cell r="G230">
            <v>0</v>
          </cell>
          <cell r="H230">
            <v>0</v>
          </cell>
          <cell r="I230">
            <v>0</v>
          </cell>
          <cell r="J230">
            <v>0</v>
          </cell>
          <cell r="K230">
            <v>639550</v>
          </cell>
        </row>
        <row r="231">
          <cell r="F231">
            <v>0</v>
          </cell>
          <cell r="G231">
            <v>0</v>
          </cell>
          <cell r="H231">
            <v>0</v>
          </cell>
          <cell r="I231">
            <v>0</v>
          </cell>
          <cell r="J231">
            <v>0</v>
          </cell>
          <cell r="K231">
            <v>-6696211</v>
          </cell>
        </row>
        <row r="232">
          <cell r="F232">
            <v>1372215</v>
          </cell>
          <cell r="G232">
            <v>0</v>
          </cell>
          <cell r="H232">
            <v>1372215</v>
          </cell>
          <cell r="I232">
            <v>0</v>
          </cell>
          <cell r="J232">
            <v>1372215</v>
          </cell>
          <cell r="K232">
            <v>-6056661</v>
          </cell>
        </row>
        <row r="234">
          <cell r="F234">
            <v>1281</v>
          </cell>
          <cell r="G234">
            <v>0</v>
          </cell>
          <cell r="H234">
            <v>1281</v>
          </cell>
          <cell r="I234">
            <v>0</v>
          </cell>
          <cell r="J234">
            <v>1281</v>
          </cell>
          <cell r="K234">
            <v>0</v>
          </cell>
        </row>
        <row r="235">
          <cell r="F235">
            <v>-11319750</v>
          </cell>
          <cell r="G235">
            <v>0</v>
          </cell>
          <cell r="H235">
            <v>-11319750</v>
          </cell>
          <cell r="I235">
            <v>0</v>
          </cell>
          <cell r="J235">
            <v>-11319750</v>
          </cell>
          <cell r="K235">
            <v>0</v>
          </cell>
        </row>
        <row r="236">
          <cell r="F236">
            <v>-11318469</v>
          </cell>
          <cell r="G236">
            <v>0</v>
          </cell>
          <cell r="H236">
            <v>-11318469</v>
          </cell>
          <cell r="I236">
            <v>0</v>
          </cell>
          <cell r="J236">
            <v>-11318469</v>
          </cell>
          <cell r="K236">
            <v>0</v>
          </cell>
        </row>
        <row r="238">
          <cell r="F238">
            <v>-27988</v>
          </cell>
          <cell r="G238">
            <v>0</v>
          </cell>
          <cell r="H238">
            <v>-27988</v>
          </cell>
          <cell r="I238">
            <v>0</v>
          </cell>
          <cell r="J238">
            <v>-27988</v>
          </cell>
          <cell r="K238">
            <v>0</v>
          </cell>
        </row>
        <row r="239">
          <cell r="F239">
            <v>0</v>
          </cell>
          <cell r="G239">
            <v>0</v>
          </cell>
          <cell r="H239">
            <v>0</v>
          </cell>
          <cell r="I239">
            <v>0</v>
          </cell>
          <cell r="J239">
            <v>0</v>
          </cell>
          <cell r="K239">
            <v>33242</v>
          </cell>
        </row>
        <row r="240">
          <cell r="F240">
            <v>-27988</v>
          </cell>
          <cell r="G240">
            <v>0</v>
          </cell>
          <cell r="H240">
            <v>-27988</v>
          </cell>
          <cell r="I240">
            <v>0</v>
          </cell>
          <cell r="J240">
            <v>-27988</v>
          </cell>
          <cell r="K240">
            <v>33242</v>
          </cell>
        </row>
        <row r="242">
          <cell r="F242">
            <v>-159</v>
          </cell>
          <cell r="G242">
            <v>0</v>
          </cell>
          <cell r="H242">
            <v>-159</v>
          </cell>
          <cell r="I242">
            <v>0</v>
          </cell>
          <cell r="J242">
            <v>-159</v>
          </cell>
          <cell r="K242">
            <v>0</v>
          </cell>
        </row>
        <row r="243">
          <cell r="F243">
            <v>0</v>
          </cell>
          <cell r="G243">
            <v>0</v>
          </cell>
          <cell r="H243">
            <v>0</v>
          </cell>
          <cell r="I243">
            <v>0</v>
          </cell>
          <cell r="J243">
            <v>0</v>
          </cell>
          <cell r="K243">
            <v>62517</v>
          </cell>
        </row>
        <row r="244">
          <cell r="F244">
            <v>-159</v>
          </cell>
          <cell r="G244">
            <v>0</v>
          </cell>
          <cell r="H244">
            <v>-159</v>
          </cell>
          <cell r="I244">
            <v>0</v>
          </cell>
          <cell r="J244">
            <v>-159</v>
          </cell>
          <cell r="K244">
            <v>62517</v>
          </cell>
        </row>
        <row r="246">
          <cell r="F246">
            <v>-3419</v>
          </cell>
          <cell r="G246">
            <v>0</v>
          </cell>
          <cell r="H246">
            <v>-3419</v>
          </cell>
          <cell r="I246">
            <v>0</v>
          </cell>
          <cell r="J246">
            <v>-3419</v>
          </cell>
          <cell r="K246">
            <v>0</v>
          </cell>
        </row>
        <row r="247">
          <cell r="F247">
            <v>-6273</v>
          </cell>
          <cell r="G247">
            <v>0</v>
          </cell>
          <cell r="H247">
            <v>-6273</v>
          </cell>
          <cell r="I247">
            <v>0</v>
          </cell>
          <cell r="J247">
            <v>-6273</v>
          </cell>
          <cell r="K247">
            <v>0</v>
          </cell>
        </row>
        <row r="248">
          <cell r="F248">
            <v>1074</v>
          </cell>
          <cell r="G248">
            <v>0</v>
          </cell>
          <cell r="H248">
            <v>1074</v>
          </cell>
          <cell r="I248">
            <v>0</v>
          </cell>
          <cell r="J248">
            <v>1074</v>
          </cell>
          <cell r="K248">
            <v>0</v>
          </cell>
        </row>
        <row r="249">
          <cell r="F249">
            <v>-1820</v>
          </cell>
          <cell r="G249">
            <v>0</v>
          </cell>
          <cell r="H249">
            <v>-1820</v>
          </cell>
          <cell r="I249">
            <v>0</v>
          </cell>
          <cell r="J249">
            <v>-1820</v>
          </cell>
          <cell r="K249">
            <v>0</v>
          </cell>
        </row>
        <row r="250">
          <cell r="F250">
            <v>0</v>
          </cell>
          <cell r="G250">
            <v>0</v>
          </cell>
          <cell r="H250">
            <v>0</v>
          </cell>
          <cell r="I250">
            <v>0</v>
          </cell>
          <cell r="J250">
            <v>0</v>
          </cell>
          <cell r="K250">
            <v>-258</v>
          </cell>
        </row>
        <row r="251">
          <cell r="F251">
            <v>0</v>
          </cell>
          <cell r="G251">
            <v>0</v>
          </cell>
          <cell r="H251">
            <v>0</v>
          </cell>
          <cell r="I251">
            <v>0</v>
          </cell>
          <cell r="J251">
            <v>0</v>
          </cell>
          <cell r="K251">
            <v>-67015</v>
          </cell>
        </row>
        <row r="252">
          <cell r="F252">
            <v>0</v>
          </cell>
          <cell r="G252">
            <v>0</v>
          </cell>
          <cell r="H252">
            <v>0</v>
          </cell>
          <cell r="I252">
            <v>0</v>
          </cell>
          <cell r="J252">
            <v>0</v>
          </cell>
          <cell r="K252">
            <v>-20995</v>
          </cell>
        </row>
        <row r="253">
          <cell r="F253">
            <v>0</v>
          </cell>
          <cell r="G253">
            <v>0</v>
          </cell>
          <cell r="H253">
            <v>0</v>
          </cell>
          <cell r="I253">
            <v>0</v>
          </cell>
          <cell r="J253">
            <v>0</v>
          </cell>
          <cell r="K253">
            <v>-5250</v>
          </cell>
        </row>
        <row r="254">
          <cell r="F254">
            <v>-10438</v>
          </cell>
          <cell r="G254">
            <v>0</v>
          </cell>
          <cell r="H254">
            <v>-10438</v>
          </cell>
          <cell r="I254">
            <v>0</v>
          </cell>
          <cell r="J254">
            <v>-10438</v>
          </cell>
          <cell r="K254">
            <v>-93518</v>
          </cell>
        </row>
        <row r="256">
          <cell r="F256">
            <v>0</v>
          </cell>
          <cell r="G256">
            <v>0</v>
          </cell>
          <cell r="H256">
            <v>0</v>
          </cell>
          <cell r="I256">
            <v>0</v>
          </cell>
          <cell r="J256">
            <v>0</v>
          </cell>
          <cell r="K256">
            <v>0</v>
          </cell>
        </row>
        <row r="258">
          <cell r="F258">
            <v>-176062</v>
          </cell>
          <cell r="G258">
            <v>0</v>
          </cell>
          <cell r="H258">
            <v>-176062</v>
          </cell>
          <cell r="I258">
            <v>0</v>
          </cell>
          <cell r="J258">
            <v>-176062</v>
          </cell>
          <cell r="K258">
            <v>0</v>
          </cell>
        </row>
        <row r="259">
          <cell r="F259">
            <v>-11255</v>
          </cell>
          <cell r="G259">
            <v>0</v>
          </cell>
          <cell r="H259">
            <v>-11255</v>
          </cell>
          <cell r="I259">
            <v>8</v>
          </cell>
          <cell r="J259">
            <v>-11247</v>
          </cell>
          <cell r="K259">
            <v>0</v>
          </cell>
        </row>
        <row r="260">
          <cell r="F260">
            <v>-44551</v>
          </cell>
          <cell r="G260">
            <v>0</v>
          </cell>
          <cell r="H260">
            <v>-44551</v>
          </cell>
          <cell r="I260">
            <v>0</v>
          </cell>
          <cell r="J260">
            <v>-44551</v>
          </cell>
          <cell r="K260">
            <v>0</v>
          </cell>
        </row>
        <row r="261">
          <cell r="F261">
            <v>0</v>
          </cell>
          <cell r="G261">
            <v>0</v>
          </cell>
          <cell r="H261">
            <v>0</v>
          </cell>
          <cell r="I261">
            <v>0</v>
          </cell>
          <cell r="J261">
            <v>0</v>
          </cell>
          <cell r="K261">
            <v>-761</v>
          </cell>
        </row>
        <row r="262">
          <cell r="F262">
            <v>0</v>
          </cell>
          <cell r="G262">
            <v>0</v>
          </cell>
          <cell r="H262">
            <v>0</v>
          </cell>
          <cell r="I262">
            <v>0</v>
          </cell>
          <cell r="J262">
            <v>0</v>
          </cell>
          <cell r="K262">
            <v>-29</v>
          </cell>
        </row>
        <row r="263">
          <cell r="F263">
            <v>0</v>
          </cell>
          <cell r="G263">
            <v>0</v>
          </cell>
          <cell r="H263">
            <v>0</v>
          </cell>
          <cell r="I263">
            <v>0</v>
          </cell>
          <cell r="J263">
            <v>0</v>
          </cell>
          <cell r="K263">
            <v>-5946</v>
          </cell>
        </row>
        <row r="264">
          <cell r="F264">
            <v>0</v>
          </cell>
          <cell r="G264">
            <v>0</v>
          </cell>
          <cell r="H264">
            <v>0</v>
          </cell>
          <cell r="I264">
            <v>0</v>
          </cell>
          <cell r="J264">
            <v>0</v>
          </cell>
          <cell r="K264">
            <v>-11575</v>
          </cell>
        </row>
        <row r="265">
          <cell r="F265">
            <v>0</v>
          </cell>
          <cell r="G265">
            <v>0</v>
          </cell>
          <cell r="H265">
            <v>0</v>
          </cell>
          <cell r="I265">
            <v>0</v>
          </cell>
          <cell r="J265">
            <v>0</v>
          </cell>
          <cell r="K265">
            <v>-4259</v>
          </cell>
        </row>
        <row r="266">
          <cell r="F266">
            <v>0</v>
          </cell>
          <cell r="G266">
            <v>0</v>
          </cell>
          <cell r="H266">
            <v>0</v>
          </cell>
          <cell r="I266">
            <v>0</v>
          </cell>
          <cell r="J266">
            <v>0</v>
          </cell>
          <cell r="K266">
            <v>-98</v>
          </cell>
        </row>
        <row r="267">
          <cell r="F267">
            <v>0</v>
          </cell>
          <cell r="G267">
            <v>0</v>
          </cell>
          <cell r="H267">
            <v>0</v>
          </cell>
          <cell r="I267">
            <v>0</v>
          </cell>
          <cell r="J267">
            <v>0</v>
          </cell>
          <cell r="K267">
            <v>-124</v>
          </cell>
        </row>
        <row r="268">
          <cell r="F268">
            <v>0</v>
          </cell>
          <cell r="G268">
            <v>0</v>
          </cell>
          <cell r="H268">
            <v>0</v>
          </cell>
          <cell r="I268">
            <v>0</v>
          </cell>
          <cell r="J268">
            <v>0</v>
          </cell>
          <cell r="K268">
            <v>-44723</v>
          </cell>
        </row>
        <row r="269">
          <cell r="F269">
            <v>0</v>
          </cell>
          <cell r="G269">
            <v>0</v>
          </cell>
          <cell r="H269">
            <v>0</v>
          </cell>
          <cell r="I269">
            <v>0</v>
          </cell>
          <cell r="J269">
            <v>0</v>
          </cell>
          <cell r="K269">
            <v>-25551</v>
          </cell>
        </row>
        <row r="270">
          <cell r="F270">
            <v>0</v>
          </cell>
          <cell r="G270">
            <v>0</v>
          </cell>
          <cell r="H270">
            <v>0</v>
          </cell>
          <cell r="I270">
            <v>0</v>
          </cell>
          <cell r="J270">
            <v>0</v>
          </cell>
          <cell r="K270">
            <v>-1477</v>
          </cell>
        </row>
        <row r="271">
          <cell r="F271">
            <v>0</v>
          </cell>
          <cell r="G271">
            <v>0</v>
          </cell>
          <cell r="H271">
            <v>0</v>
          </cell>
          <cell r="I271">
            <v>0</v>
          </cell>
          <cell r="J271">
            <v>0</v>
          </cell>
          <cell r="K271">
            <v>-4131</v>
          </cell>
        </row>
        <row r="272">
          <cell r="F272">
            <v>0</v>
          </cell>
          <cell r="G272">
            <v>0</v>
          </cell>
          <cell r="H272">
            <v>0</v>
          </cell>
          <cell r="I272">
            <v>0</v>
          </cell>
          <cell r="J272">
            <v>0</v>
          </cell>
          <cell r="K272">
            <v>-3120</v>
          </cell>
        </row>
        <row r="273">
          <cell r="F273">
            <v>0</v>
          </cell>
          <cell r="G273">
            <v>0</v>
          </cell>
          <cell r="H273">
            <v>0</v>
          </cell>
          <cell r="I273">
            <v>0</v>
          </cell>
          <cell r="J273">
            <v>0</v>
          </cell>
          <cell r="K273">
            <v>-5269</v>
          </cell>
        </row>
        <row r="274">
          <cell r="F274">
            <v>0</v>
          </cell>
          <cell r="G274">
            <v>0</v>
          </cell>
          <cell r="H274">
            <v>0</v>
          </cell>
          <cell r="I274">
            <v>0</v>
          </cell>
          <cell r="J274">
            <v>0</v>
          </cell>
          <cell r="K274">
            <v>-6965</v>
          </cell>
        </row>
        <row r="275">
          <cell r="F275">
            <v>0</v>
          </cell>
          <cell r="G275">
            <v>0</v>
          </cell>
          <cell r="H275">
            <v>0</v>
          </cell>
          <cell r="I275">
            <v>0</v>
          </cell>
          <cell r="J275">
            <v>0</v>
          </cell>
          <cell r="K275">
            <v>-5364</v>
          </cell>
        </row>
        <row r="276">
          <cell r="F276">
            <v>0</v>
          </cell>
          <cell r="G276">
            <v>0</v>
          </cell>
          <cell r="H276">
            <v>0</v>
          </cell>
          <cell r="I276">
            <v>0</v>
          </cell>
          <cell r="J276">
            <v>0</v>
          </cell>
          <cell r="K276">
            <v>-14878</v>
          </cell>
        </row>
        <row r="277">
          <cell r="F277">
            <v>0</v>
          </cell>
          <cell r="G277">
            <v>0</v>
          </cell>
          <cell r="H277">
            <v>0</v>
          </cell>
          <cell r="I277">
            <v>0</v>
          </cell>
          <cell r="J277">
            <v>0</v>
          </cell>
          <cell r="K277">
            <v>-5555</v>
          </cell>
        </row>
        <row r="278">
          <cell r="F278">
            <v>0</v>
          </cell>
          <cell r="G278">
            <v>0</v>
          </cell>
          <cell r="H278">
            <v>0</v>
          </cell>
          <cell r="I278">
            <v>0</v>
          </cell>
          <cell r="J278">
            <v>0</v>
          </cell>
          <cell r="K278">
            <v>-43860</v>
          </cell>
        </row>
        <row r="279">
          <cell r="F279">
            <v>0</v>
          </cell>
          <cell r="G279">
            <v>0</v>
          </cell>
          <cell r="H279">
            <v>0</v>
          </cell>
          <cell r="I279">
            <v>0</v>
          </cell>
          <cell r="J279">
            <v>0</v>
          </cell>
          <cell r="K279">
            <v>-972</v>
          </cell>
        </row>
        <row r="280">
          <cell r="F280">
            <v>0</v>
          </cell>
          <cell r="G280">
            <v>0</v>
          </cell>
          <cell r="H280">
            <v>0</v>
          </cell>
          <cell r="I280">
            <v>0</v>
          </cell>
          <cell r="J280">
            <v>0</v>
          </cell>
          <cell r="K280">
            <v>-2009</v>
          </cell>
        </row>
        <row r="281">
          <cell r="F281">
            <v>0</v>
          </cell>
          <cell r="G281">
            <v>0</v>
          </cell>
          <cell r="H281">
            <v>0</v>
          </cell>
          <cell r="I281">
            <v>0</v>
          </cell>
          <cell r="J281">
            <v>0</v>
          </cell>
          <cell r="K281">
            <v>-13664</v>
          </cell>
        </row>
        <row r="282">
          <cell r="F282">
            <v>0</v>
          </cell>
          <cell r="G282">
            <v>0</v>
          </cell>
          <cell r="H282">
            <v>0</v>
          </cell>
          <cell r="I282">
            <v>0</v>
          </cell>
          <cell r="J282">
            <v>0</v>
          </cell>
          <cell r="K282">
            <v>-11793</v>
          </cell>
        </row>
        <row r="283">
          <cell r="F283">
            <v>0</v>
          </cell>
          <cell r="G283">
            <v>0</v>
          </cell>
          <cell r="H283">
            <v>0</v>
          </cell>
          <cell r="I283">
            <v>0</v>
          </cell>
          <cell r="J283">
            <v>0</v>
          </cell>
          <cell r="K283">
            <v>-28669</v>
          </cell>
        </row>
        <row r="284">
          <cell r="F284">
            <v>0</v>
          </cell>
          <cell r="G284">
            <v>0</v>
          </cell>
          <cell r="H284">
            <v>0</v>
          </cell>
          <cell r="I284">
            <v>0</v>
          </cell>
          <cell r="J284">
            <v>0</v>
          </cell>
          <cell r="K284">
            <v>-4024</v>
          </cell>
        </row>
        <row r="285">
          <cell r="F285">
            <v>0</v>
          </cell>
          <cell r="G285">
            <v>0</v>
          </cell>
          <cell r="H285">
            <v>0</v>
          </cell>
          <cell r="I285">
            <v>0</v>
          </cell>
          <cell r="J285">
            <v>0</v>
          </cell>
          <cell r="K285">
            <v>-1058</v>
          </cell>
        </row>
        <row r="286">
          <cell r="F286">
            <v>0</v>
          </cell>
          <cell r="G286">
            <v>0</v>
          </cell>
          <cell r="H286">
            <v>0</v>
          </cell>
          <cell r="I286">
            <v>0</v>
          </cell>
          <cell r="J286">
            <v>0</v>
          </cell>
          <cell r="K286">
            <v>-12917</v>
          </cell>
        </row>
        <row r="287">
          <cell r="F287">
            <v>0</v>
          </cell>
          <cell r="G287">
            <v>0</v>
          </cell>
          <cell r="H287">
            <v>0</v>
          </cell>
          <cell r="I287">
            <v>0</v>
          </cell>
          <cell r="J287">
            <v>0</v>
          </cell>
          <cell r="K287">
            <v>-13389</v>
          </cell>
        </row>
        <row r="288">
          <cell r="F288">
            <v>0</v>
          </cell>
          <cell r="G288">
            <v>0</v>
          </cell>
          <cell r="H288">
            <v>0</v>
          </cell>
          <cell r="I288">
            <v>0</v>
          </cell>
          <cell r="J288">
            <v>0</v>
          </cell>
          <cell r="K288">
            <v>494</v>
          </cell>
        </row>
        <row r="289">
          <cell r="F289">
            <v>-231868</v>
          </cell>
          <cell r="G289">
            <v>0</v>
          </cell>
          <cell r="H289">
            <v>-231868</v>
          </cell>
          <cell r="I289">
            <v>8</v>
          </cell>
          <cell r="J289">
            <v>-231860</v>
          </cell>
          <cell r="K289">
            <v>-271686</v>
          </cell>
        </row>
        <row r="291">
          <cell r="F291">
            <v>-383047</v>
          </cell>
          <cell r="G291">
            <v>0</v>
          </cell>
          <cell r="H291">
            <v>-383047</v>
          </cell>
          <cell r="I291">
            <v>0</v>
          </cell>
          <cell r="J291">
            <v>-383047</v>
          </cell>
          <cell r="K291">
            <v>0</v>
          </cell>
        </row>
        <row r="292">
          <cell r="F292">
            <v>-56087</v>
          </cell>
          <cell r="G292">
            <v>0</v>
          </cell>
          <cell r="H292">
            <v>-56087</v>
          </cell>
          <cell r="I292">
            <v>0</v>
          </cell>
          <cell r="J292">
            <v>-56087</v>
          </cell>
          <cell r="K292">
            <v>0</v>
          </cell>
        </row>
        <row r="293">
          <cell r="F293">
            <v>-375923</v>
          </cell>
          <cell r="G293">
            <v>0</v>
          </cell>
          <cell r="H293">
            <v>-375923</v>
          </cell>
          <cell r="I293">
            <v>0</v>
          </cell>
          <cell r="J293">
            <v>-375923</v>
          </cell>
          <cell r="K293">
            <v>0</v>
          </cell>
        </row>
        <row r="294">
          <cell r="F294">
            <v>0</v>
          </cell>
          <cell r="G294">
            <v>0</v>
          </cell>
          <cell r="H294">
            <v>0</v>
          </cell>
          <cell r="I294">
            <v>0</v>
          </cell>
          <cell r="J294">
            <v>0</v>
          </cell>
          <cell r="K294">
            <v>-2252</v>
          </cell>
        </row>
        <row r="295">
          <cell r="F295">
            <v>0</v>
          </cell>
          <cell r="G295">
            <v>0</v>
          </cell>
          <cell r="H295">
            <v>0</v>
          </cell>
          <cell r="I295">
            <v>0</v>
          </cell>
          <cell r="J295">
            <v>0</v>
          </cell>
          <cell r="K295">
            <v>-310</v>
          </cell>
        </row>
        <row r="296">
          <cell r="F296">
            <v>0</v>
          </cell>
          <cell r="G296">
            <v>0</v>
          </cell>
          <cell r="H296">
            <v>0</v>
          </cell>
          <cell r="I296">
            <v>0</v>
          </cell>
          <cell r="J296">
            <v>0</v>
          </cell>
          <cell r="K296">
            <v>-80180</v>
          </cell>
        </row>
        <row r="297">
          <cell r="F297">
            <v>0</v>
          </cell>
          <cell r="G297">
            <v>0</v>
          </cell>
          <cell r="H297">
            <v>0</v>
          </cell>
          <cell r="I297">
            <v>0</v>
          </cell>
          <cell r="J297">
            <v>0</v>
          </cell>
          <cell r="K297">
            <v>-28677</v>
          </cell>
        </row>
        <row r="298">
          <cell r="F298">
            <v>0</v>
          </cell>
          <cell r="G298">
            <v>0</v>
          </cell>
          <cell r="H298">
            <v>0</v>
          </cell>
          <cell r="I298">
            <v>0</v>
          </cell>
          <cell r="J298">
            <v>0</v>
          </cell>
          <cell r="K298">
            <v>-173</v>
          </cell>
        </row>
        <row r="299">
          <cell r="F299">
            <v>0</v>
          </cell>
          <cell r="G299">
            <v>0</v>
          </cell>
          <cell r="H299">
            <v>0</v>
          </cell>
          <cell r="I299">
            <v>0</v>
          </cell>
          <cell r="J299">
            <v>0</v>
          </cell>
          <cell r="K299">
            <v>-115</v>
          </cell>
        </row>
        <row r="300">
          <cell r="F300">
            <v>0</v>
          </cell>
          <cell r="G300">
            <v>0</v>
          </cell>
          <cell r="H300">
            <v>0</v>
          </cell>
          <cell r="I300">
            <v>0</v>
          </cell>
          <cell r="J300">
            <v>0</v>
          </cell>
          <cell r="K300">
            <v>-3498</v>
          </cell>
        </row>
        <row r="301">
          <cell r="F301">
            <v>0</v>
          </cell>
          <cell r="G301">
            <v>0</v>
          </cell>
          <cell r="H301">
            <v>0</v>
          </cell>
          <cell r="I301">
            <v>0</v>
          </cell>
          <cell r="J301">
            <v>0</v>
          </cell>
          <cell r="K301">
            <v>-280786</v>
          </cell>
        </row>
        <row r="302">
          <cell r="F302">
            <v>0</v>
          </cell>
          <cell r="G302">
            <v>0</v>
          </cell>
          <cell r="H302">
            <v>0</v>
          </cell>
          <cell r="I302">
            <v>0</v>
          </cell>
          <cell r="J302">
            <v>0</v>
          </cell>
          <cell r="K302">
            <v>-6558</v>
          </cell>
        </row>
        <row r="303">
          <cell r="F303">
            <v>0</v>
          </cell>
          <cell r="G303">
            <v>0</v>
          </cell>
          <cell r="H303">
            <v>0</v>
          </cell>
          <cell r="I303">
            <v>0</v>
          </cell>
          <cell r="J303">
            <v>0</v>
          </cell>
          <cell r="K303">
            <v>-93933</v>
          </cell>
        </row>
        <row r="304">
          <cell r="F304">
            <v>0</v>
          </cell>
          <cell r="G304">
            <v>0</v>
          </cell>
          <cell r="H304">
            <v>0</v>
          </cell>
          <cell r="I304">
            <v>0</v>
          </cell>
          <cell r="J304">
            <v>0</v>
          </cell>
          <cell r="K304">
            <v>-42130</v>
          </cell>
        </row>
        <row r="305">
          <cell r="F305">
            <v>0</v>
          </cell>
          <cell r="G305">
            <v>0</v>
          </cell>
          <cell r="H305">
            <v>0</v>
          </cell>
          <cell r="I305">
            <v>0</v>
          </cell>
          <cell r="J305">
            <v>0</v>
          </cell>
          <cell r="K305">
            <v>-23411</v>
          </cell>
        </row>
        <row r="306">
          <cell r="F306">
            <v>0</v>
          </cell>
          <cell r="G306">
            <v>0</v>
          </cell>
          <cell r="H306">
            <v>0</v>
          </cell>
          <cell r="I306">
            <v>0</v>
          </cell>
          <cell r="J306">
            <v>0</v>
          </cell>
          <cell r="K306">
            <v>-45299</v>
          </cell>
        </row>
        <row r="307">
          <cell r="F307">
            <v>-815057</v>
          </cell>
          <cell r="G307">
            <v>0</v>
          </cell>
          <cell r="H307">
            <v>-815057</v>
          </cell>
          <cell r="I307">
            <v>0</v>
          </cell>
          <cell r="J307">
            <v>-815057</v>
          </cell>
          <cell r="K307">
            <v>-607322</v>
          </cell>
        </row>
        <row r="309">
          <cell r="F309">
            <v>0</v>
          </cell>
          <cell r="G309">
            <v>0</v>
          </cell>
          <cell r="H309">
            <v>0</v>
          </cell>
          <cell r="I309">
            <v>0</v>
          </cell>
          <cell r="J309">
            <v>0</v>
          </cell>
          <cell r="K309">
            <v>0</v>
          </cell>
        </row>
        <row r="311">
          <cell r="F311">
            <v>-36288</v>
          </cell>
          <cell r="G311">
            <v>0</v>
          </cell>
          <cell r="H311">
            <v>-36288</v>
          </cell>
          <cell r="I311">
            <v>0</v>
          </cell>
          <cell r="J311">
            <v>-36288</v>
          </cell>
          <cell r="K311">
            <v>0</v>
          </cell>
        </row>
        <row r="312">
          <cell r="F312">
            <v>0</v>
          </cell>
          <cell r="G312">
            <v>0</v>
          </cell>
          <cell r="H312">
            <v>0</v>
          </cell>
          <cell r="I312">
            <v>0</v>
          </cell>
          <cell r="J312">
            <v>0</v>
          </cell>
          <cell r="K312">
            <v>-55482</v>
          </cell>
        </row>
        <row r="313">
          <cell r="F313">
            <v>-36288</v>
          </cell>
          <cell r="G313">
            <v>0</v>
          </cell>
          <cell r="H313">
            <v>-36288</v>
          </cell>
          <cell r="I313">
            <v>0</v>
          </cell>
          <cell r="J313">
            <v>-36288</v>
          </cell>
          <cell r="K313">
            <v>-55482</v>
          </cell>
        </row>
        <row r="315">
          <cell r="F315">
            <v>-504</v>
          </cell>
          <cell r="G315">
            <v>0</v>
          </cell>
          <cell r="H315">
            <v>-504</v>
          </cell>
          <cell r="I315">
            <v>0</v>
          </cell>
          <cell r="J315">
            <v>-504</v>
          </cell>
          <cell r="K315">
            <v>0</v>
          </cell>
        </row>
        <row r="316">
          <cell r="F316">
            <v>0</v>
          </cell>
          <cell r="G316">
            <v>0</v>
          </cell>
          <cell r="H316">
            <v>0</v>
          </cell>
          <cell r="I316">
            <v>0</v>
          </cell>
          <cell r="J316">
            <v>0</v>
          </cell>
          <cell r="K316">
            <v>-621</v>
          </cell>
        </row>
        <row r="317">
          <cell r="F317">
            <v>0</v>
          </cell>
          <cell r="G317">
            <v>0</v>
          </cell>
          <cell r="H317">
            <v>0</v>
          </cell>
          <cell r="I317">
            <v>0</v>
          </cell>
          <cell r="J317">
            <v>0</v>
          </cell>
          <cell r="K317">
            <v>-625</v>
          </cell>
        </row>
        <row r="318">
          <cell r="F318">
            <v>-504</v>
          </cell>
          <cell r="G318">
            <v>0</v>
          </cell>
          <cell r="H318">
            <v>-504</v>
          </cell>
          <cell r="I318">
            <v>0</v>
          </cell>
          <cell r="J318">
            <v>-504</v>
          </cell>
          <cell r="K318">
            <v>-1246</v>
          </cell>
        </row>
        <row r="320">
          <cell r="F320">
            <v>-30378</v>
          </cell>
          <cell r="G320">
            <v>0</v>
          </cell>
          <cell r="H320">
            <v>-30378</v>
          </cell>
          <cell r="I320">
            <v>0</v>
          </cell>
          <cell r="J320">
            <v>-30378</v>
          </cell>
          <cell r="K320">
            <v>0</v>
          </cell>
        </row>
        <row r="321">
          <cell r="F321">
            <v>-2781</v>
          </cell>
          <cell r="G321">
            <v>0</v>
          </cell>
          <cell r="H321">
            <v>-2781</v>
          </cell>
          <cell r="I321">
            <v>0</v>
          </cell>
          <cell r="J321">
            <v>-2781</v>
          </cell>
          <cell r="K321">
            <v>0</v>
          </cell>
        </row>
        <row r="322">
          <cell r="F322">
            <v>-2993</v>
          </cell>
          <cell r="G322">
            <v>0</v>
          </cell>
          <cell r="H322">
            <v>-2993</v>
          </cell>
          <cell r="I322">
            <v>0</v>
          </cell>
          <cell r="J322">
            <v>-2993</v>
          </cell>
          <cell r="K322">
            <v>0</v>
          </cell>
        </row>
        <row r="323">
          <cell r="F323">
            <v>-12845</v>
          </cell>
          <cell r="G323">
            <v>0</v>
          </cell>
          <cell r="H323">
            <v>-12845</v>
          </cell>
          <cell r="I323">
            <v>0</v>
          </cell>
          <cell r="J323">
            <v>-12845</v>
          </cell>
          <cell r="K323">
            <v>0</v>
          </cell>
        </row>
        <row r="324">
          <cell r="F324">
            <v>-17627</v>
          </cell>
          <cell r="G324">
            <v>0</v>
          </cell>
          <cell r="H324">
            <v>-17627</v>
          </cell>
          <cell r="I324">
            <v>0</v>
          </cell>
          <cell r="J324">
            <v>-17627</v>
          </cell>
          <cell r="K324">
            <v>0</v>
          </cell>
        </row>
        <row r="325">
          <cell r="F325">
            <v>-15791</v>
          </cell>
          <cell r="G325">
            <v>0</v>
          </cell>
          <cell r="H325">
            <v>-15791</v>
          </cell>
          <cell r="I325">
            <v>0</v>
          </cell>
          <cell r="J325">
            <v>-15791</v>
          </cell>
          <cell r="K325">
            <v>0</v>
          </cell>
        </row>
        <row r="326">
          <cell r="F326">
            <v>-4146</v>
          </cell>
          <cell r="G326">
            <v>0</v>
          </cell>
          <cell r="H326">
            <v>-4146</v>
          </cell>
          <cell r="I326">
            <v>0</v>
          </cell>
          <cell r="J326">
            <v>-4146</v>
          </cell>
          <cell r="K326">
            <v>0</v>
          </cell>
        </row>
        <row r="327">
          <cell r="F327">
            <v>-79</v>
          </cell>
          <cell r="G327">
            <v>0</v>
          </cell>
          <cell r="H327">
            <v>-79</v>
          </cell>
          <cell r="I327">
            <v>0</v>
          </cell>
          <cell r="J327">
            <v>-79</v>
          </cell>
          <cell r="K327">
            <v>0</v>
          </cell>
        </row>
        <row r="328">
          <cell r="F328">
            <v>-383</v>
          </cell>
          <cell r="G328">
            <v>0</v>
          </cell>
          <cell r="H328">
            <v>-383</v>
          </cell>
          <cell r="I328">
            <v>0</v>
          </cell>
          <cell r="J328">
            <v>-383</v>
          </cell>
          <cell r="K328">
            <v>0</v>
          </cell>
        </row>
        <row r="329">
          <cell r="F329">
            <v>-268</v>
          </cell>
          <cell r="G329">
            <v>0</v>
          </cell>
          <cell r="H329">
            <v>-268</v>
          </cell>
          <cell r="I329">
            <v>0</v>
          </cell>
          <cell r="J329">
            <v>-268</v>
          </cell>
          <cell r="K329">
            <v>0</v>
          </cell>
        </row>
        <row r="330">
          <cell r="F330">
            <v>-14869</v>
          </cell>
          <cell r="G330">
            <v>0</v>
          </cell>
          <cell r="H330">
            <v>-14869</v>
          </cell>
          <cell r="I330">
            <v>0</v>
          </cell>
          <cell r="J330">
            <v>-14869</v>
          </cell>
          <cell r="K330">
            <v>0</v>
          </cell>
        </row>
        <row r="331">
          <cell r="F331">
            <v>0</v>
          </cell>
          <cell r="G331">
            <v>0</v>
          </cell>
          <cell r="H331">
            <v>0</v>
          </cell>
          <cell r="I331">
            <v>0</v>
          </cell>
          <cell r="J331">
            <v>0</v>
          </cell>
          <cell r="K331">
            <v>-11044</v>
          </cell>
        </row>
        <row r="332">
          <cell r="F332">
            <v>0</v>
          </cell>
          <cell r="G332">
            <v>0</v>
          </cell>
          <cell r="H332">
            <v>0</v>
          </cell>
          <cell r="I332">
            <v>0</v>
          </cell>
          <cell r="J332">
            <v>0</v>
          </cell>
          <cell r="K332">
            <v>-210</v>
          </cell>
        </row>
        <row r="333">
          <cell r="F333">
            <v>0</v>
          </cell>
          <cell r="G333">
            <v>0</v>
          </cell>
          <cell r="H333">
            <v>0</v>
          </cell>
          <cell r="I333">
            <v>0</v>
          </cell>
          <cell r="J333">
            <v>0</v>
          </cell>
          <cell r="K333">
            <v>-862</v>
          </cell>
        </row>
        <row r="334">
          <cell r="F334">
            <v>0</v>
          </cell>
          <cell r="G334">
            <v>0</v>
          </cell>
          <cell r="H334">
            <v>0</v>
          </cell>
          <cell r="I334">
            <v>0</v>
          </cell>
          <cell r="J334">
            <v>0</v>
          </cell>
          <cell r="K334">
            <v>-41</v>
          </cell>
        </row>
        <row r="335">
          <cell r="F335">
            <v>0</v>
          </cell>
          <cell r="G335">
            <v>0</v>
          </cell>
          <cell r="H335">
            <v>0</v>
          </cell>
          <cell r="I335">
            <v>0</v>
          </cell>
          <cell r="J335">
            <v>0</v>
          </cell>
          <cell r="K335">
            <v>-8680</v>
          </cell>
        </row>
        <row r="336">
          <cell r="F336">
            <v>0</v>
          </cell>
          <cell r="G336">
            <v>0</v>
          </cell>
          <cell r="H336">
            <v>0</v>
          </cell>
          <cell r="I336">
            <v>0</v>
          </cell>
          <cell r="J336">
            <v>0</v>
          </cell>
          <cell r="K336">
            <v>-2690</v>
          </cell>
        </row>
        <row r="337">
          <cell r="F337">
            <v>0</v>
          </cell>
          <cell r="G337">
            <v>0</v>
          </cell>
          <cell r="H337">
            <v>0</v>
          </cell>
          <cell r="I337">
            <v>0</v>
          </cell>
          <cell r="J337">
            <v>0</v>
          </cell>
          <cell r="K337">
            <v>-5348</v>
          </cell>
        </row>
        <row r="338">
          <cell r="F338">
            <v>0</v>
          </cell>
          <cell r="G338">
            <v>0</v>
          </cell>
          <cell r="H338">
            <v>0</v>
          </cell>
          <cell r="I338">
            <v>0</v>
          </cell>
          <cell r="J338">
            <v>0</v>
          </cell>
          <cell r="K338">
            <v>0</v>
          </cell>
        </row>
        <row r="339">
          <cell r="F339">
            <v>0</v>
          </cell>
          <cell r="G339">
            <v>0</v>
          </cell>
          <cell r="H339">
            <v>0</v>
          </cell>
          <cell r="I339">
            <v>0</v>
          </cell>
          <cell r="J339">
            <v>0</v>
          </cell>
          <cell r="K339">
            <v>-1</v>
          </cell>
        </row>
        <row r="340">
          <cell r="F340">
            <v>0</v>
          </cell>
          <cell r="G340">
            <v>0</v>
          </cell>
          <cell r="H340">
            <v>0</v>
          </cell>
          <cell r="I340">
            <v>0</v>
          </cell>
          <cell r="J340">
            <v>0</v>
          </cell>
          <cell r="K340">
            <v>-4950</v>
          </cell>
        </row>
        <row r="341">
          <cell r="F341">
            <v>0</v>
          </cell>
          <cell r="G341">
            <v>0</v>
          </cell>
          <cell r="H341">
            <v>0</v>
          </cell>
          <cell r="I341">
            <v>0</v>
          </cell>
          <cell r="J341">
            <v>0</v>
          </cell>
          <cell r="K341">
            <v>-12734</v>
          </cell>
        </row>
        <row r="342">
          <cell r="F342">
            <v>0</v>
          </cell>
          <cell r="G342">
            <v>0</v>
          </cell>
          <cell r="H342">
            <v>0</v>
          </cell>
          <cell r="I342">
            <v>0</v>
          </cell>
          <cell r="J342">
            <v>0</v>
          </cell>
          <cell r="K342">
            <v>-1</v>
          </cell>
        </row>
        <row r="343">
          <cell r="F343">
            <v>0</v>
          </cell>
          <cell r="G343">
            <v>0</v>
          </cell>
          <cell r="H343">
            <v>0</v>
          </cell>
          <cell r="I343">
            <v>0</v>
          </cell>
          <cell r="J343">
            <v>0</v>
          </cell>
          <cell r="K343">
            <v>-1</v>
          </cell>
        </row>
        <row r="344">
          <cell r="F344">
            <v>0</v>
          </cell>
          <cell r="G344">
            <v>0</v>
          </cell>
          <cell r="H344">
            <v>0</v>
          </cell>
          <cell r="I344">
            <v>0</v>
          </cell>
          <cell r="J344">
            <v>0</v>
          </cell>
          <cell r="K344">
            <v>-22688</v>
          </cell>
        </row>
        <row r="345">
          <cell r="F345">
            <v>0</v>
          </cell>
          <cell r="G345">
            <v>0</v>
          </cell>
          <cell r="H345">
            <v>0</v>
          </cell>
          <cell r="I345">
            <v>0</v>
          </cell>
          <cell r="J345">
            <v>0</v>
          </cell>
          <cell r="K345">
            <v>-2071</v>
          </cell>
        </row>
        <row r="346">
          <cell r="F346">
            <v>-102160</v>
          </cell>
          <cell r="G346">
            <v>0</v>
          </cell>
          <cell r="H346">
            <v>-102160</v>
          </cell>
          <cell r="I346">
            <v>0</v>
          </cell>
          <cell r="J346">
            <v>-102160</v>
          </cell>
          <cell r="K346">
            <v>-71321</v>
          </cell>
        </row>
        <row r="348">
          <cell r="F348">
            <v>-35526</v>
          </cell>
          <cell r="G348">
            <v>0</v>
          </cell>
          <cell r="H348">
            <v>-35526</v>
          </cell>
          <cell r="I348">
            <v>-8</v>
          </cell>
          <cell r="J348">
            <v>-35534</v>
          </cell>
          <cell r="K348">
            <v>0</v>
          </cell>
        </row>
        <row r="349">
          <cell r="F349">
            <v>189</v>
          </cell>
          <cell r="G349">
            <v>0</v>
          </cell>
          <cell r="H349">
            <v>189</v>
          </cell>
          <cell r="I349">
            <v>0</v>
          </cell>
          <cell r="J349">
            <v>189</v>
          </cell>
          <cell r="K349">
            <v>0</v>
          </cell>
        </row>
        <row r="350">
          <cell r="F350">
            <v>10</v>
          </cell>
          <cell r="G350">
            <v>0</v>
          </cell>
          <cell r="H350">
            <v>10</v>
          </cell>
          <cell r="I350">
            <v>0</v>
          </cell>
          <cell r="J350">
            <v>10</v>
          </cell>
          <cell r="K350">
            <v>0</v>
          </cell>
        </row>
        <row r="351">
          <cell r="F351">
            <v>0</v>
          </cell>
          <cell r="G351">
            <v>0</v>
          </cell>
          <cell r="H351">
            <v>0</v>
          </cell>
          <cell r="I351">
            <v>0</v>
          </cell>
          <cell r="J351">
            <v>0</v>
          </cell>
          <cell r="K351">
            <v>-11758</v>
          </cell>
        </row>
        <row r="352">
          <cell r="F352">
            <v>0</v>
          </cell>
          <cell r="G352">
            <v>0</v>
          </cell>
          <cell r="H352">
            <v>0</v>
          </cell>
          <cell r="I352">
            <v>0</v>
          </cell>
          <cell r="J352">
            <v>0</v>
          </cell>
          <cell r="K352">
            <v>-7568</v>
          </cell>
        </row>
        <row r="353">
          <cell r="F353">
            <v>0</v>
          </cell>
          <cell r="G353">
            <v>0</v>
          </cell>
          <cell r="H353">
            <v>0</v>
          </cell>
          <cell r="I353">
            <v>0</v>
          </cell>
          <cell r="J353">
            <v>0</v>
          </cell>
          <cell r="K353">
            <v>-3334</v>
          </cell>
        </row>
        <row r="354">
          <cell r="F354">
            <v>0</v>
          </cell>
          <cell r="G354">
            <v>0</v>
          </cell>
          <cell r="H354">
            <v>0</v>
          </cell>
          <cell r="I354">
            <v>0</v>
          </cell>
          <cell r="J354">
            <v>0</v>
          </cell>
          <cell r="K354">
            <v>2593</v>
          </cell>
        </row>
        <row r="355">
          <cell r="F355">
            <v>-35327</v>
          </cell>
          <cell r="G355">
            <v>0</v>
          </cell>
          <cell r="H355">
            <v>-35327</v>
          </cell>
          <cell r="I355">
            <v>-8</v>
          </cell>
          <cell r="J355">
            <v>-35335</v>
          </cell>
          <cell r="K355">
            <v>-20067</v>
          </cell>
        </row>
        <row r="357">
          <cell r="F357">
            <v>0</v>
          </cell>
          <cell r="G357">
            <v>0</v>
          </cell>
          <cell r="H357">
            <v>0</v>
          </cell>
          <cell r="I357">
            <v>0</v>
          </cell>
          <cell r="J357">
            <v>0</v>
          </cell>
          <cell r="K357">
            <v>0</v>
          </cell>
        </row>
        <row r="359">
          <cell r="F359">
            <v>163340</v>
          </cell>
          <cell r="G359">
            <v>0</v>
          </cell>
          <cell r="H359">
            <v>163340</v>
          </cell>
          <cell r="I359">
            <v>0</v>
          </cell>
          <cell r="J359">
            <v>163340</v>
          </cell>
          <cell r="K359">
            <v>0</v>
          </cell>
        </row>
        <row r="360">
          <cell r="F360">
            <v>26134</v>
          </cell>
          <cell r="G360">
            <v>0</v>
          </cell>
          <cell r="H360">
            <v>26134</v>
          </cell>
          <cell r="I360">
            <v>0</v>
          </cell>
          <cell r="J360">
            <v>26134</v>
          </cell>
          <cell r="K360">
            <v>0</v>
          </cell>
        </row>
        <row r="361">
          <cell r="F361">
            <v>30316</v>
          </cell>
          <cell r="G361">
            <v>0</v>
          </cell>
          <cell r="H361">
            <v>30316</v>
          </cell>
          <cell r="I361">
            <v>0</v>
          </cell>
          <cell r="J361">
            <v>30316</v>
          </cell>
          <cell r="K361">
            <v>0</v>
          </cell>
        </row>
        <row r="362">
          <cell r="F362">
            <v>0</v>
          </cell>
          <cell r="G362">
            <v>0</v>
          </cell>
          <cell r="H362">
            <v>0</v>
          </cell>
          <cell r="I362">
            <v>0</v>
          </cell>
          <cell r="J362">
            <v>0</v>
          </cell>
          <cell r="K362">
            <v>140198</v>
          </cell>
        </row>
        <row r="363">
          <cell r="F363">
            <v>0</v>
          </cell>
          <cell r="G363">
            <v>0</v>
          </cell>
          <cell r="H363">
            <v>0</v>
          </cell>
          <cell r="I363">
            <v>0</v>
          </cell>
          <cell r="J363">
            <v>0</v>
          </cell>
          <cell r="K363">
            <v>22647</v>
          </cell>
        </row>
        <row r="364">
          <cell r="F364">
            <v>0</v>
          </cell>
          <cell r="G364">
            <v>0</v>
          </cell>
          <cell r="H364">
            <v>0</v>
          </cell>
          <cell r="I364">
            <v>0</v>
          </cell>
          <cell r="J364">
            <v>0</v>
          </cell>
          <cell r="K364">
            <v>1348</v>
          </cell>
        </row>
        <row r="365">
          <cell r="F365">
            <v>219790</v>
          </cell>
          <cell r="G365">
            <v>0</v>
          </cell>
          <cell r="H365">
            <v>219790</v>
          </cell>
          <cell r="I365">
            <v>0</v>
          </cell>
          <cell r="J365">
            <v>219790</v>
          </cell>
          <cell r="K365">
            <v>164193</v>
          </cell>
        </row>
        <row r="367">
          <cell r="F367">
            <v>9223</v>
          </cell>
          <cell r="G367">
            <v>0</v>
          </cell>
          <cell r="H367">
            <v>9223</v>
          </cell>
          <cell r="I367">
            <v>0</v>
          </cell>
          <cell r="J367">
            <v>9223</v>
          </cell>
          <cell r="K367">
            <v>0</v>
          </cell>
        </row>
        <row r="368">
          <cell r="F368">
            <v>0</v>
          </cell>
          <cell r="G368">
            <v>0</v>
          </cell>
          <cell r="H368">
            <v>0</v>
          </cell>
          <cell r="I368">
            <v>0</v>
          </cell>
          <cell r="J368">
            <v>0</v>
          </cell>
          <cell r="K368">
            <v>8142</v>
          </cell>
        </row>
        <row r="369">
          <cell r="F369">
            <v>9223</v>
          </cell>
          <cell r="G369">
            <v>0</v>
          </cell>
          <cell r="H369">
            <v>9223</v>
          </cell>
          <cell r="I369">
            <v>0</v>
          </cell>
          <cell r="J369">
            <v>9223</v>
          </cell>
          <cell r="K369">
            <v>8142</v>
          </cell>
        </row>
        <row r="371">
          <cell r="F371">
            <v>8167</v>
          </cell>
          <cell r="G371">
            <v>0</v>
          </cell>
          <cell r="H371">
            <v>8167</v>
          </cell>
          <cell r="I371">
            <v>0</v>
          </cell>
          <cell r="J371">
            <v>8167</v>
          </cell>
          <cell r="K371">
            <v>0</v>
          </cell>
        </row>
        <row r="372">
          <cell r="F372">
            <v>0</v>
          </cell>
          <cell r="G372">
            <v>0</v>
          </cell>
          <cell r="H372">
            <v>0</v>
          </cell>
          <cell r="I372">
            <v>0</v>
          </cell>
          <cell r="J372">
            <v>0</v>
          </cell>
          <cell r="K372">
            <v>7010</v>
          </cell>
        </row>
        <row r="373">
          <cell r="F373">
            <v>8167</v>
          </cell>
          <cell r="G373">
            <v>0</v>
          </cell>
          <cell r="H373">
            <v>8167</v>
          </cell>
          <cell r="I373">
            <v>0</v>
          </cell>
          <cell r="J373">
            <v>8167</v>
          </cell>
          <cell r="K373">
            <v>7010</v>
          </cell>
        </row>
        <row r="375">
          <cell r="F375">
            <v>0</v>
          </cell>
          <cell r="G375">
            <v>0</v>
          </cell>
          <cell r="H375">
            <v>0</v>
          </cell>
          <cell r="I375">
            <v>0</v>
          </cell>
          <cell r="J375">
            <v>0</v>
          </cell>
          <cell r="K375">
            <v>0</v>
          </cell>
        </row>
        <row r="377">
          <cell r="F377">
            <v>0</v>
          </cell>
          <cell r="G377">
            <v>0</v>
          </cell>
          <cell r="H377">
            <v>0</v>
          </cell>
          <cell r="I377">
            <v>0</v>
          </cell>
          <cell r="J377">
            <v>0</v>
          </cell>
          <cell r="K377">
            <v>0</v>
          </cell>
        </row>
        <row r="379">
          <cell r="F379">
            <v>0</v>
          </cell>
          <cell r="G379">
            <v>0</v>
          </cell>
          <cell r="H379">
            <v>0</v>
          </cell>
          <cell r="I379">
            <v>0</v>
          </cell>
          <cell r="J379">
            <v>0</v>
          </cell>
          <cell r="K379">
            <v>0</v>
          </cell>
        </row>
        <row r="381">
          <cell r="F381">
            <v>79</v>
          </cell>
          <cell r="G381">
            <v>0</v>
          </cell>
          <cell r="H381">
            <v>79</v>
          </cell>
          <cell r="I381">
            <v>0</v>
          </cell>
          <cell r="J381">
            <v>79</v>
          </cell>
          <cell r="K381">
            <v>0</v>
          </cell>
        </row>
        <row r="382">
          <cell r="F382">
            <v>84</v>
          </cell>
          <cell r="G382">
            <v>0</v>
          </cell>
          <cell r="H382">
            <v>84</v>
          </cell>
          <cell r="I382">
            <v>0</v>
          </cell>
          <cell r="J382">
            <v>84</v>
          </cell>
          <cell r="K382">
            <v>0</v>
          </cell>
        </row>
        <row r="383">
          <cell r="F383">
            <v>4</v>
          </cell>
          <cell r="G383">
            <v>0</v>
          </cell>
          <cell r="H383">
            <v>4</v>
          </cell>
          <cell r="I383">
            <v>0</v>
          </cell>
          <cell r="J383">
            <v>4</v>
          </cell>
          <cell r="K383">
            <v>0</v>
          </cell>
        </row>
        <row r="384">
          <cell r="F384">
            <v>272</v>
          </cell>
          <cell r="G384">
            <v>0</v>
          </cell>
          <cell r="H384">
            <v>272</v>
          </cell>
          <cell r="I384">
            <v>0</v>
          </cell>
          <cell r="J384">
            <v>272</v>
          </cell>
          <cell r="K384">
            <v>0</v>
          </cell>
        </row>
        <row r="385">
          <cell r="F385">
            <v>53</v>
          </cell>
          <cell r="G385">
            <v>0</v>
          </cell>
          <cell r="H385">
            <v>53</v>
          </cell>
          <cell r="I385">
            <v>0</v>
          </cell>
          <cell r="J385">
            <v>53</v>
          </cell>
          <cell r="K385">
            <v>0</v>
          </cell>
        </row>
        <row r="386">
          <cell r="F386">
            <v>9</v>
          </cell>
          <cell r="G386">
            <v>0</v>
          </cell>
          <cell r="H386">
            <v>9</v>
          </cell>
          <cell r="I386">
            <v>0</v>
          </cell>
          <cell r="J386">
            <v>9</v>
          </cell>
          <cell r="K386">
            <v>6</v>
          </cell>
        </row>
        <row r="387">
          <cell r="F387">
            <v>0</v>
          </cell>
          <cell r="G387">
            <v>0</v>
          </cell>
          <cell r="H387">
            <v>0</v>
          </cell>
          <cell r="I387">
            <v>0</v>
          </cell>
          <cell r="J387">
            <v>0</v>
          </cell>
          <cell r="K387">
            <v>47</v>
          </cell>
        </row>
        <row r="388">
          <cell r="F388">
            <v>0</v>
          </cell>
          <cell r="G388">
            <v>0</v>
          </cell>
          <cell r="H388">
            <v>0</v>
          </cell>
          <cell r="I388">
            <v>0</v>
          </cell>
          <cell r="J388">
            <v>0</v>
          </cell>
          <cell r="K388">
            <v>144</v>
          </cell>
        </row>
        <row r="389">
          <cell r="F389">
            <v>0</v>
          </cell>
          <cell r="G389">
            <v>0</v>
          </cell>
          <cell r="H389">
            <v>0</v>
          </cell>
          <cell r="I389">
            <v>0</v>
          </cell>
          <cell r="J389">
            <v>0</v>
          </cell>
          <cell r="K389">
            <v>0</v>
          </cell>
        </row>
        <row r="390">
          <cell r="F390">
            <v>0</v>
          </cell>
          <cell r="G390">
            <v>0</v>
          </cell>
          <cell r="H390">
            <v>0</v>
          </cell>
          <cell r="I390">
            <v>0</v>
          </cell>
          <cell r="J390">
            <v>0</v>
          </cell>
          <cell r="K390">
            <v>7</v>
          </cell>
        </row>
        <row r="391">
          <cell r="F391">
            <v>0</v>
          </cell>
          <cell r="G391">
            <v>0</v>
          </cell>
          <cell r="H391">
            <v>0</v>
          </cell>
          <cell r="I391">
            <v>0</v>
          </cell>
          <cell r="J391">
            <v>0</v>
          </cell>
          <cell r="K391">
            <v>127</v>
          </cell>
        </row>
        <row r="392">
          <cell r="F392">
            <v>0</v>
          </cell>
          <cell r="G392">
            <v>0</v>
          </cell>
          <cell r="H392">
            <v>0</v>
          </cell>
          <cell r="I392">
            <v>0</v>
          </cell>
          <cell r="J392">
            <v>0</v>
          </cell>
          <cell r="K392">
            <v>49</v>
          </cell>
        </row>
        <row r="393">
          <cell r="F393">
            <v>0</v>
          </cell>
          <cell r="G393">
            <v>0</v>
          </cell>
          <cell r="H393">
            <v>0</v>
          </cell>
          <cell r="I393">
            <v>0</v>
          </cell>
          <cell r="J393">
            <v>0</v>
          </cell>
          <cell r="K393">
            <v>1</v>
          </cell>
        </row>
        <row r="394">
          <cell r="F394">
            <v>0</v>
          </cell>
          <cell r="G394">
            <v>0</v>
          </cell>
          <cell r="H394">
            <v>0</v>
          </cell>
          <cell r="I394">
            <v>0</v>
          </cell>
          <cell r="J394">
            <v>0</v>
          </cell>
          <cell r="K394">
            <v>1</v>
          </cell>
        </row>
        <row r="395">
          <cell r="F395">
            <v>501</v>
          </cell>
          <cell r="G395">
            <v>0</v>
          </cell>
          <cell r="H395">
            <v>501</v>
          </cell>
          <cell r="I395">
            <v>0</v>
          </cell>
          <cell r="J395">
            <v>501</v>
          </cell>
          <cell r="K395">
            <v>382</v>
          </cell>
        </row>
        <row r="397">
          <cell r="F397">
            <v>0</v>
          </cell>
          <cell r="G397">
            <v>0</v>
          </cell>
          <cell r="H397">
            <v>0</v>
          </cell>
          <cell r="I397">
            <v>0</v>
          </cell>
          <cell r="J397">
            <v>0</v>
          </cell>
          <cell r="K397">
            <v>0</v>
          </cell>
        </row>
        <row r="399">
          <cell r="F399">
            <v>2350</v>
          </cell>
          <cell r="G399">
            <v>0</v>
          </cell>
          <cell r="H399">
            <v>2350</v>
          </cell>
          <cell r="I399">
            <v>0</v>
          </cell>
          <cell r="J399">
            <v>2350</v>
          </cell>
          <cell r="K399">
            <v>0</v>
          </cell>
        </row>
        <row r="400">
          <cell r="F400">
            <v>25</v>
          </cell>
          <cell r="G400">
            <v>0</v>
          </cell>
          <cell r="H400">
            <v>25</v>
          </cell>
          <cell r="I400">
            <v>0</v>
          </cell>
          <cell r="J400">
            <v>25</v>
          </cell>
          <cell r="K400">
            <v>0</v>
          </cell>
        </row>
        <row r="401">
          <cell r="F401">
            <v>200</v>
          </cell>
          <cell r="G401">
            <v>0</v>
          </cell>
          <cell r="H401">
            <v>200</v>
          </cell>
          <cell r="I401">
            <v>0</v>
          </cell>
          <cell r="J401">
            <v>200</v>
          </cell>
          <cell r="K401">
            <v>0</v>
          </cell>
        </row>
        <row r="402">
          <cell r="F402">
            <v>0</v>
          </cell>
          <cell r="G402">
            <v>0</v>
          </cell>
          <cell r="H402">
            <v>0</v>
          </cell>
          <cell r="I402">
            <v>0</v>
          </cell>
          <cell r="J402">
            <v>0</v>
          </cell>
          <cell r="K402">
            <v>1554</v>
          </cell>
        </row>
        <row r="403">
          <cell r="F403">
            <v>0</v>
          </cell>
          <cell r="G403">
            <v>0</v>
          </cell>
          <cell r="H403">
            <v>0</v>
          </cell>
          <cell r="I403">
            <v>0</v>
          </cell>
          <cell r="J403">
            <v>0</v>
          </cell>
          <cell r="K403">
            <v>44</v>
          </cell>
        </row>
        <row r="404">
          <cell r="F404">
            <v>0</v>
          </cell>
          <cell r="G404">
            <v>0</v>
          </cell>
          <cell r="H404">
            <v>0</v>
          </cell>
          <cell r="I404">
            <v>0</v>
          </cell>
          <cell r="J404">
            <v>0</v>
          </cell>
          <cell r="K404">
            <v>14</v>
          </cell>
        </row>
        <row r="405">
          <cell r="F405">
            <v>0</v>
          </cell>
          <cell r="G405">
            <v>0</v>
          </cell>
          <cell r="H405">
            <v>0</v>
          </cell>
          <cell r="I405">
            <v>0</v>
          </cell>
          <cell r="J405">
            <v>0</v>
          </cell>
          <cell r="K405">
            <v>186</v>
          </cell>
        </row>
        <row r="406">
          <cell r="F406">
            <v>2575</v>
          </cell>
          <cell r="G406">
            <v>0</v>
          </cell>
          <cell r="H406">
            <v>2575</v>
          </cell>
          <cell r="I406">
            <v>0</v>
          </cell>
          <cell r="J406">
            <v>2575</v>
          </cell>
          <cell r="K406">
            <v>1798</v>
          </cell>
        </row>
        <row r="408">
          <cell r="F408">
            <v>34</v>
          </cell>
          <cell r="G408">
            <v>0</v>
          </cell>
          <cell r="H408">
            <v>34</v>
          </cell>
          <cell r="I408">
            <v>0</v>
          </cell>
          <cell r="J408">
            <v>34</v>
          </cell>
          <cell r="K408">
            <v>0</v>
          </cell>
        </row>
        <row r="409">
          <cell r="F409">
            <v>40</v>
          </cell>
          <cell r="G409">
            <v>0</v>
          </cell>
          <cell r="H409">
            <v>40</v>
          </cell>
          <cell r="I409">
            <v>0</v>
          </cell>
          <cell r="J409">
            <v>40</v>
          </cell>
          <cell r="K409">
            <v>0</v>
          </cell>
        </row>
        <row r="410">
          <cell r="F410">
            <v>199</v>
          </cell>
          <cell r="G410">
            <v>0</v>
          </cell>
          <cell r="H410">
            <v>199</v>
          </cell>
          <cell r="I410">
            <v>0</v>
          </cell>
          <cell r="J410">
            <v>199</v>
          </cell>
          <cell r="K410">
            <v>0</v>
          </cell>
        </row>
        <row r="411">
          <cell r="F411">
            <v>0</v>
          </cell>
          <cell r="G411">
            <v>0</v>
          </cell>
          <cell r="H411">
            <v>0</v>
          </cell>
          <cell r="I411">
            <v>0</v>
          </cell>
          <cell r="J411">
            <v>0</v>
          </cell>
          <cell r="K411">
            <v>199</v>
          </cell>
        </row>
        <row r="412">
          <cell r="F412">
            <v>0</v>
          </cell>
          <cell r="G412">
            <v>0</v>
          </cell>
          <cell r="H412">
            <v>0</v>
          </cell>
          <cell r="I412">
            <v>0</v>
          </cell>
          <cell r="J412">
            <v>0</v>
          </cell>
          <cell r="K412">
            <v>40</v>
          </cell>
        </row>
        <row r="413">
          <cell r="F413">
            <v>273</v>
          </cell>
          <cell r="G413">
            <v>0</v>
          </cell>
          <cell r="H413">
            <v>273</v>
          </cell>
          <cell r="I413">
            <v>0</v>
          </cell>
          <cell r="J413">
            <v>273</v>
          </cell>
          <cell r="K413">
            <v>239</v>
          </cell>
        </row>
        <row r="415">
          <cell r="F415">
            <v>269</v>
          </cell>
          <cell r="G415">
            <v>0</v>
          </cell>
          <cell r="H415">
            <v>269</v>
          </cell>
          <cell r="I415">
            <v>0</v>
          </cell>
          <cell r="J415">
            <v>269</v>
          </cell>
          <cell r="K415">
            <v>0</v>
          </cell>
        </row>
        <row r="416">
          <cell r="F416">
            <v>45</v>
          </cell>
          <cell r="G416">
            <v>0</v>
          </cell>
          <cell r="H416">
            <v>45</v>
          </cell>
          <cell r="I416">
            <v>0</v>
          </cell>
          <cell r="J416">
            <v>45</v>
          </cell>
          <cell r="K416">
            <v>0</v>
          </cell>
        </row>
        <row r="417">
          <cell r="F417">
            <v>0</v>
          </cell>
          <cell r="G417">
            <v>0</v>
          </cell>
          <cell r="H417">
            <v>0</v>
          </cell>
          <cell r="I417">
            <v>0</v>
          </cell>
          <cell r="J417">
            <v>0</v>
          </cell>
          <cell r="K417">
            <v>85</v>
          </cell>
        </row>
        <row r="418">
          <cell r="F418">
            <v>0</v>
          </cell>
          <cell r="G418">
            <v>0</v>
          </cell>
          <cell r="H418">
            <v>0</v>
          </cell>
          <cell r="I418">
            <v>0</v>
          </cell>
          <cell r="J418">
            <v>0</v>
          </cell>
          <cell r="K418">
            <v>35</v>
          </cell>
        </row>
        <row r="419">
          <cell r="F419">
            <v>314</v>
          </cell>
          <cell r="G419">
            <v>0</v>
          </cell>
          <cell r="H419">
            <v>314</v>
          </cell>
          <cell r="I419">
            <v>0</v>
          </cell>
          <cell r="J419">
            <v>314</v>
          </cell>
          <cell r="K419">
            <v>120</v>
          </cell>
        </row>
        <row r="421">
          <cell r="F421">
            <v>627</v>
          </cell>
          <cell r="G421">
            <v>0</v>
          </cell>
          <cell r="H421">
            <v>627</v>
          </cell>
          <cell r="I421">
            <v>0</v>
          </cell>
          <cell r="J421">
            <v>627</v>
          </cell>
          <cell r="K421">
            <v>0</v>
          </cell>
        </row>
        <row r="422">
          <cell r="F422">
            <v>60</v>
          </cell>
          <cell r="G422">
            <v>0</v>
          </cell>
          <cell r="H422">
            <v>60</v>
          </cell>
          <cell r="I422">
            <v>0</v>
          </cell>
          <cell r="J422">
            <v>60</v>
          </cell>
          <cell r="K422">
            <v>0</v>
          </cell>
        </row>
        <row r="423">
          <cell r="F423">
            <v>0</v>
          </cell>
          <cell r="G423">
            <v>0</v>
          </cell>
          <cell r="H423">
            <v>0</v>
          </cell>
          <cell r="I423">
            <v>0</v>
          </cell>
          <cell r="J423">
            <v>0</v>
          </cell>
          <cell r="K423">
            <v>887</v>
          </cell>
        </row>
        <row r="424">
          <cell r="F424">
            <v>0</v>
          </cell>
          <cell r="G424">
            <v>0</v>
          </cell>
          <cell r="H424">
            <v>0</v>
          </cell>
          <cell r="I424">
            <v>0</v>
          </cell>
          <cell r="J424">
            <v>0</v>
          </cell>
          <cell r="K424">
            <v>47</v>
          </cell>
        </row>
        <row r="425">
          <cell r="F425">
            <v>687</v>
          </cell>
          <cell r="G425">
            <v>0</v>
          </cell>
          <cell r="H425">
            <v>687</v>
          </cell>
          <cell r="I425">
            <v>0</v>
          </cell>
          <cell r="J425">
            <v>687</v>
          </cell>
          <cell r="K425">
            <v>934</v>
          </cell>
        </row>
        <row r="427">
          <cell r="F427">
            <v>0</v>
          </cell>
          <cell r="G427">
            <v>0</v>
          </cell>
          <cell r="H427">
            <v>0</v>
          </cell>
          <cell r="I427">
            <v>0</v>
          </cell>
          <cell r="J427">
            <v>0</v>
          </cell>
          <cell r="K427">
            <v>0</v>
          </cell>
        </row>
        <row r="429">
          <cell r="F429">
            <v>-151451</v>
          </cell>
          <cell r="G429">
            <v>0</v>
          </cell>
          <cell r="H429">
            <v>-151451</v>
          </cell>
          <cell r="I429">
            <v>0</v>
          </cell>
          <cell r="J429">
            <v>-151451</v>
          </cell>
          <cell r="K429">
            <v>0</v>
          </cell>
        </row>
        <row r="430">
          <cell r="F430">
            <v>0</v>
          </cell>
          <cell r="G430">
            <v>0</v>
          </cell>
          <cell r="H430">
            <v>0</v>
          </cell>
          <cell r="I430">
            <v>0</v>
          </cell>
          <cell r="J430">
            <v>0</v>
          </cell>
          <cell r="K430">
            <v>102373</v>
          </cell>
        </row>
        <row r="431">
          <cell r="F431">
            <v>0</v>
          </cell>
          <cell r="G431">
            <v>0</v>
          </cell>
          <cell r="H431">
            <v>0</v>
          </cell>
          <cell r="I431">
            <v>0</v>
          </cell>
          <cell r="J431">
            <v>0</v>
          </cell>
          <cell r="K431">
            <v>-13310</v>
          </cell>
        </row>
        <row r="432">
          <cell r="F432">
            <v>0</v>
          </cell>
          <cell r="G432">
            <v>0</v>
          </cell>
          <cell r="H432">
            <v>0</v>
          </cell>
          <cell r="I432">
            <v>0</v>
          </cell>
          <cell r="J432">
            <v>0</v>
          </cell>
          <cell r="K432">
            <v>-6071</v>
          </cell>
        </row>
        <row r="433">
          <cell r="F433">
            <v>0</v>
          </cell>
          <cell r="G433">
            <v>0</v>
          </cell>
          <cell r="H433">
            <v>0</v>
          </cell>
          <cell r="I433">
            <v>0</v>
          </cell>
          <cell r="J433">
            <v>0</v>
          </cell>
          <cell r="K433">
            <v>-5280</v>
          </cell>
        </row>
        <row r="434">
          <cell r="F434">
            <v>0</v>
          </cell>
          <cell r="G434">
            <v>0</v>
          </cell>
          <cell r="H434">
            <v>0</v>
          </cell>
          <cell r="I434">
            <v>0</v>
          </cell>
          <cell r="J434">
            <v>0</v>
          </cell>
          <cell r="K434">
            <v>-5025</v>
          </cell>
        </row>
        <row r="435">
          <cell r="F435">
            <v>-151451</v>
          </cell>
          <cell r="G435">
            <v>0</v>
          </cell>
          <cell r="H435">
            <v>-151451</v>
          </cell>
          <cell r="I435">
            <v>0</v>
          </cell>
          <cell r="J435">
            <v>-151451</v>
          </cell>
          <cell r="K435">
            <v>72687</v>
          </cell>
        </row>
        <row r="437">
          <cell r="F437">
            <v>22271</v>
          </cell>
          <cell r="G437">
            <v>0</v>
          </cell>
          <cell r="H437">
            <v>22271</v>
          </cell>
          <cell r="I437">
            <v>0</v>
          </cell>
          <cell r="J437">
            <v>22271</v>
          </cell>
          <cell r="K437">
            <v>0</v>
          </cell>
        </row>
        <row r="438">
          <cell r="F438">
            <v>0</v>
          </cell>
          <cell r="G438">
            <v>0</v>
          </cell>
          <cell r="H438">
            <v>0</v>
          </cell>
          <cell r="I438">
            <v>0</v>
          </cell>
          <cell r="J438">
            <v>0</v>
          </cell>
          <cell r="K438">
            <v>17968</v>
          </cell>
        </row>
        <row r="439">
          <cell r="F439">
            <v>22271</v>
          </cell>
          <cell r="G439">
            <v>0</v>
          </cell>
          <cell r="H439">
            <v>22271</v>
          </cell>
          <cell r="I439">
            <v>0</v>
          </cell>
          <cell r="J439">
            <v>22271</v>
          </cell>
          <cell r="K439">
            <v>17968</v>
          </cell>
        </row>
        <row r="441">
          <cell r="F441">
            <v>27993</v>
          </cell>
          <cell r="G441">
            <v>0</v>
          </cell>
          <cell r="H441">
            <v>27993</v>
          </cell>
          <cell r="I441">
            <v>0</v>
          </cell>
          <cell r="J441">
            <v>27993</v>
          </cell>
          <cell r="K441">
            <v>0</v>
          </cell>
        </row>
        <row r="442">
          <cell r="F442">
            <v>0</v>
          </cell>
          <cell r="G442">
            <v>0</v>
          </cell>
          <cell r="H442">
            <v>0</v>
          </cell>
          <cell r="I442">
            <v>0</v>
          </cell>
          <cell r="J442">
            <v>0</v>
          </cell>
          <cell r="K442">
            <v>-33242</v>
          </cell>
        </row>
        <row r="443">
          <cell r="F443">
            <v>27993</v>
          </cell>
          <cell r="G443">
            <v>0</v>
          </cell>
          <cell r="H443">
            <v>27993</v>
          </cell>
          <cell r="I443">
            <v>0</v>
          </cell>
          <cell r="J443">
            <v>27993</v>
          </cell>
          <cell r="K443">
            <v>-33242</v>
          </cell>
        </row>
        <row r="445">
          <cell r="F445">
            <v>154</v>
          </cell>
          <cell r="G445">
            <v>0</v>
          </cell>
          <cell r="H445">
            <v>154</v>
          </cell>
          <cell r="I445">
            <v>0</v>
          </cell>
          <cell r="J445">
            <v>154</v>
          </cell>
          <cell r="K445">
            <v>0</v>
          </cell>
        </row>
        <row r="446">
          <cell r="F446">
            <v>0</v>
          </cell>
          <cell r="G446">
            <v>0</v>
          </cell>
          <cell r="H446">
            <v>0</v>
          </cell>
          <cell r="I446">
            <v>0</v>
          </cell>
          <cell r="J446">
            <v>0</v>
          </cell>
          <cell r="K446">
            <v>-62517</v>
          </cell>
        </row>
        <row r="447">
          <cell r="F447">
            <v>154</v>
          </cell>
          <cell r="G447">
            <v>0</v>
          </cell>
          <cell r="H447">
            <v>154</v>
          </cell>
          <cell r="I447">
            <v>0</v>
          </cell>
          <cell r="J447">
            <v>154</v>
          </cell>
          <cell r="K447">
            <v>-62517</v>
          </cell>
        </row>
        <row r="449">
          <cell r="F449">
            <v>0</v>
          </cell>
          <cell r="G449">
            <v>0</v>
          </cell>
          <cell r="H449">
            <v>0</v>
          </cell>
          <cell r="I449">
            <v>0</v>
          </cell>
          <cell r="J449">
            <v>0</v>
          </cell>
          <cell r="K449">
            <v>0</v>
          </cell>
        </row>
        <row r="451">
          <cell r="F451">
            <v>0</v>
          </cell>
          <cell r="G451">
            <v>0</v>
          </cell>
          <cell r="H451">
            <v>0</v>
          </cell>
          <cell r="I451">
            <v>0</v>
          </cell>
          <cell r="J451">
            <v>0</v>
          </cell>
          <cell r="K451">
            <v>0</v>
          </cell>
        </row>
        <row r="453">
          <cell r="F453">
            <v>0</v>
          </cell>
          <cell r="G453">
            <v>0</v>
          </cell>
          <cell r="H453">
            <v>0</v>
          </cell>
          <cell r="I453">
            <v>0</v>
          </cell>
          <cell r="J453">
            <v>0</v>
          </cell>
          <cell r="K453">
            <v>0</v>
          </cell>
        </row>
        <row r="455">
          <cell r="F455">
            <v>0</v>
          </cell>
          <cell r="G455">
            <v>0</v>
          </cell>
          <cell r="H455">
            <v>0</v>
          </cell>
          <cell r="I455">
            <v>0</v>
          </cell>
          <cell r="J455">
            <v>0</v>
          </cell>
          <cell r="K455">
            <v>0</v>
          </cell>
        </row>
        <row r="457">
          <cell r="F457">
            <v>0</v>
          </cell>
          <cell r="G457">
            <v>0</v>
          </cell>
          <cell r="H457">
            <v>0</v>
          </cell>
          <cell r="I457">
            <v>0</v>
          </cell>
          <cell r="J457">
            <v>0</v>
          </cell>
          <cell r="K457">
            <v>0</v>
          </cell>
        </row>
        <row r="458">
          <cell r="F458">
            <v>0</v>
          </cell>
          <cell r="G458">
            <v>0</v>
          </cell>
          <cell r="H458">
            <v>0</v>
          </cell>
          <cell r="I458">
            <v>0</v>
          </cell>
          <cell r="J458">
            <v>0</v>
          </cell>
          <cell r="K458">
            <v>0</v>
          </cell>
        </row>
      </sheetData>
      <sheetData sheetId="37" refreshError="1"/>
      <sheetData sheetId="38" refreshError="1"/>
      <sheetData sheetId="39"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Notes 1"/>
      <sheetName val="nOTE 2"/>
      <sheetName val="BS"/>
      <sheetName val="IS"/>
      <sheetName val="IS-QTR"/>
      <sheetName val="CF Working"/>
      <sheetName val="CF"/>
      <sheetName val="CF-QTR"/>
      <sheetName val="Move"/>
      <sheetName val="Move-QTR"/>
      <sheetName val="Form 5"/>
      <sheetName val="Equity"/>
      <sheetName val="Form 6 HFT"/>
      <sheetName val="Form 6 AFS"/>
      <sheetName val="Debt"/>
      <sheetName val="TFCs"/>
      <sheetName val="MM"/>
      <sheetName val="F 8"/>
      <sheetName val="F 8-Q"/>
      <sheetName val="F 9"/>
      <sheetName val="F 9-Q"/>
      <sheetName val="Lead (2)"/>
      <sheetName val="Form 8 HY"/>
      <sheetName val="Form 8 QTR"/>
      <sheetName val="Form 9 HY"/>
      <sheetName val="Form 9 - QTR"/>
      <sheetName val="Form 9 qtr WORKING"/>
      <sheetName val="Form 8 QTR WORKING"/>
      <sheetName val="CF - qtr WORKING"/>
      <sheetName val="Form 4 - QTR working"/>
      <sheetName val="Related party"/>
      <sheetName val="form 6 HY revised (2)"/>
      <sheetName val="IS - QTR Working"/>
      <sheetName val="Tickmarks (2)"/>
      <sheetName val="Sheet1"/>
      <sheetName val="Sheet2"/>
      <sheetName val="Links"/>
      <sheetName val="Tickmarks"/>
      <sheetName val="Sheet5"/>
    </sheetNames>
    <sheetDataSet>
      <sheetData sheetId="0" refreshError="1">
        <row r="2">
          <cell r="F2" t="str">
            <v>Preliminary</v>
          </cell>
          <cell r="H2" t="str">
            <v>AJE</v>
          </cell>
          <cell r="I2" t="str">
            <v>Adjusted</v>
          </cell>
          <cell r="J2" t="str">
            <v>RJE</v>
          </cell>
          <cell r="K2" t="str">
            <v>Final</v>
          </cell>
          <cell r="M2" t="str">
            <v>PY1</v>
          </cell>
        </row>
        <row r="4">
          <cell r="F4">
            <v>0</v>
          </cell>
          <cell r="H4">
            <v>0</v>
          </cell>
          <cell r="I4">
            <v>0</v>
          </cell>
          <cell r="J4">
            <v>0</v>
          </cell>
          <cell r="K4">
            <v>0</v>
          </cell>
          <cell r="M4">
            <v>0</v>
          </cell>
        </row>
        <row r="5">
          <cell r="F5">
            <v>9859</v>
          </cell>
          <cell r="H5">
            <v>0</v>
          </cell>
          <cell r="I5">
            <v>9859</v>
          </cell>
          <cell r="J5">
            <v>0</v>
          </cell>
          <cell r="K5">
            <v>9859</v>
          </cell>
          <cell r="M5">
            <v>214179</v>
          </cell>
        </row>
        <row r="6">
          <cell r="F6">
            <v>9511</v>
          </cell>
          <cell r="H6">
            <v>0</v>
          </cell>
          <cell r="I6">
            <v>9511</v>
          </cell>
          <cell r="J6">
            <v>0</v>
          </cell>
          <cell r="K6">
            <v>9511</v>
          </cell>
          <cell r="M6">
            <v>225047</v>
          </cell>
        </row>
        <row r="7">
          <cell r="F7">
            <v>19370</v>
          </cell>
          <cell r="H7">
            <v>0</v>
          </cell>
          <cell r="I7">
            <v>19370</v>
          </cell>
          <cell r="J7">
            <v>0</v>
          </cell>
          <cell r="K7">
            <v>19370</v>
          </cell>
          <cell r="M7">
            <v>439226</v>
          </cell>
        </row>
        <row r="9">
          <cell r="F9">
            <v>0</v>
          </cell>
          <cell r="H9">
            <v>0</v>
          </cell>
          <cell r="I9">
            <v>0</v>
          </cell>
          <cell r="J9">
            <v>0</v>
          </cell>
          <cell r="K9">
            <v>0</v>
          </cell>
          <cell r="M9">
            <v>0</v>
          </cell>
        </row>
        <row r="10">
          <cell r="F10">
            <v>202979</v>
          </cell>
          <cell r="H10">
            <v>0</v>
          </cell>
          <cell r="I10">
            <v>202979</v>
          </cell>
          <cell r="J10">
            <v>0</v>
          </cell>
          <cell r="K10">
            <v>202979</v>
          </cell>
          <cell r="M10">
            <v>4097912</v>
          </cell>
        </row>
        <row r="11">
          <cell r="F11">
            <v>0</v>
          </cell>
          <cell r="H11">
            <v>0</v>
          </cell>
          <cell r="I11">
            <v>0</v>
          </cell>
          <cell r="J11">
            <v>0</v>
          </cell>
          <cell r="K11">
            <v>0</v>
          </cell>
          <cell r="M11">
            <v>0</v>
          </cell>
        </row>
        <row r="12">
          <cell r="F12">
            <v>0</v>
          </cell>
          <cell r="H12">
            <v>0</v>
          </cell>
          <cell r="I12">
            <v>0</v>
          </cell>
          <cell r="J12">
            <v>0</v>
          </cell>
          <cell r="K12">
            <v>0</v>
          </cell>
          <cell r="M12">
            <v>0</v>
          </cell>
        </row>
        <row r="13">
          <cell r="F13">
            <v>1741100</v>
          </cell>
          <cell r="H13">
            <v>0</v>
          </cell>
          <cell r="I13">
            <v>1741100</v>
          </cell>
          <cell r="J13">
            <v>0</v>
          </cell>
          <cell r="K13">
            <v>1741100</v>
          </cell>
          <cell r="M13">
            <v>812084</v>
          </cell>
        </row>
        <row r="14">
          <cell r="F14">
            <v>0</v>
          </cell>
          <cell r="H14">
            <v>0</v>
          </cell>
          <cell r="I14">
            <v>0</v>
          </cell>
          <cell r="J14">
            <v>0</v>
          </cell>
          <cell r="K14">
            <v>0</v>
          </cell>
          <cell r="M14">
            <v>0</v>
          </cell>
        </row>
        <row r="15">
          <cell r="F15">
            <v>0</v>
          </cell>
          <cell r="H15">
            <v>0</v>
          </cell>
          <cell r="I15">
            <v>0</v>
          </cell>
          <cell r="J15">
            <v>0</v>
          </cell>
          <cell r="K15">
            <v>0</v>
          </cell>
          <cell r="M15">
            <v>0</v>
          </cell>
        </row>
        <row r="16">
          <cell r="F16">
            <v>0</v>
          </cell>
          <cell r="H16">
            <v>0</v>
          </cell>
          <cell r="I16">
            <v>0</v>
          </cell>
          <cell r="J16">
            <v>0</v>
          </cell>
          <cell r="K16">
            <v>0</v>
          </cell>
          <cell r="M16">
            <v>0</v>
          </cell>
        </row>
        <row r="17">
          <cell r="F17">
            <v>0</v>
          </cell>
          <cell r="H17">
            <v>0</v>
          </cell>
          <cell r="I17">
            <v>0</v>
          </cell>
          <cell r="J17">
            <v>0</v>
          </cell>
          <cell r="K17">
            <v>0</v>
          </cell>
          <cell r="M17">
            <v>0</v>
          </cell>
        </row>
        <row r="18">
          <cell r="F18">
            <v>2226464</v>
          </cell>
          <cell r="H18">
            <v>0</v>
          </cell>
          <cell r="I18">
            <v>2226464</v>
          </cell>
          <cell r="J18">
            <v>0</v>
          </cell>
          <cell r="K18">
            <v>2226464</v>
          </cell>
          <cell r="M18">
            <v>11827027</v>
          </cell>
        </row>
        <row r="19">
          <cell r="F19">
            <v>0</v>
          </cell>
          <cell r="H19">
            <v>0</v>
          </cell>
          <cell r="I19">
            <v>0</v>
          </cell>
          <cell r="J19">
            <v>0</v>
          </cell>
          <cell r="K19">
            <v>0</v>
          </cell>
          <cell r="M19">
            <v>0</v>
          </cell>
        </row>
        <row r="20">
          <cell r="F20">
            <v>0</v>
          </cell>
          <cell r="H20">
            <v>0</v>
          </cell>
          <cell r="I20">
            <v>0</v>
          </cell>
          <cell r="J20">
            <v>0</v>
          </cell>
          <cell r="K20">
            <v>0</v>
          </cell>
          <cell r="M20">
            <v>0</v>
          </cell>
        </row>
        <row r="21">
          <cell r="F21">
            <v>0</v>
          </cell>
          <cell r="H21">
            <v>0</v>
          </cell>
          <cell r="I21">
            <v>0</v>
          </cell>
          <cell r="J21">
            <v>0</v>
          </cell>
          <cell r="K21">
            <v>0</v>
          </cell>
          <cell r="M21">
            <v>0</v>
          </cell>
        </row>
        <row r="22">
          <cell r="F22">
            <v>0</v>
          </cell>
          <cell r="H22">
            <v>0</v>
          </cell>
          <cell r="I22">
            <v>0</v>
          </cell>
          <cell r="J22">
            <v>0</v>
          </cell>
          <cell r="K22">
            <v>0</v>
          </cell>
          <cell r="M22">
            <v>0</v>
          </cell>
        </row>
        <row r="23">
          <cell r="F23">
            <v>0</v>
          </cell>
          <cell r="H23">
            <v>0</v>
          </cell>
          <cell r="I23">
            <v>0</v>
          </cell>
          <cell r="J23">
            <v>0</v>
          </cell>
          <cell r="K23">
            <v>0</v>
          </cell>
          <cell r="M23">
            <v>0</v>
          </cell>
        </row>
        <row r="24">
          <cell r="F24">
            <v>4170543</v>
          </cell>
          <cell r="H24">
            <v>0</v>
          </cell>
          <cell r="I24">
            <v>4170543</v>
          </cell>
          <cell r="J24">
            <v>0</v>
          </cell>
          <cell r="K24">
            <v>4170543</v>
          </cell>
          <cell r="M24">
            <v>16737023</v>
          </cell>
        </row>
        <row r="26">
          <cell r="F26">
            <v>50796160</v>
          </cell>
          <cell r="H26">
            <v>0</v>
          </cell>
          <cell r="I26">
            <v>50796160</v>
          </cell>
          <cell r="J26">
            <v>0</v>
          </cell>
          <cell r="K26">
            <v>50796160</v>
          </cell>
          <cell r="M26">
            <v>53768935</v>
          </cell>
        </row>
        <row r="27">
          <cell r="F27">
            <v>300660</v>
          </cell>
          <cell r="H27">
            <v>0</v>
          </cell>
          <cell r="I27">
            <v>300660</v>
          </cell>
          <cell r="J27">
            <v>0</v>
          </cell>
          <cell r="K27">
            <v>300660</v>
          </cell>
          <cell r="M27">
            <v>246364</v>
          </cell>
        </row>
        <row r="28">
          <cell r="F28">
            <v>-2333664</v>
          </cell>
          <cell r="H28">
            <v>0</v>
          </cell>
          <cell r="I28">
            <v>-2333664</v>
          </cell>
          <cell r="J28">
            <v>0</v>
          </cell>
          <cell r="K28">
            <v>-2333664</v>
          </cell>
          <cell r="M28">
            <v>918338</v>
          </cell>
        </row>
        <row r="29">
          <cell r="F29">
            <v>11063</v>
          </cell>
          <cell r="H29">
            <v>0</v>
          </cell>
          <cell r="I29">
            <v>11063</v>
          </cell>
          <cell r="J29">
            <v>0</v>
          </cell>
          <cell r="K29">
            <v>11063</v>
          </cell>
          <cell r="M29">
            <v>11063</v>
          </cell>
        </row>
        <row r="30">
          <cell r="F30">
            <v>31488</v>
          </cell>
          <cell r="H30">
            <v>0</v>
          </cell>
          <cell r="I30">
            <v>31488</v>
          </cell>
          <cell r="J30">
            <v>0</v>
          </cell>
          <cell r="K30">
            <v>31488</v>
          </cell>
          <cell r="M30">
            <v>22801</v>
          </cell>
        </row>
        <row r="31">
          <cell r="F31">
            <v>8977878</v>
          </cell>
          <cell r="H31">
            <v>0</v>
          </cell>
          <cell r="I31">
            <v>8977878</v>
          </cell>
          <cell r="J31">
            <v>0</v>
          </cell>
          <cell r="K31">
            <v>8977878</v>
          </cell>
          <cell r="M31">
            <v>8710698</v>
          </cell>
        </row>
        <row r="32">
          <cell r="F32">
            <v>-775438</v>
          </cell>
          <cell r="H32">
            <v>0</v>
          </cell>
          <cell r="I32">
            <v>-775438</v>
          </cell>
          <cell r="J32">
            <v>0</v>
          </cell>
          <cell r="K32">
            <v>-775438</v>
          </cell>
          <cell r="M32">
            <v>-737405</v>
          </cell>
        </row>
        <row r="33">
          <cell r="F33">
            <v>601745</v>
          </cell>
          <cell r="H33">
            <v>0</v>
          </cell>
          <cell r="I33">
            <v>601745</v>
          </cell>
          <cell r="J33">
            <v>0</v>
          </cell>
          <cell r="K33">
            <v>601745</v>
          </cell>
          <cell r="M33">
            <v>525273</v>
          </cell>
        </row>
        <row r="34">
          <cell r="F34">
            <v>32000000</v>
          </cell>
          <cell r="H34">
            <v>0</v>
          </cell>
          <cell r="I34">
            <v>32000000</v>
          </cell>
          <cell r="J34">
            <v>0</v>
          </cell>
          <cell r="K34">
            <v>32000000</v>
          </cell>
          <cell r="M34">
            <v>39900000</v>
          </cell>
        </row>
        <row r="35">
          <cell r="F35">
            <v>-2594841</v>
          </cell>
          <cell r="H35">
            <v>0</v>
          </cell>
          <cell r="I35">
            <v>-2594841</v>
          </cell>
          <cell r="J35">
            <v>0</v>
          </cell>
          <cell r="K35">
            <v>-2594841</v>
          </cell>
          <cell r="M35">
            <v>-1041072</v>
          </cell>
        </row>
        <row r="36">
          <cell r="F36">
            <v>26697</v>
          </cell>
          <cell r="H36">
            <v>0</v>
          </cell>
          <cell r="I36">
            <v>26697</v>
          </cell>
          <cell r="J36">
            <v>0</v>
          </cell>
          <cell r="K36">
            <v>26697</v>
          </cell>
          <cell r="M36">
            <v>-19504</v>
          </cell>
        </row>
        <row r="37">
          <cell r="F37">
            <v>325</v>
          </cell>
          <cell r="H37">
            <v>0</v>
          </cell>
          <cell r="I37">
            <v>325</v>
          </cell>
          <cell r="J37">
            <v>0</v>
          </cell>
          <cell r="K37">
            <v>325</v>
          </cell>
          <cell r="M37">
            <v>325</v>
          </cell>
        </row>
        <row r="38">
          <cell r="F38">
            <v>40000000</v>
          </cell>
          <cell r="H38">
            <v>0</v>
          </cell>
          <cell r="I38">
            <v>40000000</v>
          </cell>
          <cell r="J38">
            <v>0</v>
          </cell>
          <cell r="K38">
            <v>40000000</v>
          </cell>
          <cell r="M38">
            <v>40000000</v>
          </cell>
        </row>
        <row r="39">
          <cell r="F39">
            <v>-546013</v>
          </cell>
          <cell r="H39">
            <v>0</v>
          </cell>
          <cell r="I39">
            <v>-546013</v>
          </cell>
          <cell r="J39">
            <v>0</v>
          </cell>
          <cell r="K39">
            <v>-546013</v>
          </cell>
          <cell r="M39">
            <v>-1807146</v>
          </cell>
        </row>
        <row r="40">
          <cell r="F40">
            <v>-315918</v>
          </cell>
          <cell r="H40">
            <v>0</v>
          </cell>
          <cell r="I40">
            <v>-315918</v>
          </cell>
          <cell r="J40">
            <v>0</v>
          </cell>
          <cell r="K40">
            <v>-315918</v>
          </cell>
          <cell r="M40">
            <v>-382862</v>
          </cell>
        </row>
        <row r="41">
          <cell r="F41">
            <v>6325</v>
          </cell>
          <cell r="H41">
            <v>0</v>
          </cell>
          <cell r="I41">
            <v>6325</v>
          </cell>
          <cell r="J41">
            <v>0</v>
          </cell>
          <cell r="K41">
            <v>6325</v>
          </cell>
          <cell r="M41">
            <v>6325</v>
          </cell>
        </row>
        <row r="42">
          <cell r="F42">
            <v>75128</v>
          </cell>
          <cell r="H42">
            <v>0</v>
          </cell>
          <cell r="I42">
            <v>75128</v>
          </cell>
          <cell r="J42">
            <v>0</v>
          </cell>
          <cell r="K42">
            <v>75128</v>
          </cell>
          <cell r="M42">
            <v>59715</v>
          </cell>
        </row>
        <row r="43">
          <cell r="F43">
            <v>5062500</v>
          </cell>
          <cell r="H43">
            <v>0</v>
          </cell>
          <cell r="I43">
            <v>5062500</v>
          </cell>
          <cell r="J43">
            <v>0</v>
          </cell>
          <cell r="K43">
            <v>5062500</v>
          </cell>
          <cell r="M43">
            <v>0</v>
          </cell>
        </row>
        <row r="44">
          <cell r="F44">
            <v>325</v>
          </cell>
          <cell r="H44">
            <v>0</v>
          </cell>
          <cell r="I44">
            <v>325</v>
          </cell>
          <cell r="J44">
            <v>0</v>
          </cell>
          <cell r="K44">
            <v>325</v>
          </cell>
          <cell r="M44">
            <v>0</v>
          </cell>
        </row>
        <row r="45">
          <cell r="F45">
            <v>5671</v>
          </cell>
          <cell r="H45">
            <v>0</v>
          </cell>
          <cell r="I45">
            <v>5671</v>
          </cell>
          <cell r="J45">
            <v>0</v>
          </cell>
          <cell r="K45">
            <v>5671</v>
          </cell>
          <cell r="M45">
            <v>0</v>
          </cell>
        </row>
        <row r="46">
          <cell r="F46">
            <v>66000000</v>
          </cell>
          <cell r="H46">
            <v>0</v>
          </cell>
          <cell r="I46">
            <v>66000000</v>
          </cell>
          <cell r="J46">
            <v>0</v>
          </cell>
          <cell r="K46">
            <v>66000000</v>
          </cell>
          <cell r="M46">
            <v>58000000</v>
          </cell>
        </row>
        <row r="47">
          <cell r="F47">
            <v>-31827</v>
          </cell>
          <cell r="H47">
            <v>0</v>
          </cell>
          <cell r="I47">
            <v>-31827</v>
          </cell>
          <cell r="J47">
            <v>0</v>
          </cell>
          <cell r="K47">
            <v>-31827</v>
          </cell>
          <cell r="M47">
            <v>-21308</v>
          </cell>
        </row>
        <row r="48">
          <cell r="F48">
            <v>-1360696</v>
          </cell>
          <cell r="H48">
            <v>0</v>
          </cell>
          <cell r="I48">
            <v>-1360696</v>
          </cell>
          <cell r="J48">
            <v>0</v>
          </cell>
          <cell r="K48">
            <v>-1360696</v>
          </cell>
          <cell r="M48">
            <v>-666978</v>
          </cell>
        </row>
        <row r="49">
          <cell r="F49">
            <v>0</v>
          </cell>
          <cell r="H49">
            <v>0</v>
          </cell>
          <cell r="I49">
            <v>0</v>
          </cell>
          <cell r="J49">
            <v>0</v>
          </cell>
          <cell r="K49">
            <v>0</v>
          </cell>
          <cell r="M49">
            <v>0</v>
          </cell>
        </row>
        <row r="50">
          <cell r="F50">
            <v>195937568</v>
          </cell>
          <cell r="H50">
            <v>0</v>
          </cell>
          <cell r="I50">
            <v>195937568</v>
          </cell>
          <cell r="J50">
            <v>0</v>
          </cell>
          <cell r="K50">
            <v>195937568</v>
          </cell>
          <cell r="M50">
            <v>197493562</v>
          </cell>
        </row>
        <row r="52">
          <cell r="F52">
            <v>107305</v>
          </cell>
          <cell r="H52">
            <v>0</v>
          </cell>
          <cell r="I52">
            <v>107305</v>
          </cell>
          <cell r="J52">
            <v>0</v>
          </cell>
          <cell r="K52">
            <v>107305</v>
          </cell>
          <cell r="M52">
            <v>282251</v>
          </cell>
        </row>
        <row r="53">
          <cell r="F53">
            <v>107305</v>
          </cell>
          <cell r="H53">
            <v>0</v>
          </cell>
          <cell r="I53">
            <v>107305</v>
          </cell>
          <cell r="J53">
            <v>0</v>
          </cell>
          <cell r="K53">
            <v>107305</v>
          </cell>
          <cell r="M53">
            <v>282251</v>
          </cell>
        </row>
        <row r="55">
          <cell r="F55">
            <v>0</v>
          </cell>
          <cell r="H55">
            <v>0</v>
          </cell>
          <cell r="I55">
            <v>0</v>
          </cell>
          <cell r="J55">
            <v>0</v>
          </cell>
          <cell r="K55">
            <v>0</v>
          </cell>
          <cell r="M55">
            <v>0</v>
          </cell>
        </row>
        <row r="56">
          <cell r="F56">
            <v>0</v>
          </cell>
          <cell r="H56">
            <v>0</v>
          </cell>
          <cell r="I56">
            <v>0</v>
          </cell>
          <cell r="J56">
            <v>0</v>
          </cell>
          <cell r="K56">
            <v>0</v>
          </cell>
          <cell r="M56">
            <v>11935</v>
          </cell>
        </row>
        <row r="57">
          <cell r="F57">
            <v>30746</v>
          </cell>
          <cell r="H57">
            <v>0</v>
          </cell>
          <cell r="I57">
            <v>30746</v>
          </cell>
          <cell r="J57">
            <v>0</v>
          </cell>
          <cell r="K57">
            <v>30746</v>
          </cell>
          <cell r="M57">
            <v>0</v>
          </cell>
        </row>
        <row r="58">
          <cell r="F58">
            <v>0</v>
          </cell>
          <cell r="H58">
            <v>0</v>
          </cell>
          <cell r="I58">
            <v>0</v>
          </cell>
          <cell r="J58">
            <v>0</v>
          </cell>
          <cell r="K58">
            <v>0</v>
          </cell>
          <cell r="M58">
            <v>0</v>
          </cell>
        </row>
        <row r="59">
          <cell r="F59">
            <v>1008986</v>
          </cell>
          <cell r="H59">
            <v>0</v>
          </cell>
          <cell r="I59">
            <v>1008986</v>
          </cell>
          <cell r="J59">
            <v>0</v>
          </cell>
          <cell r="K59">
            <v>1008986</v>
          </cell>
          <cell r="M59">
            <v>986058</v>
          </cell>
        </row>
        <row r="60">
          <cell r="F60">
            <v>399178</v>
          </cell>
          <cell r="H60">
            <v>0</v>
          </cell>
          <cell r="I60">
            <v>399178</v>
          </cell>
          <cell r="J60">
            <v>0</v>
          </cell>
          <cell r="K60">
            <v>399178</v>
          </cell>
          <cell r="M60">
            <v>392741</v>
          </cell>
        </row>
        <row r="61">
          <cell r="F61">
            <v>74296</v>
          </cell>
          <cell r="H61">
            <v>0</v>
          </cell>
          <cell r="I61">
            <v>74296</v>
          </cell>
          <cell r="J61">
            <v>0</v>
          </cell>
          <cell r="K61">
            <v>74296</v>
          </cell>
          <cell r="M61">
            <v>0</v>
          </cell>
        </row>
        <row r="62">
          <cell r="F62">
            <v>0</v>
          </cell>
          <cell r="H62">
            <v>0</v>
          </cell>
          <cell r="I62">
            <v>0</v>
          </cell>
          <cell r="J62">
            <v>0</v>
          </cell>
          <cell r="K62">
            <v>0</v>
          </cell>
          <cell r="M62">
            <v>9683</v>
          </cell>
        </row>
        <row r="63">
          <cell r="F63">
            <v>0</v>
          </cell>
          <cell r="H63">
            <v>0</v>
          </cell>
          <cell r="I63">
            <v>0</v>
          </cell>
          <cell r="J63">
            <v>0</v>
          </cell>
          <cell r="K63">
            <v>0</v>
          </cell>
          <cell r="M63">
            <v>16490</v>
          </cell>
        </row>
        <row r="64">
          <cell r="F64">
            <v>15599</v>
          </cell>
          <cell r="H64">
            <v>0</v>
          </cell>
          <cell r="I64">
            <v>15599</v>
          </cell>
          <cell r="J64">
            <v>0</v>
          </cell>
          <cell r="K64">
            <v>15599</v>
          </cell>
          <cell r="M64">
            <v>0</v>
          </cell>
        </row>
        <row r="65">
          <cell r="F65">
            <v>0</v>
          </cell>
          <cell r="H65">
            <v>0</v>
          </cell>
          <cell r="I65">
            <v>0</v>
          </cell>
          <cell r="J65">
            <v>0</v>
          </cell>
          <cell r="K65">
            <v>0</v>
          </cell>
          <cell r="M65">
            <v>0</v>
          </cell>
        </row>
        <row r="66">
          <cell r="F66">
            <v>0</v>
          </cell>
          <cell r="H66">
            <v>0</v>
          </cell>
          <cell r="I66">
            <v>0</v>
          </cell>
          <cell r="J66">
            <v>0</v>
          </cell>
          <cell r="K66">
            <v>0</v>
          </cell>
          <cell r="M66">
            <v>0</v>
          </cell>
        </row>
        <row r="67">
          <cell r="F67">
            <v>60304</v>
          </cell>
          <cell r="H67">
            <v>0</v>
          </cell>
          <cell r="I67">
            <v>60304</v>
          </cell>
          <cell r="J67">
            <v>0</v>
          </cell>
          <cell r="K67">
            <v>60304</v>
          </cell>
          <cell r="M67">
            <v>1683</v>
          </cell>
        </row>
        <row r="68">
          <cell r="F68">
            <v>173753</v>
          </cell>
          <cell r="H68">
            <v>0</v>
          </cell>
          <cell r="I68">
            <v>173753</v>
          </cell>
          <cell r="J68">
            <v>0</v>
          </cell>
          <cell r="K68">
            <v>173753</v>
          </cell>
          <cell r="M68">
            <v>177268</v>
          </cell>
        </row>
        <row r="69">
          <cell r="F69">
            <v>28495</v>
          </cell>
          <cell r="H69">
            <v>0</v>
          </cell>
          <cell r="I69">
            <v>28495</v>
          </cell>
          <cell r="J69">
            <v>0</v>
          </cell>
          <cell r="K69">
            <v>28495</v>
          </cell>
          <cell r="M69">
            <v>32238</v>
          </cell>
        </row>
        <row r="70">
          <cell r="F70">
            <v>0</v>
          </cell>
          <cell r="H70">
            <v>0</v>
          </cell>
          <cell r="I70">
            <v>0</v>
          </cell>
          <cell r="J70">
            <v>0</v>
          </cell>
          <cell r="K70">
            <v>0</v>
          </cell>
          <cell r="M70">
            <v>0</v>
          </cell>
        </row>
        <row r="71">
          <cell r="F71">
            <v>0</v>
          </cell>
          <cell r="H71">
            <v>0</v>
          </cell>
          <cell r="I71">
            <v>0</v>
          </cell>
          <cell r="J71">
            <v>0</v>
          </cell>
          <cell r="K71">
            <v>0</v>
          </cell>
          <cell r="M71">
            <v>0</v>
          </cell>
        </row>
        <row r="72">
          <cell r="F72">
            <v>53774</v>
          </cell>
          <cell r="H72">
            <v>0</v>
          </cell>
          <cell r="I72">
            <v>53774</v>
          </cell>
          <cell r="J72">
            <v>0</v>
          </cell>
          <cell r="K72">
            <v>53774</v>
          </cell>
          <cell r="M72">
            <v>54132</v>
          </cell>
        </row>
        <row r="73">
          <cell r="F73">
            <v>0</v>
          </cell>
          <cell r="H73">
            <v>0</v>
          </cell>
          <cell r="I73">
            <v>0</v>
          </cell>
          <cell r="J73">
            <v>0</v>
          </cell>
          <cell r="K73">
            <v>0</v>
          </cell>
          <cell r="M73">
            <v>0</v>
          </cell>
        </row>
        <row r="74">
          <cell r="F74">
            <v>0</v>
          </cell>
          <cell r="H74">
            <v>0</v>
          </cell>
          <cell r="I74">
            <v>0</v>
          </cell>
          <cell r="J74">
            <v>0</v>
          </cell>
          <cell r="K74">
            <v>0</v>
          </cell>
          <cell r="M74">
            <v>0</v>
          </cell>
        </row>
        <row r="75">
          <cell r="F75">
            <v>0</v>
          </cell>
          <cell r="H75">
            <v>0</v>
          </cell>
          <cell r="I75">
            <v>0</v>
          </cell>
          <cell r="J75">
            <v>0</v>
          </cell>
          <cell r="K75">
            <v>0</v>
          </cell>
          <cell r="M75">
            <v>2882</v>
          </cell>
        </row>
        <row r="76">
          <cell r="F76">
            <v>0</v>
          </cell>
          <cell r="H76">
            <v>0</v>
          </cell>
          <cell r="I76">
            <v>0</v>
          </cell>
          <cell r="J76">
            <v>0</v>
          </cell>
          <cell r="K76">
            <v>0</v>
          </cell>
          <cell r="M76">
            <v>7906</v>
          </cell>
        </row>
        <row r="77">
          <cell r="F77">
            <v>11451</v>
          </cell>
          <cell r="H77">
            <v>0</v>
          </cell>
          <cell r="I77">
            <v>11451</v>
          </cell>
          <cell r="J77">
            <v>0</v>
          </cell>
          <cell r="K77">
            <v>11451</v>
          </cell>
          <cell r="M77">
            <v>0</v>
          </cell>
        </row>
        <row r="78">
          <cell r="F78">
            <v>0</v>
          </cell>
          <cell r="H78">
            <v>0</v>
          </cell>
          <cell r="I78">
            <v>0</v>
          </cell>
          <cell r="J78">
            <v>0</v>
          </cell>
          <cell r="K78">
            <v>0</v>
          </cell>
          <cell r="M78">
            <v>0</v>
          </cell>
        </row>
        <row r="79">
          <cell r="F79">
            <v>0</v>
          </cell>
          <cell r="H79">
            <v>0</v>
          </cell>
          <cell r="I79">
            <v>0</v>
          </cell>
          <cell r="J79">
            <v>0</v>
          </cell>
          <cell r="K79">
            <v>0</v>
          </cell>
          <cell r="M79">
            <v>415</v>
          </cell>
        </row>
        <row r="80">
          <cell r="F80">
            <v>0</v>
          </cell>
          <cell r="H80">
            <v>0</v>
          </cell>
          <cell r="I80">
            <v>0</v>
          </cell>
          <cell r="J80">
            <v>0</v>
          </cell>
          <cell r="K80">
            <v>0</v>
          </cell>
          <cell r="M80">
            <v>0</v>
          </cell>
        </row>
        <row r="81">
          <cell r="F81">
            <v>0</v>
          </cell>
          <cell r="H81">
            <v>0</v>
          </cell>
          <cell r="I81">
            <v>0</v>
          </cell>
          <cell r="J81">
            <v>0</v>
          </cell>
          <cell r="K81">
            <v>0</v>
          </cell>
          <cell r="M81">
            <v>0</v>
          </cell>
        </row>
        <row r="82">
          <cell r="F82">
            <v>1856582</v>
          </cell>
          <cell r="H82">
            <v>0</v>
          </cell>
          <cell r="I82">
            <v>1856582</v>
          </cell>
          <cell r="J82">
            <v>0</v>
          </cell>
          <cell r="K82">
            <v>1856582</v>
          </cell>
          <cell r="M82">
            <v>1693431</v>
          </cell>
        </row>
        <row r="84">
          <cell r="F84">
            <v>0</v>
          </cell>
          <cell r="H84">
            <v>0</v>
          </cell>
          <cell r="I84">
            <v>0</v>
          </cell>
          <cell r="J84">
            <v>0</v>
          </cell>
          <cell r="K84">
            <v>0</v>
          </cell>
          <cell r="M84">
            <v>0</v>
          </cell>
        </row>
        <row r="86">
          <cell r="F86">
            <v>2700000</v>
          </cell>
          <cell r="H86">
            <v>0</v>
          </cell>
          <cell r="I86">
            <v>2700000</v>
          </cell>
          <cell r="J86">
            <v>0</v>
          </cell>
          <cell r="K86">
            <v>2700000</v>
          </cell>
          <cell r="M86">
            <v>200000</v>
          </cell>
        </row>
        <row r="87">
          <cell r="F87">
            <v>200000</v>
          </cell>
          <cell r="H87">
            <v>0</v>
          </cell>
          <cell r="I87">
            <v>200000</v>
          </cell>
          <cell r="J87">
            <v>0</v>
          </cell>
          <cell r="K87">
            <v>200000</v>
          </cell>
          <cell r="M87">
            <v>200000</v>
          </cell>
        </row>
        <row r="88">
          <cell r="F88">
            <v>-100000</v>
          </cell>
          <cell r="H88">
            <v>0</v>
          </cell>
          <cell r="I88">
            <v>-100000</v>
          </cell>
          <cell r="J88">
            <v>0</v>
          </cell>
          <cell r="K88">
            <v>-100000</v>
          </cell>
          <cell r="M88">
            <v>-100000</v>
          </cell>
        </row>
        <row r="89">
          <cell r="F89">
            <v>200000</v>
          </cell>
          <cell r="H89">
            <v>0</v>
          </cell>
          <cell r="I89">
            <v>200000</v>
          </cell>
          <cell r="J89">
            <v>0</v>
          </cell>
          <cell r="K89">
            <v>200000</v>
          </cell>
          <cell r="M89">
            <v>200000</v>
          </cell>
        </row>
        <row r="90">
          <cell r="F90">
            <v>3000000</v>
          </cell>
          <cell r="H90">
            <v>0</v>
          </cell>
          <cell r="I90">
            <v>3000000</v>
          </cell>
          <cell r="J90">
            <v>0</v>
          </cell>
          <cell r="K90">
            <v>3000000</v>
          </cell>
          <cell r="M90">
            <v>500000</v>
          </cell>
        </row>
        <row r="92">
          <cell r="F92">
            <v>2</v>
          </cell>
          <cell r="H92">
            <v>0</v>
          </cell>
          <cell r="I92">
            <v>2</v>
          </cell>
          <cell r="J92">
            <v>0</v>
          </cell>
          <cell r="K92">
            <v>2</v>
          </cell>
          <cell r="M92">
            <v>2</v>
          </cell>
        </row>
        <row r="93">
          <cell r="F93">
            <v>6012588</v>
          </cell>
          <cell r="H93">
            <v>-6012589</v>
          </cell>
          <cell r="I93">
            <v>-1</v>
          </cell>
          <cell r="J93">
            <v>0</v>
          </cell>
          <cell r="K93">
            <v>-1</v>
          </cell>
          <cell r="M93">
            <v>0</v>
          </cell>
        </row>
        <row r="94">
          <cell r="F94">
            <v>-4041068</v>
          </cell>
          <cell r="H94">
            <v>4041070</v>
          </cell>
          <cell r="I94">
            <v>2</v>
          </cell>
          <cell r="J94">
            <v>0</v>
          </cell>
          <cell r="K94">
            <v>2</v>
          </cell>
          <cell r="M94">
            <v>1</v>
          </cell>
        </row>
        <row r="95">
          <cell r="F95">
            <v>0</v>
          </cell>
          <cell r="H95">
            <v>0</v>
          </cell>
          <cell r="I95">
            <v>0</v>
          </cell>
          <cell r="J95">
            <v>0</v>
          </cell>
          <cell r="K95">
            <v>0</v>
          </cell>
          <cell r="M95">
            <v>0</v>
          </cell>
        </row>
        <row r="96">
          <cell r="F96">
            <v>102479</v>
          </cell>
          <cell r="H96">
            <v>0</v>
          </cell>
          <cell r="I96">
            <v>102479</v>
          </cell>
          <cell r="J96">
            <v>0</v>
          </cell>
          <cell r="K96">
            <v>102479</v>
          </cell>
          <cell r="M96">
            <v>2029810</v>
          </cell>
        </row>
        <row r="97">
          <cell r="F97">
            <v>-158981</v>
          </cell>
          <cell r="H97">
            <v>158981</v>
          </cell>
          <cell r="I97">
            <v>0</v>
          </cell>
          <cell r="J97">
            <v>0</v>
          </cell>
          <cell r="K97">
            <v>0</v>
          </cell>
          <cell r="M97">
            <v>21701</v>
          </cell>
        </row>
        <row r="98">
          <cell r="F98">
            <v>-124926</v>
          </cell>
          <cell r="H98">
            <v>124926</v>
          </cell>
          <cell r="I98">
            <v>0</v>
          </cell>
          <cell r="J98">
            <v>0</v>
          </cell>
          <cell r="K98">
            <v>0</v>
          </cell>
          <cell r="M98">
            <v>-21700</v>
          </cell>
        </row>
        <row r="99">
          <cell r="F99">
            <v>0</v>
          </cell>
          <cell r="H99">
            <v>0</v>
          </cell>
          <cell r="I99">
            <v>0</v>
          </cell>
          <cell r="J99">
            <v>0</v>
          </cell>
          <cell r="K99">
            <v>0</v>
          </cell>
          <cell r="M99">
            <v>100000</v>
          </cell>
        </row>
        <row r="100">
          <cell r="F100">
            <v>0</v>
          </cell>
          <cell r="H100">
            <v>0</v>
          </cell>
          <cell r="I100">
            <v>0</v>
          </cell>
          <cell r="J100">
            <v>0</v>
          </cell>
          <cell r="K100">
            <v>0</v>
          </cell>
          <cell r="M100">
            <v>0</v>
          </cell>
        </row>
        <row r="101">
          <cell r="F101">
            <v>591238</v>
          </cell>
          <cell r="H101">
            <v>0</v>
          </cell>
          <cell r="I101">
            <v>591238</v>
          </cell>
          <cell r="J101">
            <v>0</v>
          </cell>
          <cell r="K101">
            <v>591238</v>
          </cell>
          <cell r="M101">
            <v>5143119</v>
          </cell>
        </row>
        <row r="102">
          <cell r="F102">
            <v>40119</v>
          </cell>
          <cell r="H102">
            <v>0</v>
          </cell>
          <cell r="I102">
            <v>40119</v>
          </cell>
          <cell r="J102">
            <v>0</v>
          </cell>
          <cell r="K102">
            <v>40119</v>
          </cell>
          <cell r="M102">
            <v>-140563</v>
          </cell>
        </row>
        <row r="103">
          <cell r="F103">
            <v>119013</v>
          </cell>
          <cell r="H103">
            <v>0</v>
          </cell>
          <cell r="I103">
            <v>119013</v>
          </cell>
          <cell r="J103">
            <v>0</v>
          </cell>
          <cell r="K103">
            <v>119013</v>
          </cell>
          <cell r="M103">
            <v>140563</v>
          </cell>
        </row>
        <row r="104">
          <cell r="F104">
            <v>0</v>
          </cell>
          <cell r="H104">
            <v>0</v>
          </cell>
          <cell r="I104">
            <v>0</v>
          </cell>
          <cell r="J104">
            <v>0</v>
          </cell>
          <cell r="K104">
            <v>0</v>
          </cell>
          <cell r="M104">
            <v>100000</v>
          </cell>
        </row>
        <row r="105">
          <cell r="F105">
            <v>0</v>
          </cell>
          <cell r="H105">
            <v>0</v>
          </cell>
          <cell r="I105">
            <v>0</v>
          </cell>
          <cell r="J105">
            <v>0</v>
          </cell>
          <cell r="K105">
            <v>0</v>
          </cell>
          <cell r="M105">
            <v>0</v>
          </cell>
        </row>
        <row r="106">
          <cell r="F106">
            <v>243788</v>
          </cell>
          <cell r="H106">
            <v>0</v>
          </cell>
          <cell r="I106">
            <v>243788</v>
          </cell>
          <cell r="J106">
            <v>0</v>
          </cell>
          <cell r="K106">
            <v>243788</v>
          </cell>
          <cell r="M106">
            <v>140562</v>
          </cell>
        </row>
        <row r="107">
          <cell r="F107">
            <v>-119013</v>
          </cell>
          <cell r="H107">
            <v>0</v>
          </cell>
          <cell r="I107">
            <v>-119013</v>
          </cell>
          <cell r="J107">
            <v>0</v>
          </cell>
          <cell r="K107">
            <v>-119013</v>
          </cell>
          <cell r="M107">
            <v>-140563</v>
          </cell>
        </row>
        <row r="108">
          <cell r="F108">
            <v>496343</v>
          </cell>
          <cell r="H108">
            <v>0</v>
          </cell>
          <cell r="I108">
            <v>496343</v>
          </cell>
          <cell r="J108">
            <v>0</v>
          </cell>
          <cell r="K108">
            <v>496343</v>
          </cell>
          <cell r="M108">
            <v>2680254</v>
          </cell>
        </row>
        <row r="109">
          <cell r="F109">
            <v>0</v>
          </cell>
          <cell r="H109">
            <v>0</v>
          </cell>
          <cell r="I109">
            <v>0</v>
          </cell>
          <cell r="J109">
            <v>0</v>
          </cell>
          <cell r="K109">
            <v>0</v>
          </cell>
          <cell r="M109">
            <v>100000</v>
          </cell>
        </row>
        <row r="110">
          <cell r="F110">
            <v>3161582</v>
          </cell>
          <cell r="H110">
            <v>-1687612</v>
          </cell>
          <cell r="I110">
            <v>1473970</v>
          </cell>
          <cell r="J110">
            <v>0</v>
          </cell>
          <cell r="K110">
            <v>1473970</v>
          </cell>
          <cell r="M110">
            <v>10153186</v>
          </cell>
        </row>
        <row r="112">
          <cell r="F112">
            <v>0</v>
          </cell>
          <cell r="H112">
            <v>0</v>
          </cell>
          <cell r="I112">
            <v>0</v>
          </cell>
          <cell r="J112">
            <v>0</v>
          </cell>
          <cell r="K112">
            <v>0</v>
          </cell>
          <cell r="M112">
            <v>0</v>
          </cell>
        </row>
        <row r="113">
          <cell r="F113">
            <v>0</v>
          </cell>
          <cell r="H113">
            <v>0</v>
          </cell>
          <cell r="I113">
            <v>0</v>
          </cell>
          <cell r="J113">
            <v>0</v>
          </cell>
          <cell r="K113">
            <v>0</v>
          </cell>
          <cell r="M113">
            <v>0</v>
          </cell>
        </row>
        <row r="114">
          <cell r="F114">
            <v>0</v>
          </cell>
          <cell r="H114">
            <v>0</v>
          </cell>
          <cell r="I114">
            <v>0</v>
          </cell>
          <cell r="J114">
            <v>0</v>
          </cell>
          <cell r="K114">
            <v>0</v>
          </cell>
          <cell r="M114">
            <v>0</v>
          </cell>
        </row>
        <row r="116">
          <cell r="F116">
            <v>-65957</v>
          </cell>
          <cell r="H116">
            <v>0</v>
          </cell>
          <cell r="I116">
            <v>-65957</v>
          </cell>
          <cell r="J116">
            <v>0</v>
          </cell>
          <cell r="K116">
            <v>-65957</v>
          </cell>
          <cell r="M116">
            <v>-75533</v>
          </cell>
        </row>
        <row r="117">
          <cell r="F117">
            <v>-10553</v>
          </cell>
          <cell r="H117">
            <v>0</v>
          </cell>
          <cell r="I117">
            <v>-10553</v>
          </cell>
          <cell r="J117">
            <v>0</v>
          </cell>
          <cell r="K117">
            <v>-10553</v>
          </cell>
          <cell r="M117">
            <v>0</v>
          </cell>
        </row>
        <row r="118">
          <cell r="F118">
            <v>-110912</v>
          </cell>
          <cell r="H118">
            <v>0</v>
          </cell>
          <cell r="I118">
            <v>-110912</v>
          </cell>
          <cell r="J118">
            <v>0</v>
          </cell>
          <cell r="K118">
            <v>-110912</v>
          </cell>
          <cell r="M118">
            <v>-105956</v>
          </cell>
        </row>
        <row r="119">
          <cell r="F119">
            <v>-17746</v>
          </cell>
          <cell r="H119">
            <v>0</v>
          </cell>
          <cell r="I119">
            <v>-17746</v>
          </cell>
          <cell r="J119">
            <v>0</v>
          </cell>
          <cell r="K119">
            <v>-17746</v>
          </cell>
          <cell r="M119">
            <v>0</v>
          </cell>
        </row>
        <row r="120">
          <cell r="F120">
            <v>-86932</v>
          </cell>
          <cell r="H120">
            <v>0</v>
          </cell>
          <cell r="I120">
            <v>-86932</v>
          </cell>
          <cell r="J120">
            <v>0</v>
          </cell>
          <cell r="K120">
            <v>-86932</v>
          </cell>
          <cell r="M120">
            <v>-84334</v>
          </cell>
        </row>
        <row r="121">
          <cell r="F121">
            <v>-13909</v>
          </cell>
          <cell r="H121">
            <v>0</v>
          </cell>
          <cell r="I121">
            <v>-13909</v>
          </cell>
          <cell r="J121">
            <v>0</v>
          </cell>
          <cell r="K121">
            <v>-13909</v>
          </cell>
          <cell r="M121">
            <v>0</v>
          </cell>
        </row>
        <row r="122">
          <cell r="F122">
            <v>-306009</v>
          </cell>
          <cell r="H122">
            <v>0</v>
          </cell>
          <cell r="I122">
            <v>-306009</v>
          </cell>
          <cell r="J122">
            <v>0</v>
          </cell>
          <cell r="K122">
            <v>-306009</v>
          </cell>
          <cell r="M122">
            <v>-265823</v>
          </cell>
        </row>
        <row r="124">
          <cell r="F124">
            <v>-8567</v>
          </cell>
          <cell r="H124">
            <v>0</v>
          </cell>
          <cell r="I124">
            <v>-8567</v>
          </cell>
          <cell r="J124">
            <v>0</v>
          </cell>
          <cell r="K124">
            <v>-8567</v>
          </cell>
          <cell r="M124">
            <v>-9765</v>
          </cell>
        </row>
        <row r="125">
          <cell r="F125">
            <v>-14382</v>
          </cell>
          <cell r="H125">
            <v>0</v>
          </cell>
          <cell r="I125">
            <v>-14382</v>
          </cell>
          <cell r="J125">
            <v>0</v>
          </cell>
          <cell r="K125">
            <v>-14382</v>
          </cell>
          <cell r="M125">
            <v>-13698</v>
          </cell>
        </row>
        <row r="126">
          <cell r="F126">
            <v>-11266</v>
          </cell>
          <cell r="H126">
            <v>0</v>
          </cell>
          <cell r="I126">
            <v>-11266</v>
          </cell>
          <cell r="J126">
            <v>0</v>
          </cell>
          <cell r="K126">
            <v>-11266</v>
          </cell>
          <cell r="M126">
            <v>-10903</v>
          </cell>
        </row>
        <row r="127">
          <cell r="F127">
            <v>-34215</v>
          </cell>
          <cell r="H127">
            <v>0</v>
          </cell>
          <cell r="I127">
            <v>-34215</v>
          </cell>
          <cell r="J127">
            <v>0</v>
          </cell>
          <cell r="K127">
            <v>-34215</v>
          </cell>
          <cell r="M127">
            <v>-34366</v>
          </cell>
        </row>
        <row r="129">
          <cell r="F129">
            <v>-9326</v>
          </cell>
          <cell r="H129">
            <v>0</v>
          </cell>
          <cell r="I129">
            <v>-9326</v>
          </cell>
          <cell r="J129">
            <v>0</v>
          </cell>
          <cell r="K129">
            <v>-9326</v>
          </cell>
          <cell r="M129">
            <v>-19082</v>
          </cell>
        </row>
        <row r="130">
          <cell r="F130">
            <v>-14723</v>
          </cell>
          <cell r="H130">
            <v>0</v>
          </cell>
          <cell r="I130">
            <v>-14723</v>
          </cell>
          <cell r="J130">
            <v>0</v>
          </cell>
          <cell r="K130">
            <v>-14723</v>
          </cell>
          <cell r="M130">
            <v>-25266</v>
          </cell>
        </row>
        <row r="131">
          <cell r="F131">
            <v>-11508</v>
          </cell>
          <cell r="H131">
            <v>0</v>
          </cell>
          <cell r="I131">
            <v>-11508</v>
          </cell>
          <cell r="J131">
            <v>0</v>
          </cell>
          <cell r="K131">
            <v>-11508</v>
          </cell>
          <cell r="M131">
            <v>-20532</v>
          </cell>
        </row>
        <row r="132">
          <cell r="F132">
            <v>-35557</v>
          </cell>
          <cell r="H132">
            <v>0</v>
          </cell>
          <cell r="I132">
            <v>-35557</v>
          </cell>
          <cell r="J132">
            <v>0</v>
          </cell>
          <cell r="K132">
            <v>-35557</v>
          </cell>
          <cell r="M132">
            <v>-64880</v>
          </cell>
        </row>
        <row r="134">
          <cell r="F134">
            <v>-33332</v>
          </cell>
          <cell r="H134">
            <v>0</v>
          </cell>
          <cell r="I134">
            <v>-33332</v>
          </cell>
          <cell r="J134">
            <v>0</v>
          </cell>
          <cell r="K134">
            <v>-33332</v>
          </cell>
          <cell r="M134">
            <v>-66890</v>
          </cell>
        </row>
        <row r="135">
          <cell r="F135">
            <v>-10555</v>
          </cell>
          <cell r="H135">
            <v>0</v>
          </cell>
          <cell r="I135">
            <v>-10555</v>
          </cell>
          <cell r="J135">
            <v>0</v>
          </cell>
          <cell r="K135">
            <v>-10555</v>
          </cell>
          <cell r="M135">
            <v>0</v>
          </cell>
        </row>
        <row r="136">
          <cell r="F136">
            <v>-51504</v>
          </cell>
          <cell r="H136">
            <v>0</v>
          </cell>
          <cell r="I136">
            <v>-51504</v>
          </cell>
          <cell r="J136">
            <v>0</v>
          </cell>
          <cell r="K136">
            <v>-51504</v>
          </cell>
          <cell r="M136">
            <v>-87606</v>
          </cell>
        </row>
        <row r="137">
          <cell r="F137">
            <v>-16678</v>
          </cell>
          <cell r="H137">
            <v>0</v>
          </cell>
          <cell r="I137">
            <v>-16678</v>
          </cell>
          <cell r="J137">
            <v>0</v>
          </cell>
          <cell r="K137">
            <v>-16678</v>
          </cell>
          <cell r="M137">
            <v>0</v>
          </cell>
        </row>
        <row r="138">
          <cell r="F138">
            <v>-40601</v>
          </cell>
          <cell r="H138">
            <v>0</v>
          </cell>
          <cell r="I138">
            <v>-40601</v>
          </cell>
          <cell r="J138">
            <v>0</v>
          </cell>
          <cell r="K138">
            <v>-40601</v>
          </cell>
          <cell r="M138">
            <v>-71004</v>
          </cell>
        </row>
        <row r="139">
          <cell r="F139">
            <v>-13163</v>
          </cell>
          <cell r="H139">
            <v>0</v>
          </cell>
          <cell r="I139">
            <v>-13163</v>
          </cell>
          <cell r="J139">
            <v>0</v>
          </cell>
          <cell r="K139">
            <v>-13163</v>
          </cell>
          <cell r="M139">
            <v>0</v>
          </cell>
        </row>
        <row r="140">
          <cell r="F140">
            <v>-165833</v>
          </cell>
          <cell r="H140">
            <v>0</v>
          </cell>
          <cell r="I140">
            <v>-165833</v>
          </cell>
          <cell r="J140">
            <v>0</v>
          </cell>
          <cell r="K140">
            <v>-165833</v>
          </cell>
          <cell r="M140">
            <v>-225500</v>
          </cell>
        </row>
        <row r="142">
          <cell r="F142">
            <v>-20485</v>
          </cell>
          <cell r="H142">
            <v>0</v>
          </cell>
          <cell r="I142">
            <v>-20485</v>
          </cell>
          <cell r="J142">
            <v>0</v>
          </cell>
          <cell r="K142">
            <v>-20485</v>
          </cell>
          <cell r="M142">
            <v>0</v>
          </cell>
        </row>
        <row r="143">
          <cell r="F143">
            <v>-170543</v>
          </cell>
          <cell r="H143">
            <v>170543</v>
          </cell>
          <cell r="I143">
            <v>0</v>
          </cell>
          <cell r="J143">
            <v>0</v>
          </cell>
          <cell r="K143">
            <v>0</v>
          </cell>
          <cell r="M143">
            <v>0</v>
          </cell>
        </row>
        <row r="144">
          <cell r="F144">
            <v>-1800976</v>
          </cell>
          <cell r="H144">
            <v>1800976</v>
          </cell>
          <cell r="I144">
            <v>0</v>
          </cell>
          <cell r="J144">
            <v>0</v>
          </cell>
          <cell r="K144">
            <v>0</v>
          </cell>
          <cell r="M144">
            <v>0</v>
          </cell>
        </row>
        <row r="145">
          <cell r="F145">
            <v>-50981</v>
          </cell>
          <cell r="H145">
            <v>0</v>
          </cell>
          <cell r="I145">
            <v>-50981</v>
          </cell>
          <cell r="J145">
            <v>0</v>
          </cell>
          <cell r="K145">
            <v>-50981</v>
          </cell>
          <cell r="M145">
            <v>0</v>
          </cell>
        </row>
        <row r="146">
          <cell r="F146">
            <v>0</v>
          </cell>
          <cell r="H146">
            <v>0</v>
          </cell>
          <cell r="I146">
            <v>0</v>
          </cell>
          <cell r="J146">
            <v>0</v>
          </cell>
          <cell r="K146">
            <v>0</v>
          </cell>
          <cell r="M146">
            <v>-8708</v>
          </cell>
        </row>
        <row r="147">
          <cell r="F147">
            <v>-2042985</v>
          </cell>
          <cell r="H147">
            <v>1971519</v>
          </cell>
          <cell r="I147">
            <v>-71466</v>
          </cell>
          <cell r="J147">
            <v>0</v>
          </cell>
          <cell r="K147">
            <v>-71466</v>
          </cell>
          <cell r="M147">
            <v>-8708</v>
          </cell>
        </row>
        <row r="149">
          <cell r="F149">
            <v>-19807</v>
          </cell>
          <cell r="H149">
            <v>0</v>
          </cell>
          <cell r="I149">
            <v>-19807</v>
          </cell>
          <cell r="J149">
            <v>0</v>
          </cell>
          <cell r="K149">
            <v>-19807</v>
          </cell>
          <cell r="M149">
            <v>-42514</v>
          </cell>
        </row>
        <row r="150">
          <cell r="F150">
            <v>-27912</v>
          </cell>
          <cell r="H150">
            <v>0</v>
          </cell>
          <cell r="I150">
            <v>-27912</v>
          </cell>
          <cell r="J150">
            <v>0</v>
          </cell>
          <cell r="K150">
            <v>-27912</v>
          </cell>
          <cell r="M150">
            <v>-53536</v>
          </cell>
        </row>
        <row r="151">
          <cell r="F151">
            <v>-22343</v>
          </cell>
          <cell r="H151">
            <v>0</v>
          </cell>
          <cell r="I151">
            <v>-22343</v>
          </cell>
          <cell r="J151">
            <v>0</v>
          </cell>
          <cell r="K151">
            <v>-22343</v>
          </cell>
          <cell r="M151">
            <v>-43950</v>
          </cell>
        </row>
        <row r="152">
          <cell r="F152">
            <v>-70062</v>
          </cell>
          <cell r="H152">
            <v>0</v>
          </cell>
          <cell r="I152">
            <v>-70062</v>
          </cell>
          <cell r="J152">
            <v>0</v>
          </cell>
          <cell r="K152">
            <v>-70062</v>
          </cell>
          <cell r="M152">
            <v>-140000</v>
          </cell>
        </row>
        <row r="154">
          <cell r="F154">
            <v>40</v>
          </cell>
          <cell r="H154">
            <v>0</v>
          </cell>
          <cell r="I154">
            <v>40</v>
          </cell>
          <cell r="J154">
            <v>0</v>
          </cell>
          <cell r="K154">
            <v>40</v>
          </cell>
          <cell r="M154">
            <v>0</v>
          </cell>
        </row>
        <row r="155">
          <cell r="F155">
            <v>0</v>
          </cell>
          <cell r="H155">
            <v>0</v>
          </cell>
          <cell r="I155">
            <v>0</v>
          </cell>
          <cell r="J155">
            <v>0</v>
          </cell>
          <cell r="K155">
            <v>0</v>
          </cell>
          <cell r="M155">
            <v>0</v>
          </cell>
        </row>
        <row r="156">
          <cell r="F156">
            <v>-1746</v>
          </cell>
          <cell r="H156">
            <v>0</v>
          </cell>
          <cell r="I156">
            <v>-1746</v>
          </cell>
          <cell r="J156">
            <v>0</v>
          </cell>
          <cell r="K156">
            <v>-1746</v>
          </cell>
          <cell r="M156">
            <v>0</v>
          </cell>
        </row>
        <row r="157">
          <cell r="F157">
            <v>1700</v>
          </cell>
          <cell r="H157">
            <v>0</v>
          </cell>
          <cell r="I157">
            <v>1700</v>
          </cell>
          <cell r="J157">
            <v>0</v>
          </cell>
          <cell r="K157">
            <v>1700</v>
          </cell>
          <cell r="M157">
            <v>0</v>
          </cell>
        </row>
        <row r="158">
          <cell r="F158">
            <v>-3278</v>
          </cell>
          <cell r="H158">
            <v>0</v>
          </cell>
          <cell r="I158">
            <v>-3278</v>
          </cell>
          <cell r="J158">
            <v>0</v>
          </cell>
          <cell r="K158">
            <v>-3278</v>
          </cell>
          <cell r="M158">
            <v>0</v>
          </cell>
        </row>
        <row r="159">
          <cell r="F159">
            <v>-3284</v>
          </cell>
          <cell r="H159">
            <v>0</v>
          </cell>
          <cell r="I159">
            <v>-3284</v>
          </cell>
          <cell r="J159">
            <v>0</v>
          </cell>
          <cell r="K159">
            <v>-3284</v>
          </cell>
          <cell r="M159">
            <v>0</v>
          </cell>
        </row>
        <row r="161">
          <cell r="F161">
            <v>-516</v>
          </cell>
          <cell r="H161">
            <v>0</v>
          </cell>
          <cell r="I161">
            <v>-516</v>
          </cell>
          <cell r="J161">
            <v>0</v>
          </cell>
          <cell r="K161">
            <v>-516</v>
          </cell>
          <cell r="M161">
            <v>0</v>
          </cell>
        </row>
        <row r="162">
          <cell r="F162">
            <v>-198415</v>
          </cell>
          <cell r="H162">
            <v>0</v>
          </cell>
          <cell r="I162">
            <v>-198415</v>
          </cell>
          <cell r="J162">
            <v>0</v>
          </cell>
          <cell r="K162">
            <v>-198415</v>
          </cell>
          <cell r="M162">
            <v>-473443</v>
          </cell>
        </row>
        <row r="163">
          <cell r="F163">
            <v>-941</v>
          </cell>
          <cell r="H163">
            <v>0</v>
          </cell>
          <cell r="I163">
            <v>-941</v>
          </cell>
          <cell r="J163">
            <v>0</v>
          </cell>
          <cell r="K163">
            <v>-941</v>
          </cell>
          <cell r="M163">
            <v>0</v>
          </cell>
        </row>
        <row r="164">
          <cell r="F164">
            <v>0</v>
          </cell>
          <cell r="H164">
            <v>0</v>
          </cell>
          <cell r="I164">
            <v>0</v>
          </cell>
          <cell r="J164">
            <v>0</v>
          </cell>
          <cell r="K164">
            <v>0</v>
          </cell>
          <cell r="M164">
            <v>0</v>
          </cell>
        </row>
        <row r="165">
          <cell r="F165">
            <v>250</v>
          </cell>
          <cell r="H165">
            <v>0</v>
          </cell>
          <cell r="I165">
            <v>250</v>
          </cell>
          <cell r="J165">
            <v>0</v>
          </cell>
          <cell r="K165">
            <v>250</v>
          </cell>
          <cell r="M165">
            <v>0</v>
          </cell>
        </row>
        <row r="166">
          <cell r="F166">
            <v>1304</v>
          </cell>
          <cell r="H166">
            <v>0</v>
          </cell>
          <cell r="I166">
            <v>1304</v>
          </cell>
          <cell r="J166">
            <v>0</v>
          </cell>
          <cell r="K166">
            <v>1304</v>
          </cell>
          <cell r="M166">
            <v>0</v>
          </cell>
        </row>
        <row r="167">
          <cell r="F167">
            <v>-1589</v>
          </cell>
          <cell r="H167">
            <v>0</v>
          </cell>
          <cell r="I167">
            <v>-1589</v>
          </cell>
          <cell r="J167">
            <v>0</v>
          </cell>
          <cell r="K167">
            <v>-1589</v>
          </cell>
          <cell r="M167">
            <v>0</v>
          </cell>
        </row>
        <row r="168">
          <cell r="F168">
            <v>0</v>
          </cell>
          <cell r="H168">
            <v>0</v>
          </cell>
          <cell r="I168">
            <v>0</v>
          </cell>
          <cell r="J168">
            <v>0</v>
          </cell>
          <cell r="K168">
            <v>0</v>
          </cell>
          <cell r="M168">
            <v>0</v>
          </cell>
        </row>
        <row r="169">
          <cell r="F169">
            <v>-60</v>
          </cell>
          <cell r="H169">
            <v>0</v>
          </cell>
          <cell r="I169">
            <v>-60</v>
          </cell>
          <cell r="J169">
            <v>0</v>
          </cell>
          <cell r="K169">
            <v>-60</v>
          </cell>
          <cell r="M169">
            <v>-2338</v>
          </cell>
        </row>
        <row r="170">
          <cell r="F170">
            <v>0</v>
          </cell>
          <cell r="H170">
            <v>0</v>
          </cell>
          <cell r="I170">
            <v>0</v>
          </cell>
          <cell r="J170">
            <v>0</v>
          </cell>
          <cell r="K170">
            <v>0</v>
          </cell>
          <cell r="M170">
            <v>0</v>
          </cell>
        </row>
        <row r="171">
          <cell r="F171">
            <v>0</v>
          </cell>
          <cell r="H171">
            <v>-158981</v>
          </cell>
          <cell r="I171">
            <v>-158981</v>
          </cell>
          <cell r="J171">
            <v>0</v>
          </cell>
          <cell r="K171">
            <v>-158981</v>
          </cell>
          <cell r="M171">
            <v>0</v>
          </cell>
        </row>
        <row r="172">
          <cell r="F172">
            <v>0</v>
          </cell>
          <cell r="H172">
            <v>-124926</v>
          </cell>
          <cell r="I172">
            <v>-124926</v>
          </cell>
          <cell r="J172">
            <v>0</v>
          </cell>
          <cell r="K172">
            <v>-124926</v>
          </cell>
          <cell r="M172">
            <v>0</v>
          </cell>
        </row>
        <row r="173">
          <cell r="F173">
            <v>-235746</v>
          </cell>
          <cell r="H173">
            <v>0</v>
          </cell>
          <cell r="I173">
            <v>-235746</v>
          </cell>
          <cell r="J173">
            <v>0</v>
          </cell>
          <cell r="K173">
            <v>-235746</v>
          </cell>
          <cell r="M173">
            <v>-2523056</v>
          </cell>
        </row>
        <row r="174">
          <cell r="F174">
            <v>0</v>
          </cell>
          <cell r="H174">
            <v>0</v>
          </cell>
          <cell r="I174">
            <v>0</v>
          </cell>
          <cell r="J174">
            <v>0</v>
          </cell>
          <cell r="K174">
            <v>0</v>
          </cell>
          <cell r="M174">
            <v>0</v>
          </cell>
        </row>
        <row r="175">
          <cell r="F175">
            <v>-325</v>
          </cell>
          <cell r="H175">
            <v>0</v>
          </cell>
          <cell r="I175">
            <v>-325</v>
          </cell>
          <cell r="J175">
            <v>0</v>
          </cell>
          <cell r="K175">
            <v>-325</v>
          </cell>
          <cell r="M175">
            <v>0</v>
          </cell>
        </row>
        <row r="176">
          <cell r="F176">
            <v>0</v>
          </cell>
          <cell r="H176">
            <v>0</v>
          </cell>
          <cell r="I176">
            <v>0</v>
          </cell>
          <cell r="J176">
            <v>0</v>
          </cell>
          <cell r="K176">
            <v>0</v>
          </cell>
          <cell r="M176">
            <v>-325</v>
          </cell>
        </row>
        <row r="177">
          <cell r="F177">
            <v>33</v>
          </cell>
          <cell r="H177">
            <v>0</v>
          </cell>
          <cell r="I177">
            <v>33</v>
          </cell>
          <cell r="J177">
            <v>0</v>
          </cell>
          <cell r="K177">
            <v>33</v>
          </cell>
          <cell r="M177">
            <v>0</v>
          </cell>
        </row>
        <row r="178">
          <cell r="F178">
            <v>37</v>
          </cell>
          <cell r="H178">
            <v>0</v>
          </cell>
          <cell r="I178">
            <v>37</v>
          </cell>
          <cell r="J178">
            <v>0</v>
          </cell>
          <cell r="K178">
            <v>37</v>
          </cell>
          <cell r="M178">
            <v>0</v>
          </cell>
        </row>
        <row r="179">
          <cell r="F179">
            <v>-33</v>
          </cell>
          <cell r="H179">
            <v>0</v>
          </cell>
          <cell r="I179">
            <v>-33</v>
          </cell>
          <cell r="J179">
            <v>0</v>
          </cell>
          <cell r="K179">
            <v>-33</v>
          </cell>
          <cell r="M179">
            <v>0</v>
          </cell>
        </row>
        <row r="180">
          <cell r="F180">
            <v>-37</v>
          </cell>
          <cell r="H180">
            <v>0</v>
          </cell>
          <cell r="I180">
            <v>-37</v>
          </cell>
          <cell r="J180">
            <v>0</v>
          </cell>
          <cell r="K180">
            <v>-37</v>
          </cell>
          <cell r="M180">
            <v>0</v>
          </cell>
        </row>
        <row r="181">
          <cell r="F181">
            <v>-15</v>
          </cell>
          <cell r="H181">
            <v>0</v>
          </cell>
          <cell r="I181">
            <v>-15</v>
          </cell>
          <cell r="J181">
            <v>0</v>
          </cell>
          <cell r="K181">
            <v>-15</v>
          </cell>
          <cell r="M181">
            <v>-19829</v>
          </cell>
        </row>
        <row r="182">
          <cell r="F182">
            <v>0</v>
          </cell>
          <cell r="H182">
            <v>0</v>
          </cell>
          <cell r="I182">
            <v>0</v>
          </cell>
          <cell r="J182">
            <v>0</v>
          </cell>
          <cell r="K182">
            <v>0</v>
          </cell>
          <cell r="M182">
            <v>0</v>
          </cell>
        </row>
        <row r="183">
          <cell r="F183">
            <v>0</v>
          </cell>
          <cell r="H183">
            <v>0</v>
          </cell>
          <cell r="I183">
            <v>0</v>
          </cell>
          <cell r="J183">
            <v>0</v>
          </cell>
          <cell r="K183">
            <v>0</v>
          </cell>
          <cell r="M183">
            <v>0</v>
          </cell>
        </row>
        <row r="184">
          <cell r="F184">
            <v>0</v>
          </cell>
          <cell r="H184">
            <v>0</v>
          </cell>
          <cell r="I184">
            <v>0</v>
          </cell>
          <cell r="J184">
            <v>0</v>
          </cell>
          <cell r="K184">
            <v>0</v>
          </cell>
          <cell r="M184">
            <v>0</v>
          </cell>
        </row>
        <row r="185">
          <cell r="F185">
            <v>0</v>
          </cell>
          <cell r="H185">
            <v>0</v>
          </cell>
          <cell r="I185">
            <v>0</v>
          </cell>
          <cell r="J185">
            <v>0</v>
          </cell>
          <cell r="K185">
            <v>0</v>
          </cell>
          <cell r="M185">
            <v>0</v>
          </cell>
        </row>
        <row r="186">
          <cell r="F186">
            <v>0</v>
          </cell>
          <cell r="H186">
            <v>0</v>
          </cell>
          <cell r="I186">
            <v>0</v>
          </cell>
          <cell r="J186">
            <v>0</v>
          </cell>
          <cell r="K186">
            <v>0</v>
          </cell>
          <cell r="M186">
            <v>-15000</v>
          </cell>
        </row>
        <row r="187">
          <cell r="F187">
            <v>-23166</v>
          </cell>
          <cell r="H187">
            <v>0</v>
          </cell>
          <cell r="I187">
            <v>-23166</v>
          </cell>
          <cell r="J187">
            <v>0</v>
          </cell>
          <cell r="K187">
            <v>-23166</v>
          </cell>
          <cell r="M187">
            <v>-2874620</v>
          </cell>
        </row>
        <row r="188">
          <cell r="F188">
            <v>0</v>
          </cell>
          <cell r="H188">
            <v>0</v>
          </cell>
          <cell r="I188">
            <v>0</v>
          </cell>
          <cell r="J188">
            <v>0</v>
          </cell>
          <cell r="K188">
            <v>0</v>
          </cell>
          <cell r="M188">
            <v>0</v>
          </cell>
        </row>
        <row r="189">
          <cell r="F189">
            <v>-325</v>
          </cell>
          <cell r="H189">
            <v>0</v>
          </cell>
          <cell r="I189">
            <v>-325</v>
          </cell>
          <cell r="J189">
            <v>0</v>
          </cell>
          <cell r="K189">
            <v>-325</v>
          </cell>
          <cell r="M189">
            <v>0</v>
          </cell>
        </row>
        <row r="190">
          <cell r="F190">
            <v>0</v>
          </cell>
          <cell r="H190">
            <v>0</v>
          </cell>
          <cell r="I190">
            <v>0</v>
          </cell>
          <cell r="J190">
            <v>0</v>
          </cell>
          <cell r="K190">
            <v>0</v>
          </cell>
          <cell r="M190">
            <v>0</v>
          </cell>
        </row>
        <row r="191">
          <cell r="F191">
            <v>0</v>
          </cell>
          <cell r="H191">
            <v>0</v>
          </cell>
          <cell r="I191">
            <v>0</v>
          </cell>
          <cell r="J191">
            <v>0</v>
          </cell>
          <cell r="K191">
            <v>0</v>
          </cell>
          <cell r="M191">
            <v>0</v>
          </cell>
        </row>
        <row r="192">
          <cell r="F192">
            <v>0</v>
          </cell>
          <cell r="H192">
            <v>0</v>
          </cell>
          <cell r="I192">
            <v>0</v>
          </cell>
          <cell r="J192">
            <v>0</v>
          </cell>
          <cell r="K192">
            <v>0</v>
          </cell>
          <cell r="M192">
            <v>0</v>
          </cell>
        </row>
        <row r="193">
          <cell r="F193">
            <v>0</v>
          </cell>
          <cell r="H193">
            <v>0</v>
          </cell>
          <cell r="I193">
            <v>0</v>
          </cell>
          <cell r="J193">
            <v>0</v>
          </cell>
          <cell r="K193">
            <v>0</v>
          </cell>
          <cell r="M193">
            <v>0</v>
          </cell>
        </row>
        <row r="194">
          <cell r="F194">
            <v>0</v>
          </cell>
          <cell r="H194">
            <v>0</v>
          </cell>
          <cell r="I194">
            <v>0</v>
          </cell>
          <cell r="J194">
            <v>0</v>
          </cell>
          <cell r="K194">
            <v>0</v>
          </cell>
          <cell r="M194">
            <v>0</v>
          </cell>
        </row>
        <row r="195">
          <cell r="F195">
            <v>0</v>
          </cell>
          <cell r="H195">
            <v>0</v>
          </cell>
          <cell r="I195">
            <v>0</v>
          </cell>
          <cell r="J195">
            <v>0</v>
          </cell>
          <cell r="K195">
            <v>0</v>
          </cell>
          <cell r="M195">
            <v>0</v>
          </cell>
        </row>
        <row r="196">
          <cell r="F196">
            <v>-459544</v>
          </cell>
          <cell r="H196">
            <v>-283907</v>
          </cell>
          <cell r="I196">
            <v>-743451</v>
          </cell>
          <cell r="J196">
            <v>0</v>
          </cell>
          <cell r="K196">
            <v>-743451</v>
          </cell>
          <cell r="M196">
            <v>-5908611</v>
          </cell>
        </row>
        <row r="198">
          <cell r="F198">
            <v>-2094439</v>
          </cell>
          <cell r="H198">
            <v>0</v>
          </cell>
          <cell r="I198">
            <v>-2094439</v>
          </cell>
          <cell r="J198">
            <v>0</v>
          </cell>
          <cell r="K198">
            <v>-2094439</v>
          </cell>
          <cell r="M198">
            <v>-11729653</v>
          </cell>
        </row>
        <row r="199">
          <cell r="F199">
            <v>0</v>
          </cell>
          <cell r="H199">
            <v>0</v>
          </cell>
          <cell r="I199">
            <v>0</v>
          </cell>
          <cell r="J199">
            <v>0</v>
          </cell>
          <cell r="K199">
            <v>0</v>
          </cell>
          <cell r="M199">
            <v>911930</v>
          </cell>
        </row>
        <row r="200">
          <cell r="F200">
            <v>6862864</v>
          </cell>
          <cell r="H200">
            <v>0</v>
          </cell>
          <cell r="I200">
            <v>6862864</v>
          </cell>
          <cell r="J200">
            <v>0</v>
          </cell>
          <cell r="K200">
            <v>6862864</v>
          </cell>
          <cell r="M200">
            <v>2842795</v>
          </cell>
        </row>
        <row r="201">
          <cell r="F201">
            <v>376848</v>
          </cell>
          <cell r="H201">
            <v>0</v>
          </cell>
          <cell r="I201">
            <v>376848</v>
          </cell>
          <cell r="J201">
            <v>0</v>
          </cell>
          <cell r="K201">
            <v>376848</v>
          </cell>
          <cell r="M201">
            <v>18621904</v>
          </cell>
        </row>
        <row r="202">
          <cell r="F202">
            <v>0</v>
          </cell>
          <cell r="H202">
            <v>0</v>
          </cell>
          <cell r="I202">
            <v>0</v>
          </cell>
          <cell r="J202">
            <v>0</v>
          </cell>
          <cell r="K202">
            <v>0</v>
          </cell>
          <cell r="M202">
            <v>0</v>
          </cell>
        </row>
        <row r="203">
          <cell r="F203">
            <v>941</v>
          </cell>
          <cell r="H203">
            <v>0</v>
          </cell>
          <cell r="I203">
            <v>941</v>
          </cell>
          <cell r="J203">
            <v>0</v>
          </cell>
          <cell r="K203">
            <v>941</v>
          </cell>
          <cell r="M203">
            <v>0</v>
          </cell>
        </row>
        <row r="204">
          <cell r="F204">
            <v>0</v>
          </cell>
          <cell r="H204">
            <v>0</v>
          </cell>
          <cell r="I204">
            <v>0</v>
          </cell>
          <cell r="J204">
            <v>0</v>
          </cell>
          <cell r="K204">
            <v>0</v>
          </cell>
          <cell r="M204">
            <v>0</v>
          </cell>
        </row>
        <row r="205">
          <cell r="F205">
            <v>3252002</v>
          </cell>
          <cell r="H205">
            <v>0</v>
          </cell>
          <cell r="I205">
            <v>3252002</v>
          </cell>
          <cell r="J205">
            <v>0</v>
          </cell>
          <cell r="K205">
            <v>3252002</v>
          </cell>
          <cell r="M205">
            <v>-9156557</v>
          </cell>
        </row>
        <row r="206">
          <cell r="F206">
            <v>664452</v>
          </cell>
          <cell r="H206">
            <v>0</v>
          </cell>
          <cell r="I206">
            <v>664452</v>
          </cell>
          <cell r="J206">
            <v>0</v>
          </cell>
          <cell r="K206">
            <v>664452</v>
          </cell>
          <cell r="M206">
            <v>3468429</v>
          </cell>
        </row>
        <row r="207">
          <cell r="F207">
            <v>-18209</v>
          </cell>
          <cell r="H207">
            <v>0</v>
          </cell>
          <cell r="I207">
            <v>-18209</v>
          </cell>
          <cell r="J207">
            <v>0</v>
          </cell>
          <cell r="K207">
            <v>-18209</v>
          </cell>
          <cell r="M207">
            <v>-1331225</v>
          </cell>
        </row>
        <row r="208">
          <cell r="F208">
            <v>0</v>
          </cell>
          <cell r="H208">
            <v>0</v>
          </cell>
          <cell r="I208">
            <v>0</v>
          </cell>
          <cell r="J208">
            <v>0</v>
          </cell>
          <cell r="K208">
            <v>0</v>
          </cell>
          <cell r="M208">
            <v>61452</v>
          </cell>
        </row>
        <row r="209">
          <cell r="F209">
            <v>-5780</v>
          </cell>
          <cell r="H209">
            <v>0</v>
          </cell>
          <cell r="I209">
            <v>-5780</v>
          </cell>
          <cell r="J209">
            <v>0</v>
          </cell>
          <cell r="K209">
            <v>-5780</v>
          </cell>
          <cell r="M209">
            <v>351354</v>
          </cell>
        </row>
        <row r="210">
          <cell r="F210">
            <v>-185</v>
          </cell>
          <cell r="H210">
            <v>0</v>
          </cell>
          <cell r="I210">
            <v>-185</v>
          </cell>
          <cell r="J210">
            <v>0</v>
          </cell>
          <cell r="K210">
            <v>-185</v>
          </cell>
          <cell r="M210">
            <v>3621921</v>
          </cell>
        </row>
        <row r="211">
          <cell r="F211">
            <v>8</v>
          </cell>
          <cell r="H211">
            <v>0</v>
          </cell>
          <cell r="I211">
            <v>8</v>
          </cell>
          <cell r="J211">
            <v>0</v>
          </cell>
          <cell r="K211">
            <v>8</v>
          </cell>
          <cell r="M211">
            <v>0</v>
          </cell>
        </row>
        <row r="212">
          <cell r="F212">
            <v>0</v>
          </cell>
          <cell r="H212">
            <v>0</v>
          </cell>
          <cell r="I212">
            <v>0</v>
          </cell>
          <cell r="J212">
            <v>0</v>
          </cell>
          <cell r="K212">
            <v>0</v>
          </cell>
          <cell r="M212">
            <v>0</v>
          </cell>
        </row>
        <row r="213">
          <cell r="F213">
            <v>-53302</v>
          </cell>
          <cell r="H213">
            <v>0</v>
          </cell>
          <cell r="I213">
            <v>-53302</v>
          </cell>
          <cell r="J213">
            <v>0</v>
          </cell>
          <cell r="K213">
            <v>-53302</v>
          </cell>
          <cell r="M213">
            <v>1070099</v>
          </cell>
        </row>
        <row r="214">
          <cell r="F214">
            <v>0</v>
          </cell>
          <cell r="H214">
            <v>0</v>
          </cell>
          <cell r="I214">
            <v>0</v>
          </cell>
          <cell r="J214">
            <v>0</v>
          </cell>
          <cell r="K214">
            <v>0</v>
          </cell>
          <cell r="M214">
            <v>-86635</v>
          </cell>
        </row>
        <row r="215">
          <cell r="F215">
            <v>28201</v>
          </cell>
          <cell r="H215">
            <v>0</v>
          </cell>
          <cell r="I215">
            <v>28201</v>
          </cell>
          <cell r="J215">
            <v>0</v>
          </cell>
          <cell r="K215">
            <v>28201</v>
          </cell>
          <cell r="M215">
            <v>-265292</v>
          </cell>
        </row>
        <row r="216">
          <cell r="F216">
            <v>2135</v>
          </cell>
          <cell r="H216">
            <v>0</v>
          </cell>
          <cell r="I216">
            <v>2135</v>
          </cell>
          <cell r="J216">
            <v>0</v>
          </cell>
          <cell r="K216">
            <v>2135</v>
          </cell>
          <cell r="M216">
            <v>-151521</v>
          </cell>
        </row>
        <row r="217">
          <cell r="F217">
            <v>5</v>
          </cell>
          <cell r="H217">
            <v>0</v>
          </cell>
          <cell r="I217">
            <v>5</v>
          </cell>
          <cell r="J217">
            <v>0</v>
          </cell>
          <cell r="K217">
            <v>5</v>
          </cell>
          <cell r="M217">
            <v>0</v>
          </cell>
        </row>
        <row r="218">
          <cell r="F218">
            <v>0</v>
          </cell>
          <cell r="H218">
            <v>0</v>
          </cell>
          <cell r="I218">
            <v>0</v>
          </cell>
          <cell r="J218">
            <v>0</v>
          </cell>
          <cell r="K218">
            <v>0</v>
          </cell>
          <cell r="M218">
            <v>0</v>
          </cell>
        </row>
        <row r="219">
          <cell r="F219">
            <v>-74410842</v>
          </cell>
          <cell r="H219">
            <v>0</v>
          </cell>
          <cell r="I219">
            <v>-74410842</v>
          </cell>
          <cell r="J219">
            <v>0</v>
          </cell>
          <cell r="K219">
            <v>-74410842</v>
          </cell>
          <cell r="M219">
            <v>-62681189</v>
          </cell>
        </row>
        <row r="220">
          <cell r="F220">
            <v>745331</v>
          </cell>
          <cell r="H220">
            <v>0</v>
          </cell>
          <cell r="I220">
            <v>745331</v>
          </cell>
          <cell r="J220">
            <v>0</v>
          </cell>
          <cell r="K220">
            <v>745331</v>
          </cell>
          <cell r="M220">
            <v>-166600</v>
          </cell>
        </row>
        <row r="221">
          <cell r="F221">
            <v>5559757</v>
          </cell>
          <cell r="H221">
            <v>0</v>
          </cell>
          <cell r="I221">
            <v>5559757</v>
          </cell>
          <cell r="J221">
            <v>0</v>
          </cell>
          <cell r="K221">
            <v>5559757</v>
          </cell>
          <cell r="M221">
            <v>2716962</v>
          </cell>
        </row>
        <row r="222">
          <cell r="F222">
            <v>17353258</v>
          </cell>
          <cell r="H222">
            <v>0</v>
          </cell>
          <cell r="I222">
            <v>17353258</v>
          </cell>
          <cell r="J222">
            <v>0</v>
          </cell>
          <cell r="K222">
            <v>17353258</v>
          </cell>
          <cell r="M222">
            <v>-1268646</v>
          </cell>
        </row>
        <row r="223">
          <cell r="F223">
            <v>5625201</v>
          </cell>
          <cell r="H223">
            <v>0</v>
          </cell>
          <cell r="I223">
            <v>5625201</v>
          </cell>
          <cell r="J223">
            <v>0</v>
          </cell>
          <cell r="K223">
            <v>5625201</v>
          </cell>
          <cell r="M223">
            <v>13845471</v>
          </cell>
        </row>
        <row r="224">
          <cell r="F224">
            <v>-918338</v>
          </cell>
          <cell r="H224">
            <v>0</v>
          </cell>
          <cell r="I224">
            <v>-918338</v>
          </cell>
          <cell r="J224">
            <v>0</v>
          </cell>
          <cell r="K224">
            <v>-918338</v>
          </cell>
          <cell r="M224">
            <v>8238219</v>
          </cell>
        </row>
        <row r="225">
          <cell r="F225">
            <v>-4497623</v>
          </cell>
          <cell r="H225">
            <v>0</v>
          </cell>
          <cell r="I225">
            <v>-4497623</v>
          </cell>
          <cell r="J225">
            <v>0</v>
          </cell>
          <cell r="K225">
            <v>-4497623</v>
          </cell>
          <cell r="M225">
            <v>-7201125</v>
          </cell>
        </row>
        <row r="226">
          <cell r="F226">
            <v>-4619465</v>
          </cell>
          <cell r="H226">
            <v>0</v>
          </cell>
          <cell r="I226">
            <v>-4619465</v>
          </cell>
          <cell r="J226">
            <v>0</v>
          </cell>
          <cell r="K226">
            <v>-4619465</v>
          </cell>
          <cell r="M226">
            <v>-5186116</v>
          </cell>
        </row>
        <row r="227">
          <cell r="F227">
            <v>-5707309</v>
          </cell>
          <cell r="H227">
            <v>0</v>
          </cell>
          <cell r="I227">
            <v>-5707309</v>
          </cell>
          <cell r="J227">
            <v>0</v>
          </cell>
          <cell r="K227">
            <v>-5707309</v>
          </cell>
          <cell r="M227">
            <v>-9175738</v>
          </cell>
        </row>
        <row r="228">
          <cell r="F228">
            <v>-129816</v>
          </cell>
          <cell r="H228">
            <v>0</v>
          </cell>
          <cell r="I228">
            <v>-129816</v>
          </cell>
          <cell r="J228">
            <v>0</v>
          </cell>
          <cell r="K228">
            <v>-129816</v>
          </cell>
          <cell r="M228">
            <v>-129816</v>
          </cell>
        </row>
        <row r="229">
          <cell r="F229">
            <v>-2776632</v>
          </cell>
          <cell r="H229">
            <v>0</v>
          </cell>
          <cell r="I229">
            <v>-2776632</v>
          </cell>
          <cell r="J229">
            <v>0</v>
          </cell>
          <cell r="K229">
            <v>-2776632</v>
          </cell>
          <cell r="M229">
            <v>-19655606</v>
          </cell>
        </row>
        <row r="230">
          <cell r="F230">
            <v>0</v>
          </cell>
          <cell r="H230">
            <v>0</v>
          </cell>
          <cell r="I230">
            <v>0</v>
          </cell>
          <cell r="J230">
            <v>0</v>
          </cell>
          <cell r="K230">
            <v>0</v>
          </cell>
          <cell r="M230">
            <v>-768849</v>
          </cell>
        </row>
        <row r="231">
          <cell r="F231">
            <v>12519623</v>
          </cell>
          <cell r="H231">
            <v>0</v>
          </cell>
          <cell r="I231">
            <v>12519623</v>
          </cell>
          <cell r="J231">
            <v>0</v>
          </cell>
          <cell r="K231">
            <v>12519623</v>
          </cell>
          <cell r="M231">
            <v>9204691</v>
          </cell>
        </row>
        <row r="232">
          <cell r="F232">
            <v>-217376</v>
          </cell>
          <cell r="H232">
            <v>0</v>
          </cell>
          <cell r="I232">
            <v>-217376</v>
          </cell>
          <cell r="J232">
            <v>0</v>
          </cell>
          <cell r="K232">
            <v>-217376</v>
          </cell>
          <cell r="M232">
            <v>-4467380</v>
          </cell>
        </row>
        <row r="233">
          <cell r="F233">
            <v>21289</v>
          </cell>
          <cell r="H233">
            <v>0</v>
          </cell>
          <cell r="I233">
            <v>21289</v>
          </cell>
          <cell r="J233">
            <v>0</v>
          </cell>
          <cell r="K233">
            <v>21289</v>
          </cell>
          <cell r="M233">
            <v>18749</v>
          </cell>
        </row>
        <row r="234">
          <cell r="F234">
            <v>0</v>
          </cell>
          <cell r="H234">
            <v>0</v>
          </cell>
          <cell r="I234">
            <v>0</v>
          </cell>
          <cell r="J234">
            <v>0</v>
          </cell>
          <cell r="K234">
            <v>0</v>
          </cell>
          <cell r="M234">
            <v>0</v>
          </cell>
        </row>
        <row r="235">
          <cell r="F235">
            <v>-46202</v>
          </cell>
          <cell r="H235">
            <v>0</v>
          </cell>
          <cell r="I235">
            <v>-46202</v>
          </cell>
          <cell r="J235">
            <v>0</v>
          </cell>
          <cell r="K235">
            <v>-46202</v>
          </cell>
          <cell r="M235">
            <v>18203</v>
          </cell>
        </row>
        <row r="236">
          <cell r="F236">
            <v>-1261133</v>
          </cell>
          <cell r="H236">
            <v>0</v>
          </cell>
          <cell r="I236">
            <v>-1261133</v>
          </cell>
          <cell r="J236">
            <v>0</v>
          </cell>
          <cell r="K236">
            <v>-1261133</v>
          </cell>
          <cell r="M236">
            <v>195951</v>
          </cell>
        </row>
        <row r="237">
          <cell r="F237">
            <v>-76472</v>
          </cell>
          <cell r="H237">
            <v>0</v>
          </cell>
          <cell r="I237">
            <v>-76472</v>
          </cell>
          <cell r="J237">
            <v>0</v>
          </cell>
          <cell r="K237">
            <v>-76472</v>
          </cell>
          <cell r="M237">
            <v>-139266</v>
          </cell>
        </row>
        <row r="238">
          <cell r="F238">
            <v>-5671</v>
          </cell>
          <cell r="H238">
            <v>0</v>
          </cell>
          <cell r="I238">
            <v>-5671</v>
          </cell>
          <cell r="J238">
            <v>0</v>
          </cell>
          <cell r="K238">
            <v>-5671</v>
          </cell>
          <cell r="M238">
            <v>0</v>
          </cell>
        </row>
        <row r="239">
          <cell r="F239">
            <v>124432</v>
          </cell>
          <cell r="H239">
            <v>0</v>
          </cell>
          <cell r="I239">
            <v>124432</v>
          </cell>
          <cell r="J239">
            <v>0</v>
          </cell>
          <cell r="K239">
            <v>124432</v>
          </cell>
          <cell r="M239">
            <v>4953318</v>
          </cell>
        </row>
        <row r="240">
          <cell r="F240">
            <v>0</v>
          </cell>
          <cell r="H240">
            <v>0</v>
          </cell>
          <cell r="I240">
            <v>0</v>
          </cell>
          <cell r="J240">
            <v>0</v>
          </cell>
          <cell r="K240">
            <v>0</v>
          </cell>
          <cell r="M240">
            <v>205812</v>
          </cell>
        </row>
        <row r="241">
          <cell r="F241">
            <v>-321676</v>
          </cell>
          <cell r="H241">
            <v>0</v>
          </cell>
          <cell r="I241">
            <v>-321676</v>
          </cell>
          <cell r="J241">
            <v>0</v>
          </cell>
          <cell r="K241">
            <v>-321676</v>
          </cell>
          <cell r="M241">
            <v>-2289817</v>
          </cell>
        </row>
        <row r="242">
          <cell r="F242">
            <v>4040</v>
          </cell>
          <cell r="H242">
            <v>0</v>
          </cell>
          <cell r="I242">
            <v>4040</v>
          </cell>
          <cell r="J242">
            <v>0</v>
          </cell>
          <cell r="K242">
            <v>4040</v>
          </cell>
          <cell r="M242">
            <v>942612</v>
          </cell>
        </row>
        <row r="243">
          <cell r="F243">
            <v>-801</v>
          </cell>
          <cell r="H243">
            <v>0</v>
          </cell>
          <cell r="I243">
            <v>-801</v>
          </cell>
          <cell r="J243">
            <v>0</v>
          </cell>
          <cell r="K243">
            <v>-801</v>
          </cell>
          <cell r="M243">
            <v>-4313</v>
          </cell>
        </row>
        <row r="244">
          <cell r="F244">
            <v>644954</v>
          </cell>
          <cell r="H244">
            <v>0</v>
          </cell>
          <cell r="I244">
            <v>644954</v>
          </cell>
          <cell r="J244">
            <v>0</v>
          </cell>
          <cell r="K244">
            <v>644954</v>
          </cell>
          <cell r="M244">
            <v>-364408</v>
          </cell>
        </row>
        <row r="245">
          <cell r="F245">
            <v>0</v>
          </cell>
          <cell r="H245">
            <v>0</v>
          </cell>
          <cell r="I245">
            <v>0</v>
          </cell>
          <cell r="J245">
            <v>0</v>
          </cell>
          <cell r="K245">
            <v>0</v>
          </cell>
          <cell r="M245">
            <v>-11373</v>
          </cell>
        </row>
        <row r="246">
          <cell r="F246">
            <v>-3100698</v>
          </cell>
          <cell r="H246">
            <v>0</v>
          </cell>
          <cell r="I246">
            <v>-3100698</v>
          </cell>
          <cell r="J246">
            <v>0</v>
          </cell>
          <cell r="K246">
            <v>-3100698</v>
          </cell>
          <cell r="M246">
            <v>171921</v>
          </cell>
        </row>
        <row r="247">
          <cell r="F247">
            <v>55788</v>
          </cell>
          <cell r="H247">
            <v>0</v>
          </cell>
          <cell r="I247">
            <v>55788</v>
          </cell>
          <cell r="J247">
            <v>0</v>
          </cell>
          <cell r="K247">
            <v>55788</v>
          </cell>
          <cell r="M247">
            <v>-95307</v>
          </cell>
        </row>
        <row r="248">
          <cell r="F248">
            <v>-5487</v>
          </cell>
          <cell r="H248">
            <v>0</v>
          </cell>
          <cell r="I248">
            <v>-5487</v>
          </cell>
          <cell r="J248">
            <v>0</v>
          </cell>
          <cell r="K248">
            <v>-5487</v>
          </cell>
          <cell r="M248">
            <v>563</v>
          </cell>
        </row>
        <row r="249">
          <cell r="F249">
            <v>-79762358</v>
          </cell>
          <cell r="H249">
            <v>0</v>
          </cell>
          <cell r="I249">
            <v>-79762358</v>
          </cell>
          <cell r="J249">
            <v>0</v>
          </cell>
          <cell r="K249">
            <v>-79762358</v>
          </cell>
          <cell r="M249">
            <v>-60106752</v>
          </cell>
        </row>
        <row r="250">
          <cell r="F250">
            <v>-642763</v>
          </cell>
          <cell r="H250">
            <v>0</v>
          </cell>
          <cell r="I250">
            <v>-642763</v>
          </cell>
          <cell r="J250">
            <v>0</v>
          </cell>
          <cell r="K250">
            <v>-642763</v>
          </cell>
          <cell r="M250">
            <v>126086</v>
          </cell>
        </row>
        <row r="251">
          <cell r="F251">
            <v>10234801</v>
          </cell>
          <cell r="H251">
            <v>0</v>
          </cell>
          <cell r="I251">
            <v>10234801</v>
          </cell>
          <cell r="J251">
            <v>0</v>
          </cell>
          <cell r="K251">
            <v>10234801</v>
          </cell>
          <cell r="M251">
            <v>1030110</v>
          </cell>
        </row>
        <row r="252">
          <cell r="F252">
            <v>-3546458</v>
          </cell>
          <cell r="H252">
            <v>0</v>
          </cell>
          <cell r="I252">
            <v>-3546458</v>
          </cell>
          <cell r="J252">
            <v>0</v>
          </cell>
          <cell r="K252">
            <v>-3546458</v>
          </cell>
          <cell r="M252">
            <v>920922</v>
          </cell>
        </row>
        <row r="253">
          <cell r="F253">
            <v>-24359170</v>
          </cell>
          <cell r="H253">
            <v>0</v>
          </cell>
          <cell r="I253">
            <v>-24359170</v>
          </cell>
          <cell r="J253">
            <v>0</v>
          </cell>
          <cell r="K253">
            <v>-24359170</v>
          </cell>
          <cell r="M253">
            <v>-13214964</v>
          </cell>
        </row>
        <row r="254">
          <cell r="F254">
            <v>1300662</v>
          </cell>
          <cell r="H254">
            <v>0</v>
          </cell>
          <cell r="I254">
            <v>1300662</v>
          </cell>
          <cell r="J254">
            <v>0</v>
          </cell>
          <cell r="K254">
            <v>1300662</v>
          </cell>
          <cell r="M254">
            <v>1225773</v>
          </cell>
        </row>
        <row r="255">
          <cell r="F255">
            <v>6933017</v>
          </cell>
          <cell r="H255">
            <v>0</v>
          </cell>
          <cell r="I255">
            <v>6933017</v>
          </cell>
          <cell r="J255">
            <v>0</v>
          </cell>
          <cell r="K255">
            <v>6933017</v>
          </cell>
          <cell r="M255">
            <v>3125405</v>
          </cell>
        </row>
        <row r="256">
          <cell r="F256">
            <v>-759396</v>
          </cell>
          <cell r="H256">
            <v>0</v>
          </cell>
          <cell r="I256">
            <v>-759396</v>
          </cell>
          <cell r="J256">
            <v>0</v>
          </cell>
          <cell r="K256">
            <v>-759396</v>
          </cell>
          <cell r="M256">
            <v>-460792</v>
          </cell>
        </row>
        <row r="257">
          <cell r="F257">
            <v>91916</v>
          </cell>
          <cell r="H257">
            <v>0</v>
          </cell>
          <cell r="I257">
            <v>91916</v>
          </cell>
          <cell r="J257">
            <v>0</v>
          </cell>
          <cell r="K257">
            <v>91916</v>
          </cell>
          <cell r="M257">
            <v>73167</v>
          </cell>
        </row>
        <row r="258">
          <cell r="F258">
            <v>-1693984</v>
          </cell>
          <cell r="H258">
            <v>0</v>
          </cell>
          <cell r="I258">
            <v>-1693984</v>
          </cell>
          <cell r="J258">
            <v>0</v>
          </cell>
          <cell r="K258">
            <v>-1693984</v>
          </cell>
          <cell r="M258">
            <v>-9691141</v>
          </cell>
        </row>
        <row r="259">
          <cell r="F259">
            <v>0</v>
          </cell>
          <cell r="H259">
            <v>0</v>
          </cell>
          <cell r="I259">
            <v>0</v>
          </cell>
          <cell r="J259">
            <v>0</v>
          </cell>
          <cell r="K259">
            <v>0</v>
          </cell>
          <cell r="M259">
            <v>-143081</v>
          </cell>
        </row>
        <row r="260">
          <cell r="F260">
            <v>7199809</v>
          </cell>
          <cell r="H260">
            <v>0</v>
          </cell>
          <cell r="I260">
            <v>7199809</v>
          </cell>
          <cell r="J260">
            <v>0</v>
          </cell>
          <cell r="K260">
            <v>7199809</v>
          </cell>
          <cell r="M260">
            <v>8646994</v>
          </cell>
        </row>
        <row r="261">
          <cell r="F261">
            <v>-159472</v>
          </cell>
          <cell r="H261">
            <v>0</v>
          </cell>
          <cell r="I261">
            <v>-159472</v>
          </cell>
          <cell r="J261">
            <v>0</v>
          </cell>
          <cell r="K261">
            <v>-159472</v>
          </cell>
          <cell r="M261">
            <v>-14154524</v>
          </cell>
        </row>
        <row r="262">
          <cell r="F262">
            <v>-21289</v>
          </cell>
          <cell r="H262">
            <v>0</v>
          </cell>
          <cell r="I262">
            <v>-21289</v>
          </cell>
          <cell r="J262">
            <v>0</v>
          </cell>
          <cell r="K262">
            <v>-21289</v>
          </cell>
          <cell r="M262">
            <v>-18749</v>
          </cell>
        </row>
        <row r="263">
          <cell r="F263">
            <v>0</v>
          </cell>
          <cell r="H263">
            <v>0</v>
          </cell>
          <cell r="I263">
            <v>0</v>
          </cell>
          <cell r="J263">
            <v>0</v>
          </cell>
          <cell r="K263">
            <v>0</v>
          </cell>
          <cell r="M263">
            <v>0</v>
          </cell>
        </row>
        <row r="264">
          <cell r="F264">
            <v>10518</v>
          </cell>
          <cell r="H264">
            <v>0</v>
          </cell>
          <cell r="I264">
            <v>10518</v>
          </cell>
          <cell r="J264">
            <v>0</v>
          </cell>
          <cell r="K264">
            <v>10518</v>
          </cell>
          <cell r="M264">
            <v>4929</v>
          </cell>
        </row>
        <row r="265">
          <cell r="F265">
            <v>63728</v>
          </cell>
          <cell r="H265">
            <v>0</v>
          </cell>
          <cell r="I265">
            <v>63728</v>
          </cell>
          <cell r="J265">
            <v>0</v>
          </cell>
          <cell r="K265">
            <v>63728</v>
          </cell>
          <cell r="M265">
            <v>2649013</v>
          </cell>
        </row>
        <row r="266">
          <cell r="F266">
            <v>0</v>
          </cell>
          <cell r="H266">
            <v>0</v>
          </cell>
          <cell r="I266">
            <v>0</v>
          </cell>
          <cell r="J266">
            <v>0</v>
          </cell>
          <cell r="K266">
            <v>0</v>
          </cell>
          <cell r="M266">
            <v>41266</v>
          </cell>
        </row>
        <row r="267">
          <cell r="F267">
            <v>-217049</v>
          </cell>
          <cell r="H267">
            <v>0</v>
          </cell>
          <cell r="I267">
            <v>-217049</v>
          </cell>
          <cell r="J267">
            <v>0</v>
          </cell>
          <cell r="K267">
            <v>-217049</v>
          </cell>
          <cell r="M267">
            <v>-2388675</v>
          </cell>
        </row>
        <row r="268">
          <cell r="F268">
            <v>1896</v>
          </cell>
          <cell r="H268">
            <v>0</v>
          </cell>
          <cell r="I268">
            <v>1896</v>
          </cell>
          <cell r="J268">
            <v>0</v>
          </cell>
          <cell r="K268">
            <v>1896</v>
          </cell>
          <cell r="M268">
            <v>3283896</v>
          </cell>
        </row>
        <row r="269">
          <cell r="F269">
            <v>881</v>
          </cell>
          <cell r="H269">
            <v>0</v>
          </cell>
          <cell r="I269">
            <v>881</v>
          </cell>
          <cell r="J269">
            <v>0</v>
          </cell>
          <cell r="K269">
            <v>881</v>
          </cell>
          <cell r="M269">
            <v>4584</v>
          </cell>
        </row>
        <row r="270">
          <cell r="F270">
            <v>459986</v>
          </cell>
          <cell r="H270">
            <v>0</v>
          </cell>
          <cell r="I270">
            <v>459986</v>
          </cell>
          <cell r="J270">
            <v>0</v>
          </cell>
          <cell r="K270">
            <v>459986</v>
          </cell>
          <cell r="M270">
            <v>1938</v>
          </cell>
        </row>
        <row r="271">
          <cell r="F271">
            <v>0</v>
          </cell>
          <cell r="H271">
            <v>0</v>
          </cell>
          <cell r="I271">
            <v>0</v>
          </cell>
          <cell r="J271">
            <v>0</v>
          </cell>
          <cell r="K271">
            <v>0</v>
          </cell>
          <cell r="M271">
            <v>-51</v>
          </cell>
        </row>
        <row r="272">
          <cell r="F272">
            <v>-2004932</v>
          </cell>
          <cell r="H272">
            <v>0</v>
          </cell>
          <cell r="I272">
            <v>-2004932</v>
          </cell>
          <cell r="J272">
            <v>0</v>
          </cell>
          <cell r="K272">
            <v>-2004932</v>
          </cell>
          <cell r="M272">
            <v>1328</v>
          </cell>
        </row>
        <row r="273">
          <cell r="F273">
            <v>45679</v>
          </cell>
          <cell r="H273">
            <v>0</v>
          </cell>
          <cell r="I273">
            <v>45679</v>
          </cell>
          <cell r="J273">
            <v>0</v>
          </cell>
          <cell r="K273">
            <v>45679</v>
          </cell>
          <cell r="M273">
            <v>-1390</v>
          </cell>
        </row>
        <row r="274">
          <cell r="F274">
            <v>5922</v>
          </cell>
          <cell r="H274">
            <v>0</v>
          </cell>
          <cell r="I274">
            <v>5922</v>
          </cell>
          <cell r="J274">
            <v>0</v>
          </cell>
          <cell r="K274">
            <v>5922</v>
          </cell>
          <cell r="M274">
            <v>3</v>
          </cell>
        </row>
        <row r="275">
          <cell r="F275">
            <v>-49074455</v>
          </cell>
          <cell r="H275">
            <v>0</v>
          </cell>
          <cell r="I275">
            <v>-49074455</v>
          </cell>
          <cell r="J275">
            <v>0</v>
          </cell>
          <cell r="K275">
            <v>-49074455</v>
          </cell>
          <cell r="M275">
            <v>-39383314</v>
          </cell>
        </row>
        <row r="276">
          <cell r="F276">
            <v>-102567</v>
          </cell>
          <cell r="H276">
            <v>0</v>
          </cell>
          <cell r="I276">
            <v>-102567</v>
          </cell>
          <cell r="J276">
            <v>0</v>
          </cell>
          <cell r="K276">
            <v>-102567</v>
          </cell>
          <cell r="M276">
            <v>40514</v>
          </cell>
        </row>
        <row r="277">
          <cell r="F277">
            <v>8869475</v>
          </cell>
          <cell r="H277">
            <v>0</v>
          </cell>
          <cell r="I277">
            <v>8869475</v>
          </cell>
          <cell r="J277">
            <v>0</v>
          </cell>
          <cell r="K277">
            <v>8869475</v>
          </cell>
          <cell r="M277">
            <v>221153</v>
          </cell>
        </row>
        <row r="278">
          <cell r="F278">
            <v>-13806801</v>
          </cell>
          <cell r="H278">
            <v>0</v>
          </cell>
          <cell r="I278">
            <v>-13806801</v>
          </cell>
          <cell r="J278">
            <v>0</v>
          </cell>
          <cell r="K278">
            <v>-13806801</v>
          </cell>
          <cell r="M278">
            <v>347723</v>
          </cell>
        </row>
        <row r="279">
          <cell r="F279">
            <v>-20052079</v>
          </cell>
          <cell r="H279">
            <v>0</v>
          </cell>
          <cell r="I279">
            <v>-20052079</v>
          </cell>
          <cell r="J279">
            <v>0</v>
          </cell>
          <cell r="K279">
            <v>-20052079</v>
          </cell>
          <cell r="M279">
            <v>-10193587</v>
          </cell>
        </row>
        <row r="280">
          <cell r="F280">
            <v>21308</v>
          </cell>
          <cell r="H280">
            <v>0</v>
          </cell>
          <cell r="I280">
            <v>21308</v>
          </cell>
          <cell r="J280">
            <v>0</v>
          </cell>
          <cell r="K280">
            <v>21308</v>
          </cell>
          <cell r="M280">
            <v>16379</v>
          </cell>
        </row>
        <row r="281">
          <cell r="F281">
            <v>4981236</v>
          </cell>
          <cell r="H281">
            <v>0</v>
          </cell>
          <cell r="I281">
            <v>4981236</v>
          </cell>
          <cell r="J281">
            <v>0</v>
          </cell>
          <cell r="K281">
            <v>4981236</v>
          </cell>
          <cell r="M281">
            <v>1391152</v>
          </cell>
        </row>
        <row r="282">
          <cell r="F282">
            <v>-15207</v>
          </cell>
          <cell r="H282">
            <v>0</v>
          </cell>
          <cell r="I282">
            <v>-15207</v>
          </cell>
          <cell r="J282">
            <v>0</v>
          </cell>
          <cell r="K282">
            <v>-15207</v>
          </cell>
          <cell r="M282">
            <v>-15707</v>
          </cell>
        </row>
        <row r="283">
          <cell r="F283">
            <v>37898</v>
          </cell>
          <cell r="H283">
            <v>0</v>
          </cell>
          <cell r="I283">
            <v>37898</v>
          </cell>
          <cell r="J283">
            <v>0</v>
          </cell>
          <cell r="K283">
            <v>37898</v>
          </cell>
          <cell r="M283">
            <v>56647</v>
          </cell>
        </row>
        <row r="284">
          <cell r="F284">
            <v>-202385575</v>
          </cell>
          <cell r="H284">
            <v>0</v>
          </cell>
          <cell r="I284">
            <v>-202385575</v>
          </cell>
          <cell r="J284">
            <v>0</v>
          </cell>
          <cell r="K284">
            <v>-202385575</v>
          </cell>
          <cell r="M284">
            <v>-191427821</v>
          </cell>
        </row>
        <row r="286">
          <cell r="F286">
            <v>-2028923</v>
          </cell>
          <cell r="H286">
            <v>0</v>
          </cell>
          <cell r="I286">
            <v>-2028923</v>
          </cell>
          <cell r="J286">
            <v>0</v>
          </cell>
          <cell r="K286">
            <v>-2028923</v>
          </cell>
          <cell r="M286">
            <v>-835213</v>
          </cell>
        </row>
        <row r="287">
          <cell r="F287">
            <v>-1406462</v>
          </cell>
          <cell r="H287">
            <v>0</v>
          </cell>
          <cell r="I287">
            <v>-1406462</v>
          </cell>
          <cell r="J287">
            <v>0</v>
          </cell>
          <cell r="K287">
            <v>-1406462</v>
          </cell>
          <cell r="M287">
            <v>-1406467</v>
          </cell>
        </row>
        <row r="288">
          <cell r="F288">
            <v>-592327</v>
          </cell>
          <cell r="H288">
            <v>0</v>
          </cell>
          <cell r="I288">
            <v>-592327</v>
          </cell>
          <cell r="J288">
            <v>0</v>
          </cell>
          <cell r="K288">
            <v>-592327</v>
          </cell>
          <cell r="M288">
            <v>-592329</v>
          </cell>
        </row>
        <row r="289">
          <cell r="F289">
            <v>0</v>
          </cell>
          <cell r="H289">
            <v>0</v>
          </cell>
          <cell r="I289">
            <v>0</v>
          </cell>
          <cell r="J289">
            <v>0</v>
          </cell>
          <cell r="K289">
            <v>0</v>
          </cell>
          <cell r="M289">
            <v>0</v>
          </cell>
        </row>
        <row r="290">
          <cell r="F290">
            <v>-297280</v>
          </cell>
          <cell r="H290">
            <v>0</v>
          </cell>
          <cell r="I290">
            <v>-297280</v>
          </cell>
          <cell r="J290">
            <v>0</v>
          </cell>
          <cell r="K290">
            <v>-297280</v>
          </cell>
          <cell r="M290">
            <v>0</v>
          </cell>
        </row>
        <row r="291">
          <cell r="F291">
            <v>-66943</v>
          </cell>
          <cell r="H291">
            <v>0</v>
          </cell>
          <cell r="I291">
            <v>-66943</v>
          </cell>
          <cell r="J291">
            <v>0</v>
          </cell>
          <cell r="K291">
            <v>-66943</v>
          </cell>
          <cell r="M291">
            <v>-60991</v>
          </cell>
        </row>
        <row r="292">
          <cell r="F292">
            <v>-15413</v>
          </cell>
          <cell r="H292">
            <v>0</v>
          </cell>
          <cell r="I292">
            <v>-15413</v>
          </cell>
          <cell r="J292">
            <v>0</v>
          </cell>
          <cell r="K292">
            <v>-15413</v>
          </cell>
          <cell r="M292">
            <v>-13714</v>
          </cell>
        </row>
        <row r="293">
          <cell r="F293">
            <v>0</v>
          </cell>
          <cell r="H293">
            <v>0</v>
          </cell>
          <cell r="I293">
            <v>0</v>
          </cell>
          <cell r="J293">
            <v>0</v>
          </cell>
          <cell r="K293">
            <v>0</v>
          </cell>
          <cell r="M293">
            <v>0</v>
          </cell>
        </row>
        <row r="294">
          <cell r="F294">
            <v>-4145504</v>
          </cell>
          <cell r="H294">
            <v>0</v>
          </cell>
          <cell r="I294">
            <v>-4145504</v>
          </cell>
          <cell r="J294">
            <v>0</v>
          </cell>
          <cell r="K294">
            <v>-4145504</v>
          </cell>
          <cell r="M294">
            <v>-3305407</v>
          </cell>
        </row>
        <row r="295">
          <cell r="F295">
            <v>-8552852</v>
          </cell>
          <cell r="H295">
            <v>0</v>
          </cell>
          <cell r="I295">
            <v>-8552852</v>
          </cell>
          <cell r="J295">
            <v>0</v>
          </cell>
          <cell r="K295">
            <v>-8552852</v>
          </cell>
          <cell r="M295">
            <v>-6214121</v>
          </cell>
        </row>
        <row r="297">
          <cell r="F297">
            <v>9325</v>
          </cell>
          <cell r="H297">
            <v>0</v>
          </cell>
          <cell r="I297">
            <v>9325</v>
          </cell>
          <cell r="J297">
            <v>0</v>
          </cell>
          <cell r="K297">
            <v>9325</v>
          </cell>
          <cell r="M297">
            <v>9311</v>
          </cell>
        </row>
        <row r="298">
          <cell r="F298">
            <v>14723</v>
          </cell>
          <cell r="H298">
            <v>0</v>
          </cell>
          <cell r="I298">
            <v>14723</v>
          </cell>
          <cell r="J298">
            <v>0</v>
          </cell>
          <cell r="K298">
            <v>14723</v>
          </cell>
          <cell r="M298">
            <v>12043</v>
          </cell>
        </row>
        <row r="299">
          <cell r="F299">
            <v>11508</v>
          </cell>
          <cell r="H299">
            <v>0</v>
          </cell>
          <cell r="I299">
            <v>11508</v>
          </cell>
          <cell r="J299">
            <v>0</v>
          </cell>
          <cell r="K299">
            <v>11508</v>
          </cell>
          <cell r="M299">
            <v>9607</v>
          </cell>
        </row>
        <row r="300">
          <cell r="F300">
            <v>35556</v>
          </cell>
          <cell r="H300">
            <v>0</v>
          </cell>
          <cell r="I300">
            <v>35556</v>
          </cell>
          <cell r="J300">
            <v>0</v>
          </cell>
          <cell r="K300">
            <v>35556</v>
          </cell>
          <cell r="M300">
            <v>30961</v>
          </cell>
        </row>
        <row r="302">
          <cell r="F302">
            <v>33332</v>
          </cell>
          <cell r="H302">
            <v>0</v>
          </cell>
          <cell r="I302">
            <v>33332</v>
          </cell>
          <cell r="J302">
            <v>0</v>
          </cell>
          <cell r="K302">
            <v>33332</v>
          </cell>
          <cell r="M302">
            <v>33446</v>
          </cell>
        </row>
        <row r="303">
          <cell r="F303">
            <v>10555</v>
          </cell>
          <cell r="H303">
            <v>0</v>
          </cell>
          <cell r="I303">
            <v>10555</v>
          </cell>
          <cell r="J303">
            <v>0</v>
          </cell>
          <cell r="K303">
            <v>10555</v>
          </cell>
          <cell r="M303">
            <v>12162</v>
          </cell>
        </row>
        <row r="304">
          <cell r="F304">
            <v>4301</v>
          </cell>
          <cell r="H304">
            <v>0</v>
          </cell>
          <cell r="I304">
            <v>4301</v>
          </cell>
          <cell r="J304">
            <v>0</v>
          </cell>
          <cell r="K304">
            <v>4301</v>
          </cell>
          <cell r="M304">
            <v>0</v>
          </cell>
        </row>
        <row r="305">
          <cell r="F305">
            <v>51503</v>
          </cell>
          <cell r="H305">
            <v>0</v>
          </cell>
          <cell r="I305">
            <v>51503</v>
          </cell>
          <cell r="J305">
            <v>0</v>
          </cell>
          <cell r="K305">
            <v>51503</v>
          </cell>
          <cell r="M305">
            <v>43127</v>
          </cell>
        </row>
        <row r="306">
          <cell r="F306">
            <v>16678</v>
          </cell>
          <cell r="H306">
            <v>0</v>
          </cell>
          <cell r="I306">
            <v>16678</v>
          </cell>
          <cell r="J306">
            <v>0</v>
          </cell>
          <cell r="K306">
            <v>16678</v>
          </cell>
          <cell r="M306">
            <v>15682</v>
          </cell>
        </row>
        <row r="307">
          <cell r="F307">
            <v>5634</v>
          </cell>
          <cell r="H307">
            <v>0</v>
          </cell>
          <cell r="I307">
            <v>5634</v>
          </cell>
          <cell r="J307">
            <v>0</v>
          </cell>
          <cell r="K307">
            <v>5634</v>
          </cell>
          <cell r="M307">
            <v>0</v>
          </cell>
        </row>
        <row r="308">
          <cell r="F308">
            <v>40601</v>
          </cell>
          <cell r="H308">
            <v>0</v>
          </cell>
          <cell r="I308">
            <v>40601</v>
          </cell>
          <cell r="J308">
            <v>0</v>
          </cell>
          <cell r="K308">
            <v>40601</v>
          </cell>
          <cell r="M308">
            <v>34332</v>
          </cell>
        </row>
        <row r="309">
          <cell r="F309">
            <v>13163</v>
          </cell>
          <cell r="H309">
            <v>0</v>
          </cell>
          <cell r="I309">
            <v>13163</v>
          </cell>
          <cell r="J309">
            <v>0</v>
          </cell>
          <cell r="K309">
            <v>13163</v>
          </cell>
          <cell r="M309">
            <v>12484</v>
          </cell>
        </row>
        <row r="310">
          <cell r="F310">
            <v>4566</v>
          </cell>
          <cell r="H310">
            <v>0</v>
          </cell>
          <cell r="I310">
            <v>4566</v>
          </cell>
          <cell r="J310">
            <v>0</v>
          </cell>
          <cell r="K310">
            <v>4566</v>
          </cell>
          <cell r="M310">
            <v>0</v>
          </cell>
        </row>
        <row r="311">
          <cell r="F311">
            <v>180333</v>
          </cell>
          <cell r="H311">
            <v>0</v>
          </cell>
          <cell r="I311">
            <v>180333</v>
          </cell>
          <cell r="J311">
            <v>0</v>
          </cell>
          <cell r="K311">
            <v>180333</v>
          </cell>
          <cell r="M311">
            <v>151233</v>
          </cell>
        </row>
        <row r="313">
          <cell r="F313">
            <v>0</v>
          </cell>
          <cell r="H313">
            <v>0</v>
          </cell>
          <cell r="I313">
            <v>0</v>
          </cell>
          <cell r="J313">
            <v>0</v>
          </cell>
          <cell r="K313">
            <v>0</v>
          </cell>
          <cell r="M313">
            <v>0</v>
          </cell>
        </row>
        <row r="314">
          <cell r="F314">
            <v>17968</v>
          </cell>
          <cell r="H314">
            <v>0</v>
          </cell>
          <cell r="I314">
            <v>17968</v>
          </cell>
          <cell r="J314">
            <v>0</v>
          </cell>
          <cell r="K314">
            <v>17968</v>
          </cell>
          <cell r="M314">
            <v>9044</v>
          </cell>
        </row>
        <row r="315">
          <cell r="F315">
            <v>0</v>
          </cell>
          <cell r="H315">
            <v>0</v>
          </cell>
          <cell r="I315">
            <v>0</v>
          </cell>
          <cell r="J315">
            <v>0</v>
          </cell>
          <cell r="K315">
            <v>0</v>
          </cell>
          <cell r="M315">
            <v>0</v>
          </cell>
        </row>
        <row r="316">
          <cell r="F316">
            <v>0</v>
          </cell>
          <cell r="H316">
            <v>0</v>
          </cell>
          <cell r="I316">
            <v>0</v>
          </cell>
          <cell r="J316">
            <v>0</v>
          </cell>
          <cell r="K316">
            <v>0</v>
          </cell>
          <cell r="M316">
            <v>24831</v>
          </cell>
        </row>
        <row r="317">
          <cell r="F317">
            <v>0</v>
          </cell>
          <cell r="H317">
            <v>0</v>
          </cell>
          <cell r="I317">
            <v>0</v>
          </cell>
          <cell r="J317">
            <v>0</v>
          </cell>
          <cell r="K317">
            <v>0</v>
          </cell>
          <cell r="M317">
            <v>0</v>
          </cell>
        </row>
        <row r="318">
          <cell r="F318">
            <v>0</v>
          </cell>
          <cell r="H318">
            <v>0</v>
          </cell>
          <cell r="I318">
            <v>0</v>
          </cell>
          <cell r="J318">
            <v>0</v>
          </cell>
          <cell r="K318">
            <v>0</v>
          </cell>
          <cell r="M318">
            <v>0</v>
          </cell>
        </row>
        <row r="319">
          <cell r="F319">
            <v>59645</v>
          </cell>
          <cell r="H319">
            <v>0</v>
          </cell>
          <cell r="I319">
            <v>59645</v>
          </cell>
          <cell r="J319">
            <v>0</v>
          </cell>
          <cell r="K319">
            <v>59645</v>
          </cell>
          <cell r="M319">
            <v>0</v>
          </cell>
        </row>
        <row r="320">
          <cell r="F320">
            <v>6772</v>
          </cell>
          <cell r="H320">
            <v>0</v>
          </cell>
          <cell r="I320">
            <v>6772</v>
          </cell>
          <cell r="J320">
            <v>0</v>
          </cell>
          <cell r="K320">
            <v>6772</v>
          </cell>
          <cell r="M320">
            <v>14691</v>
          </cell>
        </row>
        <row r="321">
          <cell r="F321">
            <v>6254</v>
          </cell>
          <cell r="H321">
            <v>0</v>
          </cell>
          <cell r="I321">
            <v>6254</v>
          </cell>
          <cell r="J321">
            <v>0</v>
          </cell>
          <cell r="K321">
            <v>6254</v>
          </cell>
          <cell r="M321">
            <v>0</v>
          </cell>
        </row>
        <row r="322">
          <cell r="F322">
            <v>0</v>
          </cell>
          <cell r="H322">
            <v>0</v>
          </cell>
          <cell r="I322">
            <v>0</v>
          </cell>
          <cell r="J322">
            <v>0</v>
          </cell>
          <cell r="K322">
            <v>0</v>
          </cell>
          <cell r="M322">
            <v>3973</v>
          </cell>
        </row>
        <row r="323">
          <cell r="F323">
            <v>0</v>
          </cell>
          <cell r="H323">
            <v>0</v>
          </cell>
          <cell r="I323">
            <v>0</v>
          </cell>
          <cell r="J323">
            <v>0</v>
          </cell>
          <cell r="K323">
            <v>0</v>
          </cell>
          <cell r="M323">
            <v>0</v>
          </cell>
        </row>
        <row r="324">
          <cell r="F324">
            <v>9543</v>
          </cell>
          <cell r="H324">
            <v>0</v>
          </cell>
          <cell r="I324">
            <v>9543</v>
          </cell>
          <cell r="J324">
            <v>0</v>
          </cell>
          <cell r="K324">
            <v>9543</v>
          </cell>
          <cell r="M324">
            <v>0</v>
          </cell>
        </row>
        <row r="325">
          <cell r="F325">
            <v>1083</v>
          </cell>
          <cell r="H325">
            <v>0</v>
          </cell>
          <cell r="I325">
            <v>1083</v>
          </cell>
          <cell r="J325">
            <v>0</v>
          </cell>
          <cell r="K325">
            <v>1083</v>
          </cell>
          <cell r="M325">
            <v>2351</v>
          </cell>
        </row>
        <row r="326">
          <cell r="F326">
            <v>1001</v>
          </cell>
          <cell r="H326">
            <v>0</v>
          </cell>
          <cell r="I326">
            <v>1001</v>
          </cell>
          <cell r="J326">
            <v>0</v>
          </cell>
          <cell r="K326">
            <v>1001</v>
          </cell>
          <cell r="M326">
            <v>0</v>
          </cell>
        </row>
        <row r="327">
          <cell r="F327">
            <v>650</v>
          </cell>
          <cell r="H327">
            <v>0</v>
          </cell>
          <cell r="I327">
            <v>650</v>
          </cell>
          <cell r="J327">
            <v>0</v>
          </cell>
          <cell r="K327">
            <v>650</v>
          </cell>
          <cell r="M327">
            <v>1998</v>
          </cell>
        </row>
        <row r="328">
          <cell r="F328">
            <v>4550</v>
          </cell>
          <cell r="H328">
            <v>0</v>
          </cell>
          <cell r="I328">
            <v>4550</v>
          </cell>
          <cell r="J328">
            <v>0</v>
          </cell>
          <cell r="K328">
            <v>4550</v>
          </cell>
          <cell r="M328">
            <v>4340</v>
          </cell>
        </row>
        <row r="329">
          <cell r="F329">
            <v>0</v>
          </cell>
          <cell r="H329">
            <v>0</v>
          </cell>
          <cell r="I329">
            <v>0</v>
          </cell>
          <cell r="J329">
            <v>0</v>
          </cell>
          <cell r="K329">
            <v>0</v>
          </cell>
          <cell r="M329">
            <v>0</v>
          </cell>
        </row>
        <row r="330">
          <cell r="F330">
            <v>0</v>
          </cell>
          <cell r="H330">
            <v>0</v>
          </cell>
          <cell r="I330">
            <v>0</v>
          </cell>
          <cell r="J330">
            <v>0</v>
          </cell>
          <cell r="K330">
            <v>0</v>
          </cell>
          <cell r="M330">
            <v>0</v>
          </cell>
        </row>
        <row r="331">
          <cell r="F331">
            <v>1000</v>
          </cell>
          <cell r="H331">
            <v>0</v>
          </cell>
          <cell r="I331">
            <v>1000</v>
          </cell>
          <cell r="J331">
            <v>0</v>
          </cell>
          <cell r="K331">
            <v>1000</v>
          </cell>
          <cell r="M331">
            <v>3000</v>
          </cell>
        </row>
        <row r="332">
          <cell r="F332">
            <v>108466</v>
          </cell>
          <cell r="H332">
            <v>0</v>
          </cell>
          <cell r="I332">
            <v>108466</v>
          </cell>
          <cell r="J332">
            <v>0</v>
          </cell>
          <cell r="K332">
            <v>108466</v>
          </cell>
          <cell r="M332">
            <v>64228</v>
          </cell>
        </row>
        <row r="334">
          <cell r="F334">
            <v>0</v>
          </cell>
          <cell r="H334">
            <v>0</v>
          </cell>
          <cell r="I334">
            <v>0</v>
          </cell>
          <cell r="J334">
            <v>0</v>
          </cell>
          <cell r="K334">
            <v>0</v>
          </cell>
          <cell r="M334">
            <v>0</v>
          </cell>
        </row>
        <row r="336">
          <cell r="F336">
            <v>290</v>
          </cell>
          <cell r="H336">
            <v>0</v>
          </cell>
          <cell r="I336">
            <v>290</v>
          </cell>
          <cell r="J336">
            <v>0</v>
          </cell>
          <cell r="K336">
            <v>290</v>
          </cell>
          <cell r="M336">
            <v>0</v>
          </cell>
        </row>
        <row r="337">
          <cell r="F337">
            <v>677</v>
          </cell>
          <cell r="H337">
            <v>0</v>
          </cell>
          <cell r="I337">
            <v>677</v>
          </cell>
          <cell r="J337">
            <v>0</v>
          </cell>
          <cell r="K337">
            <v>677</v>
          </cell>
          <cell r="M337">
            <v>122</v>
          </cell>
        </row>
        <row r="338">
          <cell r="F338">
            <v>0</v>
          </cell>
          <cell r="H338">
            <v>0</v>
          </cell>
          <cell r="I338">
            <v>0</v>
          </cell>
          <cell r="J338">
            <v>0</v>
          </cell>
          <cell r="K338">
            <v>0</v>
          </cell>
          <cell r="M338">
            <v>0</v>
          </cell>
        </row>
        <row r="339">
          <cell r="F339">
            <v>0</v>
          </cell>
          <cell r="H339">
            <v>0</v>
          </cell>
          <cell r="I339">
            <v>0</v>
          </cell>
          <cell r="J339">
            <v>0</v>
          </cell>
          <cell r="K339">
            <v>0</v>
          </cell>
          <cell r="M339">
            <v>0</v>
          </cell>
        </row>
        <row r="340">
          <cell r="F340">
            <v>0</v>
          </cell>
          <cell r="H340">
            <v>0</v>
          </cell>
          <cell r="I340">
            <v>0</v>
          </cell>
          <cell r="J340">
            <v>0</v>
          </cell>
          <cell r="K340">
            <v>0</v>
          </cell>
          <cell r="M340">
            <v>0</v>
          </cell>
        </row>
        <row r="341">
          <cell r="F341">
            <v>3596</v>
          </cell>
          <cell r="H341">
            <v>0</v>
          </cell>
          <cell r="I341">
            <v>3596</v>
          </cell>
          <cell r="J341">
            <v>0</v>
          </cell>
          <cell r="K341">
            <v>3596</v>
          </cell>
          <cell r="M341">
            <v>0</v>
          </cell>
        </row>
        <row r="342">
          <cell r="F342">
            <v>292</v>
          </cell>
          <cell r="H342">
            <v>0</v>
          </cell>
          <cell r="I342">
            <v>292</v>
          </cell>
          <cell r="J342">
            <v>0</v>
          </cell>
          <cell r="K342">
            <v>292</v>
          </cell>
          <cell r="M342">
            <v>0</v>
          </cell>
        </row>
        <row r="343">
          <cell r="F343">
            <v>290</v>
          </cell>
          <cell r="H343">
            <v>0</v>
          </cell>
          <cell r="I343">
            <v>290</v>
          </cell>
          <cell r="J343">
            <v>0</v>
          </cell>
          <cell r="K343">
            <v>290</v>
          </cell>
          <cell r="M343">
            <v>0</v>
          </cell>
        </row>
        <row r="344">
          <cell r="F344">
            <v>2433</v>
          </cell>
          <cell r="H344">
            <v>0</v>
          </cell>
          <cell r="I344">
            <v>2433</v>
          </cell>
          <cell r="J344">
            <v>0</v>
          </cell>
          <cell r="K344">
            <v>2433</v>
          </cell>
          <cell r="M344">
            <v>122</v>
          </cell>
        </row>
        <row r="345">
          <cell r="F345">
            <v>0</v>
          </cell>
          <cell r="H345">
            <v>0</v>
          </cell>
          <cell r="I345">
            <v>0</v>
          </cell>
          <cell r="J345">
            <v>0</v>
          </cell>
          <cell r="K345">
            <v>0</v>
          </cell>
          <cell r="M345">
            <v>0</v>
          </cell>
        </row>
        <row r="346">
          <cell r="F346">
            <v>0</v>
          </cell>
          <cell r="H346">
            <v>0</v>
          </cell>
          <cell r="I346">
            <v>0</v>
          </cell>
          <cell r="J346">
            <v>0</v>
          </cell>
          <cell r="K346">
            <v>0</v>
          </cell>
          <cell r="M346">
            <v>0</v>
          </cell>
        </row>
        <row r="347">
          <cell r="F347">
            <v>0</v>
          </cell>
          <cell r="H347">
            <v>0</v>
          </cell>
          <cell r="I347">
            <v>0</v>
          </cell>
          <cell r="J347">
            <v>0</v>
          </cell>
          <cell r="K347">
            <v>0</v>
          </cell>
          <cell r="M347">
            <v>0</v>
          </cell>
        </row>
        <row r="348">
          <cell r="F348">
            <v>1651</v>
          </cell>
          <cell r="H348">
            <v>0</v>
          </cell>
          <cell r="I348">
            <v>1651</v>
          </cell>
          <cell r="J348">
            <v>0</v>
          </cell>
          <cell r="K348">
            <v>1651</v>
          </cell>
          <cell r="M348">
            <v>0</v>
          </cell>
        </row>
        <row r="349">
          <cell r="F349">
            <v>0</v>
          </cell>
          <cell r="H349">
            <v>0</v>
          </cell>
          <cell r="I349">
            <v>0</v>
          </cell>
          <cell r="J349">
            <v>0</v>
          </cell>
          <cell r="K349">
            <v>0</v>
          </cell>
          <cell r="M349">
            <v>10264</v>
          </cell>
        </row>
        <row r="350">
          <cell r="F350">
            <v>1981</v>
          </cell>
          <cell r="H350">
            <v>0</v>
          </cell>
          <cell r="I350">
            <v>1981</v>
          </cell>
          <cell r="J350">
            <v>0</v>
          </cell>
          <cell r="K350">
            <v>1981</v>
          </cell>
          <cell r="M350">
            <v>0</v>
          </cell>
        </row>
        <row r="351">
          <cell r="F351">
            <v>290</v>
          </cell>
          <cell r="H351">
            <v>0</v>
          </cell>
          <cell r="I351">
            <v>290</v>
          </cell>
          <cell r="J351">
            <v>0</v>
          </cell>
          <cell r="K351">
            <v>290</v>
          </cell>
          <cell r="M351">
            <v>0</v>
          </cell>
        </row>
        <row r="352">
          <cell r="F352">
            <v>494</v>
          </cell>
          <cell r="H352">
            <v>0</v>
          </cell>
          <cell r="I352">
            <v>494</v>
          </cell>
          <cell r="J352">
            <v>0</v>
          </cell>
          <cell r="K352">
            <v>494</v>
          </cell>
          <cell r="M352">
            <v>122</v>
          </cell>
        </row>
        <row r="353">
          <cell r="F353">
            <v>0</v>
          </cell>
          <cell r="H353">
            <v>0</v>
          </cell>
          <cell r="I353">
            <v>0</v>
          </cell>
          <cell r="J353">
            <v>0</v>
          </cell>
          <cell r="K353">
            <v>0</v>
          </cell>
          <cell r="M353">
            <v>0</v>
          </cell>
        </row>
        <row r="354">
          <cell r="F354">
            <v>0</v>
          </cell>
          <cell r="H354">
            <v>0</v>
          </cell>
          <cell r="I354">
            <v>0</v>
          </cell>
          <cell r="J354">
            <v>0</v>
          </cell>
          <cell r="K354">
            <v>0</v>
          </cell>
          <cell r="M354">
            <v>0</v>
          </cell>
        </row>
        <row r="355">
          <cell r="F355">
            <v>0</v>
          </cell>
          <cell r="H355">
            <v>0</v>
          </cell>
          <cell r="I355">
            <v>0</v>
          </cell>
          <cell r="J355">
            <v>0</v>
          </cell>
          <cell r="K355">
            <v>0</v>
          </cell>
          <cell r="M355">
            <v>346</v>
          </cell>
        </row>
        <row r="356">
          <cell r="F356">
            <v>290</v>
          </cell>
          <cell r="H356">
            <v>0</v>
          </cell>
          <cell r="I356">
            <v>290</v>
          </cell>
          <cell r="J356">
            <v>0</v>
          </cell>
          <cell r="K356">
            <v>290</v>
          </cell>
          <cell r="M356">
            <v>0</v>
          </cell>
        </row>
        <row r="357">
          <cell r="F357">
            <v>0</v>
          </cell>
          <cell r="H357">
            <v>0</v>
          </cell>
          <cell r="I357">
            <v>0</v>
          </cell>
          <cell r="J357">
            <v>0</v>
          </cell>
          <cell r="K357">
            <v>0</v>
          </cell>
          <cell r="M357">
            <v>1540</v>
          </cell>
        </row>
        <row r="358">
          <cell r="F358">
            <v>2408</v>
          </cell>
          <cell r="H358">
            <v>0</v>
          </cell>
          <cell r="I358">
            <v>2408</v>
          </cell>
          <cell r="J358">
            <v>0</v>
          </cell>
          <cell r="K358">
            <v>2408</v>
          </cell>
          <cell r="M358">
            <v>0</v>
          </cell>
        </row>
        <row r="359">
          <cell r="F359">
            <v>325</v>
          </cell>
          <cell r="H359">
            <v>0</v>
          </cell>
          <cell r="I359">
            <v>325</v>
          </cell>
          <cell r="J359">
            <v>0</v>
          </cell>
          <cell r="K359">
            <v>325</v>
          </cell>
          <cell r="M359">
            <v>0</v>
          </cell>
        </row>
        <row r="360">
          <cell r="F360">
            <v>15017</v>
          </cell>
          <cell r="H360">
            <v>0</v>
          </cell>
          <cell r="I360">
            <v>15017</v>
          </cell>
          <cell r="J360">
            <v>0</v>
          </cell>
          <cell r="K360">
            <v>15017</v>
          </cell>
          <cell r="M360">
            <v>12516</v>
          </cell>
        </row>
        <row r="362">
          <cell r="F362">
            <v>0</v>
          </cell>
          <cell r="H362">
            <v>0</v>
          </cell>
          <cell r="I362">
            <v>0</v>
          </cell>
          <cell r="J362">
            <v>0</v>
          </cell>
          <cell r="K362">
            <v>0</v>
          </cell>
          <cell r="M362">
            <v>0</v>
          </cell>
        </row>
        <row r="363">
          <cell r="F363">
            <v>0</v>
          </cell>
          <cell r="H363">
            <v>0</v>
          </cell>
          <cell r="I363">
            <v>0</v>
          </cell>
          <cell r="J363">
            <v>0</v>
          </cell>
          <cell r="K363">
            <v>0</v>
          </cell>
          <cell r="M363">
            <v>0</v>
          </cell>
        </row>
        <row r="364">
          <cell r="F364">
            <v>0</v>
          </cell>
          <cell r="H364">
            <v>0</v>
          </cell>
          <cell r="I364">
            <v>0</v>
          </cell>
          <cell r="J364">
            <v>0</v>
          </cell>
          <cell r="K364">
            <v>0</v>
          </cell>
          <cell r="M364">
            <v>0</v>
          </cell>
        </row>
        <row r="365">
          <cell r="F365">
            <v>0</v>
          </cell>
          <cell r="H365">
            <v>0</v>
          </cell>
          <cell r="I365">
            <v>0</v>
          </cell>
          <cell r="J365">
            <v>0</v>
          </cell>
          <cell r="K365">
            <v>0</v>
          </cell>
          <cell r="M365">
            <v>0</v>
          </cell>
        </row>
        <row r="367">
          <cell r="F367">
            <v>9224</v>
          </cell>
          <cell r="H367">
            <v>0</v>
          </cell>
          <cell r="I367">
            <v>9224</v>
          </cell>
          <cell r="J367">
            <v>0</v>
          </cell>
          <cell r="K367">
            <v>9224</v>
          </cell>
          <cell r="M367">
            <v>12098</v>
          </cell>
        </row>
        <row r="368">
          <cell r="F368">
            <v>14584</v>
          </cell>
          <cell r="H368">
            <v>0</v>
          </cell>
          <cell r="I368">
            <v>14584</v>
          </cell>
          <cell r="J368">
            <v>0</v>
          </cell>
          <cell r="K368">
            <v>14584</v>
          </cell>
          <cell r="M368">
            <v>15600</v>
          </cell>
        </row>
        <row r="369">
          <cell r="F369">
            <v>11403</v>
          </cell>
          <cell r="H369">
            <v>0</v>
          </cell>
          <cell r="I369">
            <v>11403</v>
          </cell>
          <cell r="J369">
            <v>0</v>
          </cell>
          <cell r="K369">
            <v>11403</v>
          </cell>
          <cell r="M369">
            <v>12419</v>
          </cell>
        </row>
        <row r="370">
          <cell r="F370">
            <v>35211</v>
          </cell>
          <cell r="H370">
            <v>0</v>
          </cell>
          <cell r="I370">
            <v>35211</v>
          </cell>
          <cell r="J370">
            <v>0</v>
          </cell>
          <cell r="K370">
            <v>35211</v>
          </cell>
          <cell r="M370">
            <v>40117</v>
          </cell>
        </row>
        <row r="372">
          <cell r="F372">
            <v>0</v>
          </cell>
          <cell r="H372">
            <v>0</v>
          </cell>
          <cell r="I372">
            <v>0</v>
          </cell>
          <cell r="J372">
            <v>0</v>
          </cell>
          <cell r="K372">
            <v>0</v>
          </cell>
          <cell r="M372">
            <v>2619</v>
          </cell>
        </row>
        <row r="373">
          <cell r="F373">
            <v>0</v>
          </cell>
          <cell r="H373">
            <v>0</v>
          </cell>
          <cell r="I373">
            <v>0</v>
          </cell>
          <cell r="J373">
            <v>0</v>
          </cell>
          <cell r="K373">
            <v>0</v>
          </cell>
          <cell r="M373">
            <v>44219</v>
          </cell>
        </row>
        <row r="374">
          <cell r="F374">
            <v>0</v>
          </cell>
          <cell r="H374">
            <v>0</v>
          </cell>
          <cell r="I374">
            <v>0</v>
          </cell>
          <cell r="J374">
            <v>0</v>
          </cell>
          <cell r="K374">
            <v>0</v>
          </cell>
          <cell r="M374">
            <v>33426</v>
          </cell>
        </row>
        <row r="375">
          <cell r="F375">
            <v>0</v>
          </cell>
          <cell r="H375">
            <v>0</v>
          </cell>
          <cell r="I375">
            <v>0</v>
          </cell>
          <cell r="J375">
            <v>0</v>
          </cell>
          <cell r="K375">
            <v>0</v>
          </cell>
          <cell r="M375">
            <v>80264</v>
          </cell>
        </row>
        <row r="377">
          <cell r="F377">
            <v>0</v>
          </cell>
          <cell r="H377">
            <v>0</v>
          </cell>
          <cell r="I377">
            <v>0</v>
          </cell>
          <cell r="J377">
            <v>0</v>
          </cell>
          <cell r="K377">
            <v>0</v>
          </cell>
          <cell r="M377">
            <v>0</v>
          </cell>
        </row>
        <row r="379">
          <cell r="F379">
            <v>-120559</v>
          </cell>
          <cell r="H379">
            <v>0</v>
          </cell>
          <cell r="I379">
            <v>-120559</v>
          </cell>
          <cell r="J379">
            <v>0</v>
          </cell>
          <cell r="K379">
            <v>-120559</v>
          </cell>
          <cell r="M379">
            <v>-163488</v>
          </cell>
        </row>
        <row r="380">
          <cell r="F380">
            <v>-307823</v>
          </cell>
          <cell r="H380">
            <v>0</v>
          </cell>
          <cell r="I380">
            <v>-307823</v>
          </cell>
          <cell r="J380">
            <v>0</v>
          </cell>
          <cell r="K380">
            <v>-307823</v>
          </cell>
          <cell r="M380">
            <v>-290418</v>
          </cell>
        </row>
        <row r="381">
          <cell r="F381">
            <v>-199757</v>
          </cell>
          <cell r="H381">
            <v>0</v>
          </cell>
          <cell r="I381">
            <v>-199757</v>
          </cell>
          <cell r="J381">
            <v>0</v>
          </cell>
          <cell r="K381">
            <v>-199757</v>
          </cell>
          <cell r="M381">
            <v>-188412</v>
          </cell>
        </row>
        <row r="382">
          <cell r="F382">
            <v>0</v>
          </cell>
          <cell r="H382">
            <v>0</v>
          </cell>
          <cell r="I382">
            <v>0</v>
          </cell>
          <cell r="J382">
            <v>0</v>
          </cell>
          <cell r="K382">
            <v>0</v>
          </cell>
          <cell r="M382">
            <v>-154279</v>
          </cell>
        </row>
        <row r="383">
          <cell r="F383">
            <v>0</v>
          </cell>
          <cell r="H383">
            <v>0</v>
          </cell>
          <cell r="I383">
            <v>0</v>
          </cell>
          <cell r="J383">
            <v>0</v>
          </cell>
          <cell r="K383">
            <v>0</v>
          </cell>
          <cell r="M383">
            <v>-86392</v>
          </cell>
        </row>
        <row r="384">
          <cell r="F384">
            <v>-66288</v>
          </cell>
          <cell r="H384">
            <v>0</v>
          </cell>
          <cell r="I384">
            <v>-66288</v>
          </cell>
          <cell r="J384">
            <v>0</v>
          </cell>
          <cell r="K384">
            <v>-66288</v>
          </cell>
          <cell r="M384">
            <v>-62947</v>
          </cell>
        </row>
        <row r="385">
          <cell r="F385">
            <v>0</v>
          </cell>
          <cell r="H385">
            <v>0</v>
          </cell>
          <cell r="I385">
            <v>0</v>
          </cell>
          <cell r="J385">
            <v>0</v>
          </cell>
          <cell r="K385">
            <v>0</v>
          </cell>
          <cell r="M385">
            <v>-303767</v>
          </cell>
        </row>
        <row r="386">
          <cell r="F386">
            <v>38033</v>
          </cell>
          <cell r="H386">
            <v>0</v>
          </cell>
          <cell r="I386">
            <v>38033</v>
          </cell>
          <cell r="J386">
            <v>0</v>
          </cell>
          <cell r="K386">
            <v>38033</v>
          </cell>
          <cell r="M386">
            <v>-167242</v>
          </cell>
        </row>
        <row r="387">
          <cell r="F387">
            <v>-656394</v>
          </cell>
          <cell r="H387">
            <v>0</v>
          </cell>
          <cell r="I387">
            <v>-656394</v>
          </cell>
          <cell r="J387">
            <v>0</v>
          </cell>
          <cell r="K387">
            <v>-656394</v>
          </cell>
          <cell r="M387">
            <v>-1416945</v>
          </cell>
        </row>
        <row r="389">
          <cell r="F389">
            <v>5148</v>
          </cell>
          <cell r="H389">
            <v>0</v>
          </cell>
          <cell r="I389">
            <v>5148</v>
          </cell>
          <cell r="J389">
            <v>0</v>
          </cell>
          <cell r="K389">
            <v>5148</v>
          </cell>
          <cell r="M389">
            <v>-3721678</v>
          </cell>
        </row>
        <row r="390">
          <cell r="F390">
            <v>0</v>
          </cell>
          <cell r="H390">
            <v>0</v>
          </cell>
          <cell r="I390">
            <v>0</v>
          </cell>
          <cell r="J390">
            <v>0</v>
          </cell>
          <cell r="K390">
            <v>0</v>
          </cell>
          <cell r="M390">
            <v>0</v>
          </cell>
        </row>
        <row r="391">
          <cell r="F391">
            <v>-1777</v>
          </cell>
          <cell r="H391">
            <v>0</v>
          </cell>
          <cell r="I391">
            <v>-1777</v>
          </cell>
          <cell r="J391">
            <v>0</v>
          </cell>
          <cell r="K391">
            <v>-1777</v>
          </cell>
          <cell r="M391">
            <v>0</v>
          </cell>
        </row>
        <row r="392">
          <cell r="F392">
            <v>0</v>
          </cell>
          <cell r="H392">
            <v>0</v>
          </cell>
          <cell r="I392">
            <v>0</v>
          </cell>
          <cell r="J392">
            <v>0</v>
          </cell>
          <cell r="K392">
            <v>0</v>
          </cell>
          <cell r="M392">
            <v>0</v>
          </cell>
        </row>
        <row r="393">
          <cell r="F393">
            <v>0</v>
          </cell>
          <cell r="H393">
            <v>0</v>
          </cell>
          <cell r="I393">
            <v>0</v>
          </cell>
          <cell r="J393">
            <v>0</v>
          </cell>
          <cell r="K393">
            <v>0</v>
          </cell>
          <cell r="M393">
            <v>201758</v>
          </cell>
        </row>
        <row r="394">
          <cell r="F394">
            <v>-5559</v>
          </cell>
          <cell r="H394">
            <v>0</v>
          </cell>
          <cell r="I394">
            <v>-5559</v>
          </cell>
          <cell r="J394">
            <v>0</v>
          </cell>
          <cell r="K394">
            <v>-5559</v>
          </cell>
          <cell r="M394">
            <v>825</v>
          </cell>
        </row>
        <row r="395">
          <cell r="F395">
            <v>-2188</v>
          </cell>
          <cell r="H395">
            <v>0</v>
          </cell>
          <cell r="I395">
            <v>-2188</v>
          </cell>
          <cell r="J395">
            <v>0</v>
          </cell>
          <cell r="K395">
            <v>-2188</v>
          </cell>
          <cell r="M395">
            <v>-3519095</v>
          </cell>
        </row>
        <row r="397">
          <cell r="F397">
            <v>-2028966</v>
          </cell>
          <cell r="H397">
            <v>0</v>
          </cell>
          <cell r="I397">
            <v>-2028966</v>
          </cell>
          <cell r="J397">
            <v>0</v>
          </cell>
          <cell r="K397">
            <v>-2028966</v>
          </cell>
          <cell r="M397">
            <v>-1408747</v>
          </cell>
        </row>
        <row r="398">
          <cell r="F398">
            <v>-17</v>
          </cell>
          <cell r="H398">
            <v>0</v>
          </cell>
          <cell r="I398">
            <v>-17</v>
          </cell>
          <cell r="J398">
            <v>0</v>
          </cell>
          <cell r="K398">
            <v>-17</v>
          </cell>
          <cell r="M398">
            <v>0</v>
          </cell>
        </row>
        <row r="399">
          <cell r="F399">
            <v>-2028983</v>
          </cell>
          <cell r="H399">
            <v>0</v>
          </cell>
          <cell r="I399">
            <v>-2028983</v>
          </cell>
          <cell r="J399">
            <v>0</v>
          </cell>
          <cell r="K399">
            <v>-2028983</v>
          </cell>
          <cell r="M399">
            <v>-1408747</v>
          </cell>
        </row>
        <row r="401">
          <cell r="F401">
            <v>-53</v>
          </cell>
          <cell r="H401">
            <v>0</v>
          </cell>
          <cell r="I401">
            <v>-53</v>
          </cell>
          <cell r="J401">
            <v>0</v>
          </cell>
          <cell r="K401">
            <v>-53</v>
          </cell>
          <cell r="M401">
            <v>-302</v>
          </cell>
        </row>
        <row r="402">
          <cell r="F402">
            <v>9492</v>
          </cell>
          <cell r="H402">
            <v>0</v>
          </cell>
          <cell r="I402">
            <v>9492</v>
          </cell>
          <cell r="J402">
            <v>0</v>
          </cell>
          <cell r="K402">
            <v>9492</v>
          </cell>
          <cell r="M402">
            <v>-429</v>
          </cell>
        </row>
        <row r="403">
          <cell r="F403">
            <v>0</v>
          </cell>
          <cell r="H403">
            <v>0</v>
          </cell>
          <cell r="I403">
            <v>0</v>
          </cell>
          <cell r="J403">
            <v>0</v>
          </cell>
          <cell r="K403">
            <v>0</v>
          </cell>
          <cell r="M403">
            <v>-5038</v>
          </cell>
        </row>
        <row r="404">
          <cell r="F404">
            <v>0</v>
          </cell>
          <cell r="H404">
            <v>0</v>
          </cell>
          <cell r="I404">
            <v>0</v>
          </cell>
          <cell r="J404">
            <v>0</v>
          </cell>
          <cell r="K404">
            <v>0</v>
          </cell>
          <cell r="M404">
            <v>0</v>
          </cell>
        </row>
        <row r="405">
          <cell r="F405">
            <v>0</v>
          </cell>
          <cell r="H405">
            <v>0</v>
          </cell>
          <cell r="I405">
            <v>0</v>
          </cell>
          <cell r="J405">
            <v>0</v>
          </cell>
          <cell r="K405">
            <v>0</v>
          </cell>
          <cell r="M405">
            <v>0</v>
          </cell>
        </row>
        <row r="406">
          <cell r="F406">
            <v>-219019</v>
          </cell>
          <cell r="H406">
            <v>0</v>
          </cell>
          <cell r="I406">
            <v>-219019</v>
          </cell>
          <cell r="J406">
            <v>0</v>
          </cell>
          <cell r="K406">
            <v>-219019</v>
          </cell>
          <cell r="M406">
            <v>0</v>
          </cell>
        </row>
        <row r="407">
          <cell r="F407">
            <v>-6658</v>
          </cell>
          <cell r="H407">
            <v>0</v>
          </cell>
          <cell r="I407">
            <v>-6658</v>
          </cell>
          <cell r="J407">
            <v>0</v>
          </cell>
          <cell r="K407">
            <v>-6658</v>
          </cell>
          <cell r="M407">
            <v>-256047</v>
          </cell>
        </row>
        <row r="408">
          <cell r="F408">
            <v>0</v>
          </cell>
          <cell r="H408">
            <v>0</v>
          </cell>
          <cell r="I408">
            <v>0</v>
          </cell>
          <cell r="J408">
            <v>0</v>
          </cell>
          <cell r="K408">
            <v>0</v>
          </cell>
          <cell r="M408">
            <v>0</v>
          </cell>
        </row>
        <row r="409">
          <cell r="F409">
            <v>0</v>
          </cell>
          <cell r="H409">
            <v>0</v>
          </cell>
          <cell r="I409">
            <v>0</v>
          </cell>
          <cell r="J409">
            <v>0</v>
          </cell>
          <cell r="K409">
            <v>0</v>
          </cell>
          <cell r="M409">
            <v>-1</v>
          </cell>
        </row>
        <row r="410">
          <cell r="F410">
            <v>-54</v>
          </cell>
          <cell r="H410">
            <v>0</v>
          </cell>
          <cell r="I410">
            <v>-54</v>
          </cell>
          <cell r="J410">
            <v>0</v>
          </cell>
          <cell r="K410">
            <v>-54</v>
          </cell>
          <cell r="M410">
            <v>-305</v>
          </cell>
        </row>
        <row r="411">
          <cell r="F411">
            <v>5900</v>
          </cell>
          <cell r="H411">
            <v>0</v>
          </cell>
          <cell r="I411">
            <v>5900</v>
          </cell>
          <cell r="J411">
            <v>0</v>
          </cell>
          <cell r="K411">
            <v>5900</v>
          </cell>
          <cell r="M411">
            <v>-652</v>
          </cell>
        </row>
        <row r="412">
          <cell r="F412">
            <v>0</v>
          </cell>
          <cell r="H412">
            <v>0</v>
          </cell>
          <cell r="I412">
            <v>0</v>
          </cell>
          <cell r="J412">
            <v>0</v>
          </cell>
          <cell r="K412">
            <v>0</v>
          </cell>
          <cell r="M412">
            <v>-6229</v>
          </cell>
        </row>
        <row r="413">
          <cell r="F413">
            <v>0</v>
          </cell>
          <cell r="H413">
            <v>0</v>
          </cell>
          <cell r="I413">
            <v>0</v>
          </cell>
          <cell r="J413">
            <v>0</v>
          </cell>
          <cell r="K413">
            <v>0</v>
          </cell>
          <cell r="M413">
            <v>0</v>
          </cell>
        </row>
        <row r="414">
          <cell r="F414">
            <v>0</v>
          </cell>
          <cell r="H414">
            <v>0</v>
          </cell>
          <cell r="I414">
            <v>0</v>
          </cell>
          <cell r="J414">
            <v>0</v>
          </cell>
          <cell r="K414">
            <v>0</v>
          </cell>
          <cell r="M414">
            <v>0</v>
          </cell>
        </row>
        <row r="415">
          <cell r="F415">
            <v>-105520</v>
          </cell>
          <cell r="H415">
            <v>0</v>
          </cell>
          <cell r="I415">
            <v>-105520</v>
          </cell>
          <cell r="J415">
            <v>0</v>
          </cell>
          <cell r="K415">
            <v>-105520</v>
          </cell>
          <cell r="M415">
            <v>0</v>
          </cell>
        </row>
        <row r="416">
          <cell r="F416">
            <v>-1556</v>
          </cell>
          <cell r="H416">
            <v>0</v>
          </cell>
          <cell r="I416">
            <v>-1556</v>
          </cell>
          <cell r="J416">
            <v>0</v>
          </cell>
          <cell r="K416">
            <v>-1556</v>
          </cell>
          <cell r="M416">
            <v>-50553</v>
          </cell>
        </row>
        <row r="417">
          <cell r="F417">
            <v>0</v>
          </cell>
          <cell r="H417">
            <v>0</v>
          </cell>
          <cell r="I417">
            <v>0</v>
          </cell>
          <cell r="J417">
            <v>0</v>
          </cell>
          <cell r="K417">
            <v>0</v>
          </cell>
          <cell r="M417">
            <v>-38507</v>
          </cell>
        </row>
        <row r="418">
          <cell r="F418">
            <v>0</v>
          </cell>
          <cell r="H418">
            <v>0</v>
          </cell>
          <cell r="I418">
            <v>0</v>
          </cell>
          <cell r="J418">
            <v>0</v>
          </cell>
          <cell r="K418">
            <v>0</v>
          </cell>
          <cell r="M418">
            <v>-1</v>
          </cell>
        </row>
        <row r="419">
          <cell r="F419">
            <v>-38</v>
          </cell>
          <cell r="H419">
            <v>0</v>
          </cell>
          <cell r="I419">
            <v>-38</v>
          </cell>
          <cell r="J419">
            <v>0</v>
          </cell>
          <cell r="K419">
            <v>-38</v>
          </cell>
          <cell r="M419">
            <v>-216</v>
          </cell>
        </row>
        <row r="420">
          <cell r="F420">
            <v>2203</v>
          </cell>
          <cell r="H420">
            <v>0</v>
          </cell>
          <cell r="I420">
            <v>2203</v>
          </cell>
          <cell r="J420">
            <v>0</v>
          </cell>
          <cell r="K420">
            <v>2203</v>
          </cell>
          <cell r="M420">
            <v>-652</v>
          </cell>
        </row>
        <row r="421">
          <cell r="F421">
            <v>0</v>
          </cell>
          <cell r="H421">
            <v>0</v>
          </cell>
          <cell r="I421">
            <v>0</v>
          </cell>
          <cell r="J421">
            <v>0</v>
          </cell>
          <cell r="K421">
            <v>0</v>
          </cell>
          <cell r="M421">
            <v>-2599</v>
          </cell>
        </row>
        <row r="422">
          <cell r="F422">
            <v>0</v>
          </cell>
          <cell r="H422">
            <v>0</v>
          </cell>
          <cell r="I422">
            <v>0</v>
          </cell>
          <cell r="J422">
            <v>0</v>
          </cell>
          <cell r="K422">
            <v>0</v>
          </cell>
          <cell r="M422">
            <v>0</v>
          </cell>
        </row>
        <row r="423">
          <cell r="F423">
            <v>-235</v>
          </cell>
          <cell r="H423">
            <v>0</v>
          </cell>
          <cell r="I423">
            <v>-235</v>
          </cell>
          <cell r="J423">
            <v>0</v>
          </cell>
          <cell r="K423">
            <v>-235</v>
          </cell>
          <cell r="M423">
            <v>-355</v>
          </cell>
        </row>
        <row r="424">
          <cell r="F424">
            <v>-151324</v>
          </cell>
          <cell r="H424">
            <v>0</v>
          </cell>
          <cell r="I424">
            <v>-151324</v>
          </cell>
          <cell r="J424">
            <v>0</v>
          </cell>
          <cell r="K424">
            <v>-151324</v>
          </cell>
          <cell r="M424">
            <v>-13</v>
          </cell>
        </row>
        <row r="425">
          <cell r="F425">
            <v>0</v>
          </cell>
          <cell r="H425">
            <v>0</v>
          </cell>
          <cell r="I425">
            <v>0</v>
          </cell>
          <cell r="J425">
            <v>0</v>
          </cell>
          <cell r="K425">
            <v>0</v>
          </cell>
          <cell r="M425">
            <v>-18237</v>
          </cell>
        </row>
        <row r="426">
          <cell r="F426">
            <v>0</v>
          </cell>
          <cell r="H426">
            <v>0</v>
          </cell>
          <cell r="I426">
            <v>0</v>
          </cell>
          <cell r="J426">
            <v>0</v>
          </cell>
          <cell r="K426">
            <v>0</v>
          </cell>
          <cell r="M426">
            <v>-15069</v>
          </cell>
        </row>
        <row r="427">
          <cell r="F427">
            <v>-310</v>
          </cell>
          <cell r="H427">
            <v>0</v>
          </cell>
          <cell r="I427">
            <v>-310</v>
          </cell>
          <cell r="J427">
            <v>0</v>
          </cell>
          <cell r="K427">
            <v>-310</v>
          </cell>
          <cell r="M427">
            <v>0</v>
          </cell>
        </row>
        <row r="428">
          <cell r="F428">
            <v>0</v>
          </cell>
          <cell r="H428">
            <v>0</v>
          </cell>
          <cell r="I428">
            <v>0</v>
          </cell>
          <cell r="J428">
            <v>0</v>
          </cell>
          <cell r="K428">
            <v>0</v>
          </cell>
          <cell r="M428">
            <v>-2</v>
          </cell>
        </row>
        <row r="429">
          <cell r="F429">
            <v>-467172</v>
          </cell>
          <cell r="H429">
            <v>0</v>
          </cell>
          <cell r="I429">
            <v>-467172</v>
          </cell>
          <cell r="J429">
            <v>0</v>
          </cell>
          <cell r="K429">
            <v>-467172</v>
          </cell>
          <cell r="M429">
            <v>-395207</v>
          </cell>
        </row>
        <row r="431">
          <cell r="F431">
            <v>2229682</v>
          </cell>
          <cell r="H431">
            <v>0</v>
          </cell>
          <cell r="I431">
            <v>2229682</v>
          </cell>
          <cell r="J431">
            <v>0</v>
          </cell>
          <cell r="K431">
            <v>2229682</v>
          </cell>
          <cell r="M431">
            <v>593272</v>
          </cell>
        </row>
        <row r="432">
          <cell r="F432">
            <v>2229682</v>
          </cell>
          <cell r="H432">
            <v>0</v>
          </cell>
          <cell r="I432">
            <v>2229682</v>
          </cell>
          <cell r="J432">
            <v>0</v>
          </cell>
          <cell r="K432">
            <v>2229682</v>
          </cell>
          <cell r="M432">
            <v>593272</v>
          </cell>
        </row>
        <row r="434">
          <cell r="F434">
            <v>18209</v>
          </cell>
          <cell r="H434">
            <v>0</v>
          </cell>
          <cell r="I434">
            <v>18209</v>
          </cell>
          <cell r="J434">
            <v>0</v>
          </cell>
          <cell r="K434">
            <v>18209</v>
          </cell>
          <cell r="M434">
            <v>648271</v>
          </cell>
        </row>
        <row r="435">
          <cell r="F435">
            <v>0</v>
          </cell>
          <cell r="H435">
            <v>0</v>
          </cell>
          <cell r="I435">
            <v>0</v>
          </cell>
          <cell r="J435">
            <v>0</v>
          </cell>
          <cell r="K435">
            <v>0</v>
          </cell>
          <cell r="M435">
            <v>0</v>
          </cell>
        </row>
        <row r="436">
          <cell r="F436">
            <v>5780</v>
          </cell>
          <cell r="H436">
            <v>0</v>
          </cell>
          <cell r="I436">
            <v>5780</v>
          </cell>
          <cell r="J436">
            <v>0</v>
          </cell>
          <cell r="K436">
            <v>5780</v>
          </cell>
          <cell r="M436">
            <v>-196688</v>
          </cell>
        </row>
        <row r="437">
          <cell r="F437">
            <v>185</v>
          </cell>
          <cell r="H437">
            <v>0</v>
          </cell>
          <cell r="I437">
            <v>185</v>
          </cell>
          <cell r="J437">
            <v>0</v>
          </cell>
          <cell r="K437">
            <v>185</v>
          </cell>
          <cell r="M437">
            <v>-3544909</v>
          </cell>
        </row>
        <row r="438">
          <cell r="F438">
            <v>-8</v>
          </cell>
          <cell r="H438">
            <v>0</v>
          </cell>
          <cell r="I438">
            <v>-8</v>
          </cell>
          <cell r="J438">
            <v>0</v>
          </cell>
          <cell r="K438">
            <v>-8</v>
          </cell>
          <cell r="M438">
            <v>0</v>
          </cell>
        </row>
        <row r="439">
          <cell r="F439">
            <v>0</v>
          </cell>
          <cell r="H439">
            <v>0</v>
          </cell>
          <cell r="I439">
            <v>0</v>
          </cell>
          <cell r="J439">
            <v>0</v>
          </cell>
          <cell r="K439">
            <v>0</v>
          </cell>
          <cell r="M439">
            <v>0</v>
          </cell>
        </row>
        <row r="440">
          <cell r="F440">
            <v>53302</v>
          </cell>
          <cell r="H440">
            <v>0</v>
          </cell>
          <cell r="I440">
            <v>53302</v>
          </cell>
          <cell r="J440">
            <v>0</v>
          </cell>
          <cell r="K440">
            <v>53302</v>
          </cell>
          <cell r="M440">
            <v>-156975</v>
          </cell>
        </row>
        <row r="441">
          <cell r="F441">
            <v>0</v>
          </cell>
          <cell r="H441">
            <v>0</v>
          </cell>
          <cell r="I441">
            <v>0</v>
          </cell>
          <cell r="J441">
            <v>0</v>
          </cell>
          <cell r="K441">
            <v>0</v>
          </cell>
          <cell r="M441">
            <v>0</v>
          </cell>
        </row>
        <row r="442">
          <cell r="F442">
            <v>-28201</v>
          </cell>
          <cell r="H442">
            <v>0</v>
          </cell>
          <cell r="I442">
            <v>-28201</v>
          </cell>
          <cell r="J442">
            <v>0</v>
          </cell>
          <cell r="K442">
            <v>-28201</v>
          </cell>
          <cell r="M442">
            <v>50550</v>
          </cell>
        </row>
        <row r="443">
          <cell r="F443">
            <v>-2135</v>
          </cell>
          <cell r="H443">
            <v>0</v>
          </cell>
          <cell r="I443">
            <v>-2135</v>
          </cell>
          <cell r="J443">
            <v>0</v>
          </cell>
          <cell r="K443">
            <v>-2135</v>
          </cell>
          <cell r="M443">
            <v>27491</v>
          </cell>
        </row>
        <row r="444">
          <cell r="F444">
            <v>-5</v>
          </cell>
          <cell r="H444">
            <v>0</v>
          </cell>
          <cell r="I444">
            <v>-5</v>
          </cell>
          <cell r="J444">
            <v>0</v>
          </cell>
          <cell r="K444">
            <v>-5</v>
          </cell>
          <cell r="M444">
            <v>0</v>
          </cell>
        </row>
        <row r="445">
          <cell r="F445">
            <v>0</v>
          </cell>
          <cell r="H445">
            <v>0</v>
          </cell>
          <cell r="I445">
            <v>0</v>
          </cell>
          <cell r="J445">
            <v>0</v>
          </cell>
          <cell r="K445">
            <v>0</v>
          </cell>
          <cell r="M445">
            <v>0</v>
          </cell>
        </row>
        <row r="446">
          <cell r="F446">
            <v>-124432</v>
          </cell>
          <cell r="H446">
            <v>0</v>
          </cell>
          <cell r="I446">
            <v>-124432</v>
          </cell>
          <cell r="J446">
            <v>0</v>
          </cell>
          <cell r="K446">
            <v>-124432</v>
          </cell>
          <cell r="M446">
            <v>-796980</v>
          </cell>
        </row>
        <row r="447">
          <cell r="F447">
            <v>0</v>
          </cell>
          <cell r="H447">
            <v>0</v>
          </cell>
          <cell r="I447">
            <v>0</v>
          </cell>
          <cell r="J447">
            <v>0</v>
          </cell>
          <cell r="K447">
            <v>0</v>
          </cell>
          <cell r="M447">
            <v>0</v>
          </cell>
        </row>
        <row r="448">
          <cell r="F448">
            <v>321676</v>
          </cell>
          <cell r="H448">
            <v>0</v>
          </cell>
          <cell r="I448">
            <v>321676</v>
          </cell>
          <cell r="J448">
            <v>0</v>
          </cell>
          <cell r="K448">
            <v>321676</v>
          </cell>
          <cell r="M448">
            <v>378163</v>
          </cell>
        </row>
        <row r="449">
          <cell r="F449">
            <v>-4040</v>
          </cell>
          <cell r="H449">
            <v>0</v>
          </cell>
          <cell r="I449">
            <v>-4040</v>
          </cell>
          <cell r="J449">
            <v>0</v>
          </cell>
          <cell r="K449">
            <v>-4040</v>
          </cell>
          <cell r="M449">
            <v>-982942</v>
          </cell>
        </row>
        <row r="450">
          <cell r="F450">
            <v>801</v>
          </cell>
          <cell r="H450">
            <v>0</v>
          </cell>
          <cell r="I450">
            <v>801</v>
          </cell>
          <cell r="J450">
            <v>0</v>
          </cell>
          <cell r="K450">
            <v>801</v>
          </cell>
          <cell r="M450">
            <v>4313</v>
          </cell>
        </row>
        <row r="451">
          <cell r="F451">
            <v>-644954</v>
          </cell>
          <cell r="H451">
            <v>0</v>
          </cell>
          <cell r="I451">
            <v>-644954</v>
          </cell>
          <cell r="J451">
            <v>0</v>
          </cell>
          <cell r="K451">
            <v>-644954</v>
          </cell>
          <cell r="M451">
            <v>89104</v>
          </cell>
        </row>
        <row r="452">
          <cell r="F452">
            <v>0</v>
          </cell>
          <cell r="H452">
            <v>0</v>
          </cell>
          <cell r="I452">
            <v>0</v>
          </cell>
          <cell r="J452">
            <v>0</v>
          </cell>
          <cell r="K452">
            <v>0</v>
          </cell>
          <cell r="M452">
            <v>0</v>
          </cell>
        </row>
        <row r="453">
          <cell r="F453">
            <v>3100698</v>
          </cell>
          <cell r="H453">
            <v>0</v>
          </cell>
          <cell r="I453">
            <v>3100698</v>
          </cell>
          <cell r="J453">
            <v>0</v>
          </cell>
          <cell r="K453">
            <v>3100698</v>
          </cell>
          <cell r="M453">
            <v>-45509</v>
          </cell>
        </row>
        <row r="454">
          <cell r="F454">
            <v>-55788</v>
          </cell>
          <cell r="H454">
            <v>0</v>
          </cell>
          <cell r="I454">
            <v>-55788</v>
          </cell>
          <cell r="J454">
            <v>0</v>
          </cell>
          <cell r="K454">
            <v>-55788</v>
          </cell>
          <cell r="M454">
            <v>99552</v>
          </cell>
        </row>
        <row r="455">
          <cell r="F455">
            <v>5487</v>
          </cell>
          <cell r="H455">
            <v>0</v>
          </cell>
          <cell r="I455">
            <v>5487</v>
          </cell>
          <cell r="J455">
            <v>0</v>
          </cell>
          <cell r="K455">
            <v>5487</v>
          </cell>
          <cell r="M455">
            <v>-563</v>
          </cell>
        </row>
        <row r="456">
          <cell r="F456">
            <v>-63728</v>
          </cell>
          <cell r="H456">
            <v>0</v>
          </cell>
          <cell r="I456">
            <v>-63728</v>
          </cell>
          <cell r="J456">
            <v>0</v>
          </cell>
          <cell r="K456">
            <v>-63728</v>
          </cell>
          <cell r="M456">
            <v>-404137</v>
          </cell>
        </row>
        <row r="457">
          <cell r="F457">
            <v>0</v>
          </cell>
          <cell r="H457">
            <v>0</v>
          </cell>
          <cell r="I457">
            <v>0</v>
          </cell>
          <cell r="J457">
            <v>0</v>
          </cell>
          <cell r="K457">
            <v>0</v>
          </cell>
          <cell r="M457">
            <v>0</v>
          </cell>
        </row>
        <row r="458">
          <cell r="F458">
            <v>217049</v>
          </cell>
          <cell r="H458">
            <v>0</v>
          </cell>
          <cell r="I458">
            <v>217049</v>
          </cell>
          <cell r="J458">
            <v>0</v>
          </cell>
          <cell r="K458">
            <v>217049</v>
          </cell>
          <cell r="M458">
            <v>131713</v>
          </cell>
        </row>
        <row r="459">
          <cell r="F459">
            <v>-1896</v>
          </cell>
          <cell r="H459">
            <v>0</v>
          </cell>
          <cell r="I459">
            <v>-1896</v>
          </cell>
          <cell r="J459">
            <v>0</v>
          </cell>
          <cell r="K459">
            <v>-1896</v>
          </cell>
          <cell r="M459">
            <v>-2991422</v>
          </cell>
        </row>
        <row r="460">
          <cell r="F460">
            <v>-881</v>
          </cell>
          <cell r="H460">
            <v>0</v>
          </cell>
          <cell r="I460">
            <v>-881</v>
          </cell>
          <cell r="J460">
            <v>0</v>
          </cell>
          <cell r="K460">
            <v>-881</v>
          </cell>
          <cell r="M460">
            <v>-4584</v>
          </cell>
        </row>
        <row r="461">
          <cell r="F461">
            <v>-459986</v>
          </cell>
          <cell r="H461">
            <v>0</v>
          </cell>
          <cell r="I461">
            <v>-459986</v>
          </cell>
          <cell r="J461">
            <v>0</v>
          </cell>
          <cell r="K461">
            <v>-459986</v>
          </cell>
          <cell r="M461">
            <v>339</v>
          </cell>
        </row>
        <row r="462">
          <cell r="F462">
            <v>0</v>
          </cell>
          <cell r="H462">
            <v>0</v>
          </cell>
          <cell r="I462">
            <v>0</v>
          </cell>
          <cell r="J462">
            <v>0</v>
          </cell>
          <cell r="K462">
            <v>0</v>
          </cell>
          <cell r="M462">
            <v>0</v>
          </cell>
        </row>
        <row r="463">
          <cell r="F463">
            <v>2004932</v>
          </cell>
          <cell r="H463">
            <v>0</v>
          </cell>
          <cell r="I463">
            <v>2004932</v>
          </cell>
          <cell r="J463">
            <v>0</v>
          </cell>
          <cell r="K463">
            <v>2004932</v>
          </cell>
          <cell r="M463">
            <v>-140</v>
          </cell>
        </row>
        <row r="464">
          <cell r="F464">
            <v>-45679</v>
          </cell>
          <cell r="H464">
            <v>0</v>
          </cell>
          <cell r="I464">
            <v>-45679</v>
          </cell>
          <cell r="J464">
            <v>0</v>
          </cell>
          <cell r="K464">
            <v>-45679</v>
          </cell>
          <cell r="M464">
            <v>1069</v>
          </cell>
        </row>
        <row r="465">
          <cell r="F465">
            <v>-5922</v>
          </cell>
          <cell r="H465">
            <v>0</v>
          </cell>
          <cell r="I465">
            <v>-5922</v>
          </cell>
          <cell r="J465">
            <v>0</v>
          </cell>
          <cell r="K465">
            <v>-5922</v>
          </cell>
          <cell r="M465">
            <v>-3</v>
          </cell>
        </row>
        <row r="466">
          <cell r="F466">
            <v>4290464</v>
          </cell>
          <cell r="H466">
            <v>0</v>
          </cell>
          <cell r="I466">
            <v>4290464</v>
          </cell>
          <cell r="J466">
            <v>0</v>
          </cell>
          <cell r="K466">
            <v>4290464</v>
          </cell>
          <cell r="M466">
            <v>-7694287</v>
          </cell>
        </row>
        <row r="468">
          <cell r="F468">
            <v>419708</v>
          </cell>
          <cell r="H468">
            <v>0</v>
          </cell>
          <cell r="I468">
            <v>419708</v>
          </cell>
          <cell r="J468">
            <v>0</v>
          </cell>
          <cell r="K468">
            <v>419708</v>
          </cell>
          <cell r="M468">
            <v>419007</v>
          </cell>
        </row>
        <row r="469">
          <cell r="F469">
            <v>67153</v>
          </cell>
          <cell r="H469">
            <v>0</v>
          </cell>
          <cell r="I469">
            <v>67153</v>
          </cell>
          <cell r="J469">
            <v>0</v>
          </cell>
          <cell r="K469">
            <v>67153</v>
          </cell>
          <cell r="M469">
            <v>0</v>
          </cell>
        </row>
        <row r="470">
          <cell r="F470">
            <v>662515</v>
          </cell>
          <cell r="H470">
            <v>0</v>
          </cell>
          <cell r="I470">
            <v>662515</v>
          </cell>
          <cell r="J470">
            <v>0</v>
          </cell>
          <cell r="K470">
            <v>662515</v>
          </cell>
          <cell r="M470">
            <v>541934</v>
          </cell>
        </row>
        <row r="471">
          <cell r="F471">
            <v>106002</v>
          </cell>
          <cell r="H471">
            <v>0</v>
          </cell>
          <cell r="I471">
            <v>106002</v>
          </cell>
          <cell r="J471">
            <v>0</v>
          </cell>
          <cell r="K471">
            <v>106002</v>
          </cell>
          <cell r="M471">
            <v>0</v>
          </cell>
        </row>
        <row r="472">
          <cell r="F472">
            <v>517929</v>
          </cell>
          <cell r="H472">
            <v>0</v>
          </cell>
          <cell r="I472">
            <v>517929</v>
          </cell>
          <cell r="J472">
            <v>0</v>
          </cell>
          <cell r="K472">
            <v>517929</v>
          </cell>
          <cell r="M472">
            <v>432331</v>
          </cell>
        </row>
        <row r="473">
          <cell r="F473">
            <v>82868</v>
          </cell>
          <cell r="H473">
            <v>0</v>
          </cell>
          <cell r="I473">
            <v>82868</v>
          </cell>
          <cell r="J473">
            <v>0</v>
          </cell>
          <cell r="K473">
            <v>82868</v>
          </cell>
          <cell r="M473">
            <v>0</v>
          </cell>
        </row>
        <row r="474">
          <cell r="F474">
            <v>1856175</v>
          </cell>
          <cell r="H474">
            <v>0</v>
          </cell>
          <cell r="I474">
            <v>1856175</v>
          </cell>
          <cell r="J474">
            <v>0</v>
          </cell>
          <cell r="K474">
            <v>1856175</v>
          </cell>
          <cell r="M474">
            <v>1393272</v>
          </cell>
        </row>
        <row r="476">
          <cell r="F476">
            <v>54350</v>
          </cell>
          <cell r="H476">
            <v>0</v>
          </cell>
          <cell r="I476">
            <v>54350</v>
          </cell>
          <cell r="J476">
            <v>0</v>
          </cell>
          <cell r="K476">
            <v>54350</v>
          </cell>
          <cell r="M476">
            <v>54594</v>
          </cell>
        </row>
        <row r="477">
          <cell r="F477">
            <v>85724</v>
          </cell>
          <cell r="H477">
            <v>0</v>
          </cell>
          <cell r="I477">
            <v>85724</v>
          </cell>
          <cell r="J477">
            <v>0</v>
          </cell>
          <cell r="K477">
            <v>85724</v>
          </cell>
          <cell r="M477">
            <v>70605</v>
          </cell>
        </row>
        <row r="478">
          <cell r="F478">
            <v>66725</v>
          </cell>
          <cell r="H478">
            <v>0</v>
          </cell>
          <cell r="I478">
            <v>66725</v>
          </cell>
          <cell r="J478">
            <v>0</v>
          </cell>
          <cell r="K478">
            <v>66725</v>
          </cell>
          <cell r="M478">
            <v>56322</v>
          </cell>
        </row>
        <row r="479">
          <cell r="F479">
            <v>206799</v>
          </cell>
          <cell r="H479">
            <v>0</v>
          </cell>
          <cell r="I479">
            <v>206799</v>
          </cell>
          <cell r="J479">
            <v>0</v>
          </cell>
          <cell r="K479">
            <v>206799</v>
          </cell>
          <cell r="M479">
            <v>181521</v>
          </cell>
        </row>
        <row r="480">
          <cell r="F480">
            <v>0</v>
          </cell>
          <cell r="H480">
            <v>0</v>
          </cell>
          <cell r="I480">
            <v>0</v>
          </cell>
          <cell r="J480">
            <v>0</v>
          </cell>
          <cell r="K480">
            <v>0</v>
          </cell>
          <cell r="M480">
            <v>11121952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1">
          <cell r="F1" t="str">
            <v>Preliminary</v>
          </cell>
          <cell r="G1" t="str">
            <v>AJE</v>
          </cell>
          <cell r="H1" t="str">
            <v>Adjusted</v>
          </cell>
          <cell r="I1" t="str">
            <v>RJE</v>
          </cell>
          <cell r="J1" t="str">
            <v>Final</v>
          </cell>
          <cell r="K1" t="str">
            <v>PY1</v>
          </cell>
        </row>
        <row r="3">
          <cell r="F3">
            <v>0</v>
          </cell>
          <cell r="G3">
            <v>0</v>
          </cell>
          <cell r="H3">
            <v>0</v>
          </cell>
          <cell r="I3">
            <v>0</v>
          </cell>
          <cell r="J3">
            <v>0</v>
          </cell>
          <cell r="K3">
            <v>0</v>
          </cell>
        </row>
        <row r="4">
          <cell r="F4">
            <v>9859</v>
          </cell>
          <cell r="G4">
            <v>0</v>
          </cell>
          <cell r="H4">
            <v>9859</v>
          </cell>
          <cell r="I4">
            <v>0</v>
          </cell>
          <cell r="J4">
            <v>9859</v>
          </cell>
          <cell r="K4">
            <v>214179</v>
          </cell>
        </row>
        <row r="5">
          <cell r="F5">
            <v>9511</v>
          </cell>
          <cell r="G5">
            <v>0</v>
          </cell>
          <cell r="H5">
            <v>9511</v>
          </cell>
          <cell r="I5">
            <v>0</v>
          </cell>
          <cell r="J5">
            <v>9511</v>
          </cell>
          <cell r="K5">
            <v>225047</v>
          </cell>
        </row>
        <row r="6">
          <cell r="F6">
            <v>19370</v>
          </cell>
          <cell r="G6">
            <v>0</v>
          </cell>
          <cell r="H6">
            <v>19370</v>
          </cell>
          <cell r="I6">
            <v>0</v>
          </cell>
          <cell r="J6">
            <v>19370</v>
          </cell>
          <cell r="K6">
            <v>439226</v>
          </cell>
        </row>
        <row r="8">
          <cell r="F8">
            <v>0</v>
          </cell>
          <cell r="G8">
            <v>0</v>
          </cell>
          <cell r="H8">
            <v>0</v>
          </cell>
          <cell r="I8">
            <v>0</v>
          </cell>
          <cell r="J8">
            <v>0</v>
          </cell>
          <cell r="K8">
            <v>0</v>
          </cell>
        </row>
        <row r="9">
          <cell r="F9">
            <v>202979</v>
          </cell>
          <cell r="G9">
            <v>0</v>
          </cell>
          <cell r="H9">
            <v>202979</v>
          </cell>
          <cell r="I9">
            <v>0</v>
          </cell>
          <cell r="J9">
            <v>202979</v>
          </cell>
          <cell r="K9">
            <v>4097912</v>
          </cell>
        </row>
        <row r="10">
          <cell r="F10">
            <v>0</v>
          </cell>
          <cell r="G10">
            <v>0</v>
          </cell>
          <cell r="H10">
            <v>0</v>
          </cell>
          <cell r="I10">
            <v>0</v>
          </cell>
          <cell r="J10">
            <v>0</v>
          </cell>
          <cell r="K10">
            <v>0</v>
          </cell>
        </row>
        <row r="11">
          <cell r="F11">
            <v>0</v>
          </cell>
          <cell r="G11">
            <v>0</v>
          </cell>
          <cell r="H11">
            <v>0</v>
          </cell>
          <cell r="I11">
            <v>0</v>
          </cell>
          <cell r="J11">
            <v>0</v>
          </cell>
          <cell r="K11">
            <v>0</v>
          </cell>
        </row>
        <row r="12">
          <cell r="F12">
            <v>1741100</v>
          </cell>
          <cell r="G12">
            <v>0</v>
          </cell>
          <cell r="H12">
            <v>1741100</v>
          </cell>
          <cell r="I12">
            <v>0</v>
          </cell>
          <cell r="J12">
            <v>1741100</v>
          </cell>
          <cell r="K12">
            <v>812084</v>
          </cell>
        </row>
        <row r="13">
          <cell r="F13">
            <v>0</v>
          </cell>
          <cell r="G13">
            <v>0</v>
          </cell>
          <cell r="H13">
            <v>0</v>
          </cell>
          <cell r="I13">
            <v>0</v>
          </cell>
          <cell r="J13">
            <v>0</v>
          </cell>
          <cell r="K13">
            <v>0</v>
          </cell>
        </row>
        <row r="14">
          <cell r="F14">
            <v>0</v>
          </cell>
          <cell r="G14">
            <v>0</v>
          </cell>
          <cell r="H14">
            <v>0</v>
          </cell>
          <cell r="I14">
            <v>0</v>
          </cell>
          <cell r="J14">
            <v>0</v>
          </cell>
          <cell r="K14">
            <v>0</v>
          </cell>
        </row>
        <row r="15">
          <cell r="F15">
            <v>0</v>
          </cell>
          <cell r="G15">
            <v>0</v>
          </cell>
          <cell r="H15">
            <v>0</v>
          </cell>
          <cell r="I15">
            <v>0</v>
          </cell>
          <cell r="J15">
            <v>0</v>
          </cell>
          <cell r="K15">
            <v>0</v>
          </cell>
        </row>
        <row r="16">
          <cell r="F16">
            <v>0</v>
          </cell>
          <cell r="G16">
            <v>0</v>
          </cell>
          <cell r="H16">
            <v>0</v>
          </cell>
          <cell r="I16">
            <v>0</v>
          </cell>
          <cell r="J16">
            <v>0</v>
          </cell>
          <cell r="K16">
            <v>0</v>
          </cell>
        </row>
        <row r="17">
          <cell r="F17">
            <v>2226464</v>
          </cell>
          <cell r="G17">
            <v>0</v>
          </cell>
          <cell r="H17">
            <v>2226464</v>
          </cell>
          <cell r="I17">
            <v>0</v>
          </cell>
          <cell r="J17">
            <v>2226464</v>
          </cell>
          <cell r="K17">
            <v>11827027</v>
          </cell>
        </row>
        <row r="18">
          <cell r="F18">
            <v>0</v>
          </cell>
          <cell r="G18">
            <v>0</v>
          </cell>
          <cell r="H18">
            <v>0</v>
          </cell>
          <cell r="I18">
            <v>0</v>
          </cell>
          <cell r="J18">
            <v>0</v>
          </cell>
          <cell r="K18">
            <v>0</v>
          </cell>
        </row>
        <row r="19">
          <cell r="F19">
            <v>0</v>
          </cell>
          <cell r="G19">
            <v>0</v>
          </cell>
          <cell r="H19">
            <v>0</v>
          </cell>
          <cell r="I19">
            <v>0</v>
          </cell>
          <cell r="J19">
            <v>0</v>
          </cell>
          <cell r="K19">
            <v>0</v>
          </cell>
        </row>
        <row r="20">
          <cell r="F20">
            <v>0</v>
          </cell>
          <cell r="G20">
            <v>0</v>
          </cell>
          <cell r="H20">
            <v>0</v>
          </cell>
          <cell r="I20">
            <v>0</v>
          </cell>
          <cell r="J20">
            <v>0</v>
          </cell>
          <cell r="K20">
            <v>0</v>
          </cell>
        </row>
        <row r="21">
          <cell r="F21">
            <v>0</v>
          </cell>
          <cell r="G21">
            <v>0</v>
          </cell>
          <cell r="H21">
            <v>0</v>
          </cell>
          <cell r="I21">
            <v>0</v>
          </cell>
          <cell r="J21">
            <v>0</v>
          </cell>
          <cell r="K21">
            <v>0</v>
          </cell>
        </row>
        <row r="22">
          <cell r="F22">
            <v>0</v>
          </cell>
          <cell r="G22">
            <v>0</v>
          </cell>
          <cell r="H22">
            <v>0</v>
          </cell>
          <cell r="I22">
            <v>0</v>
          </cell>
          <cell r="J22">
            <v>0</v>
          </cell>
          <cell r="K22">
            <v>0</v>
          </cell>
        </row>
        <row r="23">
          <cell r="F23">
            <v>4170543</v>
          </cell>
          <cell r="G23">
            <v>0</v>
          </cell>
          <cell r="H23">
            <v>4170543</v>
          </cell>
          <cell r="I23">
            <v>0</v>
          </cell>
          <cell r="J23">
            <v>4170543</v>
          </cell>
          <cell r="K23">
            <v>16737023</v>
          </cell>
        </row>
        <row r="25">
          <cell r="F25">
            <v>50796160</v>
          </cell>
          <cell r="G25">
            <v>0</v>
          </cell>
          <cell r="H25">
            <v>50796160</v>
          </cell>
          <cell r="I25">
            <v>0</v>
          </cell>
          <cell r="J25">
            <v>50796160</v>
          </cell>
          <cell r="K25">
            <v>53768935</v>
          </cell>
        </row>
        <row r="26">
          <cell r="F26">
            <v>300660</v>
          </cell>
          <cell r="G26">
            <v>0</v>
          </cell>
          <cell r="H26">
            <v>300660</v>
          </cell>
          <cell r="I26">
            <v>0</v>
          </cell>
          <cell r="J26">
            <v>300660</v>
          </cell>
          <cell r="K26">
            <v>246364</v>
          </cell>
        </row>
        <row r="27">
          <cell r="F27">
            <v>-2333664</v>
          </cell>
          <cell r="G27">
            <v>0</v>
          </cell>
          <cell r="H27">
            <v>-2333664</v>
          </cell>
          <cell r="I27">
            <v>0</v>
          </cell>
          <cell r="J27">
            <v>-2333664</v>
          </cell>
          <cell r="K27">
            <v>918338</v>
          </cell>
        </row>
        <row r="28">
          <cell r="F28">
            <v>11063</v>
          </cell>
          <cell r="G28">
            <v>0</v>
          </cell>
          <cell r="H28">
            <v>11063</v>
          </cell>
          <cell r="I28">
            <v>0</v>
          </cell>
          <cell r="J28">
            <v>11063</v>
          </cell>
          <cell r="K28">
            <v>11063</v>
          </cell>
        </row>
        <row r="29">
          <cell r="F29">
            <v>31488</v>
          </cell>
          <cell r="G29">
            <v>0</v>
          </cell>
          <cell r="H29">
            <v>31488</v>
          </cell>
          <cell r="I29">
            <v>0</v>
          </cell>
          <cell r="J29">
            <v>31488</v>
          </cell>
          <cell r="K29">
            <v>22801</v>
          </cell>
        </row>
        <row r="30">
          <cell r="F30">
            <v>8977878</v>
          </cell>
          <cell r="G30">
            <v>0</v>
          </cell>
          <cell r="H30">
            <v>8977878</v>
          </cell>
          <cell r="I30">
            <v>0</v>
          </cell>
          <cell r="J30">
            <v>8977878</v>
          </cell>
          <cell r="K30">
            <v>8710698</v>
          </cell>
        </row>
        <row r="31">
          <cell r="F31">
            <v>-775438</v>
          </cell>
          <cell r="G31">
            <v>0</v>
          </cell>
          <cell r="H31">
            <v>-775438</v>
          </cell>
          <cell r="I31">
            <v>0</v>
          </cell>
          <cell r="J31">
            <v>-775438</v>
          </cell>
          <cell r="K31">
            <v>-737405</v>
          </cell>
        </row>
        <row r="32">
          <cell r="F32">
            <v>601745</v>
          </cell>
          <cell r="G32">
            <v>0</v>
          </cell>
          <cell r="H32">
            <v>601745</v>
          </cell>
          <cell r="I32">
            <v>0</v>
          </cell>
          <cell r="J32">
            <v>601745</v>
          </cell>
          <cell r="K32">
            <v>525273</v>
          </cell>
        </row>
        <row r="33">
          <cell r="F33">
            <v>32000000</v>
          </cell>
          <cell r="G33">
            <v>0</v>
          </cell>
          <cell r="H33">
            <v>32000000</v>
          </cell>
          <cell r="I33">
            <v>0</v>
          </cell>
          <cell r="J33">
            <v>32000000</v>
          </cell>
          <cell r="K33">
            <v>39900000</v>
          </cell>
        </row>
        <row r="34">
          <cell r="F34">
            <v>-2594841</v>
          </cell>
          <cell r="G34">
            <v>0</v>
          </cell>
          <cell r="H34">
            <v>-2594841</v>
          </cell>
          <cell r="I34">
            <v>0</v>
          </cell>
          <cell r="J34">
            <v>-2594841</v>
          </cell>
          <cell r="K34">
            <v>-1041072</v>
          </cell>
        </row>
        <row r="35">
          <cell r="F35">
            <v>26697</v>
          </cell>
          <cell r="G35">
            <v>0</v>
          </cell>
          <cell r="H35">
            <v>26697</v>
          </cell>
          <cell r="I35">
            <v>0</v>
          </cell>
          <cell r="J35">
            <v>26697</v>
          </cell>
          <cell r="K35">
            <v>-19504</v>
          </cell>
        </row>
        <row r="36">
          <cell r="F36">
            <v>325</v>
          </cell>
          <cell r="G36">
            <v>0</v>
          </cell>
          <cell r="H36">
            <v>325</v>
          </cell>
          <cell r="I36">
            <v>0</v>
          </cell>
          <cell r="J36">
            <v>325</v>
          </cell>
          <cell r="K36">
            <v>325</v>
          </cell>
        </row>
        <row r="37">
          <cell r="F37">
            <v>40000000</v>
          </cell>
          <cell r="G37">
            <v>0</v>
          </cell>
          <cell r="H37">
            <v>40000000</v>
          </cell>
          <cell r="I37">
            <v>0</v>
          </cell>
          <cell r="J37">
            <v>40000000</v>
          </cell>
          <cell r="K37">
            <v>40000000</v>
          </cell>
        </row>
        <row r="38">
          <cell r="F38">
            <v>-546013</v>
          </cell>
          <cell r="G38">
            <v>0</v>
          </cell>
          <cell r="H38">
            <v>-546013</v>
          </cell>
          <cell r="I38">
            <v>0</v>
          </cell>
          <cell r="J38">
            <v>-546013</v>
          </cell>
          <cell r="K38">
            <v>-1807146</v>
          </cell>
        </row>
        <row r="39">
          <cell r="F39">
            <v>-315918</v>
          </cell>
          <cell r="G39">
            <v>0</v>
          </cell>
          <cell r="H39">
            <v>-315918</v>
          </cell>
          <cell r="I39">
            <v>0</v>
          </cell>
          <cell r="J39">
            <v>-315918</v>
          </cell>
          <cell r="K39">
            <v>-382862</v>
          </cell>
        </row>
        <row r="40">
          <cell r="F40">
            <v>6325</v>
          </cell>
          <cell r="G40">
            <v>0</v>
          </cell>
          <cell r="H40">
            <v>6325</v>
          </cell>
          <cell r="I40">
            <v>0</v>
          </cell>
          <cell r="J40">
            <v>6325</v>
          </cell>
          <cell r="K40">
            <v>6325</v>
          </cell>
        </row>
        <row r="41">
          <cell r="F41">
            <v>75128</v>
          </cell>
          <cell r="G41">
            <v>0</v>
          </cell>
          <cell r="H41">
            <v>75128</v>
          </cell>
          <cell r="I41">
            <v>0</v>
          </cell>
          <cell r="J41">
            <v>75128</v>
          </cell>
          <cell r="K41">
            <v>59715</v>
          </cell>
        </row>
        <row r="42">
          <cell r="F42">
            <v>5062500</v>
          </cell>
          <cell r="G42">
            <v>0</v>
          </cell>
          <cell r="H42">
            <v>5062500</v>
          </cell>
          <cell r="I42">
            <v>0</v>
          </cell>
          <cell r="J42">
            <v>5062500</v>
          </cell>
          <cell r="K42">
            <v>0</v>
          </cell>
        </row>
        <row r="43">
          <cell r="F43">
            <v>325</v>
          </cell>
          <cell r="G43">
            <v>0</v>
          </cell>
          <cell r="H43">
            <v>325</v>
          </cell>
          <cell r="I43">
            <v>0</v>
          </cell>
          <cell r="J43">
            <v>325</v>
          </cell>
          <cell r="K43">
            <v>0</v>
          </cell>
        </row>
        <row r="44">
          <cell r="F44">
            <v>5671</v>
          </cell>
          <cell r="G44">
            <v>0</v>
          </cell>
          <cell r="H44">
            <v>5671</v>
          </cell>
          <cell r="I44">
            <v>0</v>
          </cell>
          <cell r="J44">
            <v>5671</v>
          </cell>
          <cell r="K44">
            <v>0</v>
          </cell>
        </row>
        <row r="45">
          <cell r="F45">
            <v>66000000</v>
          </cell>
          <cell r="G45">
            <v>0</v>
          </cell>
          <cell r="H45">
            <v>66000000</v>
          </cell>
          <cell r="I45">
            <v>0</v>
          </cell>
          <cell r="J45">
            <v>66000000</v>
          </cell>
          <cell r="K45">
            <v>58000000</v>
          </cell>
        </row>
        <row r="46">
          <cell r="F46">
            <v>-31827</v>
          </cell>
          <cell r="G46">
            <v>0</v>
          </cell>
          <cell r="H46">
            <v>-31827</v>
          </cell>
          <cell r="I46">
            <v>0</v>
          </cell>
          <cell r="J46">
            <v>-31827</v>
          </cell>
          <cell r="K46">
            <v>-21308</v>
          </cell>
        </row>
        <row r="47">
          <cell r="F47">
            <v>-1360696</v>
          </cell>
          <cell r="G47">
            <v>0</v>
          </cell>
          <cell r="H47">
            <v>-1360696</v>
          </cell>
          <cell r="I47">
            <v>0</v>
          </cell>
          <cell r="J47">
            <v>-1360696</v>
          </cell>
          <cell r="K47">
            <v>-666978</v>
          </cell>
        </row>
        <row r="48">
          <cell r="F48">
            <v>0</v>
          </cell>
          <cell r="G48">
            <v>0</v>
          </cell>
          <cell r="H48">
            <v>0</v>
          </cell>
          <cell r="I48">
            <v>0</v>
          </cell>
          <cell r="J48">
            <v>0</v>
          </cell>
          <cell r="K48">
            <v>0</v>
          </cell>
        </row>
        <row r="49">
          <cell r="F49">
            <v>195937568</v>
          </cell>
          <cell r="G49">
            <v>0</v>
          </cell>
          <cell r="H49">
            <v>195937568</v>
          </cell>
          <cell r="I49">
            <v>0</v>
          </cell>
          <cell r="J49">
            <v>195937568</v>
          </cell>
          <cell r="K49">
            <v>197493562</v>
          </cell>
        </row>
        <row r="51">
          <cell r="F51">
            <v>107305</v>
          </cell>
          <cell r="G51">
            <v>0</v>
          </cell>
          <cell r="H51">
            <v>107305</v>
          </cell>
          <cell r="I51">
            <v>0</v>
          </cell>
          <cell r="J51">
            <v>107305</v>
          </cell>
          <cell r="K51">
            <v>282251</v>
          </cell>
        </row>
        <row r="52">
          <cell r="F52">
            <v>107305</v>
          </cell>
          <cell r="G52">
            <v>0</v>
          </cell>
          <cell r="H52">
            <v>107305</v>
          </cell>
          <cell r="I52">
            <v>0</v>
          </cell>
          <cell r="J52">
            <v>107305</v>
          </cell>
          <cell r="K52">
            <v>282251</v>
          </cell>
        </row>
        <row r="54">
          <cell r="F54">
            <v>0</v>
          </cell>
          <cell r="G54">
            <v>0</v>
          </cell>
          <cell r="H54">
            <v>0</v>
          </cell>
          <cell r="I54">
            <v>0</v>
          </cell>
          <cell r="J54">
            <v>0</v>
          </cell>
          <cell r="K54">
            <v>0</v>
          </cell>
        </row>
        <row r="55">
          <cell r="F55">
            <v>0</v>
          </cell>
          <cell r="G55">
            <v>0</v>
          </cell>
          <cell r="H55">
            <v>0</v>
          </cell>
          <cell r="I55">
            <v>0</v>
          </cell>
          <cell r="J55">
            <v>0</v>
          </cell>
          <cell r="K55">
            <v>11935</v>
          </cell>
        </row>
        <row r="56">
          <cell r="F56">
            <v>30746</v>
          </cell>
          <cell r="G56">
            <v>0</v>
          </cell>
          <cell r="H56">
            <v>30746</v>
          </cell>
          <cell r="I56">
            <v>0</v>
          </cell>
          <cell r="J56">
            <v>30746</v>
          </cell>
          <cell r="K56">
            <v>0</v>
          </cell>
        </row>
        <row r="57">
          <cell r="F57">
            <v>0</v>
          </cell>
          <cell r="G57">
            <v>0</v>
          </cell>
          <cell r="H57">
            <v>0</v>
          </cell>
          <cell r="I57">
            <v>0</v>
          </cell>
          <cell r="J57">
            <v>0</v>
          </cell>
          <cell r="K57">
            <v>0</v>
          </cell>
        </row>
        <row r="58">
          <cell r="F58">
            <v>1008986</v>
          </cell>
          <cell r="G58">
            <v>0</v>
          </cell>
          <cell r="H58">
            <v>1008986</v>
          </cell>
          <cell r="I58">
            <v>0</v>
          </cell>
          <cell r="J58">
            <v>1008986</v>
          </cell>
          <cell r="K58">
            <v>986058</v>
          </cell>
        </row>
        <row r="59">
          <cell r="F59">
            <v>399178</v>
          </cell>
          <cell r="G59">
            <v>0</v>
          </cell>
          <cell r="H59">
            <v>399178</v>
          </cell>
          <cell r="I59">
            <v>0</v>
          </cell>
          <cell r="J59">
            <v>399178</v>
          </cell>
          <cell r="K59">
            <v>392741</v>
          </cell>
        </row>
        <row r="60">
          <cell r="F60">
            <v>74296</v>
          </cell>
          <cell r="G60">
            <v>0</v>
          </cell>
          <cell r="H60">
            <v>74296</v>
          </cell>
          <cell r="I60">
            <v>0</v>
          </cell>
          <cell r="J60">
            <v>74296</v>
          </cell>
          <cell r="K60">
            <v>0</v>
          </cell>
        </row>
        <row r="61">
          <cell r="F61">
            <v>0</v>
          </cell>
          <cell r="G61">
            <v>0</v>
          </cell>
          <cell r="H61">
            <v>0</v>
          </cell>
          <cell r="I61">
            <v>0</v>
          </cell>
          <cell r="J61">
            <v>0</v>
          </cell>
          <cell r="K61">
            <v>9683</v>
          </cell>
        </row>
        <row r="62">
          <cell r="F62">
            <v>0</v>
          </cell>
          <cell r="G62">
            <v>0</v>
          </cell>
          <cell r="H62">
            <v>0</v>
          </cell>
          <cell r="I62">
            <v>0</v>
          </cell>
          <cell r="J62">
            <v>0</v>
          </cell>
          <cell r="K62">
            <v>16490</v>
          </cell>
        </row>
        <row r="63">
          <cell r="F63">
            <v>15599</v>
          </cell>
          <cell r="G63">
            <v>0</v>
          </cell>
          <cell r="H63">
            <v>15599</v>
          </cell>
          <cell r="I63">
            <v>0</v>
          </cell>
          <cell r="J63">
            <v>15599</v>
          </cell>
          <cell r="K63">
            <v>0</v>
          </cell>
        </row>
        <row r="64">
          <cell r="F64">
            <v>0</v>
          </cell>
          <cell r="G64">
            <v>0</v>
          </cell>
          <cell r="H64">
            <v>0</v>
          </cell>
          <cell r="I64">
            <v>0</v>
          </cell>
          <cell r="J64">
            <v>0</v>
          </cell>
          <cell r="K64">
            <v>0</v>
          </cell>
        </row>
        <row r="65">
          <cell r="F65">
            <v>0</v>
          </cell>
          <cell r="G65">
            <v>0</v>
          </cell>
          <cell r="H65">
            <v>0</v>
          </cell>
          <cell r="I65">
            <v>0</v>
          </cell>
          <cell r="J65">
            <v>0</v>
          </cell>
          <cell r="K65">
            <v>0</v>
          </cell>
        </row>
        <row r="66">
          <cell r="F66">
            <v>60304</v>
          </cell>
          <cell r="G66">
            <v>0</v>
          </cell>
          <cell r="H66">
            <v>60304</v>
          </cell>
          <cell r="I66">
            <v>0</v>
          </cell>
          <cell r="J66">
            <v>60304</v>
          </cell>
          <cell r="K66">
            <v>1683</v>
          </cell>
        </row>
        <row r="67">
          <cell r="F67">
            <v>173753</v>
          </cell>
          <cell r="G67">
            <v>0</v>
          </cell>
          <cell r="H67">
            <v>173753</v>
          </cell>
          <cell r="I67">
            <v>0</v>
          </cell>
          <cell r="J67">
            <v>173753</v>
          </cell>
          <cell r="K67">
            <v>177268</v>
          </cell>
        </row>
        <row r="68">
          <cell r="F68">
            <v>28495</v>
          </cell>
          <cell r="G68">
            <v>0</v>
          </cell>
          <cell r="H68">
            <v>28495</v>
          </cell>
          <cell r="I68">
            <v>0</v>
          </cell>
          <cell r="J68">
            <v>28495</v>
          </cell>
          <cell r="K68">
            <v>32238</v>
          </cell>
        </row>
        <row r="69">
          <cell r="F69">
            <v>0</v>
          </cell>
          <cell r="G69">
            <v>0</v>
          </cell>
          <cell r="H69">
            <v>0</v>
          </cell>
          <cell r="I69">
            <v>0</v>
          </cell>
          <cell r="J69">
            <v>0</v>
          </cell>
          <cell r="K69">
            <v>0</v>
          </cell>
        </row>
        <row r="70">
          <cell r="F70">
            <v>0</v>
          </cell>
          <cell r="G70">
            <v>0</v>
          </cell>
          <cell r="H70">
            <v>0</v>
          </cell>
          <cell r="I70">
            <v>0</v>
          </cell>
          <cell r="J70">
            <v>0</v>
          </cell>
          <cell r="K70">
            <v>0</v>
          </cell>
        </row>
        <row r="71">
          <cell r="F71">
            <v>53774</v>
          </cell>
          <cell r="G71">
            <v>0</v>
          </cell>
          <cell r="H71">
            <v>53774</v>
          </cell>
          <cell r="I71">
            <v>0</v>
          </cell>
          <cell r="J71">
            <v>53774</v>
          </cell>
          <cell r="K71">
            <v>54132</v>
          </cell>
        </row>
        <row r="72">
          <cell r="F72">
            <v>0</v>
          </cell>
          <cell r="G72">
            <v>0</v>
          </cell>
          <cell r="H72">
            <v>0</v>
          </cell>
          <cell r="I72">
            <v>0</v>
          </cell>
          <cell r="J72">
            <v>0</v>
          </cell>
          <cell r="K72">
            <v>0</v>
          </cell>
        </row>
        <row r="73">
          <cell r="F73">
            <v>0</v>
          </cell>
          <cell r="G73">
            <v>0</v>
          </cell>
          <cell r="H73">
            <v>0</v>
          </cell>
          <cell r="I73">
            <v>0</v>
          </cell>
          <cell r="J73">
            <v>0</v>
          </cell>
          <cell r="K73">
            <v>0</v>
          </cell>
        </row>
        <row r="74">
          <cell r="F74">
            <v>0</v>
          </cell>
          <cell r="G74">
            <v>0</v>
          </cell>
          <cell r="H74">
            <v>0</v>
          </cell>
          <cell r="I74">
            <v>0</v>
          </cell>
          <cell r="J74">
            <v>0</v>
          </cell>
          <cell r="K74">
            <v>2882</v>
          </cell>
        </row>
        <row r="75">
          <cell r="F75">
            <v>0</v>
          </cell>
          <cell r="G75">
            <v>0</v>
          </cell>
          <cell r="H75">
            <v>0</v>
          </cell>
          <cell r="I75">
            <v>0</v>
          </cell>
          <cell r="J75">
            <v>0</v>
          </cell>
          <cell r="K75">
            <v>7906</v>
          </cell>
        </row>
        <row r="76">
          <cell r="F76">
            <v>11451</v>
          </cell>
          <cell r="G76">
            <v>0</v>
          </cell>
          <cell r="H76">
            <v>11451</v>
          </cell>
          <cell r="I76">
            <v>0</v>
          </cell>
          <cell r="J76">
            <v>11451</v>
          </cell>
          <cell r="K76">
            <v>0</v>
          </cell>
        </row>
        <row r="77">
          <cell r="F77">
            <v>0</v>
          </cell>
          <cell r="G77">
            <v>0</v>
          </cell>
          <cell r="H77">
            <v>0</v>
          </cell>
          <cell r="I77">
            <v>0</v>
          </cell>
          <cell r="J77">
            <v>0</v>
          </cell>
          <cell r="K77">
            <v>0</v>
          </cell>
        </row>
        <row r="78">
          <cell r="F78">
            <v>0</v>
          </cell>
          <cell r="G78">
            <v>0</v>
          </cell>
          <cell r="H78">
            <v>0</v>
          </cell>
          <cell r="I78">
            <v>0</v>
          </cell>
          <cell r="J78">
            <v>0</v>
          </cell>
          <cell r="K78">
            <v>415</v>
          </cell>
        </row>
        <row r="79">
          <cell r="F79">
            <v>0</v>
          </cell>
          <cell r="G79">
            <v>0</v>
          </cell>
          <cell r="H79">
            <v>0</v>
          </cell>
          <cell r="I79">
            <v>0</v>
          </cell>
          <cell r="J79">
            <v>0</v>
          </cell>
          <cell r="K79">
            <v>0</v>
          </cell>
        </row>
        <row r="80">
          <cell r="F80">
            <v>0</v>
          </cell>
          <cell r="G80">
            <v>0</v>
          </cell>
          <cell r="H80">
            <v>0</v>
          </cell>
          <cell r="I80">
            <v>0</v>
          </cell>
          <cell r="J80">
            <v>0</v>
          </cell>
          <cell r="K80">
            <v>0</v>
          </cell>
        </row>
        <row r="81">
          <cell r="F81">
            <v>1856582</v>
          </cell>
          <cell r="G81">
            <v>0</v>
          </cell>
          <cell r="H81">
            <v>1856582</v>
          </cell>
          <cell r="I81">
            <v>0</v>
          </cell>
          <cell r="J81">
            <v>1856582</v>
          </cell>
          <cell r="K81">
            <v>1693431</v>
          </cell>
        </row>
        <row r="83">
          <cell r="F83">
            <v>0</v>
          </cell>
          <cell r="G83">
            <v>0</v>
          </cell>
          <cell r="H83">
            <v>0</v>
          </cell>
          <cell r="I83">
            <v>0</v>
          </cell>
          <cell r="J83">
            <v>0</v>
          </cell>
          <cell r="K83">
            <v>0</v>
          </cell>
        </row>
        <row r="85">
          <cell r="F85">
            <v>2700000</v>
          </cell>
          <cell r="G85">
            <v>0</v>
          </cell>
          <cell r="H85">
            <v>2700000</v>
          </cell>
          <cell r="I85">
            <v>0</v>
          </cell>
          <cell r="J85">
            <v>2700000</v>
          </cell>
          <cell r="K85">
            <v>200000</v>
          </cell>
        </row>
        <row r="86">
          <cell r="F86">
            <v>200000</v>
          </cell>
          <cell r="G86">
            <v>0</v>
          </cell>
          <cell r="H86">
            <v>200000</v>
          </cell>
          <cell r="I86">
            <v>0</v>
          </cell>
          <cell r="J86">
            <v>200000</v>
          </cell>
          <cell r="K86">
            <v>200000</v>
          </cell>
        </row>
        <row r="87">
          <cell r="F87">
            <v>-100000</v>
          </cell>
          <cell r="G87">
            <v>0</v>
          </cell>
          <cell r="H87">
            <v>-100000</v>
          </cell>
          <cell r="I87">
            <v>0</v>
          </cell>
          <cell r="J87">
            <v>-100000</v>
          </cell>
          <cell r="K87">
            <v>-100000</v>
          </cell>
        </row>
        <row r="88">
          <cell r="F88">
            <v>200000</v>
          </cell>
          <cell r="G88">
            <v>0</v>
          </cell>
          <cell r="H88">
            <v>200000</v>
          </cell>
          <cell r="I88">
            <v>0</v>
          </cell>
          <cell r="J88">
            <v>200000</v>
          </cell>
          <cell r="K88">
            <v>200000</v>
          </cell>
        </row>
        <row r="89">
          <cell r="F89">
            <v>3000000</v>
          </cell>
          <cell r="G89">
            <v>0</v>
          </cell>
          <cell r="H89">
            <v>3000000</v>
          </cell>
          <cell r="I89">
            <v>0</v>
          </cell>
          <cell r="J89">
            <v>3000000</v>
          </cell>
          <cell r="K89">
            <v>500000</v>
          </cell>
        </row>
        <row r="91">
          <cell r="F91">
            <v>2</v>
          </cell>
          <cell r="G91">
            <v>0</v>
          </cell>
          <cell r="H91">
            <v>2</v>
          </cell>
          <cell r="I91">
            <v>0</v>
          </cell>
          <cell r="J91">
            <v>2</v>
          </cell>
          <cell r="K91">
            <v>2</v>
          </cell>
        </row>
        <row r="92">
          <cell r="F92">
            <v>6012588</v>
          </cell>
          <cell r="G92">
            <v>-6012589</v>
          </cell>
          <cell r="H92">
            <v>-1</v>
          </cell>
          <cell r="I92">
            <v>0</v>
          </cell>
          <cell r="J92">
            <v>-1</v>
          </cell>
          <cell r="K92">
            <v>0</v>
          </cell>
        </row>
        <row r="93">
          <cell r="F93">
            <v>-4041068</v>
          </cell>
          <cell r="G93">
            <v>4041070</v>
          </cell>
          <cell r="H93">
            <v>2</v>
          </cell>
          <cell r="I93">
            <v>0</v>
          </cell>
          <cell r="J93">
            <v>2</v>
          </cell>
          <cell r="K93">
            <v>1</v>
          </cell>
        </row>
        <row r="94">
          <cell r="F94">
            <v>0</v>
          </cell>
          <cell r="G94">
            <v>0</v>
          </cell>
          <cell r="H94">
            <v>0</v>
          </cell>
          <cell r="I94">
            <v>0</v>
          </cell>
          <cell r="J94">
            <v>0</v>
          </cell>
          <cell r="K94">
            <v>0</v>
          </cell>
        </row>
        <row r="95">
          <cell r="F95">
            <v>102479</v>
          </cell>
          <cell r="G95">
            <v>0</v>
          </cell>
          <cell r="H95">
            <v>102479</v>
          </cell>
          <cell r="I95">
            <v>0</v>
          </cell>
          <cell r="J95">
            <v>102479</v>
          </cell>
          <cell r="K95">
            <v>2029810</v>
          </cell>
        </row>
        <row r="96">
          <cell r="F96">
            <v>-158981</v>
          </cell>
          <cell r="G96">
            <v>158981</v>
          </cell>
          <cell r="H96">
            <v>0</v>
          </cell>
          <cell r="I96">
            <v>0</v>
          </cell>
          <cell r="J96">
            <v>0</v>
          </cell>
          <cell r="K96">
            <v>21701</v>
          </cell>
        </row>
        <row r="97">
          <cell r="F97">
            <v>-124926</v>
          </cell>
          <cell r="G97">
            <v>124926</v>
          </cell>
          <cell r="H97">
            <v>0</v>
          </cell>
          <cell r="I97">
            <v>0</v>
          </cell>
          <cell r="J97">
            <v>0</v>
          </cell>
          <cell r="K97">
            <v>-21700</v>
          </cell>
        </row>
        <row r="98">
          <cell r="F98">
            <v>0</v>
          </cell>
          <cell r="G98">
            <v>0</v>
          </cell>
          <cell r="H98">
            <v>0</v>
          </cell>
          <cell r="I98">
            <v>0</v>
          </cell>
          <cell r="J98">
            <v>0</v>
          </cell>
          <cell r="K98">
            <v>100000</v>
          </cell>
        </row>
        <row r="99">
          <cell r="F99">
            <v>0</v>
          </cell>
          <cell r="G99">
            <v>0</v>
          </cell>
          <cell r="H99">
            <v>0</v>
          </cell>
          <cell r="I99">
            <v>0</v>
          </cell>
          <cell r="J99">
            <v>0</v>
          </cell>
          <cell r="K99">
            <v>0</v>
          </cell>
        </row>
        <row r="100">
          <cell r="F100">
            <v>591238</v>
          </cell>
          <cell r="G100">
            <v>0</v>
          </cell>
          <cell r="H100">
            <v>591238</v>
          </cell>
          <cell r="I100">
            <v>0</v>
          </cell>
          <cell r="J100">
            <v>591238</v>
          </cell>
          <cell r="K100">
            <v>5143119</v>
          </cell>
        </row>
        <row r="101">
          <cell r="F101">
            <v>40119</v>
          </cell>
          <cell r="G101">
            <v>0</v>
          </cell>
          <cell r="H101">
            <v>40119</v>
          </cell>
          <cell r="I101">
            <v>0</v>
          </cell>
          <cell r="J101">
            <v>40119</v>
          </cell>
          <cell r="K101">
            <v>-140563</v>
          </cell>
        </row>
        <row r="102">
          <cell r="F102">
            <v>119013</v>
          </cell>
          <cell r="G102">
            <v>0</v>
          </cell>
          <cell r="H102">
            <v>119013</v>
          </cell>
          <cell r="I102">
            <v>0</v>
          </cell>
          <cell r="J102">
            <v>119013</v>
          </cell>
          <cell r="K102">
            <v>140563</v>
          </cell>
        </row>
        <row r="103">
          <cell r="F103">
            <v>0</v>
          </cell>
          <cell r="G103">
            <v>0</v>
          </cell>
          <cell r="H103">
            <v>0</v>
          </cell>
          <cell r="I103">
            <v>0</v>
          </cell>
          <cell r="J103">
            <v>0</v>
          </cell>
          <cell r="K103">
            <v>100000</v>
          </cell>
        </row>
        <row r="104">
          <cell r="F104">
            <v>0</v>
          </cell>
          <cell r="G104">
            <v>0</v>
          </cell>
          <cell r="H104">
            <v>0</v>
          </cell>
          <cell r="I104">
            <v>0</v>
          </cell>
          <cell r="J104">
            <v>0</v>
          </cell>
          <cell r="K104">
            <v>0</v>
          </cell>
        </row>
        <row r="105">
          <cell r="F105">
            <v>243788</v>
          </cell>
          <cell r="G105">
            <v>0</v>
          </cell>
          <cell r="H105">
            <v>243788</v>
          </cell>
          <cell r="I105">
            <v>0</v>
          </cell>
          <cell r="J105">
            <v>243788</v>
          </cell>
          <cell r="K105">
            <v>140562</v>
          </cell>
        </row>
        <row r="106">
          <cell r="F106">
            <v>-119013</v>
          </cell>
          <cell r="G106">
            <v>0</v>
          </cell>
          <cell r="H106">
            <v>-119013</v>
          </cell>
          <cell r="I106">
            <v>0</v>
          </cell>
          <cell r="J106">
            <v>-119013</v>
          </cell>
          <cell r="K106">
            <v>-140563</v>
          </cell>
        </row>
        <row r="107">
          <cell r="F107">
            <v>496343</v>
          </cell>
          <cell r="G107">
            <v>0</v>
          </cell>
          <cell r="H107">
            <v>496343</v>
          </cell>
          <cell r="I107">
            <v>0</v>
          </cell>
          <cell r="J107">
            <v>496343</v>
          </cell>
          <cell r="K107">
            <v>2680254</v>
          </cell>
        </row>
        <row r="108">
          <cell r="F108">
            <v>0</v>
          </cell>
          <cell r="G108">
            <v>0</v>
          </cell>
          <cell r="H108">
            <v>0</v>
          </cell>
          <cell r="I108">
            <v>0</v>
          </cell>
          <cell r="J108">
            <v>0</v>
          </cell>
          <cell r="K108">
            <v>100000</v>
          </cell>
        </row>
        <row r="109">
          <cell r="F109">
            <v>3161582</v>
          </cell>
          <cell r="G109">
            <v>-1687612</v>
          </cell>
          <cell r="H109">
            <v>1473970</v>
          </cell>
          <cell r="I109">
            <v>0</v>
          </cell>
          <cell r="J109">
            <v>1473970</v>
          </cell>
          <cell r="K109">
            <v>10153186</v>
          </cell>
        </row>
        <row r="111">
          <cell r="F111">
            <v>0</v>
          </cell>
          <cell r="G111">
            <v>0</v>
          </cell>
          <cell r="H111">
            <v>0</v>
          </cell>
          <cell r="I111">
            <v>0</v>
          </cell>
          <cell r="J111">
            <v>0</v>
          </cell>
          <cell r="K111">
            <v>0</v>
          </cell>
        </row>
        <row r="112">
          <cell r="F112">
            <v>0</v>
          </cell>
          <cell r="G112">
            <v>0</v>
          </cell>
          <cell r="H112">
            <v>0</v>
          </cell>
          <cell r="I112">
            <v>0</v>
          </cell>
          <cell r="J112">
            <v>0</v>
          </cell>
          <cell r="K112">
            <v>0</v>
          </cell>
        </row>
        <row r="113">
          <cell r="F113">
            <v>0</v>
          </cell>
          <cell r="G113">
            <v>0</v>
          </cell>
          <cell r="H113">
            <v>0</v>
          </cell>
          <cell r="I113">
            <v>0</v>
          </cell>
          <cell r="J113">
            <v>0</v>
          </cell>
          <cell r="K113">
            <v>0</v>
          </cell>
        </row>
        <row r="115">
          <cell r="F115">
            <v>-65957</v>
          </cell>
          <cell r="G115">
            <v>0</v>
          </cell>
          <cell r="H115">
            <v>-65957</v>
          </cell>
          <cell r="I115">
            <v>0</v>
          </cell>
          <cell r="J115">
            <v>-65957</v>
          </cell>
          <cell r="K115">
            <v>-75533</v>
          </cell>
        </row>
        <row r="116">
          <cell r="F116">
            <v>-10553</v>
          </cell>
          <cell r="G116">
            <v>0</v>
          </cell>
          <cell r="H116">
            <v>-10553</v>
          </cell>
          <cell r="I116">
            <v>0</v>
          </cell>
          <cell r="J116">
            <v>-10553</v>
          </cell>
          <cell r="K116">
            <v>0</v>
          </cell>
        </row>
        <row r="117">
          <cell r="F117">
            <v>-110912</v>
          </cell>
          <cell r="G117">
            <v>0</v>
          </cell>
          <cell r="H117">
            <v>-110912</v>
          </cell>
          <cell r="I117">
            <v>0</v>
          </cell>
          <cell r="J117">
            <v>-110912</v>
          </cell>
          <cell r="K117">
            <v>-105956</v>
          </cell>
        </row>
        <row r="118">
          <cell r="F118">
            <v>-17746</v>
          </cell>
          <cell r="G118">
            <v>0</v>
          </cell>
          <cell r="H118">
            <v>-17746</v>
          </cell>
          <cell r="I118">
            <v>0</v>
          </cell>
          <cell r="J118">
            <v>-17746</v>
          </cell>
          <cell r="K118">
            <v>0</v>
          </cell>
        </row>
        <row r="119">
          <cell r="F119">
            <v>-86932</v>
          </cell>
          <cell r="G119">
            <v>0</v>
          </cell>
          <cell r="H119">
            <v>-86932</v>
          </cell>
          <cell r="I119">
            <v>0</v>
          </cell>
          <cell r="J119">
            <v>-86932</v>
          </cell>
          <cell r="K119">
            <v>-84334</v>
          </cell>
        </row>
        <row r="120">
          <cell r="F120">
            <v>-13909</v>
          </cell>
          <cell r="G120">
            <v>0</v>
          </cell>
          <cell r="H120">
            <v>-13909</v>
          </cell>
          <cell r="I120">
            <v>0</v>
          </cell>
          <cell r="J120">
            <v>-13909</v>
          </cell>
          <cell r="K120">
            <v>0</v>
          </cell>
        </row>
        <row r="121">
          <cell r="F121">
            <v>-306009</v>
          </cell>
          <cell r="G121">
            <v>0</v>
          </cell>
          <cell r="H121">
            <v>-306009</v>
          </cell>
          <cell r="I121">
            <v>0</v>
          </cell>
          <cell r="J121">
            <v>-306009</v>
          </cell>
          <cell r="K121">
            <v>-265823</v>
          </cell>
        </row>
        <row r="123">
          <cell r="F123">
            <v>-8567</v>
          </cell>
          <cell r="G123">
            <v>0</v>
          </cell>
          <cell r="H123">
            <v>-8567</v>
          </cell>
          <cell r="I123">
            <v>0</v>
          </cell>
          <cell r="J123">
            <v>-8567</v>
          </cell>
          <cell r="K123">
            <v>-9765</v>
          </cell>
        </row>
        <row r="124">
          <cell r="F124">
            <v>-14382</v>
          </cell>
          <cell r="G124">
            <v>0</v>
          </cell>
          <cell r="H124">
            <v>-14382</v>
          </cell>
          <cell r="I124">
            <v>0</v>
          </cell>
          <cell r="J124">
            <v>-14382</v>
          </cell>
          <cell r="K124">
            <v>-13698</v>
          </cell>
        </row>
        <row r="125">
          <cell r="F125">
            <v>-11266</v>
          </cell>
          <cell r="G125">
            <v>0</v>
          </cell>
          <cell r="H125">
            <v>-11266</v>
          </cell>
          <cell r="I125">
            <v>0</v>
          </cell>
          <cell r="J125">
            <v>-11266</v>
          </cell>
          <cell r="K125">
            <v>-10903</v>
          </cell>
        </row>
        <row r="126">
          <cell r="F126">
            <v>-34215</v>
          </cell>
          <cell r="G126">
            <v>0</v>
          </cell>
          <cell r="H126">
            <v>-34215</v>
          </cell>
          <cell r="I126">
            <v>0</v>
          </cell>
          <cell r="J126">
            <v>-34215</v>
          </cell>
          <cell r="K126">
            <v>-34366</v>
          </cell>
        </row>
        <row r="128">
          <cell r="F128">
            <v>-9326</v>
          </cell>
          <cell r="G128">
            <v>0</v>
          </cell>
          <cell r="H128">
            <v>-9326</v>
          </cell>
          <cell r="I128">
            <v>0</v>
          </cell>
          <cell r="J128">
            <v>-9326</v>
          </cell>
          <cell r="K128">
            <v>-19082</v>
          </cell>
        </row>
        <row r="129">
          <cell r="F129">
            <v>-14723</v>
          </cell>
          <cell r="G129">
            <v>0</v>
          </cell>
          <cell r="H129">
            <v>-14723</v>
          </cell>
          <cell r="I129">
            <v>0</v>
          </cell>
          <cell r="J129">
            <v>-14723</v>
          </cell>
          <cell r="K129">
            <v>-25266</v>
          </cell>
        </row>
        <row r="130">
          <cell r="F130">
            <v>-11508</v>
          </cell>
          <cell r="G130">
            <v>0</v>
          </cell>
          <cell r="H130">
            <v>-11508</v>
          </cell>
          <cell r="I130">
            <v>0</v>
          </cell>
          <cell r="J130">
            <v>-11508</v>
          </cell>
          <cell r="K130">
            <v>-20532</v>
          </cell>
        </row>
        <row r="131">
          <cell r="F131">
            <v>-35557</v>
          </cell>
          <cell r="G131">
            <v>0</v>
          </cell>
          <cell r="H131">
            <v>-35557</v>
          </cell>
          <cell r="I131">
            <v>0</v>
          </cell>
          <cell r="J131">
            <v>-35557</v>
          </cell>
          <cell r="K131">
            <v>-64880</v>
          </cell>
        </row>
        <row r="133">
          <cell r="F133">
            <v>-33332</v>
          </cell>
          <cell r="G133">
            <v>0</v>
          </cell>
          <cell r="H133">
            <v>-33332</v>
          </cell>
          <cell r="I133">
            <v>0</v>
          </cell>
          <cell r="J133">
            <v>-33332</v>
          </cell>
          <cell r="K133">
            <v>-66890</v>
          </cell>
        </row>
        <row r="134">
          <cell r="F134">
            <v>-10555</v>
          </cell>
          <cell r="G134">
            <v>0</v>
          </cell>
          <cell r="H134">
            <v>-10555</v>
          </cell>
          <cell r="I134">
            <v>0</v>
          </cell>
          <cell r="J134">
            <v>-10555</v>
          </cell>
          <cell r="K134">
            <v>0</v>
          </cell>
        </row>
        <row r="135">
          <cell r="F135">
            <v>-51504</v>
          </cell>
          <cell r="G135">
            <v>0</v>
          </cell>
          <cell r="H135">
            <v>-51504</v>
          </cell>
          <cell r="I135">
            <v>0</v>
          </cell>
          <cell r="J135">
            <v>-51504</v>
          </cell>
          <cell r="K135">
            <v>-87606</v>
          </cell>
        </row>
        <row r="136">
          <cell r="F136">
            <v>-16678</v>
          </cell>
          <cell r="G136">
            <v>0</v>
          </cell>
          <cell r="H136">
            <v>-16678</v>
          </cell>
          <cell r="I136">
            <v>0</v>
          </cell>
          <cell r="J136">
            <v>-16678</v>
          </cell>
          <cell r="K136">
            <v>0</v>
          </cell>
        </row>
        <row r="137">
          <cell r="F137">
            <v>-40601</v>
          </cell>
          <cell r="G137">
            <v>0</v>
          </cell>
          <cell r="H137">
            <v>-40601</v>
          </cell>
          <cell r="I137">
            <v>0</v>
          </cell>
          <cell r="J137">
            <v>-40601</v>
          </cell>
          <cell r="K137">
            <v>-71004</v>
          </cell>
        </row>
        <row r="138">
          <cell r="F138">
            <v>-13163</v>
          </cell>
          <cell r="G138">
            <v>0</v>
          </cell>
          <cell r="H138">
            <v>-13163</v>
          </cell>
          <cell r="I138">
            <v>0</v>
          </cell>
          <cell r="J138">
            <v>-13163</v>
          </cell>
          <cell r="K138">
            <v>0</v>
          </cell>
        </row>
        <row r="139">
          <cell r="F139">
            <v>-165833</v>
          </cell>
          <cell r="G139">
            <v>0</v>
          </cell>
          <cell r="H139">
            <v>-165833</v>
          </cell>
          <cell r="I139">
            <v>0</v>
          </cell>
          <cell r="J139">
            <v>-165833</v>
          </cell>
          <cell r="K139">
            <v>-225500</v>
          </cell>
        </row>
        <row r="141">
          <cell r="F141">
            <v>-20485</v>
          </cell>
          <cell r="G141">
            <v>0</v>
          </cell>
          <cell r="H141">
            <v>-20485</v>
          </cell>
          <cell r="I141">
            <v>0</v>
          </cell>
          <cell r="J141">
            <v>-20485</v>
          </cell>
          <cell r="K141">
            <v>0</v>
          </cell>
        </row>
        <row r="142">
          <cell r="F142">
            <v>-170543</v>
          </cell>
          <cell r="G142">
            <v>170543</v>
          </cell>
          <cell r="H142">
            <v>0</v>
          </cell>
          <cell r="I142">
            <v>0</v>
          </cell>
          <cell r="J142">
            <v>0</v>
          </cell>
          <cell r="K142">
            <v>0</v>
          </cell>
        </row>
        <row r="143">
          <cell r="F143">
            <v>-1800976</v>
          </cell>
          <cell r="G143">
            <v>1800976</v>
          </cell>
          <cell r="H143">
            <v>0</v>
          </cell>
          <cell r="I143">
            <v>0</v>
          </cell>
          <cell r="J143">
            <v>0</v>
          </cell>
          <cell r="K143">
            <v>0</v>
          </cell>
        </row>
        <row r="144">
          <cell r="F144">
            <v>-50981</v>
          </cell>
          <cell r="G144">
            <v>0</v>
          </cell>
          <cell r="H144">
            <v>-50981</v>
          </cell>
          <cell r="I144">
            <v>0</v>
          </cell>
          <cell r="J144">
            <v>-50981</v>
          </cell>
          <cell r="K144">
            <v>0</v>
          </cell>
        </row>
        <row r="145">
          <cell r="F145">
            <v>0</v>
          </cell>
          <cell r="G145">
            <v>0</v>
          </cell>
          <cell r="H145">
            <v>0</v>
          </cell>
          <cell r="I145">
            <v>0</v>
          </cell>
          <cell r="J145">
            <v>0</v>
          </cell>
          <cell r="K145">
            <v>-8708</v>
          </cell>
        </row>
        <row r="146">
          <cell r="F146">
            <v>-2042985</v>
          </cell>
          <cell r="G146">
            <v>1971519</v>
          </cell>
          <cell r="H146">
            <v>-71466</v>
          </cell>
          <cell r="I146">
            <v>0</v>
          </cell>
          <cell r="J146">
            <v>-71466</v>
          </cell>
          <cell r="K146">
            <v>-8708</v>
          </cell>
        </row>
        <row r="148">
          <cell r="F148">
            <v>-19807</v>
          </cell>
          <cell r="G148">
            <v>0</v>
          </cell>
          <cell r="H148">
            <v>-19807</v>
          </cell>
          <cell r="I148">
            <v>0</v>
          </cell>
          <cell r="J148">
            <v>-19807</v>
          </cell>
          <cell r="K148">
            <v>-42514</v>
          </cell>
        </row>
        <row r="149">
          <cell r="F149">
            <v>-27912</v>
          </cell>
          <cell r="G149">
            <v>0</v>
          </cell>
          <cell r="H149">
            <v>-27912</v>
          </cell>
          <cell r="I149">
            <v>0</v>
          </cell>
          <cell r="J149">
            <v>-27912</v>
          </cell>
          <cell r="K149">
            <v>-53536</v>
          </cell>
        </row>
        <row r="150">
          <cell r="F150">
            <v>-22343</v>
          </cell>
          <cell r="G150">
            <v>0</v>
          </cell>
          <cell r="H150">
            <v>-22343</v>
          </cell>
          <cell r="I150">
            <v>0</v>
          </cell>
          <cell r="J150">
            <v>-22343</v>
          </cell>
          <cell r="K150">
            <v>-43950</v>
          </cell>
        </row>
        <row r="151">
          <cell r="F151">
            <v>-70062</v>
          </cell>
          <cell r="G151">
            <v>0</v>
          </cell>
          <cell r="H151">
            <v>-70062</v>
          </cell>
          <cell r="I151">
            <v>0</v>
          </cell>
          <cell r="J151">
            <v>-70062</v>
          </cell>
          <cell r="K151">
            <v>-140000</v>
          </cell>
        </row>
        <row r="153">
          <cell r="F153">
            <v>40</v>
          </cell>
          <cell r="G153">
            <v>0</v>
          </cell>
          <cell r="H153">
            <v>40</v>
          </cell>
          <cell r="I153">
            <v>0</v>
          </cell>
          <cell r="J153">
            <v>40</v>
          </cell>
          <cell r="K153">
            <v>0</v>
          </cell>
        </row>
        <row r="154">
          <cell r="F154">
            <v>0</v>
          </cell>
          <cell r="G154">
            <v>0</v>
          </cell>
          <cell r="H154">
            <v>0</v>
          </cell>
          <cell r="I154">
            <v>0</v>
          </cell>
          <cell r="J154">
            <v>0</v>
          </cell>
          <cell r="K154">
            <v>0</v>
          </cell>
        </row>
        <row r="155">
          <cell r="F155">
            <v>-1746</v>
          </cell>
          <cell r="G155">
            <v>0</v>
          </cell>
          <cell r="H155">
            <v>-1746</v>
          </cell>
          <cell r="I155">
            <v>0</v>
          </cell>
          <cell r="J155">
            <v>-1746</v>
          </cell>
          <cell r="K155">
            <v>0</v>
          </cell>
        </row>
        <row r="156">
          <cell r="F156">
            <v>1700</v>
          </cell>
          <cell r="G156">
            <v>0</v>
          </cell>
          <cell r="H156">
            <v>1700</v>
          </cell>
          <cell r="I156">
            <v>0</v>
          </cell>
          <cell r="J156">
            <v>1700</v>
          </cell>
          <cell r="K156">
            <v>0</v>
          </cell>
        </row>
        <row r="157">
          <cell r="F157">
            <v>-3278</v>
          </cell>
          <cell r="G157">
            <v>0</v>
          </cell>
          <cell r="H157">
            <v>-3278</v>
          </cell>
          <cell r="I157">
            <v>0</v>
          </cell>
          <cell r="J157">
            <v>-3278</v>
          </cell>
          <cell r="K157">
            <v>0</v>
          </cell>
        </row>
        <row r="158">
          <cell r="F158">
            <v>-3284</v>
          </cell>
          <cell r="G158">
            <v>0</v>
          </cell>
          <cell r="H158">
            <v>-3284</v>
          </cell>
          <cell r="I158">
            <v>0</v>
          </cell>
          <cell r="J158">
            <v>-3284</v>
          </cell>
          <cell r="K158">
            <v>0</v>
          </cell>
        </row>
        <row r="160">
          <cell r="F160">
            <v>-516</v>
          </cell>
          <cell r="G160">
            <v>0</v>
          </cell>
          <cell r="H160">
            <v>-516</v>
          </cell>
          <cell r="I160">
            <v>0</v>
          </cell>
          <cell r="J160">
            <v>-516</v>
          </cell>
          <cell r="K160">
            <v>0</v>
          </cell>
        </row>
        <row r="161">
          <cell r="F161">
            <v>-198415</v>
          </cell>
          <cell r="G161">
            <v>0</v>
          </cell>
          <cell r="H161">
            <v>-198415</v>
          </cell>
          <cell r="I161">
            <v>0</v>
          </cell>
          <cell r="J161">
            <v>-198415</v>
          </cell>
          <cell r="K161">
            <v>-473443</v>
          </cell>
        </row>
        <row r="162">
          <cell r="F162">
            <v>-941</v>
          </cell>
          <cell r="G162">
            <v>0</v>
          </cell>
          <cell r="H162">
            <v>-941</v>
          </cell>
          <cell r="I162">
            <v>0</v>
          </cell>
          <cell r="J162">
            <v>-941</v>
          </cell>
          <cell r="K162">
            <v>0</v>
          </cell>
        </row>
        <row r="163">
          <cell r="F163">
            <v>0</v>
          </cell>
          <cell r="G163">
            <v>0</v>
          </cell>
          <cell r="H163">
            <v>0</v>
          </cell>
          <cell r="I163">
            <v>0</v>
          </cell>
          <cell r="J163">
            <v>0</v>
          </cell>
          <cell r="K163">
            <v>0</v>
          </cell>
        </row>
        <row r="164">
          <cell r="F164">
            <v>250</v>
          </cell>
          <cell r="G164">
            <v>0</v>
          </cell>
          <cell r="H164">
            <v>250</v>
          </cell>
          <cell r="I164">
            <v>0</v>
          </cell>
          <cell r="J164">
            <v>250</v>
          </cell>
          <cell r="K164">
            <v>0</v>
          </cell>
        </row>
        <row r="165">
          <cell r="F165">
            <v>1304</v>
          </cell>
          <cell r="G165">
            <v>0</v>
          </cell>
          <cell r="H165">
            <v>1304</v>
          </cell>
          <cell r="I165">
            <v>0</v>
          </cell>
          <cell r="J165">
            <v>1304</v>
          </cell>
          <cell r="K165">
            <v>0</v>
          </cell>
        </row>
        <row r="166">
          <cell r="F166">
            <v>-1589</v>
          </cell>
          <cell r="G166">
            <v>0</v>
          </cell>
          <cell r="H166">
            <v>-1589</v>
          </cell>
          <cell r="I166">
            <v>0</v>
          </cell>
          <cell r="J166">
            <v>-1589</v>
          </cell>
          <cell r="K166">
            <v>0</v>
          </cell>
        </row>
        <row r="167">
          <cell r="F167">
            <v>0</v>
          </cell>
          <cell r="G167">
            <v>0</v>
          </cell>
          <cell r="H167">
            <v>0</v>
          </cell>
          <cell r="I167">
            <v>0</v>
          </cell>
          <cell r="J167">
            <v>0</v>
          </cell>
          <cell r="K167">
            <v>0</v>
          </cell>
        </row>
        <row r="168">
          <cell r="F168">
            <v>-60</v>
          </cell>
          <cell r="G168">
            <v>0</v>
          </cell>
          <cell r="H168">
            <v>-60</v>
          </cell>
          <cell r="I168">
            <v>0</v>
          </cell>
          <cell r="J168">
            <v>-60</v>
          </cell>
          <cell r="K168">
            <v>-2338</v>
          </cell>
        </row>
        <row r="169">
          <cell r="F169">
            <v>0</v>
          </cell>
          <cell r="G169">
            <v>0</v>
          </cell>
          <cell r="H169">
            <v>0</v>
          </cell>
          <cell r="I169">
            <v>0</v>
          </cell>
          <cell r="J169">
            <v>0</v>
          </cell>
          <cell r="K169">
            <v>0</v>
          </cell>
        </row>
        <row r="170">
          <cell r="F170">
            <v>0</v>
          </cell>
          <cell r="G170">
            <v>-158981</v>
          </cell>
          <cell r="H170">
            <v>-158981</v>
          </cell>
          <cell r="I170">
            <v>0</v>
          </cell>
          <cell r="J170">
            <v>-158981</v>
          </cell>
          <cell r="K170">
            <v>0</v>
          </cell>
        </row>
        <row r="171">
          <cell r="F171">
            <v>0</v>
          </cell>
          <cell r="G171">
            <v>-124926</v>
          </cell>
          <cell r="H171">
            <v>-124926</v>
          </cell>
          <cell r="I171">
            <v>0</v>
          </cell>
          <cell r="J171">
            <v>-124926</v>
          </cell>
          <cell r="K171">
            <v>0</v>
          </cell>
        </row>
        <row r="172">
          <cell r="F172">
            <v>-235746</v>
          </cell>
          <cell r="G172">
            <v>0</v>
          </cell>
          <cell r="H172">
            <v>-235746</v>
          </cell>
          <cell r="I172">
            <v>0</v>
          </cell>
          <cell r="J172">
            <v>-235746</v>
          </cell>
          <cell r="K172">
            <v>-2523056</v>
          </cell>
        </row>
        <row r="173">
          <cell r="F173">
            <v>0</v>
          </cell>
          <cell r="G173">
            <v>0</v>
          </cell>
          <cell r="H173">
            <v>0</v>
          </cell>
          <cell r="I173">
            <v>0</v>
          </cell>
          <cell r="J173">
            <v>0</v>
          </cell>
          <cell r="K173">
            <v>0</v>
          </cell>
        </row>
        <row r="174">
          <cell r="F174">
            <v>-325</v>
          </cell>
          <cell r="G174">
            <v>0</v>
          </cell>
          <cell r="H174">
            <v>-325</v>
          </cell>
          <cell r="I174">
            <v>0</v>
          </cell>
          <cell r="J174">
            <v>-325</v>
          </cell>
          <cell r="K174">
            <v>0</v>
          </cell>
        </row>
        <row r="175">
          <cell r="F175">
            <v>0</v>
          </cell>
          <cell r="G175">
            <v>0</v>
          </cell>
          <cell r="H175">
            <v>0</v>
          </cell>
          <cell r="I175">
            <v>0</v>
          </cell>
          <cell r="J175">
            <v>0</v>
          </cell>
          <cell r="K175">
            <v>-325</v>
          </cell>
        </row>
        <row r="176">
          <cell r="F176">
            <v>33</v>
          </cell>
          <cell r="G176">
            <v>0</v>
          </cell>
          <cell r="H176">
            <v>33</v>
          </cell>
          <cell r="I176">
            <v>0</v>
          </cell>
          <cell r="J176">
            <v>33</v>
          </cell>
          <cell r="K176">
            <v>0</v>
          </cell>
        </row>
        <row r="177">
          <cell r="F177">
            <v>37</v>
          </cell>
          <cell r="G177">
            <v>0</v>
          </cell>
          <cell r="H177">
            <v>37</v>
          </cell>
          <cell r="I177">
            <v>0</v>
          </cell>
          <cell r="J177">
            <v>37</v>
          </cell>
          <cell r="K177">
            <v>0</v>
          </cell>
        </row>
        <row r="178">
          <cell r="F178">
            <v>-33</v>
          </cell>
          <cell r="G178">
            <v>0</v>
          </cell>
          <cell r="H178">
            <v>-33</v>
          </cell>
          <cell r="I178">
            <v>0</v>
          </cell>
          <cell r="J178">
            <v>-33</v>
          </cell>
          <cell r="K178">
            <v>0</v>
          </cell>
        </row>
        <row r="179">
          <cell r="F179">
            <v>-37</v>
          </cell>
          <cell r="G179">
            <v>0</v>
          </cell>
          <cell r="H179">
            <v>-37</v>
          </cell>
          <cell r="I179">
            <v>0</v>
          </cell>
          <cell r="J179">
            <v>-37</v>
          </cell>
          <cell r="K179">
            <v>0</v>
          </cell>
        </row>
        <row r="180">
          <cell r="F180">
            <v>-15</v>
          </cell>
          <cell r="G180">
            <v>0</v>
          </cell>
          <cell r="H180">
            <v>-15</v>
          </cell>
          <cell r="I180">
            <v>0</v>
          </cell>
          <cell r="J180">
            <v>-15</v>
          </cell>
          <cell r="K180">
            <v>-19829</v>
          </cell>
        </row>
        <row r="181">
          <cell r="F181">
            <v>0</v>
          </cell>
          <cell r="G181">
            <v>0</v>
          </cell>
          <cell r="H181">
            <v>0</v>
          </cell>
          <cell r="I181">
            <v>0</v>
          </cell>
          <cell r="J181">
            <v>0</v>
          </cell>
          <cell r="K181">
            <v>0</v>
          </cell>
        </row>
        <row r="182">
          <cell r="F182">
            <v>0</v>
          </cell>
          <cell r="G182">
            <v>0</v>
          </cell>
          <cell r="H182">
            <v>0</v>
          </cell>
          <cell r="I182">
            <v>0</v>
          </cell>
          <cell r="J182">
            <v>0</v>
          </cell>
          <cell r="K182">
            <v>0</v>
          </cell>
        </row>
        <row r="183">
          <cell r="F183">
            <v>0</v>
          </cell>
          <cell r="G183">
            <v>0</v>
          </cell>
          <cell r="H183">
            <v>0</v>
          </cell>
          <cell r="I183">
            <v>0</v>
          </cell>
          <cell r="J183">
            <v>0</v>
          </cell>
          <cell r="K183">
            <v>0</v>
          </cell>
        </row>
        <row r="184">
          <cell r="F184">
            <v>0</v>
          </cell>
          <cell r="G184">
            <v>0</v>
          </cell>
          <cell r="H184">
            <v>0</v>
          </cell>
          <cell r="I184">
            <v>0</v>
          </cell>
          <cell r="J184">
            <v>0</v>
          </cell>
          <cell r="K184">
            <v>0</v>
          </cell>
        </row>
        <row r="185">
          <cell r="F185">
            <v>0</v>
          </cell>
          <cell r="G185">
            <v>0</v>
          </cell>
          <cell r="H185">
            <v>0</v>
          </cell>
          <cell r="I185">
            <v>0</v>
          </cell>
          <cell r="J185">
            <v>0</v>
          </cell>
          <cell r="K185">
            <v>-15000</v>
          </cell>
        </row>
        <row r="186">
          <cell r="F186">
            <v>-23166</v>
          </cell>
          <cell r="G186">
            <v>0</v>
          </cell>
          <cell r="H186">
            <v>-23166</v>
          </cell>
          <cell r="I186">
            <v>0</v>
          </cell>
          <cell r="J186">
            <v>-23166</v>
          </cell>
          <cell r="K186">
            <v>-2874620</v>
          </cell>
        </row>
        <row r="187">
          <cell r="F187">
            <v>0</v>
          </cell>
          <cell r="G187">
            <v>0</v>
          </cell>
          <cell r="H187">
            <v>0</v>
          </cell>
          <cell r="I187">
            <v>0</v>
          </cell>
          <cell r="J187">
            <v>0</v>
          </cell>
          <cell r="K187">
            <v>0</v>
          </cell>
        </row>
        <row r="188">
          <cell r="F188">
            <v>-325</v>
          </cell>
          <cell r="G188">
            <v>0</v>
          </cell>
          <cell r="H188">
            <v>-325</v>
          </cell>
          <cell r="I188">
            <v>0</v>
          </cell>
          <cell r="J188">
            <v>-325</v>
          </cell>
          <cell r="K188">
            <v>0</v>
          </cell>
        </row>
        <row r="189">
          <cell r="F189">
            <v>0</v>
          </cell>
          <cell r="G189">
            <v>0</v>
          </cell>
          <cell r="H189">
            <v>0</v>
          </cell>
          <cell r="I189">
            <v>0</v>
          </cell>
          <cell r="J189">
            <v>0</v>
          </cell>
          <cell r="K189">
            <v>0</v>
          </cell>
        </row>
        <row r="190">
          <cell r="F190">
            <v>0</v>
          </cell>
          <cell r="G190">
            <v>0</v>
          </cell>
          <cell r="H190">
            <v>0</v>
          </cell>
          <cell r="I190">
            <v>0</v>
          </cell>
          <cell r="J190">
            <v>0</v>
          </cell>
          <cell r="K190">
            <v>0</v>
          </cell>
        </row>
        <row r="191">
          <cell r="F191">
            <v>0</v>
          </cell>
          <cell r="G191">
            <v>0</v>
          </cell>
          <cell r="H191">
            <v>0</v>
          </cell>
          <cell r="I191">
            <v>0</v>
          </cell>
          <cell r="J191">
            <v>0</v>
          </cell>
          <cell r="K191">
            <v>0</v>
          </cell>
        </row>
        <row r="192">
          <cell r="F192">
            <v>0</v>
          </cell>
          <cell r="G192">
            <v>0</v>
          </cell>
          <cell r="H192">
            <v>0</v>
          </cell>
          <cell r="I192">
            <v>0</v>
          </cell>
          <cell r="J192">
            <v>0</v>
          </cell>
          <cell r="K192">
            <v>0</v>
          </cell>
        </row>
        <row r="193">
          <cell r="F193">
            <v>0</v>
          </cell>
          <cell r="G193">
            <v>0</v>
          </cell>
          <cell r="H193">
            <v>0</v>
          </cell>
          <cell r="I193">
            <v>0</v>
          </cell>
          <cell r="J193">
            <v>0</v>
          </cell>
          <cell r="K193">
            <v>0</v>
          </cell>
        </row>
        <row r="194">
          <cell r="F194">
            <v>0</v>
          </cell>
          <cell r="G194">
            <v>0</v>
          </cell>
          <cell r="H194">
            <v>0</v>
          </cell>
          <cell r="I194">
            <v>0</v>
          </cell>
          <cell r="J194">
            <v>0</v>
          </cell>
          <cell r="K194">
            <v>0</v>
          </cell>
        </row>
        <row r="195">
          <cell r="F195">
            <v>-459544</v>
          </cell>
          <cell r="G195">
            <v>-283907</v>
          </cell>
          <cell r="H195">
            <v>-743451</v>
          </cell>
          <cell r="I195">
            <v>0</v>
          </cell>
          <cell r="J195">
            <v>-743451</v>
          </cell>
          <cell r="K195">
            <v>-5908611</v>
          </cell>
        </row>
        <row r="197">
          <cell r="F197">
            <v>-2094439</v>
          </cell>
          <cell r="G197">
            <v>0</v>
          </cell>
          <cell r="H197">
            <v>-2094439</v>
          </cell>
          <cell r="I197">
            <v>0</v>
          </cell>
          <cell r="J197">
            <v>-2094439</v>
          </cell>
          <cell r="K197">
            <v>-11729653</v>
          </cell>
        </row>
        <row r="198">
          <cell r="F198">
            <v>0</v>
          </cell>
          <cell r="G198">
            <v>0</v>
          </cell>
          <cell r="H198">
            <v>0</v>
          </cell>
          <cell r="I198">
            <v>0</v>
          </cell>
          <cell r="J198">
            <v>0</v>
          </cell>
          <cell r="K198">
            <v>911930</v>
          </cell>
        </row>
        <row r="199">
          <cell r="F199">
            <v>6862864</v>
          </cell>
          <cell r="G199">
            <v>0</v>
          </cell>
          <cell r="H199">
            <v>6862864</v>
          </cell>
          <cell r="I199">
            <v>0</v>
          </cell>
          <cell r="J199">
            <v>6862864</v>
          </cell>
          <cell r="K199">
            <v>2842795</v>
          </cell>
        </row>
        <row r="200">
          <cell r="F200">
            <v>376848</v>
          </cell>
          <cell r="G200">
            <v>0</v>
          </cell>
          <cell r="H200">
            <v>376848</v>
          </cell>
          <cell r="I200">
            <v>0</v>
          </cell>
          <cell r="J200">
            <v>376848</v>
          </cell>
          <cell r="K200">
            <v>18621904</v>
          </cell>
        </row>
        <row r="201">
          <cell r="F201">
            <v>0</v>
          </cell>
          <cell r="G201">
            <v>0</v>
          </cell>
          <cell r="H201">
            <v>0</v>
          </cell>
          <cell r="I201">
            <v>0</v>
          </cell>
          <cell r="J201">
            <v>0</v>
          </cell>
          <cell r="K201">
            <v>0</v>
          </cell>
        </row>
        <row r="202">
          <cell r="F202">
            <v>941</v>
          </cell>
          <cell r="G202">
            <v>0</v>
          </cell>
          <cell r="H202">
            <v>941</v>
          </cell>
          <cell r="I202">
            <v>0</v>
          </cell>
          <cell r="J202">
            <v>941</v>
          </cell>
          <cell r="K202">
            <v>0</v>
          </cell>
        </row>
        <row r="203">
          <cell r="F203">
            <v>0</v>
          </cell>
          <cell r="G203">
            <v>0</v>
          </cell>
          <cell r="H203">
            <v>0</v>
          </cell>
          <cell r="I203">
            <v>0</v>
          </cell>
          <cell r="J203">
            <v>0</v>
          </cell>
          <cell r="K203">
            <v>0</v>
          </cell>
        </row>
        <row r="204">
          <cell r="F204">
            <v>3252002</v>
          </cell>
          <cell r="G204">
            <v>0</v>
          </cell>
          <cell r="H204">
            <v>3252002</v>
          </cell>
          <cell r="I204">
            <v>0</v>
          </cell>
          <cell r="J204">
            <v>3252002</v>
          </cell>
          <cell r="K204">
            <v>-9156557</v>
          </cell>
        </row>
        <row r="205">
          <cell r="F205">
            <v>664452</v>
          </cell>
          <cell r="G205">
            <v>0</v>
          </cell>
          <cell r="H205">
            <v>664452</v>
          </cell>
          <cell r="I205">
            <v>0</v>
          </cell>
          <cell r="J205">
            <v>664452</v>
          </cell>
          <cell r="K205">
            <v>3468429</v>
          </cell>
        </row>
        <row r="206">
          <cell r="F206">
            <v>-18209</v>
          </cell>
          <cell r="G206">
            <v>0</v>
          </cell>
          <cell r="H206">
            <v>-18209</v>
          </cell>
          <cell r="I206">
            <v>0</v>
          </cell>
          <cell r="J206">
            <v>-18209</v>
          </cell>
          <cell r="K206">
            <v>-1331225</v>
          </cell>
        </row>
        <row r="207">
          <cell r="F207">
            <v>0</v>
          </cell>
          <cell r="G207">
            <v>0</v>
          </cell>
          <cell r="H207">
            <v>0</v>
          </cell>
          <cell r="I207">
            <v>0</v>
          </cell>
          <cell r="J207">
            <v>0</v>
          </cell>
          <cell r="K207">
            <v>61452</v>
          </cell>
        </row>
        <row r="208">
          <cell r="F208">
            <v>-5780</v>
          </cell>
          <cell r="G208">
            <v>0</v>
          </cell>
          <cell r="H208">
            <v>-5780</v>
          </cell>
          <cell r="I208">
            <v>0</v>
          </cell>
          <cell r="J208">
            <v>-5780</v>
          </cell>
          <cell r="K208">
            <v>351354</v>
          </cell>
        </row>
        <row r="209">
          <cell r="F209">
            <v>-185</v>
          </cell>
          <cell r="G209">
            <v>0</v>
          </cell>
          <cell r="H209">
            <v>-185</v>
          </cell>
          <cell r="I209">
            <v>0</v>
          </cell>
          <cell r="J209">
            <v>-185</v>
          </cell>
          <cell r="K209">
            <v>3621921</v>
          </cell>
        </row>
        <row r="210">
          <cell r="F210">
            <v>8</v>
          </cell>
          <cell r="G210">
            <v>0</v>
          </cell>
          <cell r="H210">
            <v>8</v>
          </cell>
          <cell r="I210">
            <v>0</v>
          </cell>
          <cell r="J210">
            <v>8</v>
          </cell>
          <cell r="K210">
            <v>0</v>
          </cell>
        </row>
        <row r="211">
          <cell r="F211">
            <v>0</v>
          </cell>
          <cell r="G211">
            <v>0</v>
          </cell>
          <cell r="H211">
            <v>0</v>
          </cell>
          <cell r="I211">
            <v>0</v>
          </cell>
          <cell r="J211">
            <v>0</v>
          </cell>
          <cell r="K211">
            <v>0</v>
          </cell>
        </row>
        <row r="212">
          <cell r="F212">
            <v>-53302</v>
          </cell>
          <cell r="G212">
            <v>0</v>
          </cell>
          <cell r="H212">
            <v>-53302</v>
          </cell>
          <cell r="I212">
            <v>0</v>
          </cell>
          <cell r="J212">
            <v>-53302</v>
          </cell>
          <cell r="K212">
            <v>1070099</v>
          </cell>
        </row>
        <row r="213">
          <cell r="F213">
            <v>0</v>
          </cell>
          <cell r="G213">
            <v>0</v>
          </cell>
          <cell r="H213">
            <v>0</v>
          </cell>
          <cell r="I213">
            <v>0</v>
          </cell>
          <cell r="J213">
            <v>0</v>
          </cell>
          <cell r="K213">
            <v>-86635</v>
          </cell>
        </row>
        <row r="214">
          <cell r="F214">
            <v>28201</v>
          </cell>
          <cell r="G214">
            <v>0</v>
          </cell>
          <cell r="H214">
            <v>28201</v>
          </cell>
          <cell r="I214">
            <v>0</v>
          </cell>
          <cell r="J214">
            <v>28201</v>
          </cell>
          <cell r="K214">
            <v>-265292</v>
          </cell>
        </row>
        <row r="215">
          <cell r="F215">
            <v>2135</v>
          </cell>
          <cell r="G215">
            <v>0</v>
          </cell>
          <cell r="H215">
            <v>2135</v>
          </cell>
          <cell r="I215">
            <v>0</v>
          </cell>
          <cell r="J215">
            <v>2135</v>
          </cell>
          <cell r="K215">
            <v>-151521</v>
          </cell>
        </row>
        <row r="216">
          <cell r="F216">
            <v>5</v>
          </cell>
          <cell r="G216">
            <v>0</v>
          </cell>
          <cell r="H216">
            <v>5</v>
          </cell>
          <cell r="I216">
            <v>0</v>
          </cell>
          <cell r="J216">
            <v>5</v>
          </cell>
          <cell r="K216">
            <v>0</v>
          </cell>
        </row>
        <row r="217">
          <cell r="F217">
            <v>0</v>
          </cell>
          <cell r="G217">
            <v>0</v>
          </cell>
          <cell r="H217">
            <v>0</v>
          </cell>
          <cell r="I217">
            <v>0</v>
          </cell>
          <cell r="J217">
            <v>0</v>
          </cell>
          <cell r="K217">
            <v>0</v>
          </cell>
        </row>
        <row r="218">
          <cell r="F218">
            <v>-74410842</v>
          </cell>
          <cell r="G218">
            <v>0</v>
          </cell>
          <cell r="H218">
            <v>-74410842</v>
          </cell>
          <cell r="I218">
            <v>0</v>
          </cell>
          <cell r="J218">
            <v>-74410842</v>
          </cell>
          <cell r="K218">
            <v>-62681189</v>
          </cell>
        </row>
        <row r="219">
          <cell r="F219">
            <v>745331</v>
          </cell>
          <cell r="G219">
            <v>0</v>
          </cell>
          <cell r="H219">
            <v>745331</v>
          </cell>
          <cell r="I219">
            <v>0</v>
          </cell>
          <cell r="J219">
            <v>745331</v>
          </cell>
          <cell r="K219">
            <v>-166600</v>
          </cell>
        </row>
        <row r="220">
          <cell r="F220">
            <v>5559757</v>
          </cell>
          <cell r="G220">
            <v>0</v>
          </cell>
          <cell r="H220">
            <v>5559757</v>
          </cell>
          <cell r="I220">
            <v>0</v>
          </cell>
          <cell r="J220">
            <v>5559757</v>
          </cell>
          <cell r="K220">
            <v>2716962</v>
          </cell>
        </row>
        <row r="221">
          <cell r="F221">
            <v>17353258</v>
          </cell>
          <cell r="G221">
            <v>0</v>
          </cell>
          <cell r="H221">
            <v>17353258</v>
          </cell>
          <cell r="I221">
            <v>0</v>
          </cell>
          <cell r="J221">
            <v>17353258</v>
          </cell>
          <cell r="K221">
            <v>-1268646</v>
          </cell>
        </row>
        <row r="222">
          <cell r="F222">
            <v>5625201</v>
          </cell>
          <cell r="G222">
            <v>0</v>
          </cell>
          <cell r="H222">
            <v>5625201</v>
          </cell>
          <cell r="I222">
            <v>0</v>
          </cell>
          <cell r="J222">
            <v>5625201</v>
          </cell>
          <cell r="K222">
            <v>13845471</v>
          </cell>
        </row>
        <row r="223">
          <cell r="F223">
            <v>-918338</v>
          </cell>
          <cell r="G223">
            <v>0</v>
          </cell>
          <cell r="H223">
            <v>-918338</v>
          </cell>
          <cell r="I223">
            <v>0</v>
          </cell>
          <cell r="J223">
            <v>-918338</v>
          </cell>
          <cell r="K223">
            <v>8238219</v>
          </cell>
        </row>
        <row r="224">
          <cell r="F224">
            <v>-4497623</v>
          </cell>
          <cell r="G224">
            <v>0</v>
          </cell>
          <cell r="H224">
            <v>-4497623</v>
          </cell>
          <cell r="I224">
            <v>0</v>
          </cell>
          <cell r="J224">
            <v>-4497623</v>
          </cell>
          <cell r="K224">
            <v>-7201125</v>
          </cell>
        </row>
        <row r="225">
          <cell r="F225">
            <v>-4619465</v>
          </cell>
          <cell r="G225">
            <v>0</v>
          </cell>
          <cell r="H225">
            <v>-4619465</v>
          </cell>
          <cell r="I225">
            <v>0</v>
          </cell>
          <cell r="J225">
            <v>-4619465</v>
          </cell>
          <cell r="K225">
            <v>-5186116</v>
          </cell>
        </row>
        <row r="226">
          <cell r="F226">
            <v>-5707309</v>
          </cell>
          <cell r="G226">
            <v>0</v>
          </cell>
          <cell r="H226">
            <v>-5707309</v>
          </cell>
          <cell r="I226">
            <v>0</v>
          </cell>
          <cell r="J226">
            <v>-5707309</v>
          </cell>
          <cell r="K226">
            <v>-9175738</v>
          </cell>
        </row>
        <row r="227">
          <cell r="F227">
            <v>-129816</v>
          </cell>
          <cell r="G227">
            <v>0</v>
          </cell>
          <cell r="H227">
            <v>-129816</v>
          </cell>
          <cell r="I227">
            <v>0</v>
          </cell>
          <cell r="J227">
            <v>-129816</v>
          </cell>
          <cell r="K227">
            <v>-129816</v>
          </cell>
        </row>
        <row r="228">
          <cell r="F228">
            <v>-2776632</v>
          </cell>
          <cell r="G228">
            <v>0</v>
          </cell>
          <cell r="H228">
            <v>-2776632</v>
          </cell>
          <cell r="I228">
            <v>0</v>
          </cell>
          <cell r="J228">
            <v>-2776632</v>
          </cell>
          <cell r="K228">
            <v>-19655606</v>
          </cell>
        </row>
        <row r="229">
          <cell r="F229">
            <v>0</v>
          </cell>
          <cell r="G229">
            <v>0</v>
          </cell>
          <cell r="H229">
            <v>0</v>
          </cell>
          <cell r="I229">
            <v>0</v>
          </cell>
          <cell r="J229">
            <v>0</v>
          </cell>
          <cell r="K229">
            <v>-768849</v>
          </cell>
        </row>
        <row r="230">
          <cell r="F230">
            <v>12519623</v>
          </cell>
          <cell r="G230">
            <v>0</v>
          </cell>
          <cell r="H230">
            <v>12519623</v>
          </cell>
          <cell r="I230">
            <v>0</v>
          </cell>
          <cell r="J230">
            <v>12519623</v>
          </cell>
          <cell r="K230">
            <v>9204691</v>
          </cell>
        </row>
        <row r="231">
          <cell r="F231">
            <v>-217376</v>
          </cell>
          <cell r="G231">
            <v>0</v>
          </cell>
          <cell r="H231">
            <v>-217376</v>
          </cell>
          <cell r="I231">
            <v>0</v>
          </cell>
          <cell r="J231">
            <v>-217376</v>
          </cell>
          <cell r="K231">
            <v>-4467380</v>
          </cell>
        </row>
        <row r="232">
          <cell r="F232">
            <v>21289</v>
          </cell>
          <cell r="G232">
            <v>0</v>
          </cell>
          <cell r="H232">
            <v>21289</v>
          </cell>
          <cell r="I232">
            <v>0</v>
          </cell>
          <cell r="J232">
            <v>21289</v>
          </cell>
          <cell r="K232">
            <v>18749</v>
          </cell>
        </row>
        <row r="233">
          <cell r="F233">
            <v>0</v>
          </cell>
          <cell r="G233">
            <v>0</v>
          </cell>
          <cell r="H233">
            <v>0</v>
          </cell>
          <cell r="I233">
            <v>0</v>
          </cell>
          <cell r="J233">
            <v>0</v>
          </cell>
          <cell r="K233">
            <v>0</v>
          </cell>
        </row>
        <row r="234">
          <cell r="F234">
            <v>-46202</v>
          </cell>
          <cell r="G234">
            <v>0</v>
          </cell>
          <cell r="H234">
            <v>-46202</v>
          </cell>
          <cell r="I234">
            <v>0</v>
          </cell>
          <cell r="J234">
            <v>-46202</v>
          </cell>
          <cell r="K234">
            <v>18203</v>
          </cell>
        </row>
        <row r="235">
          <cell r="F235">
            <v>-1261133</v>
          </cell>
          <cell r="G235">
            <v>0</v>
          </cell>
          <cell r="H235">
            <v>-1261133</v>
          </cell>
          <cell r="I235">
            <v>0</v>
          </cell>
          <cell r="J235">
            <v>-1261133</v>
          </cell>
          <cell r="K235">
            <v>195951</v>
          </cell>
        </row>
        <row r="236">
          <cell r="F236">
            <v>-76472</v>
          </cell>
          <cell r="G236">
            <v>0</v>
          </cell>
          <cell r="H236">
            <v>-76472</v>
          </cell>
          <cell r="I236">
            <v>0</v>
          </cell>
          <cell r="J236">
            <v>-76472</v>
          </cell>
          <cell r="K236">
            <v>-139266</v>
          </cell>
        </row>
        <row r="237">
          <cell r="F237">
            <v>-5671</v>
          </cell>
          <cell r="G237">
            <v>0</v>
          </cell>
          <cell r="H237">
            <v>-5671</v>
          </cell>
          <cell r="I237">
            <v>0</v>
          </cell>
          <cell r="J237">
            <v>-5671</v>
          </cell>
          <cell r="K237">
            <v>0</v>
          </cell>
        </row>
        <row r="238">
          <cell r="F238">
            <v>124432</v>
          </cell>
          <cell r="G238">
            <v>0</v>
          </cell>
          <cell r="H238">
            <v>124432</v>
          </cell>
          <cell r="I238">
            <v>0</v>
          </cell>
          <cell r="J238">
            <v>124432</v>
          </cell>
          <cell r="K238">
            <v>4953318</v>
          </cell>
        </row>
        <row r="239">
          <cell r="F239">
            <v>0</v>
          </cell>
          <cell r="G239">
            <v>0</v>
          </cell>
          <cell r="H239">
            <v>0</v>
          </cell>
          <cell r="I239">
            <v>0</v>
          </cell>
          <cell r="J239">
            <v>0</v>
          </cell>
          <cell r="K239">
            <v>205812</v>
          </cell>
        </row>
        <row r="240">
          <cell r="F240">
            <v>-321676</v>
          </cell>
          <cell r="G240">
            <v>0</v>
          </cell>
          <cell r="H240">
            <v>-321676</v>
          </cell>
          <cell r="I240">
            <v>0</v>
          </cell>
          <cell r="J240">
            <v>-321676</v>
          </cell>
          <cell r="K240">
            <v>-2289817</v>
          </cell>
        </row>
        <row r="241">
          <cell r="F241">
            <v>4040</v>
          </cell>
          <cell r="G241">
            <v>0</v>
          </cell>
          <cell r="H241">
            <v>4040</v>
          </cell>
          <cell r="I241">
            <v>0</v>
          </cell>
          <cell r="J241">
            <v>4040</v>
          </cell>
          <cell r="K241">
            <v>942612</v>
          </cell>
        </row>
        <row r="242">
          <cell r="F242">
            <v>-801</v>
          </cell>
          <cell r="G242">
            <v>0</v>
          </cell>
          <cell r="H242">
            <v>-801</v>
          </cell>
          <cell r="I242">
            <v>0</v>
          </cell>
          <cell r="J242">
            <v>-801</v>
          </cell>
          <cell r="K242">
            <v>-4313</v>
          </cell>
        </row>
        <row r="243">
          <cell r="F243">
            <v>644954</v>
          </cell>
          <cell r="G243">
            <v>0</v>
          </cell>
          <cell r="H243">
            <v>644954</v>
          </cell>
          <cell r="I243">
            <v>0</v>
          </cell>
          <cell r="J243">
            <v>644954</v>
          </cell>
          <cell r="K243">
            <v>-364408</v>
          </cell>
        </row>
        <row r="244">
          <cell r="F244">
            <v>0</v>
          </cell>
          <cell r="G244">
            <v>0</v>
          </cell>
          <cell r="H244">
            <v>0</v>
          </cell>
          <cell r="I244">
            <v>0</v>
          </cell>
          <cell r="J244">
            <v>0</v>
          </cell>
          <cell r="K244">
            <v>-11373</v>
          </cell>
        </row>
        <row r="245">
          <cell r="F245">
            <v>-3100698</v>
          </cell>
          <cell r="G245">
            <v>0</v>
          </cell>
          <cell r="H245">
            <v>-3100698</v>
          </cell>
          <cell r="I245">
            <v>0</v>
          </cell>
          <cell r="J245">
            <v>-3100698</v>
          </cell>
          <cell r="K245">
            <v>171921</v>
          </cell>
        </row>
        <row r="246">
          <cell r="F246">
            <v>55788</v>
          </cell>
          <cell r="G246">
            <v>0</v>
          </cell>
          <cell r="H246">
            <v>55788</v>
          </cell>
          <cell r="I246">
            <v>0</v>
          </cell>
          <cell r="J246">
            <v>55788</v>
          </cell>
          <cell r="K246">
            <v>-95307</v>
          </cell>
        </row>
        <row r="247">
          <cell r="F247">
            <v>-5487</v>
          </cell>
          <cell r="G247">
            <v>0</v>
          </cell>
          <cell r="H247">
            <v>-5487</v>
          </cell>
          <cell r="I247">
            <v>0</v>
          </cell>
          <cell r="J247">
            <v>-5487</v>
          </cell>
          <cell r="K247">
            <v>563</v>
          </cell>
        </row>
        <row r="248">
          <cell r="F248">
            <v>-79762358</v>
          </cell>
          <cell r="G248">
            <v>0</v>
          </cell>
          <cell r="H248">
            <v>-79762358</v>
          </cell>
          <cell r="I248">
            <v>0</v>
          </cell>
          <cell r="J248">
            <v>-79762358</v>
          </cell>
          <cell r="K248">
            <v>-60106752</v>
          </cell>
        </row>
        <row r="249">
          <cell r="F249">
            <v>-642763</v>
          </cell>
          <cell r="G249">
            <v>0</v>
          </cell>
          <cell r="H249">
            <v>-642763</v>
          </cell>
          <cell r="I249">
            <v>0</v>
          </cell>
          <cell r="J249">
            <v>-642763</v>
          </cell>
          <cell r="K249">
            <v>126086</v>
          </cell>
        </row>
        <row r="250">
          <cell r="F250">
            <v>10234801</v>
          </cell>
          <cell r="G250">
            <v>0</v>
          </cell>
          <cell r="H250">
            <v>10234801</v>
          </cell>
          <cell r="I250">
            <v>0</v>
          </cell>
          <cell r="J250">
            <v>10234801</v>
          </cell>
          <cell r="K250">
            <v>1030110</v>
          </cell>
        </row>
        <row r="251">
          <cell r="F251">
            <v>-3546458</v>
          </cell>
          <cell r="G251">
            <v>0</v>
          </cell>
          <cell r="H251">
            <v>-3546458</v>
          </cell>
          <cell r="I251">
            <v>0</v>
          </cell>
          <cell r="J251">
            <v>-3546458</v>
          </cell>
          <cell r="K251">
            <v>920922</v>
          </cell>
        </row>
        <row r="252">
          <cell r="F252">
            <v>-24359170</v>
          </cell>
          <cell r="G252">
            <v>0</v>
          </cell>
          <cell r="H252">
            <v>-24359170</v>
          </cell>
          <cell r="I252">
            <v>0</v>
          </cell>
          <cell r="J252">
            <v>-24359170</v>
          </cell>
          <cell r="K252">
            <v>-13214964</v>
          </cell>
        </row>
        <row r="253">
          <cell r="F253">
            <v>1300662</v>
          </cell>
          <cell r="G253">
            <v>0</v>
          </cell>
          <cell r="H253">
            <v>1300662</v>
          </cell>
          <cell r="I253">
            <v>0</v>
          </cell>
          <cell r="J253">
            <v>1300662</v>
          </cell>
          <cell r="K253">
            <v>1225773</v>
          </cell>
        </row>
        <row r="254">
          <cell r="F254">
            <v>6933017</v>
          </cell>
          <cell r="G254">
            <v>0</v>
          </cell>
          <cell r="H254">
            <v>6933017</v>
          </cell>
          <cell r="I254">
            <v>0</v>
          </cell>
          <cell r="J254">
            <v>6933017</v>
          </cell>
          <cell r="K254">
            <v>3125405</v>
          </cell>
        </row>
        <row r="255">
          <cell r="F255">
            <v>-759396</v>
          </cell>
          <cell r="G255">
            <v>0</v>
          </cell>
          <cell r="H255">
            <v>-759396</v>
          </cell>
          <cell r="I255">
            <v>0</v>
          </cell>
          <cell r="J255">
            <v>-759396</v>
          </cell>
          <cell r="K255">
            <v>-460792</v>
          </cell>
        </row>
        <row r="256">
          <cell r="F256">
            <v>91916</v>
          </cell>
          <cell r="G256">
            <v>0</v>
          </cell>
          <cell r="H256">
            <v>91916</v>
          </cell>
          <cell r="I256">
            <v>0</v>
          </cell>
          <cell r="J256">
            <v>91916</v>
          </cell>
          <cell r="K256">
            <v>73167</v>
          </cell>
        </row>
        <row r="257">
          <cell r="F257">
            <v>-1693984</v>
          </cell>
          <cell r="G257">
            <v>0</v>
          </cell>
          <cell r="H257">
            <v>-1693984</v>
          </cell>
          <cell r="I257">
            <v>0</v>
          </cell>
          <cell r="J257">
            <v>-1693984</v>
          </cell>
          <cell r="K257">
            <v>-9691141</v>
          </cell>
        </row>
        <row r="258">
          <cell r="F258">
            <v>0</v>
          </cell>
          <cell r="G258">
            <v>0</v>
          </cell>
          <cell r="H258">
            <v>0</v>
          </cell>
          <cell r="I258">
            <v>0</v>
          </cell>
          <cell r="J258">
            <v>0</v>
          </cell>
          <cell r="K258">
            <v>-143081</v>
          </cell>
        </row>
        <row r="259">
          <cell r="F259">
            <v>7199809</v>
          </cell>
          <cell r="G259">
            <v>0</v>
          </cell>
          <cell r="H259">
            <v>7199809</v>
          </cell>
          <cell r="I259">
            <v>0</v>
          </cell>
          <cell r="J259">
            <v>7199809</v>
          </cell>
          <cell r="K259">
            <v>8646994</v>
          </cell>
        </row>
        <row r="260">
          <cell r="F260">
            <v>-159472</v>
          </cell>
          <cell r="G260">
            <v>0</v>
          </cell>
          <cell r="H260">
            <v>-159472</v>
          </cell>
          <cell r="I260">
            <v>0</v>
          </cell>
          <cell r="J260">
            <v>-159472</v>
          </cell>
          <cell r="K260">
            <v>-14154524</v>
          </cell>
        </row>
        <row r="261">
          <cell r="F261">
            <v>-21289</v>
          </cell>
          <cell r="G261">
            <v>0</v>
          </cell>
          <cell r="H261">
            <v>-21289</v>
          </cell>
          <cell r="I261">
            <v>0</v>
          </cell>
          <cell r="J261">
            <v>-21289</v>
          </cell>
          <cell r="K261">
            <v>-18749</v>
          </cell>
        </row>
        <row r="262">
          <cell r="F262">
            <v>0</v>
          </cell>
          <cell r="G262">
            <v>0</v>
          </cell>
          <cell r="H262">
            <v>0</v>
          </cell>
          <cell r="I262">
            <v>0</v>
          </cell>
          <cell r="J262">
            <v>0</v>
          </cell>
          <cell r="K262">
            <v>0</v>
          </cell>
        </row>
        <row r="263">
          <cell r="F263">
            <v>10518</v>
          </cell>
          <cell r="G263">
            <v>0</v>
          </cell>
          <cell r="H263">
            <v>10518</v>
          </cell>
          <cell r="I263">
            <v>0</v>
          </cell>
          <cell r="J263">
            <v>10518</v>
          </cell>
          <cell r="K263">
            <v>4929</v>
          </cell>
        </row>
        <row r="264">
          <cell r="F264">
            <v>63728</v>
          </cell>
          <cell r="G264">
            <v>0</v>
          </cell>
          <cell r="H264">
            <v>63728</v>
          </cell>
          <cell r="I264">
            <v>0</v>
          </cell>
          <cell r="J264">
            <v>63728</v>
          </cell>
          <cell r="K264">
            <v>2649013</v>
          </cell>
        </row>
        <row r="265">
          <cell r="F265">
            <v>0</v>
          </cell>
          <cell r="G265">
            <v>0</v>
          </cell>
          <cell r="H265">
            <v>0</v>
          </cell>
          <cell r="I265">
            <v>0</v>
          </cell>
          <cell r="J265">
            <v>0</v>
          </cell>
          <cell r="K265">
            <v>41266</v>
          </cell>
        </row>
        <row r="266">
          <cell r="F266">
            <v>-217049</v>
          </cell>
          <cell r="G266">
            <v>0</v>
          </cell>
          <cell r="H266">
            <v>-217049</v>
          </cell>
          <cell r="I266">
            <v>0</v>
          </cell>
          <cell r="J266">
            <v>-217049</v>
          </cell>
          <cell r="K266">
            <v>-2388675</v>
          </cell>
        </row>
        <row r="267">
          <cell r="F267">
            <v>1896</v>
          </cell>
          <cell r="G267">
            <v>0</v>
          </cell>
          <cell r="H267">
            <v>1896</v>
          </cell>
          <cell r="I267">
            <v>0</v>
          </cell>
          <cell r="J267">
            <v>1896</v>
          </cell>
          <cell r="K267">
            <v>3283896</v>
          </cell>
        </row>
        <row r="268">
          <cell r="F268">
            <v>881</v>
          </cell>
          <cell r="G268">
            <v>0</v>
          </cell>
          <cell r="H268">
            <v>881</v>
          </cell>
          <cell r="I268">
            <v>0</v>
          </cell>
          <cell r="J268">
            <v>881</v>
          </cell>
          <cell r="K268">
            <v>4584</v>
          </cell>
        </row>
        <row r="269">
          <cell r="F269">
            <v>459986</v>
          </cell>
          <cell r="G269">
            <v>0</v>
          </cell>
          <cell r="H269">
            <v>459986</v>
          </cell>
          <cell r="I269">
            <v>0</v>
          </cell>
          <cell r="J269">
            <v>459986</v>
          </cell>
          <cell r="K269">
            <v>1938</v>
          </cell>
        </row>
        <row r="270">
          <cell r="F270">
            <v>0</v>
          </cell>
          <cell r="G270">
            <v>0</v>
          </cell>
          <cell r="H270">
            <v>0</v>
          </cell>
          <cell r="I270">
            <v>0</v>
          </cell>
          <cell r="J270">
            <v>0</v>
          </cell>
          <cell r="K270">
            <v>-51</v>
          </cell>
        </row>
        <row r="271">
          <cell r="F271">
            <v>-2004932</v>
          </cell>
          <cell r="G271">
            <v>0</v>
          </cell>
          <cell r="H271">
            <v>-2004932</v>
          </cell>
          <cell r="I271">
            <v>0</v>
          </cell>
          <cell r="J271">
            <v>-2004932</v>
          </cell>
          <cell r="K271">
            <v>1328</v>
          </cell>
        </row>
        <row r="272">
          <cell r="F272">
            <v>45679</v>
          </cell>
          <cell r="G272">
            <v>0</v>
          </cell>
          <cell r="H272">
            <v>45679</v>
          </cell>
          <cell r="I272">
            <v>0</v>
          </cell>
          <cell r="J272">
            <v>45679</v>
          </cell>
          <cell r="K272">
            <v>-1390</v>
          </cell>
        </row>
        <row r="273">
          <cell r="F273">
            <v>5922</v>
          </cell>
          <cell r="G273">
            <v>0</v>
          </cell>
          <cell r="H273">
            <v>5922</v>
          </cell>
          <cell r="I273">
            <v>0</v>
          </cell>
          <cell r="J273">
            <v>5922</v>
          </cell>
          <cell r="K273">
            <v>3</v>
          </cell>
        </row>
        <row r="274">
          <cell r="F274">
            <v>-49074455</v>
          </cell>
          <cell r="G274">
            <v>0</v>
          </cell>
          <cell r="H274">
            <v>-49074455</v>
          </cell>
          <cell r="I274">
            <v>0</v>
          </cell>
          <cell r="J274">
            <v>-49074455</v>
          </cell>
          <cell r="K274">
            <v>-39383314</v>
          </cell>
        </row>
        <row r="275">
          <cell r="F275">
            <v>-102567</v>
          </cell>
          <cell r="G275">
            <v>0</v>
          </cell>
          <cell r="H275">
            <v>-102567</v>
          </cell>
          <cell r="I275">
            <v>0</v>
          </cell>
          <cell r="J275">
            <v>-102567</v>
          </cell>
          <cell r="K275">
            <v>40514</v>
          </cell>
        </row>
        <row r="276">
          <cell r="F276">
            <v>8869475</v>
          </cell>
          <cell r="G276">
            <v>0</v>
          </cell>
          <cell r="H276">
            <v>8869475</v>
          </cell>
          <cell r="I276">
            <v>0</v>
          </cell>
          <cell r="J276">
            <v>8869475</v>
          </cell>
          <cell r="K276">
            <v>221153</v>
          </cell>
        </row>
        <row r="277">
          <cell r="F277">
            <v>-13806801</v>
          </cell>
          <cell r="G277">
            <v>0</v>
          </cell>
          <cell r="H277">
            <v>-13806801</v>
          </cell>
          <cell r="I277">
            <v>0</v>
          </cell>
          <cell r="J277">
            <v>-13806801</v>
          </cell>
          <cell r="K277">
            <v>347723</v>
          </cell>
        </row>
        <row r="278">
          <cell r="F278">
            <v>-20052079</v>
          </cell>
          <cell r="G278">
            <v>0</v>
          </cell>
          <cell r="H278">
            <v>-20052079</v>
          </cell>
          <cell r="I278">
            <v>0</v>
          </cell>
          <cell r="J278">
            <v>-20052079</v>
          </cell>
          <cell r="K278">
            <v>-10193587</v>
          </cell>
        </row>
        <row r="279">
          <cell r="F279">
            <v>21308</v>
          </cell>
          <cell r="G279">
            <v>0</v>
          </cell>
          <cell r="H279">
            <v>21308</v>
          </cell>
          <cell r="I279">
            <v>0</v>
          </cell>
          <cell r="J279">
            <v>21308</v>
          </cell>
          <cell r="K279">
            <v>16379</v>
          </cell>
        </row>
        <row r="280">
          <cell r="F280">
            <v>4981236</v>
          </cell>
          <cell r="G280">
            <v>0</v>
          </cell>
          <cell r="H280">
            <v>4981236</v>
          </cell>
          <cell r="I280">
            <v>0</v>
          </cell>
          <cell r="J280">
            <v>4981236</v>
          </cell>
          <cell r="K280">
            <v>1391152</v>
          </cell>
        </row>
        <row r="281">
          <cell r="F281">
            <v>-15207</v>
          </cell>
          <cell r="G281">
            <v>0</v>
          </cell>
          <cell r="H281">
            <v>-15207</v>
          </cell>
          <cell r="I281">
            <v>0</v>
          </cell>
          <cell r="J281">
            <v>-15207</v>
          </cell>
          <cell r="K281">
            <v>-15707</v>
          </cell>
        </row>
        <row r="282">
          <cell r="F282">
            <v>37898</v>
          </cell>
          <cell r="G282">
            <v>0</v>
          </cell>
          <cell r="H282">
            <v>37898</v>
          </cell>
          <cell r="I282">
            <v>0</v>
          </cell>
          <cell r="J282">
            <v>37898</v>
          </cell>
          <cell r="K282">
            <v>56647</v>
          </cell>
        </row>
        <row r="283">
          <cell r="F283">
            <v>-202385575</v>
          </cell>
          <cell r="G283">
            <v>0</v>
          </cell>
          <cell r="H283">
            <v>-202385575</v>
          </cell>
          <cell r="I283">
            <v>0</v>
          </cell>
          <cell r="J283">
            <v>-202385575</v>
          </cell>
          <cell r="K283">
            <v>-191427821</v>
          </cell>
        </row>
        <row r="285">
          <cell r="F285">
            <v>-2028923</v>
          </cell>
          <cell r="G285">
            <v>0</v>
          </cell>
          <cell r="H285">
            <v>-2028923</v>
          </cell>
          <cell r="I285">
            <v>0</v>
          </cell>
          <cell r="J285">
            <v>-2028923</v>
          </cell>
          <cell r="K285">
            <v>-835213</v>
          </cell>
        </row>
        <row r="286">
          <cell r="F286">
            <v>-1406462</v>
          </cell>
          <cell r="G286">
            <v>0</v>
          </cell>
          <cell r="H286">
            <v>-1406462</v>
          </cell>
          <cell r="I286">
            <v>0</v>
          </cell>
          <cell r="J286">
            <v>-1406462</v>
          </cell>
          <cell r="K286">
            <v>-1406467</v>
          </cell>
        </row>
        <row r="287">
          <cell r="F287">
            <v>-592327</v>
          </cell>
          <cell r="G287">
            <v>0</v>
          </cell>
          <cell r="H287">
            <v>-592327</v>
          </cell>
          <cell r="I287">
            <v>0</v>
          </cell>
          <cell r="J287">
            <v>-592327</v>
          </cell>
          <cell r="K287">
            <v>-592329</v>
          </cell>
        </row>
        <row r="288">
          <cell r="F288">
            <v>0</v>
          </cell>
          <cell r="G288">
            <v>0</v>
          </cell>
          <cell r="H288">
            <v>0</v>
          </cell>
          <cell r="I288">
            <v>0</v>
          </cell>
          <cell r="J288">
            <v>0</v>
          </cell>
          <cell r="K288">
            <v>0</v>
          </cell>
        </row>
        <row r="289">
          <cell r="F289">
            <v>-297280</v>
          </cell>
          <cell r="G289">
            <v>0</v>
          </cell>
          <cell r="H289">
            <v>-297280</v>
          </cell>
          <cell r="I289">
            <v>0</v>
          </cell>
          <cell r="J289">
            <v>-297280</v>
          </cell>
          <cell r="K289">
            <v>0</v>
          </cell>
        </row>
        <row r="290">
          <cell r="F290">
            <v>-66943</v>
          </cell>
          <cell r="G290">
            <v>0</v>
          </cell>
          <cell r="H290">
            <v>-66943</v>
          </cell>
          <cell r="I290">
            <v>0</v>
          </cell>
          <cell r="J290">
            <v>-66943</v>
          </cell>
          <cell r="K290">
            <v>-60991</v>
          </cell>
        </row>
        <row r="291">
          <cell r="F291">
            <v>-15413</v>
          </cell>
          <cell r="G291">
            <v>0</v>
          </cell>
          <cell r="H291">
            <v>-15413</v>
          </cell>
          <cell r="I291">
            <v>0</v>
          </cell>
          <cell r="J291">
            <v>-15413</v>
          </cell>
          <cell r="K291">
            <v>-13714</v>
          </cell>
        </row>
        <row r="292">
          <cell r="F292">
            <v>0</v>
          </cell>
          <cell r="G292">
            <v>0</v>
          </cell>
          <cell r="H292">
            <v>0</v>
          </cell>
          <cell r="I292">
            <v>0</v>
          </cell>
          <cell r="J292">
            <v>0</v>
          </cell>
          <cell r="K292">
            <v>0</v>
          </cell>
        </row>
        <row r="293">
          <cell r="F293">
            <v>-4145504</v>
          </cell>
          <cell r="G293">
            <v>0</v>
          </cell>
          <cell r="H293">
            <v>-4145504</v>
          </cell>
          <cell r="I293">
            <v>0</v>
          </cell>
          <cell r="J293">
            <v>-4145504</v>
          </cell>
          <cell r="K293">
            <v>-3305407</v>
          </cell>
        </row>
        <row r="294">
          <cell r="F294">
            <v>-8552852</v>
          </cell>
          <cell r="G294">
            <v>0</v>
          </cell>
          <cell r="H294">
            <v>-8552852</v>
          </cell>
          <cell r="I294">
            <v>0</v>
          </cell>
          <cell r="J294">
            <v>-8552852</v>
          </cell>
          <cell r="K294">
            <v>-6214121</v>
          </cell>
        </row>
        <row r="296">
          <cell r="F296">
            <v>9325</v>
          </cell>
          <cell r="G296">
            <v>0</v>
          </cell>
          <cell r="H296">
            <v>9325</v>
          </cell>
          <cell r="I296">
            <v>0</v>
          </cell>
          <cell r="J296">
            <v>9325</v>
          </cell>
          <cell r="K296">
            <v>9311</v>
          </cell>
        </row>
        <row r="297">
          <cell r="F297">
            <v>14723</v>
          </cell>
          <cell r="G297">
            <v>0</v>
          </cell>
          <cell r="H297">
            <v>14723</v>
          </cell>
          <cell r="I297">
            <v>0</v>
          </cell>
          <cell r="J297">
            <v>14723</v>
          </cell>
          <cell r="K297">
            <v>12043</v>
          </cell>
        </row>
        <row r="298">
          <cell r="F298">
            <v>11508</v>
          </cell>
          <cell r="G298">
            <v>0</v>
          </cell>
          <cell r="H298">
            <v>11508</v>
          </cell>
          <cell r="I298">
            <v>0</v>
          </cell>
          <cell r="J298">
            <v>11508</v>
          </cell>
          <cell r="K298">
            <v>9607</v>
          </cell>
        </row>
        <row r="299">
          <cell r="F299">
            <v>35556</v>
          </cell>
          <cell r="G299">
            <v>0</v>
          </cell>
          <cell r="H299">
            <v>35556</v>
          </cell>
          <cell r="I299">
            <v>0</v>
          </cell>
          <cell r="J299">
            <v>35556</v>
          </cell>
          <cell r="K299">
            <v>30961</v>
          </cell>
        </row>
        <row r="301">
          <cell r="F301">
            <v>33332</v>
          </cell>
          <cell r="G301">
            <v>0</v>
          </cell>
          <cell r="H301">
            <v>33332</v>
          </cell>
          <cell r="I301">
            <v>0</v>
          </cell>
          <cell r="J301">
            <v>33332</v>
          </cell>
          <cell r="K301">
            <v>33446</v>
          </cell>
        </row>
        <row r="302">
          <cell r="F302">
            <v>10555</v>
          </cell>
          <cell r="G302">
            <v>0</v>
          </cell>
          <cell r="H302">
            <v>10555</v>
          </cell>
          <cell r="I302">
            <v>0</v>
          </cell>
          <cell r="J302">
            <v>10555</v>
          </cell>
          <cell r="K302">
            <v>12162</v>
          </cell>
        </row>
        <row r="303">
          <cell r="F303">
            <v>4301</v>
          </cell>
          <cell r="G303">
            <v>0</v>
          </cell>
          <cell r="H303">
            <v>4301</v>
          </cell>
          <cell r="I303">
            <v>0</v>
          </cell>
          <cell r="J303">
            <v>4301</v>
          </cell>
          <cell r="K303">
            <v>0</v>
          </cell>
        </row>
        <row r="304">
          <cell r="F304">
            <v>51503</v>
          </cell>
          <cell r="G304">
            <v>0</v>
          </cell>
          <cell r="H304">
            <v>51503</v>
          </cell>
          <cell r="I304">
            <v>0</v>
          </cell>
          <cell r="J304">
            <v>51503</v>
          </cell>
          <cell r="K304">
            <v>43127</v>
          </cell>
        </row>
        <row r="305">
          <cell r="F305">
            <v>16678</v>
          </cell>
          <cell r="G305">
            <v>0</v>
          </cell>
          <cell r="H305">
            <v>16678</v>
          </cell>
          <cell r="I305">
            <v>0</v>
          </cell>
          <cell r="J305">
            <v>16678</v>
          </cell>
          <cell r="K305">
            <v>15682</v>
          </cell>
        </row>
        <row r="306">
          <cell r="F306">
            <v>5634</v>
          </cell>
          <cell r="G306">
            <v>0</v>
          </cell>
          <cell r="H306">
            <v>5634</v>
          </cell>
          <cell r="I306">
            <v>0</v>
          </cell>
          <cell r="J306">
            <v>5634</v>
          </cell>
          <cell r="K306">
            <v>0</v>
          </cell>
        </row>
        <row r="307">
          <cell r="F307">
            <v>40601</v>
          </cell>
          <cell r="G307">
            <v>0</v>
          </cell>
          <cell r="H307">
            <v>40601</v>
          </cell>
          <cell r="I307">
            <v>0</v>
          </cell>
          <cell r="J307">
            <v>40601</v>
          </cell>
          <cell r="K307">
            <v>34332</v>
          </cell>
        </row>
        <row r="308">
          <cell r="F308">
            <v>13163</v>
          </cell>
          <cell r="G308">
            <v>0</v>
          </cell>
          <cell r="H308">
            <v>13163</v>
          </cell>
          <cell r="I308">
            <v>0</v>
          </cell>
          <cell r="J308">
            <v>13163</v>
          </cell>
          <cell r="K308">
            <v>12484</v>
          </cell>
        </row>
        <row r="309">
          <cell r="F309">
            <v>4566</v>
          </cell>
          <cell r="G309">
            <v>0</v>
          </cell>
          <cell r="H309">
            <v>4566</v>
          </cell>
          <cell r="I309">
            <v>0</v>
          </cell>
          <cell r="J309">
            <v>4566</v>
          </cell>
          <cell r="K309">
            <v>0</v>
          </cell>
        </row>
        <row r="310">
          <cell r="F310">
            <v>180333</v>
          </cell>
          <cell r="G310">
            <v>0</v>
          </cell>
          <cell r="H310">
            <v>180333</v>
          </cell>
          <cell r="I310">
            <v>0</v>
          </cell>
          <cell r="J310">
            <v>180333</v>
          </cell>
          <cell r="K310">
            <v>151233</v>
          </cell>
        </row>
        <row r="312">
          <cell r="F312">
            <v>0</v>
          </cell>
          <cell r="G312">
            <v>0</v>
          </cell>
          <cell r="H312">
            <v>0</v>
          </cell>
          <cell r="I312">
            <v>0</v>
          </cell>
          <cell r="J312">
            <v>0</v>
          </cell>
          <cell r="K312">
            <v>0</v>
          </cell>
        </row>
        <row r="313">
          <cell r="F313">
            <v>17968</v>
          </cell>
          <cell r="G313">
            <v>0</v>
          </cell>
          <cell r="H313">
            <v>17968</v>
          </cell>
          <cell r="I313">
            <v>0</v>
          </cell>
          <cell r="J313">
            <v>17968</v>
          </cell>
          <cell r="K313">
            <v>9044</v>
          </cell>
        </row>
        <row r="314">
          <cell r="F314">
            <v>0</v>
          </cell>
          <cell r="G314">
            <v>0</v>
          </cell>
          <cell r="H314">
            <v>0</v>
          </cell>
          <cell r="I314">
            <v>0</v>
          </cell>
          <cell r="J314">
            <v>0</v>
          </cell>
          <cell r="K314">
            <v>0</v>
          </cell>
        </row>
        <row r="315">
          <cell r="F315">
            <v>0</v>
          </cell>
          <cell r="G315">
            <v>0</v>
          </cell>
          <cell r="H315">
            <v>0</v>
          </cell>
          <cell r="I315">
            <v>0</v>
          </cell>
          <cell r="J315">
            <v>0</v>
          </cell>
          <cell r="K315">
            <v>24831</v>
          </cell>
        </row>
        <row r="316">
          <cell r="F316">
            <v>0</v>
          </cell>
          <cell r="G316">
            <v>0</v>
          </cell>
          <cell r="H316">
            <v>0</v>
          </cell>
          <cell r="I316">
            <v>0</v>
          </cell>
          <cell r="J316">
            <v>0</v>
          </cell>
          <cell r="K316">
            <v>0</v>
          </cell>
        </row>
        <row r="317">
          <cell r="F317">
            <v>0</v>
          </cell>
          <cell r="G317">
            <v>0</v>
          </cell>
          <cell r="H317">
            <v>0</v>
          </cell>
          <cell r="I317">
            <v>0</v>
          </cell>
          <cell r="J317">
            <v>0</v>
          </cell>
          <cell r="K317">
            <v>0</v>
          </cell>
        </row>
        <row r="318">
          <cell r="F318">
            <v>59645</v>
          </cell>
          <cell r="G318">
            <v>0</v>
          </cell>
          <cell r="H318">
            <v>59645</v>
          </cell>
          <cell r="I318">
            <v>0</v>
          </cell>
          <cell r="J318">
            <v>59645</v>
          </cell>
          <cell r="K318">
            <v>0</v>
          </cell>
        </row>
        <row r="319">
          <cell r="F319">
            <v>6772</v>
          </cell>
          <cell r="G319">
            <v>0</v>
          </cell>
          <cell r="H319">
            <v>6772</v>
          </cell>
          <cell r="I319">
            <v>0</v>
          </cell>
          <cell r="J319">
            <v>6772</v>
          </cell>
          <cell r="K319">
            <v>14691</v>
          </cell>
        </row>
        <row r="320">
          <cell r="F320">
            <v>6254</v>
          </cell>
          <cell r="G320">
            <v>0</v>
          </cell>
          <cell r="H320">
            <v>6254</v>
          </cell>
          <cell r="I320">
            <v>0</v>
          </cell>
          <cell r="J320">
            <v>6254</v>
          </cell>
          <cell r="K320">
            <v>0</v>
          </cell>
        </row>
        <row r="321">
          <cell r="F321">
            <v>0</v>
          </cell>
          <cell r="G321">
            <v>0</v>
          </cell>
          <cell r="H321">
            <v>0</v>
          </cell>
          <cell r="I321">
            <v>0</v>
          </cell>
          <cell r="J321">
            <v>0</v>
          </cell>
          <cell r="K321">
            <v>3973</v>
          </cell>
        </row>
        <row r="322">
          <cell r="F322">
            <v>0</v>
          </cell>
          <cell r="G322">
            <v>0</v>
          </cell>
          <cell r="H322">
            <v>0</v>
          </cell>
          <cell r="I322">
            <v>0</v>
          </cell>
          <cell r="J322">
            <v>0</v>
          </cell>
          <cell r="K322">
            <v>0</v>
          </cell>
        </row>
        <row r="323">
          <cell r="F323">
            <v>9543</v>
          </cell>
          <cell r="G323">
            <v>0</v>
          </cell>
          <cell r="H323">
            <v>9543</v>
          </cell>
          <cell r="I323">
            <v>0</v>
          </cell>
          <cell r="J323">
            <v>9543</v>
          </cell>
          <cell r="K323">
            <v>0</v>
          </cell>
        </row>
        <row r="324">
          <cell r="F324">
            <v>1083</v>
          </cell>
          <cell r="G324">
            <v>0</v>
          </cell>
          <cell r="H324">
            <v>1083</v>
          </cell>
          <cell r="I324">
            <v>0</v>
          </cell>
          <cell r="J324">
            <v>1083</v>
          </cell>
          <cell r="K324">
            <v>2351</v>
          </cell>
        </row>
        <row r="325">
          <cell r="F325">
            <v>1001</v>
          </cell>
          <cell r="G325">
            <v>0</v>
          </cell>
          <cell r="H325">
            <v>1001</v>
          </cell>
          <cell r="I325">
            <v>0</v>
          </cell>
          <cell r="J325">
            <v>1001</v>
          </cell>
          <cell r="K325">
            <v>0</v>
          </cell>
        </row>
        <row r="326">
          <cell r="F326">
            <v>650</v>
          </cell>
          <cell r="G326">
            <v>0</v>
          </cell>
          <cell r="H326">
            <v>650</v>
          </cell>
          <cell r="I326">
            <v>0</v>
          </cell>
          <cell r="J326">
            <v>650</v>
          </cell>
          <cell r="K326">
            <v>1998</v>
          </cell>
        </row>
        <row r="327">
          <cell r="F327">
            <v>4550</v>
          </cell>
          <cell r="G327">
            <v>0</v>
          </cell>
          <cell r="H327">
            <v>4550</v>
          </cell>
          <cell r="I327">
            <v>0</v>
          </cell>
          <cell r="J327">
            <v>4550</v>
          </cell>
          <cell r="K327">
            <v>4340</v>
          </cell>
        </row>
        <row r="328">
          <cell r="F328">
            <v>0</v>
          </cell>
          <cell r="G328">
            <v>0</v>
          </cell>
          <cell r="H328">
            <v>0</v>
          </cell>
          <cell r="I328">
            <v>0</v>
          </cell>
          <cell r="J328">
            <v>0</v>
          </cell>
          <cell r="K328">
            <v>0</v>
          </cell>
        </row>
        <row r="329">
          <cell r="F329">
            <v>0</v>
          </cell>
          <cell r="G329">
            <v>0</v>
          </cell>
          <cell r="H329">
            <v>0</v>
          </cell>
          <cell r="I329">
            <v>0</v>
          </cell>
          <cell r="J329">
            <v>0</v>
          </cell>
          <cell r="K329">
            <v>0</v>
          </cell>
        </row>
        <row r="330">
          <cell r="F330">
            <v>1000</v>
          </cell>
          <cell r="G330">
            <v>0</v>
          </cell>
          <cell r="H330">
            <v>1000</v>
          </cell>
          <cell r="I330">
            <v>0</v>
          </cell>
          <cell r="J330">
            <v>1000</v>
          </cell>
          <cell r="K330">
            <v>3000</v>
          </cell>
        </row>
        <row r="331">
          <cell r="F331">
            <v>108466</v>
          </cell>
          <cell r="G331">
            <v>0</v>
          </cell>
          <cell r="H331">
            <v>108466</v>
          </cell>
          <cell r="I331">
            <v>0</v>
          </cell>
          <cell r="J331">
            <v>108466</v>
          </cell>
          <cell r="K331">
            <v>64228</v>
          </cell>
        </row>
        <row r="333">
          <cell r="F333">
            <v>0</v>
          </cell>
          <cell r="G333">
            <v>0</v>
          </cell>
          <cell r="H333">
            <v>0</v>
          </cell>
          <cell r="I333">
            <v>0</v>
          </cell>
          <cell r="J333">
            <v>0</v>
          </cell>
          <cell r="K333">
            <v>0</v>
          </cell>
        </row>
        <row r="335">
          <cell r="F335">
            <v>290</v>
          </cell>
          <cell r="G335">
            <v>0</v>
          </cell>
          <cell r="H335">
            <v>290</v>
          </cell>
          <cell r="I335">
            <v>0</v>
          </cell>
          <cell r="J335">
            <v>290</v>
          </cell>
          <cell r="K335">
            <v>0</v>
          </cell>
        </row>
        <row r="336">
          <cell r="F336">
            <v>677</v>
          </cell>
          <cell r="G336">
            <v>0</v>
          </cell>
          <cell r="H336">
            <v>677</v>
          </cell>
          <cell r="I336">
            <v>0</v>
          </cell>
          <cell r="J336">
            <v>677</v>
          </cell>
          <cell r="K336">
            <v>122</v>
          </cell>
        </row>
        <row r="337">
          <cell r="F337">
            <v>0</v>
          </cell>
          <cell r="G337">
            <v>0</v>
          </cell>
          <cell r="H337">
            <v>0</v>
          </cell>
          <cell r="I337">
            <v>0</v>
          </cell>
          <cell r="J337">
            <v>0</v>
          </cell>
          <cell r="K337">
            <v>0</v>
          </cell>
        </row>
        <row r="338">
          <cell r="F338">
            <v>0</v>
          </cell>
          <cell r="G338">
            <v>0</v>
          </cell>
          <cell r="H338">
            <v>0</v>
          </cell>
          <cell r="I338">
            <v>0</v>
          </cell>
          <cell r="J338">
            <v>0</v>
          </cell>
          <cell r="K338">
            <v>0</v>
          </cell>
        </row>
        <row r="339">
          <cell r="F339">
            <v>0</v>
          </cell>
          <cell r="G339">
            <v>0</v>
          </cell>
          <cell r="H339">
            <v>0</v>
          </cell>
          <cell r="I339">
            <v>0</v>
          </cell>
          <cell r="J339">
            <v>0</v>
          </cell>
          <cell r="K339">
            <v>0</v>
          </cell>
        </row>
        <row r="340">
          <cell r="F340">
            <v>3596</v>
          </cell>
          <cell r="G340">
            <v>0</v>
          </cell>
          <cell r="H340">
            <v>3596</v>
          </cell>
          <cell r="I340">
            <v>0</v>
          </cell>
          <cell r="J340">
            <v>3596</v>
          </cell>
          <cell r="K340">
            <v>0</v>
          </cell>
        </row>
        <row r="341">
          <cell r="F341">
            <v>292</v>
          </cell>
          <cell r="G341">
            <v>0</v>
          </cell>
          <cell r="H341">
            <v>292</v>
          </cell>
          <cell r="I341">
            <v>0</v>
          </cell>
          <cell r="J341">
            <v>292</v>
          </cell>
          <cell r="K341">
            <v>0</v>
          </cell>
        </row>
        <row r="342">
          <cell r="F342">
            <v>290</v>
          </cell>
          <cell r="G342">
            <v>0</v>
          </cell>
          <cell r="H342">
            <v>290</v>
          </cell>
          <cell r="I342">
            <v>0</v>
          </cell>
          <cell r="J342">
            <v>290</v>
          </cell>
          <cell r="K342">
            <v>0</v>
          </cell>
        </row>
        <row r="343">
          <cell r="F343">
            <v>2433</v>
          </cell>
          <cell r="G343">
            <v>0</v>
          </cell>
          <cell r="H343">
            <v>2433</v>
          </cell>
          <cell r="I343">
            <v>0</v>
          </cell>
          <cell r="J343">
            <v>2433</v>
          </cell>
          <cell r="K343">
            <v>122</v>
          </cell>
        </row>
        <row r="344">
          <cell r="F344">
            <v>0</v>
          </cell>
          <cell r="G344">
            <v>0</v>
          </cell>
          <cell r="H344">
            <v>0</v>
          </cell>
          <cell r="I344">
            <v>0</v>
          </cell>
          <cell r="J344">
            <v>0</v>
          </cell>
          <cell r="K344">
            <v>0</v>
          </cell>
        </row>
        <row r="345">
          <cell r="F345">
            <v>0</v>
          </cell>
          <cell r="G345">
            <v>0</v>
          </cell>
          <cell r="H345">
            <v>0</v>
          </cell>
          <cell r="I345">
            <v>0</v>
          </cell>
          <cell r="J345">
            <v>0</v>
          </cell>
          <cell r="K345">
            <v>0</v>
          </cell>
        </row>
        <row r="346">
          <cell r="F346">
            <v>0</v>
          </cell>
          <cell r="G346">
            <v>0</v>
          </cell>
          <cell r="H346">
            <v>0</v>
          </cell>
          <cell r="I346">
            <v>0</v>
          </cell>
          <cell r="J346">
            <v>0</v>
          </cell>
          <cell r="K346">
            <v>0</v>
          </cell>
        </row>
        <row r="347">
          <cell r="F347">
            <v>1651</v>
          </cell>
          <cell r="G347">
            <v>0</v>
          </cell>
          <cell r="H347">
            <v>1651</v>
          </cell>
          <cell r="I347">
            <v>0</v>
          </cell>
          <cell r="J347">
            <v>1651</v>
          </cell>
          <cell r="K347">
            <v>0</v>
          </cell>
        </row>
        <row r="348">
          <cell r="F348">
            <v>0</v>
          </cell>
          <cell r="G348">
            <v>0</v>
          </cell>
          <cell r="H348">
            <v>0</v>
          </cell>
          <cell r="I348">
            <v>0</v>
          </cell>
          <cell r="J348">
            <v>0</v>
          </cell>
          <cell r="K348">
            <v>10264</v>
          </cell>
        </row>
        <row r="349">
          <cell r="F349">
            <v>1981</v>
          </cell>
          <cell r="G349">
            <v>0</v>
          </cell>
          <cell r="H349">
            <v>1981</v>
          </cell>
          <cell r="I349">
            <v>0</v>
          </cell>
          <cell r="J349">
            <v>1981</v>
          </cell>
          <cell r="K349">
            <v>0</v>
          </cell>
        </row>
        <row r="350">
          <cell r="F350">
            <v>290</v>
          </cell>
          <cell r="G350">
            <v>0</v>
          </cell>
          <cell r="H350">
            <v>290</v>
          </cell>
          <cell r="I350">
            <v>0</v>
          </cell>
          <cell r="J350">
            <v>290</v>
          </cell>
          <cell r="K350">
            <v>0</v>
          </cell>
        </row>
        <row r="351">
          <cell r="F351">
            <v>494</v>
          </cell>
          <cell r="G351">
            <v>0</v>
          </cell>
          <cell r="H351">
            <v>494</v>
          </cell>
          <cell r="I351">
            <v>0</v>
          </cell>
          <cell r="J351">
            <v>494</v>
          </cell>
          <cell r="K351">
            <v>122</v>
          </cell>
        </row>
        <row r="352">
          <cell r="F352">
            <v>0</v>
          </cell>
          <cell r="G352">
            <v>0</v>
          </cell>
          <cell r="H352">
            <v>0</v>
          </cell>
          <cell r="I352">
            <v>0</v>
          </cell>
          <cell r="J352">
            <v>0</v>
          </cell>
          <cell r="K352">
            <v>0</v>
          </cell>
        </row>
        <row r="353">
          <cell r="F353">
            <v>0</v>
          </cell>
          <cell r="G353">
            <v>0</v>
          </cell>
          <cell r="H353">
            <v>0</v>
          </cell>
          <cell r="I353">
            <v>0</v>
          </cell>
          <cell r="J353">
            <v>0</v>
          </cell>
          <cell r="K353">
            <v>0</v>
          </cell>
        </row>
        <row r="354">
          <cell r="F354">
            <v>0</v>
          </cell>
          <cell r="G354">
            <v>0</v>
          </cell>
          <cell r="H354">
            <v>0</v>
          </cell>
          <cell r="I354">
            <v>0</v>
          </cell>
          <cell r="J354">
            <v>0</v>
          </cell>
          <cell r="K354">
            <v>346</v>
          </cell>
        </row>
        <row r="355">
          <cell r="F355">
            <v>290</v>
          </cell>
          <cell r="G355">
            <v>0</v>
          </cell>
          <cell r="H355">
            <v>290</v>
          </cell>
          <cell r="I355">
            <v>0</v>
          </cell>
          <cell r="J355">
            <v>290</v>
          </cell>
          <cell r="K355">
            <v>0</v>
          </cell>
        </row>
        <row r="356">
          <cell r="F356">
            <v>0</v>
          </cell>
          <cell r="G356">
            <v>0</v>
          </cell>
          <cell r="H356">
            <v>0</v>
          </cell>
          <cell r="I356">
            <v>0</v>
          </cell>
          <cell r="J356">
            <v>0</v>
          </cell>
          <cell r="K356">
            <v>1540</v>
          </cell>
        </row>
        <row r="357">
          <cell r="F357">
            <v>2408</v>
          </cell>
          <cell r="G357">
            <v>0</v>
          </cell>
          <cell r="H357">
            <v>2408</v>
          </cell>
          <cell r="I357">
            <v>0</v>
          </cell>
          <cell r="J357">
            <v>2408</v>
          </cell>
          <cell r="K357">
            <v>0</v>
          </cell>
        </row>
        <row r="358">
          <cell r="F358">
            <v>325</v>
          </cell>
          <cell r="G358">
            <v>0</v>
          </cell>
          <cell r="H358">
            <v>325</v>
          </cell>
          <cell r="I358">
            <v>0</v>
          </cell>
          <cell r="J358">
            <v>325</v>
          </cell>
          <cell r="K358">
            <v>0</v>
          </cell>
        </row>
        <row r="359">
          <cell r="F359">
            <v>15017</v>
          </cell>
          <cell r="G359">
            <v>0</v>
          </cell>
          <cell r="H359">
            <v>15017</v>
          </cell>
          <cell r="I359">
            <v>0</v>
          </cell>
          <cell r="J359">
            <v>15017</v>
          </cell>
          <cell r="K359">
            <v>12516</v>
          </cell>
        </row>
        <row r="361">
          <cell r="F361">
            <v>0</v>
          </cell>
          <cell r="G361">
            <v>0</v>
          </cell>
          <cell r="H361">
            <v>0</v>
          </cell>
          <cell r="I361">
            <v>0</v>
          </cell>
          <cell r="J361">
            <v>0</v>
          </cell>
          <cell r="K361">
            <v>0</v>
          </cell>
        </row>
        <row r="362">
          <cell r="F362">
            <v>0</v>
          </cell>
          <cell r="G362">
            <v>0</v>
          </cell>
          <cell r="H362">
            <v>0</v>
          </cell>
          <cell r="I362">
            <v>0</v>
          </cell>
          <cell r="J362">
            <v>0</v>
          </cell>
          <cell r="K362">
            <v>0</v>
          </cell>
        </row>
        <row r="363">
          <cell r="F363">
            <v>0</v>
          </cell>
          <cell r="G363">
            <v>0</v>
          </cell>
          <cell r="H363">
            <v>0</v>
          </cell>
          <cell r="I363">
            <v>0</v>
          </cell>
          <cell r="J363">
            <v>0</v>
          </cell>
          <cell r="K363">
            <v>0</v>
          </cell>
        </row>
        <row r="364">
          <cell r="F364">
            <v>0</v>
          </cell>
          <cell r="G364">
            <v>0</v>
          </cell>
          <cell r="H364">
            <v>0</v>
          </cell>
          <cell r="I364">
            <v>0</v>
          </cell>
          <cell r="J364">
            <v>0</v>
          </cell>
          <cell r="K364">
            <v>0</v>
          </cell>
        </row>
        <row r="366">
          <cell r="F366">
            <v>9224</v>
          </cell>
          <cell r="G366">
            <v>0</v>
          </cell>
          <cell r="H366">
            <v>9224</v>
          </cell>
          <cell r="I366">
            <v>0</v>
          </cell>
          <cell r="J366">
            <v>9224</v>
          </cell>
          <cell r="K366">
            <v>12098</v>
          </cell>
        </row>
        <row r="367">
          <cell r="F367">
            <v>14584</v>
          </cell>
          <cell r="G367">
            <v>0</v>
          </cell>
          <cell r="H367">
            <v>14584</v>
          </cell>
          <cell r="I367">
            <v>0</v>
          </cell>
          <cell r="J367">
            <v>14584</v>
          </cell>
          <cell r="K367">
            <v>15600</v>
          </cell>
        </row>
        <row r="368">
          <cell r="F368">
            <v>11403</v>
          </cell>
          <cell r="G368">
            <v>0</v>
          </cell>
          <cell r="H368">
            <v>11403</v>
          </cell>
          <cell r="I368">
            <v>0</v>
          </cell>
          <cell r="J368">
            <v>11403</v>
          </cell>
          <cell r="K368">
            <v>12419</v>
          </cell>
        </row>
        <row r="369">
          <cell r="F369">
            <v>35211</v>
          </cell>
          <cell r="G369">
            <v>0</v>
          </cell>
          <cell r="H369">
            <v>35211</v>
          </cell>
          <cell r="I369">
            <v>0</v>
          </cell>
          <cell r="J369">
            <v>35211</v>
          </cell>
          <cell r="K369">
            <v>40117</v>
          </cell>
        </row>
        <row r="371">
          <cell r="F371">
            <v>0</v>
          </cell>
          <cell r="G371">
            <v>0</v>
          </cell>
          <cell r="H371">
            <v>0</v>
          </cell>
          <cell r="I371">
            <v>0</v>
          </cell>
          <cell r="J371">
            <v>0</v>
          </cell>
          <cell r="K371">
            <v>2619</v>
          </cell>
        </row>
        <row r="372">
          <cell r="F372">
            <v>0</v>
          </cell>
          <cell r="G372">
            <v>0</v>
          </cell>
          <cell r="H372">
            <v>0</v>
          </cell>
          <cell r="I372">
            <v>0</v>
          </cell>
          <cell r="J372">
            <v>0</v>
          </cell>
          <cell r="K372">
            <v>44219</v>
          </cell>
        </row>
        <row r="373">
          <cell r="F373">
            <v>0</v>
          </cell>
          <cell r="G373">
            <v>0</v>
          </cell>
          <cell r="H373">
            <v>0</v>
          </cell>
          <cell r="I373">
            <v>0</v>
          </cell>
          <cell r="J373">
            <v>0</v>
          </cell>
          <cell r="K373">
            <v>33426</v>
          </cell>
        </row>
        <row r="374">
          <cell r="F374">
            <v>0</v>
          </cell>
          <cell r="G374">
            <v>0</v>
          </cell>
          <cell r="H374">
            <v>0</v>
          </cell>
          <cell r="I374">
            <v>0</v>
          </cell>
          <cell r="J374">
            <v>0</v>
          </cell>
          <cell r="K374">
            <v>80264</v>
          </cell>
        </row>
        <row r="376">
          <cell r="F376">
            <v>0</v>
          </cell>
          <cell r="G376">
            <v>0</v>
          </cell>
          <cell r="H376">
            <v>0</v>
          </cell>
          <cell r="I376">
            <v>0</v>
          </cell>
          <cell r="J376">
            <v>0</v>
          </cell>
          <cell r="K376">
            <v>0</v>
          </cell>
        </row>
        <row r="378">
          <cell r="F378">
            <v>-120559</v>
          </cell>
          <cell r="G378">
            <v>0</v>
          </cell>
          <cell r="H378">
            <v>-120559</v>
          </cell>
          <cell r="I378">
            <v>0</v>
          </cell>
          <cell r="J378">
            <v>-120559</v>
          </cell>
          <cell r="K378">
            <v>-163488</v>
          </cell>
        </row>
        <row r="379">
          <cell r="F379">
            <v>-307823</v>
          </cell>
          <cell r="G379">
            <v>0</v>
          </cell>
          <cell r="H379">
            <v>-307823</v>
          </cell>
          <cell r="I379">
            <v>0</v>
          </cell>
          <cell r="J379">
            <v>-307823</v>
          </cell>
          <cell r="K379">
            <v>-290418</v>
          </cell>
        </row>
        <row r="380">
          <cell r="F380">
            <v>-199757</v>
          </cell>
          <cell r="G380">
            <v>0</v>
          </cell>
          <cell r="H380">
            <v>-199757</v>
          </cell>
          <cell r="I380">
            <v>0</v>
          </cell>
          <cell r="J380">
            <v>-199757</v>
          </cell>
          <cell r="K380">
            <v>-188412</v>
          </cell>
        </row>
        <row r="381">
          <cell r="F381">
            <v>0</v>
          </cell>
          <cell r="G381">
            <v>0</v>
          </cell>
          <cell r="H381">
            <v>0</v>
          </cell>
          <cell r="I381">
            <v>0</v>
          </cell>
          <cell r="J381">
            <v>0</v>
          </cell>
          <cell r="K381">
            <v>-154279</v>
          </cell>
        </row>
        <row r="382">
          <cell r="F382">
            <v>0</v>
          </cell>
          <cell r="G382">
            <v>0</v>
          </cell>
          <cell r="H382">
            <v>0</v>
          </cell>
          <cell r="I382">
            <v>0</v>
          </cell>
          <cell r="J382">
            <v>0</v>
          </cell>
          <cell r="K382">
            <v>-86392</v>
          </cell>
        </row>
        <row r="383">
          <cell r="F383">
            <v>-66288</v>
          </cell>
          <cell r="G383">
            <v>0</v>
          </cell>
          <cell r="H383">
            <v>-66288</v>
          </cell>
          <cell r="I383">
            <v>0</v>
          </cell>
          <cell r="J383">
            <v>-66288</v>
          </cell>
          <cell r="K383">
            <v>-62947</v>
          </cell>
        </row>
        <row r="384">
          <cell r="F384">
            <v>0</v>
          </cell>
          <cell r="G384">
            <v>0</v>
          </cell>
          <cell r="H384">
            <v>0</v>
          </cell>
          <cell r="I384">
            <v>0</v>
          </cell>
          <cell r="J384">
            <v>0</v>
          </cell>
          <cell r="K384">
            <v>-303767</v>
          </cell>
        </row>
        <row r="385">
          <cell r="F385">
            <v>38033</v>
          </cell>
          <cell r="G385">
            <v>0</v>
          </cell>
          <cell r="H385">
            <v>38033</v>
          </cell>
          <cell r="I385">
            <v>0</v>
          </cell>
          <cell r="J385">
            <v>38033</v>
          </cell>
          <cell r="K385">
            <v>-167242</v>
          </cell>
        </row>
        <row r="386">
          <cell r="F386">
            <v>-656394</v>
          </cell>
          <cell r="G386">
            <v>0</v>
          </cell>
          <cell r="H386">
            <v>-656394</v>
          </cell>
          <cell r="I386">
            <v>0</v>
          </cell>
          <cell r="J386">
            <v>-656394</v>
          </cell>
          <cell r="K386">
            <v>-1416945</v>
          </cell>
        </row>
        <row r="388">
          <cell r="F388">
            <v>5148</v>
          </cell>
          <cell r="G388">
            <v>0</v>
          </cell>
          <cell r="H388">
            <v>5148</v>
          </cell>
          <cell r="I388">
            <v>0</v>
          </cell>
          <cell r="J388">
            <v>5148</v>
          </cell>
          <cell r="K388">
            <v>-3721678</v>
          </cell>
        </row>
        <row r="389">
          <cell r="F389">
            <v>0</v>
          </cell>
          <cell r="G389">
            <v>0</v>
          </cell>
          <cell r="H389">
            <v>0</v>
          </cell>
          <cell r="I389">
            <v>0</v>
          </cell>
          <cell r="J389">
            <v>0</v>
          </cell>
          <cell r="K389">
            <v>0</v>
          </cell>
        </row>
        <row r="390">
          <cell r="F390">
            <v>-1777</v>
          </cell>
          <cell r="G390">
            <v>0</v>
          </cell>
          <cell r="H390">
            <v>-1777</v>
          </cell>
          <cell r="I390">
            <v>0</v>
          </cell>
          <cell r="J390">
            <v>-1777</v>
          </cell>
          <cell r="K390">
            <v>0</v>
          </cell>
        </row>
        <row r="391">
          <cell r="F391">
            <v>0</v>
          </cell>
          <cell r="G391">
            <v>0</v>
          </cell>
          <cell r="H391">
            <v>0</v>
          </cell>
          <cell r="I391">
            <v>0</v>
          </cell>
          <cell r="J391">
            <v>0</v>
          </cell>
          <cell r="K391">
            <v>0</v>
          </cell>
        </row>
        <row r="392">
          <cell r="F392">
            <v>0</v>
          </cell>
          <cell r="G392">
            <v>0</v>
          </cell>
          <cell r="H392">
            <v>0</v>
          </cell>
          <cell r="I392">
            <v>0</v>
          </cell>
          <cell r="J392">
            <v>0</v>
          </cell>
          <cell r="K392">
            <v>201758</v>
          </cell>
        </row>
        <row r="393">
          <cell r="F393">
            <v>-5559</v>
          </cell>
          <cell r="G393">
            <v>0</v>
          </cell>
          <cell r="H393">
            <v>-5559</v>
          </cell>
          <cell r="I393">
            <v>0</v>
          </cell>
          <cell r="J393">
            <v>-5559</v>
          </cell>
          <cell r="K393">
            <v>825</v>
          </cell>
        </row>
        <row r="394">
          <cell r="F394">
            <v>-2188</v>
          </cell>
          <cell r="G394">
            <v>0</v>
          </cell>
          <cell r="H394">
            <v>-2188</v>
          </cell>
          <cell r="I394">
            <v>0</v>
          </cell>
          <cell r="J394">
            <v>-2188</v>
          </cell>
          <cell r="K394">
            <v>-3519095</v>
          </cell>
        </row>
        <row r="396">
          <cell r="F396">
            <v>-2028966</v>
          </cell>
          <cell r="G396">
            <v>0</v>
          </cell>
          <cell r="H396">
            <v>-2028966</v>
          </cell>
          <cell r="I396">
            <v>0</v>
          </cell>
          <cell r="J396">
            <v>-2028966</v>
          </cell>
          <cell r="K396">
            <v>-1408747</v>
          </cell>
        </row>
        <row r="397">
          <cell r="F397">
            <v>-17</v>
          </cell>
          <cell r="G397">
            <v>0</v>
          </cell>
          <cell r="H397">
            <v>-17</v>
          </cell>
          <cell r="I397">
            <v>0</v>
          </cell>
          <cell r="J397">
            <v>-17</v>
          </cell>
          <cell r="K397">
            <v>0</v>
          </cell>
        </row>
        <row r="398">
          <cell r="F398">
            <v>-2028983</v>
          </cell>
          <cell r="G398">
            <v>0</v>
          </cell>
          <cell r="H398">
            <v>-2028983</v>
          </cell>
          <cell r="I398">
            <v>0</v>
          </cell>
          <cell r="J398">
            <v>-2028983</v>
          </cell>
          <cell r="K398">
            <v>-1408747</v>
          </cell>
        </row>
        <row r="400">
          <cell r="F400">
            <v>-53</v>
          </cell>
          <cell r="G400">
            <v>0</v>
          </cell>
          <cell r="H400">
            <v>-53</v>
          </cell>
          <cell r="I400">
            <v>0</v>
          </cell>
          <cell r="J400">
            <v>-53</v>
          </cell>
          <cell r="K400">
            <v>-302</v>
          </cell>
        </row>
        <row r="401">
          <cell r="F401">
            <v>9492</v>
          </cell>
          <cell r="G401">
            <v>0</v>
          </cell>
          <cell r="H401">
            <v>9492</v>
          </cell>
          <cell r="I401">
            <v>0</v>
          </cell>
          <cell r="J401">
            <v>9492</v>
          </cell>
          <cell r="K401">
            <v>-429</v>
          </cell>
        </row>
        <row r="402">
          <cell r="F402">
            <v>0</v>
          </cell>
          <cell r="G402">
            <v>0</v>
          </cell>
          <cell r="H402">
            <v>0</v>
          </cell>
          <cell r="I402">
            <v>0</v>
          </cell>
          <cell r="J402">
            <v>0</v>
          </cell>
          <cell r="K402">
            <v>-5038</v>
          </cell>
        </row>
        <row r="403">
          <cell r="F403">
            <v>0</v>
          </cell>
          <cell r="G403">
            <v>0</v>
          </cell>
          <cell r="H403">
            <v>0</v>
          </cell>
          <cell r="I403">
            <v>0</v>
          </cell>
          <cell r="J403">
            <v>0</v>
          </cell>
          <cell r="K403">
            <v>0</v>
          </cell>
        </row>
        <row r="404">
          <cell r="F404">
            <v>0</v>
          </cell>
          <cell r="G404">
            <v>0</v>
          </cell>
          <cell r="H404">
            <v>0</v>
          </cell>
          <cell r="I404">
            <v>0</v>
          </cell>
          <cell r="J404">
            <v>0</v>
          </cell>
          <cell r="K404">
            <v>0</v>
          </cell>
        </row>
        <row r="405">
          <cell r="F405">
            <v>-219019</v>
          </cell>
          <cell r="G405">
            <v>0</v>
          </cell>
          <cell r="H405">
            <v>-219019</v>
          </cell>
          <cell r="I405">
            <v>0</v>
          </cell>
          <cell r="J405">
            <v>-219019</v>
          </cell>
          <cell r="K405">
            <v>0</v>
          </cell>
        </row>
        <row r="406">
          <cell r="F406">
            <v>-6658</v>
          </cell>
          <cell r="G406">
            <v>0</v>
          </cell>
          <cell r="H406">
            <v>-6658</v>
          </cell>
          <cell r="I406">
            <v>0</v>
          </cell>
          <cell r="J406">
            <v>-6658</v>
          </cell>
          <cell r="K406">
            <v>-256047</v>
          </cell>
        </row>
        <row r="407">
          <cell r="F407">
            <v>0</v>
          </cell>
          <cell r="G407">
            <v>0</v>
          </cell>
          <cell r="H407">
            <v>0</v>
          </cell>
          <cell r="I407">
            <v>0</v>
          </cell>
          <cell r="J407">
            <v>0</v>
          </cell>
          <cell r="K407">
            <v>0</v>
          </cell>
        </row>
        <row r="408">
          <cell r="F408">
            <v>0</v>
          </cell>
          <cell r="G408">
            <v>0</v>
          </cell>
          <cell r="H408">
            <v>0</v>
          </cell>
          <cell r="I408">
            <v>0</v>
          </cell>
          <cell r="J408">
            <v>0</v>
          </cell>
          <cell r="K408">
            <v>-1</v>
          </cell>
        </row>
        <row r="409">
          <cell r="F409">
            <v>-54</v>
          </cell>
          <cell r="G409">
            <v>0</v>
          </cell>
          <cell r="H409">
            <v>-54</v>
          </cell>
          <cell r="I409">
            <v>0</v>
          </cell>
          <cell r="J409">
            <v>-54</v>
          </cell>
          <cell r="K409">
            <v>-305</v>
          </cell>
        </row>
        <row r="410">
          <cell r="F410">
            <v>5900</v>
          </cell>
          <cell r="G410">
            <v>0</v>
          </cell>
          <cell r="H410">
            <v>5900</v>
          </cell>
          <cell r="I410">
            <v>0</v>
          </cell>
          <cell r="J410">
            <v>5900</v>
          </cell>
          <cell r="K410">
            <v>-652</v>
          </cell>
        </row>
        <row r="411">
          <cell r="F411">
            <v>0</v>
          </cell>
          <cell r="G411">
            <v>0</v>
          </cell>
          <cell r="H411">
            <v>0</v>
          </cell>
          <cell r="I411">
            <v>0</v>
          </cell>
          <cell r="J411">
            <v>0</v>
          </cell>
          <cell r="K411">
            <v>-6229</v>
          </cell>
        </row>
        <row r="412">
          <cell r="F412">
            <v>0</v>
          </cell>
          <cell r="G412">
            <v>0</v>
          </cell>
          <cell r="H412">
            <v>0</v>
          </cell>
          <cell r="I412">
            <v>0</v>
          </cell>
          <cell r="J412">
            <v>0</v>
          </cell>
          <cell r="K412">
            <v>0</v>
          </cell>
        </row>
        <row r="413">
          <cell r="F413">
            <v>0</v>
          </cell>
          <cell r="G413">
            <v>0</v>
          </cell>
          <cell r="H413">
            <v>0</v>
          </cell>
          <cell r="I413">
            <v>0</v>
          </cell>
          <cell r="J413">
            <v>0</v>
          </cell>
          <cell r="K413">
            <v>0</v>
          </cell>
        </row>
        <row r="414">
          <cell r="F414">
            <v>-105520</v>
          </cell>
          <cell r="G414">
            <v>0</v>
          </cell>
          <cell r="H414">
            <v>-105520</v>
          </cell>
          <cell r="I414">
            <v>0</v>
          </cell>
          <cell r="J414">
            <v>-105520</v>
          </cell>
          <cell r="K414">
            <v>0</v>
          </cell>
        </row>
        <row r="415">
          <cell r="F415">
            <v>-1556</v>
          </cell>
          <cell r="G415">
            <v>0</v>
          </cell>
          <cell r="H415">
            <v>-1556</v>
          </cell>
          <cell r="I415">
            <v>0</v>
          </cell>
          <cell r="J415">
            <v>-1556</v>
          </cell>
          <cell r="K415">
            <v>-50553</v>
          </cell>
        </row>
        <row r="416">
          <cell r="F416">
            <v>0</v>
          </cell>
          <cell r="G416">
            <v>0</v>
          </cell>
          <cell r="H416">
            <v>0</v>
          </cell>
          <cell r="I416">
            <v>0</v>
          </cell>
          <cell r="J416">
            <v>0</v>
          </cell>
          <cell r="K416">
            <v>-38507</v>
          </cell>
        </row>
        <row r="417">
          <cell r="F417">
            <v>0</v>
          </cell>
          <cell r="G417">
            <v>0</v>
          </cell>
          <cell r="H417">
            <v>0</v>
          </cell>
          <cell r="I417">
            <v>0</v>
          </cell>
          <cell r="J417">
            <v>0</v>
          </cell>
          <cell r="K417">
            <v>-1</v>
          </cell>
        </row>
        <row r="418">
          <cell r="F418">
            <v>-38</v>
          </cell>
          <cell r="G418">
            <v>0</v>
          </cell>
          <cell r="H418">
            <v>-38</v>
          </cell>
          <cell r="I418">
            <v>0</v>
          </cell>
          <cell r="J418">
            <v>-38</v>
          </cell>
          <cell r="K418">
            <v>-216</v>
          </cell>
        </row>
        <row r="419">
          <cell r="F419">
            <v>2203</v>
          </cell>
          <cell r="G419">
            <v>0</v>
          </cell>
          <cell r="H419">
            <v>2203</v>
          </cell>
          <cell r="I419">
            <v>0</v>
          </cell>
          <cell r="J419">
            <v>2203</v>
          </cell>
          <cell r="K419">
            <v>-652</v>
          </cell>
        </row>
        <row r="420">
          <cell r="F420">
            <v>0</v>
          </cell>
          <cell r="G420">
            <v>0</v>
          </cell>
          <cell r="H420">
            <v>0</v>
          </cell>
          <cell r="I420">
            <v>0</v>
          </cell>
          <cell r="J420">
            <v>0</v>
          </cell>
          <cell r="K420">
            <v>-2599</v>
          </cell>
        </row>
        <row r="421">
          <cell r="F421">
            <v>0</v>
          </cell>
          <cell r="G421">
            <v>0</v>
          </cell>
          <cell r="H421">
            <v>0</v>
          </cell>
          <cell r="I421">
            <v>0</v>
          </cell>
          <cell r="J421">
            <v>0</v>
          </cell>
          <cell r="K421">
            <v>0</v>
          </cell>
        </row>
        <row r="422">
          <cell r="F422">
            <v>-235</v>
          </cell>
          <cell r="G422">
            <v>0</v>
          </cell>
          <cell r="H422">
            <v>-235</v>
          </cell>
          <cell r="I422">
            <v>0</v>
          </cell>
          <cell r="J422">
            <v>-235</v>
          </cell>
          <cell r="K422">
            <v>-355</v>
          </cell>
        </row>
        <row r="423">
          <cell r="F423">
            <v>-151324</v>
          </cell>
          <cell r="G423">
            <v>0</v>
          </cell>
          <cell r="H423">
            <v>-151324</v>
          </cell>
          <cell r="I423">
            <v>0</v>
          </cell>
          <cell r="J423">
            <v>-151324</v>
          </cell>
          <cell r="K423">
            <v>-13</v>
          </cell>
        </row>
        <row r="424">
          <cell r="F424">
            <v>0</v>
          </cell>
          <cell r="G424">
            <v>0</v>
          </cell>
          <cell r="H424">
            <v>0</v>
          </cell>
          <cell r="I424">
            <v>0</v>
          </cell>
          <cell r="J424">
            <v>0</v>
          </cell>
          <cell r="K424">
            <v>-18237</v>
          </cell>
        </row>
        <row r="425">
          <cell r="F425">
            <v>0</v>
          </cell>
          <cell r="G425">
            <v>0</v>
          </cell>
          <cell r="H425">
            <v>0</v>
          </cell>
          <cell r="I425">
            <v>0</v>
          </cell>
          <cell r="J425">
            <v>0</v>
          </cell>
          <cell r="K425">
            <v>-15069</v>
          </cell>
        </row>
        <row r="426">
          <cell r="F426">
            <v>-310</v>
          </cell>
          <cell r="G426">
            <v>0</v>
          </cell>
          <cell r="H426">
            <v>-310</v>
          </cell>
          <cell r="I426">
            <v>0</v>
          </cell>
          <cell r="J426">
            <v>-310</v>
          </cell>
          <cell r="K426">
            <v>0</v>
          </cell>
        </row>
        <row r="427">
          <cell r="F427">
            <v>0</v>
          </cell>
          <cell r="G427">
            <v>0</v>
          </cell>
          <cell r="H427">
            <v>0</v>
          </cell>
          <cell r="I427">
            <v>0</v>
          </cell>
          <cell r="J427">
            <v>0</v>
          </cell>
          <cell r="K427">
            <v>-2</v>
          </cell>
        </row>
        <row r="428">
          <cell r="F428">
            <v>-467172</v>
          </cell>
          <cell r="G428">
            <v>0</v>
          </cell>
          <cell r="H428">
            <v>-467172</v>
          </cell>
          <cell r="I428">
            <v>0</v>
          </cell>
          <cell r="J428">
            <v>-467172</v>
          </cell>
          <cell r="K428">
            <v>-395207</v>
          </cell>
        </row>
        <row r="430">
          <cell r="F430">
            <v>2229682</v>
          </cell>
          <cell r="G430">
            <v>0</v>
          </cell>
          <cell r="H430">
            <v>2229682</v>
          </cell>
          <cell r="I430">
            <v>0</v>
          </cell>
          <cell r="J430">
            <v>2229682</v>
          </cell>
          <cell r="K430">
            <v>593272</v>
          </cell>
        </row>
        <row r="431">
          <cell r="F431">
            <v>2229682</v>
          </cell>
          <cell r="G431">
            <v>0</v>
          </cell>
          <cell r="H431">
            <v>2229682</v>
          </cell>
          <cell r="I431">
            <v>0</v>
          </cell>
          <cell r="J431">
            <v>2229682</v>
          </cell>
          <cell r="K431">
            <v>593272</v>
          </cell>
        </row>
        <row r="433">
          <cell r="F433">
            <v>18209</v>
          </cell>
          <cell r="G433">
            <v>0</v>
          </cell>
          <cell r="H433">
            <v>18209</v>
          </cell>
          <cell r="I433">
            <v>0</v>
          </cell>
          <cell r="J433">
            <v>18209</v>
          </cell>
          <cell r="K433">
            <v>648271</v>
          </cell>
        </row>
        <row r="434">
          <cell r="F434">
            <v>0</v>
          </cell>
          <cell r="G434">
            <v>0</v>
          </cell>
          <cell r="H434">
            <v>0</v>
          </cell>
          <cell r="I434">
            <v>0</v>
          </cell>
          <cell r="J434">
            <v>0</v>
          </cell>
          <cell r="K434">
            <v>0</v>
          </cell>
        </row>
        <row r="435">
          <cell r="F435">
            <v>5780</v>
          </cell>
          <cell r="G435">
            <v>0</v>
          </cell>
          <cell r="H435">
            <v>5780</v>
          </cell>
          <cell r="I435">
            <v>0</v>
          </cell>
          <cell r="J435">
            <v>5780</v>
          </cell>
          <cell r="K435">
            <v>-196688</v>
          </cell>
        </row>
        <row r="436">
          <cell r="F436">
            <v>185</v>
          </cell>
          <cell r="G436">
            <v>0</v>
          </cell>
          <cell r="H436">
            <v>185</v>
          </cell>
          <cell r="I436">
            <v>0</v>
          </cell>
          <cell r="J436">
            <v>185</v>
          </cell>
          <cell r="K436">
            <v>-3544909</v>
          </cell>
        </row>
        <row r="437">
          <cell r="F437">
            <v>-8</v>
          </cell>
          <cell r="G437">
            <v>0</v>
          </cell>
          <cell r="H437">
            <v>-8</v>
          </cell>
          <cell r="I437">
            <v>0</v>
          </cell>
          <cell r="J437">
            <v>-8</v>
          </cell>
          <cell r="K437">
            <v>0</v>
          </cell>
        </row>
        <row r="438">
          <cell r="F438">
            <v>0</v>
          </cell>
          <cell r="G438">
            <v>0</v>
          </cell>
          <cell r="H438">
            <v>0</v>
          </cell>
          <cell r="I438">
            <v>0</v>
          </cell>
          <cell r="J438">
            <v>0</v>
          </cell>
          <cell r="K438">
            <v>0</v>
          </cell>
        </row>
        <row r="439">
          <cell r="F439">
            <v>53302</v>
          </cell>
          <cell r="G439">
            <v>0</v>
          </cell>
          <cell r="H439">
            <v>53302</v>
          </cell>
          <cell r="I439">
            <v>0</v>
          </cell>
          <cell r="J439">
            <v>53302</v>
          </cell>
          <cell r="K439">
            <v>-156975</v>
          </cell>
        </row>
        <row r="440">
          <cell r="F440">
            <v>0</v>
          </cell>
          <cell r="G440">
            <v>0</v>
          </cell>
          <cell r="H440">
            <v>0</v>
          </cell>
          <cell r="I440">
            <v>0</v>
          </cell>
          <cell r="J440">
            <v>0</v>
          </cell>
          <cell r="K440">
            <v>0</v>
          </cell>
        </row>
        <row r="441">
          <cell r="F441">
            <v>-28201</v>
          </cell>
          <cell r="G441">
            <v>0</v>
          </cell>
          <cell r="H441">
            <v>-28201</v>
          </cell>
          <cell r="I441">
            <v>0</v>
          </cell>
          <cell r="J441">
            <v>-28201</v>
          </cell>
          <cell r="K441">
            <v>50550</v>
          </cell>
        </row>
        <row r="442">
          <cell r="F442">
            <v>-2135</v>
          </cell>
          <cell r="G442">
            <v>0</v>
          </cell>
          <cell r="H442">
            <v>-2135</v>
          </cell>
          <cell r="I442">
            <v>0</v>
          </cell>
          <cell r="J442">
            <v>-2135</v>
          </cell>
          <cell r="K442">
            <v>27491</v>
          </cell>
        </row>
        <row r="443">
          <cell r="F443">
            <v>-5</v>
          </cell>
          <cell r="G443">
            <v>0</v>
          </cell>
          <cell r="H443">
            <v>-5</v>
          </cell>
          <cell r="I443">
            <v>0</v>
          </cell>
          <cell r="J443">
            <v>-5</v>
          </cell>
          <cell r="K443">
            <v>0</v>
          </cell>
        </row>
        <row r="444">
          <cell r="F444">
            <v>0</v>
          </cell>
          <cell r="G444">
            <v>0</v>
          </cell>
          <cell r="H444">
            <v>0</v>
          </cell>
          <cell r="I444">
            <v>0</v>
          </cell>
          <cell r="J444">
            <v>0</v>
          </cell>
          <cell r="K444">
            <v>0</v>
          </cell>
        </row>
        <row r="445">
          <cell r="F445">
            <v>-124432</v>
          </cell>
          <cell r="G445">
            <v>0</v>
          </cell>
          <cell r="H445">
            <v>-124432</v>
          </cell>
          <cell r="I445">
            <v>0</v>
          </cell>
          <cell r="J445">
            <v>-124432</v>
          </cell>
          <cell r="K445">
            <v>-796980</v>
          </cell>
        </row>
        <row r="446">
          <cell r="F446">
            <v>0</v>
          </cell>
          <cell r="G446">
            <v>0</v>
          </cell>
          <cell r="H446">
            <v>0</v>
          </cell>
          <cell r="I446">
            <v>0</v>
          </cell>
          <cell r="J446">
            <v>0</v>
          </cell>
          <cell r="K446">
            <v>0</v>
          </cell>
        </row>
        <row r="447">
          <cell r="F447">
            <v>321676</v>
          </cell>
          <cell r="G447">
            <v>0</v>
          </cell>
          <cell r="H447">
            <v>321676</v>
          </cell>
          <cell r="I447">
            <v>0</v>
          </cell>
          <cell r="J447">
            <v>321676</v>
          </cell>
          <cell r="K447">
            <v>378163</v>
          </cell>
        </row>
        <row r="448">
          <cell r="F448">
            <v>-4040</v>
          </cell>
          <cell r="G448">
            <v>0</v>
          </cell>
          <cell r="H448">
            <v>-4040</v>
          </cell>
          <cell r="I448">
            <v>0</v>
          </cell>
          <cell r="J448">
            <v>-4040</v>
          </cell>
          <cell r="K448">
            <v>-982942</v>
          </cell>
        </row>
        <row r="449">
          <cell r="F449">
            <v>801</v>
          </cell>
          <cell r="G449">
            <v>0</v>
          </cell>
          <cell r="H449">
            <v>801</v>
          </cell>
          <cell r="I449">
            <v>0</v>
          </cell>
          <cell r="J449">
            <v>801</v>
          </cell>
          <cell r="K449">
            <v>4313</v>
          </cell>
        </row>
        <row r="450">
          <cell r="F450">
            <v>-644954</v>
          </cell>
          <cell r="G450">
            <v>0</v>
          </cell>
          <cell r="H450">
            <v>-644954</v>
          </cell>
          <cell r="I450">
            <v>0</v>
          </cell>
          <cell r="J450">
            <v>-644954</v>
          </cell>
          <cell r="K450">
            <v>89104</v>
          </cell>
        </row>
        <row r="451">
          <cell r="F451">
            <v>0</v>
          </cell>
          <cell r="G451">
            <v>0</v>
          </cell>
          <cell r="H451">
            <v>0</v>
          </cell>
          <cell r="I451">
            <v>0</v>
          </cell>
          <cell r="J451">
            <v>0</v>
          </cell>
          <cell r="K451">
            <v>0</v>
          </cell>
        </row>
        <row r="452">
          <cell r="F452">
            <v>3100698</v>
          </cell>
          <cell r="G452">
            <v>0</v>
          </cell>
          <cell r="H452">
            <v>3100698</v>
          </cell>
          <cell r="I452">
            <v>0</v>
          </cell>
          <cell r="J452">
            <v>3100698</v>
          </cell>
          <cell r="K452">
            <v>-45509</v>
          </cell>
        </row>
        <row r="453">
          <cell r="F453">
            <v>-55788</v>
          </cell>
          <cell r="G453">
            <v>0</v>
          </cell>
          <cell r="H453">
            <v>-55788</v>
          </cell>
          <cell r="I453">
            <v>0</v>
          </cell>
          <cell r="J453">
            <v>-55788</v>
          </cell>
          <cell r="K453">
            <v>99552</v>
          </cell>
        </row>
        <row r="454">
          <cell r="F454">
            <v>5487</v>
          </cell>
          <cell r="G454">
            <v>0</v>
          </cell>
          <cell r="H454">
            <v>5487</v>
          </cell>
          <cell r="I454">
            <v>0</v>
          </cell>
          <cell r="J454">
            <v>5487</v>
          </cell>
          <cell r="K454">
            <v>-563</v>
          </cell>
        </row>
        <row r="455">
          <cell r="F455">
            <v>-63728</v>
          </cell>
          <cell r="G455">
            <v>0</v>
          </cell>
          <cell r="H455">
            <v>-63728</v>
          </cell>
          <cell r="I455">
            <v>0</v>
          </cell>
          <cell r="J455">
            <v>-63728</v>
          </cell>
          <cell r="K455">
            <v>-404137</v>
          </cell>
        </row>
        <row r="456">
          <cell r="F456">
            <v>0</v>
          </cell>
          <cell r="G456">
            <v>0</v>
          </cell>
          <cell r="H456">
            <v>0</v>
          </cell>
          <cell r="I456">
            <v>0</v>
          </cell>
          <cell r="J456">
            <v>0</v>
          </cell>
          <cell r="K456">
            <v>0</v>
          </cell>
        </row>
        <row r="457">
          <cell r="F457">
            <v>217049</v>
          </cell>
          <cell r="G457">
            <v>0</v>
          </cell>
          <cell r="H457">
            <v>217049</v>
          </cell>
          <cell r="I457">
            <v>0</v>
          </cell>
          <cell r="J457">
            <v>217049</v>
          </cell>
          <cell r="K457">
            <v>131713</v>
          </cell>
        </row>
        <row r="458">
          <cell r="F458">
            <v>-1896</v>
          </cell>
          <cell r="G458">
            <v>0</v>
          </cell>
          <cell r="H458">
            <v>-1896</v>
          </cell>
          <cell r="I458">
            <v>0</v>
          </cell>
          <cell r="J458">
            <v>-1896</v>
          </cell>
          <cell r="K458">
            <v>-2991422</v>
          </cell>
        </row>
        <row r="459">
          <cell r="F459">
            <v>-881</v>
          </cell>
          <cell r="G459">
            <v>0</v>
          </cell>
          <cell r="H459">
            <v>-881</v>
          </cell>
          <cell r="I459">
            <v>0</v>
          </cell>
          <cell r="J459">
            <v>-881</v>
          </cell>
          <cell r="K459">
            <v>-4584</v>
          </cell>
        </row>
        <row r="460">
          <cell r="F460">
            <v>-459986</v>
          </cell>
          <cell r="G460">
            <v>0</v>
          </cell>
          <cell r="H460">
            <v>-459986</v>
          </cell>
          <cell r="I460">
            <v>0</v>
          </cell>
          <cell r="J460">
            <v>-459986</v>
          </cell>
          <cell r="K460">
            <v>339</v>
          </cell>
        </row>
        <row r="461">
          <cell r="F461">
            <v>0</v>
          </cell>
          <cell r="G461">
            <v>0</v>
          </cell>
          <cell r="H461">
            <v>0</v>
          </cell>
          <cell r="I461">
            <v>0</v>
          </cell>
          <cell r="J461">
            <v>0</v>
          </cell>
          <cell r="K461">
            <v>0</v>
          </cell>
        </row>
        <row r="462">
          <cell r="F462">
            <v>2004932</v>
          </cell>
          <cell r="G462">
            <v>0</v>
          </cell>
          <cell r="H462">
            <v>2004932</v>
          </cell>
          <cell r="I462">
            <v>0</v>
          </cell>
          <cell r="J462">
            <v>2004932</v>
          </cell>
          <cell r="K462">
            <v>-140</v>
          </cell>
        </row>
        <row r="463">
          <cell r="F463">
            <v>-45679</v>
          </cell>
          <cell r="G463">
            <v>0</v>
          </cell>
          <cell r="H463">
            <v>-45679</v>
          </cell>
          <cell r="I463">
            <v>0</v>
          </cell>
          <cell r="J463">
            <v>-45679</v>
          </cell>
          <cell r="K463">
            <v>1069</v>
          </cell>
        </row>
        <row r="464">
          <cell r="F464">
            <v>-5922</v>
          </cell>
          <cell r="G464">
            <v>0</v>
          </cell>
          <cell r="H464">
            <v>-5922</v>
          </cell>
          <cell r="I464">
            <v>0</v>
          </cell>
          <cell r="J464">
            <v>-5922</v>
          </cell>
          <cell r="K464">
            <v>-3</v>
          </cell>
        </row>
        <row r="465">
          <cell r="F465">
            <v>4290464</v>
          </cell>
          <cell r="G465">
            <v>0</v>
          </cell>
          <cell r="H465">
            <v>4290464</v>
          </cell>
          <cell r="I465">
            <v>0</v>
          </cell>
          <cell r="J465">
            <v>4290464</v>
          </cell>
          <cell r="K465">
            <v>-7694287</v>
          </cell>
        </row>
        <row r="467">
          <cell r="F467">
            <v>419708</v>
          </cell>
          <cell r="G467">
            <v>0</v>
          </cell>
          <cell r="H467">
            <v>419708</v>
          </cell>
          <cell r="I467">
            <v>0</v>
          </cell>
          <cell r="J467">
            <v>419708</v>
          </cell>
          <cell r="K467">
            <v>419007</v>
          </cell>
        </row>
        <row r="468">
          <cell r="F468">
            <v>67153</v>
          </cell>
          <cell r="G468">
            <v>0</v>
          </cell>
          <cell r="H468">
            <v>67153</v>
          </cell>
          <cell r="I468">
            <v>0</v>
          </cell>
          <cell r="J468">
            <v>67153</v>
          </cell>
          <cell r="K468">
            <v>0</v>
          </cell>
        </row>
        <row r="469">
          <cell r="F469">
            <v>662515</v>
          </cell>
          <cell r="G469">
            <v>0</v>
          </cell>
          <cell r="H469">
            <v>662515</v>
          </cell>
          <cell r="I469">
            <v>0</v>
          </cell>
          <cell r="J469">
            <v>662515</v>
          </cell>
          <cell r="K469">
            <v>541934</v>
          </cell>
        </row>
        <row r="470">
          <cell r="F470">
            <v>106002</v>
          </cell>
          <cell r="G470">
            <v>0</v>
          </cell>
          <cell r="H470">
            <v>106002</v>
          </cell>
          <cell r="I470">
            <v>0</v>
          </cell>
          <cell r="J470">
            <v>106002</v>
          </cell>
          <cell r="K470">
            <v>0</v>
          </cell>
        </row>
        <row r="471">
          <cell r="F471">
            <v>517929</v>
          </cell>
          <cell r="G471">
            <v>0</v>
          </cell>
          <cell r="H471">
            <v>517929</v>
          </cell>
          <cell r="I471">
            <v>0</v>
          </cell>
          <cell r="J471">
            <v>517929</v>
          </cell>
          <cell r="K471">
            <v>432331</v>
          </cell>
        </row>
        <row r="472">
          <cell r="F472">
            <v>82868</v>
          </cell>
          <cell r="G472">
            <v>0</v>
          </cell>
          <cell r="H472">
            <v>82868</v>
          </cell>
          <cell r="I472">
            <v>0</v>
          </cell>
          <cell r="J472">
            <v>82868</v>
          </cell>
          <cell r="K472">
            <v>0</v>
          </cell>
        </row>
        <row r="473">
          <cell r="F473">
            <v>1856175</v>
          </cell>
          <cell r="G473">
            <v>0</v>
          </cell>
          <cell r="H473">
            <v>1856175</v>
          </cell>
          <cell r="I473">
            <v>0</v>
          </cell>
          <cell r="J473">
            <v>1856175</v>
          </cell>
          <cell r="K473">
            <v>1393272</v>
          </cell>
        </row>
        <row r="475">
          <cell r="F475">
            <v>54350</v>
          </cell>
          <cell r="G475">
            <v>0</v>
          </cell>
          <cell r="H475">
            <v>54350</v>
          </cell>
          <cell r="I475">
            <v>0</v>
          </cell>
          <cell r="J475">
            <v>54350</v>
          </cell>
          <cell r="K475">
            <v>54594</v>
          </cell>
        </row>
        <row r="476">
          <cell r="F476">
            <v>85724</v>
          </cell>
          <cell r="G476">
            <v>0</v>
          </cell>
          <cell r="H476">
            <v>85724</v>
          </cell>
          <cell r="I476">
            <v>0</v>
          </cell>
          <cell r="J476">
            <v>85724</v>
          </cell>
          <cell r="K476">
            <v>70605</v>
          </cell>
        </row>
        <row r="477">
          <cell r="F477">
            <v>66725</v>
          </cell>
          <cell r="G477">
            <v>0</v>
          </cell>
          <cell r="H477">
            <v>66725</v>
          </cell>
          <cell r="I477">
            <v>0</v>
          </cell>
          <cell r="J477">
            <v>66725</v>
          </cell>
          <cell r="K477">
            <v>56322</v>
          </cell>
        </row>
        <row r="478">
          <cell r="F478">
            <v>206799</v>
          </cell>
          <cell r="G478">
            <v>0</v>
          </cell>
          <cell r="H478">
            <v>206799</v>
          </cell>
          <cell r="I478">
            <v>0</v>
          </cell>
          <cell r="J478">
            <v>206799</v>
          </cell>
          <cell r="K478">
            <v>181521</v>
          </cell>
        </row>
        <row r="479">
          <cell r="F479">
            <v>0</v>
          </cell>
          <cell r="G479">
            <v>0</v>
          </cell>
          <cell r="H479">
            <v>0</v>
          </cell>
          <cell r="I479">
            <v>0</v>
          </cell>
          <cell r="J479">
            <v>0</v>
          </cell>
          <cell r="K479">
            <v>11121952</v>
          </cell>
        </row>
      </sheetData>
      <sheetData sheetId="38" refreshError="1"/>
      <sheetData sheetId="3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1"/>
      <sheetName val="Cont with SBP"/>
      <sheetName val="EXP-FBPS"/>
      <sheetName val="I-B"/>
      <sheetName val="I-BR"/>
      <sheetName val="BSDOMOVS"/>
      <sheetName val="AL905"/>
      <sheetName val="Abu Dhabi"/>
      <sheetName val="BS-OVS"/>
      <sheetName val="Sheet4"/>
      <sheetName val="SCRR+CRR"/>
      <sheetName val="N-OUR"/>
      <sheetName val="PKRV"/>
      <sheetName val="Updated  Rates"/>
    </sheetNames>
    <sheetDataSet>
      <sheetData sheetId="0"/>
      <sheetData sheetId="1"/>
      <sheetData sheetId="2"/>
      <sheetData sheetId="3"/>
      <sheetData sheetId="4" refreshError="1">
        <row r="3">
          <cell r="B3" t="str">
            <v>Cur/P/S</v>
          </cell>
          <cell r="E3" t="str">
            <v xml:space="preserve">Fc Amount </v>
          </cell>
          <cell r="G3" t="str">
            <v xml:space="preserve">Eqvt. Pkr </v>
          </cell>
        </row>
        <row r="4">
          <cell r="B4" t="str">
            <v>FPCD1</v>
          </cell>
          <cell r="E4">
            <v>75000</v>
          </cell>
          <cell r="G4">
            <v>4287606.2250000006</v>
          </cell>
        </row>
        <row r="5">
          <cell r="B5" t="str">
            <v>FPCD1</v>
          </cell>
          <cell r="E5">
            <v>600000</v>
          </cell>
          <cell r="G5">
            <v>34513503.600000001</v>
          </cell>
        </row>
        <row r="6">
          <cell r="B6" t="str">
            <v>FPCD1</v>
          </cell>
          <cell r="E6">
            <v>50000</v>
          </cell>
          <cell r="G6">
            <v>2883454</v>
          </cell>
        </row>
        <row r="7">
          <cell r="B7" t="str">
            <v>FPCD1</v>
          </cell>
          <cell r="E7">
            <v>100000</v>
          </cell>
          <cell r="G7">
            <v>5747199.5</v>
          </cell>
        </row>
        <row r="8">
          <cell r="B8" t="str">
            <v>FPCD2</v>
          </cell>
          <cell r="E8">
            <v>25000</v>
          </cell>
          <cell r="G8">
            <v>1414108.2000000002</v>
          </cell>
        </row>
        <row r="9">
          <cell r="B9" t="str">
            <v>FPCD2</v>
          </cell>
          <cell r="E9">
            <v>125000</v>
          </cell>
          <cell r="G9">
            <v>7071078.25</v>
          </cell>
        </row>
        <row r="10">
          <cell r="B10" t="str">
            <v>FSCD1</v>
          </cell>
          <cell r="E10">
            <v>175000</v>
          </cell>
          <cell r="G10">
            <v>10012923.9</v>
          </cell>
        </row>
        <row r="11">
          <cell r="B11" t="str">
            <v>FSCD2</v>
          </cell>
          <cell r="E11">
            <v>800000</v>
          </cell>
          <cell r="G11">
            <v>45903030.399999999</v>
          </cell>
        </row>
        <row r="12">
          <cell r="B12" t="str">
            <v>FPED2</v>
          </cell>
          <cell r="E12">
            <v>550000</v>
          </cell>
          <cell r="G12">
            <v>9077583.9000000004</v>
          </cell>
        </row>
        <row r="13">
          <cell r="B13" t="str">
            <v>FPED2</v>
          </cell>
          <cell r="E13">
            <v>1300000</v>
          </cell>
          <cell r="G13">
            <v>21449203.099999998</v>
          </cell>
        </row>
        <row r="14">
          <cell r="B14" t="str">
            <v>FPED2</v>
          </cell>
          <cell r="E14">
            <v>550000</v>
          </cell>
          <cell r="G14">
            <v>9096534.1499999985</v>
          </cell>
        </row>
        <row r="15">
          <cell r="B15" t="str">
            <v>FPED2</v>
          </cell>
          <cell r="E15">
            <v>1000000</v>
          </cell>
          <cell r="G15">
            <v>16514907.999999998</v>
          </cell>
        </row>
        <row r="16">
          <cell r="B16" t="str">
            <v>FPED2</v>
          </cell>
          <cell r="E16">
            <v>650000</v>
          </cell>
          <cell r="G16">
            <v>10740919.15</v>
          </cell>
        </row>
        <row r="17">
          <cell r="B17" t="str">
            <v>FPED2</v>
          </cell>
          <cell r="E17">
            <v>600000</v>
          </cell>
          <cell r="G17">
            <v>9924139.1999999993</v>
          </cell>
        </row>
        <row r="18">
          <cell r="B18" t="str">
            <v>FSED1</v>
          </cell>
          <cell r="E18">
            <v>2571100</v>
          </cell>
          <cell r="G18">
            <v>42328998.889099993</v>
          </cell>
        </row>
        <row r="19">
          <cell r="B19" t="str">
            <v>FSED2</v>
          </cell>
          <cell r="E19">
            <v>650000</v>
          </cell>
          <cell r="G19">
            <v>10742089.15</v>
          </cell>
        </row>
        <row r="20">
          <cell r="B20" t="str">
            <v>FSED2</v>
          </cell>
          <cell r="E20">
            <v>550000</v>
          </cell>
          <cell r="G20">
            <v>9097277.1999999993</v>
          </cell>
        </row>
        <row r="21">
          <cell r="B21" t="str">
            <v>FSED2</v>
          </cell>
          <cell r="E21">
            <v>600000</v>
          </cell>
          <cell r="G21">
            <v>9924949.1999999993</v>
          </cell>
        </row>
        <row r="22">
          <cell r="B22" t="str">
            <v>FSED2</v>
          </cell>
          <cell r="E22">
            <v>1000000</v>
          </cell>
          <cell r="G22">
            <v>16517157.000000002</v>
          </cell>
        </row>
        <row r="23">
          <cell r="B23" t="str">
            <v>FSED2</v>
          </cell>
          <cell r="E23">
            <v>1300000</v>
          </cell>
          <cell r="G23">
            <v>21450371.799999997</v>
          </cell>
        </row>
        <row r="24">
          <cell r="B24" t="str">
            <v>FSED2</v>
          </cell>
          <cell r="E24">
            <v>550000</v>
          </cell>
          <cell r="G24">
            <v>9078325.8499999996</v>
          </cell>
        </row>
        <row r="25">
          <cell r="B25" t="str">
            <v>FPEU2</v>
          </cell>
          <cell r="E25">
            <v>500000</v>
          </cell>
          <cell r="G25">
            <v>40526807.5</v>
          </cell>
        </row>
        <row r="26">
          <cell r="B26" t="str">
            <v>FPEU2</v>
          </cell>
          <cell r="E26">
            <v>1500000</v>
          </cell>
          <cell r="G26">
            <v>119121045</v>
          </cell>
        </row>
        <row r="27">
          <cell r="B27" t="str">
            <v>FPEU2</v>
          </cell>
          <cell r="E27">
            <v>1500000</v>
          </cell>
          <cell r="G27">
            <v>120711432</v>
          </cell>
        </row>
        <row r="28">
          <cell r="B28" t="str">
            <v>FPEU2</v>
          </cell>
          <cell r="E28">
            <v>200000</v>
          </cell>
          <cell r="G28">
            <v>16237343.6</v>
          </cell>
        </row>
        <row r="29">
          <cell r="B29" t="str">
            <v>FPEU2</v>
          </cell>
          <cell r="E29">
            <v>210000</v>
          </cell>
          <cell r="G29">
            <v>17127422.969999999</v>
          </cell>
        </row>
        <row r="30">
          <cell r="B30" t="str">
            <v>FPEU2</v>
          </cell>
          <cell r="E30">
            <v>400000</v>
          </cell>
          <cell r="G30">
            <v>32590431.199999999</v>
          </cell>
        </row>
        <row r="31">
          <cell r="B31" t="str">
            <v>FPEU2</v>
          </cell>
          <cell r="E31">
            <v>600000</v>
          </cell>
          <cell r="G31">
            <v>49611118.799999997</v>
          </cell>
        </row>
        <row r="32">
          <cell r="B32" t="str">
            <v>FPEU2</v>
          </cell>
          <cell r="E32">
            <v>200000</v>
          </cell>
          <cell r="G32">
            <v>16495034.799999999</v>
          </cell>
        </row>
        <row r="33">
          <cell r="B33" t="str">
            <v>FPEU2</v>
          </cell>
          <cell r="E33">
            <v>1500000</v>
          </cell>
          <cell r="G33">
            <v>121752781.5</v>
          </cell>
        </row>
        <row r="34">
          <cell r="B34" t="str">
            <v>FPEU2</v>
          </cell>
          <cell r="E34">
            <v>1000000</v>
          </cell>
          <cell r="G34">
            <v>80441790</v>
          </cell>
        </row>
        <row r="35">
          <cell r="B35" t="str">
            <v>FPEU2</v>
          </cell>
          <cell r="E35">
            <v>100000</v>
          </cell>
          <cell r="G35">
            <v>7951426.2000000002</v>
          </cell>
        </row>
        <row r="36">
          <cell r="B36" t="str">
            <v>FPEU2</v>
          </cell>
          <cell r="E36">
            <v>1000000</v>
          </cell>
          <cell r="G36">
            <v>82969926</v>
          </cell>
        </row>
        <row r="37">
          <cell r="B37" t="str">
            <v>FPEU2</v>
          </cell>
          <cell r="E37">
            <v>150000</v>
          </cell>
          <cell r="G37">
            <v>11971771.949999999</v>
          </cell>
        </row>
        <row r="38">
          <cell r="B38" t="str">
            <v>FPEU2</v>
          </cell>
          <cell r="E38">
            <v>150000</v>
          </cell>
          <cell r="G38">
            <v>12037718.250000002</v>
          </cell>
        </row>
        <row r="39">
          <cell r="B39" t="str">
            <v>FPEU2</v>
          </cell>
          <cell r="E39">
            <v>100000</v>
          </cell>
          <cell r="G39">
            <v>8279110.9000000004</v>
          </cell>
        </row>
        <row r="40">
          <cell r="B40" t="str">
            <v>FPEU2</v>
          </cell>
          <cell r="E40">
            <v>40000</v>
          </cell>
          <cell r="G40">
            <v>3247585.8</v>
          </cell>
        </row>
        <row r="41">
          <cell r="B41" t="str">
            <v>FPEU2</v>
          </cell>
          <cell r="E41">
            <v>6000000</v>
          </cell>
          <cell r="G41">
            <v>476460426</v>
          </cell>
        </row>
        <row r="42">
          <cell r="B42" t="str">
            <v>FPEU1</v>
          </cell>
          <cell r="E42">
            <v>150000</v>
          </cell>
          <cell r="G42">
            <v>12210514.35</v>
          </cell>
        </row>
        <row r="43">
          <cell r="B43" t="str">
            <v>FPEU2</v>
          </cell>
          <cell r="E43">
            <v>100000</v>
          </cell>
          <cell r="G43">
            <v>8109573.5000000009</v>
          </cell>
        </row>
        <row r="44">
          <cell r="B44" t="str">
            <v>FPEU1</v>
          </cell>
          <cell r="E44">
            <v>75000</v>
          </cell>
          <cell r="G44">
            <v>6109696.5</v>
          </cell>
        </row>
        <row r="45">
          <cell r="B45" t="str">
            <v>FPEU2</v>
          </cell>
          <cell r="E45">
            <v>200000</v>
          </cell>
          <cell r="G45">
            <v>16533392.199999999</v>
          </cell>
        </row>
        <row r="46">
          <cell r="B46" t="str">
            <v>FPEU2</v>
          </cell>
          <cell r="E46">
            <v>100000</v>
          </cell>
          <cell r="G46">
            <v>8049648.7999999998</v>
          </cell>
        </row>
        <row r="47">
          <cell r="B47" t="str">
            <v>FPEU2</v>
          </cell>
          <cell r="E47">
            <v>200000</v>
          </cell>
          <cell r="G47">
            <v>16267064</v>
          </cell>
        </row>
        <row r="48">
          <cell r="B48" t="str">
            <v>FPEU2</v>
          </cell>
          <cell r="E48">
            <v>300000</v>
          </cell>
          <cell r="G48">
            <v>24363931.5</v>
          </cell>
        </row>
        <row r="49">
          <cell r="B49" t="str">
            <v>FPEU2</v>
          </cell>
          <cell r="E49">
            <v>100000</v>
          </cell>
          <cell r="G49">
            <v>8034326.2999999989</v>
          </cell>
        </row>
        <row r="50">
          <cell r="B50" t="str">
            <v>FPEU2</v>
          </cell>
          <cell r="E50">
            <v>1200000</v>
          </cell>
          <cell r="G50">
            <v>97989950.400000006</v>
          </cell>
        </row>
        <row r="51">
          <cell r="B51" t="str">
            <v>FPEU2</v>
          </cell>
          <cell r="E51">
            <v>200000</v>
          </cell>
          <cell r="G51">
            <v>16330327.600000001</v>
          </cell>
        </row>
        <row r="52">
          <cell r="B52" t="str">
            <v>FPEU2</v>
          </cell>
          <cell r="E52">
            <v>100000</v>
          </cell>
          <cell r="G52">
            <v>8135144.0999999996</v>
          </cell>
        </row>
        <row r="53">
          <cell r="B53" t="str">
            <v>FPEU1</v>
          </cell>
          <cell r="E53">
            <v>60000</v>
          </cell>
          <cell r="G53">
            <v>4884932.22</v>
          </cell>
        </row>
        <row r="54">
          <cell r="B54" t="str">
            <v>FPEU1</v>
          </cell>
          <cell r="E54">
            <v>100000</v>
          </cell>
          <cell r="G54">
            <v>8166375.4999999991</v>
          </cell>
        </row>
        <row r="55">
          <cell r="B55" t="str">
            <v>FPEU2</v>
          </cell>
          <cell r="E55">
            <v>100000</v>
          </cell>
          <cell r="G55">
            <v>8277585.3999999994</v>
          </cell>
        </row>
        <row r="56">
          <cell r="B56" t="str">
            <v>FPEU2</v>
          </cell>
          <cell r="E56">
            <v>200000</v>
          </cell>
          <cell r="G56">
            <v>16243835.200000001</v>
          </cell>
        </row>
        <row r="57">
          <cell r="B57" t="str">
            <v>FPEU2</v>
          </cell>
          <cell r="E57">
            <v>100000</v>
          </cell>
          <cell r="G57">
            <v>8228665.2000000002</v>
          </cell>
        </row>
        <row r="58">
          <cell r="B58" t="str">
            <v>FPEU1</v>
          </cell>
          <cell r="E58">
            <v>500000</v>
          </cell>
          <cell r="G58">
            <v>40688938</v>
          </cell>
        </row>
        <row r="59">
          <cell r="B59" t="str">
            <v>FPEU2</v>
          </cell>
          <cell r="E59">
            <v>300000</v>
          </cell>
          <cell r="G59">
            <v>24977015.099999998</v>
          </cell>
        </row>
        <row r="60">
          <cell r="B60" t="str">
            <v>FPEU2</v>
          </cell>
          <cell r="E60">
            <v>250000</v>
          </cell>
          <cell r="G60">
            <v>20128218.75</v>
          </cell>
        </row>
        <row r="61">
          <cell r="B61" t="str">
            <v>FPEU2</v>
          </cell>
          <cell r="E61">
            <v>4600000</v>
          </cell>
          <cell r="G61">
            <v>375143064</v>
          </cell>
        </row>
        <row r="62">
          <cell r="B62" t="str">
            <v>FPEU2</v>
          </cell>
          <cell r="E62">
            <v>200000</v>
          </cell>
          <cell r="G62">
            <v>16255977.4</v>
          </cell>
        </row>
        <row r="63">
          <cell r="B63" t="str">
            <v>FPEU2</v>
          </cell>
          <cell r="E63">
            <v>100000</v>
          </cell>
          <cell r="G63">
            <v>8212386.1000000006</v>
          </cell>
        </row>
        <row r="64">
          <cell r="B64" t="str">
            <v>FPEU2</v>
          </cell>
          <cell r="E64">
            <v>100000</v>
          </cell>
          <cell r="G64">
            <v>8093204.5999999996</v>
          </cell>
        </row>
        <row r="65">
          <cell r="B65" t="str">
            <v>FSEU1</v>
          </cell>
          <cell r="E65">
            <v>1200000</v>
          </cell>
          <cell r="G65">
            <v>98196146.400000006</v>
          </cell>
        </row>
        <row r="66">
          <cell r="B66" t="str">
            <v>FSEU2</v>
          </cell>
          <cell r="E66">
            <v>2500000</v>
          </cell>
          <cell r="G66">
            <v>203633002.50000003</v>
          </cell>
        </row>
        <row r="67">
          <cell r="B67" t="str">
            <v>FSEU1</v>
          </cell>
          <cell r="E67">
            <v>500000</v>
          </cell>
          <cell r="G67">
            <v>40767628.5</v>
          </cell>
        </row>
        <row r="68">
          <cell r="B68" t="str">
            <v>FSEU2</v>
          </cell>
          <cell r="E68">
            <v>300000</v>
          </cell>
          <cell r="G68">
            <v>24980658.599999998</v>
          </cell>
        </row>
        <row r="69">
          <cell r="B69" t="str">
            <v>FSEU2</v>
          </cell>
          <cell r="E69">
            <v>1500000</v>
          </cell>
          <cell r="G69">
            <v>121939295.99999999</v>
          </cell>
        </row>
        <row r="70">
          <cell r="B70" t="str">
            <v>FSEU2</v>
          </cell>
          <cell r="E70">
            <v>600000</v>
          </cell>
          <cell r="G70">
            <v>49588438.799999997</v>
          </cell>
        </row>
        <row r="71">
          <cell r="B71" t="str">
            <v>FPJY2</v>
          </cell>
          <cell r="E71">
            <v>118780000</v>
          </cell>
          <cell r="G71">
            <v>60769510.920000002</v>
          </cell>
        </row>
        <row r="72">
          <cell r="B72" t="str">
            <v>FPJY2</v>
          </cell>
          <cell r="E72">
            <v>65000000</v>
          </cell>
          <cell r="G72">
            <v>32904495</v>
          </cell>
        </row>
        <row r="73">
          <cell r="B73" t="str">
            <v>FPJY2</v>
          </cell>
          <cell r="E73">
            <v>100000000</v>
          </cell>
          <cell r="G73">
            <v>51387700</v>
          </cell>
        </row>
        <row r="74">
          <cell r="B74" t="str">
            <v>FPJY1</v>
          </cell>
          <cell r="E74">
            <v>400000000</v>
          </cell>
          <cell r="G74">
            <v>196322800</v>
          </cell>
        </row>
        <row r="75">
          <cell r="B75" t="str">
            <v>FPJY2</v>
          </cell>
          <cell r="E75">
            <v>100000000</v>
          </cell>
          <cell r="G75">
            <v>50697700</v>
          </cell>
        </row>
        <row r="76">
          <cell r="B76" t="str">
            <v>FPJY3</v>
          </cell>
          <cell r="E76">
            <v>400000000</v>
          </cell>
          <cell r="G76">
            <v>204840799.99999997</v>
          </cell>
        </row>
        <row r="77">
          <cell r="B77" t="str">
            <v>FPJY1</v>
          </cell>
          <cell r="E77">
            <v>50000000</v>
          </cell>
          <cell r="G77">
            <v>24526400</v>
          </cell>
        </row>
        <row r="78">
          <cell r="B78" t="str">
            <v>FPJY2</v>
          </cell>
          <cell r="E78">
            <v>117910500</v>
          </cell>
          <cell r="G78">
            <v>60758455.276500002</v>
          </cell>
        </row>
        <row r="79">
          <cell r="B79" t="str">
            <v>FPJY1</v>
          </cell>
          <cell r="E79">
            <v>6720000</v>
          </cell>
          <cell r="G79">
            <v>3308135.04</v>
          </cell>
        </row>
        <row r="80">
          <cell r="B80" t="str">
            <v>FPJY2</v>
          </cell>
          <cell r="E80">
            <v>200000000</v>
          </cell>
          <cell r="G80">
            <v>98428600</v>
          </cell>
        </row>
        <row r="81">
          <cell r="B81" t="str">
            <v>FPJY2</v>
          </cell>
          <cell r="E81">
            <v>200000000</v>
          </cell>
          <cell r="G81">
            <v>103722800</v>
          </cell>
        </row>
        <row r="82">
          <cell r="B82" t="str">
            <v>FPJY1</v>
          </cell>
          <cell r="E82">
            <v>50000000</v>
          </cell>
          <cell r="G82">
            <v>24598100</v>
          </cell>
        </row>
        <row r="83">
          <cell r="B83" t="str">
            <v>FSJY1</v>
          </cell>
          <cell r="E83">
            <v>6720000</v>
          </cell>
          <cell r="G83">
            <v>3308403.84</v>
          </cell>
        </row>
        <row r="84">
          <cell r="B84" t="str">
            <v>FSJY1</v>
          </cell>
          <cell r="E84">
            <v>10000000</v>
          </cell>
          <cell r="G84">
            <v>4906870</v>
          </cell>
        </row>
        <row r="85">
          <cell r="B85" t="str">
            <v>FSJY1</v>
          </cell>
          <cell r="E85">
            <v>30000000</v>
          </cell>
          <cell r="G85">
            <v>14724210</v>
          </cell>
        </row>
        <row r="86">
          <cell r="B86" t="str">
            <v>FSJY2</v>
          </cell>
          <cell r="E86">
            <v>37200000</v>
          </cell>
          <cell r="G86">
            <v>19766182.799999997</v>
          </cell>
        </row>
        <row r="87">
          <cell r="B87" t="str">
            <v>FSJY2</v>
          </cell>
          <cell r="E87">
            <v>45000000</v>
          </cell>
          <cell r="G87">
            <v>22979025</v>
          </cell>
        </row>
        <row r="88">
          <cell r="B88" t="str">
            <v>FSJY1</v>
          </cell>
          <cell r="E88">
            <v>400000000</v>
          </cell>
          <cell r="G88">
            <v>196116000</v>
          </cell>
        </row>
        <row r="89">
          <cell r="B89" t="str">
            <v>FSJY2</v>
          </cell>
          <cell r="E89">
            <v>7620000</v>
          </cell>
          <cell r="G89">
            <v>3963291.5400000005</v>
          </cell>
        </row>
        <row r="90">
          <cell r="B90" t="str">
            <v>FSJY1</v>
          </cell>
          <cell r="E90">
            <v>18000000</v>
          </cell>
          <cell r="G90">
            <v>8834526</v>
          </cell>
        </row>
        <row r="91">
          <cell r="B91" t="str">
            <v>FSJY2</v>
          </cell>
          <cell r="E91">
            <v>200000000</v>
          </cell>
          <cell r="G91">
            <v>103727200</v>
          </cell>
        </row>
        <row r="92">
          <cell r="B92" t="str">
            <v>FSJY2</v>
          </cell>
          <cell r="E92">
            <v>200000000</v>
          </cell>
          <cell r="G92">
            <v>100071400.00000001</v>
          </cell>
        </row>
        <row r="93">
          <cell r="B93" t="str">
            <v>FSJY2</v>
          </cell>
          <cell r="E93">
            <v>88646250</v>
          </cell>
          <cell r="G93">
            <v>45498396.982500002</v>
          </cell>
        </row>
        <row r="94">
          <cell r="B94" t="str">
            <v>FPSF1</v>
          </cell>
          <cell r="E94">
            <v>8778.7199999999993</v>
          </cell>
          <cell r="G94">
            <v>430000.14091199997</v>
          </cell>
        </row>
        <row r="95">
          <cell r="B95" t="str">
            <v>FPSF2</v>
          </cell>
          <cell r="E95">
            <v>1000000</v>
          </cell>
          <cell r="G95">
            <v>49404713</v>
          </cell>
        </row>
        <row r="96">
          <cell r="B96" t="str">
            <v>FPSF2</v>
          </cell>
          <cell r="E96">
            <v>299882.5</v>
          </cell>
          <cell r="G96">
            <v>15148625.063765001</v>
          </cell>
        </row>
        <row r="97">
          <cell r="B97" t="str">
            <v>FPSF1</v>
          </cell>
          <cell r="E97">
            <v>500000</v>
          </cell>
          <cell r="G97">
            <v>24604097.5</v>
          </cell>
        </row>
        <row r="98">
          <cell r="B98" t="str">
            <v>FPSF1</v>
          </cell>
          <cell r="E98">
            <v>75000</v>
          </cell>
          <cell r="G98">
            <v>3700549.875</v>
          </cell>
        </row>
        <row r="99">
          <cell r="B99" t="str">
            <v>FPUK2</v>
          </cell>
          <cell r="E99">
            <v>1800000</v>
          </cell>
          <cell r="G99">
            <v>216613688.39999998</v>
          </cell>
        </row>
        <row r="100">
          <cell r="B100" t="str">
            <v>FPUK2</v>
          </cell>
          <cell r="E100">
            <v>1200000</v>
          </cell>
          <cell r="G100">
            <v>145148986.79999998</v>
          </cell>
        </row>
        <row r="101">
          <cell r="B101" t="str">
            <v>FPUK2</v>
          </cell>
          <cell r="E101">
            <v>700000</v>
          </cell>
          <cell r="G101">
            <v>84758902.200000003</v>
          </cell>
        </row>
        <row r="102">
          <cell r="B102" t="str">
            <v>FPUK2</v>
          </cell>
          <cell r="E102">
            <v>4200000</v>
          </cell>
          <cell r="G102">
            <v>506903094.60000002</v>
          </cell>
        </row>
        <row r="103">
          <cell r="B103" t="str">
            <v>FPUK1</v>
          </cell>
          <cell r="E103">
            <v>90000</v>
          </cell>
          <cell r="G103">
            <v>10907732.52</v>
          </cell>
        </row>
        <row r="104">
          <cell r="B104" t="str">
            <v>FPUK1</v>
          </cell>
          <cell r="E104">
            <v>1500000</v>
          </cell>
          <cell r="G104">
            <v>181656558</v>
          </cell>
        </row>
        <row r="105">
          <cell r="B105" t="str">
            <v>FPUK2</v>
          </cell>
          <cell r="E105">
            <v>5200000</v>
          </cell>
          <cell r="G105">
            <v>629887523.20000005</v>
          </cell>
        </row>
        <row r="106">
          <cell r="B106" t="str">
            <v>FPUK1</v>
          </cell>
          <cell r="E106">
            <v>500000</v>
          </cell>
          <cell r="G106">
            <v>60543106</v>
          </cell>
        </row>
        <row r="107">
          <cell r="B107" t="str">
            <v>FPUK1</v>
          </cell>
          <cell r="E107">
            <v>40000</v>
          </cell>
          <cell r="G107">
            <v>4846111.88</v>
          </cell>
        </row>
        <row r="108">
          <cell r="B108" t="str">
            <v>FPUK1</v>
          </cell>
          <cell r="E108">
            <v>150000</v>
          </cell>
          <cell r="G108">
            <v>18186538.949999999</v>
          </cell>
        </row>
        <row r="109">
          <cell r="B109" t="str">
            <v>FPUK2</v>
          </cell>
          <cell r="E109">
            <v>75000</v>
          </cell>
          <cell r="G109">
            <v>9063276.2999999989</v>
          </cell>
        </row>
        <row r="110">
          <cell r="B110" t="str">
            <v>FPUK1</v>
          </cell>
          <cell r="E110">
            <v>2000000</v>
          </cell>
          <cell r="G110">
            <v>242503030</v>
          </cell>
        </row>
        <row r="111">
          <cell r="B111" t="str">
            <v>FPUK2</v>
          </cell>
          <cell r="E111">
            <v>100000</v>
          </cell>
          <cell r="G111">
            <v>12072514.6</v>
          </cell>
        </row>
        <row r="112">
          <cell r="B112" t="str">
            <v>FPUK2</v>
          </cell>
          <cell r="E112">
            <v>100000</v>
          </cell>
          <cell r="G112">
            <v>12069415.9</v>
          </cell>
        </row>
        <row r="113">
          <cell r="B113" t="str">
            <v>FPUK2</v>
          </cell>
          <cell r="E113">
            <v>100000</v>
          </cell>
          <cell r="G113">
            <v>12064834.9</v>
          </cell>
        </row>
        <row r="114">
          <cell r="B114" t="str">
            <v>FPUK2</v>
          </cell>
          <cell r="E114">
            <v>1000000</v>
          </cell>
          <cell r="G114">
            <v>120038415</v>
          </cell>
        </row>
        <row r="115">
          <cell r="B115" t="str">
            <v>FPUK2</v>
          </cell>
          <cell r="E115">
            <v>52000</v>
          </cell>
          <cell r="G115">
            <v>6258435.04</v>
          </cell>
        </row>
        <row r="116">
          <cell r="B116" t="str">
            <v>FPUK2</v>
          </cell>
          <cell r="E116">
            <v>5000000</v>
          </cell>
          <cell r="G116">
            <v>600055125</v>
          </cell>
        </row>
        <row r="117">
          <cell r="B117" t="str">
            <v>FPUK2</v>
          </cell>
          <cell r="E117">
            <v>100000</v>
          </cell>
          <cell r="G117">
            <v>12052879.299999999</v>
          </cell>
        </row>
        <row r="118">
          <cell r="B118" t="str">
            <v>FPUK2</v>
          </cell>
          <cell r="E118">
            <v>300000</v>
          </cell>
          <cell r="G118">
            <v>36151356.600000001</v>
          </cell>
        </row>
        <row r="119">
          <cell r="B119" t="str">
            <v>FPUK2</v>
          </cell>
          <cell r="E119">
            <v>100000</v>
          </cell>
          <cell r="G119">
            <v>12059321.799999999</v>
          </cell>
        </row>
        <row r="120">
          <cell r="B120" t="str">
            <v>FPUK2</v>
          </cell>
          <cell r="E120">
            <v>2500000</v>
          </cell>
          <cell r="G120">
            <v>299811010</v>
          </cell>
        </row>
        <row r="121">
          <cell r="B121" t="str">
            <v>FPUK2</v>
          </cell>
          <cell r="E121">
            <v>100000</v>
          </cell>
          <cell r="G121">
            <v>11993360.199999999</v>
          </cell>
        </row>
        <row r="122">
          <cell r="B122" t="str">
            <v>FPUK1</v>
          </cell>
          <cell r="E122">
            <v>175000</v>
          </cell>
          <cell r="G122">
            <v>21213717.699999999</v>
          </cell>
        </row>
        <row r="123">
          <cell r="B123" t="str">
            <v>FPUK2</v>
          </cell>
          <cell r="E123">
            <v>100000</v>
          </cell>
          <cell r="G123">
            <v>11998822.199999999</v>
          </cell>
        </row>
        <row r="124">
          <cell r="B124" t="str">
            <v>FPUK1</v>
          </cell>
          <cell r="E124">
            <v>400000</v>
          </cell>
          <cell r="G124">
            <v>48533903.600000001</v>
          </cell>
        </row>
        <row r="125">
          <cell r="B125" t="str">
            <v>FPUK1</v>
          </cell>
          <cell r="E125">
            <v>75000</v>
          </cell>
          <cell r="G125">
            <v>9092047.3499999996</v>
          </cell>
        </row>
        <row r="126">
          <cell r="B126" t="str">
            <v>FPUK1</v>
          </cell>
          <cell r="E126">
            <v>50000</v>
          </cell>
          <cell r="G126">
            <v>6063181.1499999994</v>
          </cell>
        </row>
        <row r="127">
          <cell r="B127" t="str">
            <v>FSUK1</v>
          </cell>
          <cell r="E127">
            <v>2000000</v>
          </cell>
          <cell r="G127">
            <v>242575678</v>
          </cell>
        </row>
        <row r="128">
          <cell r="B128" t="str">
            <v>FSUK2</v>
          </cell>
          <cell r="E128">
            <v>250000</v>
          </cell>
          <cell r="G128">
            <v>30141879</v>
          </cell>
        </row>
        <row r="129">
          <cell r="B129" t="str">
            <v>FSUK1</v>
          </cell>
          <cell r="E129">
            <v>500000</v>
          </cell>
          <cell r="G129">
            <v>60649974</v>
          </cell>
        </row>
        <row r="130">
          <cell r="B130" t="str">
            <v>FSUK1</v>
          </cell>
          <cell r="E130">
            <v>500000</v>
          </cell>
          <cell r="G130">
            <v>60600610.5</v>
          </cell>
        </row>
        <row r="131">
          <cell r="B131" t="str">
            <v>FSUK1</v>
          </cell>
          <cell r="E131">
            <v>500000</v>
          </cell>
          <cell r="G131">
            <v>60494681.5</v>
          </cell>
        </row>
        <row r="132">
          <cell r="B132" t="str">
            <v>FSUK1</v>
          </cell>
          <cell r="E132">
            <v>1500000</v>
          </cell>
          <cell r="G132">
            <v>181711035</v>
          </cell>
        </row>
        <row r="133">
          <cell r="B133" t="str">
            <v>FSUK1</v>
          </cell>
          <cell r="E133">
            <v>500000</v>
          </cell>
          <cell r="G133">
            <v>60621796.5</v>
          </cell>
        </row>
        <row r="134">
          <cell r="B134" t="str">
            <v>FSUK1</v>
          </cell>
          <cell r="E134">
            <v>500000</v>
          </cell>
          <cell r="G134">
            <v>60524947</v>
          </cell>
        </row>
        <row r="135">
          <cell r="B135" t="str">
            <v>FPUS2</v>
          </cell>
          <cell r="E135">
            <v>3010000</v>
          </cell>
          <cell r="G135">
            <v>185325700</v>
          </cell>
        </row>
        <row r="136">
          <cell r="B136" t="str">
            <v>FPUS2</v>
          </cell>
          <cell r="E136">
            <v>5000000</v>
          </cell>
          <cell r="G136">
            <v>309650000</v>
          </cell>
        </row>
        <row r="137">
          <cell r="B137" t="str">
            <v>FPUS2</v>
          </cell>
          <cell r="E137">
            <v>5000000</v>
          </cell>
          <cell r="G137">
            <v>307600000</v>
          </cell>
        </row>
        <row r="138">
          <cell r="B138" t="str">
            <v>FPUS2</v>
          </cell>
          <cell r="E138">
            <v>5000000</v>
          </cell>
          <cell r="G138">
            <v>307450000</v>
          </cell>
        </row>
        <row r="139">
          <cell r="B139" t="str">
            <v>FPUS2</v>
          </cell>
          <cell r="E139">
            <v>5000000</v>
          </cell>
          <cell r="G139">
            <v>309500000</v>
          </cell>
        </row>
        <row r="140">
          <cell r="B140" t="str">
            <v>FPUS2</v>
          </cell>
          <cell r="E140">
            <v>5000000</v>
          </cell>
          <cell r="G140">
            <v>309850000</v>
          </cell>
        </row>
        <row r="141">
          <cell r="B141" t="str">
            <v>FPUS3</v>
          </cell>
          <cell r="E141">
            <v>5000000</v>
          </cell>
          <cell r="G141">
            <v>315550000</v>
          </cell>
        </row>
        <row r="142">
          <cell r="B142" t="str">
            <v>FPUS2</v>
          </cell>
          <cell r="E142">
            <v>5000000</v>
          </cell>
          <cell r="G142">
            <v>309200000</v>
          </cell>
        </row>
        <row r="143">
          <cell r="B143" t="str">
            <v>FPUS2</v>
          </cell>
          <cell r="E143">
            <v>5000000</v>
          </cell>
          <cell r="G143">
            <v>309200000</v>
          </cell>
        </row>
        <row r="144">
          <cell r="B144" t="str">
            <v>FPUS2</v>
          </cell>
          <cell r="E144">
            <v>2000000</v>
          </cell>
          <cell r="G144">
            <v>123905000</v>
          </cell>
        </row>
        <row r="145">
          <cell r="B145" t="str">
            <v>FPUS2</v>
          </cell>
          <cell r="E145">
            <v>3000000</v>
          </cell>
          <cell r="G145">
            <v>185857500</v>
          </cell>
        </row>
        <row r="146">
          <cell r="B146" t="str">
            <v>FPUS2</v>
          </cell>
          <cell r="E146">
            <v>3000000</v>
          </cell>
          <cell r="G146">
            <v>185910000</v>
          </cell>
        </row>
        <row r="147">
          <cell r="B147" t="str">
            <v>FPUS2</v>
          </cell>
          <cell r="E147">
            <v>3000000</v>
          </cell>
          <cell r="G147">
            <v>185505000</v>
          </cell>
        </row>
        <row r="148">
          <cell r="B148" t="str">
            <v>FPUS2</v>
          </cell>
          <cell r="E148">
            <v>2010375</v>
          </cell>
          <cell r="G148">
            <v>121939295.625</v>
          </cell>
        </row>
        <row r="149">
          <cell r="B149" t="str">
            <v>FPUS2</v>
          </cell>
          <cell r="E149">
            <v>5000000</v>
          </cell>
          <cell r="G149">
            <v>307450000</v>
          </cell>
        </row>
        <row r="150">
          <cell r="B150" t="str">
            <v>FPUS2</v>
          </cell>
          <cell r="E150">
            <v>5000000</v>
          </cell>
          <cell r="G150">
            <v>308475000</v>
          </cell>
        </row>
        <row r="151">
          <cell r="B151" t="str">
            <v>FPUS2</v>
          </cell>
          <cell r="E151">
            <v>5000000</v>
          </cell>
          <cell r="G151">
            <v>308400000</v>
          </cell>
        </row>
        <row r="152">
          <cell r="B152" t="str">
            <v>FPUS2</v>
          </cell>
          <cell r="E152">
            <v>5000000</v>
          </cell>
          <cell r="G152">
            <v>310750000</v>
          </cell>
        </row>
        <row r="153">
          <cell r="B153" t="str">
            <v>FPUS2</v>
          </cell>
          <cell r="E153">
            <v>2000000</v>
          </cell>
          <cell r="G153">
            <v>123820000</v>
          </cell>
        </row>
        <row r="154">
          <cell r="B154" t="str">
            <v>FPUS2</v>
          </cell>
          <cell r="E154">
            <v>3000000</v>
          </cell>
          <cell r="G154">
            <v>185055000</v>
          </cell>
        </row>
        <row r="155">
          <cell r="B155" t="str">
            <v>FPUS2</v>
          </cell>
          <cell r="E155">
            <v>2000000</v>
          </cell>
          <cell r="G155">
            <v>124340000</v>
          </cell>
        </row>
        <row r="156">
          <cell r="B156" t="str">
            <v>FPUS2</v>
          </cell>
          <cell r="E156">
            <v>3000000</v>
          </cell>
          <cell r="G156">
            <v>185700000</v>
          </cell>
        </row>
        <row r="157">
          <cell r="B157" t="str">
            <v>FPUS2</v>
          </cell>
          <cell r="E157">
            <v>5000000</v>
          </cell>
          <cell r="G157">
            <v>309425000</v>
          </cell>
        </row>
        <row r="158">
          <cell r="B158" t="str">
            <v>FPUS2</v>
          </cell>
          <cell r="E158">
            <v>3000000</v>
          </cell>
          <cell r="G158">
            <v>185790000</v>
          </cell>
        </row>
        <row r="159">
          <cell r="B159" t="str">
            <v>FPUS2</v>
          </cell>
          <cell r="E159">
            <v>65301.23</v>
          </cell>
          <cell r="G159">
            <v>3963294.9017750002</v>
          </cell>
        </row>
        <row r="160">
          <cell r="B160" t="str">
            <v>FPUS2</v>
          </cell>
          <cell r="E160">
            <v>5000000</v>
          </cell>
          <cell r="G160">
            <v>307500000</v>
          </cell>
        </row>
        <row r="161">
          <cell r="B161" t="str">
            <v>FPUS2</v>
          </cell>
          <cell r="E161">
            <v>5000000</v>
          </cell>
          <cell r="G161">
            <v>307750000</v>
          </cell>
        </row>
        <row r="162">
          <cell r="B162" t="str">
            <v>FPUS2</v>
          </cell>
          <cell r="E162">
            <v>5000000</v>
          </cell>
          <cell r="G162">
            <v>307850000</v>
          </cell>
        </row>
        <row r="163">
          <cell r="B163" t="str">
            <v>FPUS2</v>
          </cell>
          <cell r="E163">
            <v>5000000</v>
          </cell>
          <cell r="G163">
            <v>310100000</v>
          </cell>
        </row>
        <row r="164">
          <cell r="B164" t="str">
            <v>FPUS3</v>
          </cell>
          <cell r="E164">
            <v>5000000</v>
          </cell>
          <cell r="G164">
            <v>315750000</v>
          </cell>
        </row>
        <row r="165">
          <cell r="B165" t="str">
            <v>FPUS2</v>
          </cell>
          <cell r="E165">
            <v>3000000</v>
          </cell>
          <cell r="G165">
            <v>185940000</v>
          </cell>
        </row>
        <row r="166">
          <cell r="B166" t="str">
            <v>FPUS2</v>
          </cell>
          <cell r="E166">
            <v>5000000</v>
          </cell>
          <cell r="G166">
            <v>307175000</v>
          </cell>
        </row>
        <row r="167">
          <cell r="B167" t="str">
            <v>FPUS2</v>
          </cell>
          <cell r="E167">
            <v>5000000</v>
          </cell>
          <cell r="G167">
            <v>309700000</v>
          </cell>
        </row>
        <row r="168">
          <cell r="B168" t="str">
            <v>FPUS2</v>
          </cell>
          <cell r="E168">
            <v>5000000</v>
          </cell>
          <cell r="G168">
            <v>310050000</v>
          </cell>
        </row>
        <row r="169">
          <cell r="B169" t="str">
            <v>FPUS2</v>
          </cell>
          <cell r="E169">
            <v>2000000</v>
          </cell>
          <cell r="G169">
            <v>124000000</v>
          </cell>
        </row>
        <row r="170">
          <cell r="B170" t="str">
            <v>FPUS2</v>
          </cell>
          <cell r="E170">
            <v>3000000</v>
          </cell>
          <cell r="G170">
            <v>185220000</v>
          </cell>
        </row>
        <row r="171">
          <cell r="B171" t="str">
            <v>FPUS2</v>
          </cell>
          <cell r="E171">
            <v>5000000</v>
          </cell>
          <cell r="G171">
            <v>314750000</v>
          </cell>
        </row>
        <row r="172">
          <cell r="B172" t="str">
            <v>FPUS2</v>
          </cell>
          <cell r="E172">
            <v>2000000</v>
          </cell>
          <cell r="G172">
            <v>123080000</v>
          </cell>
        </row>
        <row r="173">
          <cell r="B173" t="str">
            <v>FPUS2</v>
          </cell>
          <cell r="E173">
            <v>5000000</v>
          </cell>
          <cell r="G173">
            <v>309700000</v>
          </cell>
        </row>
        <row r="174">
          <cell r="B174" t="str">
            <v>FPUS2</v>
          </cell>
          <cell r="E174">
            <v>3000000</v>
          </cell>
          <cell r="G174">
            <v>186000000</v>
          </cell>
        </row>
        <row r="175">
          <cell r="B175" t="str">
            <v>FPUS2</v>
          </cell>
          <cell r="E175">
            <v>5000000</v>
          </cell>
          <cell r="G175">
            <v>309650000</v>
          </cell>
        </row>
        <row r="176">
          <cell r="B176" t="str">
            <v>FPUS2</v>
          </cell>
          <cell r="E176">
            <v>3000000</v>
          </cell>
          <cell r="G176">
            <v>186000000</v>
          </cell>
        </row>
        <row r="177">
          <cell r="B177" t="str">
            <v>FPUS2</v>
          </cell>
          <cell r="E177">
            <v>5000000</v>
          </cell>
          <cell r="G177">
            <v>309400000</v>
          </cell>
        </row>
        <row r="178">
          <cell r="B178" t="str">
            <v>FPUS2</v>
          </cell>
          <cell r="E178">
            <v>5000000</v>
          </cell>
          <cell r="G178">
            <v>310750000</v>
          </cell>
        </row>
        <row r="179">
          <cell r="B179" t="str">
            <v>FPUS2</v>
          </cell>
          <cell r="E179">
            <v>5000000</v>
          </cell>
          <cell r="G179">
            <v>309550000</v>
          </cell>
        </row>
        <row r="180">
          <cell r="B180" t="str">
            <v>FPUS2</v>
          </cell>
          <cell r="E180">
            <v>2000000</v>
          </cell>
          <cell r="G180">
            <v>123850000</v>
          </cell>
        </row>
        <row r="181">
          <cell r="B181" t="str">
            <v>FPUS2</v>
          </cell>
          <cell r="E181">
            <v>5000000</v>
          </cell>
          <cell r="G181">
            <v>306250000</v>
          </cell>
        </row>
        <row r="182">
          <cell r="B182" t="str">
            <v>FPUS2</v>
          </cell>
          <cell r="E182">
            <v>5000000</v>
          </cell>
          <cell r="G182">
            <v>309550000</v>
          </cell>
        </row>
        <row r="183">
          <cell r="B183" t="str">
            <v>FPUS2</v>
          </cell>
          <cell r="E183">
            <v>5000000</v>
          </cell>
          <cell r="G183">
            <v>307625000</v>
          </cell>
        </row>
        <row r="184">
          <cell r="B184" t="str">
            <v>FPUS2</v>
          </cell>
          <cell r="E184">
            <v>5000000</v>
          </cell>
          <cell r="G184">
            <v>307375000</v>
          </cell>
        </row>
        <row r="185">
          <cell r="B185" t="str">
            <v>FPUS2</v>
          </cell>
          <cell r="E185">
            <v>5000000</v>
          </cell>
          <cell r="G185">
            <v>309250000</v>
          </cell>
        </row>
        <row r="186">
          <cell r="B186" t="str">
            <v>FPUS2</v>
          </cell>
          <cell r="E186">
            <v>2010000</v>
          </cell>
          <cell r="G186">
            <v>124037100</v>
          </cell>
        </row>
        <row r="187">
          <cell r="B187" t="str">
            <v>FPUS2</v>
          </cell>
          <cell r="E187">
            <v>817320</v>
          </cell>
          <cell r="G187">
            <v>49588439.039999999</v>
          </cell>
        </row>
        <row r="188">
          <cell r="B188" t="str">
            <v>FPUS2</v>
          </cell>
          <cell r="E188">
            <v>5000000</v>
          </cell>
          <cell r="G188">
            <v>310100000</v>
          </cell>
        </row>
        <row r="189">
          <cell r="B189" t="str">
            <v>FPUS2</v>
          </cell>
          <cell r="E189">
            <v>5010000</v>
          </cell>
          <cell r="G189">
            <v>310544850</v>
          </cell>
        </row>
        <row r="190">
          <cell r="B190" t="str">
            <v>FPUS2</v>
          </cell>
          <cell r="E190">
            <v>5000000</v>
          </cell>
          <cell r="G190">
            <v>310000000</v>
          </cell>
        </row>
        <row r="191">
          <cell r="B191" t="str">
            <v>FPUS2</v>
          </cell>
          <cell r="E191">
            <v>5000000</v>
          </cell>
          <cell r="G191">
            <v>308900000</v>
          </cell>
        </row>
        <row r="192">
          <cell r="B192" t="str">
            <v>FPUS2</v>
          </cell>
          <cell r="E192">
            <v>5000000</v>
          </cell>
          <cell r="G192">
            <v>308800000</v>
          </cell>
        </row>
        <row r="193">
          <cell r="B193" t="str">
            <v>FPUS2</v>
          </cell>
          <cell r="E193">
            <v>5000000</v>
          </cell>
          <cell r="G193">
            <v>308450000</v>
          </cell>
        </row>
        <row r="194">
          <cell r="B194" t="str">
            <v>FPUS2</v>
          </cell>
          <cell r="E194">
            <v>5000000</v>
          </cell>
          <cell r="G194">
            <v>308900000</v>
          </cell>
        </row>
        <row r="195">
          <cell r="B195" t="str">
            <v>FPUS2</v>
          </cell>
          <cell r="E195">
            <v>378373.83</v>
          </cell>
          <cell r="G195">
            <v>22979021.069730002</v>
          </cell>
        </row>
        <row r="196">
          <cell r="B196" t="str">
            <v>FPUS2</v>
          </cell>
          <cell r="E196">
            <v>177000.79</v>
          </cell>
          <cell r="G196">
            <v>10742089.444705</v>
          </cell>
        </row>
        <row r="197">
          <cell r="B197" t="str">
            <v>FPUS2</v>
          </cell>
          <cell r="E197">
            <v>2000000</v>
          </cell>
          <cell r="G197">
            <v>123960000</v>
          </cell>
        </row>
        <row r="198">
          <cell r="B198" t="str">
            <v>FPUS2</v>
          </cell>
          <cell r="E198">
            <v>2000000</v>
          </cell>
          <cell r="G198">
            <v>124000000</v>
          </cell>
        </row>
        <row r="199">
          <cell r="B199" t="str">
            <v>FPUS2</v>
          </cell>
          <cell r="E199">
            <v>5000000</v>
          </cell>
          <cell r="G199">
            <v>308700000</v>
          </cell>
        </row>
        <row r="200">
          <cell r="B200" t="str">
            <v>FPUS2</v>
          </cell>
          <cell r="E200">
            <v>3000000</v>
          </cell>
          <cell r="G200">
            <v>185340000</v>
          </cell>
        </row>
        <row r="201">
          <cell r="B201" t="str">
            <v>FPUS2</v>
          </cell>
          <cell r="E201">
            <v>3000000</v>
          </cell>
          <cell r="G201">
            <v>183570000</v>
          </cell>
        </row>
        <row r="202">
          <cell r="B202" t="str">
            <v>FPUS2</v>
          </cell>
          <cell r="E202">
            <v>3000000</v>
          </cell>
          <cell r="G202">
            <v>183570000</v>
          </cell>
        </row>
        <row r="203">
          <cell r="B203" t="str">
            <v>FPUS2</v>
          </cell>
          <cell r="E203">
            <v>5000000</v>
          </cell>
          <cell r="G203">
            <v>307800000</v>
          </cell>
        </row>
        <row r="204">
          <cell r="B204" t="str">
            <v>FPUS2</v>
          </cell>
          <cell r="E204">
            <v>5000000</v>
          </cell>
          <cell r="G204">
            <v>308825000</v>
          </cell>
        </row>
        <row r="205">
          <cell r="B205" t="str">
            <v>FPUS2</v>
          </cell>
          <cell r="E205">
            <v>3000000</v>
          </cell>
          <cell r="G205">
            <v>184140000</v>
          </cell>
        </row>
        <row r="206">
          <cell r="B206" t="str">
            <v>FPUS2</v>
          </cell>
          <cell r="E206">
            <v>5000000</v>
          </cell>
          <cell r="G206">
            <v>307750000</v>
          </cell>
        </row>
        <row r="207">
          <cell r="B207" t="str">
            <v>FPUS2</v>
          </cell>
          <cell r="E207">
            <v>3000000</v>
          </cell>
          <cell r="G207">
            <v>186540000</v>
          </cell>
        </row>
        <row r="208">
          <cell r="B208" t="str">
            <v>FPUS2</v>
          </cell>
          <cell r="E208">
            <v>5000000</v>
          </cell>
          <cell r="G208">
            <v>308450000</v>
          </cell>
        </row>
        <row r="209">
          <cell r="B209" t="str">
            <v>FPUS2</v>
          </cell>
          <cell r="E209">
            <v>5010000</v>
          </cell>
          <cell r="G209">
            <v>311271300</v>
          </cell>
        </row>
        <row r="210">
          <cell r="B210" t="str">
            <v>FPUS2</v>
          </cell>
          <cell r="E210">
            <v>5000000</v>
          </cell>
          <cell r="G210">
            <v>306350000</v>
          </cell>
        </row>
        <row r="211">
          <cell r="B211" t="str">
            <v>FPUS2</v>
          </cell>
          <cell r="E211">
            <v>5000000</v>
          </cell>
          <cell r="G211">
            <v>303950000</v>
          </cell>
        </row>
        <row r="212">
          <cell r="B212" t="str">
            <v>FPUS1</v>
          </cell>
          <cell r="E212">
            <v>81050.41</v>
          </cell>
          <cell r="G212">
            <v>4906872.8718100004</v>
          </cell>
        </row>
        <row r="213">
          <cell r="B213" t="str">
            <v>FPUS1</v>
          </cell>
          <cell r="E213">
            <v>5000000</v>
          </cell>
          <cell r="G213">
            <v>303162500</v>
          </cell>
        </row>
        <row r="214">
          <cell r="B214" t="str">
            <v>FPUS1</v>
          </cell>
          <cell r="E214">
            <v>145926.23000000001</v>
          </cell>
          <cell r="G214">
            <v>8834519.8904299997</v>
          </cell>
        </row>
        <row r="215">
          <cell r="B215" t="str">
            <v>FPUS1</v>
          </cell>
          <cell r="E215">
            <v>5000000</v>
          </cell>
          <cell r="G215">
            <v>303125000</v>
          </cell>
        </row>
        <row r="216">
          <cell r="B216" t="str">
            <v>FPUS1</v>
          </cell>
          <cell r="E216">
            <v>3000000</v>
          </cell>
          <cell r="G216">
            <v>182287500</v>
          </cell>
        </row>
        <row r="217">
          <cell r="B217" t="str">
            <v>FPUS1</v>
          </cell>
          <cell r="E217">
            <v>165390.79</v>
          </cell>
          <cell r="G217">
            <v>10012923.81739</v>
          </cell>
        </row>
        <row r="218">
          <cell r="B218" t="str">
            <v>FPUS2</v>
          </cell>
          <cell r="E218">
            <v>5000000</v>
          </cell>
          <cell r="G218">
            <v>307500000</v>
          </cell>
        </row>
        <row r="219">
          <cell r="B219" t="str">
            <v>FPUS2</v>
          </cell>
          <cell r="E219">
            <v>5000000</v>
          </cell>
          <cell r="G219">
            <v>305925000</v>
          </cell>
        </row>
        <row r="220">
          <cell r="B220" t="str">
            <v>FPUS2</v>
          </cell>
          <cell r="E220">
            <v>5000000</v>
          </cell>
          <cell r="G220">
            <v>309200000</v>
          </cell>
        </row>
        <row r="221">
          <cell r="B221" t="str">
            <v>FPUS2</v>
          </cell>
          <cell r="E221">
            <v>5000000</v>
          </cell>
          <cell r="G221">
            <v>305350000</v>
          </cell>
        </row>
        <row r="222">
          <cell r="B222" t="str">
            <v>FPUS1</v>
          </cell>
          <cell r="E222">
            <v>1001800</v>
          </cell>
          <cell r="G222">
            <v>60649973.799999997</v>
          </cell>
        </row>
        <row r="223">
          <cell r="B223" t="str">
            <v>FPUS1</v>
          </cell>
          <cell r="E223">
            <v>243210.38</v>
          </cell>
          <cell r="G223">
            <v>14724199.61558</v>
          </cell>
        </row>
        <row r="224">
          <cell r="B224" t="str">
            <v>FPUS2</v>
          </cell>
          <cell r="E224">
            <v>3000000</v>
          </cell>
          <cell r="G224">
            <v>183765000</v>
          </cell>
        </row>
        <row r="225">
          <cell r="B225" t="str">
            <v>FPUS1</v>
          </cell>
          <cell r="E225">
            <v>4006800</v>
          </cell>
          <cell r="G225">
            <v>242575678.79999998</v>
          </cell>
        </row>
        <row r="226">
          <cell r="B226" t="str">
            <v>FPUS1</v>
          </cell>
          <cell r="E226">
            <v>54656.36</v>
          </cell>
          <cell r="G226">
            <v>3308404.1271600001</v>
          </cell>
        </row>
        <row r="227">
          <cell r="B227" t="str">
            <v>FPUS2</v>
          </cell>
          <cell r="E227">
            <v>5000000</v>
          </cell>
          <cell r="G227">
            <v>306375000</v>
          </cell>
        </row>
        <row r="228">
          <cell r="B228" t="str">
            <v>FPUS2</v>
          </cell>
          <cell r="E228">
            <v>163389.79</v>
          </cell>
          <cell r="G228">
            <v>9924949.4037600011</v>
          </cell>
        </row>
        <row r="229">
          <cell r="B229" t="str">
            <v>FPUS2</v>
          </cell>
          <cell r="E229">
            <v>5000000</v>
          </cell>
          <cell r="G229">
            <v>309150000</v>
          </cell>
        </row>
        <row r="230">
          <cell r="B230" t="str">
            <v>FPUS1</v>
          </cell>
          <cell r="E230">
            <v>3001950</v>
          </cell>
          <cell r="G230">
            <v>181711035.44999999</v>
          </cell>
        </row>
        <row r="231">
          <cell r="B231" t="str">
            <v>FPUS1</v>
          </cell>
          <cell r="E231">
            <v>3239390.99</v>
          </cell>
          <cell r="G231">
            <v>196115969.92559001</v>
          </cell>
        </row>
        <row r="232">
          <cell r="B232" t="str">
            <v>FPUS2</v>
          </cell>
          <cell r="E232">
            <v>3000000</v>
          </cell>
          <cell r="G232">
            <v>183615000</v>
          </cell>
        </row>
        <row r="233">
          <cell r="B233" t="str">
            <v>FPUS1</v>
          </cell>
          <cell r="E233">
            <v>1000000</v>
          </cell>
          <cell r="G233">
            <v>60490000</v>
          </cell>
        </row>
        <row r="234">
          <cell r="B234" t="str">
            <v>FPUS1</v>
          </cell>
          <cell r="E234">
            <v>2000000</v>
          </cell>
          <cell r="G234">
            <v>120900000</v>
          </cell>
        </row>
        <row r="235">
          <cell r="B235" t="str">
            <v>FPUS1</v>
          </cell>
          <cell r="E235">
            <v>2000000</v>
          </cell>
          <cell r="G235">
            <v>120880000</v>
          </cell>
        </row>
        <row r="236">
          <cell r="B236" t="str">
            <v>FPUS2</v>
          </cell>
          <cell r="E236">
            <v>757575.76</v>
          </cell>
          <cell r="G236">
            <v>45903030.449919999</v>
          </cell>
        </row>
        <row r="237">
          <cell r="B237" t="str">
            <v>FPUS1</v>
          </cell>
          <cell r="E237">
            <v>1621977.6</v>
          </cell>
          <cell r="G237">
            <v>98196145.881600007</v>
          </cell>
        </row>
        <row r="238">
          <cell r="B238" t="str">
            <v>FPUS2</v>
          </cell>
          <cell r="E238">
            <v>5000000</v>
          </cell>
          <cell r="G238">
            <v>305725000</v>
          </cell>
        </row>
        <row r="239">
          <cell r="B239" t="str">
            <v>FPUS2</v>
          </cell>
          <cell r="E239">
            <v>2500000</v>
          </cell>
          <cell r="G239">
            <v>152150000</v>
          </cell>
        </row>
        <row r="240">
          <cell r="B240" t="str">
            <v>FPUS2</v>
          </cell>
          <cell r="E240">
            <v>3000000</v>
          </cell>
          <cell r="G240">
            <v>183690000</v>
          </cell>
        </row>
        <row r="241">
          <cell r="B241" t="str">
            <v>FPUS2</v>
          </cell>
          <cell r="E241">
            <v>149814.76999999999</v>
          </cell>
          <cell r="G241">
            <v>9097277.1860949993</v>
          </cell>
        </row>
        <row r="242">
          <cell r="B242" t="str">
            <v>FPUS2</v>
          </cell>
          <cell r="E242">
            <v>1651289.04</v>
          </cell>
          <cell r="G242">
            <v>100071418.40208</v>
          </cell>
        </row>
        <row r="243">
          <cell r="B243" t="str">
            <v>FPUS2</v>
          </cell>
          <cell r="E243">
            <v>5000000</v>
          </cell>
          <cell r="G243">
            <v>305137500</v>
          </cell>
        </row>
        <row r="244">
          <cell r="B244" t="str">
            <v>FPUS1</v>
          </cell>
          <cell r="E244">
            <v>15000</v>
          </cell>
          <cell r="G244">
            <v>904500</v>
          </cell>
        </row>
        <row r="245">
          <cell r="B245" t="str">
            <v>FPUS1</v>
          </cell>
          <cell r="E245">
            <v>2000000</v>
          </cell>
          <cell r="G245">
            <v>120600000</v>
          </cell>
        </row>
        <row r="246">
          <cell r="B246" t="str">
            <v>FPUS1</v>
          </cell>
          <cell r="E246">
            <v>1500000</v>
          </cell>
          <cell r="G246">
            <v>90562500</v>
          </cell>
        </row>
        <row r="247">
          <cell r="B247" t="str">
            <v>FPUS1</v>
          </cell>
          <cell r="E247">
            <v>2000000</v>
          </cell>
          <cell r="G247">
            <v>120820000</v>
          </cell>
        </row>
        <row r="248">
          <cell r="B248" t="str">
            <v>FPUS1</v>
          </cell>
          <cell r="E248">
            <v>1000000</v>
          </cell>
          <cell r="G248">
            <v>60400000</v>
          </cell>
        </row>
        <row r="249">
          <cell r="B249" t="str">
            <v>FPUS1</v>
          </cell>
          <cell r="E249">
            <v>2000000</v>
          </cell>
          <cell r="G249">
            <v>120560000</v>
          </cell>
        </row>
        <row r="250">
          <cell r="B250" t="str">
            <v>FPUS1</v>
          </cell>
          <cell r="E250">
            <v>2000000</v>
          </cell>
          <cell r="G250">
            <v>120580000</v>
          </cell>
        </row>
        <row r="251">
          <cell r="B251" t="str">
            <v>FPUS1</v>
          </cell>
          <cell r="E251">
            <v>2000000</v>
          </cell>
          <cell r="G251">
            <v>120580000</v>
          </cell>
        </row>
        <row r="252">
          <cell r="B252" t="str">
            <v>FPUS1</v>
          </cell>
          <cell r="E252">
            <v>2000000</v>
          </cell>
          <cell r="G252">
            <v>120680000</v>
          </cell>
        </row>
        <row r="253">
          <cell r="B253" t="str">
            <v>FPUS1</v>
          </cell>
          <cell r="E253">
            <v>2000000</v>
          </cell>
          <cell r="G253">
            <v>120720000</v>
          </cell>
        </row>
        <row r="254">
          <cell r="B254" t="str">
            <v>FPUS1</v>
          </cell>
          <cell r="E254">
            <v>2000000</v>
          </cell>
          <cell r="G254">
            <v>120780000</v>
          </cell>
        </row>
        <row r="255">
          <cell r="B255" t="str">
            <v>FPUS1</v>
          </cell>
          <cell r="E255">
            <v>1000000</v>
          </cell>
          <cell r="G255">
            <v>60380000</v>
          </cell>
        </row>
        <row r="256">
          <cell r="B256" t="str">
            <v>FPUS2</v>
          </cell>
          <cell r="E256">
            <v>2000000</v>
          </cell>
          <cell r="G256">
            <v>121625000</v>
          </cell>
        </row>
        <row r="257">
          <cell r="B257" t="str">
            <v>FPUS2</v>
          </cell>
          <cell r="E257">
            <v>5000000</v>
          </cell>
          <cell r="G257">
            <v>303962500</v>
          </cell>
        </row>
        <row r="258">
          <cell r="B258" t="str">
            <v>FPUS2</v>
          </cell>
          <cell r="E258">
            <v>5000000</v>
          </cell>
          <cell r="G258">
            <v>305350000</v>
          </cell>
        </row>
        <row r="259">
          <cell r="B259" t="str">
            <v>FPUS1</v>
          </cell>
          <cell r="E259">
            <v>1010000</v>
          </cell>
          <cell r="G259">
            <v>61392850</v>
          </cell>
        </row>
        <row r="260">
          <cell r="B260" t="str">
            <v>FPUS1</v>
          </cell>
          <cell r="E260">
            <v>5000000</v>
          </cell>
          <cell r="G260">
            <v>303900000</v>
          </cell>
        </row>
        <row r="261">
          <cell r="B261" t="str">
            <v>FPUS1</v>
          </cell>
          <cell r="E261">
            <v>5000000</v>
          </cell>
          <cell r="G261">
            <v>303125000</v>
          </cell>
        </row>
        <row r="262">
          <cell r="B262" t="str">
            <v>FPUS2</v>
          </cell>
          <cell r="E262">
            <v>5000000</v>
          </cell>
          <cell r="G262">
            <v>308750000</v>
          </cell>
        </row>
        <row r="263">
          <cell r="B263" t="str">
            <v>FPUS2</v>
          </cell>
          <cell r="E263">
            <v>5000000</v>
          </cell>
          <cell r="G263">
            <v>305750000</v>
          </cell>
        </row>
        <row r="264">
          <cell r="B264" t="str">
            <v>FPUS1</v>
          </cell>
          <cell r="E264">
            <v>700000</v>
          </cell>
          <cell r="G264">
            <v>42329000</v>
          </cell>
        </row>
        <row r="265">
          <cell r="B265" t="str">
            <v>FPUS2</v>
          </cell>
          <cell r="E265">
            <v>325744.31</v>
          </cell>
          <cell r="G265">
            <v>19766164.730799999</v>
          </cell>
        </row>
        <row r="266">
          <cell r="B266" t="str">
            <v>FPUS2</v>
          </cell>
          <cell r="E266">
            <v>5000000</v>
          </cell>
          <cell r="G266">
            <v>310100000</v>
          </cell>
        </row>
        <row r="267">
          <cell r="B267" t="str">
            <v>FPUS2</v>
          </cell>
          <cell r="E267">
            <v>5000000</v>
          </cell>
          <cell r="G267">
            <v>311200000</v>
          </cell>
        </row>
        <row r="268">
          <cell r="B268" t="str">
            <v>FPUS2</v>
          </cell>
          <cell r="E268">
            <v>3000000</v>
          </cell>
          <cell r="G268">
            <v>182040000</v>
          </cell>
        </row>
        <row r="269">
          <cell r="B269" t="str">
            <v>FPUS2</v>
          </cell>
          <cell r="E269">
            <v>149814.76999999999</v>
          </cell>
          <cell r="G269">
            <v>9078325.6176899988</v>
          </cell>
        </row>
        <row r="270">
          <cell r="B270" t="str">
            <v>FPUS2</v>
          </cell>
          <cell r="E270">
            <v>5000000</v>
          </cell>
          <cell r="G270">
            <v>304012500</v>
          </cell>
        </row>
        <row r="271">
          <cell r="B271" t="str">
            <v>FPUS2</v>
          </cell>
          <cell r="E271">
            <v>5000000</v>
          </cell>
          <cell r="G271">
            <v>305850000</v>
          </cell>
        </row>
        <row r="272">
          <cell r="B272" t="str">
            <v>FPUS2</v>
          </cell>
          <cell r="E272">
            <v>2000000</v>
          </cell>
          <cell r="G272">
            <v>123740000</v>
          </cell>
        </row>
        <row r="273">
          <cell r="B273" t="str">
            <v>FPUS2</v>
          </cell>
          <cell r="E273">
            <v>411360</v>
          </cell>
          <cell r="G273">
            <v>24980658.719999999</v>
          </cell>
        </row>
        <row r="274">
          <cell r="B274" t="str">
            <v>FPUS2</v>
          </cell>
          <cell r="E274">
            <v>2000000</v>
          </cell>
          <cell r="G274">
            <v>123300000</v>
          </cell>
        </row>
        <row r="275">
          <cell r="B275" t="str">
            <v>FPUS2</v>
          </cell>
          <cell r="E275">
            <v>5000000</v>
          </cell>
          <cell r="G275">
            <v>309250000</v>
          </cell>
        </row>
        <row r="276">
          <cell r="B276" t="str">
            <v>FPUS3</v>
          </cell>
          <cell r="E276">
            <v>5000000</v>
          </cell>
          <cell r="G276">
            <v>314850000</v>
          </cell>
        </row>
        <row r="277">
          <cell r="B277" t="str">
            <v>FPUS2</v>
          </cell>
          <cell r="E277">
            <v>354001.58</v>
          </cell>
          <cell r="G277">
            <v>21450371.73852</v>
          </cell>
        </row>
        <row r="278">
          <cell r="B278" t="str">
            <v>FPUS2</v>
          </cell>
          <cell r="E278">
            <v>5000000</v>
          </cell>
          <cell r="G278">
            <v>304600000</v>
          </cell>
        </row>
        <row r="279">
          <cell r="B279" t="str">
            <v>FPUS2</v>
          </cell>
          <cell r="E279">
            <v>1707358.72</v>
          </cell>
          <cell r="G279">
            <v>103727164.31615999</v>
          </cell>
        </row>
        <row r="280">
          <cell r="B280" t="str">
            <v>FPUS2</v>
          </cell>
          <cell r="E280">
            <v>5000000</v>
          </cell>
          <cell r="G280">
            <v>308525000</v>
          </cell>
        </row>
        <row r="281">
          <cell r="B281" t="str">
            <v>FPUS2</v>
          </cell>
          <cell r="E281">
            <v>2000000</v>
          </cell>
          <cell r="G281">
            <v>123800000</v>
          </cell>
        </row>
        <row r="282">
          <cell r="B282" t="str">
            <v>FPUS2</v>
          </cell>
          <cell r="E282">
            <v>5000000</v>
          </cell>
          <cell r="G282">
            <v>305525000</v>
          </cell>
        </row>
        <row r="283">
          <cell r="B283" t="str">
            <v>FPUS2</v>
          </cell>
          <cell r="E283">
            <v>1000000</v>
          </cell>
          <cell r="G283">
            <v>61880000</v>
          </cell>
        </row>
        <row r="284">
          <cell r="B284" t="str">
            <v>FPUS2</v>
          </cell>
          <cell r="E284">
            <v>5000000</v>
          </cell>
          <cell r="G284">
            <v>308500000</v>
          </cell>
        </row>
        <row r="285">
          <cell r="B285" t="str">
            <v>FPUS2</v>
          </cell>
          <cell r="E285">
            <v>3000000</v>
          </cell>
          <cell r="G285">
            <v>186240000</v>
          </cell>
        </row>
        <row r="286">
          <cell r="B286" t="str">
            <v>FPUS1</v>
          </cell>
          <cell r="E286">
            <v>673500</v>
          </cell>
          <cell r="G286">
            <v>40767628.5</v>
          </cell>
        </row>
        <row r="287">
          <cell r="B287" t="str">
            <v>FPUS2</v>
          </cell>
          <cell r="E287">
            <v>2000000</v>
          </cell>
          <cell r="G287">
            <v>121870000</v>
          </cell>
        </row>
        <row r="288">
          <cell r="B288" t="str">
            <v>FPUS2</v>
          </cell>
          <cell r="E288">
            <v>3000000</v>
          </cell>
          <cell r="G288">
            <v>182805000</v>
          </cell>
        </row>
        <row r="289">
          <cell r="B289" t="str">
            <v>FPUS2</v>
          </cell>
          <cell r="E289">
            <v>5000000</v>
          </cell>
          <cell r="G289">
            <v>304625000</v>
          </cell>
        </row>
        <row r="290">
          <cell r="B290" t="str">
            <v>FPUS1</v>
          </cell>
          <cell r="E290">
            <v>1001500</v>
          </cell>
          <cell r="G290">
            <v>60621796.5</v>
          </cell>
        </row>
        <row r="291">
          <cell r="B291" t="str">
            <v>FPUS2</v>
          </cell>
          <cell r="E291">
            <v>3358562.5</v>
          </cell>
          <cell r="G291">
            <v>203633002.9375</v>
          </cell>
        </row>
        <row r="292">
          <cell r="B292" t="str">
            <v>FPUS1</v>
          </cell>
          <cell r="E292">
            <v>4000000</v>
          </cell>
          <cell r="G292">
            <v>242350000</v>
          </cell>
        </row>
        <row r="293">
          <cell r="B293" t="str">
            <v>FPUS2</v>
          </cell>
          <cell r="E293">
            <v>5000000</v>
          </cell>
          <cell r="G293">
            <v>307000000</v>
          </cell>
        </row>
        <row r="294">
          <cell r="B294" t="str">
            <v>FPUS1</v>
          </cell>
          <cell r="E294">
            <v>1001150</v>
          </cell>
          <cell r="G294">
            <v>60600610.649999999</v>
          </cell>
        </row>
        <row r="295">
          <cell r="B295" t="str">
            <v>FPUS1</v>
          </cell>
          <cell r="E295">
            <v>2000000</v>
          </cell>
          <cell r="G295">
            <v>121175000</v>
          </cell>
        </row>
        <row r="296">
          <cell r="B296" t="str">
            <v>FPUS2</v>
          </cell>
          <cell r="E296">
            <v>3000000</v>
          </cell>
          <cell r="G296">
            <v>184980000</v>
          </cell>
        </row>
        <row r="297">
          <cell r="B297" t="str">
            <v>FPUS2</v>
          </cell>
          <cell r="E297">
            <v>3010000</v>
          </cell>
          <cell r="G297">
            <v>183489600</v>
          </cell>
        </row>
        <row r="298">
          <cell r="B298" t="str">
            <v>FPUS1</v>
          </cell>
          <cell r="E298">
            <v>999400</v>
          </cell>
          <cell r="G298">
            <v>60494681.399999999</v>
          </cell>
        </row>
        <row r="299">
          <cell r="B299" t="str">
            <v>FPUS2</v>
          </cell>
          <cell r="E299">
            <v>3000000</v>
          </cell>
          <cell r="G299">
            <v>182940000</v>
          </cell>
        </row>
        <row r="300">
          <cell r="B300" t="str">
            <v>FPUS2</v>
          </cell>
          <cell r="E300">
            <v>2000000</v>
          </cell>
          <cell r="G300">
            <v>121960000</v>
          </cell>
        </row>
        <row r="301">
          <cell r="B301" t="str">
            <v>FPUS2</v>
          </cell>
          <cell r="E301">
            <v>7000000</v>
          </cell>
          <cell r="G301">
            <v>426860000</v>
          </cell>
        </row>
        <row r="302">
          <cell r="B302" t="str">
            <v>FPUS2</v>
          </cell>
          <cell r="E302">
            <v>3000000</v>
          </cell>
          <cell r="G302">
            <v>183030000</v>
          </cell>
        </row>
        <row r="303">
          <cell r="B303" t="str">
            <v>FPUS2</v>
          </cell>
          <cell r="E303">
            <v>5000000</v>
          </cell>
          <cell r="G303">
            <v>308450000</v>
          </cell>
        </row>
        <row r="304">
          <cell r="B304" t="str">
            <v>FPUS2</v>
          </cell>
          <cell r="E304">
            <v>3000000</v>
          </cell>
          <cell r="G304">
            <v>184650000</v>
          </cell>
        </row>
        <row r="305">
          <cell r="B305" t="str">
            <v>FPUS2</v>
          </cell>
          <cell r="E305">
            <v>3000000</v>
          </cell>
          <cell r="G305">
            <v>183525000</v>
          </cell>
        </row>
        <row r="306">
          <cell r="B306" t="str">
            <v>FPUS2</v>
          </cell>
          <cell r="E306">
            <v>3000000</v>
          </cell>
          <cell r="G306">
            <v>185250000</v>
          </cell>
        </row>
        <row r="307">
          <cell r="B307" t="str">
            <v>FPUS2</v>
          </cell>
          <cell r="E307">
            <v>5000000</v>
          </cell>
          <cell r="G307">
            <v>305000000</v>
          </cell>
        </row>
        <row r="308">
          <cell r="B308" t="str">
            <v>FPUS2</v>
          </cell>
          <cell r="E308">
            <v>4000000</v>
          </cell>
          <cell r="G308">
            <v>246080000</v>
          </cell>
        </row>
        <row r="309">
          <cell r="B309" t="str">
            <v>FPUS2</v>
          </cell>
          <cell r="E309">
            <v>2000000</v>
          </cell>
          <cell r="G309">
            <v>121960000</v>
          </cell>
        </row>
        <row r="310">
          <cell r="B310" t="str">
            <v>FPUS2</v>
          </cell>
          <cell r="E310">
            <v>5000000</v>
          </cell>
          <cell r="G310">
            <v>304900000</v>
          </cell>
        </row>
        <row r="311">
          <cell r="B311" t="str">
            <v>FPUS1</v>
          </cell>
          <cell r="E311">
            <v>999900</v>
          </cell>
          <cell r="G311">
            <v>60524946.899999999</v>
          </cell>
        </row>
        <row r="312">
          <cell r="B312" t="str">
            <v>FPUS2</v>
          </cell>
          <cell r="E312">
            <v>5000000</v>
          </cell>
          <cell r="G312">
            <v>306850000</v>
          </cell>
        </row>
        <row r="313">
          <cell r="B313" t="str">
            <v>FPUS2</v>
          </cell>
          <cell r="E313">
            <v>272331.15000000002</v>
          </cell>
          <cell r="G313">
            <v>16517156.578650001</v>
          </cell>
        </row>
        <row r="314">
          <cell r="B314" t="str">
            <v>FPUS2</v>
          </cell>
          <cell r="E314">
            <v>5000000</v>
          </cell>
          <cell r="G314">
            <v>305712500</v>
          </cell>
        </row>
        <row r="315">
          <cell r="B315" t="str">
            <v>FPUS2</v>
          </cell>
          <cell r="E315">
            <v>3000000</v>
          </cell>
          <cell r="G315">
            <v>183210000</v>
          </cell>
        </row>
        <row r="316">
          <cell r="B316" t="str">
            <v>FPUS2</v>
          </cell>
          <cell r="E316">
            <v>5000000</v>
          </cell>
          <cell r="G316">
            <v>307675000</v>
          </cell>
        </row>
        <row r="317">
          <cell r="B317" t="str">
            <v>FPUS2</v>
          </cell>
          <cell r="E317">
            <v>5000000</v>
          </cell>
          <cell r="G317">
            <v>307800000</v>
          </cell>
        </row>
        <row r="318">
          <cell r="B318" t="str">
            <v>FPUS2</v>
          </cell>
          <cell r="E318">
            <v>5000000</v>
          </cell>
          <cell r="G318">
            <v>305150000</v>
          </cell>
        </row>
        <row r="319">
          <cell r="B319" t="str">
            <v>FPUS2</v>
          </cell>
          <cell r="E319">
            <v>2000000</v>
          </cell>
          <cell r="G319">
            <v>122780000</v>
          </cell>
        </row>
        <row r="320">
          <cell r="B320" t="str">
            <v>FPUS2</v>
          </cell>
          <cell r="E320">
            <v>750000</v>
          </cell>
          <cell r="G320">
            <v>45498375</v>
          </cell>
        </row>
        <row r="321">
          <cell r="B321" t="str">
            <v>FPUS2</v>
          </cell>
          <cell r="E321">
            <v>3000000</v>
          </cell>
          <cell r="G321">
            <v>184170000</v>
          </cell>
        </row>
        <row r="322">
          <cell r="B322" t="str">
            <v>FPUS2</v>
          </cell>
          <cell r="E322">
            <v>5000000</v>
          </cell>
          <cell r="G322">
            <v>306750000</v>
          </cell>
        </row>
        <row r="323">
          <cell r="B323" t="str">
            <v>FPUS2</v>
          </cell>
          <cell r="E323">
            <v>496972.5</v>
          </cell>
          <cell r="G323">
            <v>30141879.0975</v>
          </cell>
        </row>
        <row r="324">
          <cell r="B324" t="str">
            <v>FPUS2</v>
          </cell>
          <cell r="E324">
            <v>5000000</v>
          </cell>
          <cell r="G324">
            <v>314350000</v>
          </cell>
        </row>
        <row r="325">
          <cell r="B325" t="str">
            <v>FPUS2</v>
          </cell>
          <cell r="E325">
            <v>5000000</v>
          </cell>
          <cell r="G325">
            <v>306100000</v>
          </cell>
        </row>
        <row r="326">
          <cell r="B326" t="str">
            <v>FSUS2</v>
          </cell>
          <cell r="E326">
            <v>2010000</v>
          </cell>
          <cell r="G326">
            <v>123062250</v>
          </cell>
        </row>
        <row r="327">
          <cell r="B327" t="str">
            <v>FSUS2</v>
          </cell>
          <cell r="E327">
            <v>5000000</v>
          </cell>
          <cell r="G327">
            <v>306200000</v>
          </cell>
        </row>
        <row r="328">
          <cell r="B328" t="str">
            <v>FSUS2</v>
          </cell>
          <cell r="E328">
            <v>5000000</v>
          </cell>
          <cell r="G328">
            <v>308750000</v>
          </cell>
        </row>
        <row r="329">
          <cell r="B329" t="str">
            <v>FSUS2</v>
          </cell>
          <cell r="E329">
            <v>5000000</v>
          </cell>
          <cell r="G329">
            <v>307000000</v>
          </cell>
        </row>
        <row r="330">
          <cell r="B330" t="str">
            <v>FSUS2</v>
          </cell>
          <cell r="E330">
            <v>5000000</v>
          </cell>
          <cell r="G330">
            <v>307100000</v>
          </cell>
        </row>
        <row r="331">
          <cell r="B331" t="str">
            <v>FSUS2</v>
          </cell>
          <cell r="E331">
            <v>5000000</v>
          </cell>
          <cell r="G331">
            <v>306950000</v>
          </cell>
        </row>
        <row r="332">
          <cell r="B332" t="str">
            <v>FSUS2</v>
          </cell>
          <cell r="E332">
            <v>5000000</v>
          </cell>
          <cell r="G332">
            <v>308800000</v>
          </cell>
        </row>
        <row r="333">
          <cell r="B333" t="str">
            <v>FSUS2</v>
          </cell>
          <cell r="E333">
            <v>3000000</v>
          </cell>
          <cell r="G333">
            <v>184620000</v>
          </cell>
        </row>
        <row r="334">
          <cell r="B334" t="str">
            <v>FSUS2</v>
          </cell>
          <cell r="E334">
            <v>5000000</v>
          </cell>
          <cell r="G334">
            <v>305900000</v>
          </cell>
        </row>
        <row r="335">
          <cell r="B335" t="str">
            <v>FSUS2</v>
          </cell>
          <cell r="E335">
            <v>2000000</v>
          </cell>
          <cell r="G335">
            <v>123040000</v>
          </cell>
        </row>
        <row r="336">
          <cell r="B336" t="str">
            <v>FSUS2</v>
          </cell>
          <cell r="E336">
            <v>847080.75</v>
          </cell>
          <cell r="G336">
            <v>51387730.158374995</v>
          </cell>
        </row>
        <row r="337">
          <cell r="B337" t="str">
            <v>FSUS2</v>
          </cell>
          <cell r="E337">
            <v>5000000</v>
          </cell>
          <cell r="G337">
            <v>309475000</v>
          </cell>
        </row>
        <row r="338">
          <cell r="B338" t="str">
            <v>FSUS2</v>
          </cell>
          <cell r="E338">
            <v>3000000</v>
          </cell>
          <cell r="G338">
            <v>183615000</v>
          </cell>
        </row>
        <row r="339">
          <cell r="B339" t="str">
            <v>FSUS2</v>
          </cell>
          <cell r="E339">
            <v>5000000</v>
          </cell>
          <cell r="G339">
            <v>308700000</v>
          </cell>
        </row>
        <row r="340">
          <cell r="B340" t="str">
            <v>FSUS2</v>
          </cell>
          <cell r="E340">
            <v>53504</v>
          </cell>
          <cell r="G340">
            <v>3247585.7919999999</v>
          </cell>
        </row>
        <row r="341">
          <cell r="B341" t="str">
            <v>FSUS2</v>
          </cell>
          <cell r="E341">
            <v>149400</v>
          </cell>
          <cell r="G341">
            <v>9063276.2999999989</v>
          </cell>
        </row>
        <row r="342">
          <cell r="B342" t="str">
            <v>FSUS2</v>
          </cell>
          <cell r="E342">
            <v>3000000</v>
          </cell>
          <cell r="G342">
            <v>185880000</v>
          </cell>
        </row>
        <row r="343">
          <cell r="B343" t="str">
            <v>FSUS2</v>
          </cell>
          <cell r="E343">
            <v>3000000</v>
          </cell>
          <cell r="G343">
            <v>183555000</v>
          </cell>
        </row>
        <row r="344">
          <cell r="B344" t="str">
            <v>FSUS2</v>
          </cell>
          <cell r="E344">
            <v>5000000</v>
          </cell>
          <cell r="G344">
            <v>306000000</v>
          </cell>
        </row>
        <row r="345">
          <cell r="B345" t="str">
            <v>FSUS2</v>
          </cell>
          <cell r="E345">
            <v>5000000</v>
          </cell>
          <cell r="G345">
            <v>306050000</v>
          </cell>
        </row>
        <row r="346">
          <cell r="B346" t="str">
            <v>FSUS2</v>
          </cell>
          <cell r="E346">
            <v>3000000</v>
          </cell>
          <cell r="G346">
            <v>184620000</v>
          </cell>
        </row>
        <row r="347">
          <cell r="B347" t="str">
            <v>FSUS2</v>
          </cell>
          <cell r="E347">
            <v>272294.08</v>
          </cell>
          <cell r="G347">
            <v>16514908.246080002</v>
          </cell>
        </row>
        <row r="348">
          <cell r="B348" t="str">
            <v>FSUS2</v>
          </cell>
          <cell r="E348">
            <v>5000000</v>
          </cell>
          <cell r="G348">
            <v>308650000</v>
          </cell>
        </row>
        <row r="349">
          <cell r="B349" t="str">
            <v>FSUS2</v>
          </cell>
          <cell r="E349">
            <v>3000000</v>
          </cell>
          <cell r="G349">
            <v>185190000</v>
          </cell>
        </row>
        <row r="350">
          <cell r="B350" t="str">
            <v>FSUS2</v>
          </cell>
          <cell r="E350">
            <v>198960</v>
          </cell>
          <cell r="G350">
            <v>12064834.92</v>
          </cell>
        </row>
        <row r="351">
          <cell r="B351" t="str">
            <v>FSUS2</v>
          </cell>
          <cell r="E351">
            <v>136530</v>
          </cell>
          <cell r="G351">
            <v>8279110.9349999996</v>
          </cell>
        </row>
        <row r="352">
          <cell r="B352" t="str">
            <v>FSUS2</v>
          </cell>
          <cell r="E352">
            <v>5000000</v>
          </cell>
          <cell r="G352">
            <v>305975000</v>
          </cell>
        </row>
        <row r="353">
          <cell r="B353" t="str">
            <v>FSUS2</v>
          </cell>
          <cell r="E353">
            <v>5000000</v>
          </cell>
          <cell r="G353">
            <v>308600000</v>
          </cell>
        </row>
        <row r="354">
          <cell r="B354" t="str">
            <v>FSUS2</v>
          </cell>
          <cell r="E354">
            <v>5000000</v>
          </cell>
          <cell r="G354">
            <v>308650000</v>
          </cell>
        </row>
        <row r="355">
          <cell r="B355" t="str">
            <v>FSUS2</v>
          </cell>
          <cell r="E355">
            <v>176981.51</v>
          </cell>
          <cell r="G355">
            <v>10740919.351145001</v>
          </cell>
        </row>
        <row r="356">
          <cell r="B356" t="str">
            <v>FSUS2</v>
          </cell>
          <cell r="E356">
            <v>3000000</v>
          </cell>
          <cell r="G356">
            <v>183720000</v>
          </cell>
        </row>
        <row r="357">
          <cell r="B357" t="str">
            <v>FSUS2</v>
          </cell>
          <cell r="E357">
            <v>5000000</v>
          </cell>
          <cell r="G357">
            <v>309850000</v>
          </cell>
        </row>
        <row r="358">
          <cell r="B358" t="str">
            <v>FSUS2</v>
          </cell>
          <cell r="E358">
            <v>5000000</v>
          </cell>
          <cell r="G358">
            <v>309000000</v>
          </cell>
        </row>
        <row r="359">
          <cell r="B359" t="str">
            <v>FSUS2</v>
          </cell>
          <cell r="E359">
            <v>5000000</v>
          </cell>
          <cell r="G359">
            <v>308450000</v>
          </cell>
        </row>
        <row r="360">
          <cell r="B360" t="str">
            <v>FSUS2</v>
          </cell>
          <cell r="E360">
            <v>5000000</v>
          </cell>
          <cell r="G360">
            <v>307000000</v>
          </cell>
        </row>
        <row r="361">
          <cell r="B361" t="str">
            <v>FSUS2</v>
          </cell>
          <cell r="E361">
            <v>5000000</v>
          </cell>
          <cell r="G361">
            <v>308900000</v>
          </cell>
        </row>
        <row r="362">
          <cell r="B362" t="str">
            <v>FSUS2</v>
          </cell>
          <cell r="E362">
            <v>1366750</v>
          </cell>
          <cell r="G362">
            <v>82969925.5</v>
          </cell>
        </row>
        <row r="363">
          <cell r="B363" t="str">
            <v>FSUS2</v>
          </cell>
          <cell r="E363">
            <v>2000000</v>
          </cell>
          <cell r="G363">
            <v>124310000</v>
          </cell>
        </row>
        <row r="364">
          <cell r="B364" t="str">
            <v>FSUS2</v>
          </cell>
          <cell r="E364">
            <v>198980</v>
          </cell>
          <cell r="G364">
            <v>12072514.559999999</v>
          </cell>
        </row>
        <row r="365">
          <cell r="B365" t="str">
            <v>FSUS2</v>
          </cell>
          <cell r="E365">
            <v>5000000</v>
          </cell>
          <cell r="G365">
            <v>304725000</v>
          </cell>
        </row>
        <row r="366">
          <cell r="B366" t="str">
            <v>FSUS2</v>
          </cell>
          <cell r="E366">
            <v>1955850</v>
          </cell>
          <cell r="G366">
            <v>119121044.25</v>
          </cell>
        </row>
        <row r="367">
          <cell r="B367" t="str">
            <v>FSUS2</v>
          </cell>
          <cell r="E367">
            <v>5000000</v>
          </cell>
          <cell r="G367">
            <v>308450000</v>
          </cell>
        </row>
        <row r="368">
          <cell r="B368" t="str">
            <v>FSUS2</v>
          </cell>
          <cell r="E368">
            <v>3000000</v>
          </cell>
          <cell r="G368">
            <v>183615000</v>
          </cell>
        </row>
        <row r="369">
          <cell r="B369" t="str">
            <v>FSUS2</v>
          </cell>
          <cell r="E369">
            <v>268000</v>
          </cell>
          <cell r="G369">
            <v>16267064</v>
          </cell>
        </row>
        <row r="370">
          <cell r="B370" t="str">
            <v>FSUS2</v>
          </cell>
          <cell r="E370">
            <v>401310</v>
          </cell>
          <cell r="G370">
            <v>24363931.41</v>
          </cell>
        </row>
        <row r="371">
          <cell r="B371" t="str">
            <v>FSUS2</v>
          </cell>
          <cell r="E371">
            <v>136710</v>
          </cell>
          <cell r="G371">
            <v>8277585.4349999996</v>
          </cell>
        </row>
        <row r="372">
          <cell r="B372" t="str">
            <v>FSUS2</v>
          </cell>
          <cell r="E372">
            <v>198640</v>
          </cell>
          <cell r="G372">
            <v>12052879.279999999</v>
          </cell>
        </row>
        <row r="373">
          <cell r="B373" t="str">
            <v>FSUS2</v>
          </cell>
          <cell r="E373">
            <v>5000000</v>
          </cell>
          <cell r="G373">
            <v>306700000</v>
          </cell>
        </row>
        <row r="374">
          <cell r="B374" t="str">
            <v>FSUS2</v>
          </cell>
          <cell r="E374">
            <v>5000000</v>
          </cell>
          <cell r="G374">
            <v>308650000</v>
          </cell>
        </row>
        <row r="375">
          <cell r="B375" t="str">
            <v>FSUS2</v>
          </cell>
          <cell r="E375">
            <v>5000000</v>
          </cell>
          <cell r="G375">
            <v>309500000</v>
          </cell>
        </row>
        <row r="376">
          <cell r="B376" t="str">
            <v>FSUS2</v>
          </cell>
          <cell r="E376">
            <v>595800</v>
          </cell>
          <cell r="G376">
            <v>36151356.600000001</v>
          </cell>
        </row>
        <row r="377">
          <cell r="B377" t="str">
            <v>FSUS2</v>
          </cell>
          <cell r="E377">
            <v>5000000</v>
          </cell>
          <cell r="G377">
            <v>305825000</v>
          </cell>
        </row>
        <row r="378">
          <cell r="B378" t="str">
            <v>FSUS2</v>
          </cell>
          <cell r="E378">
            <v>5000000</v>
          </cell>
          <cell r="G378">
            <v>304950000</v>
          </cell>
        </row>
        <row r="379">
          <cell r="B379" t="str">
            <v>FSUS2</v>
          </cell>
          <cell r="E379">
            <v>267760</v>
          </cell>
          <cell r="G379">
            <v>16255977.359999999</v>
          </cell>
        </row>
        <row r="380">
          <cell r="B380" t="str">
            <v>FSUS3</v>
          </cell>
          <cell r="E380">
            <v>5000000</v>
          </cell>
          <cell r="G380">
            <v>314900000</v>
          </cell>
        </row>
        <row r="381">
          <cell r="B381" t="str">
            <v>FSUS2</v>
          </cell>
          <cell r="E381">
            <v>5000000</v>
          </cell>
          <cell r="G381">
            <v>309750000</v>
          </cell>
        </row>
        <row r="382">
          <cell r="B382" t="str">
            <v>FSUS2</v>
          </cell>
          <cell r="E382">
            <v>5000000</v>
          </cell>
          <cell r="G382">
            <v>308650000</v>
          </cell>
        </row>
        <row r="383">
          <cell r="B383" t="str">
            <v>FSUS2</v>
          </cell>
          <cell r="E383">
            <v>5000000</v>
          </cell>
          <cell r="G383">
            <v>306850000</v>
          </cell>
        </row>
        <row r="384">
          <cell r="B384" t="str">
            <v>FSUS2</v>
          </cell>
          <cell r="E384">
            <v>816120</v>
          </cell>
          <cell r="G384">
            <v>49611118.68</v>
          </cell>
        </row>
        <row r="385">
          <cell r="B385" t="str">
            <v>FSUS2</v>
          </cell>
          <cell r="E385">
            <v>271980</v>
          </cell>
          <cell r="G385">
            <v>16533392.220000001</v>
          </cell>
        </row>
        <row r="386">
          <cell r="B386" t="str">
            <v>FSUS2</v>
          </cell>
          <cell r="E386">
            <v>272220</v>
          </cell>
          <cell r="G386">
            <v>16495034.789999999</v>
          </cell>
        </row>
        <row r="387">
          <cell r="B387" t="str">
            <v>FSUS2</v>
          </cell>
          <cell r="E387">
            <v>250000</v>
          </cell>
          <cell r="G387">
            <v>15148625</v>
          </cell>
        </row>
        <row r="388">
          <cell r="B388" t="str">
            <v>FSUS2</v>
          </cell>
          <cell r="E388">
            <v>2000000</v>
          </cell>
          <cell r="G388">
            <v>122300000</v>
          </cell>
        </row>
        <row r="389">
          <cell r="B389" t="str">
            <v>FSUS2</v>
          </cell>
          <cell r="E389">
            <v>5000000</v>
          </cell>
          <cell r="G389">
            <v>306800000</v>
          </cell>
        </row>
        <row r="390">
          <cell r="B390" t="str">
            <v>FSUS2</v>
          </cell>
          <cell r="E390">
            <v>5000000</v>
          </cell>
          <cell r="G390">
            <v>308700000</v>
          </cell>
        </row>
        <row r="391">
          <cell r="B391" t="str">
            <v>FSUS2</v>
          </cell>
          <cell r="E391">
            <v>199185</v>
          </cell>
          <cell r="G391">
            <v>12069415.890000001</v>
          </cell>
        </row>
        <row r="392">
          <cell r="B392" t="str">
            <v>FSUS2</v>
          </cell>
          <cell r="E392">
            <v>5000000</v>
          </cell>
          <cell r="G392">
            <v>308650000</v>
          </cell>
        </row>
        <row r="393">
          <cell r="B393" t="str">
            <v>FSUS2</v>
          </cell>
          <cell r="E393">
            <v>198380</v>
          </cell>
          <cell r="G393">
            <v>12059321.82</v>
          </cell>
        </row>
        <row r="394">
          <cell r="B394" t="str">
            <v>FSUS2</v>
          </cell>
          <cell r="E394">
            <v>7000000</v>
          </cell>
          <cell r="G394">
            <v>432810000</v>
          </cell>
        </row>
        <row r="395">
          <cell r="B395" t="str">
            <v>FSUS2</v>
          </cell>
          <cell r="E395">
            <v>5000000</v>
          </cell>
          <cell r="G395">
            <v>305550000</v>
          </cell>
        </row>
        <row r="396">
          <cell r="B396" t="str">
            <v>FSUS3</v>
          </cell>
          <cell r="E396">
            <v>4000000</v>
          </cell>
          <cell r="G396">
            <v>251280000</v>
          </cell>
        </row>
        <row r="397">
          <cell r="B397" t="str">
            <v>FSUS2</v>
          </cell>
          <cell r="E397">
            <v>5000000</v>
          </cell>
          <cell r="G397">
            <v>307800000</v>
          </cell>
        </row>
        <row r="398">
          <cell r="B398" t="str">
            <v>FSUS2</v>
          </cell>
          <cell r="E398">
            <v>5000000</v>
          </cell>
          <cell r="G398">
            <v>308775000</v>
          </cell>
        </row>
        <row r="399">
          <cell r="B399" t="str">
            <v>FSUS2</v>
          </cell>
          <cell r="E399">
            <v>135715</v>
          </cell>
          <cell r="G399">
            <v>8212386.0800000001</v>
          </cell>
        </row>
        <row r="400">
          <cell r="B400" t="str">
            <v>FSUS2</v>
          </cell>
          <cell r="E400">
            <v>135800</v>
          </cell>
          <cell r="G400">
            <v>8228665.2000000002</v>
          </cell>
        </row>
        <row r="401">
          <cell r="B401" t="str">
            <v>FSUS2</v>
          </cell>
          <cell r="E401">
            <v>353982.3</v>
          </cell>
          <cell r="G401">
            <v>21449203.486200001</v>
          </cell>
        </row>
        <row r="402">
          <cell r="B402" t="str">
            <v>FSUS2</v>
          </cell>
          <cell r="E402">
            <v>4000000</v>
          </cell>
          <cell r="G402">
            <v>247640000</v>
          </cell>
        </row>
        <row r="403">
          <cell r="B403" t="str">
            <v>FSUS2</v>
          </cell>
          <cell r="E403">
            <v>4000000</v>
          </cell>
          <cell r="G403">
            <v>247320000</v>
          </cell>
        </row>
        <row r="404">
          <cell r="B404" t="str">
            <v>FSUS3</v>
          </cell>
          <cell r="E404">
            <v>5000000</v>
          </cell>
          <cell r="G404">
            <v>314800000</v>
          </cell>
        </row>
        <row r="405">
          <cell r="B405" t="str">
            <v>FSUS2</v>
          </cell>
          <cell r="E405">
            <v>5000000</v>
          </cell>
          <cell r="G405">
            <v>305400000</v>
          </cell>
        </row>
        <row r="406">
          <cell r="B406" t="str">
            <v>FSUS2</v>
          </cell>
          <cell r="E406">
            <v>2000000</v>
          </cell>
          <cell r="G406">
            <v>122540000</v>
          </cell>
        </row>
        <row r="407">
          <cell r="B407" t="str">
            <v>FSUS2</v>
          </cell>
          <cell r="E407">
            <v>3000000</v>
          </cell>
          <cell r="G407">
            <v>185550000</v>
          </cell>
        </row>
        <row r="408">
          <cell r="B408" t="str">
            <v>FSUS2</v>
          </cell>
          <cell r="E408">
            <v>5000000</v>
          </cell>
          <cell r="G408">
            <v>309200000</v>
          </cell>
        </row>
        <row r="409">
          <cell r="B409" t="str">
            <v>FSUS2</v>
          </cell>
          <cell r="E409">
            <v>196875</v>
          </cell>
          <cell r="G409">
            <v>11971771.875</v>
          </cell>
        </row>
        <row r="410">
          <cell r="B410" t="str">
            <v>FSUS2</v>
          </cell>
          <cell r="E410">
            <v>411300</v>
          </cell>
          <cell r="G410">
            <v>24977015.099999998</v>
          </cell>
        </row>
        <row r="411">
          <cell r="B411" t="str">
            <v>FSUS2</v>
          </cell>
          <cell r="E411">
            <v>5000000</v>
          </cell>
          <cell r="G411">
            <v>308600000</v>
          </cell>
        </row>
        <row r="412">
          <cell r="B412" t="str">
            <v>FSUS2</v>
          </cell>
          <cell r="E412">
            <v>834846.49</v>
          </cell>
          <cell r="G412">
            <v>50697722.79823</v>
          </cell>
        </row>
        <row r="413">
          <cell r="B413" t="str">
            <v>FSUS2</v>
          </cell>
          <cell r="E413">
            <v>282114</v>
          </cell>
          <cell r="G413">
            <v>17127423.054000001</v>
          </cell>
        </row>
        <row r="414">
          <cell r="B414" t="str">
            <v>FSUS2</v>
          </cell>
          <cell r="E414">
            <v>5000000</v>
          </cell>
          <cell r="G414">
            <v>306825000</v>
          </cell>
        </row>
        <row r="415">
          <cell r="B415" t="str">
            <v>FSUS2</v>
          </cell>
          <cell r="E415">
            <v>3000000</v>
          </cell>
          <cell r="G415">
            <v>184620000</v>
          </cell>
        </row>
        <row r="416">
          <cell r="B416" t="str">
            <v>FSUS2</v>
          </cell>
          <cell r="E416">
            <v>5000000</v>
          </cell>
          <cell r="G416">
            <v>308800000</v>
          </cell>
        </row>
        <row r="417">
          <cell r="B417" t="str">
            <v>FSUS2</v>
          </cell>
          <cell r="E417">
            <v>3000000</v>
          </cell>
          <cell r="G417">
            <v>183090000</v>
          </cell>
        </row>
        <row r="418">
          <cell r="B418" t="str">
            <v>FSUS2</v>
          </cell>
          <cell r="E418">
            <v>267560</v>
          </cell>
          <cell r="G418">
            <v>16243835.16</v>
          </cell>
        </row>
        <row r="419">
          <cell r="B419" t="str">
            <v>FSUS2</v>
          </cell>
          <cell r="E419">
            <v>5000000</v>
          </cell>
          <cell r="G419">
            <v>308400000</v>
          </cell>
        </row>
        <row r="420">
          <cell r="B420" t="str">
            <v>FSUS2</v>
          </cell>
          <cell r="E420">
            <v>5000000</v>
          </cell>
          <cell r="G420">
            <v>307550000</v>
          </cell>
        </row>
        <row r="421">
          <cell r="B421" t="str">
            <v>FSUS2</v>
          </cell>
          <cell r="E421">
            <v>5000000</v>
          </cell>
          <cell r="G421">
            <v>307850000</v>
          </cell>
        </row>
        <row r="422">
          <cell r="B422" t="str">
            <v>FSUS2</v>
          </cell>
          <cell r="E422">
            <v>1707285.84</v>
          </cell>
          <cell r="G422">
            <v>103722736.63752</v>
          </cell>
        </row>
        <row r="423">
          <cell r="B423" t="str">
            <v>FSUS2</v>
          </cell>
          <cell r="E423">
            <v>3500000</v>
          </cell>
          <cell r="G423">
            <v>216685000</v>
          </cell>
        </row>
        <row r="424">
          <cell r="B424" t="str">
            <v>FSUS2</v>
          </cell>
          <cell r="E424">
            <v>7000000</v>
          </cell>
          <cell r="G424">
            <v>433300000</v>
          </cell>
        </row>
        <row r="425">
          <cell r="B425" t="str">
            <v>FSUS2</v>
          </cell>
          <cell r="E425">
            <v>5000000</v>
          </cell>
          <cell r="G425">
            <v>309600000</v>
          </cell>
        </row>
        <row r="426">
          <cell r="B426" t="str">
            <v>FSUS2</v>
          </cell>
          <cell r="E426">
            <v>2000000</v>
          </cell>
          <cell r="G426">
            <v>123800000</v>
          </cell>
        </row>
        <row r="427">
          <cell r="B427" t="str">
            <v>FSUS2</v>
          </cell>
          <cell r="E427">
            <v>2000000</v>
          </cell>
          <cell r="G427">
            <v>122650000</v>
          </cell>
        </row>
        <row r="428">
          <cell r="B428" t="str">
            <v>FSUS2</v>
          </cell>
          <cell r="E428">
            <v>1987837.5</v>
          </cell>
          <cell r="G428">
            <v>120711432.1875</v>
          </cell>
        </row>
        <row r="429">
          <cell r="B429" t="str">
            <v>FSUS2</v>
          </cell>
          <cell r="E429">
            <v>541691.49</v>
          </cell>
          <cell r="G429">
            <v>32904507.868559998</v>
          </cell>
        </row>
        <row r="430">
          <cell r="B430" t="str">
            <v>FSUS2</v>
          </cell>
          <cell r="E430">
            <v>5000000</v>
          </cell>
          <cell r="G430">
            <v>307550000</v>
          </cell>
        </row>
        <row r="431">
          <cell r="B431" t="str">
            <v>FSUS2</v>
          </cell>
          <cell r="E431">
            <v>5000000</v>
          </cell>
          <cell r="G431">
            <v>305800000</v>
          </cell>
        </row>
        <row r="432">
          <cell r="B432" t="str">
            <v>FSUS2</v>
          </cell>
          <cell r="E432">
            <v>331875</v>
          </cell>
          <cell r="G432">
            <v>20128218.75</v>
          </cell>
        </row>
        <row r="433">
          <cell r="B433" t="str">
            <v>FSUS2</v>
          </cell>
          <cell r="E433">
            <v>5000000</v>
          </cell>
          <cell r="G433">
            <v>309000000</v>
          </cell>
        </row>
        <row r="434">
          <cell r="B434" t="str">
            <v>FSUS2</v>
          </cell>
          <cell r="E434">
            <v>3000000</v>
          </cell>
          <cell r="G434">
            <v>185580000</v>
          </cell>
        </row>
        <row r="435">
          <cell r="B435" t="str">
            <v>FSUS2</v>
          </cell>
          <cell r="E435">
            <v>132450</v>
          </cell>
          <cell r="G435">
            <v>8049648.75</v>
          </cell>
        </row>
        <row r="436">
          <cell r="B436" t="str">
            <v>FSUS2</v>
          </cell>
          <cell r="E436">
            <v>1323600</v>
          </cell>
          <cell r="G436">
            <v>80441790</v>
          </cell>
        </row>
        <row r="437">
          <cell r="B437" t="str">
            <v>FSUS2</v>
          </cell>
          <cell r="E437">
            <v>5000000</v>
          </cell>
          <cell r="G437">
            <v>308700000</v>
          </cell>
        </row>
        <row r="438">
          <cell r="B438" t="str">
            <v>FSUS2</v>
          </cell>
          <cell r="E438">
            <v>5000000</v>
          </cell>
          <cell r="G438">
            <v>306750000</v>
          </cell>
        </row>
        <row r="439">
          <cell r="B439" t="str">
            <v>FSUS2</v>
          </cell>
          <cell r="E439">
            <v>198675</v>
          </cell>
          <cell r="G439">
            <v>12037718.25</v>
          </cell>
        </row>
        <row r="440">
          <cell r="B440" t="str">
            <v>FSUS2</v>
          </cell>
          <cell r="E440">
            <v>1000000</v>
          </cell>
          <cell r="G440">
            <v>60758500</v>
          </cell>
        </row>
        <row r="441">
          <cell r="B441" t="str">
            <v>FSUS2</v>
          </cell>
          <cell r="E441">
            <v>5000000</v>
          </cell>
          <cell r="G441">
            <v>306800000</v>
          </cell>
        </row>
        <row r="442">
          <cell r="B442" t="str">
            <v>FSUS2</v>
          </cell>
          <cell r="E442">
            <v>2000000</v>
          </cell>
          <cell r="G442">
            <v>123440000</v>
          </cell>
        </row>
        <row r="443">
          <cell r="B443" t="str">
            <v>FSUS2</v>
          </cell>
          <cell r="E443">
            <v>1000000</v>
          </cell>
          <cell r="G443">
            <v>60769500</v>
          </cell>
        </row>
        <row r="444">
          <cell r="B444" t="str">
            <v>FSUS2</v>
          </cell>
          <cell r="E444">
            <v>2000000</v>
          </cell>
          <cell r="G444">
            <v>123450000</v>
          </cell>
        </row>
        <row r="445">
          <cell r="B445" t="str">
            <v>FSUS2</v>
          </cell>
          <cell r="E445">
            <v>5000000</v>
          </cell>
          <cell r="G445">
            <v>307762500</v>
          </cell>
        </row>
        <row r="446">
          <cell r="B446" t="str">
            <v>FSUS2</v>
          </cell>
          <cell r="E446">
            <v>4000000</v>
          </cell>
          <cell r="G446">
            <v>246560000</v>
          </cell>
        </row>
        <row r="447">
          <cell r="B447" t="str">
            <v>FSUS2</v>
          </cell>
          <cell r="E447">
            <v>4000000</v>
          </cell>
          <cell r="G447">
            <v>244360000</v>
          </cell>
        </row>
        <row r="448">
          <cell r="B448" t="str">
            <v>FSUS3</v>
          </cell>
          <cell r="E448">
            <v>5000000</v>
          </cell>
          <cell r="G448">
            <v>314850000</v>
          </cell>
        </row>
        <row r="449">
          <cell r="B449" t="str">
            <v>FSUS2</v>
          </cell>
          <cell r="E449">
            <v>5000000</v>
          </cell>
          <cell r="G449">
            <v>310450000</v>
          </cell>
        </row>
        <row r="450">
          <cell r="B450" t="str">
            <v>FSUS2</v>
          </cell>
          <cell r="E450">
            <v>3000000</v>
          </cell>
          <cell r="G450">
            <v>184890000</v>
          </cell>
        </row>
        <row r="451">
          <cell r="B451" t="str">
            <v>FSUS2</v>
          </cell>
          <cell r="E451">
            <v>2000000</v>
          </cell>
          <cell r="G451">
            <v>122858000</v>
          </cell>
        </row>
        <row r="452">
          <cell r="B452" t="str">
            <v>FSUS2</v>
          </cell>
          <cell r="E452">
            <v>130920</v>
          </cell>
          <cell r="G452">
            <v>7951426.2000000002</v>
          </cell>
        </row>
        <row r="453">
          <cell r="B453" t="str">
            <v>FSUS2</v>
          </cell>
          <cell r="E453">
            <v>5000000</v>
          </cell>
          <cell r="G453">
            <v>310550000</v>
          </cell>
        </row>
        <row r="454">
          <cell r="B454" t="str">
            <v>FSUS2</v>
          </cell>
          <cell r="E454">
            <v>2000000</v>
          </cell>
          <cell r="G454">
            <v>123295000</v>
          </cell>
        </row>
        <row r="455">
          <cell r="B455" t="str">
            <v>FSUS2</v>
          </cell>
          <cell r="E455">
            <v>5000000</v>
          </cell>
          <cell r="G455">
            <v>307600000</v>
          </cell>
        </row>
        <row r="456">
          <cell r="B456" t="str">
            <v>FSUS2</v>
          </cell>
          <cell r="E456">
            <v>132310</v>
          </cell>
          <cell r="G456">
            <v>8034326.2850000001</v>
          </cell>
        </row>
        <row r="457">
          <cell r="B457" t="str">
            <v>FSUS2</v>
          </cell>
          <cell r="E457">
            <v>4000000</v>
          </cell>
          <cell r="G457">
            <v>246560000</v>
          </cell>
        </row>
        <row r="458">
          <cell r="B458" t="str">
            <v>FSUS2</v>
          </cell>
          <cell r="E458">
            <v>5000000</v>
          </cell>
          <cell r="G458">
            <v>309200000</v>
          </cell>
        </row>
        <row r="459">
          <cell r="B459" t="str">
            <v>FSUS2</v>
          </cell>
          <cell r="E459">
            <v>2000000</v>
          </cell>
          <cell r="G459">
            <v>123280000</v>
          </cell>
        </row>
        <row r="460">
          <cell r="B460" t="str">
            <v>FSUS2</v>
          </cell>
          <cell r="E460">
            <v>3010000</v>
          </cell>
          <cell r="G460">
            <v>183346625</v>
          </cell>
        </row>
        <row r="461">
          <cell r="B461" t="str">
            <v>FSUS2</v>
          </cell>
          <cell r="E461">
            <v>5000000</v>
          </cell>
          <cell r="G461">
            <v>310700000</v>
          </cell>
        </row>
        <row r="462">
          <cell r="B462" t="str">
            <v>FSUS2</v>
          </cell>
          <cell r="E462">
            <v>163376.45000000001</v>
          </cell>
          <cell r="G462">
            <v>9924139.0788000003</v>
          </cell>
        </row>
        <row r="463">
          <cell r="B463" t="str">
            <v>FSUS2</v>
          </cell>
          <cell r="E463">
            <v>5000000</v>
          </cell>
          <cell r="G463">
            <v>306950000</v>
          </cell>
        </row>
        <row r="464">
          <cell r="B464" t="str">
            <v>FSUS2</v>
          </cell>
          <cell r="E464">
            <v>4938575</v>
          </cell>
          <cell r="G464">
            <v>299811011.09999996</v>
          </cell>
        </row>
        <row r="465">
          <cell r="B465" t="str">
            <v>FSUS2</v>
          </cell>
          <cell r="E465">
            <v>5000000</v>
          </cell>
          <cell r="G465">
            <v>309800000</v>
          </cell>
        </row>
        <row r="466">
          <cell r="B466" t="str">
            <v>FSUS2</v>
          </cell>
          <cell r="E466">
            <v>5000000</v>
          </cell>
          <cell r="G466">
            <v>306750000</v>
          </cell>
        </row>
        <row r="467">
          <cell r="B467" t="str">
            <v>FSUS2</v>
          </cell>
          <cell r="E467">
            <v>197620</v>
          </cell>
          <cell r="G467">
            <v>11993360.18</v>
          </cell>
        </row>
        <row r="468">
          <cell r="B468" t="str">
            <v>FSUS3</v>
          </cell>
          <cell r="E468">
            <v>5000000</v>
          </cell>
          <cell r="G468">
            <v>315600000</v>
          </cell>
        </row>
        <row r="469">
          <cell r="B469" t="str">
            <v>FSUS2</v>
          </cell>
          <cell r="E469">
            <v>5000000</v>
          </cell>
          <cell r="G469">
            <v>306725000</v>
          </cell>
        </row>
        <row r="470">
          <cell r="B470" t="str">
            <v>FSUS2</v>
          </cell>
          <cell r="E470">
            <v>3000000</v>
          </cell>
          <cell r="G470">
            <v>182940000</v>
          </cell>
        </row>
        <row r="471">
          <cell r="B471" t="str">
            <v>FSUS2</v>
          </cell>
          <cell r="E471">
            <v>5000000</v>
          </cell>
          <cell r="G471">
            <v>307650000</v>
          </cell>
        </row>
        <row r="472">
          <cell r="B472" t="str">
            <v>FSUS2</v>
          </cell>
          <cell r="E472">
            <v>5000000</v>
          </cell>
          <cell r="G472">
            <v>309525000</v>
          </cell>
        </row>
        <row r="473">
          <cell r="B473" t="str">
            <v>FSUS2</v>
          </cell>
          <cell r="E473">
            <v>197710</v>
          </cell>
          <cell r="G473">
            <v>11998822.189999999</v>
          </cell>
        </row>
        <row r="474">
          <cell r="B474" t="str">
            <v>FSUS2</v>
          </cell>
          <cell r="E474">
            <v>5000000</v>
          </cell>
          <cell r="G474">
            <v>307525000</v>
          </cell>
        </row>
        <row r="475">
          <cell r="B475" t="str">
            <v>FSUS2</v>
          </cell>
          <cell r="E475">
            <v>149802.53</v>
          </cell>
          <cell r="G475">
            <v>9096533.9304549992</v>
          </cell>
        </row>
        <row r="476">
          <cell r="B476" t="str">
            <v>FSUS2</v>
          </cell>
          <cell r="E476">
            <v>5000000</v>
          </cell>
          <cell r="G476">
            <v>304500000</v>
          </cell>
        </row>
        <row r="477">
          <cell r="B477" t="str">
            <v>FSUS2</v>
          </cell>
          <cell r="E477">
            <v>5000000</v>
          </cell>
          <cell r="G477">
            <v>308300000</v>
          </cell>
        </row>
        <row r="478">
          <cell r="B478" t="str">
            <v>FSUS2</v>
          </cell>
          <cell r="E478">
            <v>3000000</v>
          </cell>
          <cell r="G478">
            <v>184830000</v>
          </cell>
        </row>
        <row r="479">
          <cell r="B479" t="str">
            <v>FSUS2</v>
          </cell>
          <cell r="E479">
            <v>5000000</v>
          </cell>
          <cell r="G479">
            <v>308950000</v>
          </cell>
        </row>
        <row r="480">
          <cell r="B480" t="str">
            <v>FSUS2</v>
          </cell>
          <cell r="E480">
            <v>5000000</v>
          </cell>
          <cell r="G480">
            <v>310375000</v>
          </cell>
        </row>
        <row r="481">
          <cell r="B481" t="str">
            <v>FSUS2</v>
          </cell>
          <cell r="E481">
            <v>5000000</v>
          </cell>
          <cell r="G481">
            <v>308025000</v>
          </cell>
        </row>
        <row r="482">
          <cell r="B482" t="str">
            <v>FSUS2</v>
          </cell>
          <cell r="E482">
            <v>2007300</v>
          </cell>
          <cell r="G482">
            <v>121752781.5</v>
          </cell>
        </row>
        <row r="483">
          <cell r="B483" t="str">
            <v>FSUS2</v>
          </cell>
          <cell r="E483">
            <v>5000000</v>
          </cell>
          <cell r="G483">
            <v>308050000</v>
          </cell>
        </row>
        <row r="484">
          <cell r="B484" t="str">
            <v>FSUS2</v>
          </cell>
          <cell r="E484">
            <v>5000000</v>
          </cell>
          <cell r="G484">
            <v>308075000</v>
          </cell>
        </row>
        <row r="485">
          <cell r="B485" t="str">
            <v>FSUS2</v>
          </cell>
          <cell r="E485">
            <v>5000000</v>
          </cell>
          <cell r="G485">
            <v>305200000</v>
          </cell>
        </row>
        <row r="486">
          <cell r="B486" t="str">
            <v>FSUS2</v>
          </cell>
          <cell r="E486">
            <v>133700</v>
          </cell>
          <cell r="G486">
            <v>8109573.5</v>
          </cell>
        </row>
        <row r="487">
          <cell r="B487" t="str">
            <v>FSUS2</v>
          </cell>
          <cell r="E487">
            <v>267700</v>
          </cell>
          <cell r="G487">
            <v>16237343.5</v>
          </cell>
        </row>
        <row r="488">
          <cell r="B488" t="str">
            <v>FSUS2</v>
          </cell>
          <cell r="E488">
            <v>3000000</v>
          </cell>
          <cell r="G488">
            <v>183435000</v>
          </cell>
        </row>
        <row r="489">
          <cell r="B489" t="str">
            <v>FSUS2</v>
          </cell>
          <cell r="E489">
            <v>5000000</v>
          </cell>
          <cell r="G489">
            <v>308850000</v>
          </cell>
        </row>
        <row r="490">
          <cell r="B490" t="str">
            <v>FSUS2</v>
          </cell>
          <cell r="E490">
            <v>5000000</v>
          </cell>
          <cell r="G490">
            <v>303450000</v>
          </cell>
        </row>
        <row r="491">
          <cell r="B491" t="str">
            <v>FSUS2</v>
          </cell>
          <cell r="E491">
            <v>5000000</v>
          </cell>
          <cell r="G491">
            <v>309500000</v>
          </cell>
        </row>
        <row r="492">
          <cell r="B492" t="str">
            <v>FSUS2</v>
          </cell>
          <cell r="E492">
            <v>149802.53</v>
          </cell>
          <cell r="G492">
            <v>9077583.91041</v>
          </cell>
        </row>
        <row r="493">
          <cell r="B493" t="str">
            <v>FSUS2</v>
          </cell>
          <cell r="E493">
            <v>5000000</v>
          </cell>
          <cell r="G493">
            <v>303362500</v>
          </cell>
        </row>
        <row r="494">
          <cell r="B494" t="str">
            <v>FSUS2</v>
          </cell>
          <cell r="E494">
            <v>5000000</v>
          </cell>
          <cell r="G494">
            <v>303912500</v>
          </cell>
        </row>
        <row r="495">
          <cell r="B495" t="str">
            <v>FSUS2</v>
          </cell>
          <cell r="E495">
            <v>5000000</v>
          </cell>
          <cell r="G495">
            <v>309200000</v>
          </cell>
        </row>
        <row r="496">
          <cell r="B496" t="str">
            <v>FSUS2</v>
          </cell>
          <cell r="E496">
            <v>3000000</v>
          </cell>
          <cell r="G496">
            <v>182040000</v>
          </cell>
        </row>
        <row r="497">
          <cell r="B497" t="str">
            <v>FSUS2</v>
          </cell>
          <cell r="E497">
            <v>2500000</v>
          </cell>
          <cell r="G497">
            <v>152968750</v>
          </cell>
        </row>
        <row r="498">
          <cell r="B498" t="str">
            <v>FSUS2</v>
          </cell>
          <cell r="E498">
            <v>1980930</v>
          </cell>
          <cell r="G498">
            <v>120038415.21000001</v>
          </cell>
        </row>
        <row r="499">
          <cell r="B499" t="str">
            <v>FSUS2</v>
          </cell>
          <cell r="E499">
            <v>9902390</v>
          </cell>
          <cell r="G499">
            <v>600055126.83000004</v>
          </cell>
        </row>
        <row r="500">
          <cell r="B500" t="str">
            <v>FSUS2</v>
          </cell>
          <cell r="E500">
            <v>2000000</v>
          </cell>
          <cell r="G500">
            <v>121980000</v>
          </cell>
        </row>
        <row r="501">
          <cell r="B501" t="str">
            <v>FSUS1</v>
          </cell>
          <cell r="E501">
            <v>5000000</v>
          </cell>
          <cell r="G501">
            <v>303400000</v>
          </cell>
        </row>
        <row r="502">
          <cell r="B502" t="str">
            <v>FSUS2</v>
          </cell>
          <cell r="E502">
            <v>1623376.62</v>
          </cell>
          <cell r="G502">
            <v>98428571.223839998</v>
          </cell>
        </row>
        <row r="503">
          <cell r="B503" t="str">
            <v>FSUS2</v>
          </cell>
          <cell r="E503">
            <v>5000000</v>
          </cell>
          <cell r="G503">
            <v>306975000</v>
          </cell>
        </row>
        <row r="504">
          <cell r="B504" t="str">
            <v>FSUS2</v>
          </cell>
          <cell r="E504">
            <v>103220</v>
          </cell>
          <cell r="G504">
            <v>6258435.04</v>
          </cell>
        </row>
        <row r="505">
          <cell r="B505" t="str">
            <v>FSUS2</v>
          </cell>
          <cell r="E505">
            <v>3572596.8</v>
          </cell>
          <cell r="G505">
            <v>216613689.17759997</v>
          </cell>
        </row>
        <row r="506">
          <cell r="B506" t="str">
            <v>FSUS2</v>
          </cell>
          <cell r="E506">
            <v>5000000</v>
          </cell>
          <cell r="G506">
            <v>306025000</v>
          </cell>
        </row>
        <row r="507">
          <cell r="B507" t="str">
            <v>FSUS2</v>
          </cell>
          <cell r="E507">
            <v>5000000</v>
          </cell>
          <cell r="G507">
            <v>303487500</v>
          </cell>
        </row>
        <row r="508">
          <cell r="B508" t="str">
            <v>FSUS2</v>
          </cell>
          <cell r="E508">
            <v>3000000</v>
          </cell>
          <cell r="G508">
            <v>185310000</v>
          </cell>
        </row>
        <row r="509">
          <cell r="B509" t="str">
            <v>FSUS2</v>
          </cell>
          <cell r="E509">
            <v>134010</v>
          </cell>
          <cell r="G509">
            <v>8135144.0549999997</v>
          </cell>
        </row>
        <row r="510">
          <cell r="B510" t="str">
            <v>FSUS2</v>
          </cell>
          <cell r="E510">
            <v>5000000</v>
          </cell>
          <cell r="G510">
            <v>306750000</v>
          </cell>
        </row>
        <row r="511">
          <cell r="B511" t="str">
            <v>FSUS2</v>
          </cell>
          <cell r="E511">
            <v>5000000</v>
          </cell>
          <cell r="G511">
            <v>306100000</v>
          </cell>
        </row>
        <row r="512">
          <cell r="B512" t="str">
            <v>FSUS2</v>
          </cell>
          <cell r="E512">
            <v>8365980</v>
          </cell>
          <cell r="G512">
            <v>506903094.18000001</v>
          </cell>
        </row>
        <row r="513">
          <cell r="B513" t="str">
            <v>FSUS2</v>
          </cell>
          <cell r="E513">
            <v>5000000</v>
          </cell>
          <cell r="G513">
            <v>309650000</v>
          </cell>
        </row>
        <row r="514">
          <cell r="B514" t="str">
            <v>FSUS3</v>
          </cell>
          <cell r="E514">
            <v>5000000</v>
          </cell>
          <cell r="G514">
            <v>315150000</v>
          </cell>
        </row>
        <row r="515">
          <cell r="B515" t="str">
            <v>FSUS2</v>
          </cell>
          <cell r="E515">
            <v>667850</v>
          </cell>
          <cell r="G515">
            <v>40526807.625</v>
          </cell>
        </row>
        <row r="516">
          <cell r="B516" t="str">
            <v>FSUS2</v>
          </cell>
          <cell r="E516">
            <v>133340</v>
          </cell>
          <cell r="G516">
            <v>8093204.6399999997</v>
          </cell>
        </row>
        <row r="517">
          <cell r="B517" t="str">
            <v>FSUS2</v>
          </cell>
          <cell r="E517">
            <v>269060</v>
          </cell>
          <cell r="G517">
            <v>16330327.640000001</v>
          </cell>
        </row>
        <row r="518">
          <cell r="B518" t="str">
            <v>FSUS2</v>
          </cell>
          <cell r="E518">
            <v>2000000</v>
          </cell>
          <cell r="G518">
            <v>122140000</v>
          </cell>
        </row>
        <row r="519">
          <cell r="B519" t="str">
            <v>FSUS2</v>
          </cell>
          <cell r="E519">
            <v>7823010</v>
          </cell>
          <cell r="G519">
            <v>476460424.05000001</v>
          </cell>
        </row>
        <row r="520">
          <cell r="B520" t="str">
            <v>FSUS1</v>
          </cell>
          <cell r="E520">
            <v>406371.91</v>
          </cell>
          <cell r="G520">
            <v>24598098.084209997</v>
          </cell>
        </row>
        <row r="521">
          <cell r="B521" t="str">
            <v>FSUS2</v>
          </cell>
          <cell r="E521">
            <v>815461.14</v>
          </cell>
          <cell r="G521">
            <v>49404713.166900001</v>
          </cell>
        </row>
        <row r="522">
          <cell r="B522" t="str">
            <v>FSUS1</v>
          </cell>
          <cell r="E522">
            <v>300450</v>
          </cell>
          <cell r="G522">
            <v>18186538.949999999</v>
          </cell>
        </row>
        <row r="523">
          <cell r="B523" t="str">
            <v>FSUS1</v>
          </cell>
          <cell r="E523">
            <v>2510000</v>
          </cell>
          <cell r="G523">
            <v>152093450</v>
          </cell>
        </row>
        <row r="524">
          <cell r="B524" t="str">
            <v>FSUS2</v>
          </cell>
          <cell r="E524">
            <v>2394723.6</v>
          </cell>
          <cell r="G524">
            <v>145148986.8432</v>
          </cell>
        </row>
        <row r="525">
          <cell r="B525" t="str">
            <v>FSUS1</v>
          </cell>
          <cell r="E525">
            <v>5000000</v>
          </cell>
          <cell r="G525">
            <v>303275000</v>
          </cell>
        </row>
        <row r="526">
          <cell r="B526" t="str">
            <v>FSUS1</v>
          </cell>
          <cell r="E526">
            <v>3000000</v>
          </cell>
          <cell r="G526">
            <v>181822500</v>
          </cell>
        </row>
        <row r="527">
          <cell r="B527" t="str">
            <v>FSUS2</v>
          </cell>
          <cell r="E527">
            <v>116713.35</v>
          </cell>
          <cell r="G527">
            <v>7071078.30975</v>
          </cell>
        </row>
        <row r="528">
          <cell r="B528" t="str">
            <v>FSUS1</v>
          </cell>
          <cell r="E528">
            <v>5000000</v>
          </cell>
          <cell r="G528">
            <v>303517500</v>
          </cell>
        </row>
        <row r="529">
          <cell r="B529" t="str">
            <v>FSUS1</v>
          </cell>
          <cell r="E529">
            <v>672200</v>
          </cell>
          <cell r="G529">
            <v>40688938.199999996</v>
          </cell>
        </row>
        <row r="530">
          <cell r="B530" t="str">
            <v>FSUS1</v>
          </cell>
          <cell r="E530">
            <v>1000000</v>
          </cell>
          <cell r="G530">
            <v>60260000</v>
          </cell>
        </row>
        <row r="531">
          <cell r="B531" t="str">
            <v>FSUS1</v>
          </cell>
          <cell r="E531">
            <v>2000000</v>
          </cell>
          <cell r="G531">
            <v>120750000</v>
          </cell>
        </row>
        <row r="532">
          <cell r="B532" t="str">
            <v>FSUS2</v>
          </cell>
          <cell r="E532">
            <v>6189254</v>
          </cell>
          <cell r="G532">
            <v>375143063.44800001</v>
          </cell>
        </row>
        <row r="533">
          <cell r="B533" t="str">
            <v>FSUS1</v>
          </cell>
          <cell r="E533">
            <v>2000000</v>
          </cell>
          <cell r="G533">
            <v>120700000</v>
          </cell>
        </row>
        <row r="534">
          <cell r="B534" t="str">
            <v>FSUS1</v>
          </cell>
          <cell r="E534">
            <v>2000000</v>
          </cell>
          <cell r="G534">
            <v>120820000</v>
          </cell>
        </row>
        <row r="535">
          <cell r="B535" t="str">
            <v>FSUS1</v>
          </cell>
          <cell r="E535">
            <v>2000000</v>
          </cell>
          <cell r="G535">
            <v>120700000</v>
          </cell>
        </row>
        <row r="536">
          <cell r="B536" t="str">
            <v>FSUS1</v>
          </cell>
          <cell r="E536">
            <v>406471.02</v>
          </cell>
          <cell r="G536">
            <v>24604097.311620001</v>
          </cell>
        </row>
        <row r="537">
          <cell r="B537" t="str">
            <v>FSUS1</v>
          </cell>
          <cell r="E537">
            <v>3001050</v>
          </cell>
          <cell r="G537">
            <v>181656557.54999998</v>
          </cell>
        </row>
        <row r="538">
          <cell r="B538" t="str">
            <v>FSUS1</v>
          </cell>
          <cell r="E538">
            <v>1000000</v>
          </cell>
          <cell r="G538">
            <v>60280000</v>
          </cell>
        </row>
        <row r="539">
          <cell r="B539" t="str">
            <v>FSUS1</v>
          </cell>
          <cell r="E539">
            <v>1000000</v>
          </cell>
          <cell r="G539">
            <v>60350000</v>
          </cell>
        </row>
        <row r="540">
          <cell r="B540" t="str">
            <v>FSUS3</v>
          </cell>
          <cell r="E540">
            <v>3383507.94</v>
          </cell>
          <cell r="G540">
            <v>204840954.19553998</v>
          </cell>
        </row>
        <row r="541">
          <cell r="B541" t="str">
            <v>FSUS1</v>
          </cell>
          <cell r="E541">
            <v>61124.69</v>
          </cell>
          <cell r="G541">
            <v>3700549.8572899997</v>
          </cell>
        </row>
        <row r="542">
          <cell r="B542" t="str">
            <v>FSUS1</v>
          </cell>
          <cell r="E542">
            <v>570084.80000000005</v>
          </cell>
          <cell r="G542">
            <v>34513503.876800001</v>
          </cell>
        </row>
        <row r="543">
          <cell r="B543" t="str">
            <v>FSUS1</v>
          </cell>
          <cell r="E543">
            <v>801670</v>
          </cell>
          <cell r="G543">
            <v>48533903.469999999</v>
          </cell>
        </row>
        <row r="544">
          <cell r="B544" t="str">
            <v>FSUS2</v>
          </cell>
          <cell r="E544">
            <v>5000000</v>
          </cell>
          <cell r="G544">
            <v>304075000</v>
          </cell>
        </row>
        <row r="545">
          <cell r="B545" t="str">
            <v>FSUS1</v>
          </cell>
          <cell r="E545">
            <v>134890</v>
          </cell>
          <cell r="G545">
            <v>8166375.4899999993</v>
          </cell>
        </row>
        <row r="546">
          <cell r="B546" t="str">
            <v>FSUS1</v>
          </cell>
          <cell r="E546">
            <v>47628.12</v>
          </cell>
          <cell r="G546">
            <v>2883454.0129200001</v>
          </cell>
        </row>
        <row r="547">
          <cell r="B547" t="str">
            <v>FSUS1</v>
          </cell>
          <cell r="E547">
            <v>94930.7</v>
          </cell>
          <cell r="G547">
            <v>5747199.5086999992</v>
          </cell>
        </row>
        <row r="548">
          <cell r="B548" t="str">
            <v>FSUS2</v>
          </cell>
          <cell r="E548">
            <v>538320</v>
          </cell>
          <cell r="G548">
            <v>32590431.119999997</v>
          </cell>
        </row>
        <row r="549">
          <cell r="B549" t="str">
            <v>FSUS1</v>
          </cell>
          <cell r="E549">
            <v>201690</v>
          </cell>
          <cell r="G549">
            <v>12210514.289999999</v>
          </cell>
        </row>
        <row r="550">
          <cell r="B550" t="str">
            <v>FSUS1</v>
          </cell>
          <cell r="E550">
            <v>350402.5</v>
          </cell>
          <cell r="G550">
            <v>21213717.752499998</v>
          </cell>
        </row>
        <row r="551">
          <cell r="B551" t="str">
            <v>FSUS1</v>
          </cell>
          <cell r="E551">
            <v>405120.73</v>
          </cell>
          <cell r="G551">
            <v>24526414.114929996</v>
          </cell>
        </row>
        <row r="552">
          <cell r="B552" t="str">
            <v>FSUS1</v>
          </cell>
          <cell r="E552">
            <v>150180</v>
          </cell>
          <cell r="G552">
            <v>9092047.379999999</v>
          </cell>
        </row>
        <row r="553">
          <cell r="B553" t="str">
            <v>FSUS1</v>
          </cell>
          <cell r="E553">
            <v>100150</v>
          </cell>
          <cell r="G553">
            <v>6063181.1499999994</v>
          </cell>
        </row>
        <row r="554">
          <cell r="B554" t="str">
            <v>FSUS1</v>
          </cell>
          <cell r="E554">
            <v>4005600</v>
          </cell>
          <cell r="G554">
            <v>242503029.59999999</v>
          </cell>
        </row>
        <row r="555">
          <cell r="B555" t="str">
            <v>FSUS1</v>
          </cell>
          <cell r="E555">
            <v>4000000</v>
          </cell>
          <cell r="G555">
            <v>242300000</v>
          </cell>
        </row>
        <row r="556">
          <cell r="B556" t="str">
            <v>FSUS1</v>
          </cell>
          <cell r="E556">
            <v>5000000</v>
          </cell>
          <cell r="G556">
            <v>302637500</v>
          </cell>
        </row>
        <row r="557">
          <cell r="B557" t="str">
            <v>FSUS2</v>
          </cell>
          <cell r="E557">
            <v>80688</v>
          </cell>
          <cell r="G557">
            <v>4884932.2079999996</v>
          </cell>
        </row>
        <row r="558">
          <cell r="B558" t="str">
            <v>FSUS2</v>
          </cell>
          <cell r="E558">
            <v>23327.42</v>
          </cell>
          <cell r="G558">
            <v>1414108.2003999997</v>
          </cell>
        </row>
        <row r="559">
          <cell r="B559" t="str">
            <v>FSUS2</v>
          </cell>
          <cell r="E559">
            <v>1398869.5</v>
          </cell>
          <cell r="G559">
            <v>84758901.874500006</v>
          </cell>
        </row>
        <row r="560">
          <cell r="B560" t="str">
            <v>FSUS2</v>
          </cell>
          <cell r="E560">
            <v>1616462.4</v>
          </cell>
          <cell r="G560">
            <v>97989950.687999994</v>
          </cell>
        </row>
        <row r="561">
          <cell r="B561" t="str">
            <v>FSUS1</v>
          </cell>
          <cell r="E561">
            <v>180171</v>
          </cell>
          <cell r="G561">
            <v>10907732.511</v>
          </cell>
        </row>
        <row r="562">
          <cell r="B562" t="str">
            <v>FSUS1</v>
          </cell>
          <cell r="E562">
            <v>54651.92</v>
          </cell>
          <cell r="G562">
            <v>3308135.3695199997</v>
          </cell>
        </row>
        <row r="563">
          <cell r="B563" t="str">
            <v>FSUS1</v>
          </cell>
          <cell r="E563">
            <v>1000200</v>
          </cell>
          <cell r="G563">
            <v>60543106.199999996</v>
          </cell>
        </row>
        <row r="564">
          <cell r="B564" t="str">
            <v>FSUS1</v>
          </cell>
          <cell r="E564">
            <v>80060</v>
          </cell>
          <cell r="G564">
            <v>4846111.8600000003</v>
          </cell>
        </row>
        <row r="565">
          <cell r="B565" t="str">
            <v>FSUS1</v>
          </cell>
          <cell r="E565">
            <v>3242805.03</v>
          </cell>
          <cell r="G565">
            <v>196322659.32122996</v>
          </cell>
        </row>
        <row r="566">
          <cell r="B566" t="str">
            <v>FSUS1</v>
          </cell>
          <cell r="E566">
            <v>70821.53</v>
          </cell>
          <cell r="G566">
            <v>4287606.2477299999</v>
          </cell>
        </row>
        <row r="567">
          <cell r="B567" t="str">
            <v>FSUS2</v>
          </cell>
          <cell r="E567">
            <v>10406032</v>
          </cell>
          <cell r="G567">
            <v>629887522.99199998</v>
          </cell>
        </row>
        <row r="568">
          <cell r="B568" t="str">
            <v>FSUS1</v>
          </cell>
          <cell r="E568">
            <v>100935</v>
          </cell>
          <cell r="G568">
            <v>6109696.4850000003</v>
          </cell>
        </row>
      </sheetData>
      <sheetData sheetId="5" refreshError="1">
        <row r="3">
          <cell r="B3" t="str">
            <v>Cur/P/S</v>
          </cell>
          <cell r="E3" t="str">
            <v xml:space="preserve">Fc Amount </v>
          </cell>
          <cell r="G3" t="str">
            <v xml:space="preserve">Eqvt. Pkr </v>
          </cell>
        </row>
        <row r="4">
          <cell r="B4" t="str">
            <v>FSEU2</v>
          </cell>
          <cell r="E4">
            <v>846654</v>
          </cell>
          <cell r="G4">
            <v>69002301</v>
          </cell>
        </row>
        <row r="5">
          <cell r="B5" t="str">
            <v>FSJY2</v>
          </cell>
          <cell r="E5">
            <v>400000000</v>
          </cell>
          <cell r="G5">
            <v>212872000</v>
          </cell>
        </row>
        <row r="6">
          <cell r="B6" t="str">
            <v>FSSF2</v>
          </cell>
          <cell r="E6">
            <v>500000</v>
          </cell>
          <cell r="G6">
            <v>25762896</v>
          </cell>
        </row>
        <row r="7">
          <cell r="B7" t="str">
            <v>FSSF2</v>
          </cell>
          <cell r="E7">
            <v>500000</v>
          </cell>
          <cell r="G7">
            <v>25670498</v>
          </cell>
        </row>
        <row r="8">
          <cell r="B8" t="str">
            <v>FSSF2</v>
          </cell>
          <cell r="E8">
            <v>1000000</v>
          </cell>
          <cell r="G8">
            <v>50611910</v>
          </cell>
        </row>
        <row r="9">
          <cell r="B9" t="str">
            <v>FPUS2</v>
          </cell>
          <cell r="E9">
            <v>418025.25</v>
          </cell>
          <cell r="G9">
            <v>25762896.157500003</v>
          </cell>
        </row>
        <row r="10">
          <cell r="B10" t="str">
            <v>FPUS2</v>
          </cell>
          <cell r="E10">
            <v>3390117.81</v>
          </cell>
          <cell r="G10">
            <v>212872277.52552</v>
          </cell>
        </row>
        <row r="11">
          <cell r="B11" t="str">
            <v>FPUS2</v>
          </cell>
          <cell r="E11">
            <v>500000</v>
          </cell>
          <cell r="G11">
            <v>30930000</v>
          </cell>
        </row>
        <row r="12">
          <cell r="B12" t="str">
            <v>FPUS2</v>
          </cell>
          <cell r="E12">
            <v>500000</v>
          </cell>
          <cell r="G12">
            <v>30760000</v>
          </cell>
        </row>
        <row r="13">
          <cell r="B13" t="str">
            <v>FPUS2</v>
          </cell>
          <cell r="E13">
            <v>500000</v>
          </cell>
          <cell r="G13">
            <v>30870000</v>
          </cell>
        </row>
        <row r="14">
          <cell r="B14" t="str">
            <v>FPUS2</v>
          </cell>
          <cell r="E14">
            <v>500000</v>
          </cell>
          <cell r="G14">
            <v>30980000</v>
          </cell>
        </row>
        <row r="15">
          <cell r="B15" t="str">
            <v>FPUS2</v>
          </cell>
          <cell r="E15">
            <v>416458.44</v>
          </cell>
          <cell r="G15">
            <v>25670498.241599999</v>
          </cell>
        </row>
        <row r="16">
          <cell r="B16" t="str">
            <v>FPUS2</v>
          </cell>
          <cell r="E16">
            <v>1000000</v>
          </cell>
          <cell r="G16">
            <v>61780000</v>
          </cell>
        </row>
        <row r="17">
          <cell r="B17" t="str">
            <v>FPUS2</v>
          </cell>
          <cell r="E17">
            <v>200000</v>
          </cell>
          <cell r="G17">
            <v>12360000</v>
          </cell>
        </row>
        <row r="18">
          <cell r="B18" t="str">
            <v>FPUS2</v>
          </cell>
          <cell r="E18">
            <v>821355.24</v>
          </cell>
          <cell r="G18">
            <v>50611909.888799995</v>
          </cell>
        </row>
        <row r="19">
          <cell r="B19" t="str">
            <v>FPUS2</v>
          </cell>
          <cell r="E19">
            <v>1101496.8500000001</v>
          </cell>
          <cell r="G19">
            <v>69002300.851022005</v>
          </cell>
        </row>
        <row r="20">
          <cell r="B20" t="str">
            <v>FPUS2</v>
          </cell>
          <cell r="E20">
            <v>7628.04</v>
          </cell>
          <cell r="G20">
            <v>452190.21120000002</v>
          </cell>
        </row>
        <row r="21">
          <cell r="B21" t="str">
            <v>FPUS2</v>
          </cell>
          <cell r="E21">
            <v>37050</v>
          </cell>
          <cell r="G21">
            <v>2216701.5</v>
          </cell>
        </row>
        <row r="22">
          <cell r="B22" t="str">
            <v>FPUS2</v>
          </cell>
          <cell r="E22">
            <v>17306.25</v>
          </cell>
          <cell r="G22">
            <v>1033875.375</v>
          </cell>
        </row>
        <row r="23">
          <cell r="B23" t="str">
            <v>FPUS2</v>
          </cell>
          <cell r="E23">
            <v>33442.5</v>
          </cell>
          <cell r="G23">
            <v>2003205.75</v>
          </cell>
        </row>
        <row r="24">
          <cell r="B24" t="str">
            <v>FPUS2</v>
          </cell>
          <cell r="E24">
            <v>33442.5</v>
          </cell>
          <cell r="G24">
            <v>2003205.75</v>
          </cell>
        </row>
        <row r="25">
          <cell r="B25" t="str">
            <v>FPUS2</v>
          </cell>
          <cell r="E25">
            <v>33442.5</v>
          </cell>
          <cell r="G25">
            <v>2003205.75</v>
          </cell>
        </row>
        <row r="26">
          <cell r="B26" t="str">
            <v>FPUS2</v>
          </cell>
          <cell r="E26">
            <v>33442.5</v>
          </cell>
          <cell r="G26">
            <v>2003205.75</v>
          </cell>
        </row>
        <row r="27">
          <cell r="B27" t="str">
            <v>FPUS2</v>
          </cell>
          <cell r="E27">
            <v>33442.5</v>
          </cell>
          <cell r="G27">
            <v>2003205.75</v>
          </cell>
        </row>
        <row r="28">
          <cell r="B28" t="str">
            <v>FPUS2</v>
          </cell>
          <cell r="E28">
            <v>33442.5</v>
          </cell>
          <cell r="G28">
            <v>2003205.75</v>
          </cell>
        </row>
        <row r="29">
          <cell r="B29" t="str">
            <v>FPUS2</v>
          </cell>
          <cell r="E29">
            <v>55239.46</v>
          </cell>
          <cell r="G29">
            <v>3304424.4972000001</v>
          </cell>
        </row>
        <row r="30">
          <cell r="B30" t="str">
            <v>FPUS2</v>
          </cell>
          <cell r="E30">
            <v>42648.01</v>
          </cell>
          <cell r="G30">
            <v>2558880.6</v>
          </cell>
        </row>
        <row r="31">
          <cell r="B31" t="str">
            <v>FPUS2</v>
          </cell>
          <cell r="E31">
            <v>117000</v>
          </cell>
          <cell r="G31">
            <v>7003620</v>
          </cell>
        </row>
        <row r="32">
          <cell r="B32" t="str">
            <v>FPUS2</v>
          </cell>
          <cell r="E32">
            <v>49562.6</v>
          </cell>
          <cell r="G32">
            <v>2961860.9759999998</v>
          </cell>
        </row>
        <row r="33">
          <cell r="B33" t="str">
            <v>FPUS2</v>
          </cell>
          <cell r="E33">
            <v>23292.38</v>
          </cell>
          <cell r="G33">
            <v>1391952.6288000001</v>
          </cell>
        </row>
        <row r="34">
          <cell r="B34" t="str">
            <v>FPUS2</v>
          </cell>
          <cell r="E34">
            <v>32055.66</v>
          </cell>
          <cell r="G34">
            <v>1922698.4867999998</v>
          </cell>
        </row>
        <row r="35">
          <cell r="B35" t="str">
            <v>FPUS2</v>
          </cell>
          <cell r="E35">
            <v>18660.400000000001</v>
          </cell>
          <cell r="G35">
            <v>1115145.504</v>
          </cell>
        </row>
        <row r="36">
          <cell r="B36" t="str">
            <v>FPUS2</v>
          </cell>
          <cell r="E36">
            <v>14067</v>
          </cell>
          <cell r="G36">
            <v>833891.76</v>
          </cell>
        </row>
        <row r="37">
          <cell r="B37" t="str">
            <v>FPUS2</v>
          </cell>
          <cell r="E37">
            <v>138038.75</v>
          </cell>
          <cell r="G37">
            <v>8249195.7000000002</v>
          </cell>
        </row>
        <row r="38">
          <cell r="B38" t="str">
            <v>FPUS2</v>
          </cell>
          <cell r="E38">
            <v>28762.5</v>
          </cell>
          <cell r="G38">
            <v>1717121.25</v>
          </cell>
        </row>
        <row r="39">
          <cell r="B39" t="str">
            <v>FPUS2</v>
          </cell>
          <cell r="E39">
            <v>46312.5</v>
          </cell>
          <cell r="G39">
            <v>2759298.75</v>
          </cell>
        </row>
        <row r="40">
          <cell r="B40" t="str">
            <v>FPUS2</v>
          </cell>
          <cell r="E40">
            <v>34612.5</v>
          </cell>
          <cell r="G40">
            <v>2065674</v>
          </cell>
        </row>
        <row r="41">
          <cell r="B41" t="str">
            <v>FPUS2</v>
          </cell>
          <cell r="E41">
            <v>33920.25</v>
          </cell>
          <cell r="G41">
            <v>2024360.52</v>
          </cell>
        </row>
        <row r="42">
          <cell r="B42" t="str">
            <v>FPUS2</v>
          </cell>
          <cell r="E42">
            <v>33920.25</v>
          </cell>
          <cell r="G42">
            <v>2024360.52</v>
          </cell>
        </row>
        <row r="43">
          <cell r="B43" t="str">
            <v>FPUS2</v>
          </cell>
          <cell r="E43">
            <v>73125</v>
          </cell>
          <cell r="G43">
            <v>4353862.5</v>
          </cell>
        </row>
        <row r="44">
          <cell r="B44" t="str">
            <v>FPUS2</v>
          </cell>
          <cell r="E44">
            <v>29737.5</v>
          </cell>
          <cell r="G44">
            <v>1774734</v>
          </cell>
        </row>
        <row r="45">
          <cell r="B45" t="str">
            <v>FPUS2</v>
          </cell>
          <cell r="E45">
            <v>86287.5</v>
          </cell>
          <cell r="G45">
            <v>5153952.375</v>
          </cell>
        </row>
        <row r="46">
          <cell r="B46" t="str">
            <v>FPUS2</v>
          </cell>
          <cell r="E46">
            <v>45994.32</v>
          </cell>
          <cell r="G46">
            <v>2732062.608</v>
          </cell>
        </row>
        <row r="47">
          <cell r="B47" t="str">
            <v>FPUS2</v>
          </cell>
          <cell r="E47">
            <v>19070.25</v>
          </cell>
          <cell r="G47">
            <v>1147075.5374999999</v>
          </cell>
        </row>
        <row r="48">
          <cell r="B48" t="str">
            <v>FPUS2</v>
          </cell>
          <cell r="E48">
            <v>31687.5</v>
          </cell>
          <cell r="G48">
            <v>1898081.25</v>
          </cell>
        </row>
        <row r="49">
          <cell r="B49" t="str">
            <v>FPUS2</v>
          </cell>
          <cell r="E49">
            <v>33920.25</v>
          </cell>
          <cell r="G49">
            <v>2031822.9749999999</v>
          </cell>
        </row>
        <row r="50">
          <cell r="B50" t="str">
            <v>FPUS2</v>
          </cell>
          <cell r="E50">
            <v>32428.62</v>
          </cell>
          <cell r="G50">
            <v>1947662.9172</v>
          </cell>
        </row>
        <row r="51">
          <cell r="B51" t="str">
            <v>FPUS2</v>
          </cell>
          <cell r="E51">
            <v>36273.15</v>
          </cell>
          <cell r="G51">
            <v>2178565.389</v>
          </cell>
        </row>
        <row r="52">
          <cell r="B52" t="str">
            <v>FPUS2</v>
          </cell>
          <cell r="E52">
            <v>37012</v>
          </cell>
          <cell r="G52">
            <v>2222940.7200000002</v>
          </cell>
        </row>
        <row r="53">
          <cell r="B53" t="str">
            <v>FPUS2</v>
          </cell>
          <cell r="E53">
            <v>35452.629999999997</v>
          </cell>
          <cell r="G53">
            <v>2120776.3265999998</v>
          </cell>
        </row>
        <row r="54">
          <cell r="B54" t="str">
            <v>FPUS2</v>
          </cell>
          <cell r="E54">
            <v>10359.120000000001</v>
          </cell>
          <cell r="G54">
            <v>619682.5584000001</v>
          </cell>
        </row>
        <row r="55">
          <cell r="B55" t="str">
            <v>FPUS2</v>
          </cell>
          <cell r="E55">
            <v>12507.77</v>
          </cell>
          <cell r="G55">
            <v>748214.8014</v>
          </cell>
        </row>
        <row r="56">
          <cell r="B56" t="str">
            <v>FPUS2</v>
          </cell>
          <cell r="E56">
            <v>75927.7</v>
          </cell>
          <cell r="G56">
            <v>4541995.0139999995</v>
          </cell>
        </row>
        <row r="57">
          <cell r="B57" t="str">
            <v>FPUS2</v>
          </cell>
          <cell r="E57">
            <v>31278.75</v>
          </cell>
          <cell r="G57">
            <v>1871094.825</v>
          </cell>
        </row>
        <row r="58">
          <cell r="B58" t="str">
            <v>FPUS2</v>
          </cell>
          <cell r="E58">
            <v>63217</v>
          </cell>
          <cell r="G58">
            <v>3751928.95</v>
          </cell>
        </row>
        <row r="59">
          <cell r="B59" t="str">
            <v>FPUS2</v>
          </cell>
          <cell r="E59">
            <v>33920.25</v>
          </cell>
          <cell r="G59">
            <v>2034536.595</v>
          </cell>
        </row>
        <row r="60">
          <cell r="B60" t="str">
            <v>FPUS2</v>
          </cell>
          <cell r="E60">
            <v>38565.07</v>
          </cell>
          <cell r="G60">
            <v>2284209.0960999997</v>
          </cell>
        </row>
        <row r="61">
          <cell r="B61" t="str">
            <v>FPUS2</v>
          </cell>
          <cell r="E61">
            <v>77483.95</v>
          </cell>
          <cell r="G61">
            <v>4589374.3584999992</v>
          </cell>
        </row>
        <row r="62">
          <cell r="B62" t="str">
            <v>FPUS2</v>
          </cell>
          <cell r="E62">
            <v>56125.88</v>
          </cell>
          <cell r="G62">
            <v>3343979.9304</v>
          </cell>
        </row>
        <row r="63">
          <cell r="B63" t="str">
            <v>FPUS2</v>
          </cell>
          <cell r="E63">
            <v>56145</v>
          </cell>
          <cell r="G63">
            <v>3345119.1</v>
          </cell>
        </row>
        <row r="64">
          <cell r="B64" t="str">
            <v>FPUS2</v>
          </cell>
          <cell r="E64">
            <v>51700</v>
          </cell>
          <cell r="G64">
            <v>3080286</v>
          </cell>
        </row>
        <row r="65">
          <cell r="B65" t="str">
            <v>FPUS2</v>
          </cell>
          <cell r="E65">
            <v>57200</v>
          </cell>
          <cell r="G65">
            <v>3413696</v>
          </cell>
        </row>
        <row r="66">
          <cell r="B66" t="str">
            <v>FPUS1</v>
          </cell>
          <cell r="E66">
            <v>32782.400000000001</v>
          </cell>
          <cell r="G66">
            <v>1981368.2560000001</v>
          </cell>
        </row>
        <row r="67">
          <cell r="B67" t="str">
            <v>FPUS2</v>
          </cell>
          <cell r="E67">
            <v>38400</v>
          </cell>
          <cell r="G67">
            <v>2294784</v>
          </cell>
        </row>
        <row r="68">
          <cell r="B68" t="str">
            <v>FPUS2</v>
          </cell>
          <cell r="E68">
            <v>42500</v>
          </cell>
          <cell r="G68">
            <v>2539800</v>
          </cell>
        </row>
        <row r="69">
          <cell r="B69" t="str">
            <v>FPUS2</v>
          </cell>
          <cell r="E69">
            <v>49896</v>
          </cell>
          <cell r="G69">
            <v>2976296.4</v>
          </cell>
        </row>
        <row r="70">
          <cell r="B70" t="str">
            <v>FPUS2</v>
          </cell>
          <cell r="E70">
            <v>54600</v>
          </cell>
          <cell r="G70">
            <v>3256890</v>
          </cell>
        </row>
        <row r="71">
          <cell r="B71" t="str">
            <v>FPUS2</v>
          </cell>
          <cell r="E71">
            <v>100961.26</v>
          </cell>
          <cell r="G71">
            <v>6028396.8345999997</v>
          </cell>
        </row>
        <row r="72">
          <cell r="B72" t="str">
            <v>FPUS2</v>
          </cell>
          <cell r="E72">
            <v>98962.03</v>
          </cell>
          <cell r="G72">
            <v>5909022.8113000002</v>
          </cell>
        </row>
        <row r="73">
          <cell r="B73" t="str">
            <v>FSUS2</v>
          </cell>
          <cell r="E73">
            <v>1266288</v>
          </cell>
          <cell r="G73">
            <v>79003708.320000008</v>
          </cell>
        </row>
        <row r="74">
          <cell r="B74" t="str">
            <v>FSUS2</v>
          </cell>
          <cell r="E74">
            <v>1126000</v>
          </cell>
          <cell r="G74">
            <v>70014680</v>
          </cell>
        </row>
        <row r="75">
          <cell r="B75" t="str">
            <v>FSUS2</v>
          </cell>
          <cell r="E75">
            <v>485452</v>
          </cell>
          <cell r="G75">
            <v>30204823.439999998</v>
          </cell>
        </row>
        <row r="76">
          <cell r="B76" t="str">
            <v>FSUS2</v>
          </cell>
          <cell r="E76">
            <v>25799794</v>
          </cell>
          <cell r="G76">
            <v>1624355030.24</v>
          </cell>
        </row>
        <row r="77">
          <cell r="B77" t="str">
            <v>FSUS2</v>
          </cell>
          <cell r="E77">
            <v>5000000</v>
          </cell>
          <cell r="G77">
            <v>315000000</v>
          </cell>
        </row>
        <row r="78">
          <cell r="B78" t="str">
            <v>FPUS2</v>
          </cell>
          <cell r="E78">
            <v>500</v>
          </cell>
          <cell r="G78">
            <v>30178.75</v>
          </cell>
        </row>
        <row r="79">
          <cell r="B79" t="str">
            <v>FPUS2</v>
          </cell>
          <cell r="E79">
            <v>250</v>
          </cell>
          <cell r="G79">
            <v>15084.4</v>
          </cell>
        </row>
        <row r="80">
          <cell r="B80" t="str">
            <v>FPUS2</v>
          </cell>
          <cell r="E80">
            <v>450</v>
          </cell>
          <cell r="G80">
            <v>27160.875</v>
          </cell>
        </row>
        <row r="81">
          <cell r="B81" t="str">
            <v>FPUS2</v>
          </cell>
          <cell r="E81">
            <v>500</v>
          </cell>
          <cell r="G81">
            <v>30218.65</v>
          </cell>
        </row>
        <row r="82">
          <cell r="B82" t="str">
            <v>FPUS2</v>
          </cell>
          <cell r="E82">
            <v>300</v>
          </cell>
          <cell r="G82">
            <v>18101.28</v>
          </cell>
        </row>
        <row r="83">
          <cell r="B83" t="str">
            <v>FPUS2</v>
          </cell>
          <cell r="E83">
            <v>400</v>
          </cell>
          <cell r="G83">
            <v>24174.920000000002</v>
          </cell>
        </row>
        <row r="84">
          <cell r="B84" t="str">
            <v>FPUS2</v>
          </cell>
          <cell r="E84">
            <v>300</v>
          </cell>
          <cell r="G84">
            <v>18101.28</v>
          </cell>
        </row>
        <row r="85">
          <cell r="B85" t="str">
            <v>FPUS2</v>
          </cell>
          <cell r="E85">
            <v>200</v>
          </cell>
          <cell r="G85">
            <v>12047.56</v>
          </cell>
        </row>
        <row r="86">
          <cell r="B86" t="str">
            <v>FPUS2</v>
          </cell>
          <cell r="E86">
            <v>500</v>
          </cell>
          <cell r="G86">
            <v>30178.75</v>
          </cell>
        </row>
        <row r="87">
          <cell r="B87" t="str">
            <v>FPUS2</v>
          </cell>
          <cell r="E87">
            <v>450</v>
          </cell>
          <cell r="G87">
            <v>27196.785</v>
          </cell>
        </row>
        <row r="88">
          <cell r="B88" t="str">
            <v>FPUS2</v>
          </cell>
          <cell r="E88">
            <v>400</v>
          </cell>
          <cell r="G88">
            <v>24174.920000000002</v>
          </cell>
        </row>
        <row r="89">
          <cell r="B89" t="str">
            <v>FPUS2</v>
          </cell>
          <cell r="E89">
            <v>500</v>
          </cell>
          <cell r="G89">
            <v>30218.65</v>
          </cell>
        </row>
        <row r="90">
          <cell r="B90" t="str">
            <v>FPUS2</v>
          </cell>
          <cell r="E90">
            <v>5137</v>
          </cell>
          <cell r="G90">
            <v>303305.43210000003</v>
          </cell>
        </row>
        <row r="91">
          <cell r="B91" t="str">
            <v>FPUS2</v>
          </cell>
          <cell r="E91">
            <v>2800</v>
          </cell>
          <cell r="G91">
            <v>165321.24000000002</v>
          </cell>
        </row>
        <row r="92">
          <cell r="B92" t="str">
            <v>FSSF2</v>
          </cell>
          <cell r="E92">
            <v>88000</v>
          </cell>
          <cell r="G92">
            <v>4752000</v>
          </cell>
        </row>
        <row r="93">
          <cell r="B93" t="str">
            <v>FSUS2</v>
          </cell>
          <cell r="E93">
            <v>199000</v>
          </cell>
          <cell r="G93">
            <v>12596700</v>
          </cell>
        </row>
        <row r="94">
          <cell r="B94" t="str">
            <v>FPEU2</v>
          </cell>
          <cell r="E94">
            <v>275896.5</v>
          </cell>
          <cell r="G94">
            <v>22714558.844999999</v>
          </cell>
        </row>
        <row r="95">
          <cell r="B95" t="str">
            <v>FPEU2</v>
          </cell>
          <cell r="E95">
            <v>17600</v>
          </cell>
          <cell r="G95">
            <v>1400080</v>
          </cell>
        </row>
        <row r="96">
          <cell r="B96" t="str">
            <v>FPEU2</v>
          </cell>
          <cell r="E96">
            <v>11174</v>
          </cell>
          <cell r="G96">
            <v>900278.00600000005</v>
          </cell>
        </row>
        <row r="97">
          <cell r="B97" t="str">
            <v>FPEU2</v>
          </cell>
          <cell r="E97">
            <v>20280</v>
          </cell>
          <cell r="G97">
            <v>1638218.4</v>
          </cell>
        </row>
        <row r="98">
          <cell r="B98" t="str">
            <v>FPEU2</v>
          </cell>
          <cell r="E98">
            <v>22460</v>
          </cell>
          <cell r="G98">
            <v>1794554.0000000002</v>
          </cell>
        </row>
        <row r="99">
          <cell r="B99" t="str">
            <v>FPEU2</v>
          </cell>
          <cell r="E99">
            <v>12600</v>
          </cell>
          <cell r="G99">
            <v>1011780</v>
          </cell>
        </row>
        <row r="100">
          <cell r="B100" t="str">
            <v>FPEU2</v>
          </cell>
          <cell r="E100">
            <v>15352.5</v>
          </cell>
          <cell r="G100">
            <v>1242017.25</v>
          </cell>
        </row>
        <row r="101">
          <cell r="B101" t="str">
            <v>FPEU2</v>
          </cell>
          <cell r="E101">
            <v>20430</v>
          </cell>
          <cell r="G101">
            <v>1651765.5</v>
          </cell>
        </row>
        <row r="102">
          <cell r="B102" t="str">
            <v>FPEU2</v>
          </cell>
          <cell r="E102">
            <v>10269</v>
          </cell>
          <cell r="G102">
            <v>818952.75</v>
          </cell>
        </row>
        <row r="103">
          <cell r="B103" t="str">
            <v>FPEU2</v>
          </cell>
          <cell r="E103">
            <v>11477</v>
          </cell>
          <cell r="G103">
            <v>907830.7</v>
          </cell>
        </row>
        <row r="104">
          <cell r="B104" t="str">
            <v>FPEU2</v>
          </cell>
          <cell r="E104">
            <v>7321</v>
          </cell>
          <cell r="G104">
            <v>581537.77820000006</v>
          </cell>
        </row>
        <row r="105">
          <cell r="B105" t="str">
            <v>FPEU2</v>
          </cell>
          <cell r="E105">
            <v>7321</v>
          </cell>
          <cell r="G105">
            <v>578082.99829999998</v>
          </cell>
        </row>
        <row r="106">
          <cell r="B106" t="str">
            <v>FPEU2</v>
          </cell>
          <cell r="E106">
            <v>3250</v>
          </cell>
          <cell r="G106">
            <v>256685</v>
          </cell>
        </row>
        <row r="107">
          <cell r="B107" t="str">
            <v>FPEU2</v>
          </cell>
          <cell r="E107">
            <v>3250</v>
          </cell>
          <cell r="G107">
            <v>258219</v>
          </cell>
        </row>
        <row r="108">
          <cell r="B108" t="str">
            <v>FPUK2</v>
          </cell>
          <cell r="E108">
            <v>25400</v>
          </cell>
          <cell r="G108">
            <v>2994660</v>
          </cell>
        </row>
        <row r="109">
          <cell r="B109" t="str">
            <v>FPUK2</v>
          </cell>
          <cell r="E109">
            <v>8900</v>
          </cell>
          <cell r="G109">
            <v>1042319.94</v>
          </cell>
        </row>
        <row r="110">
          <cell r="B110" t="str">
            <v>FPUK2</v>
          </cell>
          <cell r="E110">
            <v>10168</v>
          </cell>
          <cell r="G110">
            <v>1182538.3999999999</v>
          </cell>
        </row>
        <row r="111">
          <cell r="B111" t="str">
            <v>FPUK2</v>
          </cell>
          <cell r="E111">
            <v>19908.75</v>
          </cell>
          <cell r="G111">
            <v>2393031.75</v>
          </cell>
        </row>
        <row r="112">
          <cell r="B112" t="str">
            <v>FPUS2</v>
          </cell>
          <cell r="E112">
            <v>320000</v>
          </cell>
          <cell r="G112">
            <v>19113600</v>
          </cell>
        </row>
        <row r="113">
          <cell r="B113" t="str">
            <v>FPUS2</v>
          </cell>
          <cell r="E113">
            <v>4955</v>
          </cell>
          <cell r="G113">
            <v>295086.10599999997</v>
          </cell>
        </row>
        <row r="114">
          <cell r="B114" t="str">
            <v>FPUS2</v>
          </cell>
          <cell r="E114">
            <v>13550</v>
          </cell>
          <cell r="G114">
            <v>806014.97499999998</v>
          </cell>
        </row>
        <row r="115">
          <cell r="B115" t="str">
            <v>FPUS2</v>
          </cell>
          <cell r="E115">
            <v>6467.5</v>
          </cell>
          <cell r="G115">
            <v>384208.30499999999</v>
          </cell>
        </row>
        <row r="116">
          <cell r="B116" t="str">
            <v>FPUS2</v>
          </cell>
          <cell r="E116">
            <v>29921.5</v>
          </cell>
          <cell r="G116">
            <v>1795290</v>
          </cell>
        </row>
        <row r="117">
          <cell r="B117" t="str">
            <v>FPUS2</v>
          </cell>
          <cell r="E117">
            <v>67075</v>
          </cell>
          <cell r="G117">
            <v>4032549</v>
          </cell>
        </row>
        <row r="118">
          <cell r="B118" t="str">
            <v>FPUS2</v>
          </cell>
          <cell r="E118">
            <v>17125</v>
          </cell>
          <cell r="G118">
            <v>1033281.4</v>
          </cell>
        </row>
        <row r="119">
          <cell r="B119" t="str">
            <v>FPUS2</v>
          </cell>
          <cell r="E119">
            <v>11250</v>
          </cell>
          <cell r="G119">
            <v>678798</v>
          </cell>
        </row>
        <row r="120">
          <cell r="B120" t="str">
            <v>FPUS2</v>
          </cell>
          <cell r="E120">
            <v>15100</v>
          </cell>
          <cell r="G120">
            <v>908838.8</v>
          </cell>
        </row>
        <row r="121">
          <cell r="B121" t="str">
            <v>FPEU2</v>
          </cell>
          <cell r="E121">
            <v>50000</v>
          </cell>
          <cell r="G121">
            <v>4095000.0000000005</v>
          </cell>
        </row>
        <row r="122">
          <cell r="B122" t="str">
            <v>FPEU2</v>
          </cell>
          <cell r="E122">
            <v>50000</v>
          </cell>
          <cell r="G122">
            <v>4117499.9999999995</v>
          </cell>
        </row>
        <row r="123">
          <cell r="B123" t="str">
            <v>FPEU2</v>
          </cell>
          <cell r="E123">
            <v>29601.32</v>
          </cell>
          <cell r="G123">
            <v>2320743.4880000004</v>
          </cell>
        </row>
        <row r="124">
          <cell r="B124" t="str">
            <v>FPEU2</v>
          </cell>
          <cell r="E124">
            <v>24381.4</v>
          </cell>
          <cell r="G124">
            <v>1935883.1600000001</v>
          </cell>
        </row>
        <row r="125">
          <cell r="B125" t="str">
            <v>FPEU2</v>
          </cell>
          <cell r="E125">
            <v>49631.839999999997</v>
          </cell>
          <cell r="G125">
            <v>3940768.0959999999</v>
          </cell>
        </row>
        <row r="126">
          <cell r="B126" t="str">
            <v>FPEU2</v>
          </cell>
          <cell r="E126">
            <v>6440</v>
          </cell>
          <cell r="G126">
            <v>511849.91200000001</v>
          </cell>
        </row>
        <row r="127">
          <cell r="B127" t="str">
            <v>FPEU2</v>
          </cell>
          <cell r="E127">
            <v>25532.799999999999</v>
          </cell>
          <cell r="G127">
            <v>2034964.16</v>
          </cell>
        </row>
        <row r="128">
          <cell r="B128" t="str">
            <v>FPEU2</v>
          </cell>
          <cell r="E128">
            <v>28582.03</v>
          </cell>
          <cell r="G128">
            <v>2301139.2352999998</v>
          </cell>
        </row>
        <row r="129">
          <cell r="B129" t="str">
            <v>FPEU2</v>
          </cell>
          <cell r="E129">
            <v>14354.59</v>
          </cell>
          <cell r="G129">
            <v>1162721.79</v>
          </cell>
        </row>
        <row r="130">
          <cell r="B130" t="str">
            <v>FPEU2</v>
          </cell>
          <cell r="E130">
            <v>14310</v>
          </cell>
          <cell r="G130">
            <v>1153386</v>
          </cell>
        </row>
        <row r="131">
          <cell r="B131" t="str">
            <v>FPEU2</v>
          </cell>
          <cell r="E131">
            <v>13820.94</v>
          </cell>
          <cell r="G131">
            <v>1113967.764</v>
          </cell>
        </row>
        <row r="132">
          <cell r="B132" t="str">
            <v>FPEU2</v>
          </cell>
          <cell r="E132">
            <v>15006.12</v>
          </cell>
          <cell r="G132">
            <v>1216996.3319999999</v>
          </cell>
        </row>
        <row r="133">
          <cell r="B133" t="str">
            <v>FPEU2</v>
          </cell>
          <cell r="E133">
            <v>13505.28</v>
          </cell>
          <cell r="G133">
            <v>1087630.167936</v>
          </cell>
        </row>
        <row r="134">
          <cell r="B134" t="str">
            <v>FPEU2</v>
          </cell>
          <cell r="E134">
            <v>40136.46</v>
          </cell>
          <cell r="G134">
            <v>3217739.9981999998</v>
          </cell>
        </row>
        <row r="135">
          <cell r="B135" t="str">
            <v>FPEU2</v>
          </cell>
          <cell r="E135">
            <v>14657.35</v>
          </cell>
          <cell r="G135">
            <v>1182848.145</v>
          </cell>
        </row>
        <row r="136">
          <cell r="B136" t="str">
            <v>FPEU2</v>
          </cell>
          <cell r="E136">
            <v>27316.58</v>
          </cell>
          <cell r="G136">
            <v>2196253.0320000001</v>
          </cell>
        </row>
        <row r="137">
          <cell r="B137" t="str">
            <v>FPEU2</v>
          </cell>
          <cell r="E137">
            <v>12258.75</v>
          </cell>
          <cell r="G137">
            <v>990507</v>
          </cell>
        </row>
        <row r="138">
          <cell r="B138" t="str">
            <v>FPEU2</v>
          </cell>
          <cell r="E138">
            <v>74527.28</v>
          </cell>
          <cell r="G138">
            <v>5990502.7663999991</v>
          </cell>
        </row>
        <row r="139">
          <cell r="B139" t="str">
            <v>FPEU2</v>
          </cell>
          <cell r="E139">
            <v>14687.09</v>
          </cell>
          <cell r="G139">
            <v>1174967.2</v>
          </cell>
        </row>
        <row r="140">
          <cell r="B140" t="str">
            <v>FPEU2</v>
          </cell>
          <cell r="E140">
            <v>25732.73</v>
          </cell>
          <cell r="G140">
            <v>2063764.946</v>
          </cell>
        </row>
        <row r="141">
          <cell r="B141" t="str">
            <v>FPEU2</v>
          </cell>
          <cell r="E141">
            <v>75447.44</v>
          </cell>
          <cell r="G141">
            <v>6088608.4080000008</v>
          </cell>
        </row>
        <row r="142">
          <cell r="B142" t="str">
            <v>FPEU2</v>
          </cell>
          <cell r="E142">
            <v>15393.92</v>
          </cell>
          <cell r="G142">
            <v>1219198.4640000002</v>
          </cell>
        </row>
        <row r="143">
          <cell r="B143" t="str">
            <v>FPEU2</v>
          </cell>
          <cell r="E143">
            <v>13209.62</v>
          </cell>
          <cell r="G143">
            <v>1052121.134722</v>
          </cell>
        </row>
        <row r="144">
          <cell r="B144" t="str">
            <v>FPEU2</v>
          </cell>
          <cell r="E144">
            <v>13530</v>
          </cell>
          <cell r="G144">
            <v>1074958.5</v>
          </cell>
        </row>
        <row r="145">
          <cell r="B145" t="str">
            <v>FPEU2</v>
          </cell>
          <cell r="E145">
            <v>24734.98</v>
          </cell>
          <cell r="G145">
            <v>1983745.3959999999</v>
          </cell>
        </row>
        <row r="146">
          <cell r="B146" t="str">
            <v>FPEU2</v>
          </cell>
          <cell r="E146">
            <v>25209.26</v>
          </cell>
          <cell r="G146">
            <v>2021782.652</v>
          </cell>
        </row>
        <row r="147">
          <cell r="B147" t="str">
            <v>FPEU2</v>
          </cell>
          <cell r="E147">
            <v>100000</v>
          </cell>
          <cell r="G147">
            <v>8425000</v>
          </cell>
        </row>
        <row r="148">
          <cell r="B148" t="str">
            <v>FSEU2</v>
          </cell>
          <cell r="E148">
            <v>116200</v>
          </cell>
          <cell r="G148">
            <v>9528400</v>
          </cell>
        </row>
        <row r="149">
          <cell r="B149" t="str">
            <v>FPUK2</v>
          </cell>
          <cell r="E149">
            <v>50000</v>
          </cell>
          <cell r="G149">
            <v>6254000</v>
          </cell>
        </row>
        <row r="150">
          <cell r="B150" t="str">
            <v>FPUK2</v>
          </cell>
          <cell r="E150">
            <v>9001.44</v>
          </cell>
          <cell r="G150">
            <v>1064870.352</v>
          </cell>
        </row>
        <row r="151">
          <cell r="B151" t="str">
            <v>FPUK2</v>
          </cell>
          <cell r="E151">
            <v>1015.74</v>
          </cell>
          <cell r="G151">
            <v>119680.276518</v>
          </cell>
        </row>
        <row r="152">
          <cell r="B152" t="str">
            <v>FPUK2</v>
          </cell>
          <cell r="E152">
            <v>334.71</v>
          </cell>
          <cell r="G152">
            <v>39437.440046999996</v>
          </cell>
        </row>
        <row r="153">
          <cell r="B153" t="str">
            <v>FPUK2</v>
          </cell>
          <cell r="E153">
            <v>12282.56</v>
          </cell>
          <cell r="G153">
            <v>1456456.1387519999</v>
          </cell>
        </row>
        <row r="154">
          <cell r="B154" t="str">
            <v>FPUK2</v>
          </cell>
          <cell r="E154">
            <v>8432.5400000000009</v>
          </cell>
          <cell r="G154">
            <v>999039.27372200007</v>
          </cell>
        </row>
        <row r="155">
          <cell r="B155" t="str">
            <v>FPUK2</v>
          </cell>
          <cell r="E155">
            <v>12446.64</v>
          </cell>
          <cell r="G155">
            <v>1463724.8639999998</v>
          </cell>
        </row>
        <row r="156">
          <cell r="B156" t="str">
            <v>FPUK2</v>
          </cell>
          <cell r="E156">
            <v>16467.39</v>
          </cell>
          <cell r="G156">
            <v>1940681.9114999999</v>
          </cell>
        </row>
        <row r="157">
          <cell r="B157" t="str">
            <v>FPUK2</v>
          </cell>
          <cell r="E157">
            <v>8154.89</v>
          </cell>
          <cell r="G157">
            <v>971905.49862300011</v>
          </cell>
        </row>
        <row r="158">
          <cell r="B158" t="str">
            <v>FPUS2</v>
          </cell>
          <cell r="E158">
            <v>125000</v>
          </cell>
          <cell r="G158">
            <v>7746250</v>
          </cell>
        </row>
        <row r="159">
          <cell r="B159" t="str">
            <v>FPUS2</v>
          </cell>
          <cell r="E159">
            <v>200000</v>
          </cell>
          <cell r="G159">
            <v>12414000</v>
          </cell>
        </row>
        <row r="160">
          <cell r="B160" t="str">
            <v>FPUS2</v>
          </cell>
          <cell r="E160">
            <v>200000</v>
          </cell>
          <cell r="G160">
            <v>12424000</v>
          </cell>
        </row>
        <row r="161">
          <cell r="B161" t="str">
            <v>FPUS2</v>
          </cell>
          <cell r="E161">
            <v>200000</v>
          </cell>
          <cell r="G161">
            <v>12444000</v>
          </cell>
        </row>
        <row r="162">
          <cell r="B162" t="str">
            <v>FPUS2</v>
          </cell>
          <cell r="E162">
            <v>200000</v>
          </cell>
          <cell r="G162">
            <v>12462000</v>
          </cell>
        </row>
        <row r="163">
          <cell r="B163" t="str">
            <v>FPUS2</v>
          </cell>
          <cell r="E163">
            <v>1500000</v>
          </cell>
          <cell r="G163">
            <v>93045000</v>
          </cell>
        </row>
        <row r="164">
          <cell r="B164" t="str">
            <v>FPUS2</v>
          </cell>
          <cell r="E164">
            <v>200000</v>
          </cell>
          <cell r="G164">
            <v>12478000</v>
          </cell>
        </row>
        <row r="165">
          <cell r="B165" t="str">
            <v>FPUS2</v>
          </cell>
          <cell r="E165">
            <v>200000</v>
          </cell>
          <cell r="G165">
            <v>12496000</v>
          </cell>
        </row>
        <row r="166">
          <cell r="B166" t="str">
            <v>FPUS2</v>
          </cell>
          <cell r="E166">
            <v>200000</v>
          </cell>
          <cell r="G166">
            <v>12514000</v>
          </cell>
        </row>
        <row r="167">
          <cell r="B167" t="str">
            <v>FPUS2</v>
          </cell>
          <cell r="E167">
            <v>200000</v>
          </cell>
          <cell r="G167">
            <v>12532000</v>
          </cell>
        </row>
        <row r="168">
          <cell r="B168" t="str">
            <v>FPUS2</v>
          </cell>
          <cell r="E168">
            <v>83250</v>
          </cell>
          <cell r="G168">
            <v>4871790</v>
          </cell>
        </row>
        <row r="169">
          <cell r="B169" t="str">
            <v>FPUS2</v>
          </cell>
          <cell r="E169">
            <v>63268.63</v>
          </cell>
          <cell r="G169">
            <v>3760054.6809</v>
          </cell>
        </row>
        <row r="170">
          <cell r="B170" t="str">
            <v>FPUS2</v>
          </cell>
          <cell r="E170">
            <v>33687.5</v>
          </cell>
          <cell r="G170">
            <v>2012154.375</v>
          </cell>
        </row>
        <row r="171">
          <cell r="B171" t="str">
            <v>FPUS2</v>
          </cell>
          <cell r="E171">
            <v>38500</v>
          </cell>
          <cell r="G171">
            <v>2299605</v>
          </cell>
        </row>
        <row r="172">
          <cell r="B172" t="str">
            <v>FPUS2</v>
          </cell>
          <cell r="E172">
            <v>29592.6</v>
          </cell>
          <cell r="G172">
            <v>1768749.702</v>
          </cell>
        </row>
        <row r="173">
          <cell r="B173" t="str">
            <v>FPUS2</v>
          </cell>
          <cell r="E173">
            <v>35026.33</v>
          </cell>
          <cell r="G173">
            <v>2093523.7441000002</v>
          </cell>
        </row>
        <row r="174">
          <cell r="B174" t="str">
            <v>FPUS2</v>
          </cell>
          <cell r="E174">
            <v>33202.400000000001</v>
          </cell>
          <cell r="G174">
            <v>1985171.496</v>
          </cell>
        </row>
        <row r="175">
          <cell r="B175" t="str">
            <v>FPUS2</v>
          </cell>
          <cell r="E175">
            <v>39616.5</v>
          </cell>
          <cell r="G175">
            <v>2368670.5350000001</v>
          </cell>
        </row>
        <row r="176">
          <cell r="B176" t="str">
            <v>FPUS2</v>
          </cell>
          <cell r="E176">
            <v>32000</v>
          </cell>
          <cell r="G176">
            <v>1912960</v>
          </cell>
        </row>
        <row r="177">
          <cell r="B177" t="str">
            <v>FPUS2</v>
          </cell>
          <cell r="E177">
            <v>40810</v>
          </cell>
          <cell r="G177">
            <v>2439213.7000000002</v>
          </cell>
        </row>
        <row r="178">
          <cell r="B178" t="str">
            <v>FPUS2</v>
          </cell>
          <cell r="E178">
            <v>34168.75</v>
          </cell>
          <cell r="G178">
            <v>2041582.8125</v>
          </cell>
        </row>
        <row r="179">
          <cell r="B179" t="str">
            <v>FPUS2</v>
          </cell>
          <cell r="E179">
            <v>32000</v>
          </cell>
          <cell r="G179">
            <v>1913280</v>
          </cell>
        </row>
        <row r="180">
          <cell r="B180" t="str">
            <v>FPUS2</v>
          </cell>
          <cell r="E180">
            <v>33202.400000000001</v>
          </cell>
          <cell r="G180">
            <v>1985171.496</v>
          </cell>
        </row>
        <row r="181">
          <cell r="B181" t="str">
            <v>FPUS2</v>
          </cell>
          <cell r="E181">
            <v>21120</v>
          </cell>
          <cell r="G181">
            <v>1262976</v>
          </cell>
        </row>
        <row r="182">
          <cell r="B182" t="str">
            <v>FPUS2</v>
          </cell>
          <cell r="E182">
            <v>55650</v>
          </cell>
          <cell r="G182">
            <v>3327870</v>
          </cell>
        </row>
        <row r="183">
          <cell r="B183" t="str">
            <v>FPUS2</v>
          </cell>
          <cell r="E183">
            <v>55650</v>
          </cell>
          <cell r="G183">
            <v>3327870</v>
          </cell>
        </row>
        <row r="184">
          <cell r="B184" t="str">
            <v>FPUS2</v>
          </cell>
          <cell r="E184">
            <v>40810</v>
          </cell>
          <cell r="G184">
            <v>2440846.1</v>
          </cell>
        </row>
        <row r="185">
          <cell r="B185" t="str">
            <v>FPUS2</v>
          </cell>
          <cell r="E185">
            <v>38500</v>
          </cell>
          <cell r="G185">
            <v>2301145</v>
          </cell>
        </row>
        <row r="186">
          <cell r="B186" t="str">
            <v>FPUS2</v>
          </cell>
          <cell r="E186">
            <v>68602.460000000006</v>
          </cell>
          <cell r="G186">
            <v>4095566.8620000007</v>
          </cell>
        </row>
        <row r="187">
          <cell r="B187" t="str">
            <v>FPUS2</v>
          </cell>
          <cell r="E187">
            <v>33687.5</v>
          </cell>
          <cell r="G187">
            <v>2004406.25</v>
          </cell>
        </row>
        <row r="188">
          <cell r="B188" t="str">
            <v>FPUS2</v>
          </cell>
          <cell r="E188">
            <v>34168.75</v>
          </cell>
          <cell r="G188">
            <v>2033040.625</v>
          </cell>
        </row>
        <row r="189">
          <cell r="B189" t="str">
            <v>FPUS2</v>
          </cell>
          <cell r="E189">
            <v>55650</v>
          </cell>
          <cell r="G189">
            <v>3325922.25</v>
          </cell>
        </row>
        <row r="190">
          <cell r="B190" t="str">
            <v>FPUS2</v>
          </cell>
          <cell r="E190">
            <v>55650</v>
          </cell>
          <cell r="G190">
            <v>3325922.25</v>
          </cell>
        </row>
        <row r="191">
          <cell r="B191" t="str">
            <v>FPUS2</v>
          </cell>
          <cell r="E191">
            <v>26400</v>
          </cell>
          <cell r="G191">
            <v>1577796</v>
          </cell>
        </row>
        <row r="192">
          <cell r="B192" t="str">
            <v>FPUS2</v>
          </cell>
          <cell r="E192">
            <v>37730</v>
          </cell>
          <cell r="G192">
            <v>2245689.6</v>
          </cell>
        </row>
        <row r="193">
          <cell r="B193" t="str">
            <v>FPUS2</v>
          </cell>
          <cell r="E193">
            <v>40660</v>
          </cell>
          <cell r="G193">
            <v>2407072</v>
          </cell>
        </row>
        <row r="194">
          <cell r="B194" t="str">
            <v>FPUS2</v>
          </cell>
          <cell r="E194">
            <v>34301.230000000003</v>
          </cell>
          <cell r="G194">
            <v>2030632.8160000003</v>
          </cell>
        </row>
        <row r="195">
          <cell r="B195" t="str">
            <v>FPUS2</v>
          </cell>
          <cell r="E195">
            <v>68428.800000000003</v>
          </cell>
          <cell r="G195">
            <v>4064670.72</v>
          </cell>
        </row>
        <row r="196">
          <cell r="B196" t="str">
            <v>FPUS2</v>
          </cell>
          <cell r="E196">
            <v>40425</v>
          </cell>
          <cell r="G196">
            <v>2415393.75</v>
          </cell>
        </row>
        <row r="197">
          <cell r="B197" t="str">
            <v>FPUS2</v>
          </cell>
          <cell r="E197">
            <v>67699.199999999997</v>
          </cell>
          <cell r="G197">
            <v>4013208.5759999999</v>
          </cell>
        </row>
        <row r="198">
          <cell r="B198" t="str">
            <v>FPUS2</v>
          </cell>
          <cell r="E198">
            <v>23362.25</v>
          </cell>
          <cell r="G198">
            <v>1384914.18</v>
          </cell>
        </row>
        <row r="199">
          <cell r="B199" t="str">
            <v>FPUS2</v>
          </cell>
          <cell r="E199">
            <v>34072.5</v>
          </cell>
          <cell r="G199">
            <v>2034128.25</v>
          </cell>
        </row>
        <row r="200">
          <cell r="B200" t="str">
            <v>FPUS2</v>
          </cell>
          <cell r="E200">
            <v>55650</v>
          </cell>
          <cell r="G200">
            <v>3319522.5</v>
          </cell>
        </row>
        <row r="201">
          <cell r="B201" t="str">
            <v>FPUS2</v>
          </cell>
          <cell r="E201">
            <v>55650</v>
          </cell>
          <cell r="G201">
            <v>3319522.5</v>
          </cell>
        </row>
        <row r="202">
          <cell r="B202" t="str">
            <v>FPUS2</v>
          </cell>
          <cell r="E202">
            <v>51500</v>
          </cell>
          <cell r="G202">
            <v>3071975</v>
          </cell>
        </row>
        <row r="203">
          <cell r="B203" t="str">
            <v>FPUS2</v>
          </cell>
          <cell r="E203">
            <v>33042.959999999999</v>
          </cell>
          <cell r="G203">
            <v>1971012.564</v>
          </cell>
        </row>
        <row r="204">
          <cell r="B204" t="str">
            <v>FPUS2</v>
          </cell>
          <cell r="E204">
            <v>34301.230000000003</v>
          </cell>
          <cell r="G204">
            <v>2047783.4310000003</v>
          </cell>
        </row>
        <row r="205">
          <cell r="B205" t="str">
            <v>FPUS2</v>
          </cell>
          <cell r="E205">
            <v>33267.019999999997</v>
          </cell>
          <cell r="G205">
            <v>1986041.0939999998</v>
          </cell>
        </row>
        <row r="206">
          <cell r="B206" t="str">
            <v>FPUS2</v>
          </cell>
          <cell r="E206">
            <v>33267.019999999997</v>
          </cell>
          <cell r="G206">
            <v>1986041.0939999998</v>
          </cell>
        </row>
        <row r="207">
          <cell r="B207" t="str">
            <v>FPUS2</v>
          </cell>
          <cell r="E207">
            <v>34301.230000000003</v>
          </cell>
          <cell r="G207">
            <v>2030632.8160000003</v>
          </cell>
        </row>
        <row r="208">
          <cell r="B208" t="str">
            <v>FPUS2</v>
          </cell>
          <cell r="E208">
            <v>40425</v>
          </cell>
          <cell r="G208">
            <v>2413776.75</v>
          </cell>
        </row>
        <row r="209">
          <cell r="B209" t="str">
            <v>FPUS2</v>
          </cell>
          <cell r="E209">
            <v>95346.04</v>
          </cell>
          <cell r="G209">
            <v>5579650.2608000003</v>
          </cell>
        </row>
        <row r="210">
          <cell r="B210" t="str">
            <v>FPUS2</v>
          </cell>
          <cell r="E210">
            <v>43173.57</v>
          </cell>
          <cell r="G210">
            <v>2558034.0225</v>
          </cell>
        </row>
        <row r="211">
          <cell r="B211" t="str">
            <v>FPUS2</v>
          </cell>
          <cell r="E211">
            <v>90332.04</v>
          </cell>
          <cell r="G211">
            <v>5373853.0595999993</v>
          </cell>
        </row>
        <row r="212">
          <cell r="B212" t="str">
            <v>FPUS2</v>
          </cell>
          <cell r="E212">
            <v>37042.1</v>
          </cell>
          <cell r="G212">
            <v>2215117.5799999996</v>
          </cell>
        </row>
        <row r="213">
          <cell r="B213" t="str">
            <v>FPUS2</v>
          </cell>
          <cell r="E213">
            <v>34072.5</v>
          </cell>
          <cell r="G213">
            <v>2035831.875</v>
          </cell>
        </row>
        <row r="214">
          <cell r="B214" t="str">
            <v>FPUS2</v>
          </cell>
          <cell r="E214">
            <v>28738.2</v>
          </cell>
          <cell r="G214">
            <v>1708485.9900000002</v>
          </cell>
        </row>
        <row r="215">
          <cell r="B215" t="str">
            <v>FPUS2</v>
          </cell>
          <cell r="E215">
            <v>48901.440000000002</v>
          </cell>
          <cell r="G215">
            <v>2924306.1120000002</v>
          </cell>
        </row>
        <row r="216">
          <cell r="B216" t="str">
            <v>FPUS2</v>
          </cell>
          <cell r="E216">
            <v>35830.6</v>
          </cell>
          <cell r="G216">
            <v>2114005.4</v>
          </cell>
        </row>
        <row r="217">
          <cell r="B217" t="str">
            <v>FPUS2</v>
          </cell>
          <cell r="E217">
            <v>91015</v>
          </cell>
          <cell r="G217">
            <v>5369885</v>
          </cell>
        </row>
        <row r="218">
          <cell r="B218" t="str">
            <v>FPUS2</v>
          </cell>
          <cell r="E218">
            <v>30317.27</v>
          </cell>
          <cell r="G218">
            <v>1795388.7294000001</v>
          </cell>
        </row>
        <row r="219">
          <cell r="B219" t="str">
            <v>FPUS2</v>
          </cell>
          <cell r="E219">
            <v>34168.75</v>
          </cell>
          <cell r="G219">
            <v>2042607.875</v>
          </cell>
        </row>
        <row r="220">
          <cell r="B220" t="str">
            <v>FPUS2</v>
          </cell>
          <cell r="E220">
            <v>34168.75</v>
          </cell>
          <cell r="G220">
            <v>2042607.875</v>
          </cell>
        </row>
        <row r="221">
          <cell r="B221" t="str">
            <v>FPUS2</v>
          </cell>
          <cell r="E221">
            <v>33267.019999999997</v>
          </cell>
          <cell r="G221">
            <v>1979387.6899999997</v>
          </cell>
        </row>
        <row r="222">
          <cell r="B222" t="str">
            <v>FPUS2</v>
          </cell>
          <cell r="E222">
            <v>36995.82</v>
          </cell>
          <cell r="G222">
            <v>2189412.6275999998</v>
          </cell>
        </row>
        <row r="223">
          <cell r="B223" t="str">
            <v>FPUS2</v>
          </cell>
          <cell r="E223">
            <v>34301.230000000003</v>
          </cell>
          <cell r="G223">
            <v>2051213.554</v>
          </cell>
        </row>
        <row r="224">
          <cell r="B224" t="str">
            <v>FPUS2</v>
          </cell>
          <cell r="E224">
            <v>34301.230000000003</v>
          </cell>
          <cell r="G224">
            <v>2051213.554</v>
          </cell>
        </row>
        <row r="225">
          <cell r="B225" t="str">
            <v>FPUS2</v>
          </cell>
          <cell r="E225">
            <v>37730</v>
          </cell>
          <cell r="G225">
            <v>2255499.4</v>
          </cell>
        </row>
        <row r="226">
          <cell r="B226" t="str">
            <v>FPUS2</v>
          </cell>
          <cell r="E226">
            <v>33880</v>
          </cell>
          <cell r="G226">
            <v>2025346.4000000001</v>
          </cell>
        </row>
        <row r="227">
          <cell r="B227" t="str">
            <v>FPUS2</v>
          </cell>
          <cell r="E227">
            <v>33880</v>
          </cell>
          <cell r="G227">
            <v>2025346.4000000001</v>
          </cell>
        </row>
        <row r="228">
          <cell r="B228" t="str">
            <v>FPUS2</v>
          </cell>
          <cell r="E228">
            <v>40425</v>
          </cell>
          <cell r="G228">
            <v>2413776.75</v>
          </cell>
        </row>
        <row r="229">
          <cell r="B229" t="str">
            <v>FPUS2</v>
          </cell>
          <cell r="E229">
            <v>17010</v>
          </cell>
          <cell r="G229">
            <v>1016347.5</v>
          </cell>
        </row>
        <row r="230">
          <cell r="B230" t="str">
            <v>FPUS2</v>
          </cell>
          <cell r="E230">
            <v>35327.160000000003</v>
          </cell>
          <cell r="G230">
            <v>2115037.0692000003</v>
          </cell>
        </row>
        <row r="231">
          <cell r="B231" t="str">
            <v>FPUS2</v>
          </cell>
          <cell r="E231">
            <v>34301.230000000003</v>
          </cell>
          <cell r="G231">
            <v>2046754.3941000002</v>
          </cell>
        </row>
        <row r="232">
          <cell r="B232" t="str">
            <v>FPUS2</v>
          </cell>
          <cell r="E232">
            <v>33485.379999999997</v>
          </cell>
          <cell r="G232">
            <v>1997402.9169999999</v>
          </cell>
        </row>
        <row r="233">
          <cell r="B233" t="str">
            <v>FPUS2</v>
          </cell>
          <cell r="E233">
            <v>33485.379999999997</v>
          </cell>
          <cell r="G233">
            <v>1997402.9169999999</v>
          </cell>
        </row>
        <row r="234">
          <cell r="B234" t="str">
            <v>FPUS2</v>
          </cell>
          <cell r="E234">
            <v>33880</v>
          </cell>
          <cell r="G234">
            <v>2020942</v>
          </cell>
        </row>
        <row r="235">
          <cell r="B235" t="str">
            <v>FPUS2</v>
          </cell>
          <cell r="E235">
            <v>37056.25</v>
          </cell>
          <cell r="G235">
            <v>2210405.3125</v>
          </cell>
        </row>
        <row r="236">
          <cell r="B236" t="str">
            <v>FPUS2</v>
          </cell>
          <cell r="E236">
            <v>57400</v>
          </cell>
          <cell r="G236">
            <v>3419318</v>
          </cell>
        </row>
        <row r="237">
          <cell r="B237" t="str">
            <v>FPUS2</v>
          </cell>
          <cell r="E237">
            <v>56000</v>
          </cell>
          <cell r="G237">
            <v>3335920</v>
          </cell>
        </row>
        <row r="238">
          <cell r="B238" t="str">
            <v>FPUS2</v>
          </cell>
          <cell r="E238">
            <v>56000</v>
          </cell>
          <cell r="G238">
            <v>3335920</v>
          </cell>
        </row>
        <row r="239">
          <cell r="B239" t="str">
            <v>FPUS2</v>
          </cell>
          <cell r="E239">
            <v>56000</v>
          </cell>
          <cell r="G239">
            <v>3335920</v>
          </cell>
        </row>
        <row r="240">
          <cell r="B240" t="str">
            <v>FPUS2</v>
          </cell>
          <cell r="E240">
            <v>34072.5</v>
          </cell>
          <cell r="G240">
            <v>2031743.175</v>
          </cell>
        </row>
        <row r="241">
          <cell r="B241" t="str">
            <v>FPUS2</v>
          </cell>
          <cell r="E241">
            <v>33687.5</v>
          </cell>
          <cell r="G241">
            <v>2013838.75</v>
          </cell>
        </row>
        <row r="242">
          <cell r="B242" t="str">
            <v>FPUS2</v>
          </cell>
          <cell r="E242">
            <v>13006.56</v>
          </cell>
          <cell r="G242">
            <v>760883.76</v>
          </cell>
        </row>
        <row r="243">
          <cell r="B243" t="str">
            <v>FPUS2</v>
          </cell>
          <cell r="E243">
            <v>35768.07</v>
          </cell>
          <cell r="G243">
            <v>2142507.3930000002</v>
          </cell>
        </row>
        <row r="244">
          <cell r="B244" t="str">
            <v>FPUS2</v>
          </cell>
          <cell r="E244">
            <v>35500</v>
          </cell>
          <cell r="G244">
            <v>2115800</v>
          </cell>
        </row>
        <row r="245">
          <cell r="B245" t="str">
            <v>FPUS2</v>
          </cell>
          <cell r="E245">
            <v>36871.050000000003</v>
          </cell>
          <cell r="G245">
            <v>2201201.6850000001</v>
          </cell>
        </row>
        <row r="246">
          <cell r="B246" t="str">
            <v>FPUS2</v>
          </cell>
          <cell r="E246">
            <v>60372.9</v>
          </cell>
          <cell r="G246">
            <v>3604262.1300000004</v>
          </cell>
        </row>
        <row r="247">
          <cell r="B247" t="str">
            <v>FPUS2</v>
          </cell>
          <cell r="E247">
            <v>5292</v>
          </cell>
          <cell r="G247">
            <v>315932.40000000002</v>
          </cell>
        </row>
        <row r="248">
          <cell r="B248" t="str">
            <v>FPUS2</v>
          </cell>
          <cell r="E248">
            <v>34072.5</v>
          </cell>
          <cell r="G248">
            <v>2031061.7250000001</v>
          </cell>
        </row>
        <row r="249">
          <cell r="B249" t="str">
            <v>FPUS2</v>
          </cell>
          <cell r="E249">
            <v>34301.230000000003</v>
          </cell>
          <cell r="G249">
            <v>2044353.3080000002</v>
          </cell>
        </row>
        <row r="250">
          <cell r="B250" t="str">
            <v>FPUS2</v>
          </cell>
          <cell r="E250">
            <v>13569.4</v>
          </cell>
          <cell r="G250">
            <v>792860.04200000002</v>
          </cell>
        </row>
        <row r="251">
          <cell r="B251" t="str">
            <v>FPUS2</v>
          </cell>
          <cell r="E251">
            <v>74801.02</v>
          </cell>
          <cell r="G251">
            <v>4370623.5986000001</v>
          </cell>
        </row>
        <row r="252">
          <cell r="B252" t="str">
            <v>FPUS2</v>
          </cell>
          <cell r="E252">
            <v>40632.25</v>
          </cell>
          <cell r="G252">
            <v>2403803.9099999997</v>
          </cell>
        </row>
        <row r="253">
          <cell r="B253" t="str">
            <v>FPUS2</v>
          </cell>
          <cell r="E253">
            <v>40906.25</v>
          </cell>
          <cell r="G253">
            <v>2438421.5625</v>
          </cell>
        </row>
        <row r="254">
          <cell r="B254" t="str">
            <v>FPUS2</v>
          </cell>
          <cell r="E254">
            <v>33880</v>
          </cell>
          <cell r="G254">
            <v>2019586.8</v>
          </cell>
        </row>
        <row r="255">
          <cell r="B255" t="str">
            <v>FPUS2</v>
          </cell>
          <cell r="E255">
            <v>34072.5</v>
          </cell>
          <cell r="G255">
            <v>2031061.7250000001</v>
          </cell>
        </row>
        <row r="256">
          <cell r="B256" t="str">
            <v>FPUS2</v>
          </cell>
          <cell r="E256">
            <v>57400</v>
          </cell>
          <cell r="G256">
            <v>3422762</v>
          </cell>
        </row>
        <row r="257">
          <cell r="B257" t="str">
            <v>FPUS2</v>
          </cell>
          <cell r="E257">
            <v>57400</v>
          </cell>
          <cell r="G257">
            <v>3422762</v>
          </cell>
        </row>
        <row r="258">
          <cell r="B258" t="str">
            <v>FPUS2</v>
          </cell>
          <cell r="E258">
            <v>51500</v>
          </cell>
          <cell r="G258">
            <v>3070945</v>
          </cell>
        </row>
        <row r="259">
          <cell r="B259" t="str">
            <v>FPUS2</v>
          </cell>
          <cell r="E259">
            <v>35145.949999999997</v>
          </cell>
          <cell r="G259">
            <v>2096455.9174999997</v>
          </cell>
        </row>
        <row r="260">
          <cell r="B260" t="str">
            <v>FPUS2</v>
          </cell>
          <cell r="E260">
            <v>37186.400000000001</v>
          </cell>
          <cell r="G260">
            <v>2218540.6239999998</v>
          </cell>
        </row>
        <row r="261">
          <cell r="B261" t="str">
            <v>FPUS2</v>
          </cell>
          <cell r="E261">
            <v>32568.2</v>
          </cell>
          <cell r="G261">
            <v>1943018.8119999999</v>
          </cell>
        </row>
        <row r="262">
          <cell r="B262" t="str">
            <v>FPUS2</v>
          </cell>
          <cell r="E262">
            <v>51500</v>
          </cell>
          <cell r="G262">
            <v>3070430</v>
          </cell>
        </row>
        <row r="263">
          <cell r="B263" t="str">
            <v>FPUS2</v>
          </cell>
          <cell r="E263">
            <v>57400</v>
          </cell>
          <cell r="G263">
            <v>3422188</v>
          </cell>
        </row>
        <row r="264">
          <cell r="B264" t="str">
            <v>FPUS2</v>
          </cell>
          <cell r="E264">
            <v>57400</v>
          </cell>
          <cell r="G264">
            <v>3422188</v>
          </cell>
        </row>
        <row r="265">
          <cell r="B265" t="str">
            <v>FPUS2</v>
          </cell>
          <cell r="E265">
            <v>35500</v>
          </cell>
          <cell r="G265">
            <v>2112250</v>
          </cell>
        </row>
        <row r="266">
          <cell r="B266" t="str">
            <v>FPUS2</v>
          </cell>
          <cell r="E266">
            <v>43608</v>
          </cell>
          <cell r="G266">
            <v>2600781.12</v>
          </cell>
        </row>
        <row r="267">
          <cell r="B267" t="str">
            <v>FPUS2</v>
          </cell>
          <cell r="E267">
            <v>41143.199999999997</v>
          </cell>
          <cell r="G267">
            <v>2453780.4479999999</v>
          </cell>
        </row>
        <row r="268">
          <cell r="B268" t="str">
            <v>FPUS2</v>
          </cell>
          <cell r="E268">
            <v>41143.199999999997</v>
          </cell>
          <cell r="G268">
            <v>2453780.4479999999</v>
          </cell>
        </row>
        <row r="269">
          <cell r="B269" t="str">
            <v>FPUS2</v>
          </cell>
          <cell r="E269">
            <v>33704.75</v>
          </cell>
          <cell r="G269">
            <v>2017903.3824999998</v>
          </cell>
        </row>
        <row r="270">
          <cell r="B270" t="str">
            <v>FPUS2</v>
          </cell>
          <cell r="E270">
            <v>51000</v>
          </cell>
          <cell r="G270">
            <v>3041130</v>
          </cell>
        </row>
        <row r="271">
          <cell r="B271" t="str">
            <v>FPUS2</v>
          </cell>
          <cell r="E271">
            <v>38978.5</v>
          </cell>
          <cell r="G271">
            <v>2324287.9550000001</v>
          </cell>
        </row>
        <row r="272">
          <cell r="B272" t="str">
            <v>FPUS2</v>
          </cell>
          <cell r="E272">
            <v>38978.5</v>
          </cell>
          <cell r="G272">
            <v>2324287.9550000001</v>
          </cell>
        </row>
        <row r="273">
          <cell r="B273" t="str">
            <v>FPUS2</v>
          </cell>
          <cell r="E273">
            <v>28905.9</v>
          </cell>
          <cell r="G273">
            <v>1722791.6400000001</v>
          </cell>
        </row>
        <row r="274">
          <cell r="B274" t="str">
            <v>FPUS2</v>
          </cell>
          <cell r="E274">
            <v>36771</v>
          </cell>
          <cell r="G274">
            <v>2187874.5</v>
          </cell>
        </row>
        <row r="275">
          <cell r="B275" t="str">
            <v>FPUS2</v>
          </cell>
          <cell r="E275">
            <v>7551.18</v>
          </cell>
          <cell r="G275">
            <v>453070.80000000005</v>
          </cell>
        </row>
        <row r="276">
          <cell r="B276" t="str">
            <v>FPUS2</v>
          </cell>
          <cell r="E276">
            <v>13374.32</v>
          </cell>
          <cell r="G276">
            <v>798714.39039999992</v>
          </cell>
        </row>
        <row r="277">
          <cell r="B277" t="str">
            <v>FPUS2</v>
          </cell>
          <cell r="E277">
            <v>12737.34</v>
          </cell>
          <cell r="G277">
            <v>760673.94479999994</v>
          </cell>
        </row>
        <row r="278">
          <cell r="B278" t="str">
            <v>FPUS2</v>
          </cell>
          <cell r="E278">
            <v>7840</v>
          </cell>
          <cell r="G278">
            <v>468204.79999999999</v>
          </cell>
        </row>
        <row r="279">
          <cell r="B279" t="str">
            <v>FPUS2</v>
          </cell>
          <cell r="E279">
            <v>36075</v>
          </cell>
          <cell r="G279">
            <v>2154399</v>
          </cell>
        </row>
        <row r="280">
          <cell r="B280" t="str">
            <v>FPUS2</v>
          </cell>
          <cell r="E280">
            <v>58800</v>
          </cell>
          <cell r="G280">
            <v>3514476</v>
          </cell>
        </row>
        <row r="281">
          <cell r="B281" t="str">
            <v>FPUS2</v>
          </cell>
          <cell r="E281">
            <v>58800</v>
          </cell>
          <cell r="G281">
            <v>3514476</v>
          </cell>
        </row>
        <row r="282">
          <cell r="B282" t="str">
            <v>FPUS2</v>
          </cell>
          <cell r="E282">
            <v>58800</v>
          </cell>
          <cell r="G282">
            <v>3514476</v>
          </cell>
        </row>
        <row r="283">
          <cell r="B283" t="str">
            <v>FPUS2</v>
          </cell>
          <cell r="E283">
            <v>58800</v>
          </cell>
          <cell r="G283">
            <v>3514476</v>
          </cell>
        </row>
        <row r="284">
          <cell r="B284" t="str">
            <v>FPUS2</v>
          </cell>
          <cell r="E284">
            <v>43608</v>
          </cell>
          <cell r="G284">
            <v>2612991.36</v>
          </cell>
        </row>
        <row r="285">
          <cell r="B285" t="str">
            <v>FPUS2</v>
          </cell>
          <cell r="E285">
            <v>58800</v>
          </cell>
          <cell r="G285">
            <v>3515064</v>
          </cell>
        </row>
        <row r="286">
          <cell r="B286" t="str">
            <v>FPUS2</v>
          </cell>
          <cell r="E286">
            <v>58800</v>
          </cell>
          <cell r="G286">
            <v>3515064</v>
          </cell>
        </row>
        <row r="287">
          <cell r="B287" t="str">
            <v>FPUS2</v>
          </cell>
          <cell r="E287">
            <v>58800</v>
          </cell>
          <cell r="G287">
            <v>3515064</v>
          </cell>
        </row>
        <row r="288">
          <cell r="B288" t="str">
            <v>FPUS2</v>
          </cell>
          <cell r="E288">
            <v>58800</v>
          </cell>
          <cell r="G288">
            <v>3515064</v>
          </cell>
        </row>
        <row r="289">
          <cell r="B289" t="str">
            <v>FPUS2</v>
          </cell>
          <cell r="E289">
            <v>18904.32</v>
          </cell>
          <cell r="G289">
            <v>1126697.4720000001</v>
          </cell>
        </row>
        <row r="290">
          <cell r="B290" t="str">
            <v>FPUS2</v>
          </cell>
          <cell r="E290">
            <v>30954</v>
          </cell>
          <cell r="G290">
            <v>1850120.58</v>
          </cell>
        </row>
        <row r="291">
          <cell r="B291" t="str">
            <v>FPUS2</v>
          </cell>
          <cell r="E291">
            <v>51000</v>
          </cell>
          <cell r="G291">
            <v>3047250</v>
          </cell>
        </row>
        <row r="292">
          <cell r="B292" t="str">
            <v>FPUS2</v>
          </cell>
          <cell r="E292">
            <v>37620</v>
          </cell>
          <cell r="G292">
            <v>2257200</v>
          </cell>
        </row>
        <row r="293">
          <cell r="B293" t="str">
            <v>FPUS2</v>
          </cell>
          <cell r="E293">
            <v>48135.28</v>
          </cell>
          <cell r="G293">
            <v>2876564.3328</v>
          </cell>
        </row>
        <row r="294">
          <cell r="B294" t="str">
            <v>FPUS2</v>
          </cell>
          <cell r="E294">
            <v>39600</v>
          </cell>
          <cell r="G294">
            <v>2354220</v>
          </cell>
        </row>
        <row r="295">
          <cell r="B295" t="str">
            <v>FPUS2</v>
          </cell>
          <cell r="E295">
            <v>151528.79999999999</v>
          </cell>
          <cell r="G295">
            <v>9061558.6159199998</v>
          </cell>
        </row>
        <row r="296">
          <cell r="B296" t="str">
            <v>FPUS2</v>
          </cell>
          <cell r="E296">
            <v>51000</v>
          </cell>
          <cell r="G296">
            <v>3043680</v>
          </cell>
        </row>
        <row r="297">
          <cell r="B297" t="str">
            <v>FPUS2</v>
          </cell>
          <cell r="E297">
            <v>25500</v>
          </cell>
          <cell r="G297">
            <v>1521840</v>
          </cell>
        </row>
        <row r="298">
          <cell r="B298" t="str">
            <v>FPUS2</v>
          </cell>
          <cell r="E298">
            <v>37620</v>
          </cell>
          <cell r="G298">
            <v>2254942.7999999998</v>
          </cell>
        </row>
        <row r="299">
          <cell r="B299" t="str">
            <v>FPUS2</v>
          </cell>
          <cell r="E299">
            <v>58800</v>
          </cell>
          <cell r="G299">
            <v>3509184</v>
          </cell>
        </row>
        <row r="300">
          <cell r="B300" t="str">
            <v>FPUS2</v>
          </cell>
          <cell r="E300">
            <v>12014</v>
          </cell>
          <cell r="G300">
            <v>717836.5</v>
          </cell>
        </row>
        <row r="301">
          <cell r="B301" t="str">
            <v>FPUS2</v>
          </cell>
          <cell r="E301">
            <v>63578.65</v>
          </cell>
          <cell r="G301">
            <v>3798824.3374999999</v>
          </cell>
        </row>
        <row r="302">
          <cell r="B302" t="str">
            <v>FPUS2</v>
          </cell>
          <cell r="E302">
            <v>35801.4</v>
          </cell>
          <cell r="G302">
            <v>2139133.65</v>
          </cell>
        </row>
        <row r="303">
          <cell r="B303" t="str">
            <v>FPUS2</v>
          </cell>
          <cell r="E303">
            <v>64542.94</v>
          </cell>
          <cell r="G303">
            <v>3856440.665</v>
          </cell>
        </row>
        <row r="304">
          <cell r="B304" t="str">
            <v>FPUS2</v>
          </cell>
          <cell r="E304">
            <v>14580.12</v>
          </cell>
          <cell r="G304">
            <v>871162.17</v>
          </cell>
        </row>
        <row r="305">
          <cell r="B305" t="str">
            <v>FPUS2</v>
          </cell>
          <cell r="E305">
            <v>18576</v>
          </cell>
          <cell r="G305">
            <v>1121990.3999999999</v>
          </cell>
        </row>
        <row r="306">
          <cell r="B306" t="str">
            <v>FPUS2</v>
          </cell>
          <cell r="E306">
            <v>23104</v>
          </cell>
          <cell r="G306">
            <v>1377460.48</v>
          </cell>
        </row>
        <row r="307">
          <cell r="B307" t="str">
            <v>FPUS2</v>
          </cell>
          <cell r="E307">
            <v>27299.45</v>
          </cell>
          <cell r="G307">
            <v>1627593.209</v>
          </cell>
        </row>
        <row r="308">
          <cell r="B308" t="str">
            <v>FPUS2</v>
          </cell>
          <cell r="E308">
            <v>23534.78</v>
          </cell>
          <cell r="G308">
            <v>1404555.6703999999</v>
          </cell>
        </row>
        <row r="309">
          <cell r="B309" t="str">
            <v>FPUS2</v>
          </cell>
          <cell r="E309">
            <v>81900</v>
          </cell>
          <cell r="G309">
            <v>4782960</v>
          </cell>
        </row>
        <row r="310">
          <cell r="B310" t="str">
            <v>FPUS2</v>
          </cell>
          <cell r="E310">
            <v>18109.849999999999</v>
          </cell>
          <cell r="G310">
            <v>1092567.2504999998</v>
          </cell>
        </row>
        <row r="311">
          <cell r="B311" t="str">
            <v>FPUS2</v>
          </cell>
          <cell r="E311">
            <v>63539.15</v>
          </cell>
          <cell r="G311">
            <v>3833316.9194999998</v>
          </cell>
        </row>
        <row r="312">
          <cell r="B312" t="str">
            <v>FPUS2</v>
          </cell>
          <cell r="E312">
            <v>58800</v>
          </cell>
          <cell r="G312">
            <v>3511536</v>
          </cell>
        </row>
        <row r="313">
          <cell r="B313" t="str">
            <v>FPUS2</v>
          </cell>
          <cell r="E313">
            <v>58800</v>
          </cell>
          <cell r="G313">
            <v>3506832</v>
          </cell>
        </row>
        <row r="314">
          <cell r="B314" t="str">
            <v>FPUS2</v>
          </cell>
          <cell r="E314">
            <v>19946.03</v>
          </cell>
          <cell r="G314">
            <v>1196362.8794</v>
          </cell>
        </row>
        <row r="315">
          <cell r="B315" t="str">
            <v>FPUS2</v>
          </cell>
          <cell r="E315">
            <v>22535.4</v>
          </cell>
          <cell r="G315">
            <v>1354152.1860000002</v>
          </cell>
        </row>
        <row r="316">
          <cell r="B316" t="str">
            <v>FPUS2</v>
          </cell>
          <cell r="E316">
            <v>39600</v>
          </cell>
          <cell r="G316">
            <v>2346300</v>
          </cell>
        </row>
        <row r="317">
          <cell r="B317" t="str">
            <v>FPUS2</v>
          </cell>
          <cell r="E317">
            <v>81900</v>
          </cell>
          <cell r="G317">
            <v>4795245</v>
          </cell>
        </row>
        <row r="318">
          <cell r="B318" t="str">
            <v>FPUS2</v>
          </cell>
          <cell r="E318">
            <v>31850</v>
          </cell>
          <cell r="G318">
            <v>1913229.5</v>
          </cell>
        </row>
        <row r="319">
          <cell r="B319" t="str">
            <v>FPUS2</v>
          </cell>
          <cell r="E319">
            <v>59400</v>
          </cell>
          <cell r="G319">
            <v>3568158</v>
          </cell>
        </row>
        <row r="320">
          <cell r="B320" t="str">
            <v>FPUS2</v>
          </cell>
          <cell r="E320">
            <v>51000</v>
          </cell>
          <cell r="G320">
            <v>3041130</v>
          </cell>
        </row>
        <row r="321">
          <cell r="B321" t="str">
            <v>FPUS2</v>
          </cell>
          <cell r="E321">
            <v>16160.8</v>
          </cell>
          <cell r="G321">
            <v>964799.76</v>
          </cell>
        </row>
        <row r="322">
          <cell r="B322" t="str">
            <v>FPUS2</v>
          </cell>
          <cell r="E322">
            <v>38026.800000000003</v>
          </cell>
          <cell r="G322">
            <v>2293016.04</v>
          </cell>
        </row>
        <row r="323">
          <cell r="B323" t="str">
            <v>FPUS2</v>
          </cell>
          <cell r="E323">
            <v>69039</v>
          </cell>
          <cell r="G323">
            <v>4138888.0500000003</v>
          </cell>
        </row>
        <row r="324">
          <cell r="B324" t="str">
            <v>FPUS2</v>
          </cell>
          <cell r="E324">
            <v>35500</v>
          </cell>
          <cell r="G324">
            <v>2115445</v>
          </cell>
        </row>
        <row r="325">
          <cell r="B325" t="str">
            <v>FPUS2</v>
          </cell>
          <cell r="E325">
            <v>83373.5</v>
          </cell>
          <cell r="G325">
            <v>5074111.21</v>
          </cell>
        </row>
        <row r="326">
          <cell r="B326" t="str">
            <v>FPUS2</v>
          </cell>
          <cell r="E326">
            <v>53822</v>
          </cell>
          <cell r="G326">
            <v>3221246.7</v>
          </cell>
        </row>
        <row r="327">
          <cell r="B327" t="str">
            <v>FPUS2</v>
          </cell>
          <cell r="E327">
            <v>39600</v>
          </cell>
          <cell r="G327">
            <v>2349468</v>
          </cell>
        </row>
        <row r="328">
          <cell r="B328" t="str">
            <v>FPUS2</v>
          </cell>
          <cell r="E328">
            <v>40573.35</v>
          </cell>
          <cell r="G328">
            <v>2384901.5129999998</v>
          </cell>
        </row>
        <row r="329">
          <cell r="B329" t="str">
            <v>FPUS2</v>
          </cell>
          <cell r="E329">
            <v>81900</v>
          </cell>
          <cell r="G329">
            <v>4782960</v>
          </cell>
        </row>
        <row r="330">
          <cell r="B330" t="str">
            <v>FPUS2</v>
          </cell>
          <cell r="E330">
            <v>41626.5</v>
          </cell>
          <cell r="G330">
            <v>2533805.0549999997</v>
          </cell>
        </row>
        <row r="331">
          <cell r="B331" t="str">
            <v>FPUS2</v>
          </cell>
          <cell r="E331">
            <v>3936</v>
          </cell>
          <cell r="G331">
            <v>234467.52</v>
          </cell>
        </row>
        <row r="332">
          <cell r="B332" t="str">
            <v>FPUS1</v>
          </cell>
          <cell r="E332">
            <v>8552.7199999999993</v>
          </cell>
          <cell r="G332">
            <v>516732.25005599996</v>
          </cell>
        </row>
        <row r="333">
          <cell r="B333" t="str">
            <v>FPUS1</v>
          </cell>
          <cell r="E333">
            <v>117879.3</v>
          </cell>
          <cell r="G333">
            <v>7125803.6850000005</v>
          </cell>
        </row>
        <row r="334">
          <cell r="B334" t="str">
            <v>FPUS2</v>
          </cell>
          <cell r="E334">
            <v>15960</v>
          </cell>
          <cell r="G334">
            <v>951216</v>
          </cell>
        </row>
        <row r="335">
          <cell r="B335" t="str">
            <v>FPUS2</v>
          </cell>
          <cell r="E335">
            <v>17160</v>
          </cell>
          <cell r="G335">
            <v>1022736</v>
          </cell>
        </row>
        <row r="336">
          <cell r="B336" t="str">
            <v>FPUS1</v>
          </cell>
          <cell r="E336">
            <v>13302.5</v>
          </cell>
          <cell r="G336">
            <v>803204.95000000007</v>
          </cell>
        </row>
        <row r="337">
          <cell r="B337" t="str">
            <v>FPUS2</v>
          </cell>
          <cell r="E337">
            <v>34138</v>
          </cell>
          <cell r="G337">
            <v>2030186.8599999999</v>
          </cell>
        </row>
        <row r="338">
          <cell r="B338" t="str">
            <v>FPUS1</v>
          </cell>
          <cell r="E338">
            <v>35734.300000000003</v>
          </cell>
          <cell r="G338">
            <v>2156922.3480000002</v>
          </cell>
        </row>
        <row r="339">
          <cell r="B339" t="str">
            <v>FPUS2</v>
          </cell>
          <cell r="E339">
            <v>37882.949999999997</v>
          </cell>
          <cell r="G339">
            <v>2248731.912</v>
          </cell>
        </row>
        <row r="340">
          <cell r="B340" t="str">
            <v>FPUS1</v>
          </cell>
          <cell r="E340">
            <v>34686.92</v>
          </cell>
          <cell r="G340">
            <v>2091621.2759999998</v>
          </cell>
        </row>
        <row r="341">
          <cell r="B341" t="str">
            <v>FPUS2</v>
          </cell>
          <cell r="E341">
            <v>20893.599999999999</v>
          </cell>
          <cell r="G341">
            <v>1258212.5919999999</v>
          </cell>
        </row>
        <row r="342">
          <cell r="B342" t="str">
            <v>FPUS2</v>
          </cell>
          <cell r="E342">
            <v>10323.799999999999</v>
          </cell>
          <cell r="G342">
            <v>620976.56999999995</v>
          </cell>
        </row>
        <row r="343">
          <cell r="B343" t="str">
            <v>FPUS2</v>
          </cell>
          <cell r="E343">
            <v>7055.5</v>
          </cell>
          <cell r="G343">
            <v>424388.32500000001</v>
          </cell>
        </row>
        <row r="344">
          <cell r="B344" t="str">
            <v>FPUS1</v>
          </cell>
          <cell r="E344">
            <v>46430.92</v>
          </cell>
          <cell r="G344">
            <v>2795141.3840000001</v>
          </cell>
        </row>
        <row r="345">
          <cell r="B345" t="str">
            <v>FPUS2</v>
          </cell>
          <cell r="E345">
            <v>100000</v>
          </cell>
          <cell r="G345">
            <v>6189000</v>
          </cell>
        </row>
        <row r="346">
          <cell r="B346" t="str">
            <v>FSUS2</v>
          </cell>
          <cell r="E346">
            <v>940600</v>
          </cell>
          <cell r="G346">
            <v>57828088</v>
          </cell>
        </row>
        <row r="347">
          <cell r="B347" t="str">
            <v>FPEU2</v>
          </cell>
          <cell r="E347">
            <v>36475.72</v>
          </cell>
          <cell r="G347">
            <v>2961828.4640000002</v>
          </cell>
        </row>
        <row r="348">
          <cell r="B348" t="str">
            <v>FPEU2</v>
          </cell>
          <cell r="E348">
            <v>54585</v>
          </cell>
          <cell r="G348">
            <v>4448677.5</v>
          </cell>
        </row>
        <row r="349">
          <cell r="B349" t="str">
            <v>FPEU2</v>
          </cell>
          <cell r="E349">
            <v>39372.480000000003</v>
          </cell>
          <cell r="G349">
            <v>3127871.8658880005</v>
          </cell>
        </row>
        <row r="350">
          <cell r="B350" t="str">
            <v>FPEU2</v>
          </cell>
          <cell r="E350">
            <v>10296</v>
          </cell>
          <cell r="G350">
            <v>829445.76</v>
          </cell>
        </row>
        <row r="351">
          <cell r="B351" t="str">
            <v>FPEU2</v>
          </cell>
          <cell r="E351">
            <v>8640</v>
          </cell>
          <cell r="G351">
            <v>696038.40000000002</v>
          </cell>
        </row>
        <row r="352">
          <cell r="B352" t="str">
            <v>FPEU2</v>
          </cell>
          <cell r="E352">
            <v>7832</v>
          </cell>
          <cell r="G352">
            <v>630945.92000000004</v>
          </cell>
        </row>
        <row r="353">
          <cell r="B353" t="str">
            <v>FPEU2</v>
          </cell>
          <cell r="E353">
            <v>7482.5</v>
          </cell>
          <cell r="G353">
            <v>602790.20000000007</v>
          </cell>
        </row>
        <row r="354">
          <cell r="B354" t="str">
            <v>FPEU2</v>
          </cell>
          <cell r="E354">
            <v>35568</v>
          </cell>
          <cell r="G354">
            <v>2876384.16</v>
          </cell>
        </row>
        <row r="355">
          <cell r="B355" t="str">
            <v>FPEU2</v>
          </cell>
          <cell r="E355">
            <v>228800</v>
          </cell>
          <cell r="G355">
            <v>19042543.52</v>
          </cell>
        </row>
        <row r="356">
          <cell r="B356" t="str">
            <v>FPEU2</v>
          </cell>
          <cell r="E356">
            <v>34200</v>
          </cell>
          <cell r="G356">
            <v>2729160</v>
          </cell>
        </row>
        <row r="357">
          <cell r="B357" t="str">
            <v>FPEU2</v>
          </cell>
          <cell r="E357">
            <v>6912</v>
          </cell>
          <cell r="G357">
            <v>553858.55999999994</v>
          </cell>
        </row>
        <row r="358">
          <cell r="B358" t="str">
            <v>FPEU2</v>
          </cell>
          <cell r="E358">
            <v>27972</v>
          </cell>
          <cell r="G358">
            <v>2241396.36</v>
          </cell>
        </row>
        <row r="359">
          <cell r="B359" t="str">
            <v>FPEU2</v>
          </cell>
          <cell r="E359">
            <v>81375</v>
          </cell>
          <cell r="G359">
            <v>6531971.25</v>
          </cell>
        </row>
        <row r="360">
          <cell r="B360" t="str">
            <v>FPEU2</v>
          </cell>
          <cell r="E360">
            <v>11500</v>
          </cell>
          <cell r="G360">
            <v>921149.99999999988</v>
          </cell>
        </row>
        <row r="361">
          <cell r="B361" t="str">
            <v>FPEU2</v>
          </cell>
          <cell r="E361">
            <v>13500</v>
          </cell>
          <cell r="G361">
            <v>1092825</v>
          </cell>
        </row>
        <row r="362">
          <cell r="B362" t="str">
            <v>FPEU2</v>
          </cell>
          <cell r="E362">
            <v>17000</v>
          </cell>
          <cell r="G362">
            <v>1356600</v>
          </cell>
        </row>
        <row r="363">
          <cell r="B363" t="str">
            <v>FSJY2</v>
          </cell>
          <cell r="E363">
            <v>7718</v>
          </cell>
          <cell r="G363">
            <v>4053.5707799999996</v>
          </cell>
        </row>
        <row r="364">
          <cell r="B364" t="str">
            <v>FSJY2</v>
          </cell>
          <cell r="E364">
            <v>6363738</v>
          </cell>
          <cell r="G364">
            <v>3281410.5897960002</v>
          </cell>
        </row>
        <row r="365">
          <cell r="B365" t="str">
            <v>FSJY2</v>
          </cell>
          <cell r="E365">
            <v>18652830</v>
          </cell>
          <cell r="G365">
            <v>9580709.0313900001</v>
          </cell>
        </row>
        <row r="366">
          <cell r="B366" t="str">
            <v>FSJY2</v>
          </cell>
          <cell r="E366">
            <v>12733740</v>
          </cell>
          <cell r="G366">
            <v>6543232.2990000006</v>
          </cell>
        </row>
        <row r="367">
          <cell r="B367" t="str">
            <v>FSJY2</v>
          </cell>
          <cell r="E367">
            <v>11032680</v>
          </cell>
          <cell r="G367">
            <v>5669142.6180000007</v>
          </cell>
        </row>
        <row r="368">
          <cell r="B368" t="str">
            <v>FSJY2</v>
          </cell>
          <cell r="E368">
            <v>11032680</v>
          </cell>
          <cell r="G368">
            <v>5657161.1275199996</v>
          </cell>
        </row>
        <row r="369">
          <cell r="B369" t="str">
            <v>FSJY2</v>
          </cell>
          <cell r="E369">
            <v>12435220</v>
          </cell>
          <cell r="G369">
            <v>6376333.1480799997</v>
          </cell>
        </row>
        <row r="370">
          <cell r="B370" t="str">
            <v>FSJY2</v>
          </cell>
          <cell r="E370">
            <v>11032680</v>
          </cell>
          <cell r="G370">
            <v>5635327.4538000003</v>
          </cell>
        </row>
        <row r="371">
          <cell r="B371" t="str">
            <v>FSJY2</v>
          </cell>
          <cell r="E371">
            <v>6217610</v>
          </cell>
          <cell r="G371">
            <v>3179343.7854500003</v>
          </cell>
        </row>
        <row r="372">
          <cell r="B372" t="str">
            <v>FSJY2</v>
          </cell>
          <cell r="E372">
            <v>25228338</v>
          </cell>
          <cell r="G372">
            <v>12917665.90614</v>
          </cell>
        </row>
        <row r="373">
          <cell r="B373" t="str">
            <v>FSJY2</v>
          </cell>
          <cell r="E373">
            <v>21160380</v>
          </cell>
          <cell r="G373">
            <v>10825608.087239999</v>
          </cell>
        </row>
        <row r="374">
          <cell r="B374" t="str">
            <v>FSJY2</v>
          </cell>
          <cell r="E374">
            <v>11032680</v>
          </cell>
          <cell r="G374">
            <v>5619528.6560399998</v>
          </cell>
        </row>
        <row r="375">
          <cell r="B375" t="str">
            <v>FSJY2</v>
          </cell>
          <cell r="E375">
            <v>25228338</v>
          </cell>
          <cell r="G375">
            <v>12830829.966744</v>
          </cell>
        </row>
        <row r="376">
          <cell r="B376" t="str">
            <v>FSJY2</v>
          </cell>
          <cell r="E376">
            <v>25228338</v>
          </cell>
          <cell r="G376">
            <v>12763192.792566</v>
          </cell>
        </row>
        <row r="377">
          <cell r="B377" t="str">
            <v>FSJY2</v>
          </cell>
          <cell r="E377">
            <v>100000000</v>
          </cell>
          <cell r="G377">
            <v>51859999.999999993</v>
          </cell>
        </row>
        <row r="378">
          <cell r="B378" t="str">
            <v>FSJY2</v>
          </cell>
          <cell r="E378">
            <v>17502000</v>
          </cell>
          <cell r="G378">
            <v>9048884.040000001</v>
          </cell>
        </row>
        <row r="379">
          <cell r="B379" t="str">
            <v>FSJY2</v>
          </cell>
          <cell r="E379">
            <v>10580190</v>
          </cell>
          <cell r="G379">
            <v>5406699.2739899997</v>
          </cell>
        </row>
        <row r="380">
          <cell r="B380" t="str">
            <v>FSJY2</v>
          </cell>
          <cell r="E380">
            <v>17563170</v>
          </cell>
          <cell r="G380">
            <v>8988426.4530900009</v>
          </cell>
        </row>
        <row r="381">
          <cell r="B381" t="str">
            <v>FSJY2</v>
          </cell>
          <cell r="E381">
            <v>17563170</v>
          </cell>
          <cell r="G381">
            <v>8995908.3635099996</v>
          </cell>
        </row>
        <row r="382">
          <cell r="B382" t="str">
            <v>FSJY2</v>
          </cell>
          <cell r="E382">
            <v>21160380</v>
          </cell>
          <cell r="G382">
            <v>10833902.956199998</v>
          </cell>
        </row>
        <row r="383">
          <cell r="B383" t="str">
            <v>FSJY2</v>
          </cell>
          <cell r="E383">
            <v>25228338</v>
          </cell>
          <cell r="G383">
            <v>12852652.479114002</v>
          </cell>
        </row>
        <row r="384">
          <cell r="B384" t="str">
            <v>FSJY2</v>
          </cell>
          <cell r="E384">
            <v>25228338</v>
          </cell>
          <cell r="G384">
            <v>12913755.51375</v>
          </cell>
        </row>
        <row r="385">
          <cell r="B385" t="str">
            <v>FSJY2</v>
          </cell>
          <cell r="E385">
            <v>845000</v>
          </cell>
          <cell r="G385">
            <v>444816.45</v>
          </cell>
        </row>
        <row r="386">
          <cell r="B386" t="str">
            <v>FSJY2</v>
          </cell>
          <cell r="E386">
            <v>845000</v>
          </cell>
          <cell r="G386">
            <v>445551.6</v>
          </cell>
        </row>
        <row r="387">
          <cell r="B387" t="str">
            <v>FSUK2</v>
          </cell>
          <cell r="E387">
            <v>8510</v>
          </cell>
          <cell r="G387">
            <v>1028008</v>
          </cell>
        </row>
        <row r="388">
          <cell r="B388" t="str">
            <v>FPUS2</v>
          </cell>
          <cell r="E388">
            <v>45751.06</v>
          </cell>
          <cell r="G388">
            <v>2755746.4725099998</v>
          </cell>
        </row>
        <row r="389">
          <cell r="B389" t="str">
            <v>FPUS2</v>
          </cell>
          <cell r="E389">
            <v>20</v>
          </cell>
          <cell r="G389">
            <v>1198.4000000000001</v>
          </cell>
        </row>
        <row r="390">
          <cell r="B390" t="str">
            <v>FPUS2</v>
          </cell>
          <cell r="E390">
            <v>43</v>
          </cell>
          <cell r="G390">
            <v>2589.46</v>
          </cell>
        </row>
        <row r="391">
          <cell r="B391" t="str">
            <v>FPUS2</v>
          </cell>
          <cell r="E391">
            <v>43</v>
          </cell>
          <cell r="G391">
            <v>2589.46</v>
          </cell>
        </row>
        <row r="392">
          <cell r="B392" t="str">
            <v>FPUS2</v>
          </cell>
          <cell r="E392">
            <v>43</v>
          </cell>
          <cell r="G392">
            <v>2589.46</v>
          </cell>
        </row>
        <row r="393">
          <cell r="B393" t="str">
            <v>FPUS2</v>
          </cell>
          <cell r="E393">
            <v>42519.75</v>
          </cell>
          <cell r="G393">
            <v>2541830.6550000003</v>
          </cell>
        </row>
        <row r="394">
          <cell r="B394" t="str">
            <v>FPUS2</v>
          </cell>
          <cell r="E394">
            <v>34398</v>
          </cell>
          <cell r="G394">
            <v>2056312.44</v>
          </cell>
        </row>
        <row r="395">
          <cell r="B395" t="str">
            <v>FPUS2</v>
          </cell>
          <cell r="E395">
            <v>40131</v>
          </cell>
          <cell r="G395">
            <v>2421905.85</v>
          </cell>
        </row>
        <row r="396">
          <cell r="B396" t="str">
            <v>FPUS2</v>
          </cell>
          <cell r="E396">
            <v>40131</v>
          </cell>
          <cell r="G396">
            <v>2421905.85</v>
          </cell>
        </row>
        <row r="397">
          <cell r="B397" t="str">
            <v>FPUS2</v>
          </cell>
          <cell r="E397">
            <v>40131</v>
          </cell>
          <cell r="G397">
            <v>2421905.85</v>
          </cell>
        </row>
        <row r="398">
          <cell r="B398" t="str">
            <v>FPUS2</v>
          </cell>
          <cell r="E398">
            <v>4607</v>
          </cell>
          <cell r="G398">
            <v>278032.45</v>
          </cell>
        </row>
        <row r="399">
          <cell r="B399" t="str">
            <v>FPUS2</v>
          </cell>
          <cell r="E399">
            <v>3793</v>
          </cell>
          <cell r="G399">
            <v>226707.61000000002</v>
          </cell>
        </row>
        <row r="400">
          <cell r="B400" t="str">
            <v>FPUS2</v>
          </cell>
          <cell r="E400">
            <v>64501.919999999998</v>
          </cell>
          <cell r="G400">
            <v>3847539.5279999999</v>
          </cell>
        </row>
        <row r="401">
          <cell r="B401" t="str">
            <v>FPUS2</v>
          </cell>
          <cell r="E401">
            <v>35108.6</v>
          </cell>
          <cell r="G401">
            <v>2094227.9899999998</v>
          </cell>
        </row>
        <row r="402">
          <cell r="B402" t="str">
            <v>FPUS2</v>
          </cell>
          <cell r="E402">
            <v>102876.48</v>
          </cell>
          <cell r="G402">
            <v>6136582.0319999997</v>
          </cell>
        </row>
        <row r="403">
          <cell r="B403" t="str">
            <v>FPUS2</v>
          </cell>
          <cell r="E403">
            <v>38424.300000000003</v>
          </cell>
          <cell r="G403">
            <v>2297004.6540000001</v>
          </cell>
        </row>
        <row r="404">
          <cell r="B404" t="str">
            <v>FPUS2</v>
          </cell>
          <cell r="E404">
            <v>40131</v>
          </cell>
          <cell r="G404">
            <v>2399432.4899999998</v>
          </cell>
        </row>
        <row r="405">
          <cell r="B405" t="str">
            <v>FPUS2</v>
          </cell>
          <cell r="E405">
            <v>40131</v>
          </cell>
          <cell r="G405">
            <v>2399432.4899999998</v>
          </cell>
        </row>
        <row r="406">
          <cell r="B406" t="str">
            <v>FPUS2</v>
          </cell>
          <cell r="E406">
            <v>30767.1</v>
          </cell>
          <cell r="G406">
            <v>1862640.2339999999</v>
          </cell>
        </row>
        <row r="407">
          <cell r="B407" t="str">
            <v>FPUS2</v>
          </cell>
          <cell r="E407">
            <v>40830</v>
          </cell>
          <cell r="G407">
            <v>2471848.2000000002</v>
          </cell>
        </row>
        <row r="408">
          <cell r="B408" t="str">
            <v>FPUS2</v>
          </cell>
          <cell r="E408">
            <v>69369.3</v>
          </cell>
          <cell r="G408">
            <v>4199617.4220000003</v>
          </cell>
        </row>
        <row r="409">
          <cell r="B409" t="str">
            <v>FPUS2</v>
          </cell>
          <cell r="E409">
            <v>34613.040000000001</v>
          </cell>
          <cell r="G409">
            <v>2095473.4416</v>
          </cell>
        </row>
        <row r="410">
          <cell r="B410" t="str">
            <v>FPUS2</v>
          </cell>
          <cell r="E410">
            <v>77395.5</v>
          </cell>
          <cell r="G410">
            <v>4685523.57</v>
          </cell>
        </row>
        <row r="411">
          <cell r="B411" t="str">
            <v>FPUS2</v>
          </cell>
          <cell r="E411">
            <v>38697.75</v>
          </cell>
          <cell r="G411">
            <v>2342761.7850000001</v>
          </cell>
        </row>
        <row r="412">
          <cell r="B412" t="str">
            <v>FPUS2</v>
          </cell>
          <cell r="E412">
            <v>35231.620000000003</v>
          </cell>
          <cell r="G412">
            <v>2132922.2748000002</v>
          </cell>
        </row>
        <row r="413">
          <cell r="B413" t="str">
            <v>FPUS2</v>
          </cell>
          <cell r="E413">
            <v>34398</v>
          </cell>
          <cell r="G413">
            <v>2082454.92</v>
          </cell>
        </row>
        <row r="414">
          <cell r="B414" t="str">
            <v>FPUS2</v>
          </cell>
          <cell r="E414">
            <v>34875</v>
          </cell>
          <cell r="G414">
            <v>2111332.5</v>
          </cell>
        </row>
        <row r="415">
          <cell r="B415" t="str">
            <v>FPUS2</v>
          </cell>
          <cell r="E415">
            <v>40131</v>
          </cell>
          <cell r="G415">
            <v>2399031.1800000002</v>
          </cell>
        </row>
        <row r="416">
          <cell r="B416" t="str">
            <v>FPUS2</v>
          </cell>
          <cell r="E416">
            <v>34875</v>
          </cell>
          <cell r="G416">
            <v>2112727.5</v>
          </cell>
        </row>
        <row r="417">
          <cell r="B417" t="str">
            <v>FPUS2</v>
          </cell>
          <cell r="E417">
            <v>34398</v>
          </cell>
          <cell r="G417">
            <v>2083830.8399999999</v>
          </cell>
        </row>
        <row r="418">
          <cell r="B418" t="str">
            <v>FPUS2</v>
          </cell>
          <cell r="E418">
            <v>60966.400000000001</v>
          </cell>
          <cell r="G418">
            <v>3628720.1280000005</v>
          </cell>
        </row>
        <row r="419">
          <cell r="B419" t="str">
            <v>FPUS2</v>
          </cell>
          <cell r="E419">
            <v>60966.400000000001</v>
          </cell>
          <cell r="G419">
            <v>3628720.1280000005</v>
          </cell>
        </row>
        <row r="420">
          <cell r="B420" t="str">
            <v>FPUS2</v>
          </cell>
          <cell r="E420">
            <v>35721</v>
          </cell>
          <cell r="G420">
            <v>2134329.75</v>
          </cell>
        </row>
        <row r="421">
          <cell r="B421" t="str">
            <v>FPUS2</v>
          </cell>
          <cell r="E421">
            <v>41086.5</v>
          </cell>
          <cell r="G421">
            <v>2454918.375</v>
          </cell>
        </row>
        <row r="422">
          <cell r="B422" t="str">
            <v>FPUS2</v>
          </cell>
          <cell r="E422">
            <v>34875.75</v>
          </cell>
          <cell r="G422">
            <v>2083826.0625</v>
          </cell>
        </row>
        <row r="423">
          <cell r="B423" t="str">
            <v>FPUS2</v>
          </cell>
          <cell r="E423">
            <v>39487.5</v>
          </cell>
          <cell r="G423">
            <v>2359378.125</v>
          </cell>
        </row>
        <row r="424">
          <cell r="B424" t="str">
            <v>FPUS2</v>
          </cell>
          <cell r="E424">
            <v>34548.19</v>
          </cell>
          <cell r="G424">
            <v>2091201.9407000002</v>
          </cell>
        </row>
        <row r="425">
          <cell r="B425" t="str">
            <v>FPUS2</v>
          </cell>
          <cell r="E425">
            <v>38028</v>
          </cell>
          <cell r="G425">
            <v>2272553.2799999998</v>
          </cell>
        </row>
        <row r="426">
          <cell r="B426" t="str">
            <v>FPUS2</v>
          </cell>
          <cell r="E426">
            <v>34589.1</v>
          </cell>
          <cell r="G426">
            <v>2098866.588</v>
          </cell>
        </row>
        <row r="427">
          <cell r="B427" t="str">
            <v>FPUS2</v>
          </cell>
          <cell r="E427">
            <v>30576</v>
          </cell>
          <cell r="G427">
            <v>1855351.68</v>
          </cell>
        </row>
        <row r="428">
          <cell r="B428" t="str">
            <v>FPUS2</v>
          </cell>
          <cell r="E428">
            <v>74100</v>
          </cell>
          <cell r="G428">
            <v>4496388</v>
          </cell>
        </row>
        <row r="429">
          <cell r="B429" t="str">
            <v>FPUS2</v>
          </cell>
          <cell r="E429">
            <v>73103.839999999997</v>
          </cell>
          <cell r="G429">
            <v>4435941.0111999996</v>
          </cell>
        </row>
        <row r="430">
          <cell r="B430" t="str">
            <v>FPUS2</v>
          </cell>
          <cell r="E430">
            <v>30862.65</v>
          </cell>
          <cell r="G430">
            <v>1872745.6020000002</v>
          </cell>
        </row>
        <row r="431">
          <cell r="B431" t="str">
            <v>FPUS2</v>
          </cell>
          <cell r="E431">
            <v>30862.65</v>
          </cell>
          <cell r="G431">
            <v>1872745.6020000002</v>
          </cell>
        </row>
        <row r="432">
          <cell r="B432" t="str">
            <v>FPUS2</v>
          </cell>
          <cell r="E432">
            <v>31200</v>
          </cell>
          <cell r="G432">
            <v>1893216</v>
          </cell>
        </row>
        <row r="433">
          <cell r="B433" t="str">
            <v>FPUS2</v>
          </cell>
          <cell r="E433">
            <v>35721</v>
          </cell>
          <cell r="G433">
            <v>2167550.2799999998</v>
          </cell>
        </row>
        <row r="434">
          <cell r="B434" t="str">
            <v>FPUS2</v>
          </cell>
          <cell r="E434">
            <v>77395.5</v>
          </cell>
          <cell r="G434">
            <v>4696358.9400000004</v>
          </cell>
        </row>
        <row r="435">
          <cell r="B435" t="str">
            <v>FPUS2</v>
          </cell>
          <cell r="E435">
            <v>34398</v>
          </cell>
          <cell r="G435">
            <v>2087270.64</v>
          </cell>
        </row>
        <row r="436">
          <cell r="B436" t="str">
            <v>FPUS2</v>
          </cell>
          <cell r="E436">
            <v>41564.25</v>
          </cell>
          <cell r="G436">
            <v>2522118.69</v>
          </cell>
        </row>
        <row r="437">
          <cell r="B437" t="str">
            <v>FPUS2</v>
          </cell>
          <cell r="E437">
            <v>35721</v>
          </cell>
          <cell r="G437">
            <v>2135401.38</v>
          </cell>
        </row>
        <row r="438">
          <cell r="B438" t="str">
            <v>FPUS2</v>
          </cell>
          <cell r="E438">
            <v>69796.350000000006</v>
          </cell>
          <cell r="G438">
            <v>4172425.8030000003</v>
          </cell>
        </row>
        <row r="439">
          <cell r="B439" t="str">
            <v>FPUS2</v>
          </cell>
          <cell r="E439">
            <v>28235</v>
          </cell>
          <cell r="G439">
            <v>1707652.7999999998</v>
          </cell>
        </row>
        <row r="440">
          <cell r="B440" t="str">
            <v>FPUS2</v>
          </cell>
          <cell r="E440">
            <v>28235</v>
          </cell>
          <cell r="G440">
            <v>1707370.45</v>
          </cell>
        </row>
        <row r="441">
          <cell r="B441" t="str">
            <v>FPUS2</v>
          </cell>
          <cell r="E441">
            <v>46312.5</v>
          </cell>
          <cell r="G441">
            <v>2801906.25</v>
          </cell>
        </row>
        <row r="442">
          <cell r="B442" t="str">
            <v>FPUS2</v>
          </cell>
          <cell r="E442">
            <v>28687.5</v>
          </cell>
          <cell r="G442">
            <v>1735593.75</v>
          </cell>
        </row>
        <row r="443">
          <cell r="B443" t="str">
            <v>FPUS2</v>
          </cell>
          <cell r="E443">
            <v>11092.5</v>
          </cell>
          <cell r="G443">
            <v>662776.875</v>
          </cell>
        </row>
        <row r="444">
          <cell r="B444" t="str">
            <v>FPUS2</v>
          </cell>
          <cell r="E444">
            <v>39780</v>
          </cell>
          <cell r="G444">
            <v>2376855</v>
          </cell>
        </row>
        <row r="445">
          <cell r="B445" t="str">
            <v>FPUS2</v>
          </cell>
          <cell r="E445">
            <v>39780</v>
          </cell>
          <cell r="G445">
            <v>2376855</v>
          </cell>
        </row>
        <row r="446">
          <cell r="B446" t="str">
            <v>FPUS2</v>
          </cell>
          <cell r="E446">
            <v>53952.82</v>
          </cell>
          <cell r="G446">
            <v>3281410.5123999999</v>
          </cell>
        </row>
        <row r="447">
          <cell r="B447" t="str">
            <v>FPUS2</v>
          </cell>
          <cell r="E447">
            <v>39780</v>
          </cell>
          <cell r="G447">
            <v>2376855</v>
          </cell>
        </row>
        <row r="448">
          <cell r="B448" t="str">
            <v>FPUS2</v>
          </cell>
          <cell r="E448">
            <v>39780</v>
          </cell>
          <cell r="G448">
            <v>2376855</v>
          </cell>
        </row>
        <row r="449">
          <cell r="B449" t="str">
            <v>FPUS2</v>
          </cell>
          <cell r="E449">
            <v>157941.14000000001</v>
          </cell>
          <cell r="G449">
            <v>9580709.5524000004</v>
          </cell>
        </row>
        <row r="450">
          <cell r="B450" t="str">
            <v>FPUS2</v>
          </cell>
          <cell r="E450">
            <v>107867.34</v>
          </cell>
          <cell r="G450">
            <v>6543232.8443999998</v>
          </cell>
        </row>
        <row r="451">
          <cell r="B451" t="str">
            <v>FPUS2</v>
          </cell>
          <cell r="E451">
            <v>93457.68</v>
          </cell>
          <cell r="G451">
            <v>5669142.8687999994</v>
          </cell>
        </row>
        <row r="452">
          <cell r="B452" t="str">
            <v>FPUS2</v>
          </cell>
          <cell r="E452">
            <v>38981</v>
          </cell>
          <cell r="G452">
            <v>2329504.56</v>
          </cell>
        </row>
        <row r="453">
          <cell r="B453" t="str">
            <v>FPUS2</v>
          </cell>
          <cell r="E453">
            <v>93260.160000000003</v>
          </cell>
          <cell r="G453">
            <v>5657161.3055999996</v>
          </cell>
        </row>
        <row r="454">
          <cell r="B454" t="str">
            <v>FPUS2</v>
          </cell>
          <cell r="E454">
            <v>77963</v>
          </cell>
          <cell r="G454">
            <v>4659068.88</v>
          </cell>
        </row>
        <row r="455">
          <cell r="B455" t="str">
            <v>FPUS2</v>
          </cell>
          <cell r="E455">
            <v>105115.95</v>
          </cell>
          <cell r="G455">
            <v>6376333.5269999998</v>
          </cell>
        </row>
        <row r="456">
          <cell r="B456" t="str">
            <v>FPUS2</v>
          </cell>
          <cell r="E456">
            <v>38220</v>
          </cell>
          <cell r="G456">
            <v>2312310</v>
          </cell>
        </row>
        <row r="457">
          <cell r="B457" t="str">
            <v>FPUS2</v>
          </cell>
          <cell r="E457">
            <v>92961.52</v>
          </cell>
          <cell r="G457">
            <v>5635327.3424000004</v>
          </cell>
        </row>
        <row r="458">
          <cell r="B458" t="str">
            <v>FPUS2</v>
          </cell>
          <cell r="E458">
            <v>52447.11</v>
          </cell>
          <cell r="G458">
            <v>3179343.8081999999</v>
          </cell>
        </row>
        <row r="459">
          <cell r="B459" t="str">
            <v>FPUS2</v>
          </cell>
          <cell r="E459">
            <v>212987.06</v>
          </cell>
          <cell r="G459">
            <v>12917665.188999999</v>
          </cell>
        </row>
        <row r="460">
          <cell r="B460" t="str">
            <v>FPUS2</v>
          </cell>
          <cell r="E460">
            <v>178493.13</v>
          </cell>
          <cell r="G460">
            <v>10825608.3345</v>
          </cell>
        </row>
        <row r="461">
          <cell r="B461" t="str">
            <v>FPUS2</v>
          </cell>
          <cell r="E461">
            <v>92548.23</v>
          </cell>
          <cell r="G461">
            <v>5619528.5255999994</v>
          </cell>
        </row>
        <row r="462">
          <cell r="B462" t="str">
            <v>FPUS2</v>
          </cell>
          <cell r="E462">
            <v>35721</v>
          </cell>
          <cell r="G462">
            <v>2132543.7000000002</v>
          </cell>
        </row>
        <row r="463">
          <cell r="B463" t="str">
            <v>FPUS2</v>
          </cell>
          <cell r="E463">
            <v>35721</v>
          </cell>
          <cell r="G463">
            <v>2132543.7000000002</v>
          </cell>
        </row>
        <row r="464">
          <cell r="B464" t="str">
            <v>FPUS2</v>
          </cell>
          <cell r="E464">
            <v>35721</v>
          </cell>
          <cell r="G464">
            <v>2132543.7000000002</v>
          </cell>
        </row>
        <row r="465">
          <cell r="B465" t="str">
            <v>FPUS2</v>
          </cell>
          <cell r="E465">
            <v>42046.26</v>
          </cell>
          <cell r="G465">
            <v>2510161.7220000001</v>
          </cell>
        </row>
        <row r="466">
          <cell r="B466" t="str">
            <v>FPUS2</v>
          </cell>
          <cell r="E466">
            <v>208326.5</v>
          </cell>
          <cell r="G466">
            <v>12830829.135000002</v>
          </cell>
        </row>
        <row r="467">
          <cell r="B467" t="str">
            <v>FPUS2</v>
          </cell>
          <cell r="E467">
            <v>35721</v>
          </cell>
          <cell r="G467">
            <v>2132543.7000000002</v>
          </cell>
        </row>
        <row r="468">
          <cell r="B468" t="str">
            <v>FPUS2</v>
          </cell>
          <cell r="E468">
            <v>206993.07</v>
          </cell>
          <cell r="G468">
            <v>12763192.6962</v>
          </cell>
        </row>
        <row r="469">
          <cell r="B469" t="str">
            <v>FPUS2</v>
          </cell>
          <cell r="E469">
            <v>38697.75</v>
          </cell>
          <cell r="G469">
            <v>2310255.6750000003</v>
          </cell>
        </row>
        <row r="470">
          <cell r="B470" t="str">
            <v>FPUS2</v>
          </cell>
          <cell r="E470">
            <v>33442.5</v>
          </cell>
          <cell r="G470">
            <v>1996517.25</v>
          </cell>
        </row>
        <row r="471">
          <cell r="B471" t="str">
            <v>FPUS2</v>
          </cell>
          <cell r="E471">
            <v>34207</v>
          </cell>
          <cell r="G471">
            <v>2042157.9000000001</v>
          </cell>
        </row>
        <row r="472">
          <cell r="B472" t="str">
            <v>FPUS2</v>
          </cell>
          <cell r="E472">
            <v>34400</v>
          </cell>
          <cell r="G472">
            <v>2053680</v>
          </cell>
        </row>
        <row r="473">
          <cell r="B473" t="str">
            <v>FPUS2</v>
          </cell>
          <cell r="E473">
            <v>38417</v>
          </cell>
          <cell r="G473">
            <v>2293494.9</v>
          </cell>
        </row>
        <row r="474">
          <cell r="B474" t="str">
            <v>FPUS2</v>
          </cell>
          <cell r="E474">
            <v>35231.629999999997</v>
          </cell>
          <cell r="G474">
            <v>2103328.3109999998</v>
          </cell>
        </row>
        <row r="475">
          <cell r="B475" t="str">
            <v>FPUS2</v>
          </cell>
          <cell r="E475">
            <v>22617.42</v>
          </cell>
          <cell r="G475">
            <v>1350938.4965999997</v>
          </cell>
        </row>
        <row r="476">
          <cell r="B476" t="str">
            <v>FPUS2</v>
          </cell>
          <cell r="E476">
            <v>73075</v>
          </cell>
          <cell r="G476">
            <v>4364769.75</v>
          </cell>
        </row>
        <row r="477">
          <cell r="B477" t="str">
            <v>FPUS2</v>
          </cell>
          <cell r="E477">
            <v>39375</v>
          </cell>
          <cell r="G477">
            <v>2351868.75</v>
          </cell>
        </row>
        <row r="478">
          <cell r="B478" t="str">
            <v>FPUS2</v>
          </cell>
          <cell r="E478">
            <v>33503</v>
          </cell>
          <cell r="G478">
            <v>2001134.19</v>
          </cell>
        </row>
        <row r="479">
          <cell r="B479" t="str">
            <v>FPUS2</v>
          </cell>
          <cell r="E479">
            <v>34154.25</v>
          </cell>
          <cell r="G479">
            <v>2040033.3524999998</v>
          </cell>
        </row>
        <row r="480">
          <cell r="B480" t="str">
            <v>FPUS2</v>
          </cell>
          <cell r="E480">
            <v>48125</v>
          </cell>
          <cell r="G480">
            <v>2868731.25</v>
          </cell>
        </row>
        <row r="481">
          <cell r="B481" t="str">
            <v>FPUS2</v>
          </cell>
          <cell r="E481">
            <v>55247.9</v>
          </cell>
          <cell r="G481">
            <v>3293327.3190000001</v>
          </cell>
        </row>
        <row r="482">
          <cell r="B482" t="str">
            <v>FPUS2</v>
          </cell>
          <cell r="E482">
            <v>28235.02</v>
          </cell>
          <cell r="G482">
            <v>1705395.2080000001</v>
          </cell>
        </row>
        <row r="483">
          <cell r="B483" t="str">
            <v>FPUS2</v>
          </cell>
          <cell r="E483">
            <v>34612.5</v>
          </cell>
          <cell r="G483">
            <v>2093017.875</v>
          </cell>
        </row>
        <row r="484">
          <cell r="B484" t="str">
            <v>FPUS2</v>
          </cell>
          <cell r="E484">
            <v>28235</v>
          </cell>
          <cell r="G484">
            <v>1706241.05</v>
          </cell>
        </row>
        <row r="485">
          <cell r="B485" t="str">
            <v>FPUS2</v>
          </cell>
          <cell r="E485">
            <v>46369.26</v>
          </cell>
          <cell r="G485">
            <v>2764071.5885999999</v>
          </cell>
        </row>
        <row r="486">
          <cell r="B486" t="str">
            <v>FPUS2</v>
          </cell>
          <cell r="E486">
            <v>39375</v>
          </cell>
          <cell r="G486">
            <v>2350687.5</v>
          </cell>
        </row>
        <row r="487">
          <cell r="B487" t="str">
            <v>FPUS2</v>
          </cell>
          <cell r="E487">
            <v>39165</v>
          </cell>
          <cell r="G487">
            <v>2338150.5</v>
          </cell>
        </row>
        <row r="488">
          <cell r="B488" t="str">
            <v>FPUS2</v>
          </cell>
          <cell r="E488">
            <v>33812.25</v>
          </cell>
          <cell r="G488">
            <v>2018591.3250000002</v>
          </cell>
        </row>
        <row r="489">
          <cell r="B489" t="str">
            <v>FPUS2</v>
          </cell>
          <cell r="E489">
            <v>42130.37</v>
          </cell>
          <cell r="G489">
            <v>2561105.1923000002</v>
          </cell>
        </row>
        <row r="490">
          <cell r="B490" t="str">
            <v>FPUS2</v>
          </cell>
          <cell r="E490">
            <v>38019.15</v>
          </cell>
          <cell r="G490">
            <v>2302819.9155000001</v>
          </cell>
        </row>
        <row r="491">
          <cell r="B491" t="str">
            <v>FPUS2</v>
          </cell>
          <cell r="E491">
            <v>15975</v>
          </cell>
          <cell r="G491">
            <v>957541.5</v>
          </cell>
        </row>
        <row r="492">
          <cell r="B492" t="str">
            <v>FPUS2</v>
          </cell>
          <cell r="E492">
            <v>39600</v>
          </cell>
          <cell r="G492">
            <v>2373624</v>
          </cell>
        </row>
        <row r="493">
          <cell r="B493" t="str">
            <v>FPUS2</v>
          </cell>
          <cell r="E493">
            <v>38773</v>
          </cell>
          <cell r="G493">
            <v>2315135.83</v>
          </cell>
        </row>
        <row r="494">
          <cell r="B494" t="str">
            <v>FPUS2</v>
          </cell>
          <cell r="E494">
            <v>38934.160000000003</v>
          </cell>
          <cell r="G494">
            <v>2324758.6936000003</v>
          </cell>
        </row>
        <row r="495">
          <cell r="B495" t="str">
            <v>FPUS2</v>
          </cell>
          <cell r="E495">
            <v>28235</v>
          </cell>
          <cell r="G495">
            <v>1706805.75</v>
          </cell>
        </row>
        <row r="496">
          <cell r="B496" t="str">
            <v>FPUS2</v>
          </cell>
          <cell r="E496">
            <v>34398</v>
          </cell>
          <cell r="G496">
            <v>2053560.6</v>
          </cell>
        </row>
        <row r="497">
          <cell r="B497" t="str">
            <v>FPUS2</v>
          </cell>
          <cell r="E497">
            <v>69607.199999999997</v>
          </cell>
          <cell r="G497">
            <v>4155549.84</v>
          </cell>
        </row>
        <row r="498">
          <cell r="B498" t="str">
            <v>FPUS2</v>
          </cell>
          <cell r="E498">
            <v>34585</v>
          </cell>
          <cell r="G498">
            <v>2064724.5</v>
          </cell>
        </row>
        <row r="499">
          <cell r="B499" t="str">
            <v>FPUS2</v>
          </cell>
          <cell r="E499">
            <v>34750</v>
          </cell>
          <cell r="G499">
            <v>2074575</v>
          </cell>
        </row>
        <row r="500">
          <cell r="B500" t="str">
            <v>FPUS2</v>
          </cell>
          <cell r="E500">
            <v>42233.1</v>
          </cell>
          <cell r="G500">
            <v>2521316.0699999998</v>
          </cell>
        </row>
        <row r="501">
          <cell r="B501" t="str">
            <v>FPUS2</v>
          </cell>
          <cell r="E501">
            <v>34589.1</v>
          </cell>
          <cell r="G501">
            <v>2064969.27</v>
          </cell>
        </row>
        <row r="502">
          <cell r="B502" t="str">
            <v>FPUS2</v>
          </cell>
          <cell r="E502">
            <v>85296</v>
          </cell>
          <cell r="G502">
            <v>5109230.3999999994</v>
          </cell>
        </row>
        <row r="503">
          <cell r="B503" t="str">
            <v>FPUS2</v>
          </cell>
          <cell r="E503">
            <v>90558</v>
          </cell>
          <cell r="G503">
            <v>5424424.2000000002</v>
          </cell>
        </row>
        <row r="504">
          <cell r="B504" t="str">
            <v>FPUS2</v>
          </cell>
          <cell r="E504">
            <v>90558</v>
          </cell>
          <cell r="G504">
            <v>5424424.2000000002</v>
          </cell>
        </row>
        <row r="505">
          <cell r="B505" t="str">
            <v>FPUS2</v>
          </cell>
          <cell r="E505">
            <v>84509.2</v>
          </cell>
          <cell r="G505">
            <v>5044354.148</v>
          </cell>
        </row>
        <row r="506">
          <cell r="B506" t="str">
            <v>FPUS2</v>
          </cell>
          <cell r="E506">
            <v>78898.100000000006</v>
          </cell>
          <cell r="G506">
            <v>4709427.5890000006</v>
          </cell>
        </row>
        <row r="507">
          <cell r="B507" t="str">
            <v>FPUS2</v>
          </cell>
          <cell r="E507">
            <v>47600</v>
          </cell>
          <cell r="G507">
            <v>2841244</v>
          </cell>
        </row>
        <row r="508">
          <cell r="B508" t="str">
            <v>FPUS2</v>
          </cell>
          <cell r="E508">
            <v>66250</v>
          </cell>
          <cell r="G508">
            <v>3939887.5</v>
          </cell>
        </row>
        <row r="509">
          <cell r="B509" t="str">
            <v>FPUS2</v>
          </cell>
          <cell r="E509">
            <v>47556.32</v>
          </cell>
          <cell r="G509">
            <v>2814858.5807999996</v>
          </cell>
        </row>
        <row r="510">
          <cell r="B510" t="str">
            <v>FPUS2</v>
          </cell>
          <cell r="E510">
            <v>38773</v>
          </cell>
          <cell r="G510">
            <v>2314360.37</v>
          </cell>
        </row>
        <row r="511">
          <cell r="B511" t="str">
            <v>FPUS2</v>
          </cell>
          <cell r="E511">
            <v>45825</v>
          </cell>
          <cell r="G511">
            <v>2779744.5</v>
          </cell>
        </row>
        <row r="512">
          <cell r="B512" t="str">
            <v>FPUS2</v>
          </cell>
          <cell r="E512">
            <v>4939.43</v>
          </cell>
          <cell r="G512">
            <v>294636.99950000003</v>
          </cell>
        </row>
        <row r="513">
          <cell r="B513" t="str">
            <v>FPUS2</v>
          </cell>
          <cell r="E513">
            <v>29175</v>
          </cell>
          <cell r="G513">
            <v>1769755.5</v>
          </cell>
        </row>
        <row r="514">
          <cell r="B514" t="str">
            <v>FPUS2</v>
          </cell>
          <cell r="E514">
            <v>38019.15</v>
          </cell>
          <cell r="G514">
            <v>2303580.2985</v>
          </cell>
        </row>
        <row r="515">
          <cell r="B515" t="str">
            <v>FPUS2</v>
          </cell>
          <cell r="E515">
            <v>100000</v>
          </cell>
          <cell r="G515">
            <v>6059000</v>
          </cell>
        </row>
        <row r="516">
          <cell r="B516" t="str">
            <v>FPUS2</v>
          </cell>
          <cell r="E516">
            <v>70016</v>
          </cell>
          <cell r="G516">
            <v>4188357.12</v>
          </cell>
        </row>
        <row r="517">
          <cell r="B517" t="str">
            <v>FPUS2</v>
          </cell>
          <cell r="E517">
            <v>41779.279999999999</v>
          </cell>
          <cell r="G517">
            <v>2530988.7823999999</v>
          </cell>
        </row>
        <row r="518">
          <cell r="B518" t="str">
            <v>FPUS2</v>
          </cell>
          <cell r="E518">
            <v>33441.51</v>
          </cell>
          <cell r="G518">
            <v>2025886.6758000001</v>
          </cell>
        </row>
        <row r="519">
          <cell r="B519" t="str">
            <v>FPUS2</v>
          </cell>
          <cell r="E519">
            <v>34942</v>
          </cell>
          <cell r="G519">
            <v>2083940.8800000001</v>
          </cell>
        </row>
        <row r="520">
          <cell r="B520" t="str">
            <v>FPUS2</v>
          </cell>
          <cell r="E520">
            <v>31027.4</v>
          </cell>
          <cell r="G520">
            <v>1850474.1360000002</v>
          </cell>
        </row>
        <row r="521">
          <cell r="B521" t="str">
            <v>FPUS2</v>
          </cell>
          <cell r="E521">
            <v>38417</v>
          </cell>
          <cell r="G521">
            <v>2291189.88</v>
          </cell>
        </row>
        <row r="522">
          <cell r="B522" t="str">
            <v>FPUS2</v>
          </cell>
          <cell r="E522">
            <v>35320.5</v>
          </cell>
          <cell r="G522">
            <v>2106514.62</v>
          </cell>
        </row>
        <row r="523">
          <cell r="B523" t="str">
            <v>FPUS2</v>
          </cell>
          <cell r="E523">
            <v>34589.1</v>
          </cell>
          <cell r="G523">
            <v>2062893.9239999999</v>
          </cell>
        </row>
        <row r="524">
          <cell r="B524" t="str">
            <v>FPUS2</v>
          </cell>
          <cell r="E524">
            <v>58987.5</v>
          </cell>
          <cell r="G524">
            <v>3518014.5</v>
          </cell>
        </row>
        <row r="525">
          <cell r="B525" t="str">
            <v>FPUS2</v>
          </cell>
          <cell r="E525">
            <v>42619.5</v>
          </cell>
          <cell r="G525">
            <v>2542679.3699999996</v>
          </cell>
        </row>
        <row r="526">
          <cell r="B526" t="str">
            <v>FPUS2</v>
          </cell>
          <cell r="E526">
            <v>36753.75</v>
          </cell>
          <cell r="G526">
            <v>2192728.7250000001</v>
          </cell>
        </row>
        <row r="527">
          <cell r="B527" t="str">
            <v>FPUS2</v>
          </cell>
          <cell r="E527">
            <v>50000</v>
          </cell>
          <cell r="G527">
            <v>2995000</v>
          </cell>
        </row>
        <row r="528">
          <cell r="B528" t="str">
            <v>FPUS2</v>
          </cell>
          <cell r="E528">
            <v>15975</v>
          </cell>
          <cell r="G528">
            <v>956902.5</v>
          </cell>
        </row>
        <row r="529">
          <cell r="B529" t="str">
            <v>FPUS2</v>
          </cell>
          <cell r="E529">
            <v>28235</v>
          </cell>
          <cell r="G529">
            <v>1706523.4</v>
          </cell>
        </row>
        <row r="530">
          <cell r="B530" t="str">
            <v>FPUS2</v>
          </cell>
          <cell r="E530">
            <v>33205</v>
          </cell>
          <cell r="G530">
            <v>1978021.85</v>
          </cell>
        </row>
        <row r="531">
          <cell r="B531" t="str">
            <v>FPUS2</v>
          </cell>
          <cell r="E531">
            <v>42620</v>
          </cell>
          <cell r="G531">
            <v>2538873.4</v>
          </cell>
        </row>
        <row r="532">
          <cell r="B532" t="str">
            <v>FPUS2</v>
          </cell>
          <cell r="E532">
            <v>48125</v>
          </cell>
          <cell r="G532">
            <v>2866806.25</v>
          </cell>
        </row>
        <row r="533">
          <cell r="B533" t="str">
            <v>FPUS2</v>
          </cell>
          <cell r="E533">
            <v>38773</v>
          </cell>
          <cell r="G533">
            <v>2309707.61</v>
          </cell>
        </row>
        <row r="534">
          <cell r="B534" t="str">
            <v>FPUS2</v>
          </cell>
          <cell r="E534">
            <v>39690</v>
          </cell>
          <cell r="G534">
            <v>2364333.2999999998</v>
          </cell>
        </row>
        <row r="535">
          <cell r="B535" t="str">
            <v>FPUS2</v>
          </cell>
          <cell r="E535">
            <v>48750</v>
          </cell>
          <cell r="G535">
            <v>2891850</v>
          </cell>
        </row>
        <row r="536">
          <cell r="B536" t="str">
            <v>FPUS2</v>
          </cell>
          <cell r="E536">
            <v>41343.75</v>
          </cell>
          <cell r="G536">
            <v>2464500.9375</v>
          </cell>
        </row>
        <row r="537">
          <cell r="B537" t="str">
            <v>FPUS2</v>
          </cell>
          <cell r="E537">
            <v>43732.5</v>
          </cell>
          <cell r="G537">
            <v>2606894.3250000002</v>
          </cell>
        </row>
        <row r="538">
          <cell r="B538" t="str">
            <v>FPUS2</v>
          </cell>
          <cell r="E538">
            <v>38190</v>
          </cell>
          <cell r="G538">
            <v>2276887.7999999998</v>
          </cell>
        </row>
        <row r="539">
          <cell r="B539" t="str">
            <v>FPUS2</v>
          </cell>
          <cell r="E539">
            <v>4630.8900000000003</v>
          </cell>
          <cell r="G539">
            <v>280956.09630000003</v>
          </cell>
        </row>
        <row r="540">
          <cell r="B540" t="str">
            <v>FPUS2</v>
          </cell>
          <cell r="E540">
            <v>25945.11</v>
          </cell>
          <cell r="G540">
            <v>1546847.4582</v>
          </cell>
        </row>
        <row r="541">
          <cell r="B541" t="str">
            <v>FPUS2</v>
          </cell>
          <cell r="E541">
            <v>33920.25</v>
          </cell>
          <cell r="G541">
            <v>2018933.28</v>
          </cell>
        </row>
        <row r="542">
          <cell r="B542" t="str">
            <v>FPUS2</v>
          </cell>
          <cell r="E542">
            <v>32175</v>
          </cell>
          <cell r="G542">
            <v>1916021.25</v>
          </cell>
        </row>
        <row r="543">
          <cell r="B543" t="str">
            <v>FPUS2</v>
          </cell>
          <cell r="E543">
            <v>64350.720000000001</v>
          </cell>
          <cell r="G543">
            <v>3832085.3759999997</v>
          </cell>
        </row>
        <row r="544">
          <cell r="B544" t="str">
            <v>FPUS2</v>
          </cell>
          <cell r="E544">
            <v>30767.69</v>
          </cell>
          <cell r="G544">
            <v>1832215.9394999999</v>
          </cell>
        </row>
        <row r="545">
          <cell r="B545" t="str">
            <v>FPUS2</v>
          </cell>
          <cell r="E545">
            <v>48125</v>
          </cell>
          <cell r="G545">
            <v>2867768.75</v>
          </cell>
        </row>
        <row r="546">
          <cell r="B546" t="str">
            <v>FPUS2</v>
          </cell>
          <cell r="E546">
            <v>48634</v>
          </cell>
          <cell r="G546">
            <v>2898100.06</v>
          </cell>
        </row>
        <row r="547">
          <cell r="B547" t="str">
            <v>FPUS2</v>
          </cell>
          <cell r="E547">
            <v>35108.639999999999</v>
          </cell>
          <cell r="G547">
            <v>2092123.8576</v>
          </cell>
        </row>
        <row r="548">
          <cell r="B548" t="str">
            <v>FPUS2</v>
          </cell>
          <cell r="E548">
            <v>42620</v>
          </cell>
          <cell r="G548">
            <v>2544414</v>
          </cell>
        </row>
        <row r="549">
          <cell r="B549" t="str">
            <v>FPUS2</v>
          </cell>
          <cell r="E549">
            <v>33187.83</v>
          </cell>
          <cell r="G549">
            <v>1981313.4510000001</v>
          </cell>
        </row>
        <row r="550">
          <cell r="B550" t="str">
            <v>FPUS2</v>
          </cell>
          <cell r="E550">
            <v>44565.5</v>
          </cell>
          <cell r="G550">
            <v>2660560.35</v>
          </cell>
        </row>
        <row r="551">
          <cell r="B551" t="str">
            <v>FPUS2</v>
          </cell>
          <cell r="E551">
            <v>55030.86</v>
          </cell>
          <cell r="G551">
            <v>3285342.3420000002</v>
          </cell>
        </row>
        <row r="552">
          <cell r="B552" t="str">
            <v>FPUS2</v>
          </cell>
          <cell r="E552">
            <v>58918.79</v>
          </cell>
          <cell r="G552">
            <v>3526289.5815000003</v>
          </cell>
        </row>
        <row r="553">
          <cell r="B553" t="str">
            <v>FPUS2</v>
          </cell>
          <cell r="E553">
            <v>33188</v>
          </cell>
          <cell r="G553">
            <v>1978668.5599999998</v>
          </cell>
        </row>
        <row r="554">
          <cell r="B554" t="str">
            <v>FPUS2</v>
          </cell>
          <cell r="E554">
            <v>30690</v>
          </cell>
          <cell r="G554">
            <v>1829737.7999999998</v>
          </cell>
        </row>
        <row r="555">
          <cell r="B555" t="str">
            <v>FPUS2</v>
          </cell>
          <cell r="E555">
            <v>158760</v>
          </cell>
          <cell r="G555">
            <v>9465271.1999999993</v>
          </cell>
        </row>
        <row r="556">
          <cell r="B556" t="str">
            <v>FPUS2</v>
          </cell>
          <cell r="E556">
            <v>48262.5</v>
          </cell>
          <cell r="G556">
            <v>2865827.25</v>
          </cell>
        </row>
        <row r="557">
          <cell r="B557" t="str">
            <v>FPUS2</v>
          </cell>
          <cell r="E557">
            <v>56385.760000000002</v>
          </cell>
          <cell r="G557">
            <v>3335217.7039999999</v>
          </cell>
        </row>
        <row r="558">
          <cell r="B558" t="str">
            <v>FPUS2</v>
          </cell>
          <cell r="E558">
            <v>61143.58</v>
          </cell>
          <cell r="G558">
            <v>3641711.6248000003</v>
          </cell>
        </row>
        <row r="559">
          <cell r="B559" t="str">
            <v>FPUS2</v>
          </cell>
          <cell r="E559">
            <v>34589.1</v>
          </cell>
          <cell r="G559">
            <v>2103017.2799999998</v>
          </cell>
        </row>
        <row r="560">
          <cell r="B560" t="str">
            <v>FPUS2</v>
          </cell>
          <cell r="E560">
            <v>34589.1</v>
          </cell>
          <cell r="G560">
            <v>2103017.2799999998</v>
          </cell>
        </row>
        <row r="561">
          <cell r="B561" t="str">
            <v>FPUS2</v>
          </cell>
          <cell r="E561">
            <v>38602</v>
          </cell>
          <cell r="G561">
            <v>2347001.6</v>
          </cell>
        </row>
        <row r="562">
          <cell r="B562" t="str">
            <v>FPUS2</v>
          </cell>
          <cell r="E562">
            <v>39721.5</v>
          </cell>
          <cell r="G562">
            <v>2415067.1999999997</v>
          </cell>
        </row>
        <row r="563">
          <cell r="B563" t="str">
            <v>FPUS2</v>
          </cell>
          <cell r="E563">
            <v>39721.5</v>
          </cell>
          <cell r="G563">
            <v>2415067.1999999997</v>
          </cell>
        </row>
        <row r="564">
          <cell r="B564" t="str">
            <v>FPUS2</v>
          </cell>
          <cell r="E564">
            <v>43758</v>
          </cell>
          <cell r="G564">
            <v>2660486.4</v>
          </cell>
        </row>
        <row r="565">
          <cell r="B565" t="str">
            <v>FPUS2</v>
          </cell>
          <cell r="E565">
            <v>38475</v>
          </cell>
          <cell r="G565">
            <v>2339280</v>
          </cell>
        </row>
        <row r="566">
          <cell r="B566" t="str">
            <v>FPUS2</v>
          </cell>
          <cell r="E566">
            <v>70641.19</v>
          </cell>
          <cell r="G566">
            <v>4294984.352</v>
          </cell>
        </row>
        <row r="567">
          <cell r="B567" t="str">
            <v>FPUS2</v>
          </cell>
          <cell r="E567">
            <v>30576</v>
          </cell>
          <cell r="G567">
            <v>1859020.7999999998</v>
          </cell>
        </row>
        <row r="568">
          <cell r="B568" t="str">
            <v>FPUS2</v>
          </cell>
          <cell r="E568">
            <v>36774.5</v>
          </cell>
          <cell r="G568">
            <v>2235889.6</v>
          </cell>
        </row>
        <row r="569">
          <cell r="B569" t="str">
            <v>FPUS2</v>
          </cell>
          <cell r="E569">
            <v>32336.5</v>
          </cell>
          <cell r="G569">
            <v>1966059.2</v>
          </cell>
        </row>
        <row r="570">
          <cell r="B570" t="str">
            <v>FPUS2</v>
          </cell>
          <cell r="E570">
            <v>34650</v>
          </cell>
          <cell r="G570">
            <v>2106720</v>
          </cell>
        </row>
        <row r="571">
          <cell r="B571" t="str">
            <v>FPUS2</v>
          </cell>
          <cell r="E571">
            <v>33540</v>
          </cell>
          <cell r="G571">
            <v>2004015</v>
          </cell>
        </row>
        <row r="572">
          <cell r="B572" t="str">
            <v>FPUS2</v>
          </cell>
          <cell r="E572">
            <v>38850</v>
          </cell>
          <cell r="G572">
            <v>2321287.5</v>
          </cell>
        </row>
        <row r="573">
          <cell r="B573" t="str">
            <v>FPUS2</v>
          </cell>
          <cell r="E573">
            <v>36753.75</v>
          </cell>
          <cell r="G573">
            <v>2196036.5625</v>
          </cell>
        </row>
        <row r="574">
          <cell r="B574" t="str">
            <v>FPUS2</v>
          </cell>
          <cell r="E574">
            <v>35108.639999999999</v>
          </cell>
          <cell r="G574">
            <v>2097741.2399999998</v>
          </cell>
        </row>
        <row r="575">
          <cell r="B575" t="str">
            <v>FPUS2</v>
          </cell>
          <cell r="E575">
            <v>48125</v>
          </cell>
          <cell r="G575">
            <v>2875468.75</v>
          </cell>
        </row>
        <row r="576">
          <cell r="B576" t="str">
            <v>FPUS2</v>
          </cell>
          <cell r="E576">
            <v>33880</v>
          </cell>
          <cell r="G576">
            <v>2040931.2</v>
          </cell>
        </row>
        <row r="577">
          <cell r="B577" t="str">
            <v>FPUS2</v>
          </cell>
          <cell r="E577">
            <v>39812.85</v>
          </cell>
          <cell r="G577">
            <v>2381604.6869999999</v>
          </cell>
        </row>
        <row r="578">
          <cell r="B578" t="str">
            <v>FPUS2</v>
          </cell>
          <cell r="E578">
            <v>69607.199999999997</v>
          </cell>
          <cell r="G578">
            <v>4162510.5599999996</v>
          </cell>
        </row>
        <row r="579">
          <cell r="B579" t="str">
            <v>FPUS2</v>
          </cell>
          <cell r="E579">
            <v>70200</v>
          </cell>
          <cell r="G579">
            <v>4197960</v>
          </cell>
        </row>
        <row r="580">
          <cell r="B580" t="str">
            <v>FPUS2</v>
          </cell>
          <cell r="E580">
            <v>79443</v>
          </cell>
          <cell r="G580">
            <v>4750691.3999999994</v>
          </cell>
        </row>
        <row r="581">
          <cell r="B581" t="str">
            <v>FPUS2</v>
          </cell>
          <cell r="E581">
            <v>70641.19</v>
          </cell>
          <cell r="G581">
            <v>4224343.1619999995</v>
          </cell>
        </row>
        <row r="582">
          <cell r="B582" t="str">
            <v>FPUS2</v>
          </cell>
          <cell r="E582">
            <v>32335.88</v>
          </cell>
          <cell r="G582">
            <v>1933685.6240000001</v>
          </cell>
        </row>
        <row r="583">
          <cell r="B583" t="str">
            <v>FPUS2</v>
          </cell>
          <cell r="E583">
            <v>40950</v>
          </cell>
          <cell r="G583">
            <v>2450038.5</v>
          </cell>
        </row>
        <row r="584">
          <cell r="B584" t="str">
            <v>FPUS2</v>
          </cell>
          <cell r="E584">
            <v>31053.75</v>
          </cell>
          <cell r="G584">
            <v>1856082.6375000002</v>
          </cell>
        </row>
        <row r="585">
          <cell r="B585" t="str">
            <v>FPUS2</v>
          </cell>
          <cell r="E585">
            <v>30420</v>
          </cell>
          <cell r="G585">
            <v>1818203.4000000001</v>
          </cell>
        </row>
        <row r="586">
          <cell r="B586" t="str">
            <v>FPUS2</v>
          </cell>
          <cell r="E586">
            <v>32727.24</v>
          </cell>
          <cell r="G586">
            <v>1956107.1348000001</v>
          </cell>
        </row>
        <row r="587">
          <cell r="B587" t="str">
            <v>FPUS2</v>
          </cell>
          <cell r="E587">
            <v>95208.75</v>
          </cell>
          <cell r="G587">
            <v>5690626.9875000007</v>
          </cell>
        </row>
        <row r="588">
          <cell r="B588" t="str">
            <v>FPUS2</v>
          </cell>
          <cell r="E588">
            <v>42180.6</v>
          </cell>
          <cell r="G588">
            <v>2542646.568</v>
          </cell>
        </row>
        <row r="589">
          <cell r="B589" t="str">
            <v>FPUS2</v>
          </cell>
          <cell r="E589">
            <v>40656</v>
          </cell>
          <cell r="G589">
            <v>2449117.44</v>
          </cell>
        </row>
        <row r="590">
          <cell r="B590" t="str">
            <v>FPUS2</v>
          </cell>
          <cell r="E590">
            <v>67860</v>
          </cell>
          <cell r="G590">
            <v>4055313.6</v>
          </cell>
        </row>
        <row r="591">
          <cell r="B591" t="str">
            <v>FPUS2</v>
          </cell>
          <cell r="E591">
            <v>64350</v>
          </cell>
          <cell r="G591">
            <v>3845556</v>
          </cell>
        </row>
        <row r="592">
          <cell r="B592" t="str">
            <v>FPUS2</v>
          </cell>
          <cell r="E592">
            <v>36860</v>
          </cell>
          <cell r="G592">
            <v>2204596.6</v>
          </cell>
        </row>
        <row r="593">
          <cell r="B593" t="str">
            <v>FPUS2</v>
          </cell>
          <cell r="E593">
            <v>44178.75</v>
          </cell>
          <cell r="G593">
            <v>2642331.0375000001</v>
          </cell>
        </row>
        <row r="594">
          <cell r="B594" t="str">
            <v>FPUS2</v>
          </cell>
          <cell r="E594">
            <v>117800</v>
          </cell>
          <cell r="G594">
            <v>7065644</v>
          </cell>
        </row>
        <row r="595">
          <cell r="B595" t="str">
            <v>FPUS2</v>
          </cell>
          <cell r="E595">
            <v>96163.199999999997</v>
          </cell>
          <cell r="G595">
            <v>5790947.9040000001</v>
          </cell>
        </row>
        <row r="596">
          <cell r="B596" t="str">
            <v>FPUS2</v>
          </cell>
          <cell r="E596">
            <v>114000</v>
          </cell>
          <cell r="G596">
            <v>6838860</v>
          </cell>
        </row>
        <row r="597">
          <cell r="B597" t="str">
            <v>FPUS2</v>
          </cell>
          <cell r="E597">
            <v>38850</v>
          </cell>
          <cell r="G597">
            <v>2324395.5</v>
          </cell>
        </row>
        <row r="598">
          <cell r="B598" t="str">
            <v>FPUS2</v>
          </cell>
          <cell r="E598">
            <v>45150</v>
          </cell>
          <cell r="G598">
            <v>2701324.5</v>
          </cell>
        </row>
        <row r="599">
          <cell r="B599" t="str">
            <v>FPUS2</v>
          </cell>
          <cell r="E599">
            <v>25763.43</v>
          </cell>
          <cell r="G599">
            <v>1546836.3372</v>
          </cell>
        </row>
        <row r="600">
          <cell r="B600" t="str">
            <v>FPUS2</v>
          </cell>
          <cell r="E600">
            <v>35436.720000000001</v>
          </cell>
          <cell r="G600">
            <v>2127620.6688000001</v>
          </cell>
        </row>
        <row r="601">
          <cell r="B601" t="str">
            <v>FPUS2</v>
          </cell>
          <cell r="E601">
            <v>62878.03</v>
          </cell>
          <cell r="G601">
            <v>3754447.1713</v>
          </cell>
        </row>
        <row r="602">
          <cell r="B602" t="str">
            <v>FPUS2</v>
          </cell>
          <cell r="E602">
            <v>113944.32000000001</v>
          </cell>
          <cell r="G602">
            <v>6803615.3472000007</v>
          </cell>
        </row>
        <row r="603">
          <cell r="B603" t="str">
            <v>FPUS2</v>
          </cell>
          <cell r="E603">
            <v>41503</v>
          </cell>
          <cell r="G603">
            <v>2458637.7200000002</v>
          </cell>
        </row>
        <row r="604">
          <cell r="B604" t="str">
            <v>FPUS2</v>
          </cell>
          <cell r="E604">
            <v>41503</v>
          </cell>
          <cell r="G604">
            <v>2458637.7200000002</v>
          </cell>
        </row>
        <row r="605">
          <cell r="B605" t="str">
            <v>FPUS2</v>
          </cell>
          <cell r="E605">
            <v>41503</v>
          </cell>
          <cell r="G605">
            <v>2458637.7200000002</v>
          </cell>
        </row>
        <row r="606">
          <cell r="B606" t="str">
            <v>FPUS2</v>
          </cell>
          <cell r="E606">
            <v>43197</v>
          </cell>
          <cell r="G606">
            <v>2558990.2800000003</v>
          </cell>
        </row>
        <row r="607">
          <cell r="B607" t="str">
            <v>FPUS2</v>
          </cell>
          <cell r="E607">
            <v>43197</v>
          </cell>
          <cell r="G607">
            <v>2558990.2800000003</v>
          </cell>
        </row>
        <row r="608">
          <cell r="B608" t="str">
            <v>FPUS2</v>
          </cell>
          <cell r="E608">
            <v>40656</v>
          </cell>
          <cell r="G608">
            <v>2408461.44</v>
          </cell>
        </row>
        <row r="609">
          <cell r="B609" t="str">
            <v>FPUS2</v>
          </cell>
          <cell r="E609">
            <v>49973</v>
          </cell>
          <cell r="G609">
            <v>2960400.52</v>
          </cell>
        </row>
        <row r="610">
          <cell r="B610" t="str">
            <v>FPUS2</v>
          </cell>
          <cell r="E610">
            <v>124200</v>
          </cell>
          <cell r="G610">
            <v>7445790</v>
          </cell>
        </row>
        <row r="611">
          <cell r="B611" t="str">
            <v>FPUS2</v>
          </cell>
          <cell r="E611">
            <v>36860</v>
          </cell>
          <cell r="G611">
            <v>2200542</v>
          </cell>
        </row>
        <row r="612">
          <cell r="B612" t="str">
            <v>FPUS2</v>
          </cell>
          <cell r="E612">
            <v>98750</v>
          </cell>
          <cell r="G612">
            <v>5895375</v>
          </cell>
        </row>
        <row r="613">
          <cell r="B613" t="str">
            <v>FPUS2</v>
          </cell>
          <cell r="E613">
            <v>41436.36</v>
          </cell>
          <cell r="G613">
            <v>2469607.0559999999</v>
          </cell>
        </row>
        <row r="614">
          <cell r="B614" t="str">
            <v>FPUS2</v>
          </cell>
          <cell r="E614">
            <v>40950</v>
          </cell>
          <cell r="G614">
            <v>2444715</v>
          </cell>
        </row>
        <row r="615">
          <cell r="B615" t="str">
            <v>FPUS2</v>
          </cell>
          <cell r="E615">
            <v>123500</v>
          </cell>
          <cell r="G615">
            <v>7403825</v>
          </cell>
        </row>
        <row r="616">
          <cell r="B616" t="str">
            <v>FPUS2</v>
          </cell>
          <cell r="E616">
            <v>50925</v>
          </cell>
          <cell r="G616">
            <v>3042768.75</v>
          </cell>
        </row>
        <row r="617">
          <cell r="B617" t="str">
            <v>FPUS2</v>
          </cell>
          <cell r="E617">
            <v>31927.5</v>
          </cell>
          <cell r="G617">
            <v>1907668.125</v>
          </cell>
        </row>
        <row r="618">
          <cell r="B618" t="str">
            <v>FPUS2</v>
          </cell>
          <cell r="E618">
            <v>43050</v>
          </cell>
          <cell r="G618">
            <v>2572237.5</v>
          </cell>
        </row>
        <row r="619">
          <cell r="B619" t="str">
            <v>FPUS2</v>
          </cell>
          <cell r="E619">
            <v>114000</v>
          </cell>
          <cell r="G619">
            <v>6834300</v>
          </cell>
        </row>
        <row r="620">
          <cell r="B620" t="str">
            <v>FPUS2</v>
          </cell>
          <cell r="E620">
            <v>112910.39999999999</v>
          </cell>
          <cell r="G620">
            <v>6811884.4319999991</v>
          </cell>
        </row>
        <row r="621">
          <cell r="B621" t="str">
            <v>FPUS2</v>
          </cell>
          <cell r="E621">
            <v>123500</v>
          </cell>
          <cell r="G621">
            <v>7402590</v>
          </cell>
        </row>
        <row r="622">
          <cell r="B622" t="str">
            <v>FPUS2</v>
          </cell>
          <cell r="E622">
            <v>46312.5</v>
          </cell>
          <cell r="G622">
            <v>2820431.25</v>
          </cell>
        </row>
        <row r="623">
          <cell r="B623" t="str">
            <v>FPUS2</v>
          </cell>
          <cell r="E623">
            <v>46312.5</v>
          </cell>
          <cell r="G623">
            <v>2820431.25</v>
          </cell>
        </row>
        <row r="624">
          <cell r="B624" t="str">
            <v>FPUS2</v>
          </cell>
          <cell r="E624">
            <v>46312.5</v>
          </cell>
          <cell r="G624">
            <v>2813947.5</v>
          </cell>
        </row>
        <row r="625">
          <cell r="B625" t="str">
            <v>FPUS2</v>
          </cell>
          <cell r="E625">
            <v>46312.5</v>
          </cell>
          <cell r="G625">
            <v>2813947.5</v>
          </cell>
        </row>
        <row r="626">
          <cell r="B626" t="str">
            <v>FPUS2</v>
          </cell>
          <cell r="E626">
            <v>39600</v>
          </cell>
          <cell r="G626">
            <v>2366100</v>
          </cell>
        </row>
        <row r="627">
          <cell r="B627" t="str">
            <v>FPUS2</v>
          </cell>
          <cell r="E627">
            <v>38220</v>
          </cell>
          <cell r="G627">
            <v>2283645</v>
          </cell>
        </row>
        <row r="628">
          <cell r="B628" t="str">
            <v>FPUS2</v>
          </cell>
          <cell r="E628">
            <v>21474.39</v>
          </cell>
          <cell r="G628">
            <v>1283094.8025</v>
          </cell>
        </row>
        <row r="629">
          <cell r="B629" t="str">
            <v>FPUS2</v>
          </cell>
          <cell r="E629">
            <v>25565.61</v>
          </cell>
          <cell r="G629">
            <v>1553110.8075000001</v>
          </cell>
        </row>
        <row r="630">
          <cell r="B630" t="str">
            <v>FPUS2</v>
          </cell>
          <cell r="E630">
            <v>108000</v>
          </cell>
          <cell r="G630">
            <v>6464880</v>
          </cell>
        </row>
        <row r="631">
          <cell r="B631" t="str">
            <v>FPUS2</v>
          </cell>
          <cell r="E631">
            <v>35392.5</v>
          </cell>
          <cell r="G631">
            <v>2111162.625</v>
          </cell>
        </row>
        <row r="632">
          <cell r="B632" t="str">
            <v>FPUS2</v>
          </cell>
          <cell r="E632">
            <v>35392.5</v>
          </cell>
          <cell r="G632">
            <v>2111162.625</v>
          </cell>
        </row>
        <row r="633">
          <cell r="B633" t="str">
            <v>FPUS2</v>
          </cell>
          <cell r="E633">
            <v>55792.800000000003</v>
          </cell>
          <cell r="G633">
            <v>3340314.9360000002</v>
          </cell>
        </row>
        <row r="634">
          <cell r="B634" t="str">
            <v>FPUS2</v>
          </cell>
          <cell r="E634">
            <v>48490.2</v>
          </cell>
          <cell r="G634">
            <v>2890015.92</v>
          </cell>
        </row>
        <row r="635">
          <cell r="B635" t="str">
            <v>FPUS2</v>
          </cell>
          <cell r="E635">
            <v>48881.25</v>
          </cell>
          <cell r="G635">
            <v>2910389.625</v>
          </cell>
        </row>
        <row r="636">
          <cell r="B636" t="str">
            <v>FPUS2</v>
          </cell>
          <cell r="E636">
            <v>48881.25</v>
          </cell>
          <cell r="G636">
            <v>2910389.625</v>
          </cell>
        </row>
        <row r="637">
          <cell r="B637" t="str">
            <v>FPUS2</v>
          </cell>
          <cell r="E637">
            <v>31687.5</v>
          </cell>
          <cell r="G637">
            <v>1888258.125</v>
          </cell>
        </row>
        <row r="638">
          <cell r="B638" t="str">
            <v>FPUS2</v>
          </cell>
          <cell r="E638">
            <v>39195</v>
          </cell>
          <cell r="G638">
            <v>2373649.2000000002</v>
          </cell>
        </row>
        <row r="639">
          <cell r="B639" t="str">
            <v>FPUS2</v>
          </cell>
          <cell r="E639">
            <v>39195</v>
          </cell>
          <cell r="G639">
            <v>2373649.2000000002</v>
          </cell>
        </row>
        <row r="640">
          <cell r="B640" t="str">
            <v>FPUS2</v>
          </cell>
          <cell r="E640">
            <v>21610</v>
          </cell>
          <cell r="G640">
            <v>1308701.6000000001</v>
          </cell>
        </row>
        <row r="641">
          <cell r="B641" t="str">
            <v>FPUS2</v>
          </cell>
          <cell r="E641">
            <v>17585</v>
          </cell>
          <cell r="G641">
            <v>1047890.15</v>
          </cell>
        </row>
        <row r="642">
          <cell r="B642" t="str">
            <v>FPUS2</v>
          </cell>
          <cell r="E642">
            <v>123500</v>
          </cell>
          <cell r="G642">
            <v>7391475</v>
          </cell>
        </row>
        <row r="643">
          <cell r="B643" t="str">
            <v>FPUS2</v>
          </cell>
          <cell r="E643">
            <v>81000</v>
          </cell>
          <cell r="G643">
            <v>4847850</v>
          </cell>
        </row>
        <row r="644">
          <cell r="B644" t="str">
            <v>FPUS2</v>
          </cell>
          <cell r="E644">
            <v>30576</v>
          </cell>
          <cell r="G644">
            <v>1823705.52</v>
          </cell>
        </row>
        <row r="645">
          <cell r="B645" t="str">
            <v>FPUS2</v>
          </cell>
          <cell r="E645">
            <v>34200</v>
          </cell>
          <cell r="G645">
            <v>2039859</v>
          </cell>
        </row>
        <row r="646">
          <cell r="B646" t="str">
            <v>FPUS2</v>
          </cell>
          <cell r="E646">
            <v>30445</v>
          </cell>
          <cell r="G646">
            <v>1815892.0250000001</v>
          </cell>
        </row>
        <row r="647">
          <cell r="B647" t="str">
            <v>FPUS2</v>
          </cell>
          <cell r="E647">
            <v>39721.5</v>
          </cell>
          <cell r="G647">
            <v>2369188.8675000002</v>
          </cell>
        </row>
        <row r="648">
          <cell r="B648" t="str">
            <v>FPUS2</v>
          </cell>
          <cell r="E648">
            <v>46452</v>
          </cell>
          <cell r="G648">
            <v>2770629.54</v>
          </cell>
        </row>
        <row r="649">
          <cell r="B649" t="str">
            <v>FPUS2</v>
          </cell>
          <cell r="E649">
            <v>38697.75</v>
          </cell>
          <cell r="G649">
            <v>2308127.2987500001</v>
          </cell>
        </row>
        <row r="650">
          <cell r="B650" t="str">
            <v>FPUS2</v>
          </cell>
          <cell r="E650">
            <v>38697.75</v>
          </cell>
          <cell r="G650">
            <v>2308127.2987500001</v>
          </cell>
        </row>
        <row r="651">
          <cell r="B651" t="str">
            <v>FPUS2</v>
          </cell>
          <cell r="E651">
            <v>53887.68</v>
          </cell>
          <cell r="G651">
            <v>3235955.1839999999</v>
          </cell>
        </row>
        <row r="652">
          <cell r="B652" t="str">
            <v>FPUS2</v>
          </cell>
          <cell r="E652">
            <v>51968.95</v>
          </cell>
          <cell r="G652">
            <v>3099428.1779999998</v>
          </cell>
        </row>
        <row r="653">
          <cell r="B653" t="str">
            <v>FPUS2</v>
          </cell>
          <cell r="E653">
            <v>46312.5</v>
          </cell>
          <cell r="G653">
            <v>2821820.625</v>
          </cell>
        </row>
        <row r="654">
          <cell r="B654" t="str">
            <v>FPUS2</v>
          </cell>
          <cell r="E654">
            <v>35392.5</v>
          </cell>
          <cell r="G654">
            <v>2156465.0249999999</v>
          </cell>
        </row>
        <row r="655">
          <cell r="B655" t="str">
            <v>FPUS2</v>
          </cell>
          <cell r="E655">
            <v>21485</v>
          </cell>
          <cell r="G655">
            <v>1283513.9000000001</v>
          </cell>
        </row>
        <row r="656">
          <cell r="B656" t="str">
            <v>FPUS2</v>
          </cell>
          <cell r="E656">
            <v>18295</v>
          </cell>
          <cell r="G656">
            <v>1114714.3500000001</v>
          </cell>
        </row>
        <row r="657">
          <cell r="B657" t="str">
            <v>FPUS2</v>
          </cell>
          <cell r="E657">
            <v>64350</v>
          </cell>
          <cell r="G657">
            <v>3840408</v>
          </cell>
        </row>
        <row r="658">
          <cell r="B658" t="str">
            <v>FPUS2</v>
          </cell>
          <cell r="E658">
            <v>35100</v>
          </cell>
          <cell r="G658">
            <v>2094768</v>
          </cell>
        </row>
        <row r="659">
          <cell r="B659" t="str">
            <v>FPUS2</v>
          </cell>
          <cell r="E659">
            <v>34875.75</v>
          </cell>
          <cell r="G659">
            <v>2081384.76</v>
          </cell>
        </row>
        <row r="660">
          <cell r="B660" t="str">
            <v>FPUS2</v>
          </cell>
          <cell r="E660">
            <v>45337.5</v>
          </cell>
          <cell r="G660">
            <v>2704835.25</v>
          </cell>
        </row>
        <row r="661">
          <cell r="B661" t="str">
            <v>FPUS2</v>
          </cell>
          <cell r="E661">
            <v>700000</v>
          </cell>
          <cell r="G661">
            <v>42833000</v>
          </cell>
        </row>
        <row r="662">
          <cell r="B662" t="str">
            <v>FPUS2</v>
          </cell>
          <cell r="E662">
            <v>100000</v>
          </cell>
          <cell r="G662">
            <v>6170000</v>
          </cell>
        </row>
        <row r="663">
          <cell r="B663" t="str">
            <v>FPUS2</v>
          </cell>
          <cell r="E663">
            <v>175000</v>
          </cell>
          <cell r="G663">
            <v>10792250</v>
          </cell>
        </row>
        <row r="664">
          <cell r="B664" t="str">
            <v>FPUS2</v>
          </cell>
          <cell r="E664">
            <v>50000</v>
          </cell>
          <cell r="G664">
            <v>3068000</v>
          </cell>
        </row>
        <row r="665">
          <cell r="B665" t="str">
            <v>FPUS2</v>
          </cell>
          <cell r="E665">
            <v>1000000</v>
          </cell>
          <cell r="G665">
            <v>62010000</v>
          </cell>
        </row>
        <row r="666">
          <cell r="B666" t="str">
            <v>FPUS2</v>
          </cell>
          <cell r="E666">
            <v>150000</v>
          </cell>
          <cell r="G666">
            <v>9277500</v>
          </cell>
        </row>
        <row r="667">
          <cell r="B667" t="str">
            <v>FPUS2</v>
          </cell>
          <cell r="E667">
            <v>1000000</v>
          </cell>
          <cell r="G667">
            <v>62150000</v>
          </cell>
        </row>
        <row r="668">
          <cell r="B668" t="str">
            <v>FPUS2</v>
          </cell>
          <cell r="E668">
            <v>750000</v>
          </cell>
          <cell r="G668">
            <v>46237500</v>
          </cell>
        </row>
        <row r="669">
          <cell r="B669" t="str">
            <v>FPUS2</v>
          </cell>
          <cell r="E669">
            <v>500000</v>
          </cell>
          <cell r="G669">
            <v>30750000</v>
          </cell>
        </row>
        <row r="670">
          <cell r="B670" t="str">
            <v>FPUS2</v>
          </cell>
          <cell r="E670">
            <v>100000</v>
          </cell>
          <cell r="G670">
            <v>6163000</v>
          </cell>
        </row>
        <row r="671">
          <cell r="B671" t="str">
            <v>FPUS2</v>
          </cell>
          <cell r="E671">
            <v>1000000</v>
          </cell>
          <cell r="G671">
            <v>61620000</v>
          </cell>
        </row>
        <row r="672">
          <cell r="B672" t="str">
            <v>FPUS2</v>
          </cell>
          <cell r="E672">
            <v>200000</v>
          </cell>
          <cell r="G672">
            <v>12258000</v>
          </cell>
        </row>
        <row r="673">
          <cell r="B673" t="str">
            <v>FPUS2</v>
          </cell>
          <cell r="E673">
            <v>100000</v>
          </cell>
          <cell r="G673">
            <v>6095000</v>
          </cell>
        </row>
        <row r="674">
          <cell r="B674" t="str">
            <v>FPUS2</v>
          </cell>
          <cell r="E674">
            <v>650000</v>
          </cell>
          <cell r="G674">
            <v>40326000</v>
          </cell>
        </row>
        <row r="675">
          <cell r="B675" t="str">
            <v>FPUS2</v>
          </cell>
          <cell r="E675">
            <v>75000</v>
          </cell>
          <cell r="G675">
            <v>4611750</v>
          </cell>
        </row>
        <row r="676">
          <cell r="B676" t="str">
            <v>FPUS2</v>
          </cell>
          <cell r="E676">
            <v>200000</v>
          </cell>
          <cell r="G676">
            <v>12396000</v>
          </cell>
        </row>
        <row r="677">
          <cell r="B677" t="str">
            <v>FPUS2</v>
          </cell>
          <cell r="E677">
            <v>1000000</v>
          </cell>
          <cell r="G677">
            <v>61600000</v>
          </cell>
        </row>
        <row r="678">
          <cell r="B678" t="str">
            <v>FPUS2</v>
          </cell>
          <cell r="E678">
            <v>75000</v>
          </cell>
          <cell r="G678">
            <v>4614750</v>
          </cell>
        </row>
        <row r="679">
          <cell r="B679" t="str">
            <v>FPUS2</v>
          </cell>
          <cell r="E679">
            <v>450000</v>
          </cell>
          <cell r="G679">
            <v>27895500</v>
          </cell>
        </row>
        <row r="680">
          <cell r="B680" t="str">
            <v>FPUS2</v>
          </cell>
          <cell r="E680">
            <v>300000</v>
          </cell>
          <cell r="G680">
            <v>18459000</v>
          </cell>
        </row>
        <row r="681">
          <cell r="B681" t="str">
            <v>FPUS2</v>
          </cell>
          <cell r="E681">
            <v>311671.36</v>
          </cell>
          <cell r="G681">
            <v>19042543.503983997</v>
          </cell>
        </row>
        <row r="682">
          <cell r="B682" t="str">
            <v>FPUS2</v>
          </cell>
          <cell r="E682">
            <v>5433.54</v>
          </cell>
          <cell r="G682">
            <v>334923.4056</v>
          </cell>
        </row>
        <row r="683">
          <cell r="B683" t="str">
            <v>FPUS2</v>
          </cell>
          <cell r="E683">
            <v>50000</v>
          </cell>
          <cell r="G683">
            <v>3049500</v>
          </cell>
        </row>
        <row r="684">
          <cell r="B684" t="str">
            <v>FPUS2</v>
          </cell>
          <cell r="E684">
            <v>100000</v>
          </cell>
          <cell r="G684">
            <v>6121000</v>
          </cell>
        </row>
        <row r="685">
          <cell r="B685" t="str">
            <v>FPUS2</v>
          </cell>
          <cell r="E685">
            <v>100000</v>
          </cell>
          <cell r="G685">
            <v>6138000</v>
          </cell>
        </row>
        <row r="686">
          <cell r="B686" t="str">
            <v>FPUS2</v>
          </cell>
          <cell r="E686">
            <v>100000</v>
          </cell>
          <cell r="G686">
            <v>6157000</v>
          </cell>
        </row>
        <row r="687">
          <cell r="B687" t="str">
            <v>FPUS2</v>
          </cell>
          <cell r="E687">
            <v>300000</v>
          </cell>
          <cell r="G687">
            <v>18360000</v>
          </cell>
        </row>
        <row r="688">
          <cell r="B688" t="str">
            <v>FPUS2</v>
          </cell>
          <cell r="E688">
            <v>500000</v>
          </cell>
          <cell r="G688">
            <v>30695000</v>
          </cell>
        </row>
        <row r="689">
          <cell r="B689" t="str">
            <v>FPUS2</v>
          </cell>
          <cell r="E689">
            <v>200000</v>
          </cell>
          <cell r="G689">
            <v>12374000</v>
          </cell>
        </row>
        <row r="690">
          <cell r="B690" t="str">
            <v>FPUS2</v>
          </cell>
          <cell r="E690">
            <v>100000</v>
          </cell>
          <cell r="G690">
            <v>6167000</v>
          </cell>
        </row>
        <row r="691">
          <cell r="B691" t="str">
            <v>FPUS2</v>
          </cell>
          <cell r="E691">
            <v>300000</v>
          </cell>
          <cell r="G691">
            <v>18396000</v>
          </cell>
        </row>
        <row r="692">
          <cell r="B692" t="str">
            <v>FPUS2</v>
          </cell>
          <cell r="E692">
            <v>750000</v>
          </cell>
          <cell r="G692">
            <v>46267500</v>
          </cell>
        </row>
        <row r="693">
          <cell r="B693" t="str">
            <v>FPUS2</v>
          </cell>
          <cell r="E693">
            <v>400000</v>
          </cell>
          <cell r="G693">
            <v>24748000</v>
          </cell>
        </row>
        <row r="694">
          <cell r="B694" t="str">
            <v>FPUS2</v>
          </cell>
          <cell r="E694">
            <v>1000000</v>
          </cell>
          <cell r="G694">
            <v>61860000</v>
          </cell>
        </row>
        <row r="695">
          <cell r="B695" t="str">
            <v>FPUS2</v>
          </cell>
          <cell r="E695">
            <v>175000</v>
          </cell>
          <cell r="G695">
            <v>10864000</v>
          </cell>
        </row>
        <row r="696">
          <cell r="B696" t="str">
            <v>FPUS2</v>
          </cell>
          <cell r="E696">
            <v>100000</v>
          </cell>
          <cell r="G696">
            <v>6208000</v>
          </cell>
        </row>
        <row r="697">
          <cell r="B697" t="str">
            <v>FPUS2</v>
          </cell>
          <cell r="E697">
            <v>175000</v>
          </cell>
          <cell r="G697">
            <v>10885000</v>
          </cell>
        </row>
        <row r="698">
          <cell r="B698" t="str">
            <v>FPUS2</v>
          </cell>
          <cell r="E698">
            <v>75000</v>
          </cell>
          <cell r="G698">
            <v>4650750</v>
          </cell>
        </row>
        <row r="699">
          <cell r="B699" t="str">
            <v>FPUS2</v>
          </cell>
          <cell r="E699">
            <v>100000</v>
          </cell>
          <cell r="G699">
            <v>6107000</v>
          </cell>
        </row>
        <row r="700">
          <cell r="B700" t="str">
            <v>FPUS2</v>
          </cell>
          <cell r="E700">
            <v>500000</v>
          </cell>
          <cell r="G700">
            <v>30865000</v>
          </cell>
        </row>
        <row r="701">
          <cell r="B701" t="str">
            <v>FPUS2</v>
          </cell>
          <cell r="E701">
            <v>500000</v>
          </cell>
          <cell r="G701">
            <v>30795000</v>
          </cell>
        </row>
        <row r="702">
          <cell r="B702" t="str">
            <v>FPUS2</v>
          </cell>
          <cell r="E702">
            <v>700000</v>
          </cell>
          <cell r="G702">
            <v>43309000</v>
          </cell>
        </row>
        <row r="703">
          <cell r="B703" t="str">
            <v>FPUS2</v>
          </cell>
          <cell r="E703">
            <v>175000</v>
          </cell>
          <cell r="G703">
            <v>10813250</v>
          </cell>
        </row>
        <row r="704">
          <cell r="B704" t="str">
            <v>FPUS2</v>
          </cell>
          <cell r="E704">
            <v>1000000</v>
          </cell>
          <cell r="G704">
            <v>62020000</v>
          </cell>
        </row>
        <row r="705">
          <cell r="B705" t="str">
            <v>FPUS2</v>
          </cell>
          <cell r="E705">
            <v>50000</v>
          </cell>
          <cell r="G705">
            <v>3051500</v>
          </cell>
        </row>
        <row r="706">
          <cell r="B706" t="str">
            <v>FPUS2</v>
          </cell>
          <cell r="E706">
            <v>50000</v>
          </cell>
          <cell r="G706">
            <v>3052000</v>
          </cell>
        </row>
        <row r="707">
          <cell r="B707" t="str">
            <v>FPUS2</v>
          </cell>
          <cell r="E707">
            <v>50000</v>
          </cell>
          <cell r="G707">
            <v>3056500</v>
          </cell>
        </row>
        <row r="708">
          <cell r="B708" t="str">
            <v>FPUS2</v>
          </cell>
          <cell r="E708">
            <v>50000</v>
          </cell>
          <cell r="G708">
            <v>3060000</v>
          </cell>
        </row>
        <row r="709">
          <cell r="B709" t="str">
            <v>FPUS2</v>
          </cell>
          <cell r="E709">
            <v>50000</v>
          </cell>
          <cell r="G709">
            <v>3060500</v>
          </cell>
        </row>
        <row r="710">
          <cell r="B710" t="str">
            <v>FPUS2</v>
          </cell>
          <cell r="E710">
            <v>50000</v>
          </cell>
          <cell r="G710">
            <v>3061000</v>
          </cell>
        </row>
        <row r="711">
          <cell r="B711" t="str">
            <v>FPUS2</v>
          </cell>
          <cell r="E711">
            <v>50000</v>
          </cell>
          <cell r="G711">
            <v>3072000</v>
          </cell>
        </row>
        <row r="712">
          <cell r="B712" t="str">
            <v>FPUS2</v>
          </cell>
          <cell r="E712">
            <v>50000</v>
          </cell>
          <cell r="G712">
            <v>3072500</v>
          </cell>
        </row>
        <row r="713">
          <cell r="B713" t="str">
            <v>FPUS2</v>
          </cell>
          <cell r="E713">
            <v>50000</v>
          </cell>
          <cell r="G713">
            <v>3073000</v>
          </cell>
        </row>
        <row r="714">
          <cell r="B714" t="str">
            <v>FPUS2</v>
          </cell>
          <cell r="E714">
            <v>200000</v>
          </cell>
          <cell r="G714">
            <v>12256000</v>
          </cell>
        </row>
        <row r="715">
          <cell r="B715" t="str">
            <v>FPUS2</v>
          </cell>
          <cell r="E715">
            <v>1150000</v>
          </cell>
          <cell r="G715">
            <v>71185000</v>
          </cell>
        </row>
        <row r="716">
          <cell r="B716" t="str">
            <v>FPUS2</v>
          </cell>
          <cell r="E716">
            <v>1150000</v>
          </cell>
          <cell r="G716">
            <v>71219500</v>
          </cell>
        </row>
        <row r="717">
          <cell r="B717" t="str">
            <v>FPUS2</v>
          </cell>
          <cell r="E717">
            <v>53461.75</v>
          </cell>
          <cell r="G717">
            <v>3265978.3075000001</v>
          </cell>
        </row>
        <row r="718">
          <cell r="B718" t="str">
            <v>FPUS2</v>
          </cell>
          <cell r="E718">
            <v>58740</v>
          </cell>
          <cell r="G718">
            <v>3593125.8000000003</v>
          </cell>
        </row>
        <row r="719">
          <cell r="B719" t="str">
            <v>FPUS2</v>
          </cell>
          <cell r="E719">
            <v>311671.36</v>
          </cell>
          <cell r="G719">
            <v>19058703.663999997</v>
          </cell>
        </row>
        <row r="720">
          <cell r="B720" t="str">
            <v>FPUS2</v>
          </cell>
          <cell r="E720">
            <v>500000</v>
          </cell>
          <cell r="G720">
            <v>30895000</v>
          </cell>
        </row>
        <row r="721">
          <cell r="B721" t="str">
            <v>FPUS2</v>
          </cell>
          <cell r="E721">
            <v>100000</v>
          </cell>
          <cell r="G721">
            <v>6186000</v>
          </cell>
        </row>
        <row r="722">
          <cell r="B722" t="str">
            <v>FPUS2</v>
          </cell>
          <cell r="E722">
            <v>100000</v>
          </cell>
          <cell r="G722">
            <v>6124000</v>
          </cell>
        </row>
        <row r="723">
          <cell r="B723" t="str">
            <v>FPUS2</v>
          </cell>
          <cell r="E723">
            <v>500000</v>
          </cell>
          <cell r="G723">
            <v>30795000</v>
          </cell>
        </row>
        <row r="724">
          <cell r="B724" t="str">
            <v>FPUS2</v>
          </cell>
          <cell r="E724">
            <v>175000</v>
          </cell>
          <cell r="G724">
            <v>10820250</v>
          </cell>
        </row>
        <row r="725">
          <cell r="B725" t="str">
            <v>FPUS2</v>
          </cell>
          <cell r="E725">
            <v>175000</v>
          </cell>
          <cell r="G725">
            <v>10827250</v>
          </cell>
        </row>
        <row r="726">
          <cell r="B726" t="str">
            <v>FPUS2</v>
          </cell>
          <cell r="E726">
            <v>100000</v>
          </cell>
          <cell r="G726">
            <v>6187000</v>
          </cell>
        </row>
        <row r="727">
          <cell r="B727" t="str">
            <v>FPUS2</v>
          </cell>
          <cell r="E727">
            <v>100000</v>
          </cell>
          <cell r="G727">
            <v>6187000</v>
          </cell>
        </row>
        <row r="728">
          <cell r="B728" t="str">
            <v>FPUS2</v>
          </cell>
          <cell r="E728">
            <v>50000</v>
          </cell>
          <cell r="G728">
            <v>3066500</v>
          </cell>
        </row>
        <row r="729">
          <cell r="B729" t="str">
            <v>FPUS2</v>
          </cell>
          <cell r="E729">
            <v>200000</v>
          </cell>
          <cell r="G729">
            <v>12374000</v>
          </cell>
        </row>
        <row r="730">
          <cell r="B730" t="str">
            <v>FPUS2</v>
          </cell>
          <cell r="E730">
            <v>100000</v>
          </cell>
          <cell r="G730">
            <v>6105000</v>
          </cell>
        </row>
        <row r="731">
          <cell r="B731" t="str">
            <v>FPUS2</v>
          </cell>
          <cell r="E731">
            <v>500000</v>
          </cell>
          <cell r="G731">
            <v>30985000</v>
          </cell>
        </row>
        <row r="732">
          <cell r="B732" t="str">
            <v>FPUS2</v>
          </cell>
          <cell r="E732">
            <v>200000</v>
          </cell>
          <cell r="G732">
            <v>12374000</v>
          </cell>
        </row>
        <row r="733">
          <cell r="B733" t="str">
            <v>FPUS2</v>
          </cell>
          <cell r="E733">
            <v>500000</v>
          </cell>
          <cell r="G733">
            <v>31075000</v>
          </cell>
        </row>
        <row r="734">
          <cell r="B734" t="str">
            <v>FPUS2</v>
          </cell>
          <cell r="E734">
            <v>1400000</v>
          </cell>
          <cell r="G734">
            <v>85932000</v>
          </cell>
        </row>
        <row r="735">
          <cell r="B735" t="str">
            <v>FPUS2</v>
          </cell>
          <cell r="E735">
            <v>200000</v>
          </cell>
          <cell r="G735">
            <v>12298000</v>
          </cell>
        </row>
        <row r="736">
          <cell r="B736" t="str">
            <v>FPUS2</v>
          </cell>
          <cell r="E736">
            <v>175000</v>
          </cell>
          <cell r="G736">
            <v>10871000</v>
          </cell>
        </row>
        <row r="737">
          <cell r="B737" t="str">
            <v>FPUS2</v>
          </cell>
          <cell r="E737">
            <v>175000</v>
          </cell>
          <cell r="G737">
            <v>10804500</v>
          </cell>
        </row>
        <row r="738">
          <cell r="B738" t="str">
            <v>FPUS2</v>
          </cell>
          <cell r="E738">
            <v>175000</v>
          </cell>
          <cell r="G738">
            <v>10878000</v>
          </cell>
        </row>
        <row r="739">
          <cell r="B739" t="str">
            <v>FPUS2</v>
          </cell>
          <cell r="E739">
            <v>100000</v>
          </cell>
          <cell r="G739">
            <v>6208000</v>
          </cell>
        </row>
        <row r="740">
          <cell r="B740" t="str">
            <v>FPUS2</v>
          </cell>
          <cell r="E740">
            <v>75000</v>
          </cell>
          <cell r="G740">
            <v>4567500</v>
          </cell>
        </row>
        <row r="741">
          <cell r="B741" t="str">
            <v>FPUS2</v>
          </cell>
          <cell r="E741">
            <v>125000</v>
          </cell>
          <cell r="G741">
            <v>7642500</v>
          </cell>
        </row>
        <row r="742">
          <cell r="B742" t="str">
            <v>FPUS2</v>
          </cell>
          <cell r="E742">
            <v>75000</v>
          </cell>
          <cell r="G742">
            <v>4578000</v>
          </cell>
        </row>
        <row r="743">
          <cell r="B743" t="str">
            <v>FPUS2</v>
          </cell>
          <cell r="E743">
            <v>125000</v>
          </cell>
          <cell r="G743">
            <v>7688750</v>
          </cell>
        </row>
        <row r="744">
          <cell r="B744" t="str">
            <v>FPUS2</v>
          </cell>
          <cell r="E744">
            <v>125000</v>
          </cell>
          <cell r="G744">
            <v>7672500</v>
          </cell>
        </row>
        <row r="745">
          <cell r="B745" t="str">
            <v>FPUS2</v>
          </cell>
          <cell r="E745">
            <v>125000</v>
          </cell>
          <cell r="G745">
            <v>7655000</v>
          </cell>
        </row>
        <row r="746">
          <cell r="B746" t="str">
            <v>FPUS2</v>
          </cell>
          <cell r="E746">
            <v>200000</v>
          </cell>
          <cell r="G746">
            <v>12280000</v>
          </cell>
        </row>
        <row r="747">
          <cell r="B747" t="str">
            <v>FPUS2</v>
          </cell>
          <cell r="E747">
            <v>125000</v>
          </cell>
          <cell r="G747">
            <v>7665000</v>
          </cell>
        </row>
        <row r="748">
          <cell r="B748" t="str">
            <v>FPUS2</v>
          </cell>
          <cell r="E748">
            <v>125000</v>
          </cell>
          <cell r="G748">
            <v>7747500</v>
          </cell>
        </row>
        <row r="749">
          <cell r="B749" t="str">
            <v>FPUS2</v>
          </cell>
          <cell r="E749">
            <v>125000</v>
          </cell>
          <cell r="G749">
            <v>7736250</v>
          </cell>
        </row>
        <row r="750">
          <cell r="B750" t="str">
            <v>FPUS2</v>
          </cell>
          <cell r="E750">
            <v>125000</v>
          </cell>
          <cell r="G750">
            <v>7701250</v>
          </cell>
        </row>
        <row r="751">
          <cell r="B751" t="str">
            <v>FPUS2</v>
          </cell>
          <cell r="E751">
            <v>2000000</v>
          </cell>
          <cell r="G751">
            <v>124000000</v>
          </cell>
        </row>
        <row r="752">
          <cell r="B752" t="str">
            <v>FPUS2</v>
          </cell>
          <cell r="E752">
            <v>2000000</v>
          </cell>
          <cell r="G752">
            <v>123800000</v>
          </cell>
        </row>
        <row r="753">
          <cell r="B753" t="str">
            <v>FPUS2</v>
          </cell>
          <cell r="E753">
            <v>675000</v>
          </cell>
          <cell r="G753">
            <v>41060250</v>
          </cell>
        </row>
        <row r="754">
          <cell r="B754" t="str">
            <v>FPUS2</v>
          </cell>
          <cell r="E754">
            <v>350000</v>
          </cell>
          <cell r="G754">
            <v>21346500</v>
          </cell>
        </row>
        <row r="755">
          <cell r="B755" t="str">
            <v>FPUS2</v>
          </cell>
          <cell r="E755">
            <v>500000</v>
          </cell>
          <cell r="G755">
            <v>30665000</v>
          </cell>
        </row>
        <row r="756">
          <cell r="B756" t="str">
            <v>FPUS2</v>
          </cell>
          <cell r="E756">
            <v>100000</v>
          </cell>
          <cell r="G756">
            <v>6101000</v>
          </cell>
        </row>
        <row r="757">
          <cell r="B757" t="str">
            <v>FPUS2</v>
          </cell>
          <cell r="E757">
            <v>100000</v>
          </cell>
          <cell r="G757">
            <v>6111000</v>
          </cell>
        </row>
        <row r="758">
          <cell r="B758" t="str">
            <v>FPUS2</v>
          </cell>
          <cell r="E758">
            <v>100000</v>
          </cell>
          <cell r="G758">
            <v>6130000</v>
          </cell>
        </row>
        <row r="759">
          <cell r="B759" t="str">
            <v>FPUS2</v>
          </cell>
          <cell r="E759">
            <v>61600</v>
          </cell>
          <cell r="G759">
            <v>3766224</v>
          </cell>
        </row>
        <row r="760">
          <cell r="B760" t="str">
            <v>FPUS2</v>
          </cell>
          <cell r="E760">
            <v>323400</v>
          </cell>
          <cell r="G760">
            <v>19669188</v>
          </cell>
        </row>
        <row r="761">
          <cell r="B761" t="str">
            <v>FPUS2</v>
          </cell>
          <cell r="E761">
            <v>500000</v>
          </cell>
          <cell r="G761">
            <v>30685000</v>
          </cell>
        </row>
        <row r="762">
          <cell r="B762" t="str">
            <v>FPUS2</v>
          </cell>
          <cell r="E762">
            <v>1000000</v>
          </cell>
          <cell r="G762">
            <v>61420000</v>
          </cell>
        </row>
        <row r="763">
          <cell r="B763" t="str">
            <v>FPUS2</v>
          </cell>
          <cell r="E763">
            <v>100000</v>
          </cell>
          <cell r="G763">
            <v>6180000</v>
          </cell>
        </row>
        <row r="764">
          <cell r="B764" t="str">
            <v>FPUS2</v>
          </cell>
          <cell r="E764">
            <v>126900</v>
          </cell>
          <cell r="G764">
            <v>7600041</v>
          </cell>
        </row>
        <row r="765">
          <cell r="B765" t="str">
            <v>FPUS2</v>
          </cell>
          <cell r="E765">
            <v>123500</v>
          </cell>
          <cell r="G765">
            <v>7396415</v>
          </cell>
        </row>
        <row r="766">
          <cell r="B766" t="str">
            <v>FPUS2</v>
          </cell>
          <cell r="E766">
            <v>39222.300000000003</v>
          </cell>
          <cell r="G766">
            <v>2339610.1950000003</v>
          </cell>
        </row>
        <row r="767">
          <cell r="B767" t="str">
            <v>FPUS2</v>
          </cell>
          <cell r="E767">
            <v>39222.300000000003</v>
          </cell>
          <cell r="G767">
            <v>2339610.1950000003</v>
          </cell>
        </row>
        <row r="768">
          <cell r="B768" t="str">
            <v>FPUS2</v>
          </cell>
          <cell r="E768">
            <v>39222.300000000003</v>
          </cell>
          <cell r="G768">
            <v>2339610.1950000003</v>
          </cell>
        </row>
        <row r="769">
          <cell r="B769" t="str">
            <v>FPUS2</v>
          </cell>
          <cell r="E769">
            <v>33151.81</v>
          </cell>
          <cell r="G769">
            <v>1977505.4664999999</v>
          </cell>
        </row>
        <row r="770">
          <cell r="B770" t="str">
            <v>FPUS2</v>
          </cell>
          <cell r="E770">
            <v>96250</v>
          </cell>
          <cell r="G770">
            <v>5760562.5</v>
          </cell>
        </row>
        <row r="771">
          <cell r="B771" t="str">
            <v>FPUS2</v>
          </cell>
          <cell r="E771">
            <v>38918.879999999997</v>
          </cell>
          <cell r="G771">
            <v>2301273.3744000001</v>
          </cell>
        </row>
        <row r="772">
          <cell r="B772" t="str">
            <v>FPUS2</v>
          </cell>
          <cell r="E772">
            <v>123500</v>
          </cell>
          <cell r="G772">
            <v>7390240</v>
          </cell>
        </row>
        <row r="773">
          <cell r="B773" t="str">
            <v>FPUS2</v>
          </cell>
          <cell r="E773">
            <v>34749</v>
          </cell>
          <cell r="G773">
            <v>2118994.02</v>
          </cell>
        </row>
        <row r="774">
          <cell r="B774" t="str">
            <v>FPUS2</v>
          </cell>
          <cell r="E774">
            <v>38610</v>
          </cell>
          <cell r="G774">
            <v>2354437.7999999998</v>
          </cell>
        </row>
        <row r="775">
          <cell r="B775" t="str">
            <v>FPUS2</v>
          </cell>
          <cell r="E775">
            <v>38610</v>
          </cell>
          <cell r="G775">
            <v>2354437.7999999998</v>
          </cell>
        </row>
        <row r="776">
          <cell r="B776" t="str">
            <v>FPUS2</v>
          </cell>
          <cell r="E776">
            <v>34875</v>
          </cell>
          <cell r="G776">
            <v>2126677.5</v>
          </cell>
        </row>
        <row r="777">
          <cell r="B777" t="str">
            <v>FPUS2</v>
          </cell>
          <cell r="E777">
            <v>39721.5</v>
          </cell>
          <cell r="G777">
            <v>2422217.0699999998</v>
          </cell>
        </row>
        <row r="778">
          <cell r="B778" t="str">
            <v>FPUS2</v>
          </cell>
          <cell r="E778">
            <v>35280</v>
          </cell>
          <cell r="G778">
            <v>2151374.4</v>
          </cell>
        </row>
        <row r="779">
          <cell r="B779" t="str">
            <v>FPUS2</v>
          </cell>
          <cell r="E779">
            <v>46452</v>
          </cell>
          <cell r="G779">
            <v>2832642.96</v>
          </cell>
        </row>
        <row r="780">
          <cell r="B780" t="str">
            <v>FPUS2</v>
          </cell>
          <cell r="E780">
            <v>42525.8</v>
          </cell>
          <cell r="G780">
            <v>2593223.284</v>
          </cell>
        </row>
        <row r="781">
          <cell r="B781" t="str">
            <v>FPUS2</v>
          </cell>
          <cell r="E781">
            <v>126900</v>
          </cell>
          <cell r="G781">
            <v>7592427</v>
          </cell>
        </row>
        <row r="782">
          <cell r="B782" t="str">
            <v>FPUS2</v>
          </cell>
          <cell r="E782">
            <v>38975.629999999997</v>
          </cell>
          <cell r="G782">
            <v>2324896.3295</v>
          </cell>
        </row>
        <row r="783">
          <cell r="B783" t="str">
            <v>FPUS2</v>
          </cell>
          <cell r="E783">
            <v>38975.629999999997</v>
          </cell>
          <cell r="G783">
            <v>2324896.3295</v>
          </cell>
        </row>
        <row r="784">
          <cell r="B784" t="str">
            <v>FPUS2</v>
          </cell>
          <cell r="E784">
            <v>38975.629999999997</v>
          </cell>
          <cell r="G784">
            <v>2324896.3295</v>
          </cell>
        </row>
        <row r="785">
          <cell r="B785" t="str">
            <v>FPUS2</v>
          </cell>
          <cell r="E785">
            <v>42446.400000000001</v>
          </cell>
          <cell r="G785">
            <v>2531927.7600000002</v>
          </cell>
        </row>
        <row r="786">
          <cell r="B786" t="str">
            <v>FPUS2</v>
          </cell>
          <cell r="E786">
            <v>39780</v>
          </cell>
          <cell r="G786">
            <v>2372877</v>
          </cell>
        </row>
        <row r="787">
          <cell r="B787" t="str">
            <v>FPUS2</v>
          </cell>
          <cell r="E787">
            <v>49375</v>
          </cell>
          <cell r="G787">
            <v>2945218.75</v>
          </cell>
        </row>
        <row r="788">
          <cell r="B788" t="str">
            <v>FPUS2</v>
          </cell>
          <cell r="E788">
            <v>49375</v>
          </cell>
          <cell r="G788">
            <v>2945218.75</v>
          </cell>
        </row>
        <row r="789">
          <cell r="B789" t="str">
            <v>FPUS2</v>
          </cell>
          <cell r="E789">
            <v>41140.129999999997</v>
          </cell>
          <cell r="G789">
            <v>2506668.1209</v>
          </cell>
        </row>
        <row r="790">
          <cell r="B790" t="str">
            <v>FPUS2</v>
          </cell>
          <cell r="E790">
            <v>33859.870000000003</v>
          </cell>
          <cell r="G790">
            <v>2063081.8791000003</v>
          </cell>
        </row>
        <row r="791">
          <cell r="B791" t="str">
            <v>FPUS2</v>
          </cell>
          <cell r="E791">
            <v>7280.2</v>
          </cell>
          <cell r="G791">
            <v>441180.12</v>
          </cell>
        </row>
        <row r="792">
          <cell r="B792" t="str">
            <v>FPUS2</v>
          </cell>
          <cell r="E792">
            <v>54432</v>
          </cell>
          <cell r="G792">
            <v>3257210.8800000004</v>
          </cell>
        </row>
        <row r="793">
          <cell r="B793" t="str">
            <v>FPUS2</v>
          </cell>
          <cell r="E793">
            <v>39222.300000000003</v>
          </cell>
          <cell r="G793">
            <v>2377263.6030000001</v>
          </cell>
        </row>
        <row r="794">
          <cell r="B794" t="str">
            <v>FPUS2</v>
          </cell>
          <cell r="E794">
            <v>39222.300000000003</v>
          </cell>
          <cell r="G794">
            <v>2392560.3000000003</v>
          </cell>
        </row>
        <row r="795">
          <cell r="B795" t="str">
            <v>FPUS2</v>
          </cell>
          <cell r="E795">
            <v>3444.6</v>
          </cell>
          <cell r="G795">
            <v>208777.20600000001</v>
          </cell>
        </row>
        <row r="796">
          <cell r="B796" t="str">
            <v>FPUS2</v>
          </cell>
          <cell r="E796">
            <v>35777.699999999997</v>
          </cell>
          <cell r="G796">
            <v>2182439.6999999997</v>
          </cell>
        </row>
        <row r="797">
          <cell r="B797" t="str">
            <v>FPUS2</v>
          </cell>
          <cell r="E797">
            <v>46312.5</v>
          </cell>
          <cell r="G797">
            <v>2825062.5</v>
          </cell>
        </row>
        <row r="798">
          <cell r="B798" t="str">
            <v>FPUS2</v>
          </cell>
          <cell r="E798">
            <v>34834.800000000003</v>
          </cell>
          <cell r="G798">
            <v>2124922.8000000003</v>
          </cell>
        </row>
        <row r="799">
          <cell r="B799" t="str">
            <v>FPUS2</v>
          </cell>
          <cell r="E799">
            <v>42657</v>
          </cell>
          <cell r="G799">
            <v>2587573.6199999996</v>
          </cell>
        </row>
        <row r="800">
          <cell r="B800" t="str">
            <v>FPUS2</v>
          </cell>
          <cell r="E800">
            <v>42657</v>
          </cell>
          <cell r="G800">
            <v>2587573.6199999996</v>
          </cell>
        </row>
        <row r="801">
          <cell r="B801" t="str">
            <v>FPUS1</v>
          </cell>
          <cell r="E801">
            <v>173879.62</v>
          </cell>
          <cell r="G801">
            <v>10509284.232799999</v>
          </cell>
        </row>
        <row r="802">
          <cell r="B802" t="str">
            <v>FPUS2</v>
          </cell>
          <cell r="E802">
            <v>96250</v>
          </cell>
          <cell r="G802">
            <v>5760562.5</v>
          </cell>
        </row>
        <row r="803">
          <cell r="B803" t="str">
            <v>FPUS2</v>
          </cell>
          <cell r="E803">
            <v>47083.6</v>
          </cell>
          <cell r="G803">
            <v>2806182.56</v>
          </cell>
        </row>
        <row r="804">
          <cell r="B804" t="str">
            <v>FPUS2</v>
          </cell>
          <cell r="E804">
            <v>47083.68</v>
          </cell>
          <cell r="G804">
            <v>2806187.3280000002</v>
          </cell>
        </row>
        <row r="805">
          <cell r="B805" t="str">
            <v>FPUS2</v>
          </cell>
          <cell r="E805">
            <v>37342.5</v>
          </cell>
          <cell r="G805">
            <v>2225613</v>
          </cell>
        </row>
        <row r="806">
          <cell r="B806" t="str">
            <v>FPUS2</v>
          </cell>
          <cell r="E806">
            <v>36757.5</v>
          </cell>
          <cell r="G806">
            <v>2190747</v>
          </cell>
        </row>
        <row r="807">
          <cell r="B807" t="str">
            <v>FPUS2</v>
          </cell>
          <cell r="E807">
            <v>45337.5</v>
          </cell>
          <cell r="G807">
            <v>2702115</v>
          </cell>
        </row>
        <row r="808">
          <cell r="B808" t="str">
            <v>FPUS2</v>
          </cell>
          <cell r="E808">
            <v>42607.5</v>
          </cell>
          <cell r="G808">
            <v>2539407</v>
          </cell>
        </row>
        <row r="809">
          <cell r="B809" t="str">
            <v>FPUS1</v>
          </cell>
          <cell r="E809">
            <v>21643.63</v>
          </cell>
          <cell r="G809">
            <v>1330001.0635000002</v>
          </cell>
        </row>
        <row r="810">
          <cell r="B810" t="str">
            <v>FPUS1</v>
          </cell>
          <cell r="E810">
            <v>11722.16</v>
          </cell>
          <cell r="G810">
            <v>720326.73200000008</v>
          </cell>
        </row>
        <row r="811">
          <cell r="B811" t="str">
            <v>FPUS1</v>
          </cell>
          <cell r="E811">
            <v>26532.82</v>
          </cell>
          <cell r="G811">
            <v>1630441.7890000001</v>
          </cell>
        </row>
        <row r="812">
          <cell r="B812" t="str">
            <v>FPUS2</v>
          </cell>
          <cell r="E812">
            <v>18377.5</v>
          </cell>
          <cell r="G812">
            <v>1103568.875</v>
          </cell>
        </row>
        <row r="813">
          <cell r="B813" t="str">
            <v>FPUS2</v>
          </cell>
          <cell r="E813">
            <v>30900</v>
          </cell>
          <cell r="G813">
            <v>1847820</v>
          </cell>
        </row>
        <row r="814">
          <cell r="B814" t="str">
            <v>FPUS2</v>
          </cell>
          <cell r="E814">
            <v>123500</v>
          </cell>
          <cell r="G814">
            <v>7385300</v>
          </cell>
        </row>
        <row r="815">
          <cell r="B815" t="str">
            <v>FPUS2</v>
          </cell>
          <cell r="E815">
            <v>34750</v>
          </cell>
          <cell r="G815">
            <v>2119402.5</v>
          </cell>
        </row>
        <row r="816">
          <cell r="B816" t="str">
            <v>FPUS2</v>
          </cell>
          <cell r="E816">
            <v>38697.75</v>
          </cell>
          <cell r="G816">
            <v>2360175.7725</v>
          </cell>
        </row>
        <row r="817">
          <cell r="B817" t="str">
            <v>FPUS2</v>
          </cell>
          <cell r="E817">
            <v>30576</v>
          </cell>
          <cell r="G817">
            <v>1864830.24</v>
          </cell>
        </row>
        <row r="818">
          <cell r="B818" t="str">
            <v>FPUS2</v>
          </cell>
          <cell r="E818">
            <v>47040</v>
          </cell>
          <cell r="G818">
            <v>2868969.6</v>
          </cell>
        </row>
        <row r="819">
          <cell r="B819" t="str">
            <v>FPUS2</v>
          </cell>
          <cell r="E819">
            <v>34875</v>
          </cell>
          <cell r="G819">
            <v>2127026.25</v>
          </cell>
        </row>
        <row r="820">
          <cell r="B820" t="str">
            <v>FPUS2</v>
          </cell>
          <cell r="E820">
            <v>1210.75</v>
          </cell>
          <cell r="G820">
            <v>72269.667499999996</v>
          </cell>
        </row>
        <row r="821">
          <cell r="B821" t="str">
            <v>FPUS2</v>
          </cell>
          <cell r="E821">
            <v>40589.25</v>
          </cell>
          <cell r="G821">
            <v>2475538.3574999999</v>
          </cell>
        </row>
        <row r="822">
          <cell r="B822" t="str">
            <v>FPUS2</v>
          </cell>
          <cell r="E822">
            <v>36786.75</v>
          </cell>
          <cell r="G822">
            <v>2196168.9750000001</v>
          </cell>
        </row>
        <row r="823">
          <cell r="B823" t="str">
            <v>FPUS2</v>
          </cell>
          <cell r="E823">
            <v>39382.199999999997</v>
          </cell>
          <cell r="G823">
            <v>2351117.34</v>
          </cell>
        </row>
        <row r="824">
          <cell r="B824" t="str">
            <v>FPUS2</v>
          </cell>
          <cell r="E824">
            <v>39382.199999999997</v>
          </cell>
          <cell r="G824">
            <v>2351117.34</v>
          </cell>
        </row>
        <row r="825">
          <cell r="B825" t="str">
            <v>FPUS2</v>
          </cell>
          <cell r="E825">
            <v>46020</v>
          </cell>
          <cell r="G825">
            <v>2747394</v>
          </cell>
        </row>
        <row r="826">
          <cell r="B826" t="str">
            <v>FPUS2</v>
          </cell>
          <cell r="E826">
            <v>34125</v>
          </cell>
          <cell r="G826">
            <v>2083672.5</v>
          </cell>
        </row>
        <row r="827">
          <cell r="B827" t="str">
            <v>FPUS2</v>
          </cell>
          <cell r="E827">
            <v>15375</v>
          </cell>
          <cell r="G827">
            <v>917580</v>
          </cell>
        </row>
        <row r="828">
          <cell r="B828" t="str">
            <v>FPUS2</v>
          </cell>
          <cell r="E828">
            <v>32175</v>
          </cell>
          <cell r="G828">
            <v>1920204</v>
          </cell>
        </row>
        <row r="829">
          <cell r="B829" t="str">
            <v>FPUS1</v>
          </cell>
          <cell r="E829">
            <v>29131.98</v>
          </cell>
          <cell r="G829">
            <v>1791616.77</v>
          </cell>
        </row>
        <row r="830">
          <cell r="B830" t="str">
            <v>FPUS1</v>
          </cell>
          <cell r="E830">
            <v>6956.44</v>
          </cell>
          <cell r="G830">
            <v>421142.87759999995</v>
          </cell>
        </row>
        <row r="831">
          <cell r="B831" t="str">
            <v>FPUS2</v>
          </cell>
          <cell r="E831">
            <v>37644.75</v>
          </cell>
          <cell r="G831">
            <v>2247768.0225</v>
          </cell>
        </row>
        <row r="832">
          <cell r="B832" t="str">
            <v>FPUS2</v>
          </cell>
          <cell r="E832">
            <v>64575</v>
          </cell>
          <cell r="G832">
            <v>3840275.25</v>
          </cell>
        </row>
        <row r="833">
          <cell r="B833" t="str">
            <v>FPUS2</v>
          </cell>
          <cell r="E833">
            <v>38975.629999999997</v>
          </cell>
          <cell r="G833">
            <v>2324896.3295</v>
          </cell>
        </row>
        <row r="834">
          <cell r="B834" t="str">
            <v>FPUS2</v>
          </cell>
          <cell r="E834">
            <v>35100</v>
          </cell>
          <cell r="G834">
            <v>2130219</v>
          </cell>
        </row>
        <row r="835">
          <cell r="B835" t="str">
            <v>FPUS2</v>
          </cell>
          <cell r="E835">
            <v>7317.3</v>
          </cell>
          <cell r="G835">
            <v>436476.94500000001</v>
          </cell>
        </row>
        <row r="836">
          <cell r="B836" t="str">
            <v>FPUS2</v>
          </cell>
          <cell r="E836">
            <v>39900</v>
          </cell>
          <cell r="G836">
            <v>2421531</v>
          </cell>
        </row>
        <row r="837">
          <cell r="B837" t="str">
            <v>FPUS2</v>
          </cell>
          <cell r="E837">
            <v>34834.800000000003</v>
          </cell>
          <cell r="G837">
            <v>2126664.54</v>
          </cell>
        </row>
        <row r="838">
          <cell r="B838" t="str">
            <v>FPUS2</v>
          </cell>
          <cell r="E838">
            <v>11567.3</v>
          </cell>
          <cell r="G838">
            <v>689989.44499999995</v>
          </cell>
        </row>
        <row r="839">
          <cell r="B839" t="str">
            <v>FPUS2</v>
          </cell>
          <cell r="E839">
            <v>31040.2</v>
          </cell>
          <cell r="G839">
            <v>1895004.21</v>
          </cell>
        </row>
        <row r="840">
          <cell r="B840" t="str">
            <v>FPUS2</v>
          </cell>
          <cell r="E840">
            <v>44828.55</v>
          </cell>
          <cell r="G840">
            <v>2674023.0075000003</v>
          </cell>
        </row>
        <row r="841">
          <cell r="B841" t="str">
            <v>FPUS2</v>
          </cell>
          <cell r="E841">
            <v>89578.12</v>
          </cell>
          <cell r="G841">
            <v>5506367.0363999996</v>
          </cell>
        </row>
        <row r="842">
          <cell r="B842" t="str">
            <v>FPUS2</v>
          </cell>
          <cell r="E842">
            <v>32373.43</v>
          </cell>
          <cell r="G842">
            <v>1928485.2250999999</v>
          </cell>
        </row>
        <row r="843">
          <cell r="B843" t="str">
            <v>FPUS2</v>
          </cell>
          <cell r="E843">
            <v>32373.43</v>
          </cell>
          <cell r="G843">
            <v>1928485.2250999999</v>
          </cell>
        </row>
        <row r="844">
          <cell r="B844" t="str">
            <v>FPUS2</v>
          </cell>
          <cell r="E844">
            <v>32373.43</v>
          </cell>
          <cell r="G844">
            <v>1928485.2250999999</v>
          </cell>
        </row>
        <row r="845">
          <cell r="B845" t="str">
            <v>FPUS2</v>
          </cell>
          <cell r="E845">
            <v>40051.07</v>
          </cell>
          <cell r="G845">
            <v>2385842.2398999999</v>
          </cell>
        </row>
        <row r="846">
          <cell r="B846" t="str">
            <v>FPUS2</v>
          </cell>
          <cell r="E846">
            <v>40051.07</v>
          </cell>
          <cell r="G846">
            <v>2385842.2398999999</v>
          </cell>
        </row>
        <row r="847">
          <cell r="B847" t="str">
            <v>FPUS2</v>
          </cell>
          <cell r="E847">
            <v>42900</v>
          </cell>
          <cell r="G847">
            <v>2555553</v>
          </cell>
        </row>
        <row r="848">
          <cell r="B848" t="str">
            <v>FPUS2</v>
          </cell>
          <cell r="E848">
            <v>33345</v>
          </cell>
          <cell r="G848">
            <v>1988695.8</v>
          </cell>
        </row>
        <row r="849">
          <cell r="B849" t="str">
            <v>FPUS2</v>
          </cell>
          <cell r="E849">
            <v>39780</v>
          </cell>
          <cell r="G849">
            <v>2372479.2000000002</v>
          </cell>
        </row>
        <row r="850">
          <cell r="B850" t="str">
            <v>FPUS2</v>
          </cell>
          <cell r="E850">
            <v>16274.41</v>
          </cell>
          <cell r="G850">
            <v>1000225.2386</v>
          </cell>
        </row>
        <row r="851">
          <cell r="B851" t="str">
            <v>FPUS2</v>
          </cell>
          <cell r="E851">
            <v>63605.39</v>
          </cell>
          <cell r="G851">
            <v>3909187.2694000001</v>
          </cell>
        </row>
        <row r="852">
          <cell r="B852" t="str">
            <v>FPUS2</v>
          </cell>
          <cell r="E852">
            <v>23300.23</v>
          </cell>
          <cell r="G852">
            <v>1432032.1358</v>
          </cell>
        </row>
        <row r="853">
          <cell r="B853" t="str">
            <v>FPUS2</v>
          </cell>
          <cell r="E853">
            <v>20805.68</v>
          </cell>
          <cell r="G853">
            <v>1278717.0928</v>
          </cell>
        </row>
        <row r="854">
          <cell r="B854" t="str">
            <v>FPUS2</v>
          </cell>
          <cell r="E854">
            <v>18160.32</v>
          </cell>
          <cell r="G854">
            <v>1097428.1376</v>
          </cell>
        </row>
        <row r="855">
          <cell r="B855" t="str">
            <v>FPUS2</v>
          </cell>
          <cell r="E855">
            <v>37635</v>
          </cell>
          <cell r="G855">
            <v>2241540.6</v>
          </cell>
        </row>
        <row r="856">
          <cell r="B856" t="str">
            <v>FPUS2</v>
          </cell>
          <cell r="E856">
            <v>37635</v>
          </cell>
          <cell r="G856">
            <v>2241540.6</v>
          </cell>
        </row>
        <row r="857">
          <cell r="B857" t="str">
            <v>FPUS2</v>
          </cell>
          <cell r="E857">
            <v>37635</v>
          </cell>
          <cell r="G857">
            <v>2241540.6</v>
          </cell>
        </row>
        <row r="858">
          <cell r="B858" t="str">
            <v>FPUS2</v>
          </cell>
          <cell r="E858">
            <v>35770</v>
          </cell>
          <cell r="G858">
            <v>2130461.2000000002</v>
          </cell>
        </row>
        <row r="859">
          <cell r="B859" t="str">
            <v>FPUS2</v>
          </cell>
          <cell r="E859">
            <v>64350</v>
          </cell>
          <cell r="G859">
            <v>3832686</v>
          </cell>
        </row>
        <row r="860">
          <cell r="B860" t="str">
            <v>FPUS2</v>
          </cell>
          <cell r="E860">
            <v>41074</v>
          </cell>
          <cell r="G860">
            <v>2446367.44</v>
          </cell>
        </row>
        <row r="861">
          <cell r="B861" t="str">
            <v>FPUS2</v>
          </cell>
          <cell r="E861">
            <v>47040</v>
          </cell>
          <cell r="G861">
            <v>2801702.4</v>
          </cell>
        </row>
        <row r="862">
          <cell r="B862" t="str">
            <v>FPUS2</v>
          </cell>
          <cell r="E862">
            <v>38828.160000000003</v>
          </cell>
          <cell r="G862">
            <v>2312605.2096000002</v>
          </cell>
        </row>
        <row r="863">
          <cell r="B863" t="str">
            <v>FPUS2</v>
          </cell>
          <cell r="E863">
            <v>35755.5</v>
          </cell>
          <cell r="G863">
            <v>2129597.58</v>
          </cell>
        </row>
        <row r="864">
          <cell r="B864" t="str">
            <v>FPUS2</v>
          </cell>
          <cell r="E864">
            <v>72000</v>
          </cell>
          <cell r="G864">
            <v>4288320</v>
          </cell>
        </row>
        <row r="865">
          <cell r="B865" t="str">
            <v>FPUS2</v>
          </cell>
          <cell r="E865">
            <v>39721.5</v>
          </cell>
          <cell r="G865">
            <v>2365812.54</v>
          </cell>
        </row>
        <row r="866">
          <cell r="B866" t="str">
            <v>FPUS2</v>
          </cell>
          <cell r="E866">
            <v>35300</v>
          </cell>
          <cell r="G866">
            <v>2102468</v>
          </cell>
        </row>
        <row r="867">
          <cell r="B867" t="str">
            <v>FPUS2</v>
          </cell>
          <cell r="E867">
            <v>35300</v>
          </cell>
          <cell r="G867">
            <v>2102468</v>
          </cell>
        </row>
        <row r="868">
          <cell r="B868" t="str">
            <v>FPUS2</v>
          </cell>
          <cell r="E868">
            <v>36300</v>
          </cell>
          <cell r="G868">
            <v>2162028</v>
          </cell>
        </row>
        <row r="869">
          <cell r="B869" t="str">
            <v>FPUS2</v>
          </cell>
          <cell r="E869">
            <v>36300</v>
          </cell>
          <cell r="G869">
            <v>2162028</v>
          </cell>
        </row>
        <row r="870">
          <cell r="B870" t="str">
            <v>FPUS2</v>
          </cell>
          <cell r="E870">
            <v>41834.5</v>
          </cell>
          <cell r="G870">
            <v>2491662.8200000003</v>
          </cell>
        </row>
        <row r="871">
          <cell r="B871" t="str">
            <v>FPUS2</v>
          </cell>
          <cell r="E871">
            <v>71511</v>
          </cell>
          <cell r="G871">
            <v>4259195.16</v>
          </cell>
        </row>
        <row r="872">
          <cell r="B872" t="str">
            <v>FPUS1</v>
          </cell>
          <cell r="E872">
            <v>80643.86</v>
          </cell>
          <cell r="G872">
            <v>4956774.8549000006</v>
          </cell>
        </row>
        <row r="873">
          <cell r="B873" t="str">
            <v>FPUS1</v>
          </cell>
          <cell r="E873">
            <v>5377.65</v>
          </cell>
          <cell r="G873">
            <v>324810.06</v>
          </cell>
        </row>
        <row r="874">
          <cell r="B874" t="str">
            <v>FPUS2</v>
          </cell>
          <cell r="E874">
            <v>45754.8</v>
          </cell>
          <cell r="G874">
            <v>2726986.08</v>
          </cell>
        </row>
        <row r="875">
          <cell r="B875" t="str">
            <v>FPUS2</v>
          </cell>
          <cell r="E875">
            <v>34834.800000000003</v>
          </cell>
          <cell r="G875">
            <v>2076154.0800000003</v>
          </cell>
        </row>
        <row r="876">
          <cell r="B876" t="str">
            <v>FPUS2</v>
          </cell>
          <cell r="E876">
            <v>45825</v>
          </cell>
          <cell r="G876">
            <v>2721088.5</v>
          </cell>
        </row>
        <row r="877">
          <cell r="B877" t="str">
            <v>FPUS2</v>
          </cell>
          <cell r="E877">
            <v>42615.3</v>
          </cell>
          <cell r="G877">
            <v>2532627.2790000001</v>
          </cell>
        </row>
        <row r="878">
          <cell r="B878" t="str">
            <v>FPUS2</v>
          </cell>
          <cell r="E878">
            <v>38805</v>
          </cell>
          <cell r="G878">
            <v>2306181.15</v>
          </cell>
        </row>
        <row r="879">
          <cell r="B879" t="str">
            <v>FPUS2</v>
          </cell>
          <cell r="E879">
            <v>38805</v>
          </cell>
          <cell r="G879">
            <v>2306181.15</v>
          </cell>
        </row>
        <row r="880">
          <cell r="B880" t="str">
            <v>FPUS2</v>
          </cell>
          <cell r="E880">
            <v>38805</v>
          </cell>
          <cell r="G880">
            <v>2306181.15</v>
          </cell>
        </row>
        <row r="881">
          <cell r="B881" t="str">
            <v>FPUS2</v>
          </cell>
          <cell r="E881">
            <v>39487</v>
          </cell>
          <cell r="G881">
            <v>2346712.41</v>
          </cell>
        </row>
        <row r="882">
          <cell r="B882" t="str">
            <v>FPUS2</v>
          </cell>
          <cell r="E882">
            <v>39487</v>
          </cell>
          <cell r="G882">
            <v>2346712.41</v>
          </cell>
        </row>
        <row r="883">
          <cell r="B883" t="str">
            <v>FPUS2</v>
          </cell>
          <cell r="E883">
            <v>37400</v>
          </cell>
          <cell r="G883">
            <v>2227170</v>
          </cell>
        </row>
        <row r="884">
          <cell r="B884" t="str">
            <v>FPUS2</v>
          </cell>
          <cell r="E884">
            <v>35000</v>
          </cell>
          <cell r="G884">
            <v>2070250</v>
          </cell>
        </row>
        <row r="885">
          <cell r="B885" t="str">
            <v>FPUS2</v>
          </cell>
          <cell r="E885">
            <v>19600</v>
          </cell>
          <cell r="G885">
            <v>1169198.8</v>
          </cell>
        </row>
        <row r="886">
          <cell r="B886" t="str">
            <v>FPUS2</v>
          </cell>
          <cell r="E886">
            <v>32656.25</v>
          </cell>
          <cell r="G886">
            <v>1950884.375</v>
          </cell>
        </row>
        <row r="887">
          <cell r="B887" t="str">
            <v>FPUS2</v>
          </cell>
          <cell r="E887">
            <v>32319</v>
          </cell>
          <cell r="G887">
            <v>1941725.52</v>
          </cell>
        </row>
        <row r="888">
          <cell r="B888" t="str">
            <v>FPUS2</v>
          </cell>
          <cell r="E888">
            <v>18000</v>
          </cell>
          <cell r="G888">
            <v>1063832.3999999999</v>
          </cell>
        </row>
        <row r="889">
          <cell r="B889" t="str">
            <v>FPUS1</v>
          </cell>
          <cell r="E889">
            <v>7400</v>
          </cell>
          <cell r="G889">
            <v>446498.24</v>
          </cell>
        </row>
        <row r="890">
          <cell r="B890" t="str">
            <v>FPUS1</v>
          </cell>
          <cell r="E890">
            <v>8500</v>
          </cell>
          <cell r="G890">
            <v>512869.60000000003</v>
          </cell>
        </row>
        <row r="891">
          <cell r="B891" t="str">
            <v>FPUS1</v>
          </cell>
          <cell r="E891">
            <v>10700</v>
          </cell>
          <cell r="G891">
            <v>645612.32000000007</v>
          </cell>
        </row>
        <row r="892">
          <cell r="B892" t="str">
            <v>FPUS2</v>
          </cell>
          <cell r="E892">
            <v>34431</v>
          </cell>
          <cell r="G892">
            <v>2071024.65</v>
          </cell>
        </row>
        <row r="893">
          <cell r="B893" t="str">
            <v>FPUS2</v>
          </cell>
          <cell r="E893">
            <v>38831.83</v>
          </cell>
          <cell r="G893">
            <v>2333404.6647000001</v>
          </cell>
        </row>
        <row r="894">
          <cell r="B894" t="str">
            <v>FPUS2</v>
          </cell>
          <cell r="E894">
            <v>48000</v>
          </cell>
          <cell r="G894">
            <v>2889600</v>
          </cell>
        </row>
        <row r="895">
          <cell r="B895" t="str">
            <v>FPUS1</v>
          </cell>
          <cell r="E895">
            <v>7000</v>
          </cell>
          <cell r="G895">
            <v>421664.6</v>
          </cell>
        </row>
        <row r="896">
          <cell r="B896" t="str">
            <v>FPUS1</v>
          </cell>
          <cell r="E896">
            <v>5700</v>
          </cell>
          <cell r="G896">
            <v>343071.60000000003</v>
          </cell>
        </row>
        <row r="897">
          <cell r="B897" t="str">
            <v>FPUS2</v>
          </cell>
          <cell r="E897">
            <v>12100</v>
          </cell>
          <cell r="G897">
            <v>724879.54</v>
          </cell>
        </row>
        <row r="898">
          <cell r="B898" t="str">
            <v>FPUS2</v>
          </cell>
          <cell r="E898">
            <v>37647.5</v>
          </cell>
          <cell r="G898">
            <v>2249438.125</v>
          </cell>
        </row>
        <row r="899">
          <cell r="B899" t="str">
            <v>FPUS2</v>
          </cell>
          <cell r="E899">
            <v>49659</v>
          </cell>
          <cell r="G899">
            <v>2955703.68</v>
          </cell>
        </row>
        <row r="900">
          <cell r="B900" t="str">
            <v>FPUS2</v>
          </cell>
          <cell r="E900">
            <v>31180.400000000001</v>
          </cell>
          <cell r="G900">
            <v>1855857.4080000003</v>
          </cell>
        </row>
        <row r="901">
          <cell r="B901" t="str">
            <v>FPUS2</v>
          </cell>
          <cell r="E901">
            <v>87999.58</v>
          </cell>
          <cell r="G901">
            <v>5406694.1952</v>
          </cell>
        </row>
        <row r="902">
          <cell r="B902" t="str">
            <v>FPUS2</v>
          </cell>
          <cell r="E902">
            <v>176189.68</v>
          </cell>
          <cell r="G902">
            <v>10833903.4232</v>
          </cell>
        </row>
        <row r="903">
          <cell r="B903" t="str">
            <v>FPUS2</v>
          </cell>
          <cell r="E903">
            <v>146298.79</v>
          </cell>
          <cell r="G903">
            <v>8995912.5971000008</v>
          </cell>
        </row>
        <row r="904">
          <cell r="B904" t="str">
            <v>FPUS2</v>
          </cell>
          <cell r="E904">
            <v>146177.03</v>
          </cell>
          <cell r="G904">
            <v>8988425.5746999998</v>
          </cell>
        </row>
        <row r="905">
          <cell r="B905" t="str">
            <v>FPUS2</v>
          </cell>
          <cell r="E905">
            <v>209502.89</v>
          </cell>
          <cell r="G905">
            <v>12913758.139600001</v>
          </cell>
        </row>
        <row r="906">
          <cell r="B906" t="str">
            <v>FPUS2</v>
          </cell>
          <cell r="E906">
            <v>209190.2</v>
          </cell>
          <cell r="G906">
            <v>12852645.888</v>
          </cell>
        </row>
        <row r="907">
          <cell r="B907" t="str">
            <v>FSUS2</v>
          </cell>
          <cell r="E907">
            <v>21420</v>
          </cell>
          <cell r="G907">
            <v>1321614</v>
          </cell>
        </row>
        <row r="908">
          <cell r="B908" t="str">
            <v>FSUS2</v>
          </cell>
          <cell r="E908">
            <v>46266.1</v>
          </cell>
          <cell r="G908">
            <v>2865259.5729999999</v>
          </cell>
        </row>
        <row r="909">
          <cell r="B909" t="str">
            <v>FSUS2</v>
          </cell>
          <cell r="E909">
            <v>7578.4</v>
          </cell>
          <cell r="G909">
            <v>469709.23199999996</v>
          </cell>
        </row>
        <row r="910">
          <cell r="B910" t="str">
            <v>FSUS2</v>
          </cell>
          <cell r="E910">
            <v>37910</v>
          </cell>
          <cell r="G910">
            <v>2332223.2000000002</v>
          </cell>
        </row>
        <row r="911">
          <cell r="B911" t="str">
            <v>FSUS2</v>
          </cell>
          <cell r="E911">
            <v>21420</v>
          </cell>
          <cell r="G911">
            <v>1322470.8</v>
          </cell>
        </row>
        <row r="912">
          <cell r="B912" t="str">
            <v>FSUS2</v>
          </cell>
          <cell r="E912">
            <v>46641.1</v>
          </cell>
          <cell r="G912">
            <v>2889416.145</v>
          </cell>
        </row>
        <row r="913">
          <cell r="B913" t="str">
            <v>FSUS2</v>
          </cell>
          <cell r="E913">
            <v>17397.439999999999</v>
          </cell>
          <cell r="G913">
            <v>1078293.3311999999</v>
          </cell>
        </row>
        <row r="914">
          <cell r="B914" t="str">
            <v>FPEU2</v>
          </cell>
          <cell r="E914">
            <v>57000</v>
          </cell>
          <cell r="G914">
            <v>4642650</v>
          </cell>
        </row>
        <row r="915">
          <cell r="B915" t="str">
            <v>FPEU2</v>
          </cell>
          <cell r="E915">
            <v>90000</v>
          </cell>
          <cell r="G915">
            <v>7224300</v>
          </cell>
        </row>
        <row r="916">
          <cell r="B916" t="str">
            <v>FPEU2</v>
          </cell>
          <cell r="E916">
            <v>64000</v>
          </cell>
          <cell r="G916">
            <v>5113600</v>
          </cell>
        </row>
        <row r="917">
          <cell r="B917" t="str">
            <v>FPEU2</v>
          </cell>
          <cell r="E917">
            <v>122500</v>
          </cell>
          <cell r="G917">
            <v>9922500</v>
          </cell>
        </row>
        <row r="918">
          <cell r="B918" t="str">
            <v>FPEU2</v>
          </cell>
          <cell r="E918">
            <v>25700</v>
          </cell>
          <cell r="G918">
            <v>2050603.0000000002</v>
          </cell>
        </row>
        <row r="919">
          <cell r="B919" t="str">
            <v>FSEU2</v>
          </cell>
          <cell r="E919">
            <v>1400000</v>
          </cell>
          <cell r="G919">
            <v>114730000</v>
          </cell>
        </row>
        <row r="920">
          <cell r="B920" t="str">
            <v>FPUK2</v>
          </cell>
          <cell r="E920">
            <v>6200</v>
          </cell>
          <cell r="G920">
            <v>736741.04</v>
          </cell>
        </row>
        <row r="921">
          <cell r="B921" t="str">
            <v>FPUS2</v>
          </cell>
          <cell r="E921">
            <v>39000</v>
          </cell>
          <cell r="G921">
            <v>2328300</v>
          </cell>
        </row>
        <row r="922">
          <cell r="B922" t="str">
            <v>FPUS2</v>
          </cell>
          <cell r="E922">
            <v>20500</v>
          </cell>
          <cell r="G922">
            <v>1224875</v>
          </cell>
        </row>
        <row r="923">
          <cell r="B923" t="str">
            <v>FPUS2</v>
          </cell>
          <cell r="E923">
            <v>13000</v>
          </cell>
          <cell r="G923">
            <v>777411.7</v>
          </cell>
        </row>
        <row r="924">
          <cell r="B924" t="str">
            <v>FPUS2</v>
          </cell>
          <cell r="E924">
            <v>20000</v>
          </cell>
          <cell r="G924">
            <v>1196018</v>
          </cell>
        </row>
        <row r="925">
          <cell r="B925" t="str">
            <v>FPUS1</v>
          </cell>
          <cell r="E925">
            <v>35000</v>
          </cell>
          <cell r="G925">
            <v>2115400</v>
          </cell>
        </row>
        <row r="926">
          <cell r="B926" t="str">
            <v>FPUS1</v>
          </cell>
          <cell r="E926">
            <v>33500</v>
          </cell>
          <cell r="G926">
            <v>2024740</v>
          </cell>
        </row>
        <row r="927">
          <cell r="B927" t="str">
            <v>FPUS2</v>
          </cell>
          <cell r="E927">
            <v>139700</v>
          </cell>
          <cell r="G927">
            <v>8370824</v>
          </cell>
        </row>
        <row r="928">
          <cell r="B928" t="str">
            <v>FPUS2</v>
          </cell>
          <cell r="E928">
            <v>151500</v>
          </cell>
          <cell r="G928">
            <v>8991525</v>
          </cell>
        </row>
        <row r="929">
          <cell r="B929" t="str">
            <v>FSUS2</v>
          </cell>
          <cell r="E929">
            <v>615000</v>
          </cell>
          <cell r="G929">
            <v>38142300</v>
          </cell>
        </row>
        <row r="930">
          <cell r="B930" t="str">
            <v>FPUS2</v>
          </cell>
          <cell r="E930">
            <v>100000</v>
          </cell>
          <cell r="G930">
            <v>6109000</v>
          </cell>
        </row>
        <row r="931">
          <cell r="B931" t="str">
            <v>FPUS2</v>
          </cell>
          <cell r="E931">
            <v>200000</v>
          </cell>
          <cell r="G931">
            <v>12396000</v>
          </cell>
        </row>
        <row r="932">
          <cell r="B932" t="str">
            <v>FPUS2</v>
          </cell>
          <cell r="E932">
            <v>100000</v>
          </cell>
          <cell r="G932">
            <v>6182000</v>
          </cell>
        </row>
        <row r="933">
          <cell r="B933" t="str">
            <v>FPUS2</v>
          </cell>
          <cell r="E933">
            <v>200000</v>
          </cell>
          <cell r="G933">
            <v>12376000</v>
          </cell>
        </row>
        <row r="934">
          <cell r="B934" t="str">
            <v>FPUS2</v>
          </cell>
          <cell r="E934">
            <v>200000</v>
          </cell>
          <cell r="G934">
            <v>12410000</v>
          </cell>
        </row>
        <row r="935">
          <cell r="B935" t="str">
            <v>FPUS2</v>
          </cell>
          <cell r="E935">
            <v>100000</v>
          </cell>
          <cell r="G935">
            <v>6190000</v>
          </cell>
        </row>
        <row r="936">
          <cell r="B936" t="str">
            <v>FPUS2</v>
          </cell>
          <cell r="E936">
            <v>100000</v>
          </cell>
          <cell r="G936">
            <v>6119000</v>
          </cell>
        </row>
        <row r="937">
          <cell r="B937" t="str">
            <v>FPUS2</v>
          </cell>
          <cell r="E937">
            <v>100000</v>
          </cell>
          <cell r="G937">
            <v>6189000</v>
          </cell>
        </row>
        <row r="938">
          <cell r="B938" t="str">
            <v>FPUS2</v>
          </cell>
          <cell r="E938">
            <v>100000</v>
          </cell>
          <cell r="G938">
            <v>6186000</v>
          </cell>
        </row>
        <row r="939">
          <cell r="B939" t="str">
            <v>FPUS2</v>
          </cell>
          <cell r="E939">
            <v>100000</v>
          </cell>
          <cell r="G939">
            <v>6118000</v>
          </cell>
        </row>
        <row r="940">
          <cell r="B940" t="str">
            <v>FPUS2</v>
          </cell>
          <cell r="E940">
            <v>100000</v>
          </cell>
          <cell r="G940">
            <v>6103000</v>
          </cell>
        </row>
        <row r="941">
          <cell r="B941" t="str">
            <v>FPUS2</v>
          </cell>
          <cell r="E941">
            <v>100000</v>
          </cell>
          <cell r="G941">
            <v>6190000</v>
          </cell>
        </row>
        <row r="942">
          <cell r="B942" t="str">
            <v>FPUS2</v>
          </cell>
          <cell r="E942">
            <v>100000</v>
          </cell>
          <cell r="G942">
            <v>6147000</v>
          </cell>
        </row>
        <row r="943">
          <cell r="B943" t="str">
            <v>FPUS2</v>
          </cell>
          <cell r="E943">
            <v>100000</v>
          </cell>
          <cell r="G943">
            <v>6185000</v>
          </cell>
        </row>
        <row r="944">
          <cell r="B944" t="str">
            <v>FPUS2</v>
          </cell>
          <cell r="E944">
            <v>100000</v>
          </cell>
          <cell r="G944">
            <v>6128000</v>
          </cell>
        </row>
        <row r="945">
          <cell r="B945" t="str">
            <v>FPUS2</v>
          </cell>
          <cell r="E945">
            <v>100000</v>
          </cell>
          <cell r="G945">
            <v>6203000</v>
          </cell>
        </row>
        <row r="946">
          <cell r="B946" t="str">
            <v>FPUS2</v>
          </cell>
          <cell r="E946">
            <v>100000</v>
          </cell>
          <cell r="G946">
            <v>6189000</v>
          </cell>
        </row>
        <row r="947">
          <cell r="B947" t="str">
            <v>FPUS2</v>
          </cell>
          <cell r="E947">
            <v>100000</v>
          </cell>
          <cell r="G947">
            <v>6114000</v>
          </cell>
        </row>
        <row r="948">
          <cell r="B948" t="str">
            <v>FPUS2</v>
          </cell>
          <cell r="E948">
            <v>100000</v>
          </cell>
          <cell r="G948">
            <v>6185000</v>
          </cell>
        </row>
        <row r="949">
          <cell r="B949" t="str">
            <v>FPEU2</v>
          </cell>
          <cell r="E949">
            <v>500000</v>
          </cell>
          <cell r="G949">
            <v>41730000</v>
          </cell>
        </row>
        <row r="950">
          <cell r="B950" t="str">
            <v>FPEU2</v>
          </cell>
          <cell r="E950">
            <v>146855</v>
          </cell>
          <cell r="G950">
            <v>12262392.5</v>
          </cell>
        </row>
        <row r="951">
          <cell r="B951" t="str">
            <v>FPEU2</v>
          </cell>
          <cell r="E951">
            <v>200000</v>
          </cell>
          <cell r="G951">
            <v>16572000</v>
          </cell>
        </row>
        <row r="952">
          <cell r="B952" t="str">
            <v>FPEU2</v>
          </cell>
          <cell r="E952">
            <v>50331.199999999997</v>
          </cell>
          <cell r="G952">
            <v>4075820.5759999999</v>
          </cell>
        </row>
        <row r="953">
          <cell r="B953" t="str">
            <v>FPEU2</v>
          </cell>
          <cell r="E953">
            <v>22780.03</v>
          </cell>
          <cell r="G953">
            <v>1836070.4179999998</v>
          </cell>
        </row>
        <row r="954">
          <cell r="B954" t="str">
            <v>FPEU2</v>
          </cell>
          <cell r="E954">
            <v>24394.240000000002</v>
          </cell>
          <cell r="G954">
            <v>1960565.0688000002</v>
          </cell>
        </row>
        <row r="955">
          <cell r="B955" t="str">
            <v>FPEU2</v>
          </cell>
          <cell r="E955">
            <v>34099.199999999997</v>
          </cell>
          <cell r="G955">
            <v>2751805.4399999999</v>
          </cell>
        </row>
        <row r="956">
          <cell r="B956" t="str">
            <v>FPEU2</v>
          </cell>
          <cell r="E956">
            <v>15548.74</v>
          </cell>
          <cell r="G956">
            <v>1248563.8219999999</v>
          </cell>
        </row>
        <row r="957">
          <cell r="B957" t="str">
            <v>FPEU2</v>
          </cell>
          <cell r="E957">
            <v>128076</v>
          </cell>
          <cell r="G957">
            <v>10363909.92</v>
          </cell>
        </row>
        <row r="958">
          <cell r="B958" t="str">
            <v>FPEU2</v>
          </cell>
          <cell r="E958">
            <v>12165.6</v>
          </cell>
          <cell r="G958">
            <v>976532.71199999994</v>
          </cell>
        </row>
        <row r="959">
          <cell r="B959" t="str">
            <v>FPEU2</v>
          </cell>
          <cell r="E959">
            <v>38355.82</v>
          </cell>
          <cell r="G959">
            <v>3149012.8219999997</v>
          </cell>
        </row>
        <row r="960">
          <cell r="B960" t="str">
            <v>FPEU2</v>
          </cell>
          <cell r="E960">
            <v>33345</v>
          </cell>
          <cell r="G960">
            <v>2792977.2</v>
          </cell>
        </row>
        <row r="961">
          <cell r="B961" t="str">
            <v>FPEU2</v>
          </cell>
          <cell r="E961">
            <v>40747</v>
          </cell>
          <cell r="G961">
            <v>3346143.64</v>
          </cell>
        </row>
        <row r="962">
          <cell r="B962" t="str">
            <v>FPUK2</v>
          </cell>
          <cell r="E962">
            <v>10334.4</v>
          </cell>
          <cell r="G962">
            <v>1243228.3199999998</v>
          </cell>
        </row>
        <row r="963">
          <cell r="B963" t="str">
            <v>FPUK2</v>
          </cell>
          <cell r="E963">
            <v>38400</v>
          </cell>
          <cell r="G963">
            <v>4469760</v>
          </cell>
        </row>
        <row r="964">
          <cell r="B964" t="str">
            <v>FPUK2</v>
          </cell>
          <cell r="E964">
            <v>6452.7</v>
          </cell>
          <cell r="G964">
            <v>768937.93131000001</v>
          </cell>
        </row>
        <row r="965">
          <cell r="B965" t="str">
            <v>FPUK2</v>
          </cell>
          <cell r="E965">
            <v>42276.480000000003</v>
          </cell>
          <cell r="G965">
            <v>5037242.5920000002</v>
          </cell>
        </row>
        <row r="966">
          <cell r="B966" t="str">
            <v>FPUK2</v>
          </cell>
          <cell r="E966">
            <v>16826.8</v>
          </cell>
          <cell r="G966">
            <v>2004071.88</v>
          </cell>
        </row>
        <row r="967">
          <cell r="B967" t="str">
            <v>FPUK2</v>
          </cell>
          <cell r="E967">
            <v>15195</v>
          </cell>
          <cell r="G967">
            <v>1800607.5</v>
          </cell>
        </row>
        <row r="968">
          <cell r="B968" t="str">
            <v>FPUK2</v>
          </cell>
          <cell r="E968">
            <v>26500</v>
          </cell>
          <cell r="G968">
            <v>3148200</v>
          </cell>
        </row>
        <row r="969">
          <cell r="B969" t="str">
            <v>FPUK2</v>
          </cell>
          <cell r="E969">
            <v>3075</v>
          </cell>
          <cell r="G969">
            <v>364080</v>
          </cell>
        </row>
        <row r="970">
          <cell r="B970" t="str">
            <v>FPUK2</v>
          </cell>
          <cell r="E970">
            <v>15528.42</v>
          </cell>
          <cell r="G970">
            <v>1850211.243</v>
          </cell>
        </row>
        <row r="971">
          <cell r="B971" t="str">
            <v>FPUK2</v>
          </cell>
          <cell r="E971">
            <v>55800</v>
          </cell>
          <cell r="G971">
            <v>6615648</v>
          </cell>
        </row>
        <row r="972">
          <cell r="B972" t="str">
            <v>FPUK2</v>
          </cell>
          <cell r="E972">
            <v>16034.7</v>
          </cell>
          <cell r="G972">
            <v>1906525.83</v>
          </cell>
        </row>
        <row r="973">
          <cell r="B973" t="str">
            <v>FPUK2</v>
          </cell>
          <cell r="E973">
            <v>1301.5</v>
          </cell>
          <cell r="G973">
            <v>154731.04005000001</v>
          </cell>
        </row>
        <row r="974">
          <cell r="B974" t="str">
            <v>FPUK2</v>
          </cell>
          <cell r="E974">
            <v>6200</v>
          </cell>
          <cell r="G974">
            <v>731600</v>
          </cell>
        </row>
        <row r="975">
          <cell r="B975" t="str">
            <v>FPUK2</v>
          </cell>
          <cell r="E975">
            <v>41870.660000000003</v>
          </cell>
          <cell r="G975">
            <v>4919802.5500000007</v>
          </cell>
        </row>
        <row r="976">
          <cell r="B976" t="str">
            <v>FPUK2</v>
          </cell>
          <cell r="E976">
            <v>11304.5</v>
          </cell>
          <cell r="G976">
            <v>1335061.45</v>
          </cell>
        </row>
        <row r="977">
          <cell r="B977" t="str">
            <v>FPUK2</v>
          </cell>
          <cell r="E977">
            <v>43024.4</v>
          </cell>
          <cell r="G977">
            <v>5076879.2</v>
          </cell>
        </row>
        <row r="978">
          <cell r="B978" t="str">
            <v>FPUK2</v>
          </cell>
          <cell r="E978">
            <v>6200</v>
          </cell>
          <cell r="G978">
            <v>728748</v>
          </cell>
        </row>
        <row r="979">
          <cell r="B979" t="str">
            <v>FPUK2</v>
          </cell>
          <cell r="E979">
            <v>4625.88</v>
          </cell>
          <cell r="G979">
            <v>549280.22931600001</v>
          </cell>
        </row>
        <row r="980">
          <cell r="B980" t="str">
            <v>FPUK2</v>
          </cell>
          <cell r="E980">
            <v>7075.01</v>
          </cell>
          <cell r="G980">
            <v>833436.17799999996</v>
          </cell>
        </row>
        <row r="981">
          <cell r="B981" t="str">
            <v>FPUK2</v>
          </cell>
          <cell r="E981">
            <v>33822.800000000003</v>
          </cell>
          <cell r="G981">
            <v>3947120.7600000002</v>
          </cell>
        </row>
        <row r="982">
          <cell r="B982" t="str">
            <v>FPUK2</v>
          </cell>
          <cell r="E982">
            <v>17100</v>
          </cell>
          <cell r="G982">
            <v>2030625</v>
          </cell>
        </row>
        <row r="983">
          <cell r="B983" t="str">
            <v>FPUK2</v>
          </cell>
          <cell r="E983">
            <v>9437.24</v>
          </cell>
          <cell r="G983">
            <v>1126240.2216</v>
          </cell>
        </row>
        <row r="984">
          <cell r="B984" t="str">
            <v>FPUK2</v>
          </cell>
          <cell r="E984">
            <v>45138.8</v>
          </cell>
          <cell r="G984">
            <v>5348947.8000000007</v>
          </cell>
        </row>
        <row r="985">
          <cell r="B985" t="str">
            <v>FPUK2</v>
          </cell>
          <cell r="E985">
            <v>34334</v>
          </cell>
          <cell r="G985">
            <v>4068579</v>
          </cell>
        </row>
        <row r="986">
          <cell r="B986" t="str">
            <v>FPUK2</v>
          </cell>
          <cell r="E986">
            <v>6171</v>
          </cell>
          <cell r="G986">
            <v>730646.4</v>
          </cell>
        </row>
        <row r="987">
          <cell r="B987" t="str">
            <v>FPUK2</v>
          </cell>
          <cell r="E987">
            <v>34929.5</v>
          </cell>
          <cell r="G987">
            <v>4132159.85</v>
          </cell>
        </row>
        <row r="988">
          <cell r="B988" t="str">
            <v>FPUK2</v>
          </cell>
          <cell r="E988">
            <v>8976.25</v>
          </cell>
          <cell r="G988">
            <v>1075354.75</v>
          </cell>
        </row>
        <row r="989">
          <cell r="B989" t="str">
            <v>FPUS2</v>
          </cell>
          <cell r="E989">
            <v>500000</v>
          </cell>
          <cell r="G989">
            <v>30470000</v>
          </cell>
        </row>
        <row r="990">
          <cell r="B990" t="str">
            <v>FPUS2</v>
          </cell>
          <cell r="E990">
            <v>500000</v>
          </cell>
          <cell r="G990">
            <v>30560000</v>
          </cell>
        </row>
        <row r="991">
          <cell r="B991" t="str">
            <v>FPUS2</v>
          </cell>
          <cell r="E991">
            <v>1000000</v>
          </cell>
          <cell r="G991">
            <v>61320000</v>
          </cell>
        </row>
        <row r="992">
          <cell r="B992" t="str">
            <v>FPUS2</v>
          </cell>
          <cell r="E992">
            <v>1000000</v>
          </cell>
          <cell r="G992">
            <v>61500000</v>
          </cell>
        </row>
        <row r="993">
          <cell r="B993" t="str">
            <v>FPUS2</v>
          </cell>
          <cell r="E993">
            <v>42381.4</v>
          </cell>
          <cell r="G993">
            <v>2503893.1120000002</v>
          </cell>
        </row>
        <row r="994">
          <cell r="B994" t="str">
            <v>FPUS2</v>
          </cell>
          <cell r="E994">
            <v>81975</v>
          </cell>
          <cell r="G994">
            <v>4864396.5</v>
          </cell>
        </row>
        <row r="995">
          <cell r="B995" t="str">
            <v>FPUS2</v>
          </cell>
          <cell r="E995">
            <v>43055.71</v>
          </cell>
          <cell r="G995">
            <v>2555356.3884999999</v>
          </cell>
        </row>
        <row r="996">
          <cell r="B996" t="str">
            <v>FPUS2</v>
          </cell>
          <cell r="E996">
            <v>83476</v>
          </cell>
          <cell r="G996">
            <v>4950126.8</v>
          </cell>
        </row>
        <row r="997">
          <cell r="B997" t="str">
            <v>FPUS2</v>
          </cell>
          <cell r="E997">
            <v>46107.81</v>
          </cell>
          <cell r="G997">
            <v>2749408.7102999999</v>
          </cell>
        </row>
        <row r="998">
          <cell r="B998" t="str">
            <v>FPUS2</v>
          </cell>
          <cell r="E998">
            <v>38567.199999999997</v>
          </cell>
          <cell r="G998">
            <v>2304390.1999999997</v>
          </cell>
        </row>
        <row r="999">
          <cell r="B999" t="str">
            <v>FPUS2</v>
          </cell>
          <cell r="E999">
            <v>83525</v>
          </cell>
          <cell r="G999">
            <v>4969737.5</v>
          </cell>
        </row>
        <row r="1000">
          <cell r="B1000" t="str">
            <v>FPUS2</v>
          </cell>
          <cell r="E1000">
            <v>33927.89</v>
          </cell>
          <cell r="G1000">
            <v>2027191.4275</v>
          </cell>
        </row>
        <row r="1001">
          <cell r="B1001" t="str">
            <v>FPUS2</v>
          </cell>
          <cell r="E1001">
            <v>79989</v>
          </cell>
          <cell r="G1001">
            <v>4755346.05</v>
          </cell>
        </row>
        <row r="1002">
          <cell r="B1002" t="str">
            <v>FPUS2</v>
          </cell>
          <cell r="E1002">
            <v>50030.76</v>
          </cell>
          <cell r="G1002">
            <v>2989337.91</v>
          </cell>
        </row>
        <row r="1003">
          <cell r="B1003" t="str">
            <v>FPUS2</v>
          </cell>
          <cell r="E1003">
            <v>45262.83</v>
          </cell>
          <cell r="G1003">
            <v>2684085.8190000001</v>
          </cell>
        </row>
        <row r="1004">
          <cell r="B1004" t="str">
            <v>FPUS2</v>
          </cell>
          <cell r="E1004">
            <v>35056.25</v>
          </cell>
          <cell r="G1004">
            <v>2094961.5</v>
          </cell>
        </row>
        <row r="1005">
          <cell r="B1005" t="str">
            <v>FPUS2</v>
          </cell>
          <cell r="E1005">
            <v>60707.7</v>
          </cell>
          <cell r="G1005">
            <v>3627285.0749999997</v>
          </cell>
        </row>
        <row r="1006">
          <cell r="B1006" t="str">
            <v>FPUS2</v>
          </cell>
          <cell r="E1006">
            <v>36088.5</v>
          </cell>
          <cell r="G1006">
            <v>2137882.7400000002</v>
          </cell>
        </row>
        <row r="1007">
          <cell r="B1007" t="str">
            <v>FPUS2</v>
          </cell>
          <cell r="E1007">
            <v>43520</v>
          </cell>
          <cell r="G1007">
            <v>2600320</v>
          </cell>
        </row>
        <row r="1008">
          <cell r="B1008" t="str">
            <v>FPUS2</v>
          </cell>
          <cell r="E1008">
            <v>71597</v>
          </cell>
          <cell r="G1008">
            <v>4276488.8099999996</v>
          </cell>
        </row>
        <row r="1009">
          <cell r="B1009" t="str">
            <v>FPUS2</v>
          </cell>
          <cell r="E1009">
            <v>7956.2</v>
          </cell>
          <cell r="G1009">
            <v>473314.33799999999</v>
          </cell>
        </row>
        <row r="1010">
          <cell r="B1010" t="str">
            <v>FPUS2</v>
          </cell>
          <cell r="E1010">
            <v>64147</v>
          </cell>
          <cell r="G1010">
            <v>3835990.5999999996</v>
          </cell>
        </row>
        <row r="1011">
          <cell r="B1011" t="str">
            <v>FPUS2</v>
          </cell>
          <cell r="E1011">
            <v>118351.33</v>
          </cell>
          <cell r="G1011">
            <v>7073858.9941000007</v>
          </cell>
        </row>
        <row r="1012">
          <cell r="B1012" t="str">
            <v>FPUS2</v>
          </cell>
          <cell r="E1012">
            <v>73368.06</v>
          </cell>
          <cell r="G1012">
            <v>4385208.9462000001</v>
          </cell>
        </row>
        <row r="1013">
          <cell r="B1013" t="str">
            <v>FPUS2</v>
          </cell>
          <cell r="E1013">
            <v>20</v>
          </cell>
          <cell r="G1013">
            <v>1212.8</v>
          </cell>
        </row>
        <row r="1014">
          <cell r="B1014" t="str">
            <v>FPUS2</v>
          </cell>
          <cell r="E1014">
            <v>32000</v>
          </cell>
          <cell r="G1014">
            <v>1912640</v>
          </cell>
        </row>
        <row r="1015">
          <cell r="B1015" t="str">
            <v>FPUS2</v>
          </cell>
          <cell r="E1015">
            <v>36500</v>
          </cell>
          <cell r="G1015">
            <v>2181605</v>
          </cell>
        </row>
        <row r="1016">
          <cell r="B1016" t="str">
            <v>FPUS2</v>
          </cell>
          <cell r="E1016">
            <v>58235.67</v>
          </cell>
          <cell r="G1016">
            <v>3477834.2123999996</v>
          </cell>
        </row>
        <row r="1017">
          <cell r="B1017" t="str">
            <v>FPUS2</v>
          </cell>
          <cell r="E1017">
            <v>72765</v>
          </cell>
          <cell r="G1017">
            <v>4351347</v>
          </cell>
        </row>
        <row r="1018">
          <cell r="B1018" t="str">
            <v>FPUS2</v>
          </cell>
          <cell r="E1018">
            <v>62886.6</v>
          </cell>
          <cell r="G1018">
            <v>3760618.6799999997</v>
          </cell>
        </row>
        <row r="1019">
          <cell r="B1019" t="str">
            <v>FPUS2</v>
          </cell>
          <cell r="E1019">
            <v>72450</v>
          </cell>
          <cell r="G1019">
            <v>4267305</v>
          </cell>
        </row>
        <row r="1020">
          <cell r="B1020" t="str">
            <v>FPUS2</v>
          </cell>
          <cell r="E1020">
            <v>24188.36</v>
          </cell>
          <cell r="G1020">
            <v>1445980.1608</v>
          </cell>
        </row>
        <row r="1021">
          <cell r="B1021" t="str">
            <v>FPUS2</v>
          </cell>
          <cell r="E1021">
            <v>13347.1</v>
          </cell>
          <cell r="G1021">
            <v>789750.57642000006</v>
          </cell>
        </row>
        <row r="1022">
          <cell r="B1022" t="str">
            <v>FPUS2</v>
          </cell>
          <cell r="E1022">
            <v>36500</v>
          </cell>
          <cell r="G1022">
            <v>2182700</v>
          </cell>
        </row>
        <row r="1023">
          <cell r="B1023" t="str">
            <v>FPUS2</v>
          </cell>
          <cell r="E1023">
            <v>32000</v>
          </cell>
          <cell r="G1023">
            <v>1913600</v>
          </cell>
        </row>
        <row r="1024">
          <cell r="B1024" t="str">
            <v>FPUS2</v>
          </cell>
          <cell r="E1024">
            <v>35550</v>
          </cell>
          <cell r="G1024">
            <v>2125179</v>
          </cell>
        </row>
        <row r="1025">
          <cell r="B1025" t="str">
            <v>FPUS2</v>
          </cell>
          <cell r="E1025">
            <v>47219.17</v>
          </cell>
          <cell r="G1025">
            <v>2821817.5991999996</v>
          </cell>
        </row>
        <row r="1026">
          <cell r="B1026" t="str">
            <v>FPUS2</v>
          </cell>
          <cell r="E1026">
            <v>31146</v>
          </cell>
          <cell r="G1026">
            <v>1861284.96</v>
          </cell>
        </row>
        <row r="1027">
          <cell r="B1027" t="str">
            <v>FPUS2</v>
          </cell>
          <cell r="E1027">
            <v>36801.550000000003</v>
          </cell>
          <cell r="G1027">
            <v>2208461.0155000002</v>
          </cell>
        </row>
        <row r="1028">
          <cell r="B1028" t="str">
            <v>FPUS2</v>
          </cell>
          <cell r="E1028">
            <v>80809.87</v>
          </cell>
          <cell r="G1028">
            <v>4839703.1142999995</v>
          </cell>
        </row>
        <row r="1029">
          <cell r="B1029" t="str">
            <v>FPUS2</v>
          </cell>
          <cell r="E1029">
            <v>31798.74</v>
          </cell>
          <cell r="G1029">
            <v>1900928.6772</v>
          </cell>
        </row>
        <row r="1030">
          <cell r="B1030" t="str">
            <v>FPUS2</v>
          </cell>
          <cell r="E1030">
            <v>48300</v>
          </cell>
          <cell r="G1030">
            <v>2865639</v>
          </cell>
        </row>
        <row r="1031">
          <cell r="B1031" t="str">
            <v>FPUS2</v>
          </cell>
          <cell r="E1031">
            <v>37380</v>
          </cell>
          <cell r="G1031">
            <v>2217755.4</v>
          </cell>
        </row>
        <row r="1032">
          <cell r="B1032" t="str">
            <v>FPUS2</v>
          </cell>
          <cell r="E1032">
            <v>69594</v>
          </cell>
          <cell r="G1032">
            <v>4147802.4</v>
          </cell>
        </row>
        <row r="1033">
          <cell r="B1033" t="str">
            <v>FPUS2</v>
          </cell>
          <cell r="E1033">
            <v>11208</v>
          </cell>
          <cell r="G1033">
            <v>667996.80000000005</v>
          </cell>
        </row>
        <row r="1034">
          <cell r="B1034" t="str">
            <v>FPUS2</v>
          </cell>
          <cell r="E1034">
            <v>36225</v>
          </cell>
          <cell r="G1034">
            <v>2159010</v>
          </cell>
        </row>
        <row r="1035">
          <cell r="B1035" t="str">
            <v>FPUS2</v>
          </cell>
          <cell r="E1035">
            <v>40979.279999999999</v>
          </cell>
          <cell r="G1035">
            <v>2462854.7280000001</v>
          </cell>
        </row>
        <row r="1036">
          <cell r="B1036" t="str">
            <v>FPUS2</v>
          </cell>
          <cell r="E1036">
            <v>88350</v>
          </cell>
          <cell r="G1036">
            <v>5287747.5</v>
          </cell>
        </row>
        <row r="1037">
          <cell r="B1037" t="str">
            <v>FPUS2</v>
          </cell>
          <cell r="E1037">
            <v>88485.26</v>
          </cell>
          <cell r="G1037">
            <v>5305576.1896000002</v>
          </cell>
        </row>
        <row r="1038">
          <cell r="B1038" t="str">
            <v>FPUS2</v>
          </cell>
          <cell r="E1038">
            <v>33931.879999999997</v>
          </cell>
          <cell r="G1038">
            <v>2026072.5547999998</v>
          </cell>
        </row>
        <row r="1039">
          <cell r="B1039" t="str">
            <v>FPUS2</v>
          </cell>
          <cell r="E1039">
            <v>25139.4</v>
          </cell>
          <cell r="G1039">
            <v>1499565.21</v>
          </cell>
        </row>
        <row r="1040">
          <cell r="B1040" t="str">
            <v>FPUS2</v>
          </cell>
          <cell r="E1040">
            <v>74536.38</v>
          </cell>
          <cell r="G1040">
            <v>4446095.0669999998</v>
          </cell>
        </row>
        <row r="1041">
          <cell r="B1041" t="str">
            <v>FPUS2</v>
          </cell>
          <cell r="E1041">
            <v>69630</v>
          </cell>
          <cell r="G1041">
            <v>4149251.7</v>
          </cell>
        </row>
        <row r="1042">
          <cell r="B1042" t="str">
            <v>FPUS2</v>
          </cell>
          <cell r="E1042">
            <v>49747.3</v>
          </cell>
          <cell r="G1042">
            <v>2977375.9050000003</v>
          </cell>
        </row>
        <row r="1043">
          <cell r="B1043" t="str">
            <v>FPUS2</v>
          </cell>
          <cell r="E1043">
            <v>62154.45</v>
          </cell>
          <cell r="G1043">
            <v>3713106.8429999999</v>
          </cell>
        </row>
        <row r="1044">
          <cell r="B1044" t="str">
            <v>FPUS2</v>
          </cell>
          <cell r="E1044">
            <v>338004.22</v>
          </cell>
          <cell r="G1044">
            <v>20202512.229399998</v>
          </cell>
        </row>
        <row r="1045">
          <cell r="B1045" t="str">
            <v>FPUS2</v>
          </cell>
          <cell r="E1045">
            <v>20402.45</v>
          </cell>
          <cell r="G1045">
            <v>1215781.9955000002</v>
          </cell>
        </row>
        <row r="1046">
          <cell r="B1046" t="str">
            <v>FPUS2</v>
          </cell>
          <cell r="E1046">
            <v>64480.4</v>
          </cell>
          <cell r="G1046">
            <v>3843676.6439999999</v>
          </cell>
        </row>
        <row r="1047">
          <cell r="B1047" t="str">
            <v>FPUS2</v>
          </cell>
          <cell r="E1047">
            <v>41196.720000000001</v>
          </cell>
          <cell r="G1047">
            <v>2455324.5120000001</v>
          </cell>
        </row>
        <row r="1048">
          <cell r="B1048" t="str">
            <v>FPUS2</v>
          </cell>
          <cell r="E1048">
            <v>20720</v>
          </cell>
          <cell r="G1048">
            <v>1251695.2</v>
          </cell>
        </row>
        <row r="1049">
          <cell r="B1049" t="str">
            <v>FPUS2</v>
          </cell>
          <cell r="E1049">
            <v>29391</v>
          </cell>
          <cell r="G1049">
            <v>1745237.58</v>
          </cell>
        </row>
        <row r="1050">
          <cell r="B1050" t="str">
            <v>FPUS2</v>
          </cell>
          <cell r="E1050">
            <v>65126.879999999997</v>
          </cell>
          <cell r="G1050">
            <v>3891331.08</v>
          </cell>
        </row>
        <row r="1051">
          <cell r="B1051" t="str">
            <v>FPUS2</v>
          </cell>
          <cell r="E1051">
            <v>70707</v>
          </cell>
          <cell r="G1051">
            <v>4224743.25</v>
          </cell>
        </row>
        <row r="1052">
          <cell r="B1052" t="str">
            <v>FPUS2</v>
          </cell>
          <cell r="E1052">
            <v>32000</v>
          </cell>
          <cell r="G1052">
            <v>1914560</v>
          </cell>
        </row>
        <row r="1053">
          <cell r="B1053" t="str">
            <v>FPUS2</v>
          </cell>
          <cell r="E1053">
            <v>32000</v>
          </cell>
          <cell r="G1053">
            <v>1913280</v>
          </cell>
        </row>
        <row r="1054">
          <cell r="B1054" t="str">
            <v>FPUS2</v>
          </cell>
          <cell r="E1054">
            <v>32000</v>
          </cell>
          <cell r="G1054">
            <v>1913280</v>
          </cell>
        </row>
        <row r="1055">
          <cell r="B1055" t="str">
            <v>FPUS2</v>
          </cell>
          <cell r="E1055">
            <v>24492.32</v>
          </cell>
          <cell r="G1055">
            <v>1460232.1184</v>
          </cell>
        </row>
        <row r="1056">
          <cell r="B1056" t="str">
            <v>FPUS2</v>
          </cell>
          <cell r="E1056">
            <v>44350.32</v>
          </cell>
          <cell r="G1056">
            <v>2654366.6520000002</v>
          </cell>
        </row>
        <row r="1057">
          <cell r="B1057" t="str">
            <v>FPUS2</v>
          </cell>
          <cell r="E1057">
            <v>38556</v>
          </cell>
          <cell r="G1057">
            <v>2300250.96</v>
          </cell>
        </row>
        <row r="1058">
          <cell r="B1058" t="str">
            <v>FPUS2</v>
          </cell>
          <cell r="E1058">
            <v>16057</v>
          </cell>
          <cell r="G1058">
            <v>965346.84</v>
          </cell>
        </row>
        <row r="1059">
          <cell r="B1059" t="str">
            <v>FPUS2</v>
          </cell>
          <cell r="E1059">
            <v>77386</v>
          </cell>
          <cell r="G1059">
            <v>4595180.6800000006</v>
          </cell>
        </row>
        <row r="1060">
          <cell r="B1060" t="str">
            <v>FPUS2</v>
          </cell>
          <cell r="E1060">
            <v>98918.22</v>
          </cell>
          <cell r="G1060">
            <v>5896515.0942000002</v>
          </cell>
        </row>
        <row r="1061">
          <cell r="B1061" t="str">
            <v>FPUS2</v>
          </cell>
          <cell r="E1061">
            <v>18609.63</v>
          </cell>
          <cell r="G1061">
            <v>1118438.763</v>
          </cell>
        </row>
        <row r="1062">
          <cell r="B1062" t="str">
            <v>FPUS2</v>
          </cell>
          <cell r="E1062">
            <v>34200</v>
          </cell>
          <cell r="G1062">
            <v>2035926</v>
          </cell>
        </row>
        <row r="1063">
          <cell r="B1063" t="str">
            <v>FPUS2</v>
          </cell>
          <cell r="E1063">
            <v>50006.25</v>
          </cell>
          <cell r="G1063">
            <v>2976872.0625</v>
          </cell>
        </row>
        <row r="1064">
          <cell r="B1064" t="str">
            <v>FPUS2</v>
          </cell>
          <cell r="E1064">
            <v>51594.3</v>
          </cell>
          <cell r="G1064">
            <v>3069344.9070000001</v>
          </cell>
        </row>
        <row r="1065">
          <cell r="B1065" t="str">
            <v>FPUS2</v>
          </cell>
          <cell r="E1065">
            <v>56001.66</v>
          </cell>
          <cell r="G1065">
            <v>3333218.8032000004</v>
          </cell>
        </row>
        <row r="1066">
          <cell r="B1066" t="str">
            <v>FPUS2</v>
          </cell>
          <cell r="E1066">
            <v>63465.120000000003</v>
          </cell>
          <cell r="G1066">
            <v>3788867.6640000003</v>
          </cell>
        </row>
        <row r="1067">
          <cell r="B1067" t="str">
            <v>FPUS2</v>
          </cell>
          <cell r="E1067">
            <v>7897.8</v>
          </cell>
          <cell r="G1067">
            <v>469524.21</v>
          </cell>
        </row>
        <row r="1068">
          <cell r="B1068" t="str">
            <v>FPUS2</v>
          </cell>
          <cell r="E1068">
            <v>71775</v>
          </cell>
          <cell r="G1068">
            <v>4285685.25</v>
          </cell>
        </row>
        <row r="1069">
          <cell r="B1069" t="str">
            <v>FPUS2</v>
          </cell>
          <cell r="E1069">
            <v>74844</v>
          </cell>
          <cell r="G1069">
            <v>4480161.84</v>
          </cell>
        </row>
        <row r="1070">
          <cell r="B1070" t="str">
            <v>FPUS2</v>
          </cell>
          <cell r="E1070">
            <v>41580</v>
          </cell>
          <cell r="G1070">
            <v>2488978.7999999998</v>
          </cell>
        </row>
        <row r="1071">
          <cell r="B1071" t="str">
            <v>FPUS2</v>
          </cell>
          <cell r="E1071">
            <v>40090.21</v>
          </cell>
          <cell r="G1071">
            <v>2397795.4601000003</v>
          </cell>
        </row>
        <row r="1072">
          <cell r="B1072" t="str">
            <v>FPUS2</v>
          </cell>
          <cell r="E1072">
            <v>46320.58</v>
          </cell>
          <cell r="G1072">
            <v>2770433.8898</v>
          </cell>
        </row>
        <row r="1073">
          <cell r="B1073" t="str">
            <v>FPUS2</v>
          </cell>
          <cell r="E1073">
            <v>38556</v>
          </cell>
          <cell r="G1073">
            <v>2297552.04</v>
          </cell>
        </row>
        <row r="1074">
          <cell r="B1074" t="str">
            <v>FPUS2</v>
          </cell>
          <cell r="E1074">
            <v>41533.980000000003</v>
          </cell>
          <cell r="G1074">
            <v>2477501.9070000001</v>
          </cell>
        </row>
        <row r="1075">
          <cell r="B1075" t="str">
            <v>FPUS2</v>
          </cell>
          <cell r="E1075">
            <v>15218.75</v>
          </cell>
          <cell r="G1075">
            <v>907037.5</v>
          </cell>
        </row>
        <row r="1076">
          <cell r="B1076" t="str">
            <v>FPUS2</v>
          </cell>
          <cell r="E1076">
            <v>88350</v>
          </cell>
          <cell r="G1076">
            <v>5278912.5</v>
          </cell>
        </row>
        <row r="1077">
          <cell r="B1077" t="str">
            <v>FPUS2</v>
          </cell>
          <cell r="E1077">
            <v>72112.320000000007</v>
          </cell>
          <cell r="G1077">
            <v>4316643.4752000002</v>
          </cell>
        </row>
        <row r="1078">
          <cell r="B1078" t="str">
            <v>FPUS2</v>
          </cell>
          <cell r="E1078">
            <v>36837</v>
          </cell>
          <cell r="G1078">
            <v>2209483.2599999998</v>
          </cell>
        </row>
        <row r="1079">
          <cell r="B1079" t="str">
            <v>FPUS2</v>
          </cell>
          <cell r="E1079">
            <v>30503</v>
          </cell>
          <cell r="G1079">
            <v>1840551.02</v>
          </cell>
        </row>
        <row r="1080">
          <cell r="B1080" t="str">
            <v>FPUS2</v>
          </cell>
          <cell r="E1080">
            <v>22787.86</v>
          </cell>
          <cell r="G1080">
            <v>1361346.7564000001</v>
          </cell>
        </row>
        <row r="1081">
          <cell r="B1081" t="str">
            <v>FPUS2</v>
          </cell>
          <cell r="E1081">
            <v>12520.2</v>
          </cell>
          <cell r="G1081">
            <v>745953.51600000006</v>
          </cell>
        </row>
        <row r="1082">
          <cell r="B1082" t="str">
            <v>FPUS2</v>
          </cell>
          <cell r="E1082">
            <v>29100.18</v>
          </cell>
          <cell r="G1082">
            <v>1756195.8630000001</v>
          </cell>
        </row>
        <row r="1083">
          <cell r="B1083" t="str">
            <v>FPUS2</v>
          </cell>
          <cell r="E1083">
            <v>25449.599999999999</v>
          </cell>
          <cell r="G1083">
            <v>1533847.392</v>
          </cell>
        </row>
        <row r="1084">
          <cell r="B1084" t="str">
            <v>FPUS2</v>
          </cell>
          <cell r="E1084">
            <v>10333.51</v>
          </cell>
          <cell r="G1084">
            <v>616910.54700000002</v>
          </cell>
        </row>
        <row r="1085">
          <cell r="B1085" t="str">
            <v>FPUS2</v>
          </cell>
          <cell r="E1085">
            <v>22906.86</v>
          </cell>
          <cell r="G1085">
            <v>1374411.6</v>
          </cell>
        </row>
        <row r="1086">
          <cell r="B1086" t="str">
            <v>FPUS2</v>
          </cell>
          <cell r="E1086">
            <v>40476.06</v>
          </cell>
          <cell r="G1086">
            <v>2438682.6149999998</v>
          </cell>
        </row>
        <row r="1087">
          <cell r="B1087" t="str">
            <v>FPUS2</v>
          </cell>
          <cell r="E1087">
            <v>194253.39</v>
          </cell>
          <cell r="G1087">
            <v>11717364.484800002</v>
          </cell>
        </row>
        <row r="1088">
          <cell r="B1088" t="str">
            <v>FPUS2</v>
          </cell>
          <cell r="E1088">
            <v>40652.480000000003</v>
          </cell>
          <cell r="G1088">
            <v>2430205.2544000004</v>
          </cell>
        </row>
        <row r="1089">
          <cell r="B1089" t="str">
            <v>FPUS2</v>
          </cell>
          <cell r="E1089">
            <v>64170</v>
          </cell>
          <cell r="G1089">
            <v>3838649.4</v>
          </cell>
        </row>
        <row r="1090">
          <cell r="B1090" t="str">
            <v>FPUS2</v>
          </cell>
          <cell r="E1090">
            <v>25216.48</v>
          </cell>
          <cell r="G1090">
            <v>1517275.6015999999</v>
          </cell>
        </row>
        <row r="1091">
          <cell r="B1091" t="str">
            <v>FPUS2</v>
          </cell>
          <cell r="E1091">
            <v>36864</v>
          </cell>
          <cell r="G1091">
            <v>2209628.1600000001</v>
          </cell>
        </row>
        <row r="1092">
          <cell r="B1092" t="str">
            <v>FPUS2</v>
          </cell>
          <cell r="E1092">
            <v>71724.7</v>
          </cell>
          <cell r="G1092">
            <v>4282681.8370000003</v>
          </cell>
        </row>
        <row r="1093">
          <cell r="B1093" t="str">
            <v>FPUS2</v>
          </cell>
          <cell r="E1093">
            <v>42420</v>
          </cell>
          <cell r="G1093">
            <v>2532898.2000000002</v>
          </cell>
        </row>
        <row r="1094">
          <cell r="B1094" t="str">
            <v>FPUS2</v>
          </cell>
          <cell r="E1094">
            <v>72765</v>
          </cell>
          <cell r="G1094">
            <v>4350619.3499999996</v>
          </cell>
        </row>
        <row r="1095">
          <cell r="B1095" t="str">
            <v>FPUS2</v>
          </cell>
          <cell r="E1095">
            <v>24691.98</v>
          </cell>
          <cell r="G1095">
            <v>1473617.3663999999</v>
          </cell>
        </row>
        <row r="1096">
          <cell r="B1096" t="str">
            <v>FPUS2</v>
          </cell>
          <cell r="E1096">
            <v>17600</v>
          </cell>
          <cell r="G1096">
            <v>1059168</v>
          </cell>
        </row>
        <row r="1097">
          <cell r="B1097" t="str">
            <v>FPUS2</v>
          </cell>
          <cell r="E1097">
            <v>47520</v>
          </cell>
          <cell r="G1097">
            <v>2848824</v>
          </cell>
        </row>
        <row r="1098">
          <cell r="B1098" t="str">
            <v>FPUS2</v>
          </cell>
          <cell r="E1098">
            <v>10780.96</v>
          </cell>
          <cell r="G1098">
            <v>643299.88319999992</v>
          </cell>
        </row>
        <row r="1099">
          <cell r="B1099" t="str">
            <v>FPUS2</v>
          </cell>
          <cell r="E1099">
            <v>44393.85</v>
          </cell>
          <cell r="G1099">
            <v>2683164.2939999998</v>
          </cell>
        </row>
        <row r="1100">
          <cell r="B1100" t="str">
            <v>FPUS2</v>
          </cell>
          <cell r="E1100">
            <v>76592.12</v>
          </cell>
          <cell r="G1100">
            <v>4572549.5640000002</v>
          </cell>
        </row>
        <row r="1101">
          <cell r="B1101" t="str">
            <v>FPUS2</v>
          </cell>
          <cell r="E1101">
            <v>48385.9</v>
          </cell>
          <cell r="G1101">
            <v>2896379.9739999999</v>
          </cell>
        </row>
        <row r="1102">
          <cell r="B1102" t="str">
            <v>FPUS2</v>
          </cell>
          <cell r="E1102">
            <v>34142.5</v>
          </cell>
          <cell r="G1102">
            <v>2060841.3</v>
          </cell>
        </row>
        <row r="1103">
          <cell r="B1103" t="str">
            <v>FPUS2</v>
          </cell>
          <cell r="E1103">
            <v>15561</v>
          </cell>
          <cell r="G1103">
            <v>938328.29999999993</v>
          </cell>
        </row>
        <row r="1104">
          <cell r="B1104" t="str">
            <v>FPUS2</v>
          </cell>
          <cell r="E1104">
            <v>29347.59</v>
          </cell>
          <cell r="G1104">
            <v>1747648.9845</v>
          </cell>
        </row>
        <row r="1105">
          <cell r="B1105" t="str">
            <v>FPUS2</v>
          </cell>
          <cell r="E1105">
            <v>74670.5</v>
          </cell>
          <cell r="G1105">
            <v>4450361.8</v>
          </cell>
        </row>
        <row r="1106">
          <cell r="B1106" t="str">
            <v>FPUS2</v>
          </cell>
          <cell r="E1106">
            <v>15052.8</v>
          </cell>
          <cell r="G1106">
            <v>907683.83999999997</v>
          </cell>
        </row>
        <row r="1107">
          <cell r="B1107" t="str">
            <v>FPUS2</v>
          </cell>
          <cell r="E1107">
            <v>71925</v>
          </cell>
          <cell r="G1107">
            <v>4253644.5</v>
          </cell>
        </row>
        <row r="1108">
          <cell r="B1108" t="str">
            <v>FPUS2</v>
          </cell>
          <cell r="E1108">
            <v>39114.61</v>
          </cell>
          <cell r="G1108">
            <v>2339053.6779999998</v>
          </cell>
        </row>
        <row r="1109">
          <cell r="B1109" t="str">
            <v>FPUS2</v>
          </cell>
          <cell r="E1109">
            <v>36505</v>
          </cell>
          <cell r="G1109">
            <v>2203076.75</v>
          </cell>
        </row>
        <row r="1110">
          <cell r="B1110" t="str">
            <v>FPUS2</v>
          </cell>
          <cell r="E1110">
            <v>39095</v>
          </cell>
          <cell r="G1110">
            <v>2355473.75</v>
          </cell>
        </row>
        <row r="1111">
          <cell r="B1111" t="str">
            <v>FPUS2</v>
          </cell>
          <cell r="E1111">
            <v>39917.43</v>
          </cell>
          <cell r="G1111">
            <v>2391054.057</v>
          </cell>
        </row>
        <row r="1112">
          <cell r="B1112" t="str">
            <v>FPUS2</v>
          </cell>
          <cell r="E1112">
            <v>32156</v>
          </cell>
          <cell r="G1112">
            <v>1941900.84</v>
          </cell>
        </row>
        <row r="1113">
          <cell r="B1113" t="str">
            <v>FPUS2</v>
          </cell>
          <cell r="E1113">
            <v>209745.64</v>
          </cell>
          <cell r="G1113">
            <v>12626687.528000001</v>
          </cell>
        </row>
        <row r="1114">
          <cell r="B1114" t="str">
            <v>FPUS2</v>
          </cell>
          <cell r="E1114">
            <v>39999.129999999997</v>
          </cell>
          <cell r="G1114">
            <v>2399947.7999999998</v>
          </cell>
        </row>
        <row r="1115">
          <cell r="B1115" t="str">
            <v>FPUS2</v>
          </cell>
          <cell r="E1115">
            <v>36000</v>
          </cell>
          <cell r="G1115">
            <v>2145600</v>
          </cell>
        </row>
        <row r="1116">
          <cell r="B1116" t="str">
            <v>FPUS2</v>
          </cell>
          <cell r="E1116">
            <v>44781.85</v>
          </cell>
          <cell r="G1116">
            <v>2668998.2599999998</v>
          </cell>
        </row>
        <row r="1117">
          <cell r="B1117" t="str">
            <v>FPUS2</v>
          </cell>
          <cell r="E1117">
            <v>30305</v>
          </cell>
          <cell r="G1117">
            <v>1827694.55</v>
          </cell>
        </row>
        <row r="1118">
          <cell r="B1118" t="str">
            <v>FPUS2</v>
          </cell>
          <cell r="E1118">
            <v>18321</v>
          </cell>
          <cell r="G1118">
            <v>1104939.51</v>
          </cell>
        </row>
        <row r="1119">
          <cell r="B1119" t="str">
            <v>FPUS2</v>
          </cell>
          <cell r="E1119">
            <v>38646.07</v>
          </cell>
          <cell r="G1119">
            <v>2330358.0209999997</v>
          </cell>
        </row>
        <row r="1120">
          <cell r="B1120" t="str">
            <v>FPUS2</v>
          </cell>
          <cell r="E1120">
            <v>23381.48</v>
          </cell>
          <cell r="G1120">
            <v>1410370.8736</v>
          </cell>
        </row>
        <row r="1121">
          <cell r="B1121" t="str">
            <v>FPUS2</v>
          </cell>
          <cell r="E1121">
            <v>34125.75</v>
          </cell>
          <cell r="G1121">
            <v>2061195.3</v>
          </cell>
        </row>
        <row r="1122">
          <cell r="B1122" t="str">
            <v>FPUS2</v>
          </cell>
          <cell r="E1122">
            <v>104107.74</v>
          </cell>
          <cell r="G1122">
            <v>6215232.0780000007</v>
          </cell>
        </row>
        <row r="1123">
          <cell r="B1123" t="str">
            <v>FPUS2</v>
          </cell>
          <cell r="E1123">
            <v>44104.5</v>
          </cell>
          <cell r="G1123">
            <v>2640536.415</v>
          </cell>
        </row>
        <row r="1124">
          <cell r="B1124" t="str">
            <v>FPUS2</v>
          </cell>
          <cell r="E1124">
            <v>35499.800000000003</v>
          </cell>
          <cell r="G1124">
            <v>2131762.9900000002</v>
          </cell>
        </row>
        <row r="1125">
          <cell r="B1125" t="str">
            <v>FPUS2</v>
          </cell>
          <cell r="E1125">
            <v>65322.400000000001</v>
          </cell>
          <cell r="G1125">
            <v>3912158.5360000003</v>
          </cell>
        </row>
        <row r="1126">
          <cell r="B1126" t="str">
            <v>FPUS2</v>
          </cell>
          <cell r="E1126">
            <v>33097.199999999997</v>
          </cell>
          <cell r="G1126">
            <v>1995761.1599999997</v>
          </cell>
        </row>
        <row r="1127">
          <cell r="B1127" t="str">
            <v>FPUS2</v>
          </cell>
          <cell r="E1127">
            <v>33744</v>
          </cell>
          <cell r="G1127">
            <v>2038137.5999999999</v>
          </cell>
        </row>
        <row r="1128">
          <cell r="B1128" t="str">
            <v>FPUS2</v>
          </cell>
          <cell r="E1128">
            <v>23529.599999999999</v>
          </cell>
          <cell r="G1128">
            <v>1421187.8399999999</v>
          </cell>
        </row>
        <row r="1129">
          <cell r="B1129" t="str">
            <v>FPUS2</v>
          </cell>
          <cell r="E1129">
            <v>49300.12</v>
          </cell>
          <cell r="G1129">
            <v>2949626.1795999999</v>
          </cell>
        </row>
        <row r="1130">
          <cell r="B1130" t="str">
            <v>FPUS2</v>
          </cell>
          <cell r="E1130">
            <v>15198.3</v>
          </cell>
          <cell r="G1130">
            <v>916457.48999999987</v>
          </cell>
        </row>
        <row r="1131">
          <cell r="B1131" t="str">
            <v>FPUS2</v>
          </cell>
          <cell r="E1131">
            <v>8325</v>
          </cell>
          <cell r="G1131">
            <v>501997.5</v>
          </cell>
        </row>
        <row r="1132">
          <cell r="B1132" t="str">
            <v>FPUS2</v>
          </cell>
          <cell r="E1132">
            <v>6067.68</v>
          </cell>
          <cell r="G1132">
            <v>364402.41038400005</v>
          </cell>
        </row>
        <row r="1133">
          <cell r="B1133" t="str">
            <v>FPUS2</v>
          </cell>
          <cell r="E1133">
            <v>35540.639999999999</v>
          </cell>
          <cell r="G1133">
            <v>2147365.4687999999</v>
          </cell>
        </row>
        <row r="1134">
          <cell r="B1134" t="str">
            <v>FPUS2</v>
          </cell>
          <cell r="E1134">
            <v>31454.880000000001</v>
          </cell>
          <cell r="G1134">
            <v>1900503.8496000001</v>
          </cell>
        </row>
        <row r="1135">
          <cell r="B1135" t="str">
            <v>FPUS2</v>
          </cell>
          <cell r="E1135">
            <v>11928.96</v>
          </cell>
          <cell r="G1135">
            <v>720747.76319999993</v>
          </cell>
        </row>
        <row r="1136">
          <cell r="B1136" t="str">
            <v>FPUS2</v>
          </cell>
          <cell r="E1136">
            <v>9747</v>
          </cell>
          <cell r="G1136">
            <v>588913.74</v>
          </cell>
        </row>
        <row r="1137">
          <cell r="B1137" t="str">
            <v>FPUS2</v>
          </cell>
          <cell r="E1137">
            <v>68113.2</v>
          </cell>
          <cell r="G1137">
            <v>4100414.64</v>
          </cell>
        </row>
        <row r="1138">
          <cell r="B1138" t="str">
            <v>FPUS2</v>
          </cell>
          <cell r="E1138">
            <v>5278.2</v>
          </cell>
          <cell r="G1138">
            <v>319119.97200000001</v>
          </cell>
        </row>
        <row r="1139">
          <cell r="B1139" t="str">
            <v>FPUS2</v>
          </cell>
          <cell r="E1139">
            <v>6183.36</v>
          </cell>
          <cell r="G1139">
            <v>373845.94559999998</v>
          </cell>
        </row>
        <row r="1140">
          <cell r="B1140" t="str">
            <v>FPUS2</v>
          </cell>
          <cell r="E1140">
            <v>5312.4</v>
          </cell>
          <cell r="G1140">
            <v>321187.70399999997</v>
          </cell>
        </row>
        <row r="1141">
          <cell r="B1141" t="str">
            <v>FPUS2</v>
          </cell>
          <cell r="E1141">
            <v>4332</v>
          </cell>
          <cell r="G1141">
            <v>261912.72</v>
          </cell>
        </row>
        <row r="1142">
          <cell r="B1142" t="str">
            <v>FPUS2</v>
          </cell>
          <cell r="E1142">
            <v>2900.16</v>
          </cell>
          <cell r="G1142">
            <v>175343.67359999998</v>
          </cell>
        </row>
        <row r="1143">
          <cell r="B1143" t="str">
            <v>FPUS2</v>
          </cell>
          <cell r="E1143">
            <v>2900.16</v>
          </cell>
          <cell r="G1143">
            <v>175343.67359999998</v>
          </cell>
        </row>
        <row r="1144">
          <cell r="B1144" t="str">
            <v>FPUS2</v>
          </cell>
          <cell r="E1144">
            <v>2097.6</v>
          </cell>
          <cell r="G1144">
            <v>126820.89599999999</v>
          </cell>
        </row>
        <row r="1145">
          <cell r="B1145" t="str">
            <v>FPUS2</v>
          </cell>
          <cell r="E1145">
            <v>32855.949999999997</v>
          </cell>
          <cell r="G1145">
            <v>1986799.2964999997</v>
          </cell>
        </row>
        <row r="1146">
          <cell r="B1146" t="str">
            <v>FPUS1</v>
          </cell>
          <cell r="E1146">
            <v>7197.12</v>
          </cell>
          <cell r="G1146">
            <v>434974.50057600002</v>
          </cell>
        </row>
        <row r="1147">
          <cell r="B1147" t="str">
            <v>FPUS2</v>
          </cell>
          <cell r="E1147">
            <v>62626.3</v>
          </cell>
          <cell r="G1147">
            <v>3738790.1100000003</v>
          </cell>
        </row>
        <row r="1148">
          <cell r="B1148" t="str">
            <v>FPUS1</v>
          </cell>
          <cell r="E1148">
            <v>1683.6</v>
          </cell>
          <cell r="G1148">
            <v>101752.23827999999</v>
          </cell>
        </row>
        <row r="1149">
          <cell r="B1149" t="str">
            <v>FPUS2</v>
          </cell>
          <cell r="E1149">
            <v>6429.6</v>
          </cell>
          <cell r="G1149">
            <v>388669.32000000007</v>
          </cell>
        </row>
        <row r="1150">
          <cell r="B1150" t="str">
            <v>FPUS2</v>
          </cell>
          <cell r="E1150">
            <v>22863.84</v>
          </cell>
          <cell r="G1150">
            <v>1382119.128</v>
          </cell>
        </row>
        <row r="1151">
          <cell r="B1151" t="str">
            <v>FPUS2</v>
          </cell>
          <cell r="E1151">
            <v>1988.16</v>
          </cell>
          <cell r="G1151">
            <v>120184.27200000001</v>
          </cell>
        </row>
        <row r="1152">
          <cell r="B1152" t="str">
            <v>FPUS2</v>
          </cell>
          <cell r="E1152">
            <v>994.08</v>
          </cell>
          <cell r="G1152">
            <v>60092.136000000006</v>
          </cell>
        </row>
        <row r="1153">
          <cell r="B1153" t="str">
            <v>FPUS2</v>
          </cell>
          <cell r="E1153">
            <v>13873.8</v>
          </cell>
          <cell r="G1153">
            <v>838671.21</v>
          </cell>
        </row>
        <row r="1154">
          <cell r="B1154" t="str">
            <v>FPUS2</v>
          </cell>
          <cell r="E1154">
            <v>22024.75</v>
          </cell>
          <cell r="G1154">
            <v>1325449.4550000001</v>
          </cell>
        </row>
        <row r="1155">
          <cell r="B1155" t="str">
            <v>FPUS2</v>
          </cell>
          <cell r="E1155">
            <v>47083.25</v>
          </cell>
          <cell r="G1155">
            <v>2845240.7974999999</v>
          </cell>
        </row>
        <row r="1156">
          <cell r="B1156" t="str">
            <v>FPUS2</v>
          </cell>
          <cell r="E1156">
            <v>50023.5</v>
          </cell>
          <cell r="G1156">
            <v>3017417.52</v>
          </cell>
        </row>
        <row r="1157">
          <cell r="B1157" t="str">
            <v>FPUS2</v>
          </cell>
          <cell r="E1157">
            <v>60171.93</v>
          </cell>
          <cell r="G1157">
            <v>3600688.2912000003</v>
          </cell>
        </row>
        <row r="1158">
          <cell r="B1158" t="str">
            <v>FPUS2</v>
          </cell>
          <cell r="E1158">
            <v>36484.6</v>
          </cell>
          <cell r="G1158">
            <v>2200021.38</v>
          </cell>
        </row>
        <row r="1159">
          <cell r="B1159" t="str">
            <v>FPUS2</v>
          </cell>
          <cell r="E1159">
            <v>37330.800000000003</v>
          </cell>
          <cell r="G1159">
            <v>2251047.2400000002</v>
          </cell>
        </row>
        <row r="1160">
          <cell r="B1160" t="str">
            <v>FPUS2</v>
          </cell>
          <cell r="E1160">
            <v>48605.71</v>
          </cell>
          <cell r="G1160">
            <v>2895928.2017999999</v>
          </cell>
        </row>
        <row r="1161">
          <cell r="B1161" t="str">
            <v>FPUS2</v>
          </cell>
          <cell r="E1161">
            <v>42582.48</v>
          </cell>
          <cell r="G1161">
            <v>2548135.6032000002</v>
          </cell>
        </row>
        <row r="1162">
          <cell r="B1162" t="str">
            <v>FPUS2</v>
          </cell>
          <cell r="E1162">
            <v>36481.050000000003</v>
          </cell>
          <cell r="G1162">
            <v>2197253.6414999999</v>
          </cell>
        </row>
        <row r="1163">
          <cell r="B1163" t="str">
            <v>FPUS2</v>
          </cell>
          <cell r="E1163">
            <v>75353.820000000007</v>
          </cell>
          <cell r="G1163">
            <v>4523489.8146000002</v>
          </cell>
        </row>
        <row r="1164">
          <cell r="B1164" t="str">
            <v>FPUS2</v>
          </cell>
          <cell r="E1164">
            <v>46680.94</v>
          </cell>
          <cell r="G1164">
            <v>2817661.5384</v>
          </cell>
        </row>
        <row r="1165">
          <cell r="B1165" t="str">
            <v>FPUS2</v>
          </cell>
          <cell r="E1165">
            <v>48750.720000000001</v>
          </cell>
          <cell r="G1165">
            <v>2880192.5375999999</v>
          </cell>
        </row>
        <row r="1166">
          <cell r="B1166" t="str">
            <v>FPUS2</v>
          </cell>
          <cell r="E1166">
            <v>19154.46</v>
          </cell>
          <cell r="G1166">
            <v>1155971.6610000001</v>
          </cell>
        </row>
        <row r="1167">
          <cell r="B1167" t="str">
            <v>FPUS2</v>
          </cell>
          <cell r="E1167">
            <v>22500</v>
          </cell>
          <cell r="G1167">
            <v>1356300</v>
          </cell>
        </row>
        <row r="1168">
          <cell r="B1168" t="str">
            <v>FPUS2</v>
          </cell>
          <cell r="E1168">
            <v>37459.54</v>
          </cell>
          <cell r="G1168">
            <v>2237083.7288000002</v>
          </cell>
        </row>
        <row r="1169">
          <cell r="B1169" t="str">
            <v>FPUS2</v>
          </cell>
          <cell r="E1169">
            <v>6125.76</v>
          </cell>
          <cell r="G1169">
            <v>367404.09494400001</v>
          </cell>
        </row>
        <row r="1170">
          <cell r="B1170" t="str">
            <v>FPUS2</v>
          </cell>
          <cell r="E1170">
            <v>74409.600000000006</v>
          </cell>
          <cell r="G1170">
            <v>4460855.5200000005</v>
          </cell>
        </row>
        <row r="1171">
          <cell r="B1171" t="str">
            <v>FPUS2</v>
          </cell>
          <cell r="E1171">
            <v>6424.4</v>
          </cell>
          <cell r="G1171">
            <v>384869.10055999999</v>
          </cell>
        </row>
        <row r="1172">
          <cell r="B1172" t="str">
            <v>FPUS2</v>
          </cell>
          <cell r="E1172">
            <v>125370</v>
          </cell>
          <cell r="G1172">
            <v>7697718</v>
          </cell>
        </row>
        <row r="1173">
          <cell r="B1173" t="str">
            <v>FPUS2</v>
          </cell>
          <cell r="E1173">
            <v>100150.78</v>
          </cell>
          <cell r="G1173">
            <v>6126223.2126000002</v>
          </cell>
        </row>
        <row r="1174">
          <cell r="B1174" t="str">
            <v>FPUS2</v>
          </cell>
          <cell r="E1174">
            <v>128103.16</v>
          </cell>
          <cell r="G1174">
            <v>7875782.2768000001</v>
          </cell>
        </row>
        <row r="1175">
          <cell r="B1175" t="str">
            <v>FPUS2</v>
          </cell>
          <cell r="E1175">
            <v>91131.49</v>
          </cell>
          <cell r="G1175">
            <v>5553553.0005999999</v>
          </cell>
        </row>
        <row r="1176">
          <cell r="B1176" t="str">
            <v>FSJY2</v>
          </cell>
          <cell r="E1176">
            <v>25000000</v>
          </cell>
          <cell r="G1176">
            <v>13127649.999999998</v>
          </cell>
        </row>
        <row r="1177">
          <cell r="B1177" t="str">
            <v>FSJY2</v>
          </cell>
          <cell r="E1177">
            <v>50000000</v>
          </cell>
          <cell r="G1177">
            <v>25910750</v>
          </cell>
        </row>
        <row r="1178">
          <cell r="B1178" t="str">
            <v>FPUS2</v>
          </cell>
          <cell r="E1178">
            <v>418725.4</v>
          </cell>
          <cell r="G1178">
            <v>25910727.752000004</v>
          </cell>
        </row>
        <row r="1179">
          <cell r="B1179" t="str">
            <v>FPUS2</v>
          </cell>
          <cell r="E1179">
            <v>211327.13</v>
          </cell>
          <cell r="G1179">
            <v>13127641.3156</v>
          </cell>
        </row>
        <row r="1180">
          <cell r="B1180" t="str">
            <v>FPUS2</v>
          </cell>
          <cell r="E1180">
            <v>64050.2</v>
          </cell>
          <cell r="G1180">
            <v>3778961.8</v>
          </cell>
        </row>
        <row r="1181">
          <cell r="B1181" t="str">
            <v>FPUS2</v>
          </cell>
          <cell r="E1181">
            <v>64204.08</v>
          </cell>
          <cell r="G1181">
            <v>3762359.088</v>
          </cell>
        </row>
        <row r="1182">
          <cell r="B1182" t="str">
            <v>FPUS2</v>
          </cell>
          <cell r="E1182">
            <v>372587.97</v>
          </cell>
          <cell r="G1182">
            <v>21759137.447999999</v>
          </cell>
        </row>
        <row r="1183">
          <cell r="B1183" t="str">
            <v>FPUS2</v>
          </cell>
          <cell r="E1183">
            <v>465570.58</v>
          </cell>
          <cell r="G1183">
            <v>27468664.220000003</v>
          </cell>
        </row>
        <row r="1184">
          <cell r="B1184" t="str">
            <v>FPUS2</v>
          </cell>
          <cell r="E1184">
            <v>626091.42000000004</v>
          </cell>
          <cell r="G1184">
            <v>36663913.555200003</v>
          </cell>
        </row>
        <row r="1185">
          <cell r="B1185" t="str">
            <v>FPUS2</v>
          </cell>
          <cell r="E1185">
            <v>45153.5</v>
          </cell>
          <cell r="G1185">
            <v>2743075.125</v>
          </cell>
        </row>
        <row r="1186">
          <cell r="B1186" t="str">
            <v>FPUS2</v>
          </cell>
          <cell r="E1186">
            <v>39188</v>
          </cell>
          <cell r="G1186">
            <v>2380671</v>
          </cell>
        </row>
        <row r="1187">
          <cell r="B1187" t="str">
            <v>FPUS2</v>
          </cell>
          <cell r="E1187">
            <v>39188</v>
          </cell>
          <cell r="G1187">
            <v>2380671</v>
          </cell>
        </row>
        <row r="1188">
          <cell r="B1188" t="str">
            <v>FPUS2</v>
          </cell>
          <cell r="E1188">
            <v>649363.81999999995</v>
          </cell>
          <cell r="G1188">
            <v>37987783.469999999</v>
          </cell>
        </row>
        <row r="1189">
          <cell r="B1189" t="str">
            <v>FPUS2</v>
          </cell>
          <cell r="E1189">
            <v>39100</v>
          </cell>
          <cell r="G1189">
            <v>2375325</v>
          </cell>
        </row>
        <row r="1190">
          <cell r="B1190" t="str">
            <v>FPUS2</v>
          </cell>
          <cell r="E1190">
            <v>44200</v>
          </cell>
          <cell r="G1190">
            <v>2685150</v>
          </cell>
        </row>
        <row r="1191">
          <cell r="B1191" t="str">
            <v>FPUS2</v>
          </cell>
          <cell r="E1191">
            <v>32596.25</v>
          </cell>
          <cell r="G1191">
            <v>1940128.8</v>
          </cell>
        </row>
        <row r="1192">
          <cell r="B1192" t="str">
            <v>FPUS2</v>
          </cell>
          <cell r="E1192">
            <v>39100</v>
          </cell>
          <cell r="G1192">
            <v>2312792.37</v>
          </cell>
        </row>
        <row r="1193">
          <cell r="B1193" t="str">
            <v>FPUS2</v>
          </cell>
          <cell r="E1193">
            <v>228176.35</v>
          </cell>
          <cell r="G1193">
            <v>13576492.825000001</v>
          </cell>
        </row>
        <row r="1194">
          <cell r="B1194" t="str">
            <v>FPUS2</v>
          </cell>
          <cell r="E1194">
            <v>195619.79</v>
          </cell>
          <cell r="G1194">
            <v>11658939.484000001</v>
          </cell>
        </row>
        <row r="1195">
          <cell r="B1195" t="str">
            <v>FPUS2</v>
          </cell>
          <cell r="E1195">
            <v>463655.02</v>
          </cell>
          <cell r="G1195">
            <v>27170184.172000002</v>
          </cell>
        </row>
        <row r="1196">
          <cell r="B1196" t="str">
            <v>FPUS2</v>
          </cell>
          <cell r="E1196">
            <v>46200</v>
          </cell>
          <cell r="G1196">
            <v>2748900</v>
          </cell>
        </row>
        <row r="1197">
          <cell r="B1197" t="str">
            <v>FPUS2</v>
          </cell>
          <cell r="E1197">
            <v>508306</v>
          </cell>
          <cell r="G1197">
            <v>29751150.18</v>
          </cell>
        </row>
        <row r="1198">
          <cell r="B1198" t="str">
            <v>FPUS1</v>
          </cell>
          <cell r="E1198">
            <v>125259.12</v>
          </cell>
          <cell r="G1198">
            <v>7560640.4831999997</v>
          </cell>
        </row>
        <row r="1199">
          <cell r="B1199" t="str">
            <v>FSUS2</v>
          </cell>
          <cell r="E1199">
            <v>3500000</v>
          </cell>
          <cell r="G1199">
            <v>213255000</v>
          </cell>
        </row>
        <row r="1200">
          <cell r="B1200" t="str">
            <v>FSUS2</v>
          </cell>
          <cell r="E1200">
            <v>5000000</v>
          </cell>
          <cell r="G1200">
            <v>303850000</v>
          </cell>
        </row>
        <row r="1201">
          <cell r="B1201" t="str">
            <v>FSUS2</v>
          </cell>
          <cell r="E1201">
            <v>5000000</v>
          </cell>
          <cell r="G1201">
            <v>304000000</v>
          </cell>
        </row>
        <row r="1202">
          <cell r="B1202" t="str">
            <v>FSUS2</v>
          </cell>
          <cell r="E1202">
            <v>5000000</v>
          </cell>
          <cell r="G1202">
            <v>305900000</v>
          </cell>
        </row>
        <row r="1203">
          <cell r="B1203" t="str">
            <v>FSUS2</v>
          </cell>
          <cell r="E1203">
            <v>5000000</v>
          </cell>
          <cell r="G1203">
            <v>314100000</v>
          </cell>
        </row>
        <row r="1204">
          <cell r="B1204" t="str">
            <v>FSUS2</v>
          </cell>
          <cell r="E1204">
            <v>5000000</v>
          </cell>
          <cell r="G1204">
            <v>304700000</v>
          </cell>
        </row>
        <row r="1205">
          <cell r="B1205" t="str">
            <v>FSUS3</v>
          </cell>
          <cell r="E1205">
            <v>5000000</v>
          </cell>
          <cell r="G1205">
            <v>314100000</v>
          </cell>
        </row>
        <row r="1206">
          <cell r="B1206" t="str">
            <v>FSUS2</v>
          </cell>
          <cell r="E1206">
            <v>5000000</v>
          </cell>
          <cell r="G1206">
            <v>304050000</v>
          </cell>
        </row>
        <row r="1207">
          <cell r="B1207" t="str">
            <v>FSUS2</v>
          </cell>
          <cell r="E1207">
            <v>5000000</v>
          </cell>
          <cell r="G1207">
            <v>303650000</v>
          </cell>
        </row>
        <row r="1208">
          <cell r="B1208" t="str">
            <v>FSUS2</v>
          </cell>
          <cell r="E1208">
            <v>5000000</v>
          </cell>
          <cell r="G1208">
            <v>305650000</v>
          </cell>
        </row>
        <row r="1209">
          <cell r="B1209" t="str">
            <v>FSEU2</v>
          </cell>
          <cell r="E1209">
            <v>7422000</v>
          </cell>
          <cell r="G1209">
            <v>612323906.39999998</v>
          </cell>
        </row>
        <row r="1210">
          <cell r="B1210" t="str">
            <v>FPUS2</v>
          </cell>
          <cell r="E1210">
            <v>5000</v>
          </cell>
          <cell r="G1210">
            <v>304600</v>
          </cell>
        </row>
        <row r="1211">
          <cell r="B1211" t="str">
            <v>FPJY2</v>
          </cell>
          <cell r="E1211">
            <v>18000000</v>
          </cell>
          <cell r="G1211">
            <v>9010386</v>
          </cell>
        </row>
        <row r="1212">
          <cell r="B1212" t="str">
            <v>FPJY2</v>
          </cell>
          <cell r="E1212">
            <v>18000000</v>
          </cell>
          <cell r="G1212">
            <v>9010386</v>
          </cell>
        </row>
        <row r="1213">
          <cell r="B1213" t="str">
            <v>FPJY2</v>
          </cell>
          <cell r="E1213">
            <v>18000000</v>
          </cell>
          <cell r="G1213">
            <v>9010386</v>
          </cell>
        </row>
        <row r="1214">
          <cell r="B1214" t="str">
            <v>FPJY2</v>
          </cell>
          <cell r="E1214">
            <v>50000000</v>
          </cell>
          <cell r="G1214">
            <v>25502950.000000004</v>
          </cell>
        </row>
        <row r="1215">
          <cell r="B1215" t="str">
            <v>FPJY2</v>
          </cell>
          <cell r="E1215">
            <v>250000000</v>
          </cell>
          <cell r="G1215">
            <v>126562500</v>
          </cell>
        </row>
        <row r="1216">
          <cell r="B1216" t="str">
            <v>FPJY3</v>
          </cell>
          <cell r="E1216">
            <v>1000000000</v>
          </cell>
          <cell r="G1216">
            <v>546996000</v>
          </cell>
        </row>
        <row r="1217">
          <cell r="B1217" t="str">
            <v>FPJY2</v>
          </cell>
          <cell r="E1217">
            <v>42000000</v>
          </cell>
          <cell r="G1217">
            <v>21024234.000000004</v>
          </cell>
        </row>
        <row r="1218">
          <cell r="B1218" t="str">
            <v>FPJY2</v>
          </cell>
          <cell r="E1218">
            <v>42000000</v>
          </cell>
          <cell r="G1218">
            <v>21024234.000000004</v>
          </cell>
        </row>
        <row r="1219">
          <cell r="B1219" t="str">
            <v>FPJY2</v>
          </cell>
          <cell r="E1219">
            <v>44176213</v>
          </cell>
          <cell r="G1219">
            <v>22622196.915170003</v>
          </cell>
        </row>
        <row r="1220">
          <cell r="B1220" t="str">
            <v>FPJY3</v>
          </cell>
          <cell r="E1220">
            <v>1000000000</v>
          </cell>
          <cell r="G1220">
            <v>546996000</v>
          </cell>
        </row>
        <row r="1221">
          <cell r="B1221" t="str">
            <v>FPJY2</v>
          </cell>
          <cell r="E1221">
            <v>250000000</v>
          </cell>
          <cell r="G1221">
            <v>124925000</v>
          </cell>
        </row>
        <row r="1222">
          <cell r="B1222" t="str">
            <v>FPJY2</v>
          </cell>
          <cell r="E1222">
            <v>250000000</v>
          </cell>
          <cell r="G1222">
            <v>122975000</v>
          </cell>
        </row>
        <row r="1223">
          <cell r="B1223" t="str">
            <v>FPJY2</v>
          </cell>
          <cell r="E1223">
            <v>250000000</v>
          </cell>
          <cell r="G1223">
            <v>128305000</v>
          </cell>
        </row>
        <row r="1224">
          <cell r="B1224" t="str">
            <v>FPJY3</v>
          </cell>
          <cell r="E1224">
            <v>1000000000</v>
          </cell>
          <cell r="G1224">
            <v>543341000</v>
          </cell>
        </row>
        <row r="1225">
          <cell r="B1225" t="str">
            <v>FPJY2</v>
          </cell>
          <cell r="E1225">
            <v>46209489</v>
          </cell>
          <cell r="G1225">
            <v>23663417.222010002</v>
          </cell>
        </row>
        <row r="1226">
          <cell r="B1226" t="str">
            <v>FPJY2</v>
          </cell>
          <cell r="E1226">
            <v>42000000</v>
          </cell>
          <cell r="G1226">
            <v>21024234.000000004</v>
          </cell>
        </row>
        <row r="1227">
          <cell r="B1227" t="str">
            <v>FPJY3</v>
          </cell>
          <cell r="E1227">
            <v>1000000000</v>
          </cell>
          <cell r="G1227">
            <v>543341000</v>
          </cell>
        </row>
        <row r="1228">
          <cell r="B1228" t="str">
            <v>FPJY2</v>
          </cell>
          <cell r="E1228">
            <v>45626624</v>
          </cell>
          <cell r="G1228">
            <v>23364937.884160001</v>
          </cell>
        </row>
        <row r="1229">
          <cell r="B1229" t="str">
            <v>FPJY2</v>
          </cell>
          <cell r="E1229">
            <v>50000000</v>
          </cell>
          <cell r="G1229">
            <v>25783900</v>
          </cell>
        </row>
        <row r="1230">
          <cell r="B1230" t="str">
            <v>FPJY3</v>
          </cell>
          <cell r="E1230">
            <v>1000000000</v>
          </cell>
          <cell r="G1230">
            <v>525776000</v>
          </cell>
        </row>
        <row r="1231">
          <cell r="B1231" t="str">
            <v>FSJY3</v>
          </cell>
          <cell r="E1231">
            <v>1000000000</v>
          </cell>
          <cell r="G1231">
            <v>543341000</v>
          </cell>
        </row>
        <row r="1232">
          <cell r="B1232" t="str">
            <v>FSJY3</v>
          </cell>
          <cell r="E1232">
            <v>1000000000</v>
          </cell>
          <cell r="G1232">
            <v>546996000</v>
          </cell>
        </row>
        <row r="1233">
          <cell r="B1233" t="str">
            <v>FSJY2</v>
          </cell>
          <cell r="E1233">
            <v>250000000</v>
          </cell>
          <cell r="G1233">
            <v>126562500</v>
          </cell>
        </row>
        <row r="1234">
          <cell r="B1234" t="str">
            <v>FSJY2</v>
          </cell>
          <cell r="E1234">
            <v>50000000</v>
          </cell>
          <cell r="G1234">
            <v>25783900</v>
          </cell>
        </row>
        <row r="1235">
          <cell r="B1235" t="str">
            <v>FSJY3</v>
          </cell>
          <cell r="E1235">
            <v>1000000000</v>
          </cell>
          <cell r="G1235">
            <v>525776000</v>
          </cell>
        </row>
        <row r="1236">
          <cell r="B1236" t="str">
            <v>FSJY2</v>
          </cell>
          <cell r="E1236">
            <v>250000000</v>
          </cell>
          <cell r="G1236">
            <v>122975000</v>
          </cell>
        </row>
        <row r="1237">
          <cell r="B1237" t="str">
            <v>FSJY2</v>
          </cell>
          <cell r="E1237">
            <v>250000000</v>
          </cell>
          <cell r="G1237">
            <v>124925000</v>
          </cell>
        </row>
        <row r="1238">
          <cell r="B1238" t="str">
            <v>FSJY2</v>
          </cell>
          <cell r="E1238">
            <v>42190447</v>
          </cell>
          <cell r="G1238">
            <v>21119567.387919001</v>
          </cell>
        </row>
        <row r="1239">
          <cell r="B1239" t="str">
            <v>FSJY2</v>
          </cell>
          <cell r="E1239">
            <v>42190447</v>
          </cell>
          <cell r="G1239">
            <v>21119567.387919001</v>
          </cell>
        </row>
        <row r="1240">
          <cell r="B1240" t="str">
            <v>FSJY2</v>
          </cell>
          <cell r="E1240">
            <v>250000000</v>
          </cell>
          <cell r="G1240">
            <v>128305000</v>
          </cell>
        </row>
        <row r="1241">
          <cell r="B1241" t="str">
            <v>FSJY2</v>
          </cell>
          <cell r="E1241">
            <v>50000000</v>
          </cell>
          <cell r="G1241">
            <v>25502950.000000004</v>
          </cell>
        </row>
        <row r="1242">
          <cell r="B1242" t="str">
            <v>FSJY3</v>
          </cell>
          <cell r="E1242">
            <v>1000000000</v>
          </cell>
          <cell r="G1242">
            <v>543341000</v>
          </cell>
        </row>
        <row r="1243">
          <cell r="B1243" t="str">
            <v>FSJY2</v>
          </cell>
          <cell r="E1243">
            <v>18807803</v>
          </cell>
          <cell r="G1243">
            <v>9414753.6023310013</v>
          </cell>
        </row>
        <row r="1244">
          <cell r="B1244" t="str">
            <v>FSJY2</v>
          </cell>
          <cell r="E1244">
            <v>18229484</v>
          </cell>
          <cell r="G1244">
            <v>9125260.4122680016</v>
          </cell>
        </row>
        <row r="1245">
          <cell r="B1245" t="str">
            <v>FSJY2</v>
          </cell>
          <cell r="E1245">
            <v>18807803</v>
          </cell>
          <cell r="G1245">
            <v>9414753.6023310013</v>
          </cell>
        </row>
        <row r="1246">
          <cell r="B1246" t="str">
            <v>FSJY2</v>
          </cell>
          <cell r="E1246">
            <v>44176213</v>
          </cell>
          <cell r="G1246">
            <v>22622196.915170003</v>
          </cell>
        </row>
        <row r="1247">
          <cell r="B1247" t="str">
            <v>FSJY2</v>
          </cell>
          <cell r="E1247">
            <v>42190447</v>
          </cell>
          <cell r="G1247">
            <v>21119567.387919001</v>
          </cell>
        </row>
        <row r="1248">
          <cell r="B1248" t="str">
            <v>FSJY2</v>
          </cell>
          <cell r="E1248">
            <v>46209489</v>
          </cell>
          <cell r="G1248">
            <v>23663417.222010002</v>
          </cell>
        </row>
        <row r="1249">
          <cell r="B1249" t="str">
            <v>FSJY2</v>
          </cell>
          <cell r="E1249">
            <v>45626624</v>
          </cell>
          <cell r="G1249">
            <v>23364937.884160001</v>
          </cell>
        </row>
        <row r="1250">
          <cell r="B1250" t="str">
            <v>FSJY3</v>
          </cell>
          <cell r="E1250">
            <v>1000000000</v>
          </cell>
          <cell r="G1250">
            <v>546996000</v>
          </cell>
        </row>
        <row r="1251">
          <cell r="B1251" t="str">
            <v>FPUS3</v>
          </cell>
          <cell r="E1251">
            <v>8908685.9700000007</v>
          </cell>
          <cell r="G1251">
            <v>543340757.31030011</v>
          </cell>
        </row>
        <row r="1252">
          <cell r="B1252" t="str">
            <v>FPUS3</v>
          </cell>
          <cell r="E1252">
            <v>8908685.9700000007</v>
          </cell>
          <cell r="G1252">
            <v>543340757.31030011</v>
          </cell>
        </row>
        <row r="1253">
          <cell r="B1253" t="str">
            <v>FPUS3</v>
          </cell>
          <cell r="E1253">
            <v>8968609.8699999992</v>
          </cell>
          <cell r="G1253">
            <v>546995515.97130001</v>
          </cell>
        </row>
        <row r="1254">
          <cell r="B1254" t="str">
            <v>FPUS3</v>
          </cell>
          <cell r="E1254">
            <v>8968609.8699999992</v>
          </cell>
          <cell r="G1254">
            <v>546995515.97130001</v>
          </cell>
        </row>
        <row r="1255">
          <cell r="B1255" t="str">
            <v>FPUS3</v>
          </cell>
          <cell r="E1255">
            <v>8620689.6600000001</v>
          </cell>
          <cell r="G1255">
            <v>525775862.36340004</v>
          </cell>
        </row>
        <row r="1256">
          <cell r="B1256" t="str">
            <v>FPUS2</v>
          </cell>
          <cell r="E1256">
            <v>389329.25</v>
          </cell>
          <cell r="G1256">
            <v>23663431.815000001</v>
          </cell>
        </row>
        <row r="1257">
          <cell r="B1257" t="str">
            <v>FPUS2</v>
          </cell>
          <cell r="E1257">
            <v>384418.43</v>
          </cell>
          <cell r="G1257">
            <v>23364952.1754</v>
          </cell>
        </row>
        <row r="1258">
          <cell r="B1258" t="str">
            <v>FPUS2</v>
          </cell>
          <cell r="E1258">
            <v>372198.27</v>
          </cell>
          <cell r="G1258">
            <v>22622210.8506</v>
          </cell>
        </row>
        <row r="1259">
          <cell r="B1259" t="str">
            <v>FPUS2</v>
          </cell>
          <cell r="E1259">
            <v>2029220.78</v>
          </cell>
          <cell r="G1259">
            <v>122970779.26800001</v>
          </cell>
        </row>
        <row r="1260">
          <cell r="B1260" t="str">
            <v>FPUS2</v>
          </cell>
          <cell r="E1260">
            <v>2061855.67</v>
          </cell>
          <cell r="G1260">
            <v>124948453.602</v>
          </cell>
        </row>
        <row r="1261">
          <cell r="B1261" t="str">
            <v>FPUS2</v>
          </cell>
          <cell r="E1261">
            <v>150209.99</v>
          </cell>
          <cell r="G1261">
            <v>9125256.8925000001</v>
          </cell>
        </row>
        <row r="1262">
          <cell r="B1262" t="str">
            <v>FPUS2</v>
          </cell>
          <cell r="E1262">
            <v>419111.48</v>
          </cell>
          <cell r="G1262">
            <v>25502933.557999998</v>
          </cell>
        </row>
        <row r="1263">
          <cell r="B1263" t="str">
            <v>FPUS2</v>
          </cell>
          <cell r="E1263">
            <v>423728.81</v>
          </cell>
          <cell r="G1263">
            <v>25783898.088500001</v>
          </cell>
        </row>
        <row r="1264">
          <cell r="B1264" t="str">
            <v>FPUS2</v>
          </cell>
          <cell r="E1264">
            <v>154975.29999999999</v>
          </cell>
          <cell r="G1264">
            <v>9414749.4749999996</v>
          </cell>
        </row>
        <row r="1265">
          <cell r="B1265" t="str">
            <v>FPUS2</v>
          </cell>
          <cell r="E1265">
            <v>154975.29999999999</v>
          </cell>
          <cell r="G1265">
            <v>9414749.4749999996</v>
          </cell>
        </row>
        <row r="1266">
          <cell r="B1266" t="str">
            <v>FPUS2</v>
          </cell>
          <cell r="E1266">
            <v>347647.06</v>
          </cell>
          <cell r="G1266">
            <v>21119558.895</v>
          </cell>
        </row>
        <row r="1267">
          <cell r="B1267" t="str">
            <v>FPUS2</v>
          </cell>
          <cell r="E1267">
            <v>347647.06</v>
          </cell>
          <cell r="G1267">
            <v>21119558.895</v>
          </cell>
        </row>
        <row r="1268">
          <cell r="B1268" t="str">
            <v>FPUS2</v>
          </cell>
          <cell r="E1268">
            <v>347647.06</v>
          </cell>
          <cell r="G1268">
            <v>21119558.895</v>
          </cell>
        </row>
        <row r="1269">
          <cell r="B1269" t="str">
            <v>FPUS2</v>
          </cell>
          <cell r="E1269">
            <v>2083333.33</v>
          </cell>
          <cell r="G1269">
            <v>126562499.7975</v>
          </cell>
        </row>
        <row r="1270">
          <cell r="B1270" t="str">
            <v>FPUS2</v>
          </cell>
          <cell r="E1270">
            <v>2118644.0699999998</v>
          </cell>
          <cell r="G1270">
            <v>128305084.8792</v>
          </cell>
        </row>
        <row r="1271">
          <cell r="B1271" t="str">
            <v>FPUS2</v>
          </cell>
          <cell r="E1271">
            <v>823791.09</v>
          </cell>
          <cell r="G1271">
            <v>50411895.752549998</v>
          </cell>
        </row>
        <row r="1272">
          <cell r="B1272" t="str">
            <v>FPUS2</v>
          </cell>
          <cell r="E1272">
            <v>823791.09</v>
          </cell>
          <cell r="G1272">
            <v>51375731.327849999</v>
          </cell>
        </row>
        <row r="1273">
          <cell r="B1273" t="str">
            <v>FPUS3</v>
          </cell>
          <cell r="E1273">
            <v>5766537.6100000003</v>
          </cell>
          <cell r="G1273">
            <v>366146305.54694998</v>
          </cell>
        </row>
        <row r="1274">
          <cell r="B1274" t="str">
            <v>FSUS3</v>
          </cell>
          <cell r="E1274">
            <v>8968609.8699999992</v>
          </cell>
          <cell r="G1274">
            <v>546995515.97130001</v>
          </cell>
        </row>
        <row r="1275">
          <cell r="B1275" t="str">
            <v>FSUS3</v>
          </cell>
          <cell r="E1275">
            <v>8968609.8699999992</v>
          </cell>
          <cell r="G1275">
            <v>546995515.97130001</v>
          </cell>
        </row>
        <row r="1276">
          <cell r="B1276" t="str">
            <v>FSUS3</v>
          </cell>
          <cell r="E1276">
            <v>8908685.9700000007</v>
          </cell>
          <cell r="G1276">
            <v>543340757.31030011</v>
          </cell>
        </row>
        <row r="1277">
          <cell r="B1277" t="str">
            <v>FSUS3</v>
          </cell>
          <cell r="E1277">
            <v>8908685.9700000007</v>
          </cell>
          <cell r="G1277">
            <v>543340757.31030011</v>
          </cell>
        </row>
        <row r="1278">
          <cell r="B1278" t="str">
            <v>FSUS3</v>
          </cell>
          <cell r="E1278">
            <v>8620689.6600000001</v>
          </cell>
          <cell r="G1278">
            <v>525775862.36340004</v>
          </cell>
        </row>
        <row r="1279">
          <cell r="B1279" t="str">
            <v>FSUS2</v>
          </cell>
          <cell r="E1279">
            <v>2118644.0699999998</v>
          </cell>
          <cell r="G1279">
            <v>128305084.8792</v>
          </cell>
        </row>
        <row r="1280">
          <cell r="B1280" t="str">
            <v>FSUS2</v>
          </cell>
          <cell r="E1280">
            <v>2083333.33</v>
          </cell>
          <cell r="G1280">
            <v>126562499.7975</v>
          </cell>
        </row>
        <row r="1281">
          <cell r="B1281" t="str">
            <v>FSUS2</v>
          </cell>
          <cell r="E1281">
            <v>346077.79</v>
          </cell>
          <cell r="G1281">
            <v>21024225.7425</v>
          </cell>
        </row>
        <row r="1282">
          <cell r="B1282" t="str">
            <v>FSUS2</v>
          </cell>
          <cell r="E1282">
            <v>423728.81</v>
          </cell>
          <cell r="G1282">
            <v>25783898.088500001</v>
          </cell>
        </row>
        <row r="1283">
          <cell r="B1283" t="str">
            <v>FSUS2</v>
          </cell>
          <cell r="E1283">
            <v>346077.79</v>
          </cell>
          <cell r="G1283">
            <v>21024225.7425</v>
          </cell>
        </row>
        <row r="1284">
          <cell r="B1284" t="str">
            <v>FSUS2</v>
          </cell>
          <cell r="E1284">
            <v>346077.79</v>
          </cell>
          <cell r="G1284">
            <v>21024225.7425</v>
          </cell>
        </row>
        <row r="1285">
          <cell r="B1285" t="str">
            <v>FSUS2</v>
          </cell>
          <cell r="E1285">
            <v>419111.48</v>
          </cell>
          <cell r="G1285">
            <v>25502933.557999998</v>
          </cell>
        </row>
        <row r="1286">
          <cell r="B1286" t="str">
            <v>FSUS2</v>
          </cell>
          <cell r="E1286">
            <v>2029220.78</v>
          </cell>
          <cell r="G1286">
            <v>122970779.26800001</v>
          </cell>
        </row>
        <row r="1287">
          <cell r="B1287" t="str">
            <v>FSUS2</v>
          </cell>
          <cell r="E1287">
            <v>2061855.67</v>
          </cell>
          <cell r="G1287">
            <v>124948453.602</v>
          </cell>
        </row>
        <row r="1288">
          <cell r="B1288" t="str">
            <v>FSUS2</v>
          </cell>
          <cell r="E1288">
            <v>384418.43</v>
          </cell>
          <cell r="G1288">
            <v>23364952.1754</v>
          </cell>
        </row>
        <row r="1289">
          <cell r="B1289" t="str">
            <v>FSUS2</v>
          </cell>
          <cell r="E1289">
            <v>389329.25</v>
          </cell>
          <cell r="G1289">
            <v>23663431.815000001</v>
          </cell>
        </row>
        <row r="1290">
          <cell r="B1290" t="str">
            <v>FSUS2</v>
          </cell>
          <cell r="E1290">
            <v>148319.04999999999</v>
          </cell>
          <cell r="G1290">
            <v>9010382.2874999996</v>
          </cell>
        </row>
        <row r="1291">
          <cell r="B1291" t="str">
            <v>FSUS2</v>
          </cell>
          <cell r="E1291">
            <v>148319.04999999999</v>
          </cell>
          <cell r="G1291">
            <v>9010382.2874999996</v>
          </cell>
        </row>
        <row r="1292">
          <cell r="B1292" t="str">
            <v>FSUS2</v>
          </cell>
          <cell r="E1292">
            <v>148319.04999999999</v>
          </cell>
          <cell r="G1292">
            <v>9010382.2874999996</v>
          </cell>
        </row>
        <row r="1293">
          <cell r="B1293" t="str">
            <v>FSUS2</v>
          </cell>
          <cell r="E1293">
            <v>372198.27</v>
          </cell>
          <cell r="G1293">
            <v>22622210.8506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05"/>
      <sheetName val="AL905"/>
      <sheetName val="Sheet2"/>
      <sheetName val="Sheet3"/>
      <sheetName val="Ranges"/>
      <sheetName val="December 06"/>
      <sheetName val="November 06"/>
      <sheetName val="I- INV CO"/>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S GLOBAL"/>
      <sheetName val="I-CAP"/>
      <sheetName val="IGI FINEX"/>
      <sheetName val="HABIB METRO"/>
      <sheetName val="AL HABIBCM"/>
      <sheetName val="BASIC"/>
      <sheetName val="CURRENT BALANCE"/>
      <sheetName val="O-B"/>
      <sheetName val="ACC LIST"/>
    </sheetNames>
    <sheetDataSet>
      <sheetData sheetId="0" refreshError="1"/>
      <sheetData sheetId="1" refreshError="1"/>
      <sheetData sheetId="2" refreshError="1"/>
      <sheetData sheetId="3" refreshError="1"/>
      <sheetData sheetId="4" refreshError="1"/>
      <sheetData sheetId="5" refreshError="1"/>
      <sheetData sheetId="6">
        <row r="1">
          <cell r="A1">
            <v>1</v>
          </cell>
          <cell r="B1">
            <v>2</v>
          </cell>
          <cell r="C1">
            <v>3</v>
          </cell>
          <cell r="D1">
            <v>4</v>
          </cell>
        </row>
        <row r="2">
          <cell r="B2">
            <v>0</v>
          </cell>
          <cell r="C2" t="e">
            <v>#N/A</v>
          </cell>
        </row>
        <row r="3">
          <cell r="A3" t="str">
            <v>SCRIP</v>
          </cell>
          <cell r="B3" t="str">
            <v>CURRENT BALANCE</v>
          </cell>
        </row>
        <row r="5">
          <cell r="B5" t="str">
            <v>NO OF SHARES</v>
          </cell>
          <cell r="C5" t="str">
            <v>AMOUNT</v>
          </cell>
          <cell r="D5" t="str">
            <v>MACPU</v>
          </cell>
        </row>
        <row r="6">
          <cell r="A6" t="str">
            <v>AACIL</v>
          </cell>
          <cell r="B6">
            <v>0</v>
          </cell>
          <cell r="C6">
            <v>0</v>
          </cell>
          <cell r="D6" t="e">
            <v>#DIV/0!</v>
          </cell>
        </row>
        <row r="7">
          <cell r="A7" t="str">
            <v>ABL</v>
          </cell>
          <cell r="B7">
            <v>0</v>
          </cell>
          <cell r="C7">
            <v>0</v>
          </cell>
          <cell r="D7" t="e">
            <v>#DIV/0!</v>
          </cell>
        </row>
        <row r="8">
          <cell r="A8" t="str">
            <v>AHBL</v>
          </cell>
          <cell r="B8">
            <v>0</v>
          </cell>
          <cell r="C8">
            <v>0</v>
          </cell>
          <cell r="D8" t="e">
            <v>#DIV/0!</v>
          </cell>
        </row>
        <row r="9">
          <cell r="A9" t="str">
            <v>AHL</v>
          </cell>
          <cell r="B9">
            <v>0</v>
          </cell>
          <cell r="C9">
            <v>0</v>
          </cell>
          <cell r="D9" t="e">
            <v>#DIV/0!</v>
          </cell>
        </row>
        <row r="10">
          <cell r="A10" t="str">
            <v>AHSL</v>
          </cell>
          <cell r="B10">
            <v>0</v>
          </cell>
          <cell r="C10">
            <v>0</v>
          </cell>
          <cell r="D10" t="e">
            <v>#DIV/0!</v>
          </cell>
        </row>
        <row r="11">
          <cell r="A11" t="str">
            <v>AICL</v>
          </cell>
          <cell r="B11">
            <v>0</v>
          </cell>
          <cell r="C11">
            <v>2155780.59</v>
          </cell>
          <cell r="D11" t="e">
            <v>#DIV/0!</v>
          </cell>
        </row>
        <row r="12">
          <cell r="A12" t="str">
            <v>AKBL</v>
          </cell>
          <cell r="B12">
            <v>0</v>
          </cell>
          <cell r="C12">
            <v>0</v>
          </cell>
          <cell r="D12" t="e">
            <v>#DIV/0!</v>
          </cell>
        </row>
        <row r="13">
          <cell r="A13" t="str">
            <v>ANL</v>
          </cell>
          <cell r="B13">
            <v>0</v>
          </cell>
          <cell r="C13">
            <v>0</v>
          </cell>
          <cell r="D13" t="e">
            <v>#DIV/0!</v>
          </cell>
        </row>
        <row r="14">
          <cell r="A14" t="str">
            <v>APL</v>
          </cell>
          <cell r="B14">
            <v>0</v>
          </cell>
          <cell r="C14">
            <v>0</v>
          </cell>
          <cell r="D14" t="e">
            <v>#DIV/0!</v>
          </cell>
        </row>
        <row r="15">
          <cell r="A15" t="str">
            <v>ATRL</v>
          </cell>
          <cell r="B15">
            <v>0</v>
          </cell>
          <cell r="C15">
            <v>0</v>
          </cell>
          <cell r="D15" t="e">
            <v>#DIV/0!</v>
          </cell>
        </row>
        <row r="16">
          <cell r="A16" t="str">
            <v>BAFL</v>
          </cell>
          <cell r="B16">
            <v>587790</v>
          </cell>
          <cell r="C16">
            <v>6201184.5</v>
          </cell>
          <cell r="D16">
            <v>10.55</v>
          </cell>
        </row>
        <row r="17">
          <cell r="A17" t="str">
            <v>BAHL</v>
          </cell>
          <cell r="B17">
            <v>0</v>
          </cell>
          <cell r="C17">
            <v>0</v>
          </cell>
          <cell r="D17" t="e">
            <v>#DIV/0!</v>
          </cell>
        </row>
        <row r="18">
          <cell r="A18" t="str">
            <v>BIPL</v>
          </cell>
          <cell r="B18">
            <v>0</v>
          </cell>
          <cell r="C18">
            <v>0</v>
          </cell>
          <cell r="D18" t="e">
            <v>#DIV/0!</v>
          </cell>
        </row>
        <row r="19">
          <cell r="A19" t="str">
            <v>BOC</v>
          </cell>
          <cell r="B19">
            <v>0</v>
          </cell>
          <cell r="C19">
            <v>0</v>
          </cell>
          <cell r="D19" t="e">
            <v>#DIV/0!</v>
          </cell>
        </row>
        <row r="20">
          <cell r="A20" t="str">
            <v>BOP</v>
          </cell>
          <cell r="B20">
            <v>0</v>
          </cell>
          <cell r="C20">
            <v>0</v>
          </cell>
          <cell r="D20" t="e">
            <v>#DIV/0!</v>
          </cell>
        </row>
        <row r="21">
          <cell r="A21" t="str">
            <v>BOSI</v>
          </cell>
          <cell r="B21">
            <v>0</v>
          </cell>
          <cell r="C21">
            <v>0</v>
          </cell>
          <cell r="D21" t="e">
            <v>#DIV/0!</v>
          </cell>
        </row>
        <row r="22">
          <cell r="A22" t="str">
            <v>CSAP</v>
          </cell>
          <cell r="B22">
            <v>0</v>
          </cell>
          <cell r="C22">
            <v>0</v>
          </cell>
          <cell r="D22" t="e">
            <v>#DIV/0!</v>
          </cell>
        </row>
        <row r="23">
          <cell r="A23" t="str">
            <v>DCL</v>
          </cell>
          <cell r="B23">
            <v>0</v>
          </cell>
          <cell r="C23">
            <v>0</v>
          </cell>
          <cell r="D23" t="e">
            <v>#DIV/0!</v>
          </cell>
        </row>
        <row r="24">
          <cell r="A24" t="str">
            <v>DGKC</v>
          </cell>
          <cell r="B24">
            <v>14500</v>
          </cell>
          <cell r="C24">
            <v>290028.67</v>
          </cell>
          <cell r="D24">
            <v>20.001977241379308</v>
          </cell>
        </row>
        <row r="25">
          <cell r="A25" t="str">
            <v>DLL</v>
          </cell>
          <cell r="B25">
            <v>0</v>
          </cell>
          <cell r="C25">
            <v>0</v>
          </cell>
          <cell r="D25" t="e">
            <v>#DIV/0!</v>
          </cell>
        </row>
        <row r="26">
          <cell r="A26" t="str">
            <v>DOL</v>
          </cell>
          <cell r="B26">
            <v>4000000</v>
          </cell>
          <cell r="C26">
            <v>30160000</v>
          </cell>
          <cell r="D26">
            <v>7.54</v>
          </cell>
        </row>
        <row r="27">
          <cell r="A27" t="str">
            <v>DSFL</v>
          </cell>
          <cell r="B27">
            <v>0</v>
          </cell>
          <cell r="C27">
            <v>0</v>
          </cell>
          <cell r="D27" t="e">
            <v>#DIV/0!</v>
          </cell>
        </row>
        <row r="28">
          <cell r="A28" t="str">
            <v>DSIL</v>
          </cell>
          <cell r="B28">
            <v>0</v>
          </cell>
          <cell r="C28">
            <v>0</v>
          </cell>
          <cell r="D28" t="e">
            <v>#DIV/0!</v>
          </cell>
        </row>
        <row r="29">
          <cell r="A29" t="str">
            <v>DSL</v>
          </cell>
          <cell r="B29">
            <v>0</v>
          </cell>
          <cell r="C29">
            <v>0</v>
          </cell>
          <cell r="D29" t="e">
            <v>#DIV/0!</v>
          </cell>
        </row>
        <row r="30">
          <cell r="A30" t="str">
            <v>EFUG</v>
          </cell>
          <cell r="B30">
            <v>0</v>
          </cell>
          <cell r="C30">
            <v>0</v>
          </cell>
          <cell r="D30" t="e">
            <v>#DIV/0!</v>
          </cell>
        </row>
        <row r="31">
          <cell r="A31" t="str">
            <v>ENGRO</v>
          </cell>
          <cell r="B31">
            <v>30000</v>
          </cell>
          <cell r="C31">
            <v>4115167.09</v>
          </cell>
          <cell r="D31">
            <v>137.17223633333333</v>
          </cell>
        </row>
        <row r="32">
          <cell r="A32" t="str">
            <v>ETNL</v>
          </cell>
          <cell r="B32">
            <v>0</v>
          </cell>
          <cell r="C32">
            <v>0</v>
          </cell>
          <cell r="D32" t="e">
            <v>#DIV/0!</v>
          </cell>
        </row>
        <row r="33">
          <cell r="A33" t="str">
            <v>FABL</v>
          </cell>
          <cell r="B33">
            <v>0</v>
          </cell>
          <cell r="C33">
            <v>0</v>
          </cell>
          <cell r="D33" t="e">
            <v>#DIV/0!</v>
          </cell>
        </row>
        <row r="34">
          <cell r="A34" t="str">
            <v>FCCL</v>
          </cell>
          <cell r="B34">
            <v>0</v>
          </cell>
          <cell r="C34">
            <v>0</v>
          </cell>
          <cell r="D34" t="e">
            <v>#DIV/0!</v>
          </cell>
        </row>
        <row r="35">
          <cell r="A35" t="str">
            <v>FFBL</v>
          </cell>
          <cell r="B35">
            <v>0</v>
          </cell>
          <cell r="C35">
            <v>0</v>
          </cell>
          <cell r="D35" t="e">
            <v>#DIV/0!</v>
          </cell>
        </row>
        <row r="36">
          <cell r="A36" t="str">
            <v>FFC</v>
          </cell>
          <cell r="B36">
            <v>110000</v>
          </cell>
          <cell r="C36">
            <v>10118686.440000001</v>
          </cell>
          <cell r="D36">
            <v>91.988058545454564</v>
          </cell>
        </row>
        <row r="37">
          <cell r="A37" t="str">
            <v>FNEL</v>
          </cell>
          <cell r="B37">
            <v>0</v>
          </cell>
          <cell r="C37">
            <v>0</v>
          </cell>
          <cell r="D37" t="e">
            <v>#DIV/0!</v>
          </cell>
        </row>
        <row r="38">
          <cell r="A38" t="str">
            <v>HBL</v>
          </cell>
          <cell r="B38">
            <v>15000</v>
          </cell>
          <cell r="C38">
            <v>1334027.46</v>
          </cell>
          <cell r="D38">
            <v>88.935164</v>
          </cell>
        </row>
        <row r="39">
          <cell r="A39" t="str">
            <v>HCAR</v>
          </cell>
          <cell r="B39">
            <v>0</v>
          </cell>
          <cell r="C39">
            <v>0</v>
          </cell>
          <cell r="D39" t="e">
            <v>#DIV/0!</v>
          </cell>
        </row>
        <row r="40">
          <cell r="A40" t="str">
            <v>HIRAT</v>
          </cell>
          <cell r="B40">
            <v>0</v>
          </cell>
          <cell r="C40">
            <v>0</v>
          </cell>
          <cell r="D40" t="e">
            <v>#DIV/0!</v>
          </cell>
        </row>
        <row r="41">
          <cell r="A41" t="str">
            <v>HUBC</v>
          </cell>
          <cell r="B41">
            <v>7500</v>
          </cell>
          <cell r="C41">
            <v>190874.84249999924</v>
          </cell>
          <cell r="D41">
            <v>25.4499789999999</v>
          </cell>
        </row>
        <row r="42">
          <cell r="A42" t="str">
            <v>IBFL</v>
          </cell>
          <cell r="B42">
            <v>0</v>
          </cell>
          <cell r="C42">
            <v>0</v>
          </cell>
          <cell r="D42" t="e">
            <v>#DIV/0!</v>
          </cell>
        </row>
        <row r="43">
          <cell r="A43" t="str">
            <v>ICI</v>
          </cell>
          <cell r="B43">
            <v>0</v>
          </cell>
          <cell r="C43">
            <v>0</v>
          </cell>
          <cell r="D43" t="e">
            <v>#DIV/0!</v>
          </cell>
        </row>
        <row r="44">
          <cell r="A44" t="str">
            <v>IFSL</v>
          </cell>
          <cell r="B44">
            <v>0</v>
          </cell>
          <cell r="C44">
            <v>0</v>
          </cell>
          <cell r="D44" t="e">
            <v>#DIV/0!</v>
          </cell>
        </row>
        <row r="45">
          <cell r="A45" t="str">
            <v>INDU</v>
          </cell>
          <cell r="B45">
            <v>0</v>
          </cell>
          <cell r="C45">
            <v>0</v>
          </cell>
          <cell r="D45" t="e">
            <v>#DIV/0!</v>
          </cell>
        </row>
        <row r="46">
          <cell r="A46" t="str">
            <v>JOVC</v>
          </cell>
          <cell r="B46">
            <v>0</v>
          </cell>
          <cell r="C46">
            <v>0</v>
          </cell>
          <cell r="D46" t="e">
            <v>#DIV/0!</v>
          </cell>
        </row>
        <row r="47">
          <cell r="A47" t="str">
            <v>JSBL</v>
          </cell>
          <cell r="B47">
            <v>0</v>
          </cell>
          <cell r="C47">
            <v>0</v>
          </cell>
          <cell r="D47" t="e">
            <v>#DIV/0!</v>
          </cell>
        </row>
        <row r="48">
          <cell r="A48" t="str">
            <v>JSCL</v>
          </cell>
          <cell r="B48">
            <v>158820</v>
          </cell>
          <cell r="C48">
            <v>3683035.8000000003</v>
          </cell>
          <cell r="D48">
            <v>23.19</v>
          </cell>
        </row>
        <row r="49">
          <cell r="A49" t="str">
            <v>JSIL</v>
          </cell>
          <cell r="B49">
            <v>0</v>
          </cell>
          <cell r="C49">
            <v>0</v>
          </cell>
          <cell r="D49" t="e">
            <v>#DIV/0!</v>
          </cell>
        </row>
        <row r="50">
          <cell r="A50" t="str">
            <v>KAPCO</v>
          </cell>
          <cell r="B50">
            <v>0</v>
          </cell>
          <cell r="C50">
            <v>0</v>
          </cell>
          <cell r="D50" t="e">
            <v>#DIV/0!</v>
          </cell>
        </row>
        <row r="51">
          <cell r="A51" t="str">
            <v>KASBB</v>
          </cell>
          <cell r="B51">
            <v>0</v>
          </cell>
          <cell r="C51">
            <v>0</v>
          </cell>
          <cell r="D51" t="e">
            <v>#DIV/0!</v>
          </cell>
        </row>
        <row r="52">
          <cell r="A52" t="str">
            <v>KTML</v>
          </cell>
          <cell r="B52">
            <v>0</v>
          </cell>
          <cell r="C52">
            <v>0</v>
          </cell>
          <cell r="D52" t="e">
            <v>#DIV/0!</v>
          </cell>
        </row>
        <row r="53">
          <cell r="A53" t="str">
            <v>LUCK</v>
          </cell>
          <cell r="B53">
            <v>0</v>
          </cell>
          <cell r="C53">
            <v>0</v>
          </cell>
          <cell r="D53" t="e">
            <v>#DIV/0!</v>
          </cell>
        </row>
        <row r="54">
          <cell r="A54" t="str">
            <v>MARI</v>
          </cell>
          <cell r="B54">
            <v>0</v>
          </cell>
          <cell r="C54">
            <v>0</v>
          </cell>
          <cell r="D54" t="e">
            <v>#DIV/0!</v>
          </cell>
        </row>
        <row r="55">
          <cell r="A55" t="str">
            <v>MCB</v>
          </cell>
          <cell r="B55">
            <v>0</v>
          </cell>
          <cell r="C55">
            <v>0</v>
          </cell>
          <cell r="D55" t="e">
            <v>#DIV/0!</v>
          </cell>
        </row>
        <row r="56">
          <cell r="A56" t="str">
            <v>MEBL</v>
          </cell>
          <cell r="B56">
            <v>0</v>
          </cell>
          <cell r="C56">
            <v>0</v>
          </cell>
          <cell r="D56" t="e">
            <v>#DIV/0!</v>
          </cell>
        </row>
        <row r="57">
          <cell r="A57" t="str">
            <v>MLCF</v>
          </cell>
          <cell r="B57">
            <v>0</v>
          </cell>
          <cell r="C57">
            <v>0</v>
          </cell>
          <cell r="D57" t="e">
            <v>#DIV/0!</v>
          </cell>
        </row>
        <row r="58">
          <cell r="A58" t="str">
            <v>NBP</v>
          </cell>
          <cell r="B58">
            <v>0</v>
          </cell>
          <cell r="C58">
            <v>0</v>
          </cell>
          <cell r="D58" t="e">
            <v>#DIV/0!</v>
          </cell>
        </row>
        <row r="59">
          <cell r="A59" t="str">
            <v>NCL</v>
          </cell>
          <cell r="B59">
            <v>0</v>
          </cell>
          <cell r="C59">
            <v>0</v>
          </cell>
          <cell r="D59" t="e">
            <v>#DIV/0!</v>
          </cell>
        </row>
        <row r="60">
          <cell r="A60" t="str">
            <v>NETSOL</v>
          </cell>
          <cell r="B60">
            <v>0</v>
          </cell>
          <cell r="C60">
            <v>0</v>
          </cell>
          <cell r="D60" t="e">
            <v>#DIV/0!</v>
          </cell>
        </row>
        <row r="61">
          <cell r="A61" t="str">
            <v>NIB</v>
          </cell>
          <cell r="B61">
            <v>0</v>
          </cell>
          <cell r="C61">
            <v>0</v>
          </cell>
          <cell r="D61" t="e">
            <v>#DIV/0!</v>
          </cell>
        </row>
        <row r="62">
          <cell r="A62" t="str">
            <v>NML</v>
          </cell>
          <cell r="B62">
            <v>0</v>
          </cell>
          <cell r="C62">
            <v>0</v>
          </cell>
          <cell r="D62" t="e">
            <v>#DIV/0!</v>
          </cell>
        </row>
        <row r="63">
          <cell r="A63" t="str">
            <v>NRL</v>
          </cell>
          <cell r="B63">
            <v>0</v>
          </cell>
          <cell r="C63">
            <v>0</v>
          </cell>
          <cell r="D63" t="e">
            <v>#DIV/0!</v>
          </cell>
        </row>
        <row r="64">
          <cell r="A64" t="str">
            <v>OGDC</v>
          </cell>
          <cell r="B64">
            <v>80000</v>
          </cell>
          <cell r="C64">
            <v>4625224.500861356</v>
          </cell>
          <cell r="D64">
            <v>57.815306260766953</v>
          </cell>
        </row>
        <row r="65">
          <cell r="A65" t="str">
            <v>OLPL</v>
          </cell>
          <cell r="B65">
            <v>0</v>
          </cell>
          <cell r="C65">
            <v>0</v>
          </cell>
          <cell r="D65" t="e">
            <v>#DIV/0!</v>
          </cell>
        </row>
        <row r="66">
          <cell r="A66" t="str">
            <v>PACE</v>
          </cell>
          <cell r="B66">
            <v>0</v>
          </cell>
          <cell r="C66">
            <v>0</v>
          </cell>
          <cell r="D66" t="e">
            <v>#DIV/0!</v>
          </cell>
        </row>
        <row r="67">
          <cell r="A67" t="str">
            <v>PAEL</v>
          </cell>
          <cell r="B67">
            <v>59250</v>
          </cell>
          <cell r="C67">
            <v>1445274.1968118341</v>
          </cell>
          <cell r="D67">
            <v>24.392813448300998</v>
          </cell>
        </row>
        <row r="68">
          <cell r="A68" t="str">
            <v>PAKRI</v>
          </cell>
          <cell r="B68">
            <v>0</v>
          </cell>
          <cell r="C68">
            <v>0</v>
          </cell>
          <cell r="D68" t="e">
            <v>#DIV/0!</v>
          </cell>
        </row>
        <row r="69">
          <cell r="A69" t="str">
            <v>PASL</v>
          </cell>
          <cell r="B69">
            <v>0</v>
          </cell>
          <cell r="C69">
            <v>0</v>
          </cell>
          <cell r="D69" t="e">
            <v>#DIV/0!</v>
          </cell>
        </row>
        <row r="70">
          <cell r="A70" t="str">
            <v>PCCL</v>
          </cell>
          <cell r="B70">
            <v>0</v>
          </cell>
          <cell r="C70">
            <v>0</v>
          </cell>
          <cell r="D70" t="e">
            <v>#DIV/0!</v>
          </cell>
        </row>
        <row r="71">
          <cell r="A71" t="str">
            <v>PGF</v>
          </cell>
          <cell r="B71">
            <v>0</v>
          </cell>
          <cell r="C71">
            <v>0</v>
          </cell>
          <cell r="D71" t="e">
            <v>#DIV/0!</v>
          </cell>
        </row>
        <row r="72">
          <cell r="A72" t="str">
            <v>PICT</v>
          </cell>
          <cell r="B72">
            <v>0</v>
          </cell>
          <cell r="C72">
            <v>0</v>
          </cell>
          <cell r="D72" t="e">
            <v>#DIV/0!</v>
          </cell>
        </row>
        <row r="73">
          <cell r="A73" t="str">
            <v>PIOC</v>
          </cell>
          <cell r="B73">
            <v>0</v>
          </cell>
          <cell r="C73">
            <v>0</v>
          </cell>
          <cell r="D73" t="e">
            <v>#DIV/0!</v>
          </cell>
        </row>
        <row r="74">
          <cell r="A74" t="str">
            <v>PKGS</v>
          </cell>
          <cell r="B74">
            <v>0</v>
          </cell>
          <cell r="C74">
            <v>0</v>
          </cell>
          <cell r="D74" t="e">
            <v>#DIV/0!</v>
          </cell>
        </row>
        <row r="75">
          <cell r="A75" t="str">
            <v>POL</v>
          </cell>
          <cell r="B75">
            <v>15000</v>
          </cell>
          <cell r="C75">
            <v>2726873.8999999501</v>
          </cell>
          <cell r="D75">
            <v>181.79159333333001</v>
          </cell>
        </row>
        <row r="76">
          <cell r="A76" t="str">
            <v>PPL</v>
          </cell>
          <cell r="B76">
            <v>0</v>
          </cell>
          <cell r="C76">
            <v>0</v>
          </cell>
          <cell r="D76" t="e">
            <v>#DIV/0!</v>
          </cell>
        </row>
        <row r="77">
          <cell r="A77" t="str">
            <v>PPTA</v>
          </cell>
          <cell r="B77">
            <v>0</v>
          </cell>
          <cell r="C77">
            <v>0</v>
          </cell>
          <cell r="D77" t="e">
            <v>#DIV/0!</v>
          </cell>
        </row>
        <row r="78">
          <cell r="A78" t="str">
            <v>PRL</v>
          </cell>
          <cell r="B78">
            <v>0</v>
          </cell>
          <cell r="C78">
            <v>0</v>
          </cell>
          <cell r="D78" t="e">
            <v>#DIV/0!</v>
          </cell>
        </row>
        <row r="79">
          <cell r="A79" t="str">
            <v>PSO</v>
          </cell>
          <cell r="B79">
            <v>25000</v>
          </cell>
          <cell r="C79">
            <v>5269496.87</v>
          </cell>
          <cell r="D79">
            <v>210.77987480000002</v>
          </cell>
        </row>
        <row r="80">
          <cell r="A80" t="str">
            <v>PTC</v>
          </cell>
          <cell r="B80">
            <v>0</v>
          </cell>
          <cell r="C80">
            <v>0</v>
          </cell>
          <cell r="D80" t="e">
            <v>#DIV/0!</v>
          </cell>
        </row>
        <row r="81">
          <cell r="A81" t="str">
            <v>SEARL</v>
          </cell>
          <cell r="B81">
            <v>0</v>
          </cell>
          <cell r="C81">
            <v>0</v>
          </cell>
          <cell r="D81" t="e">
            <v>#DIV/0!</v>
          </cell>
        </row>
        <row r="82">
          <cell r="A82" t="str">
            <v>SNBL</v>
          </cell>
          <cell r="B82">
            <v>0</v>
          </cell>
          <cell r="C82">
            <v>0</v>
          </cell>
          <cell r="D82" t="e">
            <v>#DIV/0!</v>
          </cell>
        </row>
        <row r="83">
          <cell r="A83" t="str">
            <v>SNGP</v>
          </cell>
          <cell r="B83">
            <v>0</v>
          </cell>
          <cell r="C83">
            <v>0</v>
          </cell>
          <cell r="D83" t="e">
            <v>#DIV/0!</v>
          </cell>
        </row>
        <row r="84">
          <cell r="A84" t="str">
            <v>SPCB</v>
          </cell>
          <cell r="B84">
            <v>0</v>
          </cell>
          <cell r="C84">
            <v>0</v>
          </cell>
          <cell r="D84" t="e">
            <v>#DIV/0!</v>
          </cell>
        </row>
        <row r="85">
          <cell r="A85" t="str">
            <v>SPL</v>
          </cell>
          <cell r="B85">
            <v>0</v>
          </cell>
          <cell r="C85">
            <v>0</v>
          </cell>
          <cell r="D85" t="e">
            <v>#DIV/0!</v>
          </cell>
        </row>
        <row r="86">
          <cell r="A86" t="str">
            <v>SSGC</v>
          </cell>
          <cell r="B86">
            <v>0</v>
          </cell>
          <cell r="C86">
            <v>0</v>
          </cell>
          <cell r="D86" t="e">
            <v>#DIV/0!</v>
          </cell>
        </row>
        <row r="87">
          <cell r="A87" t="str">
            <v>TELE</v>
          </cell>
          <cell r="B87">
            <v>0</v>
          </cell>
          <cell r="C87">
            <v>0</v>
          </cell>
          <cell r="D87" t="e">
            <v>#DIV/0!</v>
          </cell>
        </row>
        <row r="88">
          <cell r="A88" t="str">
            <v>THALL</v>
          </cell>
          <cell r="B88">
            <v>0</v>
          </cell>
          <cell r="C88">
            <v>0</v>
          </cell>
          <cell r="D88" t="e">
            <v>#DIV/0!</v>
          </cell>
        </row>
        <row r="89">
          <cell r="A89" t="str">
            <v>THCCL</v>
          </cell>
          <cell r="B89">
            <v>0</v>
          </cell>
          <cell r="C89">
            <v>0</v>
          </cell>
          <cell r="D89" t="e">
            <v>#DIV/0!</v>
          </cell>
        </row>
        <row r="90">
          <cell r="A90" t="str">
            <v>TRG</v>
          </cell>
          <cell r="B90">
            <v>0</v>
          </cell>
          <cell r="C90">
            <v>0</v>
          </cell>
          <cell r="D90" t="e">
            <v>#DIV/0!</v>
          </cell>
        </row>
        <row r="91">
          <cell r="A91" t="str">
            <v>TRIPF</v>
          </cell>
          <cell r="B91">
            <v>0</v>
          </cell>
          <cell r="C91">
            <v>0</v>
          </cell>
          <cell r="D91" t="e">
            <v>#DIV/0!</v>
          </cell>
        </row>
        <row r="92">
          <cell r="A92" t="str">
            <v>UBL</v>
          </cell>
          <cell r="B92">
            <v>15000</v>
          </cell>
          <cell r="C92">
            <v>623771.9</v>
          </cell>
          <cell r="D92">
            <v>41.584793333333337</v>
          </cell>
        </row>
        <row r="93">
          <cell r="A93" t="str">
            <v>WTL</v>
          </cell>
          <cell r="B93">
            <v>0</v>
          </cell>
          <cell r="C93">
            <v>0</v>
          </cell>
          <cell r="D93" t="e">
            <v>#DIV/0!</v>
          </cell>
        </row>
        <row r="94">
          <cell r="A94" t="str">
            <v>ZTL</v>
          </cell>
          <cell r="B94">
            <v>301</v>
          </cell>
          <cell r="C94">
            <v>629.61</v>
          </cell>
          <cell r="D94">
            <v>2.0917275747508306</v>
          </cell>
        </row>
        <row r="95">
          <cell r="A95" t="str">
            <v>ATFF</v>
          </cell>
          <cell r="B95">
            <v>0</v>
          </cell>
          <cell r="C95">
            <v>0</v>
          </cell>
          <cell r="D95" t="e">
            <v>#DIV/0!</v>
          </cell>
        </row>
        <row r="96">
          <cell r="A96" t="str">
            <v>FDMF</v>
          </cell>
          <cell r="B96">
            <v>0</v>
          </cell>
          <cell r="C96">
            <v>0</v>
          </cell>
          <cell r="D96" t="e">
            <v>#DIV/0!</v>
          </cell>
        </row>
        <row r="97">
          <cell r="A97" t="str">
            <v>GASF</v>
          </cell>
          <cell r="B97">
            <v>0</v>
          </cell>
          <cell r="C97">
            <v>0</v>
          </cell>
          <cell r="D97" t="e">
            <v>#DIV/0!</v>
          </cell>
        </row>
        <row r="98">
          <cell r="A98" t="str">
            <v>JSVFL</v>
          </cell>
          <cell r="B98">
            <v>0</v>
          </cell>
          <cell r="C98">
            <v>0</v>
          </cell>
          <cell r="D98" t="e">
            <v>#DIV/0!</v>
          </cell>
        </row>
        <row r="99">
          <cell r="A99" t="str">
            <v>MBF</v>
          </cell>
          <cell r="B99">
            <v>0</v>
          </cell>
          <cell r="C99">
            <v>0</v>
          </cell>
          <cell r="D99" t="e">
            <v>#DIV/0!</v>
          </cell>
        </row>
        <row r="100">
          <cell r="A100" t="str">
            <v>PPFL</v>
          </cell>
          <cell r="B100">
            <v>0</v>
          </cell>
          <cell r="C100">
            <v>0</v>
          </cell>
          <cell r="D100" t="e">
            <v>#DIV/0!</v>
          </cell>
        </row>
        <row r="101">
          <cell r="A101" t="str">
            <v>PIF</v>
          </cell>
          <cell r="B101">
            <v>0</v>
          </cell>
          <cell r="C101">
            <v>0</v>
          </cell>
          <cell r="D101" t="e">
            <v>#DIV/0!</v>
          </cell>
        </row>
        <row r="102">
          <cell r="A102" t="str">
            <v>SFWF</v>
          </cell>
          <cell r="B102">
            <v>3421765</v>
          </cell>
          <cell r="C102">
            <v>26518234.069987934</v>
          </cell>
          <cell r="D102">
            <v>7.7498700436727637</v>
          </cell>
        </row>
        <row r="103">
          <cell r="A103" t="str">
            <v>UTPLCF</v>
          </cell>
          <cell r="B103">
            <v>0</v>
          </cell>
          <cell r="C103">
            <v>0</v>
          </cell>
          <cell r="D103" t="e">
            <v>#DIV/0!</v>
          </cell>
        </row>
        <row r="104">
          <cell r="A104" t="str">
            <v>JSGF</v>
          </cell>
          <cell r="B104">
            <v>0</v>
          </cell>
          <cell r="C104">
            <v>0</v>
          </cell>
          <cell r="D104" t="e">
            <v>#DIV/0!</v>
          </cell>
        </row>
        <row r="105">
          <cell r="B105">
            <v>8539926</v>
          </cell>
          <cell r="C105">
            <v>99458290.440161079</v>
          </cell>
        </row>
        <row r="106">
          <cell r="A106" t="str">
            <v>CHECK</v>
          </cell>
          <cell r="B106">
            <v>8539926</v>
          </cell>
          <cell r="C106" t="e">
            <v>#N/A</v>
          </cell>
        </row>
        <row r="107">
          <cell r="A107" t="str">
            <v>DIFF.</v>
          </cell>
          <cell r="B107">
            <v>0</v>
          </cell>
          <cell r="C107" t="e">
            <v>#N/A</v>
          </cell>
        </row>
      </sheetData>
      <sheetData sheetId="7" refreshError="1"/>
      <sheetData sheetId="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T-BILL"/>
      <sheetName val="PIB"/>
      <sheetName val="Movement"/>
      <sheetName val="SalePurchase"/>
      <sheetName val="Capital Gain"/>
      <sheetName val="FIB"/>
      <sheetName val="UMMF UNITS"/>
      <sheetName val="CALL MONEY"/>
      <sheetName val="price"/>
      <sheetName val="Sheet3"/>
      <sheetName val="I-B"/>
      <sheetName val="I-BR"/>
      <sheetName val="FA Coading"/>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 (3)"/>
      <sheetName val="Market Rates"/>
      <sheetName val="Trading Portfolio"/>
      <sheetName val="Strat. Portfolio"/>
      <sheetName val="Trading Rea (HFT)"/>
      <sheetName val="Trading Rea (AFS)"/>
      <sheetName val="Arbitrage"/>
      <sheetName val="Short Sell"/>
      <sheetName val="Strategic Rea Gain "/>
      <sheetName val="Strategic Unquoted"/>
      <sheetName val="SBP Weekly"/>
      <sheetName val="T-BILL"/>
      <sheetName val="Abu Dhabi"/>
      <sheetName val="Macro1"/>
      <sheetName val="Sheet3"/>
      <sheetName val="CFR-5"/>
    </sheetNames>
    <sheetDataSet>
      <sheetData sheetId="0"/>
      <sheetData sheetId="1" refreshError="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al-All"/>
      <sheetName val="Implied Rate"/>
      <sheetName val="FWD EXPIRED CONT "/>
      <sheetName val="CFC Reval"/>
      <sheetName val="Exp Fbps"/>
      <sheetName val="Fwd-conts"/>
      <sheetName val="WORKING SBP RATES"/>
      <sheetName val="Summary"/>
      <sheetName val="V-Org- Ent"/>
      <sheetName val="V-Rev- Ent"/>
      <sheetName val="Fwd-Reval"/>
      <sheetName val="FWD FX"/>
      <sheetName val="Sheet2"/>
      <sheetName val="BSDOMOVS"/>
      <sheetName val="Source"/>
      <sheetName val="NB Source"/>
      <sheetName val="Hiring"/>
      <sheetName val="Merit"/>
      <sheetName val="New Hiring"/>
      <sheetName val="Even Allow"/>
      <sheetName val="New Branch"/>
      <sheetName val="Existing"/>
      <sheetName val="Variance"/>
      <sheetName val="Sheet1"/>
      <sheetName val="Ranges"/>
      <sheetName val="TABLES"/>
      <sheetName val="Sheet4"/>
      <sheetName val="BS-OVS"/>
      <sheetName val="Market Rates"/>
      <sheetName val="HIRING SUMM"/>
      <sheetName val="Sheet3"/>
      <sheetName val="A-C CODE &amp; NAME"/>
      <sheetName val="Data-922"/>
      <sheetName val="December 06"/>
      <sheetName val="November 06"/>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PORTFOLIO"/>
      <sheetName val="tele no"/>
      <sheetName val="del activity"/>
      <sheetName val="port (nbfc's)"/>
      <sheetName val="bank inst"/>
      <sheetName val="Annex &quot;D&quot;"/>
      <sheetName val="Delivery &quot;c&quot;"/>
      <sheetName val="Cash position"/>
      <sheetName val="Sheet1"/>
      <sheetName val="BOUNUS 2003-04"/>
      <sheetName val="div incom f 03-04"/>
      <sheetName val="bonus FY  04-05"/>
      <sheetName val="dividend FY  04-05"/>
      <sheetName val="Annex. &quot;E&quot;Trade"/>
      <sheetName val="No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al-All"/>
      <sheetName val="Implied Rate"/>
      <sheetName val="FWD EXPIRED CONT "/>
      <sheetName val="CFC Reval"/>
      <sheetName val="Exp Fbps"/>
      <sheetName val="Fwd-conts"/>
      <sheetName val="WORKING SBP RATES"/>
      <sheetName val="Summary"/>
      <sheetName val="V-Org- Ent"/>
      <sheetName val="V-Rev- Ent"/>
      <sheetName val="Fwd-Reval"/>
      <sheetName val="FWD FX"/>
      <sheetName val="Sheet2"/>
      <sheetName val="BSDOMOVS"/>
      <sheetName val="Source"/>
      <sheetName val="NB Source"/>
      <sheetName val="Hiring"/>
      <sheetName val="Merit"/>
      <sheetName val="New Hiring"/>
      <sheetName val="Even Allow"/>
      <sheetName val="New Branch"/>
      <sheetName val="Existing"/>
      <sheetName val="Variance"/>
      <sheetName val="TABLES"/>
      <sheetName val="Sheet1"/>
      <sheetName val="Ranges"/>
      <sheetName val="Sheet4"/>
      <sheetName val="BS-OVS"/>
      <sheetName val="Market Rates"/>
      <sheetName val="HIRING SUMM"/>
      <sheetName val="Sheet3"/>
      <sheetName val="Data-922"/>
      <sheetName val="A-C CODE &amp; NAME"/>
      <sheetName val="December 06"/>
      <sheetName val="November 06"/>
      <sheetName val="Rate Input"/>
      <sheetName val="Individual MM"/>
      <sheetName val="VLKP DATA"/>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d  Rates"/>
      <sheetName val="TRADING-AFS"/>
      <sheetName val="Limits"/>
      <sheetName val="BS-OVS"/>
      <sheetName val="Implied Rate"/>
      <sheetName val="Rate Input"/>
      <sheetName val="TABLES"/>
      <sheetName val="Lookups"/>
      <sheetName val="Market Rates"/>
      <sheetName val="BS-DOM"/>
      <sheetName val="recon-c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BS-DOM"/>
      <sheetName val="BS-OVS"/>
      <sheetName val="BSCOMBINED "/>
      <sheetName val="Balance Sheet-Auditors"/>
      <sheetName val="Profit&amp;Loss-Auditors"/>
      <sheetName val="Changes in equity-A"/>
      <sheetName val="Note 1-5-A"/>
      <sheetName val="Note 6-8 A"/>
      <sheetName val="Note 9-11-A"/>
      <sheetName val="Note 12-14-A"/>
      <sheetName val="Note 15-A"/>
      <sheetName val="Note16-20-A"/>
      <sheetName val="Note 24.1-A"/>
      <sheetName val="Note 28-A"/>
      <sheetName val="Cash flow-A"/>
      <sheetName val="Note 10-10.1"/>
      <sheetName val="Note 10.2-10.7"/>
      <sheetName val="Note 11 - 12.1"/>
      <sheetName val="Note 16.2-18"/>
      <sheetName val="Note 22-23"/>
      <sheetName val="Note 28.1-30"/>
      <sheetName val="Note 37-38"/>
      <sheetName val="Note 24-A"/>
      <sheetName val="Note 25-A"/>
      <sheetName val="Note 26-A"/>
      <sheetName val="Note 42.2-44"/>
      <sheetName val="Note 21-A"/>
      <sheetName val="Note 22,23-A"/>
      <sheetName val="Sheet3"/>
      <sheetName val="BSDOMOVS"/>
      <sheetName val="Implied Rate"/>
      <sheetName val="Market Rates"/>
      <sheetName val="TABLES"/>
      <sheetName val="BS_OVS"/>
      <sheetName val="Macro1"/>
      <sheetName val="INPUT"/>
      <sheetName val="FX"/>
      <sheetName val="Lookups"/>
      <sheetName val="Data-922"/>
      <sheetName val="Sheet4"/>
      <sheetName val="Updated  Rates"/>
      <sheetName val="March 110"/>
      <sheetName val="Feb"/>
      <sheetName val="MarchSL904"/>
      <sheetName val="SCRR+CRR"/>
      <sheetName val="N-OUR"/>
      <sheetName val="I-B"/>
      <sheetName val="I-BR"/>
      <sheetName val="1-bwb(cb)"/>
      <sheetName val="B2"/>
      <sheetName val="Sheet1"/>
      <sheetName val="Currency"/>
      <sheetName val="DropDown"/>
      <sheetName val="Investments"/>
      <sheetName val="P&amp;L &amp; Notes"/>
      <sheetName val="Iron Curtain Method"/>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 HFT Investments"/>
      <sheetName val="Capital Charge - Summary"/>
      <sheetName val="Variance - Summary"/>
      <sheetName val="Variance - General Market Risk"/>
      <sheetName val="Variance - Equity"/>
      <sheetName val="Variance - FX Spot"/>
      <sheetName val="Variance - USD"/>
      <sheetName val="Variance - GBP"/>
      <sheetName val="T Bills"/>
      <sheetName val="MM Mark To Market"/>
      <sheetName val="PIBs"/>
      <sheetName val="IRS"/>
      <sheetName val="TFCs"/>
      <sheetName val="Disallowances"/>
      <sheetName val="Specific Risk"/>
      <sheetName val="Equity"/>
      <sheetName val="FX"/>
      <sheetName val="Other Currencies"/>
      <sheetName val="AED"/>
      <sheetName val="AED - MCR"/>
      <sheetName val="Euro"/>
      <sheetName val="EURO - MCR"/>
      <sheetName val="USD"/>
      <sheetName val="USD - MCR "/>
      <sheetName val="GBP "/>
      <sheetName val="GBP - MCR"/>
      <sheetName val="JPY"/>
      <sheetName val="JPY - MCR"/>
      <sheetName val="FX Options"/>
      <sheetName val="Disallowance Template"/>
      <sheetName val="Tables"/>
      <sheetName val="IRR-summary"/>
      <sheetName val="IRR-SCH"/>
      <sheetName val="IRR-GCH-MM PKR"/>
      <sheetName val="IRR-GCH-MM USD"/>
      <sheetName val="IRR-GCH-MM GBP"/>
      <sheetName val="IRR-GCH-MM AED"/>
      <sheetName val="IRR-GCH-DM"/>
      <sheetName val="IRR-EQT"/>
      <sheetName val="IRR-FE"/>
      <sheetName val="IRR-OPT"/>
      <sheetName val="USDD - MCR "/>
      <sheetName val="AAED  - MCR"/>
      <sheetName val="AAAED   - MCR"/>
      <sheetName val="AAAAED   - MCR"/>
      <sheetName val="AAAAAED   - MCR"/>
      <sheetName val="AAAAAAED   - MCR"/>
      <sheetName val="AAED   - MCR"/>
      <sheetName val="Lookups"/>
      <sheetName val="Updated  Rates"/>
      <sheetName val="OUTSTANDING FX-SWAP"/>
      <sheetName val="BS-OVS"/>
      <sheetName val="Implied Rate"/>
      <sheetName val="29-30"/>
      <sheetName val="Sheet2"/>
      <sheetName val="Fwd-conts"/>
      <sheetName val="Notes1_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sheetData sheetId="16" refreshError="1"/>
      <sheetData sheetId="17" refreshError="1"/>
      <sheetData sheetId="18" refreshError="1"/>
      <sheetData sheetId="19"/>
      <sheetData sheetId="20" refreshError="1"/>
      <sheetData sheetId="21" refreshError="1"/>
      <sheetData sheetId="22" refreshError="1"/>
      <sheetData sheetId="23"/>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nt with SBP"/>
      <sheetName val="EXP-FBPS"/>
      <sheetName val="I-B"/>
      <sheetName val="I-BR"/>
      <sheetName val="Lookups"/>
      <sheetName val="Ranges"/>
    </sheetNames>
    <sheetDataSet>
      <sheetData sheetId="0" refreshError="1"/>
      <sheetData sheetId="1" refreshError="1"/>
      <sheetData sheetId="2" refreshError="1"/>
      <sheetData sheetId="3" refreshError="1">
        <row r="1">
          <cell r="A1" t="str">
            <v>Cur/P/S</v>
          </cell>
          <cell r="D1" t="str">
            <v xml:space="preserve">Fc Amount </v>
          </cell>
          <cell r="F1" t="str">
            <v xml:space="preserve">Eqvt. Pkr </v>
          </cell>
        </row>
        <row r="2">
          <cell r="A2" t="str">
            <v>FSUS2</v>
          </cell>
          <cell r="D2">
            <v>5000000</v>
          </cell>
          <cell r="F2">
            <v>308700000</v>
          </cell>
        </row>
        <row r="3">
          <cell r="A3" t="str">
            <v>FSUS2</v>
          </cell>
          <cell r="D3">
            <v>3000000</v>
          </cell>
          <cell r="F3">
            <v>185700000</v>
          </cell>
        </row>
        <row r="4">
          <cell r="A4" t="str">
            <v>FSUS2</v>
          </cell>
          <cell r="D4">
            <v>5000000</v>
          </cell>
          <cell r="F4">
            <v>310300000</v>
          </cell>
        </row>
        <row r="5">
          <cell r="A5" t="str">
            <v>FSUS2</v>
          </cell>
          <cell r="D5">
            <v>5000000</v>
          </cell>
          <cell r="F5">
            <v>308550000</v>
          </cell>
        </row>
        <row r="6">
          <cell r="A6" t="str">
            <v>FSUS2</v>
          </cell>
          <cell r="D6">
            <v>3000000</v>
          </cell>
          <cell r="F6">
            <v>184920000</v>
          </cell>
        </row>
        <row r="7">
          <cell r="A7" t="str">
            <v>FSUS2</v>
          </cell>
          <cell r="D7">
            <v>5000000</v>
          </cell>
          <cell r="F7">
            <v>310050000</v>
          </cell>
        </row>
        <row r="8">
          <cell r="A8" t="str">
            <v>FSUS2</v>
          </cell>
          <cell r="D8">
            <v>5000000</v>
          </cell>
          <cell r="F8">
            <v>307800000</v>
          </cell>
        </row>
        <row r="9">
          <cell r="A9" t="str">
            <v>FSUS2</v>
          </cell>
          <cell r="D9">
            <v>5000000</v>
          </cell>
          <cell r="F9">
            <v>307800000</v>
          </cell>
        </row>
        <row r="10">
          <cell r="A10" t="str">
            <v>FSUS2</v>
          </cell>
          <cell r="D10">
            <v>3000000</v>
          </cell>
          <cell r="F10">
            <v>185790000</v>
          </cell>
        </row>
        <row r="11">
          <cell r="A11" t="str">
            <v>FSUS2</v>
          </cell>
          <cell r="D11">
            <v>5000000</v>
          </cell>
          <cell r="F11">
            <v>309650000</v>
          </cell>
        </row>
        <row r="12">
          <cell r="A12" t="str">
            <v>FSUS2</v>
          </cell>
          <cell r="D12">
            <v>5000000</v>
          </cell>
          <cell r="F12">
            <v>307700000</v>
          </cell>
        </row>
        <row r="13">
          <cell r="A13" t="str">
            <v>FSUS2</v>
          </cell>
          <cell r="D13">
            <v>3000000</v>
          </cell>
          <cell r="F13">
            <v>185130000</v>
          </cell>
        </row>
        <row r="14">
          <cell r="A14" t="str">
            <v>FSUS2</v>
          </cell>
          <cell r="D14">
            <v>3000000</v>
          </cell>
          <cell r="F14">
            <v>185190000</v>
          </cell>
        </row>
        <row r="15">
          <cell r="A15" t="str">
            <v>FSUS2</v>
          </cell>
          <cell r="D15">
            <v>3000000</v>
          </cell>
          <cell r="F15">
            <v>185790000</v>
          </cell>
        </row>
        <row r="16">
          <cell r="A16" t="str">
            <v>FSUS2</v>
          </cell>
          <cell r="D16">
            <v>197760</v>
          </cell>
          <cell r="F16">
            <v>12039332.16</v>
          </cell>
        </row>
        <row r="17">
          <cell r="A17" t="str">
            <v>FSUS2</v>
          </cell>
          <cell r="D17">
            <v>134130</v>
          </cell>
          <cell r="F17">
            <v>8171736.1200000001</v>
          </cell>
        </row>
        <row r="18">
          <cell r="A18" t="str">
            <v>FSUS2</v>
          </cell>
          <cell r="D18">
            <v>402210</v>
          </cell>
          <cell r="F18">
            <v>24506454.195</v>
          </cell>
        </row>
        <row r="19">
          <cell r="A19" t="str">
            <v>FSUS2</v>
          </cell>
          <cell r="D19">
            <v>2000000</v>
          </cell>
          <cell r="F19">
            <v>123840000</v>
          </cell>
        </row>
        <row r="20">
          <cell r="A20" t="str">
            <v>FSUS2</v>
          </cell>
          <cell r="D20">
            <v>2000000</v>
          </cell>
          <cell r="F20">
            <v>123780000</v>
          </cell>
        </row>
        <row r="21">
          <cell r="A21" t="str">
            <v>FSUS2</v>
          </cell>
          <cell r="D21">
            <v>3000000</v>
          </cell>
          <cell r="F21">
            <v>184680000</v>
          </cell>
        </row>
        <row r="22">
          <cell r="A22" t="str">
            <v>FSUS2</v>
          </cell>
          <cell r="D22">
            <v>5000000</v>
          </cell>
          <cell r="F22">
            <v>307750000</v>
          </cell>
        </row>
        <row r="23">
          <cell r="A23" t="str">
            <v>FSUS2</v>
          </cell>
          <cell r="D23">
            <v>3000000</v>
          </cell>
          <cell r="F23">
            <v>184560000</v>
          </cell>
        </row>
        <row r="24">
          <cell r="A24" t="str">
            <v>FSUS2</v>
          </cell>
          <cell r="D24">
            <v>3000000</v>
          </cell>
          <cell r="F24">
            <v>184560000</v>
          </cell>
        </row>
        <row r="25">
          <cell r="A25" t="str">
            <v>FSUS2</v>
          </cell>
          <cell r="D25">
            <v>3000000</v>
          </cell>
          <cell r="F25">
            <v>184560000</v>
          </cell>
        </row>
        <row r="26">
          <cell r="A26" t="str">
            <v>FSUS2</v>
          </cell>
          <cell r="D26">
            <v>3000000</v>
          </cell>
          <cell r="F26">
            <v>185400000</v>
          </cell>
        </row>
        <row r="27">
          <cell r="A27" t="str">
            <v>FSUS2</v>
          </cell>
          <cell r="D27">
            <v>2000000</v>
          </cell>
          <cell r="F27">
            <v>123300000</v>
          </cell>
        </row>
        <row r="28">
          <cell r="A28" t="str">
            <v>FSUS2</v>
          </cell>
          <cell r="D28">
            <v>1296600</v>
          </cell>
          <cell r="F28">
            <v>78873474.600000009</v>
          </cell>
        </row>
        <row r="29">
          <cell r="A29" t="str">
            <v>FSUS2</v>
          </cell>
          <cell r="D29">
            <v>3000000</v>
          </cell>
          <cell r="F29">
            <v>185460000</v>
          </cell>
        </row>
        <row r="30">
          <cell r="A30" t="str">
            <v>FSUS2</v>
          </cell>
          <cell r="D30">
            <v>3000000</v>
          </cell>
          <cell r="F30">
            <v>185520000</v>
          </cell>
        </row>
        <row r="31">
          <cell r="A31" t="str">
            <v>FSUS2</v>
          </cell>
          <cell r="D31">
            <v>2000000</v>
          </cell>
          <cell r="F31">
            <v>123740000</v>
          </cell>
        </row>
        <row r="32">
          <cell r="A32" t="str">
            <v>FSUS2</v>
          </cell>
          <cell r="D32">
            <v>5000000</v>
          </cell>
          <cell r="F32">
            <v>309150000</v>
          </cell>
        </row>
        <row r="33">
          <cell r="A33" t="str">
            <v>FSUS2</v>
          </cell>
          <cell r="D33">
            <v>3000000</v>
          </cell>
          <cell r="F33">
            <v>184860000</v>
          </cell>
        </row>
        <row r="34">
          <cell r="A34" t="str">
            <v>FSUS2</v>
          </cell>
          <cell r="D34">
            <v>5000000</v>
          </cell>
          <cell r="F34">
            <v>308450000</v>
          </cell>
        </row>
        <row r="35">
          <cell r="A35" t="str">
            <v>FSUS2</v>
          </cell>
          <cell r="D35">
            <v>2000000</v>
          </cell>
          <cell r="F35">
            <v>123260000</v>
          </cell>
        </row>
        <row r="36">
          <cell r="A36" t="str">
            <v>FSUS2</v>
          </cell>
          <cell r="D36">
            <v>5000000</v>
          </cell>
          <cell r="F36">
            <v>308150000</v>
          </cell>
        </row>
        <row r="37">
          <cell r="A37" t="str">
            <v>FSUS2</v>
          </cell>
          <cell r="D37">
            <v>3000000</v>
          </cell>
          <cell r="F37">
            <v>184860000</v>
          </cell>
        </row>
        <row r="38">
          <cell r="A38" t="str">
            <v>FSUS2</v>
          </cell>
          <cell r="D38">
            <v>5000000</v>
          </cell>
          <cell r="F38">
            <v>308200000</v>
          </cell>
        </row>
        <row r="39">
          <cell r="A39" t="str">
            <v>FSUS2</v>
          </cell>
          <cell r="D39">
            <v>5000000</v>
          </cell>
          <cell r="F39">
            <v>308050000</v>
          </cell>
        </row>
        <row r="40">
          <cell r="A40" t="str">
            <v>FSUS2</v>
          </cell>
          <cell r="D40">
            <v>2000000</v>
          </cell>
          <cell r="F40">
            <v>123220000</v>
          </cell>
        </row>
        <row r="41">
          <cell r="A41" t="str">
            <v>FSUS2</v>
          </cell>
          <cell r="D41">
            <v>2000000</v>
          </cell>
          <cell r="F41">
            <v>123120000</v>
          </cell>
        </row>
        <row r="42">
          <cell r="A42" t="str">
            <v>FSUS2</v>
          </cell>
          <cell r="D42">
            <v>3000000</v>
          </cell>
          <cell r="F42">
            <v>184650000</v>
          </cell>
        </row>
        <row r="43">
          <cell r="A43" t="str">
            <v>FSUS2</v>
          </cell>
          <cell r="D43">
            <v>3000000</v>
          </cell>
          <cell r="F43">
            <v>184680000</v>
          </cell>
        </row>
        <row r="44">
          <cell r="A44" t="str">
            <v>FSUS1</v>
          </cell>
          <cell r="D44">
            <v>69324.09</v>
          </cell>
          <cell r="F44">
            <v>4204783.3548600003</v>
          </cell>
        </row>
        <row r="45">
          <cell r="A45" t="str">
            <v>FSUS1</v>
          </cell>
          <cell r="D45">
            <v>133100</v>
          </cell>
          <cell r="F45">
            <v>8073047.4000000004</v>
          </cell>
        </row>
        <row r="46">
          <cell r="A46" t="str">
            <v>FSUS1</v>
          </cell>
          <cell r="D46">
            <v>665500</v>
          </cell>
          <cell r="F46">
            <v>40365237</v>
          </cell>
        </row>
        <row r="47">
          <cell r="A47" t="str">
            <v>FSUS1</v>
          </cell>
          <cell r="D47">
            <v>500000</v>
          </cell>
          <cell r="F47">
            <v>30382500</v>
          </cell>
        </row>
        <row r="48">
          <cell r="A48" t="str">
            <v>FSUS2</v>
          </cell>
          <cell r="D48">
            <v>1268725</v>
          </cell>
          <cell r="F48">
            <v>76953246.150000006</v>
          </cell>
        </row>
        <row r="49">
          <cell r="A49" t="str">
            <v>FSUS1</v>
          </cell>
          <cell r="D49">
            <v>978700</v>
          </cell>
          <cell r="F49">
            <v>59362069.800000004</v>
          </cell>
        </row>
        <row r="50">
          <cell r="A50" t="str">
            <v>FSUS1</v>
          </cell>
          <cell r="D50">
            <v>66550</v>
          </cell>
          <cell r="F50">
            <v>4036523.7</v>
          </cell>
        </row>
        <row r="51">
          <cell r="A51" t="str">
            <v>FSUS1</v>
          </cell>
          <cell r="D51">
            <v>78312</v>
          </cell>
          <cell r="F51">
            <v>4749936.0480000004</v>
          </cell>
        </row>
        <row r="52">
          <cell r="A52" t="str">
            <v>FSUS1</v>
          </cell>
          <cell r="D52">
            <v>2000000</v>
          </cell>
          <cell r="F52">
            <v>121510000</v>
          </cell>
        </row>
        <row r="53">
          <cell r="A53" t="str">
            <v>FSUS1</v>
          </cell>
          <cell r="D53">
            <v>66515</v>
          </cell>
          <cell r="F53">
            <v>4034400.81</v>
          </cell>
        </row>
        <row r="54">
          <cell r="A54" t="str">
            <v>FSUS1</v>
          </cell>
          <cell r="D54">
            <v>664700</v>
          </cell>
          <cell r="F54">
            <v>40316713.800000004</v>
          </cell>
        </row>
        <row r="55">
          <cell r="A55" t="str">
            <v>FSUS1</v>
          </cell>
          <cell r="D55">
            <v>500000</v>
          </cell>
          <cell r="F55">
            <v>30372500</v>
          </cell>
        </row>
        <row r="56">
          <cell r="A56" t="str">
            <v>FSUS1</v>
          </cell>
          <cell r="D56">
            <v>666200</v>
          </cell>
          <cell r="F56">
            <v>40407694.800000004</v>
          </cell>
        </row>
        <row r="57">
          <cell r="A57" t="str">
            <v>FSUS1</v>
          </cell>
          <cell r="D57">
            <v>250000</v>
          </cell>
          <cell r="F57">
            <v>15163500</v>
          </cell>
        </row>
        <row r="58">
          <cell r="A58" t="str">
            <v>FSUS1</v>
          </cell>
          <cell r="D58">
            <v>391600</v>
          </cell>
          <cell r="F58">
            <v>23752106.400000002</v>
          </cell>
        </row>
        <row r="59">
          <cell r="A59" t="str">
            <v>FSUS1</v>
          </cell>
          <cell r="D59">
            <v>166575</v>
          </cell>
          <cell r="F59">
            <v>10103440.050000001</v>
          </cell>
        </row>
        <row r="60">
          <cell r="A60" t="str">
            <v>FSUS1</v>
          </cell>
          <cell r="D60">
            <v>137417</v>
          </cell>
          <cell r="F60">
            <v>8334890.7180000003</v>
          </cell>
        </row>
        <row r="61">
          <cell r="A61" t="str">
            <v>FSUS1</v>
          </cell>
          <cell r="D61">
            <v>196230</v>
          </cell>
          <cell r="F61">
            <v>11902134.42</v>
          </cell>
        </row>
        <row r="62">
          <cell r="A62" t="str">
            <v>FSUS1</v>
          </cell>
          <cell r="D62">
            <v>86505.19</v>
          </cell>
          <cell r="F62">
            <v>5246885.7942600008</v>
          </cell>
        </row>
        <row r="63">
          <cell r="A63" t="str">
            <v>FSUS2</v>
          </cell>
          <cell r="D63">
            <v>3872950</v>
          </cell>
          <cell r="F63">
            <v>234909909.30000001</v>
          </cell>
        </row>
        <row r="64">
          <cell r="A64" t="str">
            <v>FSUS1</v>
          </cell>
          <cell r="D64">
            <v>392160</v>
          </cell>
          <cell r="F64">
            <v>23786072.640000001</v>
          </cell>
        </row>
        <row r="65">
          <cell r="A65" t="str">
            <v>FSUS1</v>
          </cell>
          <cell r="D65">
            <v>133360</v>
          </cell>
          <cell r="F65">
            <v>8088817.4400000004</v>
          </cell>
        </row>
        <row r="66">
          <cell r="A66" t="str">
            <v>FSUS1</v>
          </cell>
          <cell r="D66">
            <v>133450</v>
          </cell>
          <cell r="F66">
            <v>8094276.3000000007</v>
          </cell>
        </row>
        <row r="67">
          <cell r="A67" t="str">
            <v>FSUS2</v>
          </cell>
          <cell r="D67">
            <v>3000000</v>
          </cell>
          <cell r="F67">
            <v>182460000</v>
          </cell>
        </row>
        <row r="68">
          <cell r="A68" t="str">
            <v>FSUS1</v>
          </cell>
          <cell r="D68">
            <v>666600</v>
          </cell>
          <cell r="F68">
            <v>40431956.400000006</v>
          </cell>
        </row>
        <row r="69">
          <cell r="A69" t="str">
            <v>FSUS1</v>
          </cell>
          <cell r="D69">
            <v>666100</v>
          </cell>
          <cell r="F69">
            <v>40401629.400000006</v>
          </cell>
        </row>
        <row r="70">
          <cell r="A70" t="str">
            <v>FSUS1</v>
          </cell>
          <cell r="D70">
            <v>500000</v>
          </cell>
          <cell r="F70">
            <v>30327000</v>
          </cell>
        </row>
        <row r="71">
          <cell r="A71" t="str">
            <v>FSUS1</v>
          </cell>
          <cell r="D71">
            <v>1000000</v>
          </cell>
          <cell r="F71">
            <v>60735000</v>
          </cell>
        </row>
        <row r="72">
          <cell r="A72" t="str">
            <v>FSUS1</v>
          </cell>
          <cell r="D72">
            <v>1000000</v>
          </cell>
          <cell r="F72">
            <v>60740000</v>
          </cell>
        </row>
        <row r="73">
          <cell r="A73" t="str">
            <v>FSUS1</v>
          </cell>
          <cell r="D73">
            <v>196410</v>
          </cell>
          <cell r="F73">
            <v>11913052.140000001</v>
          </cell>
        </row>
        <row r="74">
          <cell r="A74" t="str">
            <v>FSUS1</v>
          </cell>
          <cell r="D74">
            <v>687470</v>
          </cell>
          <cell r="F74">
            <v>41697805.380000003</v>
          </cell>
        </row>
        <row r="75">
          <cell r="A75" t="str">
            <v>FSUS1</v>
          </cell>
          <cell r="D75">
            <v>22688.2</v>
          </cell>
          <cell r="F75">
            <v>1376130.0828000002</v>
          </cell>
        </row>
        <row r="76">
          <cell r="A76" t="str">
            <v>FSUS1</v>
          </cell>
          <cell r="D76">
            <v>31409.599999999999</v>
          </cell>
          <cell r="F76">
            <v>1905117.8784</v>
          </cell>
        </row>
        <row r="77">
          <cell r="A77" t="str">
            <v>FSUS1</v>
          </cell>
          <cell r="D77">
            <v>2500000</v>
          </cell>
          <cell r="F77">
            <v>151843750</v>
          </cell>
        </row>
        <row r="78">
          <cell r="A78" t="str">
            <v>FSUS1</v>
          </cell>
          <cell r="D78">
            <v>785320</v>
          </cell>
          <cell r="F78">
            <v>47632799.280000001</v>
          </cell>
        </row>
        <row r="79">
          <cell r="A79" t="str">
            <v>FSUS2</v>
          </cell>
          <cell r="D79">
            <v>6870150</v>
          </cell>
          <cell r="F79">
            <v>416702078.10000002</v>
          </cell>
        </row>
        <row r="80">
          <cell r="A80" t="str">
            <v>FSUS1</v>
          </cell>
          <cell r="D80">
            <v>100057.5</v>
          </cell>
          <cell r="F80">
            <v>6068987.6625000006</v>
          </cell>
        </row>
        <row r="81">
          <cell r="A81" t="str">
            <v>FSUS1</v>
          </cell>
          <cell r="D81">
            <v>2001450</v>
          </cell>
          <cell r="F81">
            <v>121397949.75</v>
          </cell>
        </row>
        <row r="82">
          <cell r="A82" t="str">
            <v>FSUS1</v>
          </cell>
          <cell r="D82">
            <v>1334200</v>
          </cell>
          <cell r="F82">
            <v>80925901</v>
          </cell>
        </row>
        <row r="83">
          <cell r="A83" t="str">
            <v>FSUS1</v>
          </cell>
          <cell r="D83">
            <v>250000</v>
          </cell>
          <cell r="F83">
            <v>15163750</v>
          </cell>
        </row>
        <row r="84">
          <cell r="A84" t="str">
            <v>FSUS1</v>
          </cell>
          <cell r="D84">
            <v>99982.5</v>
          </cell>
          <cell r="F84">
            <v>6064438.5375000006</v>
          </cell>
        </row>
        <row r="85">
          <cell r="A85" t="str">
            <v>FSUS1</v>
          </cell>
          <cell r="D85">
            <v>137459</v>
          </cell>
          <cell r="F85">
            <v>8337575.6450000005</v>
          </cell>
        </row>
        <row r="86">
          <cell r="A86" t="str">
            <v>FSUS1</v>
          </cell>
          <cell r="D86">
            <v>161030.6</v>
          </cell>
          <cell r="F86">
            <v>9767311.0430000015</v>
          </cell>
        </row>
        <row r="87">
          <cell r="A87" t="str">
            <v>FSUS1</v>
          </cell>
          <cell r="D87">
            <v>98200</v>
          </cell>
          <cell r="F87">
            <v>5956321</v>
          </cell>
        </row>
        <row r="88">
          <cell r="A88" t="str">
            <v>FSUS1</v>
          </cell>
          <cell r="D88">
            <v>133170</v>
          </cell>
          <cell r="F88">
            <v>8077426.3500000006</v>
          </cell>
        </row>
        <row r="89">
          <cell r="A89" t="str">
            <v>FSUS1</v>
          </cell>
          <cell r="D89">
            <v>199785</v>
          </cell>
          <cell r="F89">
            <v>12117959.175000001</v>
          </cell>
        </row>
        <row r="90">
          <cell r="A90" t="str">
            <v>FSUS1</v>
          </cell>
          <cell r="D90">
            <v>500000</v>
          </cell>
          <cell r="F90">
            <v>30327500</v>
          </cell>
        </row>
        <row r="91">
          <cell r="A91" t="str">
            <v>FSUS1</v>
          </cell>
          <cell r="D91">
            <v>133250</v>
          </cell>
          <cell r="F91">
            <v>8082278.75</v>
          </cell>
        </row>
        <row r="92">
          <cell r="A92" t="str">
            <v>FSUS1</v>
          </cell>
          <cell r="D92">
            <v>399750</v>
          </cell>
          <cell r="F92">
            <v>24246836.25</v>
          </cell>
        </row>
        <row r="93">
          <cell r="A93" t="str">
            <v>FSUS1</v>
          </cell>
          <cell r="D93">
            <v>5000000</v>
          </cell>
          <cell r="F93">
            <v>303612500</v>
          </cell>
        </row>
        <row r="94">
          <cell r="A94" t="str">
            <v>FSUS2</v>
          </cell>
          <cell r="D94">
            <v>2007300</v>
          </cell>
          <cell r="F94">
            <v>121752781.5</v>
          </cell>
        </row>
        <row r="95">
          <cell r="A95" t="str">
            <v>FSUS1</v>
          </cell>
          <cell r="D95">
            <v>500000</v>
          </cell>
          <cell r="F95">
            <v>30327500</v>
          </cell>
        </row>
        <row r="96">
          <cell r="A96" t="str">
            <v>FSUS2</v>
          </cell>
          <cell r="D96">
            <v>1333000</v>
          </cell>
          <cell r="F96">
            <v>80853115</v>
          </cell>
        </row>
        <row r="97">
          <cell r="A97" t="str">
            <v>FSUS1</v>
          </cell>
          <cell r="D97">
            <v>589050</v>
          </cell>
          <cell r="F97">
            <v>35728827.75</v>
          </cell>
        </row>
        <row r="98">
          <cell r="A98" t="str">
            <v>FSUS1</v>
          </cell>
          <cell r="D98">
            <v>199770</v>
          </cell>
          <cell r="F98">
            <v>12117049.35</v>
          </cell>
        </row>
        <row r="99">
          <cell r="A99" t="str">
            <v>FSUS1</v>
          </cell>
          <cell r="D99">
            <v>300000</v>
          </cell>
          <cell r="F99">
            <v>18196500</v>
          </cell>
        </row>
        <row r="100">
          <cell r="A100" t="str">
            <v>FSUS2</v>
          </cell>
          <cell r="D100">
            <v>133700</v>
          </cell>
          <cell r="F100">
            <v>8109573.5</v>
          </cell>
        </row>
        <row r="101">
          <cell r="A101" t="str">
            <v>FSUS2</v>
          </cell>
          <cell r="D101">
            <v>267700</v>
          </cell>
          <cell r="F101">
            <v>16237343.5</v>
          </cell>
        </row>
        <row r="102">
          <cell r="A102" t="str">
            <v>FSUS1</v>
          </cell>
          <cell r="D102">
            <v>196490</v>
          </cell>
          <cell r="F102">
            <v>11918100.950000001</v>
          </cell>
        </row>
        <row r="103">
          <cell r="A103" t="str">
            <v>FSUS2</v>
          </cell>
          <cell r="D103">
            <v>3927340</v>
          </cell>
          <cell r="F103">
            <v>238334555.24000001</v>
          </cell>
        </row>
        <row r="104">
          <cell r="A104" t="str">
            <v>FSUS2</v>
          </cell>
          <cell r="D104">
            <v>3927650</v>
          </cell>
          <cell r="F104">
            <v>238353367.90000001</v>
          </cell>
        </row>
        <row r="105">
          <cell r="A105" t="str">
            <v>FSUS1</v>
          </cell>
          <cell r="D105">
            <v>5000000</v>
          </cell>
          <cell r="F105">
            <v>303755000</v>
          </cell>
        </row>
        <row r="106">
          <cell r="A106" t="str">
            <v>FSUS2</v>
          </cell>
          <cell r="D106">
            <v>5000000</v>
          </cell>
          <cell r="F106">
            <v>309200000</v>
          </cell>
        </row>
        <row r="107">
          <cell r="A107" t="str">
            <v>FSUS2</v>
          </cell>
          <cell r="D107">
            <v>5000000</v>
          </cell>
          <cell r="F107">
            <v>304475000</v>
          </cell>
        </row>
        <row r="108">
          <cell r="A108" t="str">
            <v>FSUS2</v>
          </cell>
          <cell r="D108">
            <v>86598.83</v>
          </cell>
          <cell r="F108">
            <v>5257025.2745650001</v>
          </cell>
        </row>
        <row r="109">
          <cell r="A109" t="str">
            <v>FSUS2</v>
          </cell>
          <cell r="D109">
            <v>134010</v>
          </cell>
          <cell r="F109">
            <v>8135144.0549999997</v>
          </cell>
        </row>
        <row r="110">
          <cell r="A110" t="str">
            <v>FSUS1</v>
          </cell>
          <cell r="D110">
            <v>3000000</v>
          </cell>
          <cell r="F110">
            <v>182385000</v>
          </cell>
        </row>
        <row r="111">
          <cell r="A111" t="str">
            <v>FSUS3</v>
          </cell>
          <cell r="D111">
            <v>5000000</v>
          </cell>
          <cell r="F111">
            <v>315150000</v>
          </cell>
        </row>
        <row r="112">
          <cell r="A112" t="str">
            <v>FSUS2</v>
          </cell>
          <cell r="D112">
            <v>1334000</v>
          </cell>
          <cell r="F112">
            <v>80981137</v>
          </cell>
        </row>
        <row r="113">
          <cell r="A113" t="str">
            <v>FSUS1</v>
          </cell>
          <cell r="D113">
            <v>2668400</v>
          </cell>
          <cell r="F113">
            <v>161986556.19999999</v>
          </cell>
        </row>
        <row r="114">
          <cell r="A114" t="str">
            <v>FSUS2</v>
          </cell>
          <cell r="D114">
            <v>5000000</v>
          </cell>
          <cell r="F114">
            <v>304500000</v>
          </cell>
        </row>
        <row r="115">
          <cell r="A115" t="str">
            <v>FSUS2</v>
          </cell>
          <cell r="D115">
            <v>5000000</v>
          </cell>
          <cell r="F115">
            <v>306525000</v>
          </cell>
        </row>
        <row r="116">
          <cell r="A116" t="str">
            <v>FSUS1</v>
          </cell>
          <cell r="D116">
            <v>1959630</v>
          </cell>
          <cell r="F116">
            <v>118941702.47999999</v>
          </cell>
        </row>
        <row r="117">
          <cell r="A117" t="str">
            <v>FSUS2</v>
          </cell>
          <cell r="D117">
            <v>5000000</v>
          </cell>
          <cell r="F117">
            <v>304550000</v>
          </cell>
        </row>
        <row r="118">
          <cell r="A118" t="str">
            <v>FSUS2</v>
          </cell>
          <cell r="D118">
            <v>425278.56</v>
          </cell>
          <cell r="F118">
            <v>25812707.477759998</v>
          </cell>
        </row>
        <row r="119">
          <cell r="A119" t="str">
            <v>FSUS2</v>
          </cell>
          <cell r="D119">
            <v>133050</v>
          </cell>
          <cell r="F119">
            <v>8075602.7999999998</v>
          </cell>
        </row>
        <row r="120">
          <cell r="A120" t="str">
            <v>FSUS2</v>
          </cell>
          <cell r="D120">
            <v>133340</v>
          </cell>
          <cell r="F120">
            <v>8093204.6399999997</v>
          </cell>
        </row>
        <row r="121">
          <cell r="A121" t="str">
            <v>FSUS2</v>
          </cell>
          <cell r="D121">
            <v>66855</v>
          </cell>
          <cell r="F121">
            <v>4057697.37</v>
          </cell>
        </row>
        <row r="122">
          <cell r="A122" t="str">
            <v>FSUS2</v>
          </cell>
          <cell r="D122">
            <v>157536</v>
          </cell>
          <cell r="F122">
            <v>9561489.9840000011</v>
          </cell>
        </row>
        <row r="123">
          <cell r="A123" t="str">
            <v>FSUS2</v>
          </cell>
          <cell r="D123">
            <v>269060</v>
          </cell>
          <cell r="F123">
            <v>16330327.640000001</v>
          </cell>
        </row>
        <row r="124">
          <cell r="A124" t="str">
            <v>FSUS2</v>
          </cell>
          <cell r="D124">
            <v>803760</v>
          </cell>
          <cell r="F124">
            <v>48783409.440000005</v>
          </cell>
        </row>
        <row r="125">
          <cell r="A125" t="str">
            <v>FSUS2</v>
          </cell>
          <cell r="D125">
            <v>196927.5</v>
          </cell>
          <cell r="F125">
            <v>11952317.685000001</v>
          </cell>
        </row>
        <row r="126">
          <cell r="A126" t="str">
            <v>FSUS2</v>
          </cell>
          <cell r="D126">
            <v>196545</v>
          </cell>
          <cell r="F126">
            <v>11929102.23</v>
          </cell>
        </row>
        <row r="127">
          <cell r="A127" t="str">
            <v>FSUS2</v>
          </cell>
          <cell r="D127">
            <v>196640</v>
          </cell>
          <cell r="F127">
            <v>11934868.16</v>
          </cell>
        </row>
        <row r="128">
          <cell r="A128" t="str">
            <v>FSUS2</v>
          </cell>
          <cell r="D128">
            <v>5000000</v>
          </cell>
          <cell r="F128">
            <v>304675000</v>
          </cell>
        </row>
        <row r="129">
          <cell r="A129" t="str">
            <v>FSUS2</v>
          </cell>
          <cell r="D129">
            <v>79896</v>
          </cell>
          <cell r="F129">
            <v>4849527.4079999998</v>
          </cell>
        </row>
        <row r="130">
          <cell r="A130" t="str">
            <v>FSUS2</v>
          </cell>
          <cell r="D130">
            <v>5000000</v>
          </cell>
          <cell r="F130">
            <v>305650000</v>
          </cell>
        </row>
        <row r="131">
          <cell r="A131" t="str">
            <v>FSUS2</v>
          </cell>
          <cell r="D131">
            <v>299812.5</v>
          </cell>
          <cell r="F131">
            <v>18198019.125</v>
          </cell>
        </row>
        <row r="132">
          <cell r="A132" t="str">
            <v>FSUS2</v>
          </cell>
          <cell r="D132">
            <v>133640</v>
          </cell>
          <cell r="F132">
            <v>8111680.7199999997</v>
          </cell>
        </row>
        <row r="133">
          <cell r="A133" t="str">
            <v>FSUS2</v>
          </cell>
          <cell r="D133">
            <v>268000</v>
          </cell>
          <cell r="F133">
            <v>16267064</v>
          </cell>
        </row>
        <row r="134">
          <cell r="A134" t="str">
            <v>FSUS2</v>
          </cell>
          <cell r="D134">
            <v>53504</v>
          </cell>
          <cell r="F134">
            <v>3247585.7919999999</v>
          </cell>
        </row>
        <row r="135">
          <cell r="A135" t="str">
            <v>FSUS2</v>
          </cell>
          <cell r="D135">
            <v>86866</v>
          </cell>
          <cell r="F135">
            <v>5272592.4680000003</v>
          </cell>
        </row>
        <row r="136">
          <cell r="A136" t="str">
            <v>FSUS2</v>
          </cell>
          <cell r="D136">
            <v>53292</v>
          </cell>
          <cell r="F136">
            <v>3234824.4000000004</v>
          </cell>
        </row>
        <row r="137">
          <cell r="A137" t="str">
            <v>FSUS2</v>
          </cell>
          <cell r="D137">
            <v>106728</v>
          </cell>
          <cell r="F137">
            <v>6478389.6000000006</v>
          </cell>
        </row>
        <row r="138">
          <cell r="A138" t="str">
            <v>FSUS2</v>
          </cell>
          <cell r="D138">
            <v>79932</v>
          </cell>
          <cell r="F138">
            <v>4851872.4000000004</v>
          </cell>
        </row>
        <row r="139">
          <cell r="A139" t="str">
            <v>FSUS2</v>
          </cell>
          <cell r="D139">
            <v>5000000</v>
          </cell>
          <cell r="F139">
            <v>304725000</v>
          </cell>
        </row>
        <row r="140">
          <cell r="A140" t="str">
            <v>FSUS2</v>
          </cell>
          <cell r="D140">
            <v>425495.7</v>
          </cell>
          <cell r="F140">
            <v>25827588.990000002</v>
          </cell>
        </row>
        <row r="141">
          <cell r="A141" t="str">
            <v>FSUS2</v>
          </cell>
          <cell r="D141">
            <v>5000000</v>
          </cell>
          <cell r="F141">
            <v>304650000</v>
          </cell>
        </row>
        <row r="142">
          <cell r="A142" t="str">
            <v>FSUS1</v>
          </cell>
          <cell r="D142">
            <v>163380.9</v>
          </cell>
          <cell r="F142">
            <v>9917220.6300000008</v>
          </cell>
        </row>
        <row r="143">
          <cell r="A143" t="str">
            <v>FSUS2</v>
          </cell>
          <cell r="D143">
            <v>667850</v>
          </cell>
          <cell r="F143">
            <v>40526807.625</v>
          </cell>
        </row>
        <row r="144">
          <cell r="A144" t="str">
            <v>FSUS1</v>
          </cell>
          <cell r="D144">
            <v>177020.07</v>
          </cell>
          <cell r="F144">
            <v>10742020.397775</v>
          </cell>
        </row>
        <row r="145">
          <cell r="A145" t="str">
            <v>FSUS2</v>
          </cell>
          <cell r="D145">
            <v>5000000</v>
          </cell>
          <cell r="F145">
            <v>309650000</v>
          </cell>
        </row>
        <row r="146">
          <cell r="A146" t="str">
            <v>FSUS2</v>
          </cell>
          <cell r="D146">
            <v>5000000</v>
          </cell>
          <cell r="F146">
            <v>307525000</v>
          </cell>
        </row>
        <row r="147">
          <cell r="A147" t="str">
            <v>FSUS2</v>
          </cell>
          <cell r="D147">
            <v>282114</v>
          </cell>
          <cell r="F147">
            <v>17127423.054000001</v>
          </cell>
        </row>
        <row r="148">
          <cell r="A148" t="str">
            <v>FSUS2</v>
          </cell>
          <cell r="D148">
            <v>1334050</v>
          </cell>
          <cell r="F148">
            <v>80991509.549999997</v>
          </cell>
        </row>
        <row r="149">
          <cell r="A149" t="str">
            <v>FSUS2</v>
          </cell>
          <cell r="D149">
            <v>5000000</v>
          </cell>
          <cell r="F149">
            <v>309500000</v>
          </cell>
        </row>
        <row r="150">
          <cell r="A150" t="str">
            <v>FSUS2</v>
          </cell>
          <cell r="D150">
            <v>3000000</v>
          </cell>
          <cell r="F150">
            <v>183960000</v>
          </cell>
        </row>
        <row r="151">
          <cell r="A151" t="str">
            <v>FSUS2</v>
          </cell>
          <cell r="D151">
            <v>267560</v>
          </cell>
          <cell r="F151">
            <v>16243835.16</v>
          </cell>
        </row>
        <row r="152">
          <cell r="A152" t="str">
            <v>FSUS2</v>
          </cell>
          <cell r="D152">
            <v>401310</v>
          </cell>
          <cell r="F152">
            <v>24363931.41</v>
          </cell>
        </row>
        <row r="153">
          <cell r="A153" t="str">
            <v>FSUS2</v>
          </cell>
          <cell r="D153">
            <v>5000000</v>
          </cell>
          <cell r="F153">
            <v>304650000</v>
          </cell>
        </row>
        <row r="154">
          <cell r="A154" t="str">
            <v>FSUS2</v>
          </cell>
          <cell r="D154">
            <v>267760</v>
          </cell>
          <cell r="F154">
            <v>16255977.359999999</v>
          </cell>
        </row>
        <row r="155">
          <cell r="A155" t="str">
            <v>FSUS2</v>
          </cell>
          <cell r="D155">
            <v>5000000</v>
          </cell>
          <cell r="F155">
            <v>307100000</v>
          </cell>
        </row>
        <row r="156">
          <cell r="A156" t="str">
            <v>FSUS2</v>
          </cell>
          <cell r="D156">
            <v>3000000</v>
          </cell>
          <cell r="F156">
            <v>184320000</v>
          </cell>
        </row>
        <row r="157">
          <cell r="A157" t="str">
            <v>FSUS2</v>
          </cell>
          <cell r="D157">
            <v>5000000</v>
          </cell>
          <cell r="F157">
            <v>304775000</v>
          </cell>
        </row>
        <row r="158">
          <cell r="A158" t="str">
            <v>FSUS2</v>
          </cell>
          <cell r="D158">
            <v>1325900</v>
          </cell>
          <cell r="F158">
            <v>80478152.299999997</v>
          </cell>
        </row>
        <row r="159">
          <cell r="A159" t="str">
            <v>FSUS2</v>
          </cell>
          <cell r="D159">
            <v>5000000</v>
          </cell>
          <cell r="F159">
            <v>307850000</v>
          </cell>
        </row>
        <row r="160">
          <cell r="A160" t="str">
            <v>FSUS2</v>
          </cell>
          <cell r="D160">
            <v>3000000</v>
          </cell>
          <cell r="F160">
            <v>185310000</v>
          </cell>
        </row>
        <row r="161">
          <cell r="A161" t="str">
            <v>FSUS2</v>
          </cell>
          <cell r="D161">
            <v>5000000</v>
          </cell>
          <cell r="F161">
            <v>309800000</v>
          </cell>
        </row>
        <row r="162">
          <cell r="A162" t="str">
            <v>FSUS2</v>
          </cell>
          <cell r="D162">
            <v>142954.39000000001</v>
          </cell>
          <cell r="F162">
            <v>8679475.788850002</v>
          </cell>
        </row>
        <row r="163">
          <cell r="A163" t="str">
            <v>FSUS2</v>
          </cell>
          <cell r="D163">
            <v>10582918.5</v>
          </cell>
          <cell r="F163">
            <v>642541896.72750008</v>
          </cell>
        </row>
        <row r="164">
          <cell r="A164" t="str">
            <v>FSUS2</v>
          </cell>
          <cell r="D164">
            <v>5000000</v>
          </cell>
          <cell r="F164">
            <v>308700000</v>
          </cell>
        </row>
        <row r="165">
          <cell r="A165" t="str">
            <v>FSUS3</v>
          </cell>
          <cell r="D165">
            <v>5000000</v>
          </cell>
          <cell r="F165">
            <v>315600000</v>
          </cell>
        </row>
        <row r="166">
          <cell r="A166" t="str">
            <v>FSUS2</v>
          </cell>
          <cell r="D166">
            <v>3000000</v>
          </cell>
          <cell r="F166">
            <v>184065000</v>
          </cell>
        </row>
        <row r="167">
          <cell r="A167" t="str">
            <v>FSUS2</v>
          </cell>
          <cell r="D167">
            <v>5000000</v>
          </cell>
          <cell r="F167">
            <v>307762500</v>
          </cell>
        </row>
        <row r="168">
          <cell r="A168" t="str">
            <v>FSUS2</v>
          </cell>
          <cell r="D168">
            <v>3000000</v>
          </cell>
          <cell r="F168">
            <v>185190000</v>
          </cell>
        </row>
        <row r="169">
          <cell r="A169" t="str">
            <v>FSUS2</v>
          </cell>
          <cell r="D169">
            <v>2000000</v>
          </cell>
          <cell r="F169">
            <v>123450000</v>
          </cell>
        </row>
        <row r="170">
          <cell r="A170" t="str">
            <v>FSUS2</v>
          </cell>
          <cell r="D170">
            <v>131910</v>
          </cell>
          <cell r="F170">
            <v>8010234.75</v>
          </cell>
        </row>
        <row r="171">
          <cell r="A171" t="str">
            <v>FSUS2</v>
          </cell>
          <cell r="D171">
            <v>3000000</v>
          </cell>
          <cell r="F171">
            <v>184620000</v>
          </cell>
        </row>
        <row r="172">
          <cell r="A172" t="str">
            <v>FSUS2</v>
          </cell>
          <cell r="D172">
            <v>5000000</v>
          </cell>
          <cell r="F172">
            <v>306750000</v>
          </cell>
        </row>
        <row r="173">
          <cell r="A173" t="str">
            <v>FSUS2</v>
          </cell>
          <cell r="D173">
            <v>4000000</v>
          </cell>
          <cell r="F173">
            <v>245520000</v>
          </cell>
        </row>
        <row r="174">
          <cell r="A174" t="str">
            <v>FSUS2</v>
          </cell>
          <cell r="D174">
            <v>4000000</v>
          </cell>
          <cell r="F174">
            <v>247640000</v>
          </cell>
        </row>
        <row r="175">
          <cell r="A175" t="str">
            <v>FSUS2</v>
          </cell>
          <cell r="D175">
            <v>7000000</v>
          </cell>
          <cell r="F175">
            <v>433300000</v>
          </cell>
        </row>
        <row r="176">
          <cell r="A176" t="str">
            <v>FSUS2</v>
          </cell>
          <cell r="D176">
            <v>5000000</v>
          </cell>
          <cell r="F176">
            <v>305550000</v>
          </cell>
        </row>
        <row r="177">
          <cell r="A177" t="str">
            <v>FSUS2</v>
          </cell>
          <cell r="D177">
            <v>5000000</v>
          </cell>
          <cell r="F177">
            <v>309600000</v>
          </cell>
        </row>
        <row r="178">
          <cell r="A178" t="str">
            <v>FSUS2</v>
          </cell>
          <cell r="D178">
            <v>1987837.5</v>
          </cell>
          <cell r="F178">
            <v>120711432.1875</v>
          </cell>
        </row>
        <row r="179">
          <cell r="A179" t="str">
            <v>FSUS2</v>
          </cell>
          <cell r="D179">
            <v>5000000</v>
          </cell>
          <cell r="F179">
            <v>309500000</v>
          </cell>
        </row>
        <row r="180">
          <cell r="A180" t="str">
            <v>FSUS2</v>
          </cell>
          <cell r="D180">
            <v>5000000</v>
          </cell>
          <cell r="F180">
            <v>306737500</v>
          </cell>
        </row>
        <row r="181">
          <cell r="A181" t="str">
            <v>FSUS2</v>
          </cell>
          <cell r="D181">
            <v>3000000</v>
          </cell>
          <cell r="F181">
            <v>184020000</v>
          </cell>
        </row>
        <row r="182">
          <cell r="A182" t="str">
            <v>FSUS2</v>
          </cell>
          <cell r="D182">
            <v>78972</v>
          </cell>
          <cell r="F182">
            <v>4795574.7</v>
          </cell>
        </row>
        <row r="183">
          <cell r="A183" t="str">
            <v>FSUS2</v>
          </cell>
          <cell r="D183">
            <v>5000000</v>
          </cell>
          <cell r="F183">
            <v>307650000</v>
          </cell>
        </row>
        <row r="184">
          <cell r="A184" t="str">
            <v>FSUS2</v>
          </cell>
          <cell r="D184">
            <v>5000000</v>
          </cell>
          <cell r="F184">
            <v>308600000</v>
          </cell>
        </row>
        <row r="185">
          <cell r="A185" t="str">
            <v>FSUS2</v>
          </cell>
          <cell r="D185">
            <v>5000000</v>
          </cell>
          <cell r="F185">
            <v>307600000</v>
          </cell>
        </row>
        <row r="186">
          <cell r="A186" t="str">
            <v>FSUS2</v>
          </cell>
          <cell r="D186">
            <v>3000000</v>
          </cell>
          <cell r="F186">
            <v>182835000</v>
          </cell>
        </row>
        <row r="187">
          <cell r="A187" t="str">
            <v>FSUS2</v>
          </cell>
          <cell r="D187">
            <v>5000000</v>
          </cell>
          <cell r="F187">
            <v>304800000</v>
          </cell>
        </row>
        <row r="188">
          <cell r="A188" t="str">
            <v>FSUS2</v>
          </cell>
          <cell r="D188">
            <v>132030</v>
          </cell>
          <cell r="F188">
            <v>8017323.7050000001</v>
          </cell>
        </row>
        <row r="189">
          <cell r="A189" t="str">
            <v>FSUS2</v>
          </cell>
          <cell r="D189">
            <v>132180</v>
          </cell>
          <cell r="F189">
            <v>8026432.2300000004</v>
          </cell>
        </row>
        <row r="190">
          <cell r="A190" t="str">
            <v>FSUS2</v>
          </cell>
          <cell r="D190">
            <v>132310</v>
          </cell>
          <cell r="F190">
            <v>8034326.2850000001</v>
          </cell>
        </row>
        <row r="191">
          <cell r="A191" t="str">
            <v>FSUS2</v>
          </cell>
          <cell r="D191">
            <v>192930</v>
          </cell>
          <cell r="F191">
            <v>11713744.950000001</v>
          </cell>
        </row>
        <row r="192">
          <cell r="A192" t="str">
            <v>FSUS2</v>
          </cell>
          <cell r="D192">
            <v>5000000</v>
          </cell>
          <cell r="F192">
            <v>304750000</v>
          </cell>
        </row>
        <row r="193">
          <cell r="A193" t="str">
            <v>FSUS2</v>
          </cell>
          <cell r="D193">
            <v>3000000</v>
          </cell>
          <cell r="F193">
            <v>184620000</v>
          </cell>
        </row>
        <row r="194">
          <cell r="A194" t="str">
            <v>FSUS2</v>
          </cell>
          <cell r="D194">
            <v>84997.88</v>
          </cell>
          <cell r="F194">
            <v>5161411.2651199996</v>
          </cell>
        </row>
        <row r="195">
          <cell r="A195" t="str">
            <v>FSUS2</v>
          </cell>
          <cell r="D195">
            <v>329300</v>
          </cell>
          <cell r="F195">
            <v>19996413.199999999</v>
          </cell>
        </row>
        <row r="196">
          <cell r="A196" t="str">
            <v>FSUS2</v>
          </cell>
          <cell r="D196">
            <v>5000000</v>
          </cell>
          <cell r="F196">
            <v>304725000</v>
          </cell>
        </row>
        <row r="197">
          <cell r="A197" t="str">
            <v>FSUS2</v>
          </cell>
          <cell r="D197">
            <v>197407.5</v>
          </cell>
          <cell r="F197">
            <v>11984806.7325</v>
          </cell>
        </row>
        <row r="198">
          <cell r="A198" t="str">
            <v>FSUS2</v>
          </cell>
          <cell r="D198">
            <v>260869.57</v>
          </cell>
          <cell r="F198">
            <v>15837652.464269999</v>
          </cell>
        </row>
        <row r="199">
          <cell r="A199" t="str">
            <v>FSUS2</v>
          </cell>
          <cell r="D199">
            <v>41288.19</v>
          </cell>
          <cell r="F199">
            <v>2506647.3030900001</v>
          </cell>
        </row>
        <row r="200">
          <cell r="A200" t="str">
            <v>FSUS2</v>
          </cell>
          <cell r="D200">
            <v>5000000</v>
          </cell>
          <cell r="F200">
            <v>309525000</v>
          </cell>
        </row>
        <row r="201">
          <cell r="A201" t="str">
            <v>FSUS2</v>
          </cell>
          <cell r="D201">
            <v>136124.79999999999</v>
          </cell>
          <cell r="F201">
            <v>8264272.7327999994</v>
          </cell>
        </row>
        <row r="202">
          <cell r="A202" t="str">
            <v>FSUS2</v>
          </cell>
          <cell r="D202">
            <v>132080</v>
          </cell>
          <cell r="F202">
            <v>8018708.8799999999</v>
          </cell>
        </row>
        <row r="203">
          <cell r="A203" t="str">
            <v>FSUS2</v>
          </cell>
          <cell r="D203">
            <v>43380.18</v>
          </cell>
          <cell r="F203">
            <v>2633654.1079799999</v>
          </cell>
        </row>
        <row r="204">
          <cell r="A204" t="str">
            <v>FSUS3</v>
          </cell>
          <cell r="D204">
            <v>5000000</v>
          </cell>
          <cell r="F204">
            <v>314850000</v>
          </cell>
        </row>
        <row r="205">
          <cell r="A205" t="str">
            <v>FSUS2</v>
          </cell>
          <cell r="D205">
            <v>1955650</v>
          </cell>
          <cell r="F205">
            <v>118693287.625</v>
          </cell>
        </row>
        <row r="206">
          <cell r="A206" t="str">
            <v>FSUS2</v>
          </cell>
          <cell r="D206">
            <v>2000000</v>
          </cell>
          <cell r="F206">
            <v>122620000</v>
          </cell>
        </row>
        <row r="207">
          <cell r="A207" t="str">
            <v>FSUS2</v>
          </cell>
          <cell r="D207">
            <v>5000000</v>
          </cell>
          <cell r="F207">
            <v>306625000</v>
          </cell>
        </row>
        <row r="208">
          <cell r="A208" t="str">
            <v>FSUS2</v>
          </cell>
          <cell r="D208">
            <v>5000000</v>
          </cell>
          <cell r="F208">
            <v>309475000</v>
          </cell>
        </row>
        <row r="209">
          <cell r="A209" t="str">
            <v>FSUS2</v>
          </cell>
          <cell r="D209">
            <v>660000</v>
          </cell>
          <cell r="F209">
            <v>40029000</v>
          </cell>
        </row>
        <row r="210">
          <cell r="A210" t="str">
            <v>FSUS2</v>
          </cell>
          <cell r="D210">
            <v>4000000</v>
          </cell>
          <cell r="F210">
            <v>243800000</v>
          </cell>
        </row>
        <row r="211">
          <cell r="A211" t="str">
            <v>FSUS2</v>
          </cell>
          <cell r="D211">
            <v>132230</v>
          </cell>
          <cell r="F211">
            <v>8019749.5</v>
          </cell>
        </row>
        <row r="212">
          <cell r="A212" t="str">
            <v>FSUS2</v>
          </cell>
          <cell r="D212">
            <v>264280</v>
          </cell>
          <cell r="F212">
            <v>16028582</v>
          </cell>
        </row>
        <row r="213">
          <cell r="A213" t="str">
            <v>FSUS2</v>
          </cell>
          <cell r="D213">
            <v>331875</v>
          </cell>
          <cell r="F213">
            <v>20128218.75</v>
          </cell>
        </row>
        <row r="214">
          <cell r="A214" t="str">
            <v>FSUS2</v>
          </cell>
          <cell r="D214">
            <v>427440</v>
          </cell>
          <cell r="F214">
            <v>25931929.919999998</v>
          </cell>
        </row>
        <row r="215">
          <cell r="A215" t="str">
            <v>FSUS2</v>
          </cell>
          <cell r="D215">
            <v>10000000</v>
          </cell>
          <cell r="F215">
            <v>610600000</v>
          </cell>
        </row>
        <row r="216">
          <cell r="A216" t="str">
            <v>FSUS2</v>
          </cell>
          <cell r="D216">
            <v>5000000</v>
          </cell>
          <cell r="F216">
            <v>309000000</v>
          </cell>
        </row>
        <row r="217">
          <cell r="A217" t="str">
            <v>FSUS2</v>
          </cell>
          <cell r="D217">
            <v>131590</v>
          </cell>
          <cell r="F217">
            <v>7987249.8200000003</v>
          </cell>
        </row>
        <row r="218">
          <cell r="A218" t="str">
            <v>FSUS2</v>
          </cell>
          <cell r="D218">
            <v>176986.33</v>
          </cell>
          <cell r="F218">
            <v>10742716.258339999</v>
          </cell>
        </row>
        <row r="219">
          <cell r="A219" t="str">
            <v>FSUS2</v>
          </cell>
          <cell r="D219">
            <v>3000000</v>
          </cell>
          <cell r="F219">
            <v>185580000</v>
          </cell>
        </row>
        <row r="220">
          <cell r="A220" t="str">
            <v>FSUS2</v>
          </cell>
          <cell r="D220">
            <v>330175</v>
          </cell>
          <cell r="F220">
            <v>20066385.625</v>
          </cell>
        </row>
        <row r="221">
          <cell r="A221" t="str">
            <v>FSUS2</v>
          </cell>
          <cell r="D221">
            <v>132450</v>
          </cell>
          <cell r="F221">
            <v>8049648.75</v>
          </cell>
        </row>
        <row r="222">
          <cell r="A222" t="str">
            <v>FSUS2</v>
          </cell>
          <cell r="D222">
            <v>1323600</v>
          </cell>
          <cell r="F222">
            <v>80441790</v>
          </cell>
        </row>
        <row r="223">
          <cell r="A223" t="str">
            <v>FSUS2</v>
          </cell>
          <cell r="D223">
            <v>5000000</v>
          </cell>
          <cell r="F223">
            <v>307550000</v>
          </cell>
        </row>
        <row r="224">
          <cell r="A224" t="str">
            <v>FSUS2</v>
          </cell>
          <cell r="D224">
            <v>230247.5</v>
          </cell>
          <cell r="F224">
            <v>13950696.025</v>
          </cell>
        </row>
        <row r="225">
          <cell r="A225" t="str">
            <v>FSUS2</v>
          </cell>
          <cell r="D225">
            <v>9771500</v>
          </cell>
          <cell r="F225">
            <v>592055185</v>
          </cell>
        </row>
        <row r="226">
          <cell r="A226" t="str">
            <v>FSUS2</v>
          </cell>
          <cell r="D226">
            <v>195380</v>
          </cell>
          <cell r="F226">
            <v>11838074.200000001</v>
          </cell>
        </row>
        <row r="227">
          <cell r="A227" t="str">
            <v>FSUS2</v>
          </cell>
          <cell r="D227">
            <v>198675</v>
          </cell>
          <cell r="F227">
            <v>12037718.25</v>
          </cell>
        </row>
        <row r="228">
          <cell r="A228" t="str">
            <v>FSUS2</v>
          </cell>
          <cell r="D228">
            <v>131620</v>
          </cell>
          <cell r="F228">
            <v>8005260.0199999996</v>
          </cell>
        </row>
        <row r="229">
          <cell r="A229" t="str">
            <v>FSUS2</v>
          </cell>
          <cell r="D229">
            <v>4000000</v>
          </cell>
          <cell r="F229">
            <v>244760000</v>
          </cell>
        </row>
        <row r="230">
          <cell r="A230" t="str">
            <v>FSUS2</v>
          </cell>
          <cell r="D230">
            <v>7000000</v>
          </cell>
          <cell r="F230">
            <v>432810000</v>
          </cell>
        </row>
        <row r="231">
          <cell r="A231" t="str">
            <v>FSUS2</v>
          </cell>
          <cell r="D231">
            <v>3000000</v>
          </cell>
          <cell r="F231">
            <v>183750000</v>
          </cell>
        </row>
        <row r="232">
          <cell r="A232" t="str">
            <v>FSUS2</v>
          </cell>
          <cell r="D232">
            <v>4000000</v>
          </cell>
          <cell r="F232">
            <v>247320000</v>
          </cell>
        </row>
        <row r="233">
          <cell r="A233" t="str">
            <v>FSUS2</v>
          </cell>
          <cell r="D233">
            <v>3000000</v>
          </cell>
          <cell r="F233">
            <v>183750000</v>
          </cell>
        </row>
        <row r="234">
          <cell r="A234" t="str">
            <v>FSUS2</v>
          </cell>
          <cell r="D234">
            <v>194820</v>
          </cell>
          <cell r="F234">
            <v>11846809.379999999</v>
          </cell>
        </row>
        <row r="235">
          <cell r="A235" t="str">
            <v>FSUS2</v>
          </cell>
          <cell r="D235">
            <v>4000000</v>
          </cell>
          <cell r="F235">
            <v>245040000</v>
          </cell>
        </row>
        <row r="236">
          <cell r="A236" t="str">
            <v>FSUS2</v>
          </cell>
          <cell r="D236">
            <v>196875</v>
          </cell>
          <cell r="F236">
            <v>11971771.875</v>
          </cell>
        </row>
        <row r="237">
          <cell r="A237" t="str">
            <v>FSUS2</v>
          </cell>
          <cell r="D237">
            <v>5000000</v>
          </cell>
          <cell r="F237">
            <v>306800000</v>
          </cell>
        </row>
        <row r="238">
          <cell r="A238" t="str">
            <v>FSUS2</v>
          </cell>
          <cell r="D238">
            <v>3000000</v>
          </cell>
          <cell r="F238">
            <v>184755000</v>
          </cell>
        </row>
        <row r="239">
          <cell r="A239" t="str">
            <v>FSUS2</v>
          </cell>
          <cell r="D239">
            <v>5000000</v>
          </cell>
          <cell r="F239">
            <v>309750000</v>
          </cell>
        </row>
        <row r="240">
          <cell r="A240" t="str">
            <v>FSUS2</v>
          </cell>
          <cell r="D240">
            <v>130600</v>
          </cell>
          <cell r="F240">
            <v>7938651.6000000006</v>
          </cell>
        </row>
        <row r="241">
          <cell r="A241" t="str">
            <v>FSUS2</v>
          </cell>
          <cell r="D241">
            <v>196720</v>
          </cell>
          <cell r="F241">
            <v>11957821.92</v>
          </cell>
        </row>
        <row r="242">
          <cell r="A242" t="str">
            <v>FSUS2</v>
          </cell>
          <cell r="D242">
            <v>5000000</v>
          </cell>
          <cell r="F242">
            <v>309850000</v>
          </cell>
        </row>
        <row r="243">
          <cell r="A243" t="str">
            <v>FSUS2</v>
          </cell>
          <cell r="D243">
            <v>5000000</v>
          </cell>
          <cell r="F243">
            <v>307900000</v>
          </cell>
        </row>
        <row r="244">
          <cell r="A244" t="str">
            <v>FSUS2</v>
          </cell>
          <cell r="D244">
            <v>3000000</v>
          </cell>
          <cell r="F244">
            <v>183630000</v>
          </cell>
        </row>
        <row r="245">
          <cell r="A245" t="str">
            <v>FSUS2</v>
          </cell>
          <cell r="D245">
            <v>455770</v>
          </cell>
          <cell r="F245">
            <v>27696003.474999998</v>
          </cell>
        </row>
        <row r="246">
          <cell r="A246" t="str">
            <v>FSUS2</v>
          </cell>
          <cell r="D246">
            <v>5000000</v>
          </cell>
          <cell r="F246">
            <v>308800000</v>
          </cell>
        </row>
        <row r="247">
          <cell r="A247" t="str">
            <v>FSUS2</v>
          </cell>
          <cell r="D247">
            <v>5000000</v>
          </cell>
          <cell r="F247">
            <v>306900000</v>
          </cell>
        </row>
        <row r="248">
          <cell r="A248" t="str">
            <v>FSUS2</v>
          </cell>
          <cell r="D248">
            <v>3000000</v>
          </cell>
          <cell r="F248">
            <v>184140000</v>
          </cell>
        </row>
        <row r="249">
          <cell r="A249" t="str">
            <v>FSUS2</v>
          </cell>
          <cell r="D249">
            <v>2000000</v>
          </cell>
          <cell r="F249">
            <v>122760000</v>
          </cell>
        </row>
        <row r="250">
          <cell r="A250" t="str">
            <v>FSUS2</v>
          </cell>
          <cell r="D250">
            <v>4000000</v>
          </cell>
          <cell r="F250">
            <v>244640000</v>
          </cell>
        </row>
        <row r="251">
          <cell r="A251" t="str">
            <v>FSUS2</v>
          </cell>
          <cell r="D251">
            <v>294285</v>
          </cell>
          <cell r="F251">
            <v>17874282.329999998</v>
          </cell>
        </row>
        <row r="252">
          <cell r="A252" t="str">
            <v>FSUS2</v>
          </cell>
          <cell r="D252">
            <v>130920</v>
          </cell>
          <cell r="F252">
            <v>7951426.2000000002</v>
          </cell>
        </row>
        <row r="253">
          <cell r="A253" t="str">
            <v>FSUS2</v>
          </cell>
          <cell r="D253">
            <v>5000000</v>
          </cell>
          <cell r="F253">
            <v>306850000</v>
          </cell>
        </row>
        <row r="254">
          <cell r="A254" t="str">
            <v>FSUS2</v>
          </cell>
          <cell r="D254">
            <v>130740</v>
          </cell>
          <cell r="F254">
            <v>7938140.5800000001</v>
          </cell>
        </row>
        <row r="255">
          <cell r="A255" t="str">
            <v>FSUS2</v>
          </cell>
          <cell r="D255">
            <v>130840</v>
          </cell>
          <cell r="F255">
            <v>7944212.2800000003</v>
          </cell>
        </row>
        <row r="256">
          <cell r="A256" t="str">
            <v>FSUS2</v>
          </cell>
          <cell r="D256">
            <v>3000000</v>
          </cell>
          <cell r="F256">
            <v>183450000</v>
          </cell>
        </row>
        <row r="257">
          <cell r="A257" t="str">
            <v>FSUS2</v>
          </cell>
          <cell r="D257">
            <v>5000000</v>
          </cell>
          <cell r="F257">
            <v>306650000</v>
          </cell>
        </row>
        <row r="258">
          <cell r="A258" t="str">
            <v>FSUS2</v>
          </cell>
          <cell r="D258">
            <v>5000000</v>
          </cell>
          <cell r="F258">
            <v>307700000</v>
          </cell>
        </row>
        <row r="259">
          <cell r="A259" t="str">
            <v>FSUS2</v>
          </cell>
          <cell r="D259">
            <v>1000000</v>
          </cell>
          <cell r="F259">
            <v>60769500</v>
          </cell>
        </row>
        <row r="260">
          <cell r="A260" t="str">
            <v>FSUS2</v>
          </cell>
          <cell r="D260">
            <v>1000000</v>
          </cell>
          <cell r="F260">
            <v>60769500</v>
          </cell>
        </row>
        <row r="261">
          <cell r="A261" t="str">
            <v>FSUS2</v>
          </cell>
          <cell r="D261">
            <v>3000000</v>
          </cell>
          <cell r="F261">
            <v>184140000</v>
          </cell>
        </row>
        <row r="262">
          <cell r="A262" t="str">
            <v>FSUS2</v>
          </cell>
          <cell r="D262">
            <v>130600</v>
          </cell>
          <cell r="F262">
            <v>7936953.8000000007</v>
          </cell>
        </row>
        <row r="263">
          <cell r="A263" t="str">
            <v>FSUS2</v>
          </cell>
          <cell r="D263">
            <v>392670</v>
          </cell>
          <cell r="F263">
            <v>23863733.91</v>
          </cell>
        </row>
        <row r="264">
          <cell r="A264" t="str">
            <v>FSUS2</v>
          </cell>
          <cell r="D264">
            <v>650000</v>
          </cell>
          <cell r="F264">
            <v>39489125</v>
          </cell>
        </row>
        <row r="265">
          <cell r="A265" t="str">
            <v>FSUS2</v>
          </cell>
          <cell r="D265">
            <v>198240</v>
          </cell>
          <cell r="F265">
            <v>12043575.6</v>
          </cell>
        </row>
        <row r="266">
          <cell r="A266" t="str">
            <v>FSUS2</v>
          </cell>
          <cell r="D266">
            <v>261240</v>
          </cell>
          <cell r="F266">
            <v>15870983.1</v>
          </cell>
        </row>
        <row r="267">
          <cell r="A267" t="str">
            <v>FSUS2</v>
          </cell>
          <cell r="D267">
            <v>198170</v>
          </cell>
          <cell r="F267">
            <v>12039322.924999999</v>
          </cell>
        </row>
        <row r="268">
          <cell r="A268" t="str">
            <v>FSUS2</v>
          </cell>
          <cell r="D268">
            <v>3000000</v>
          </cell>
          <cell r="F268">
            <v>185880000</v>
          </cell>
        </row>
        <row r="269">
          <cell r="A269" t="str">
            <v>FSUS2</v>
          </cell>
          <cell r="D269">
            <v>5000000</v>
          </cell>
          <cell r="F269">
            <v>307250000</v>
          </cell>
        </row>
        <row r="270">
          <cell r="A270" t="str">
            <v>FSUS2</v>
          </cell>
          <cell r="D270">
            <v>5000000</v>
          </cell>
          <cell r="F270">
            <v>307250000</v>
          </cell>
        </row>
        <row r="271">
          <cell r="A271" t="str">
            <v>FSUS2</v>
          </cell>
          <cell r="D271">
            <v>1955850</v>
          </cell>
          <cell r="F271">
            <v>119121044.25</v>
          </cell>
        </row>
        <row r="272">
          <cell r="A272" t="str">
            <v>FSUS2</v>
          </cell>
          <cell r="D272">
            <v>7823010</v>
          </cell>
          <cell r="F272">
            <v>476460424.05000001</v>
          </cell>
        </row>
        <row r="273">
          <cell r="A273" t="str">
            <v>FSUS2</v>
          </cell>
          <cell r="D273">
            <v>3000000</v>
          </cell>
          <cell r="F273">
            <v>184800000</v>
          </cell>
        </row>
        <row r="274">
          <cell r="A274" t="str">
            <v>FSUS2</v>
          </cell>
          <cell r="D274">
            <v>5000000</v>
          </cell>
          <cell r="F274">
            <v>308100000</v>
          </cell>
        </row>
        <row r="275">
          <cell r="A275" t="str">
            <v>FSUS2</v>
          </cell>
          <cell r="D275">
            <v>5000000</v>
          </cell>
          <cell r="F275">
            <v>308050000</v>
          </cell>
        </row>
        <row r="276">
          <cell r="A276" t="str">
            <v>FSUS2</v>
          </cell>
          <cell r="D276">
            <v>2000000</v>
          </cell>
          <cell r="F276">
            <v>123940000</v>
          </cell>
        </row>
        <row r="277">
          <cell r="A277" t="str">
            <v>FSUS2</v>
          </cell>
          <cell r="D277">
            <v>5000000</v>
          </cell>
          <cell r="F277">
            <v>307875000</v>
          </cell>
        </row>
        <row r="278">
          <cell r="A278" t="str">
            <v>FSUS2</v>
          </cell>
          <cell r="D278">
            <v>3000000</v>
          </cell>
          <cell r="F278">
            <v>184710000</v>
          </cell>
        </row>
        <row r="279">
          <cell r="A279" t="str">
            <v>FSUS2</v>
          </cell>
          <cell r="D279">
            <v>5000000</v>
          </cell>
          <cell r="F279">
            <v>307850000</v>
          </cell>
        </row>
        <row r="280">
          <cell r="A280" t="str">
            <v>FSUS2</v>
          </cell>
          <cell r="D280">
            <v>2000000</v>
          </cell>
          <cell r="F280">
            <v>123500000</v>
          </cell>
        </row>
        <row r="281">
          <cell r="A281" t="str">
            <v>FSUS2</v>
          </cell>
          <cell r="D281">
            <v>3000000</v>
          </cell>
          <cell r="F281">
            <v>185760000</v>
          </cell>
        </row>
        <row r="282">
          <cell r="A282" t="str">
            <v>FSUS2</v>
          </cell>
          <cell r="D282">
            <v>5000000</v>
          </cell>
          <cell r="F282">
            <v>308600000</v>
          </cell>
        </row>
        <row r="283">
          <cell r="A283" t="str">
            <v>FSUS2</v>
          </cell>
          <cell r="D283">
            <v>5000000</v>
          </cell>
          <cell r="F283">
            <v>307650000</v>
          </cell>
        </row>
        <row r="284">
          <cell r="A284" t="str">
            <v>FSUS2</v>
          </cell>
          <cell r="D284">
            <v>4000000</v>
          </cell>
          <cell r="F284">
            <v>246200000</v>
          </cell>
        </row>
        <row r="285">
          <cell r="A285" t="str">
            <v>FSUS2</v>
          </cell>
          <cell r="D285">
            <v>2000000</v>
          </cell>
          <cell r="F285">
            <v>124310000</v>
          </cell>
        </row>
        <row r="286">
          <cell r="A286" t="str">
            <v>FSUS2</v>
          </cell>
          <cell r="D286">
            <v>5000000</v>
          </cell>
          <cell r="F286">
            <v>310375000</v>
          </cell>
        </row>
        <row r="287">
          <cell r="A287" t="str">
            <v>FSUS2</v>
          </cell>
          <cell r="D287">
            <v>462767.62</v>
          </cell>
          <cell r="F287">
            <v>28187175.734199997</v>
          </cell>
        </row>
        <row r="288">
          <cell r="A288" t="str">
            <v>FSUS2</v>
          </cell>
          <cell r="D288">
            <v>5000000</v>
          </cell>
          <cell r="F288">
            <v>310450000</v>
          </cell>
        </row>
        <row r="289">
          <cell r="A289" t="str">
            <v>FSUS2</v>
          </cell>
          <cell r="D289">
            <v>5000000</v>
          </cell>
          <cell r="F289">
            <v>310550000</v>
          </cell>
        </row>
        <row r="290">
          <cell r="A290" t="str">
            <v>FSUS2</v>
          </cell>
          <cell r="D290">
            <v>5000000</v>
          </cell>
          <cell r="F290">
            <v>310700000</v>
          </cell>
        </row>
        <row r="291">
          <cell r="A291" t="str">
            <v>FSUS2</v>
          </cell>
          <cell r="D291">
            <v>5000000</v>
          </cell>
          <cell r="F291">
            <v>308800000</v>
          </cell>
        </row>
        <row r="292">
          <cell r="A292" t="str">
            <v>FSUK2</v>
          </cell>
          <cell r="D292">
            <v>100000</v>
          </cell>
          <cell r="F292">
            <v>11903347.5</v>
          </cell>
        </row>
        <row r="293">
          <cell r="A293" t="str">
            <v>FSUK1</v>
          </cell>
          <cell r="D293">
            <v>40000</v>
          </cell>
          <cell r="F293">
            <v>4749693.4399999995</v>
          </cell>
        </row>
        <row r="294">
          <cell r="A294" t="str">
            <v>FSUK1</v>
          </cell>
          <cell r="D294">
            <v>500000</v>
          </cell>
          <cell r="F294">
            <v>59404527.5</v>
          </cell>
        </row>
        <row r="295">
          <cell r="A295" t="str">
            <v>FSUK1</v>
          </cell>
          <cell r="D295">
            <v>100000</v>
          </cell>
          <cell r="F295">
            <v>11876053.199999999</v>
          </cell>
        </row>
        <row r="296">
          <cell r="A296" t="str">
            <v>FSUK1</v>
          </cell>
          <cell r="D296">
            <v>100000</v>
          </cell>
          <cell r="F296">
            <v>11879085.9</v>
          </cell>
        </row>
        <row r="297">
          <cell r="A297" t="str">
            <v>FSUK1</v>
          </cell>
          <cell r="D297">
            <v>100000</v>
          </cell>
          <cell r="F297">
            <v>11893036.300000001</v>
          </cell>
        </row>
        <row r="298">
          <cell r="A298" t="str">
            <v>FSUK2</v>
          </cell>
          <cell r="D298">
            <v>750000</v>
          </cell>
          <cell r="F298">
            <v>89309224.5</v>
          </cell>
        </row>
        <row r="299">
          <cell r="A299" t="str">
            <v>FSUK2</v>
          </cell>
          <cell r="D299">
            <v>3500000</v>
          </cell>
          <cell r="F299">
            <v>416808224</v>
          </cell>
        </row>
        <row r="300">
          <cell r="A300" t="str">
            <v>FSUK2</v>
          </cell>
          <cell r="D300">
            <v>400000</v>
          </cell>
          <cell r="F300">
            <v>47631586.399999999</v>
          </cell>
        </row>
        <row r="301">
          <cell r="A301" t="str">
            <v>FSUK1</v>
          </cell>
          <cell r="D301">
            <v>500000</v>
          </cell>
          <cell r="F301">
            <v>59584439.5</v>
          </cell>
        </row>
        <row r="302">
          <cell r="A302" t="str">
            <v>FSUK1</v>
          </cell>
          <cell r="D302">
            <v>50000</v>
          </cell>
          <cell r="F302">
            <v>5959960.2999999998</v>
          </cell>
        </row>
        <row r="303">
          <cell r="A303" t="str">
            <v>FSUK2</v>
          </cell>
          <cell r="D303">
            <v>500000</v>
          </cell>
          <cell r="F303">
            <v>58514081.5</v>
          </cell>
        </row>
        <row r="304">
          <cell r="A304" t="str">
            <v>FSUK2</v>
          </cell>
          <cell r="D304">
            <v>850000</v>
          </cell>
          <cell r="F304">
            <v>101041481.35000001</v>
          </cell>
        </row>
        <row r="305">
          <cell r="A305" t="str">
            <v>FSUK2</v>
          </cell>
          <cell r="D305">
            <v>800000</v>
          </cell>
          <cell r="F305">
            <v>94970052.799999997</v>
          </cell>
        </row>
        <row r="306">
          <cell r="A306" t="str">
            <v>FSSR1</v>
          </cell>
          <cell r="D306">
            <v>150000</v>
          </cell>
          <cell r="F306">
            <v>2426200.0499999998</v>
          </cell>
        </row>
        <row r="307">
          <cell r="A307" t="str">
            <v>FSSF1</v>
          </cell>
          <cell r="D307">
            <v>608590</v>
          </cell>
          <cell r="F307">
            <v>30327000.055020001</v>
          </cell>
        </row>
        <row r="308">
          <cell r="A308" t="str">
            <v>FSSF1</v>
          </cell>
          <cell r="D308">
            <v>350000</v>
          </cell>
          <cell r="F308">
            <v>17458120.399999999</v>
          </cell>
        </row>
        <row r="309">
          <cell r="A309" t="str">
            <v>FSSF1</v>
          </cell>
          <cell r="D309">
            <v>303250</v>
          </cell>
          <cell r="F309">
            <v>15163749.9965</v>
          </cell>
        </row>
        <row r="310">
          <cell r="A310" t="str">
            <v>FSSF1</v>
          </cell>
          <cell r="D310">
            <v>50000</v>
          </cell>
          <cell r="F310">
            <v>2494448.4</v>
          </cell>
        </row>
        <row r="311">
          <cell r="A311" t="str">
            <v>FSSF2</v>
          </cell>
          <cell r="D311">
            <v>998250</v>
          </cell>
          <cell r="F311">
            <v>50089875.049500003</v>
          </cell>
        </row>
        <row r="312">
          <cell r="A312" t="str">
            <v>FSJY2</v>
          </cell>
          <cell r="D312">
            <v>37200000</v>
          </cell>
          <cell r="F312">
            <v>19766182.799999997</v>
          </cell>
        </row>
        <row r="313">
          <cell r="A313" t="str">
            <v>FSJY1</v>
          </cell>
          <cell r="D313">
            <v>10000000</v>
          </cell>
          <cell r="F313">
            <v>5142350</v>
          </cell>
        </row>
        <row r="314">
          <cell r="A314" t="str">
            <v>FSJY1</v>
          </cell>
          <cell r="D314">
            <v>58810000</v>
          </cell>
          <cell r="F314">
            <v>30327023.18</v>
          </cell>
        </row>
        <row r="315">
          <cell r="A315" t="str">
            <v>FSJY1</v>
          </cell>
          <cell r="D315">
            <v>10000000</v>
          </cell>
          <cell r="F315">
            <v>5167410</v>
          </cell>
        </row>
        <row r="316">
          <cell r="A316" t="str">
            <v>FSJY1</v>
          </cell>
          <cell r="D316">
            <v>40000000</v>
          </cell>
          <cell r="F316">
            <v>20589480</v>
          </cell>
        </row>
        <row r="317">
          <cell r="A317" t="str">
            <v>FSJY2</v>
          </cell>
          <cell r="D317">
            <v>116178000</v>
          </cell>
          <cell r="F317">
            <v>60711021.281999998</v>
          </cell>
        </row>
        <row r="318">
          <cell r="A318" t="str">
            <v>FSJY2</v>
          </cell>
          <cell r="D318">
            <v>7620000</v>
          </cell>
          <cell r="F318">
            <v>3963291.5400000005</v>
          </cell>
        </row>
        <row r="319">
          <cell r="A319" t="str">
            <v>FSJY2</v>
          </cell>
          <cell r="D319">
            <v>6720000</v>
          </cell>
          <cell r="F319">
            <v>3473164.8</v>
          </cell>
        </row>
        <row r="320">
          <cell r="A320" t="str">
            <v>FSJY2</v>
          </cell>
          <cell r="D320">
            <v>8000000</v>
          </cell>
          <cell r="F320">
            <v>4029744</v>
          </cell>
        </row>
        <row r="321">
          <cell r="A321" t="str">
            <v>FSJY2</v>
          </cell>
          <cell r="D321">
            <v>45000000</v>
          </cell>
          <cell r="F321">
            <v>22979025</v>
          </cell>
        </row>
        <row r="322">
          <cell r="A322" t="str">
            <v>FSJY2</v>
          </cell>
          <cell r="D322">
            <v>80000000</v>
          </cell>
          <cell r="F322">
            <v>40712080.000000007</v>
          </cell>
        </row>
        <row r="323">
          <cell r="A323" t="str">
            <v>FSEU2</v>
          </cell>
          <cell r="D323">
            <v>3500000</v>
          </cell>
          <cell r="F323">
            <v>283288950</v>
          </cell>
        </row>
        <row r="324">
          <cell r="A324" t="str">
            <v>FSEU1</v>
          </cell>
          <cell r="D324">
            <v>500000</v>
          </cell>
          <cell r="F324">
            <v>40392531.5</v>
          </cell>
        </row>
        <row r="325">
          <cell r="A325" t="str">
            <v>FSEU1</v>
          </cell>
          <cell r="D325">
            <v>500000</v>
          </cell>
          <cell r="F325">
            <v>40410727.5</v>
          </cell>
        </row>
        <row r="326">
          <cell r="A326" t="str">
            <v>FSEU1</v>
          </cell>
          <cell r="D326">
            <v>500000</v>
          </cell>
          <cell r="F326">
            <v>40474414</v>
          </cell>
        </row>
        <row r="327">
          <cell r="A327" t="str">
            <v>FSEU2</v>
          </cell>
          <cell r="D327">
            <v>1500000</v>
          </cell>
          <cell r="F327">
            <v>121939295.99999999</v>
          </cell>
        </row>
        <row r="328">
          <cell r="A328" t="str">
            <v>FSEU2</v>
          </cell>
          <cell r="D328">
            <v>1000000</v>
          </cell>
          <cell r="F328">
            <v>80993228</v>
          </cell>
        </row>
        <row r="329">
          <cell r="A329" t="str">
            <v>FSEU1</v>
          </cell>
          <cell r="D329">
            <v>500000</v>
          </cell>
          <cell r="F329">
            <v>40444754</v>
          </cell>
        </row>
        <row r="330">
          <cell r="A330" t="str">
            <v>FSEU1</v>
          </cell>
          <cell r="D330">
            <v>500000</v>
          </cell>
          <cell r="F330">
            <v>40475081.5</v>
          </cell>
        </row>
        <row r="331">
          <cell r="A331" t="str">
            <v>FSEU1</v>
          </cell>
          <cell r="D331">
            <v>50000</v>
          </cell>
          <cell r="F331">
            <v>4041139.4</v>
          </cell>
        </row>
        <row r="332">
          <cell r="A332" t="str">
            <v>FSEU1</v>
          </cell>
          <cell r="D332">
            <v>1500000</v>
          </cell>
          <cell r="F332">
            <v>121206886.5</v>
          </cell>
        </row>
        <row r="333">
          <cell r="A333" t="str">
            <v>FSEU1</v>
          </cell>
          <cell r="D333">
            <v>1000000</v>
          </cell>
          <cell r="F333">
            <v>80786395</v>
          </cell>
        </row>
        <row r="334">
          <cell r="A334" t="str">
            <v>FSEU1</v>
          </cell>
          <cell r="D334">
            <v>50000</v>
          </cell>
          <cell r="F334">
            <v>4040836.1</v>
          </cell>
        </row>
        <row r="335">
          <cell r="A335" t="str">
            <v>FSEU1</v>
          </cell>
          <cell r="D335">
            <v>500000</v>
          </cell>
          <cell r="F335">
            <v>40408361</v>
          </cell>
        </row>
        <row r="336">
          <cell r="A336" t="str">
            <v>FSEU2</v>
          </cell>
          <cell r="D336">
            <v>1500000</v>
          </cell>
          <cell r="F336">
            <v>121530087.00000001</v>
          </cell>
        </row>
        <row r="337">
          <cell r="A337" t="str">
            <v>FSEU1</v>
          </cell>
          <cell r="D337">
            <v>2000000</v>
          </cell>
          <cell r="F337">
            <v>162128608</v>
          </cell>
        </row>
        <row r="338">
          <cell r="A338" t="str">
            <v>FSEU2</v>
          </cell>
          <cell r="D338">
            <v>1000000</v>
          </cell>
          <cell r="F338">
            <v>81069281</v>
          </cell>
        </row>
        <row r="339">
          <cell r="A339" t="str">
            <v>FSEU2</v>
          </cell>
          <cell r="D339">
            <v>1000000</v>
          </cell>
          <cell r="F339">
            <v>81201266</v>
          </cell>
        </row>
        <row r="340">
          <cell r="A340" t="str">
            <v>FSEU2</v>
          </cell>
          <cell r="D340">
            <v>231000</v>
          </cell>
          <cell r="F340">
            <v>17835901.313999999</v>
          </cell>
        </row>
        <row r="341">
          <cell r="A341" t="str">
            <v>FSED1</v>
          </cell>
          <cell r="D341">
            <v>600000</v>
          </cell>
          <cell r="F341">
            <v>9910407.5999999996</v>
          </cell>
        </row>
        <row r="342">
          <cell r="A342" t="str">
            <v>FSED1</v>
          </cell>
          <cell r="D342">
            <v>650000</v>
          </cell>
          <cell r="F342">
            <v>10743532.799999999</v>
          </cell>
        </row>
        <row r="343">
          <cell r="A343" t="str">
            <v>FSED2</v>
          </cell>
          <cell r="D343">
            <v>525000</v>
          </cell>
          <cell r="F343">
            <v>8679712.125</v>
          </cell>
        </row>
        <row r="344">
          <cell r="A344" t="str">
            <v>FSED2</v>
          </cell>
          <cell r="D344">
            <v>500000</v>
          </cell>
          <cell r="F344">
            <v>8264948</v>
          </cell>
        </row>
        <row r="345">
          <cell r="A345" t="str">
            <v>FSED2</v>
          </cell>
          <cell r="D345">
            <v>650000</v>
          </cell>
          <cell r="F345">
            <v>10741838.899999999</v>
          </cell>
        </row>
        <row r="346">
          <cell r="A346" t="str">
            <v>FSED2</v>
          </cell>
          <cell r="D346">
            <v>1750000</v>
          </cell>
          <cell r="F346">
            <v>29016802.499999996</v>
          </cell>
        </row>
        <row r="347">
          <cell r="A347" t="str">
            <v>FSDK1</v>
          </cell>
          <cell r="D347">
            <v>558900</v>
          </cell>
          <cell r="F347">
            <v>6065500.2551999995</v>
          </cell>
        </row>
        <row r="348">
          <cell r="A348" t="str">
            <v>FSCD1</v>
          </cell>
          <cell r="D348">
            <v>231060</v>
          </cell>
          <cell r="F348">
            <v>12130799.957940001</v>
          </cell>
        </row>
        <row r="349">
          <cell r="A349" t="str">
            <v>FSCD1</v>
          </cell>
          <cell r="D349">
            <v>288625</v>
          </cell>
          <cell r="F349">
            <v>15163499.995124999</v>
          </cell>
        </row>
        <row r="350">
          <cell r="A350" t="str">
            <v>FSCD1</v>
          </cell>
          <cell r="D350">
            <v>289200</v>
          </cell>
          <cell r="F350">
            <v>15163500.111599999</v>
          </cell>
        </row>
        <row r="351">
          <cell r="A351" t="str">
            <v>FPUS2</v>
          </cell>
          <cell r="D351">
            <v>2000000</v>
          </cell>
          <cell r="F351">
            <v>123640000</v>
          </cell>
        </row>
        <row r="352">
          <cell r="A352" t="str">
            <v>FPUS2</v>
          </cell>
          <cell r="D352">
            <v>3000000</v>
          </cell>
          <cell r="F352">
            <v>185160000</v>
          </cell>
        </row>
        <row r="353">
          <cell r="A353" t="str">
            <v>FPUS2</v>
          </cell>
          <cell r="D353">
            <v>5000000</v>
          </cell>
          <cell r="F353">
            <v>311200000</v>
          </cell>
        </row>
        <row r="354">
          <cell r="A354" t="str">
            <v>FPUS2</v>
          </cell>
          <cell r="D354">
            <v>5000000</v>
          </cell>
          <cell r="F354">
            <v>308200000</v>
          </cell>
        </row>
        <row r="355">
          <cell r="A355" t="str">
            <v>FPUS2</v>
          </cell>
          <cell r="D355">
            <v>5000000</v>
          </cell>
          <cell r="F355">
            <v>310100000</v>
          </cell>
        </row>
        <row r="356">
          <cell r="A356" t="str">
            <v>FPUS2</v>
          </cell>
          <cell r="D356">
            <v>3000000</v>
          </cell>
          <cell r="F356">
            <v>185970000</v>
          </cell>
        </row>
        <row r="357">
          <cell r="A357" t="str">
            <v>FPUS2</v>
          </cell>
          <cell r="D357">
            <v>5000000</v>
          </cell>
          <cell r="F357">
            <v>310050000</v>
          </cell>
        </row>
        <row r="358">
          <cell r="A358" t="str">
            <v>FPUS2</v>
          </cell>
          <cell r="D358">
            <v>3000000</v>
          </cell>
          <cell r="F358">
            <v>185100000</v>
          </cell>
        </row>
        <row r="359">
          <cell r="A359" t="str">
            <v>FPUS2</v>
          </cell>
          <cell r="D359">
            <v>3000000</v>
          </cell>
          <cell r="F359">
            <v>185190000</v>
          </cell>
        </row>
        <row r="360">
          <cell r="A360" t="str">
            <v>FPUS2</v>
          </cell>
          <cell r="D360">
            <v>2000000</v>
          </cell>
          <cell r="F360">
            <v>123720000</v>
          </cell>
        </row>
        <row r="361">
          <cell r="A361" t="str">
            <v>FPUS2</v>
          </cell>
          <cell r="D361">
            <v>5000000</v>
          </cell>
          <cell r="F361">
            <v>308425000</v>
          </cell>
        </row>
        <row r="362">
          <cell r="A362" t="str">
            <v>FPUS2</v>
          </cell>
          <cell r="D362">
            <v>5000000</v>
          </cell>
          <cell r="F362">
            <v>309050000</v>
          </cell>
        </row>
        <row r="363">
          <cell r="A363" t="str">
            <v>FPUS2</v>
          </cell>
          <cell r="D363">
            <v>5000000</v>
          </cell>
          <cell r="F363">
            <v>308250000</v>
          </cell>
        </row>
        <row r="364">
          <cell r="A364" t="str">
            <v>FPUS2</v>
          </cell>
          <cell r="D364">
            <v>2500000</v>
          </cell>
          <cell r="F364">
            <v>154100000</v>
          </cell>
        </row>
        <row r="365">
          <cell r="A365" t="str">
            <v>FPUS2</v>
          </cell>
          <cell r="D365">
            <v>5000000</v>
          </cell>
          <cell r="F365">
            <v>308750000</v>
          </cell>
        </row>
        <row r="366">
          <cell r="A366" t="str">
            <v>FPUS2</v>
          </cell>
          <cell r="D366">
            <v>3000000</v>
          </cell>
          <cell r="F366">
            <v>185460000</v>
          </cell>
        </row>
        <row r="367">
          <cell r="A367" t="str">
            <v>FPUS2</v>
          </cell>
          <cell r="D367">
            <v>3000000</v>
          </cell>
          <cell r="F367">
            <v>185550000</v>
          </cell>
        </row>
        <row r="368">
          <cell r="A368" t="str">
            <v>FPUS2</v>
          </cell>
          <cell r="D368">
            <v>3000000</v>
          </cell>
          <cell r="F368">
            <v>185640000</v>
          </cell>
        </row>
        <row r="369">
          <cell r="A369" t="str">
            <v>FPUS2</v>
          </cell>
          <cell r="D369">
            <v>3000000</v>
          </cell>
          <cell r="F369">
            <v>185580000</v>
          </cell>
        </row>
        <row r="370">
          <cell r="A370" t="str">
            <v>FPUS2</v>
          </cell>
          <cell r="D370">
            <v>3000000</v>
          </cell>
          <cell r="F370">
            <v>185580000</v>
          </cell>
        </row>
        <row r="371">
          <cell r="A371" t="str">
            <v>FPUS2</v>
          </cell>
          <cell r="D371">
            <v>3000000</v>
          </cell>
          <cell r="F371">
            <v>185580000</v>
          </cell>
        </row>
        <row r="372">
          <cell r="A372" t="str">
            <v>FPUS2</v>
          </cell>
          <cell r="D372">
            <v>3000000</v>
          </cell>
          <cell r="F372">
            <v>185010000</v>
          </cell>
        </row>
        <row r="373">
          <cell r="A373" t="str">
            <v>FPUS2</v>
          </cell>
          <cell r="D373">
            <v>5000000</v>
          </cell>
          <cell r="F373">
            <v>308850000</v>
          </cell>
        </row>
        <row r="374">
          <cell r="A374" t="str">
            <v>FPUS2</v>
          </cell>
          <cell r="D374">
            <v>3000000</v>
          </cell>
          <cell r="F374">
            <v>184650000</v>
          </cell>
        </row>
        <row r="375">
          <cell r="A375" t="str">
            <v>FPUS2</v>
          </cell>
          <cell r="D375">
            <v>3000000</v>
          </cell>
          <cell r="F375">
            <v>185265000</v>
          </cell>
        </row>
        <row r="376">
          <cell r="A376" t="str">
            <v>FPUS2</v>
          </cell>
          <cell r="D376">
            <v>3000000</v>
          </cell>
          <cell r="F376">
            <v>185100000</v>
          </cell>
        </row>
        <row r="377">
          <cell r="A377" t="str">
            <v>FPUS2</v>
          </cell>
          <cell r="D377">
            <v>2500000</v>
          </cell>
          <cell r="F377">
            <v>154250000</v>
          </cell>
        </row>
        <row r="378">
          <cell r="A378" t="str">
            <v>FPUS2</v>
          </cell>
          <cell r="D378">
            <v>2000000</v>
          </cell>
          <cell r="F378">
            <v>123020000</v>
          </cell>
        </row>
        <row r="379">
          <cell r="A379" t="str">
            <v>FPUS2</v>
          </cell>
          <cell r="D379">
            <v>3000000</v>
          </cell>
          <cell r="F379">
            <v>184485000</v>
          </cell>
        </row>
        <row r="380">
          <cell r="A380" t="str">
            <v>FPUS2</v>
          </cell>
          <cell r="D380">
            <v>3000000</v>
          </cell>
          <cell r="F380">
            <v>184470000</v>
          </cell>
        </row>
        <row r="381">
          <cell r="A381" t="str">
            <v>FPUS2</v>
          </cell>
          <cell r="D381">
            <v>2000000</v>
          </cell>
          <cell r="F381">
            <v>123280000</v>
          </cell>
        </row>
        <row r="382">
          <cell r="A382" t="str">
            <v>FPUS2</v>
          </cell>
          <cell r="D382">
            <v>5000000</v>
          </cell>
          <cell r="F382">
            <v>308050000</v>
          </cell>
        </row>
        <row r="383">
          <cell r="A383" t="str">
            <v>FPUS2</v>
          </cell>
          <cell r="D383">
            <v>325744.31</v>
          </cell>
          <cell r="F383">
            <v>19766164.730799999</v>
          </cell>
        </row>
        <row r="384">
          <cell r="A384" t="str">
            <v>FPUS2</v>
          </cell>
          <cell r="D384">
            <v>2000000</v>
          </cell>
          <cell r="F384">
            <v>123240000</v>
          </cell>
        </row>
        <row r="385">
          <cell r="A385" t="str">
            <v>FPUS2</v>
          </cell>
          <cell r="D385">
            <v>294224.7</v>
          </cell>
          <cell r="F385">
            <v>17835901.313999999</v>
          </cell>
        </row>
        <row r="386">
          <cell r="A386" t="str">
            <v>FPUS2</v>
          </cell>
          <cell r="D386">
            <v>3000000</v>
          </cell>
          <cell r="F386">
            <v>184800000</v>
          </cell>
        </row>
        <row r="387">
          <cell r="A387" t="str">
            <v>FPUS2</v>
          </cell>
          <cell r="D387">
            <v>5000000</v>
          </cell>
          <cell r="F387">
            <v>307850000</v>
          </cell>
        </row>
        <row r="388">
          <cell r="A388" t="str">
            <v>FPUS2</v>
          </cell>
          <cell r="D388">
            <v>3000000</v>
          </cell>
          <cell r="F388">
            <v>184590000</v>
          </cell>
        </row>
        <row r="389">
          <cell r="A389" t="str">
            <v>FPUS1</v>
          </cell>
          <cell r="D389">
            <v>160000</v>
          </cell>
          <cell r="F389">
            <v>9712000</v>
          </cell>
        </row>
        <row r="390">
          <cell r="A390" t="str">
            <v>FPUS1</v>
          </cell>
          <cell r="D390">
            <v>200000</v>
          </cell>
          <cell r="F390">
            <v>12130800</v>
          </cell>
        </row>
        <row r="391">
          <cell r="A391" t="str">
            <v>FPUS2</v>
          </cell>
          <cell r="D391">
            <v>196250</v>
          </cell>
          <cell r="F391">
            <v>11903347.5</v>
          </cell>
        </row>
        <row r="392">
          <cell r="A392" t="str">
            <v>FPUS3</v>
          </cell>
          <cell r="D392">
            <v>78308</v>
          </cell>
          <cell r="F392">
            <v>4749693.432</v>
          </cell>
        </row>
        <row r="393">
          <cell r="A393" t="str">
            <v>FPUS1</v>
          </cell>
          <cell r="D393">
            <v>665950</v>
          </cell>
          <cell r="F393">
            <v>40392531.300000004</v>
          </cell>
        </row>
        <row r="394">
          <cell r="A394" t="str">
            <v>FPUS1</v>
          </cell>
          <cell r="D394">
            <v>500000</v>
          </cell>
          <cell r="F394">
            <v>30372500</v>
          </cell>
        </row>
        <row r="395">
          <cell r="A395" t="str">
            <v>FPUS1</v>
          </cell>
          <cell r="D395">
            <v>666250</v>
          </cell>
          <cell r="F395">
            <v>40410727.5</v>
          </cell>
        </row>
        <row r="396">
          <cell r="A396" t="str">
            <v>FPUS1</v>
          </cell>
          <cell r="D396">
            <v>979400</v>
          </cell>
          <cell r="F396">
            <v>59404527.600000001</v>
          </cell>
        </row>
        <row r="397">
          <cell r="A397" t="str">
            <v>FPUS1</v>
          </cell>
          <cell r="D397">
            <v>195800</v>
          </cell>
          <cell r="F397">
            <v>11876053.200000001</v>
          </cell>
        </row>
        <row r="398">
          <cell r="A398" t="str">
            <v>FPUS1</v>
          </cell>
          <cell r="D398">
            <v>84781.69</v>
          </cell>
          <cell r="F398">
            <v>5142348.6252600001</v>
          </cell>
        </row>
        <row r="399">
          <cell r="A399" t="str">
            <v>FPUS1</v>
          </cell>
          <cell r="D399">
            <v>195850</v>
          </cell>
          <cell r="F399">
            <v>11879085.9</v>
          </cell>
        </row>
        <row r="400">
          <cell r="A400" t="str">
            <v>FPUS1</v>
          </cell>
          <cell r="D400">
            <v>250000</v>
          </cell>
          <cell r="F400">
            <v>15163500</v>
          </cell>
        </row>
        <row r="401">
          <cell r="A401" t="str">
            <v>FPUS1</v>
          </cell>
          <cell r="D401">
            <v>1000000</v>
          </cell>
          <cell r="F401">
            <v>60730000</v>
          </cell>
        </row>
        <row r="402">
          <cell r="A402" t="str">
            <v>FPUS1</v>
          </cell>
          <cell r="D402">
            <v>196080</v>
          </cell>
          <cell r="F402">
            <v>11893036.32</v>
          </cell>
        </row>
        <row r="403">
          <cell r="A403" t="str">
            <v>FPUS2</v>
          </cell>
          <cell r="D403">
            <v>1472437.5</v>
          </cell>
          <cell r="F403">
            <v>89309224.125</v>
          </cell>
        </row>
        <row r="404">
          <cell r="A404" t="str">
            <v>FPUS1</v>
          </cell>
          <cell r="D404">
            <v>500000</v>
          </cell>
          <cell r="F404">
            <v>30327000</v>
          </cell>
        </row>
        <row r="405">
          <cell r="A405" t="str">
            <v>FPUS1</v>
          </cell>
          <cell r="D405">
            <v>250000</v>
          </cell>
          <cell r="F405">
            <v>15163500</v>
          </cell>
        </row>
        <row r="406">
          <cell r="A406" t="str">
            <v>FPUS2</v>
          </cell>
          <cell r="D406">
            <v>6871900</v>
          </cell>
          <cell r="F406">
            <v>416808222.60000002</v>
          </cell>
        </row>
        <row r="407">
          <cell r="A407" t="str">
            <v>FPUS1</v>
          </cell>
          <cell r="D407">
            <v>3000000</v>
          </cell>
          <cell r="F407">
            <v>182175000</v>
          </cell>
        </row>
        <row r="408">
          <cell r="A408" t="str">
            <v>FPUS1</v>
          </cell>
          <cell r="D408">
            <v>500000</v>
          </cell>
          <cell r="F408">
            <v>30327000</v>
          </cell>
        </row>
        <row r="409">
          <cell r="A409" t="str">
            <v>FPUS1</v>
          </cell>
          <cell r="D409">
            <v>287831.31</v>
          </cell>
          <cell r="F409">
            <v>17458120.27674</v>
          </cell>
        </row>
        <row r="410">
          <cell r="A410" t="str">
            <v>FPUS1</v>
          </cell>
          <cell r="D410">
            <v>667300</v>
          </cell>
          <cell r="F410">
            <v>40474414.200000003</v>
          </cell>
        </row>
        <row r="411">
          <cell r="A411" t="str">
            <v>FPUS2</v>
          </cell>
          <cell r="D411">
            <v>785300</v>
          </cell>
          <cell r="F411">
            <v>47631586.200000003</v>
          </cell>
        </row>
        <row r="412">
          <cell r="A412" t="str">
            <v>FPUS2</v>
          </cell>
          <cell r="D412">
            <v>2000000</v>
          </cell>
          <cell r="F412">
            <v>121840000</v>
          </cell>
        </row>
        <row r="413">
          <cell r="A413" t="str">
            <v>FPUS1</v>
          </cell>
          <cell r="D413">
            <v>40000</v>
          </cell>
          <cell r="F413">
            <v>2426200</v>
          </cell>
        </row>
        <row r="414">
          <cell r="A414" t="str">
            <v>FPUS2</v>
          </cell>
          <cell r="D414">
            <v>2010375</v>
          </cell>
          <cell r="F414">
            <v>121939295.625</v>
          </cell>
        </row>
        <row r="415">
          <cell r="A415" t="str">
            <v>FPUS2</v>
          </cell>
          <cell r="D415">
            <v>1335310</v>
          </cell>
          <cell r="F415">
            <v>80993228.049999997</v>
          </cell>
        </row>
        <row r="416">
          <cell r="A416" t="str">
            <v>FPUS1</v>
          </cell>
          <cell r="D416">
            <v>666800</v>
          </cell>
          <cell r="F416">
            <v>40444754</v>
          </cell>
        </row>
        <row r="417">
          <cell r="A417" t="str">
            <v>FPUS1</v>
          </cell>
          <cell r="D417">
            <v>100000</v>
          </cell>
          <cell r="F417">
            <v>6065500</v>
          </cell>
        </row>
        <row r="418">
          <cell r="A418" t="str">
            <v>FPUS1</v>
          </cell>
          <cell r="D418">
            <v>250000</v>
          </cell>
          <cell r="F418">
            <v>15163750</v>
          </cell>
        </row>
        <row r="419">
          <cell r="A419" t="str">
            <v>FPUS1</v>
          </cell>
          <cell r="D419">
            <v>667300</v>
          </cell>
          <cell r="F419">
            <v>40475081.5</v>
          </cell>
        </row>
        <row r="420">
          <cell r="A420" t="str">
            <v>FPUS1</v>
          </cell>
          <cell r="D420">
            <v>163389.79</v>
          </cell>
          <cell r="F420">
            <v>9910407.7124500014</v>
          </cell>
        </row>
        <row r="421">
          <cell r="A421" t="str">
            <v>FPUS2</v>
          </cell>
          <cell r="D421">
            <v>3000000</v>
          </cell>
          <cell r="F421">
            <v>185505000</v>
          </cell>
        </row>
        <row r="422">
          <cell r="A422" t="str">
            <v>FPUS2</v>
          </cell>
          <cell r="D422">
            <v>2000000</v>
          </cell>
          <cell r="F422">
            <v>122520000</v>
          </cell>
        </row>
        <row r="423">
          <cell r="A423" t="str">
            <v>FPUS1</v>
          </cell>
          <cell r="D423">
            <v>85193.39</v>
          </cell>
          <cell r="F423">
            <v>5167405.0704500005</v>
          </cell>
        </row>
        <row r="424">
          <cell r="A424" t="str">
            <v>FPUS1</v>
          </cell>
          <cell r="D424">
            <v>66625</v>
          </cell>
          <cell r="F424">
            <v>4041139.375</v>
          </cell>
        </row>
        <row r="425">
          <cell r="A425" t="str">
            <v>FPUS1</v>
          </cell>
          <cell r="D425">
            <v>1998300</v>
          </cell>
          <cell r="F425">
            <v>121206886.5</v>
          </cell>
        </row>
        <row r="426">
          <cell r="A426" t="str">
            <v>FPUS1</v>
          </cell>
          <cell r="D426">
            <v>1331900</v>
          </cell>
          <cell r="F426">
            <v>80786394.5</v>
          </cell>
        </row>
        <row r="427">
          <cell r="A427" t="str">
            <v>FPUS2</v>
          </cell>
          <cell r="D427">
            <v>2000000</v>
          </cell>
          <cell r="F427">
            <v>122520000</v>
          </cell>
        </row>
        <row r="428">
          <cell r="A428" t="str">
            <v>FPUS1</v>
          </cell>
          <cell r="D428">
            <v>66620</v>
          </cell>
          <cell r="F428">
            <v>4040836.1</v>
          </cell>
        </row>
        <row r="429">
          <cell r="A429" t="str">
            <v>FPUS2</v>
          </cell>
          <cell r="D429">
            <v>5000000</v>
          </cell>
          <cell r="F429">
            <v>306200000</v>
          </cell>
        </row>
        <row r="430">
          <cell r="A430" t="str">
            <v>FPUS1</v>
          </cell>
          <cell r="D430">
            <v>666200</v>
          </cell>
          <cell r="F430">
            <v>40408361</v>
          </cell>
        </row>
        <row r="431">
          <cell r="A431" t="str">
            <v>FPUS1</v>
          </cell>
          <cell r="D431">
            <v>982350</v>
          </cell>
          <cell r="F431">
            <v>59584439.25</v>
          </cell>
        </row>
        <row r="432">
          <cell r="A432" t="str">
            <v>FPUS1</v>
          </cell>
          <cell r="D432">
            <v>98260</v>
          </cell>
          <cell r="F432">
            <v>5959960.2999999998</v>
          </cell>
        </row>
        <row r="433">
          <cell r="A433" t="str">
            <v>FPUS1</v>
          </cell>
          <cell r="D433">
            <v>41125.19</v>
          </cell>
          <cell r="F433">
            <v>2494448.3994500004</v>
          </cell>
        </row>
        <row r="434">
          <cell r="A434" t="str">
            <v>FPUS2</v>
          </cell>
          <cell r="D434">
            <v>3000000</v>
          </cell>
          <cell r="F434">
            <v>182580000</v>
          </cell>
        </row>
        <row r="435">
          <cell r="A435" t="str">
            <v>FPUS2</v>
          </cell>
          <cell r="D435">
            <v>2002605</v>
          </cell>
          <cell r="F435">
            <v>121530087.03</v>
          </cell>
        </row>
        <row r="436">
          <cell r="A436" t="str">
            <v>FPUS1</v>
          </cell>
          <cell r="D436">
            <v>3000000</v>
          </cell>
          <cell r="F436">
            <v>182250000</v>
          </cell>
        </row>
        <row r="437">
          <cell r="A437" t="str">
            <v>FPUS2</v>
          </cell>
          <cell r="D437">
            <v>3000000</v>
          </cell>
          <cell r="F437">
            <v>183780000</v>
          </cell>
        </row>
        <row r="438">
          <cell r="A438" t="str">
            <v>FPUS1</v>
          </cell>
          <cell r="D438">
            <v>2000000</v>
          </cell>
          <cell r="F438">
            <v>121385000</v>
          </cell>
        </row>
        <row r="439">
          <cell r="A439" t="str">
            <v>FPUS2</v>
          </cell>
          <cell r="D439">
            <v>5000000</v>
          </cell>
          <cell r="F439">
            <v>309200000</v>
          </cell>
        </row>
        <row r="440">
          <cell r="A440" t="str">
            <v>FPUS2</v>
          </cell>
          <cell r="D440">
            <v>5000000</v>
          </cell>
          <cell r="F440">
            <v>309200000</v>
          </cell>
        </row>
        <row r="441">
          <cell r="A441" t="str">
            <v>FPUS1</v>
          </cell>
          <cell r="D441">
            <v>5000000</v>
          </cell>
          <cell r="F441">
            <v>303500000</v>
          </cell>
        </row>
        <row r="442">
          <cell r="A442" t="str">
            <v>FPUS1</v>
          </cell>
          <cell r="D442">
            <v>5000000</v>
          </cell>
          <cell r="F442">
            <v>303750000</v>
          </cell>
        </row>
        <row r="443">
          <cell r="A443" t="str">
            <v>FPUS1</v>
          </cell>
          <cell r="D443">
            <v>2670740</v>
          </cell>
          <cell r="F443">
            <v>162128607.06999999</v>
          </cell>
        </row>
        <row r="444">
          <cell r="A444" t="str">
            <v>FPUS2</v>
          </cell>
          <cell r="D444">
            <v>1335452</v>
          </cell>
          <cell r="F444">
            <v>81069281.386000007</v>
          </cell>
        </row>
        <row r="445">
          <cell r="A445" t="str">
            <v>FPUS1</v>
          </cell>
          <cell r="D445">
            <v>339169.88</v>
          </cell>
          <cell r="F445">
            <v>20589477.150340002</v>
          </cell>
        </row>
        <row r="446">
          <cell r="A446" t="str">
            <v>FPUS2</v>
          </cell>
          <cell r="D446">
            <v>3000000</v>
          </cell>
          <cell r="F446">
            <v>183960000</v>
          </cell>
        </row>
        <row r="447">
          <cell r="A447" t="str">
            <v>FPUS1</v>
          </cell>
          <cell r="D447">
            <v>177005.61</v>
          </cell>
          <cell r="F447">
            <v>10743532.504559999</v>
          </cell>
        </row>
        <row r="448">
          <cell r="A448" t="str">
            <v>FPUS2</v>
          </cell>
          <cell r="D448">
            <v>5000000</v>
          </cell>
          <cell r="F448">
            <v>307450000</v>
          </cell>
        </row>
        <row r="449">
          <cell r="A449" t="str">
            <v>FPUS2</v>
          </cell>
          <cell r="D449">
            <v>5000000</v>
          </cell>
          <cell r="F449">
            <v>304525000</v>
          </cell>
        </row>
        <row r="450">
          <cell r="A450" t="str">
            <v>FPUS2</v>
          </cell>
          <cell r="D450">
            <v>5000000</v>
          </cell>
          <cell r="F450">
            <v>304600000</v>
          </cell>
        </row>
        <row r="451">
          <cell r="A451" t="str">
            <v>FPUS2</v>
          </cell>
          <cell r="D451">
            <v>5000000</v>
          </cell>
          <cell r="F451">
            <v>305650000</v>
          </cell>
        </row>
        <row r="452">
          <cell r="A452" t="str">
            <v>FPUS2</v>
          </cell>
          <cell r="D452">
            <v>5000000</v>
          </cell>
          <cell r="F452">
            <v>307600000</v>
          </cell>
        </row>
        <row r="453">
          <cell r="A453" t="str">
            <v>FPUS2</v>
          </cell>
          <cell r="D453">
            <v>3000000</v>
          </cell>
          <cell r="F453">
            <v>182685000</v>
          </cell>
        </row>
        <row r="454">
          <cell r="A454" t="str">
            <v>FPUS2</v>
          </cell>
          <cell r="D454">
            <v>3000000</v>
          </cell>
          <cell r="F454">
            <v>182700000</v>
          </cell>
        </row>
        <row r="455">
          <cell r="A455" t="str">
            <v>FPUS2</v>
          </cell>
          <cell r="D455">
            <v>5000000</v>
          </cell>
          <cell r="F455">
            <v>307500000</v>
          </cell>
        </row>
        <row r="456">
          <cell r="A456" t="str">
            <v>FPUS1</v>
          </cell>
          <cell r="D456">
            <v>5000000</v>
          </cell>
          <cell r="F456">
            <v>304012500</v>
          </cell>
        </row>
        <row r="457">
          <cell r="A457" t="str">
            <v>FPUS2</v>
          </cell>
          <cell r="D457">
            <v>5000000</v>
          </cell>
          <cell r="F457">
            <v>309400000</v>
          </cell>
        </row>
        <row r="458">
          <cell r="A458" t="str">
            <v>FPUS2</v>
          </cell>
          <cell r="D458">
            <v>5000000</v>
          </cell>
          <cell r="F458">
            <v>308450000</v>
          </cell>
        </row>
        <row r="459">
          <cell r="A459" t="str">
            <v>FPUS2</v>
          </cell>
          <cell r="D459">
            <v>3000000</v>
          </cell>
          <cell r="F459">
            <v>182775000</v>
          </cell>
        </row>
        <row r="460">
          <cell r="A460" t="str">
            <v>FPUS2</v>
          </cell>
          <cell r="D460">
            <v>3000000</v>
          </cell>
          <cell r="F460">
            <v>182775000</v>
          </cell>
        </row>
        <row r="461">
          <cell r="A461" t="str">
            <v>FPUS2</v>
          </cell>
          <cell r="D461">
            <v>5000000</v>
          </cell>
          <cell r="F461">
            <v>307625000</v>
          </cell>
        </row>
        <row r="462">
          <cell r="A462" t="str">
            <v>FPUS2</v>
          </cell>
          <cell r="D462">
            <v>2000000</v>
          </cell>
          <cell r="F462">
            <v>122670000</v>
          </cell>
        </row>
        <row r="463">
          <cell r="A463" t="str">
            <v>FPUS2</v>
          </cell>
          <cell r="D463">
            <v>2000000</v>
          </cell>
          <cell r="F463">
            <v>123080000</v>
          </cell>
        </row>
        <row r="464">
          <cell r="A464" t="str">
            <v>FPUS2</v>
          </cell>
          <cell r="D464">
            <v>1337505</v>
          </cell>
          <cell r="F464">
            <v>81201266.054999992</v>
          </cell>
        </row>
        <row r="465">
          <cell r="A465" t="str">
            <v>FPUS2</v>
          </cell>
          <cell r="D465">
            <v>1000000</v>
          </cell>
          <cell r="F465">
            <v>60711000</v>
          </cell>
        </row>
        <row r="466">
          <cell r="A466" t="str">
            <v>FPUS2</v>
          </cell>
          <cell r="D466">
            <v>5000000</v>
          </cell>
          <cell r="F466">
            <v>309500000</v>
          </cell>
        </row>
        <row r="467">
          <cell r="A467" t="str">
            <v>FPUS2</v>
          </cell>
          <cell r="D467">
            <v>5000000</v>
          </cell>
          <cell r="F467">
            <v>304625000</v>
          </cell>
        </row>
        <row r="468">
          <cell r="A468" t="str">
            <v>FPUS2</v>
          </cell>
          <cell r="D468">
            <v>2010000</v>
          </cell>
          <cell r="F468">
            <v>122861250</v>
          </cell>
        </row>
        <row r="469">
          <cell r="A469" t="str">
            <v>FPUS2</v>
          </cell>
          <cell r="D469">
            <v>5000000</v>
          </cell>
          <cell r="F469">
            <v>306650000</v>
          </cell>
        </row>
        <row r="470">
          <cell r="A470" t="str">
            <v>FPUS2</v>
          </cell>
          <cell r="D470">
            <v>5000000</v>
          </cell>
          <cell r="F470">
            <v>309550000</v>
          </cell>
        </row>
        <row r="471">
          <cell r="A471" t="str">
            <v>FPUS3</v>
          </cell>
          <cell r="D471">
            <v>5000000</v>
          </cell>
          <cell r="F471">
            <v>315750000</v>
          </cell>
        </row>
        <row r="472">
          <cell r="A472" t="str">
            <v>FPUS2</v>
          </cell>
          <cell r="D472">
            <v>5000000</v>
          </cell>
          <cell r="F472">
            <v>309700000</v>
          </cell>
        </row>
        <row r="473">
          <cell r="A473" t="str">
            <v>FPUS2</v>
          </cell>
          <cell r="D473">
            <v>3010000</v>
          </cell>
          <cell r="F473">
            <v>185325700</v>
          </cell>
        </row>
        <row r="474">
          <cell r="A474" t="str">
            <v>FPUS2</v>
          </cell>
          <cell r="D474">
            <v>3000000</v>
          </cell>
          <cell r="F474">
            <v>185910000</v>
          </cell>
        </row>
        <row r="475">
          <cell r="A475" t="str">
            <v>FPUS2</v>
          </cell>
          <cell r="D475">
            <v>3000000</v>
          </cell>
          <cell r="F475">
            <v>182880000</v>
          </cell>
        </row>
        <row r="476">
          <cell r="A476" t="str">
            <v>FPUS2</v>
          </cell>
          <cell r="D476">
            <v>142958.28</v>
          </cell>
          <cell r="F476">
            <v>8679711.9702000003</v>
          </cell>
        </row>
        <row r="477">
          <cell r="A477" t="str">
            <v>FPUS3</v>
          </cell>
          <cell r="D477">
            <v>5000000</v>
          </cell>
          <cell r="F477">
            <v>315550000</v>
          </cell>
        </row>
        <row r="478">
          <cell r="A478" t="str">
            <v>FPUS2</v>
          </cell>
          <cell r="D478">
            <v>5000000</v>
          </cell>
          <cell r="F478">
            <v>309850000</v>
          </cell>
        </row>
        <row r="479">
          <cell r="A479" t="str">
            <v>FPUS2</v>
          </cell>
          <cell r="D479">
            <v>2000000</v>
          </cell>
          <cell r="F479">
            <v>122280000</v>
          </cell>
        </row>
        <row r="480">
          <cell r="A480" t="str">
            <v>FPUS2</v>
          </cell>
          <cell r="D480">
            <v>825000</v>
          </cell>
          <cell r="F480">
            <v>50089875</v>
          </cell>
        </row>
        <row r="481">
          <cell r="A481" t="str">
            <v>FPUS2</v>
          </cell>
          <cell r="D481">
            <v>2010000</v>
          </cell>
          <cell r="F481">
            <v>122484375</v>
          </cell>
        </row>
        <row r="482">
          <cell r="A482" t="str">
            <v>FPUS2</v>
          </cell>
          <cell r="D482">
            <v>2000000</v>
          </cell>
          <cell r="F482">
            <v>123850000</v>
          </cell>
        </row>
        <row r="483">
          <cell r="A483" t="str">
            <v>FPUS2</v>
          </cell>
          <cell r="D483">
            <v>5000000</v>
          </cell>
          <cell r="F483">
            <v>304500000</v>
          </cell>
        </row>
        <row r="484">
          <cell r="A484" t="str">
            <v>FPUS2</v>
          </cell>
          <cell r="D484">
            <v>2010000</v>
          </cell>
          <cell r="F484">
            <v>124037100</v>
          </cell>
        </row>
        <row r="485">
          <cell r="A485" t="str">
            <v>FPUS2</v>
          </cell>
          <cell r="D485">
            <v>5000000</v>
          </cell>
          <cell r="F485">
            <v>304750000</v>
          </cell>
        </row>
        <row r="486">
          <cell r="A486" t="str">
            <v>FPUS2</v>
          </cell>
          <cell r="D486">
            <v>5000000</v>
          </cell>
          <cell r="F486">
            <v>309550000</v>
          </cell>
        </row>
        <row r="487">
          <cell r="A487" t="str">
            <v>FPUS2</v>
          </cell>
          <cell r="D487">
            <v>5000000</v>
          </cell>
          <cell r="F487">
            <v>308400000</v>
          </cell>
        </row>
        <row r="488">
          <cell r="A488" t="str">
            <v>FPUS2</v>
          </cell>
          <cell r="D488">
            <v>5000000</v>
          </cell>
          <cell r="F488">
            <v>304650000</v>
          </cell>
        </row>
        <row r="489">
          <cell r="A489" t="str">
            <v>FPUS2</v>
          </cell>
          <cell r="D489">
            <v>2010000</v>
          </cell>
          <cell r="F489">
            <v>122499450</v>
          </cell>
        </row>
        <row r="490">
          <cell r="A490" t="str">
            <v>FPUS2</v>
          </cell>
          <cell r="D490">
            <v>5000000</v>
          </cell>
          <cell r="F490">
            <v>305750000</v>
          </cell>
        </row>
        <row r="491">
          <cell r="A491" t="str">
            <v>FPUS2</v>
          </cell>
          <cell r="D491">
            <v>963750</v>
          </cell>
          <cell r="F491">
            <v>58514081.25</v>
          </cell>
        </row>
        <row r="492">
          <cell r="A492" t="str">
            <v>FPUS2</v>
          </cell>
          <cell r="D492">
            <v>1000000</v>
          </cell>
          <cell r="F492">
            <v>61145000</v>
          </cell>
        </row>
        <row r="493">
          <cell r="A493" t="str">
            <v>FPUS2</v>
          </cell>
          <cell r="D493">
            <v>5000000</v>
          </cell>
          <cell r="F493">
            <v>306550000</v>
          </cell>
        </row>
        <row r="494">
          <cell r="A494" t="str">
            <v>FPUS2</v>
          </cell>
          <cell r="D494">
            <v>3000000</v>
          </cell>
          <cell r="F494">
            <v>185055000</v>
          </cell>
        </row>
        <row r="495">
          <cell r="A495" t="str">
            <v>FPUS2</v>
          </cell>
          <cell r="D495">
            <v>5000000</v>
          </cell>
          <cell r="F495">
            <v>308450000</v>
          </cell>
        </row>
        <row r="496">
          <cell r="A496" t="str">
            <v>FPUS2</v>
          </cell>
          <cell r="D496">
            <v>3000000</v>
          </cell>
          <cell r="F496">
            <v>183390000</v>
          </cell>
        </row>
        <row r="497">
          <cell r="A497" t="str">
            <v>FPUS2</v>
          </cell>
          <cell r="D497">
            <v>136135.92000000001</v>
          </cell>
          <cell r="F497">
            <v>8264947.8391200006</v>
          </cell>
        </row>
        <row r="498">
          <cell r="A498" t="str">
            <v>FPUS2</v>
          </cell>
          <cell r="D498">
            <v>3000000</v>
          </cell>
          <cell r="F498">
            <v>185700000</v>
          </cell>
        </row>
        <row r="499">
          <cell r="A499" t="str">
            <v>FPUS2</v>
          </cell>
          <cell r="D499">
            <v>3000000</v>
          </cell>
          <cell r="F499">
            <v>182775000</v>
          </cell>
        </row>
        <row r="500">
          <cell r="A500" t="str">
            <v>FPUS2</v>
          </cell>
          <cell r="D500">
            <v>5000000</v>
          </cell>
          <cell r="F500">
            <v>305600000</v>
          </cell>
        </row>
        <row r="501">
          <cell r="A501" t="str">
            <v>FPUS2</v>
          </cell>
          <cell r="D501">
            <v>5000000</v>
          </cell>
          <cell r="F501">
            <v>309425000</v>
          </cell>
        </row>
        <row r="502">
          <cell r="A502" t="str">
            <v>FPUS2</v>
          </cell>
          <cell r="D502">
            <v>1664810</v>
          </cell>
          <cell r="F502">
            <v>101041480.925</v>
          </cell>
        </row>
        <row r="503">
          <cell r="A503" t="str">
            <v>FPUS2</v>
          </cell>
          <cell r="D503">
            <v>65301.23</v>
          </cell>
          <cell r="F503">
            <v>3963294.9017750002</v>
          </cell>
        </row>
        <row r="504">
          <cell r="A504" t="str">
            <v>FPUS2</v>
          </cell>
          <cell r="D504">
            <v>57225.58</v>
          </cell>
          <cell r="F504">
            <v>3473163.5141500002</v>
          </cell>
        </row>
        <row r="505">
          <cell r="A505" t="str">
            <v>FPUS2</v>
          </cell>
          <cell r="D505">
            <v>2000000</v>
          </cell>
          <cell r="F505">
            <v>122170000</v>
          </cell>
        </row>
        <row r="506">
          <cell r="A506" t="str">
            <v>FPUS2</v>
          </cell>
          <cell r="D506">
            <v>3000000</v>
          </cell>
          <cell r="F506">
            <v>183780000</v>
          </cell>
        </row>
        <row r="507">
          <cell r="A507" t="str">
            <v>FPUS2</v>
          </cell>
          <cell r="D507">
            <v>66390.039999999994</v>
          </cell>
          <cell r="F507">
            <v>4029742.6479199994</v>
          </cell>
        </row>
        <row r="508">
          <cell r="A508" t="str">
            <v>FPUS2</v>
          </cell>
          <cell r="D508">
            <v>5000000</v>
          </cell>
          <cell r="F508">
            <v>314750000</v>
          </cell>
        </row>
        <row r="509">
          <cell r="A509" t="str">
            <v>FPUS2</v>
          </cell>
          <cell r="D509">
            <v>176971.88</v>
          </cell>
          <cell r="F509">
            <v>10741839.17224</v>
          </cell>
        </row>
        <row r="510">
          <cell r="A510" t="str">
            <v>FPUS2</v>
          </cell>
          <cell r="D510">
            <v>4000000</v>
          </cell>
          <cell r="F510">
            <v>244320000</v>
          </cell>
        </row>
        <row r="511">
          <cell r="A511" t="str">
            <v>FPUS2</v>
          </cell>
          <cell r="D511">
            <v>5000000</v>
          </cell>
          <cell r="F511">
            <v>305675000</v>
          </cell>
        </row>
        <row r="512">
          <cell r="A512" t="str">
            <v>FPUS2</v>
          </cell>
          <cell r="D512">
            <v>3000000</v>
          </cell>
          <cell r="F512">
            <v>185940000</v>
          </cell>
        </row>
        <row r="513">
          <cell r="A513" t="str">
            <v>FPUS2</v>
          </cell>
          <cell r="D513">
            <v>2000000</v>
          </cell>
          <cell r="F513">
            <v>123960000</v>
          </cell>
        </row>
        <row r="514">
          <cell r="A514" t="str">
            <v>FPUS2</v>
          </cell>
          <cell r="D514">
            <v>3000000</v>
          </cell>
          <cell r="F514">
            <v>186000000</v>
          </cell>
        </row>
        <row r="515">
          <cell r="A515" t="str">
            <v>FPUS2</v>
          </cell>
          <cell r="D515">
            <v>2000000</v>
          </cell>
          <cell r="F515">
            <v>124000000</v>
          </cell>
        </row>
        <row r="516">
          <cell r="A516" t="str">
            <v>FPUS2</v>
          </cell>
          <cell r="D516">
            <v>5000000</v>
          </cell>
          <cell r="F516">
            <v>307200000</v>
          </cell>
        </row>
        <row r="517">
          <cell r="A517" t="str">
            <v>FPUS2</v>
          </cell>
          <cell r="D517">
            <v>3000000</v>
          </cell>
          <cell r="F517">
            <v>183570000</v>
          </cell>
        </row>
        <row r="518">
          <cell r="A518" t="str">
            <v>FPUS2</v>
          </cell>
          <cell r="D518">
            <v>5000000</v>
          </cell>
          <cell r="F518">
            <v>308700000</v>
          </cell>
        </row>
        <row r="519">
          <cell r="A519" t="str">
            <v>FPUS2</v>
          </cell>
          <cell r="D519">
            <v>3000000</v>
          </cell>
          <cell r="F519">
            <v>183540000</v>
          </cell>
        </row>
        <row r="520">
          <cell r="A520" t="str">
            <v>FPUS2</v>
          </cell>
          <cell r="D520">
            <v>5000000</v>
          </cell>
          <cell r="F520">
            <v>305950000</v>
          </cell>
        </row>
        <row r="521">
          <cell r="A521" t="str">
            <v>FPUS2</v>
          </cell>
          <cell r="D521">
            <v>3000000</v>
          </cell>
          <cell r="F521">
            <v>185790000</v>
          </cell>
        </row>
        <row r="522">
          <cell r="A522" t="str">
            <v>FPUS2</v>
          </cell>
          <cell r="D522">
            <v>5000000</v>
          </cell>
          <cell r="F522">
            <v>308825000</v>
          </cell>
        </row>
        <row r="523">
          <cell r="A523" t="str">
            <v>FPUS2</v>
          </cell>
          <cell r="D523">
            <v>3000000</v>
          </cell>
          <cell r="F523">
            <v>185220000</v>
          </cell>
        </row>
        <row r="524">
          <cell r="A524" t="str">
            <v>FPUS2</v>
          </cell>
          <cell r="D524">
            <v>3000000</v>
          </cell>
          <cell r="F524">
            <v>184680000</v>
          </cell>
        </row>
        <row r="525">
          <cell r="A525" t="str">
            <v>FPUS2</v>
          </cell>
          <cell r="D525">
            <v>1562560</v>
          </cell>
          <cell r="F525">
            <v>94970052.960000008</v>
          </cell>
        </row>
        <row r="526">
          <cell r="A526" t="str">
            <v>FPUS2</v>
          </cell>
          <cell r="D526">
            <v>2000000</v>
          </cell>
          <cell r="F526">
            <v>123905000</v>
          </cell>
        </row>
        <row r="527">
          <cell r="A527" t="str">
            <v>FPUS2</v>
          </cell>
          <cell r="D527">
            <v>3000000</v>
          </cell>
          <cell r="F527">
            <v>185857500</v>
          </cell>
        </row>
        <row r="528">
          <cell r="A528" t="str">
            <v>FPUS2</v>
          </cell>
          <cell r="D528">
            <v>3000000</v>
          </cell>
          <cell r="F528">
            <v>183540000</v>
          </cell>
        </row>
        <row r="529">
          <cell r="A529" t="str">
            <v>FPUS2</v>
          </cell>
          <cell r="D529">
            <v>2000000</v>
          </cell>
          <cell r="F529">
            <v>122380000</v>
          </cell>
        </row>
        <row r="530">
          <cell r="A530" t="str">
            <v>FPUS2</v>
          </cell>
          <cell r="D530">
            <v>5000000</v>
          </cell>
          <cell r="F530">
            <v>308475000</v>
          </cell>
        </row>
        <row r="531">
          <cell r="A531" t="str">
            <v>FPUS2</v>
          </cell>
          <cell r="D531">
            <v>5000000</v>
          </cell>
          <cell r="F531">
            <v>305700000</v>
          </cell>
        </row>
        <row r="532">
          <cell r="A532" t="str">
            <v>FPUS2</v>
          </cell>
          <cell r="D532">
            <v>5000000</v>
          </cell>
          <cell r="F532">
            <v>310100000</v>
          </cell>
        </row>
        <row r="533">
          <cell r="A533" t="str">
            <v>FPUS2</v>
          </cell>
          <cell r="D533">
            <v>378373.83</v>
          </cell>
          <cell r="F533">
            <v>22979021.069730002</v>
          </cell>
        </row>
        <row r="534">
          <cell r="A534" t="str">
            <v>FPUS2</v>
          </cell>
          <cell r="D534">
            <v>3000000</v>
          </cell>
          <cell r="F534">
            <v>184620000</v>
          </cell>
        </row>
        <row r="535">
          <cell r="A535" t="str">
            <v>FPUS2</v>
          </cell>
          <cell r="D535">
            <v>5000000</v>
          </cell>
          <cell r="F535">
            <v>309650000</v>
          </cell>
        </row>
        <row r="536">
          <cell r="A536" t="str">
            <v>FPUS2</v>
          </cell>
          <cell r="D536">
            <v>5000000</v>
          </cell>
          <cell r="F536">
            <v>308700000</v>
          </cell>
        </row>
        <row r="537">
          <cell r="A537" t="str">
            <v>FPUS2</v>
          </cell>
          <cell r="D537">
            <v>669904.54</v>
          </cell>
          <cell r="F537">
            <v>40712108.609420002</v>
          </cell>
        </row>
        <row r="538">
          <cell r="A538" t="str">
            <v>FPUS2</v>
          </cell>
          <cell r="D538">
            <v>2000000</v>
          </cell>
          <cell r="F538">
            <v>123160000</v>
          </cell>
        </row>
        <row r="539">
          <cell r="A539" t="str">
            <v>FPUS2</v>
          </cell>
          <cell r="D539">
            <v>5000000</v>
          </cell>
          <cell r="F539">
            <v>307450000</v>
          </cell>
        </row>
        <row r="540">
          <cell r="A540" t="str">
            <v>FPUS2</v>
          </cell>
          <cell r="D540">
            <v>5010000</v>
          </cell>
          <cell r="F540">
            <v>310544850</v>
          </cell>
        </row>
        <row r="541">
          <cell r="A541" t="str">
            <v>FPUS2</v>
          </cell>
          <cell r="D541">
            <v>2000000</v>
          </cell>
          <cell r="F541">
            <v>123180000</v>
          </cell>
        </row>
        <row r="542">
          <cell r="A542" t="str">
            <v>FPUS2</v>
          </cell>
          <cell r="D542">
            <v>3000000</v>
          </cell>
          <cell r="F542">
            <v>184680000</v>
          </cell>
        </row>
        <row r="543">
          <cell r="A543" t="str">
            <v>FPUS2</v>
          </cell>
          <cell r="D543">
            <v>5000000</v>
          </cell>
          <cell r="F543">
            <v>310000000</v>
          </cell>
        </row>
        <row r="544">
          <cell r="A544" t="str">
            <v>FPUS2</v>
          </cell>
          <cell r="D544">
            <v>5000000</v>
          </cell>
          <cell r="F544">
            <v>308450000</v>
          </cell>
        </row>
        <row r="545">
          <cell r="A545" t="str">
            <v>FPUS2</v>
          </cell>
          <cell r="D545">
            <v>2000000</v>
          </cell>
          <cell r="F545">
            <v>123360000</v>
          </cell>
        </row>
        <row r="546">
          <cell r="A546" t="str">
            <v>FPUS2</v>
          </cell>
          <cell r="D546">
            <v>2000000</v>
          </cell>
          <cell r="F546">
            <v>123680000</v>
          </cell>
        </row>
        <row r="547">
          <cell r="A547" t="str">
            <v>FPUS2</v>
          </cell>
          <cell r="D547">
            <v>2000000</v>
          </cell>
          <cell r="F547">
            <v>123600000</v>
          </cell>
        </row>
        <row r="548">
          <cell r="A548" t="str">
            <v>FPUS2</v>
          </cell>
          <cell r="D548">
            <v>3000000</v>
          </cell>
          <cell r="F548">
            <v>186540000</v>
          </cell>
        </row>
        <row r="549">
          <cell r="A549" t="str">
            <v>FPUS2</v>
          </cell>
          <cell r="D549">
            <v>2000000</v>
          </cell>
          <cell r="F549">
            <v>124340000</v>
          </cell>
        </row>
        <row r="550">
          <cell r="A550" t="str">
            <v>FPUS2</v>
          </cell>
          <cell r="D550">
            <v>2000000</v>
          </cell>
          <cell r="F550">
            <v>123640000</v>
          </cell>
        </row>
        <row r="551">
          <cell r="A551" t="str">
            <v>FPUS2</v>
          </cell>
          <cell r="D551">
            <v>5000000</v>
          </cell>
          <cell r="F551">
            <v>309100000</v>
          </cell>
        </row>
        <row r="552">
          <cell r="A552" t="str">
            <v>FPUS2</v>
          </cell>
          <cell r="D552">
            <v>3000000</v>
          </cell>
          <cell r="F552">
            <v>185460000</v>
          </cell>
        </row>
        <row r="553">
          <cell r="A553" t="str">
            <v>FPUS2</v>
          </cell>
          <cell r="D553">
            <v>5000000</v>
          </cell>
          <cell r="F553">
            <v>308850000</v>
          </cell>
        </row>
        <row r="554">
          <cell r="A554" t="str">
            <v>FPUS2</v>
          </cell>
          <cell r="D554">
            <v>5000000</v>
          </cell>
          <cell r="F554">
            <v>308550000</v>
          </cell>
        </row>
        <row r="555">
          <cell r="A555" t="str">
            <v>FPUS2</v>
          </cell>
          <cell r="D555">
            <v>3000000</v>
          </cell>
          <cell r="F555">
            <v>185190000</v>
          </cell>
        </row>
        <row r="556">
          <cell r="A556" t="str">
            <v>FPUS2</v>
          </cell>
          <cell r="D556">
            <v>5000000</v>
          </cell>
          <cell r="F556">
            <v>307700000</v>
          </cell>
        </row>
        <row r="557">
          <cell r="A557" t="str">
            <v>FPUS2</v>
          </cell>
          <cell r="D557">
            <v>5000000</v>
          </cell>
          <cell r="F557">
            <v>310750000</v>
          </cell>
        </row>
        <row r="558">
          <cell r="A558" t="str">
            <v>FPUS2</v>
          </cell>
          <cell r="D558">
            <v>5000000</v>
          </cell>
          <cell r="F558">
            <v>308650000</v>
          </cell>
        </row>
        <row r="559">
          <cell r="A559" t="str">
            <v>FPUS2</v>
          </cell>
          <cell r="D559">
            <v>5000000</v>
          </cell>
          <cell r="F559">
            <v>307900000</v>
          </cell>
        </row>
        <row r="560">
          <cell r="A560" t="str">
            <v>FPUS2</v>
          </cell>
          <cell r="D560">
            <v>5000000</v>
          </cell>
          <cell r="F560">
            <v>310750000</v>
          </cell>
        </row>
        <row r="561">
          <cell r="A561" t="str">
            <v>FPUS2</v>
          </cell>
          <cell r="D561">
            <v>5000000</v>
          </cell>
          <cell r="F561">
            <v>308800000</v>
          </cell>
        </row>
        <row r="562">
          <cell r="A562" t="str">
            <v>FPUS2</v>
          </cell>
          <cell r="D562">
            <v>5000000</v>
          </cell>
          <cell r="F562">
            <v>309750000</v>
          </cell>
        </row>
        <row r="563">
          <cell r="A563" t="str">
            <v>FPUS2</v>
          </cell>
          <cell r="D563">
            <v>476388.16</v>
          </cell>
          <cell r="F563">
            <v>29016802.825599998</v>
          </cell>
        </row>
        <row r="564">
          <cell r="A564" t="str">
            <v>FPUS2</v>
          </cell>
          <cell r="D564">
            <v>5000000</v>
          </cell>
          <cell r="F564">
            <v>308000000</v>
          </cell>
        </row>
        <row r="565">
          <cell r="A565" t="str">
            <v>FPUS2</v>
          </cell>
          <cell r="D565">
            <v>5010000</v>
          </cell>
          <cell r="F565">
            <v>311271300</v>
          </cell>
        </row>
        <row r="566">
          <cell r="A566" t="str">
            <v>FPUS2</v>
          </cell>
          <cell r="D566">
            <v>5000000</v>
          </cell>
          <cell r="F566">
            <v>308800000</v>
          </cell>
        </row>
        <row r="567">
          <cell r="A567" t="str">
            <v>FPUK2</v>
          </cell>
          <cell r="D567">
            <v>100000</v>
          </cell>
          <cell r="F567">
            <v>12039332.199999999</v>
          </cell>
        </row>
        <row r="568">
          <cell r="A568" t="str">
            <v>FPUK2</v>
          </cell>
          <cell r="D568">
            <v>2381645</v>
          </cell>
          <cell r="F568">
            <v>283288949.07526499</v>
          </cell>
        </row>
        <row r="569">
          <cell r="A569" t="str">
            <v>FPUK1</v>
          </cell>
          <cell r="D569">
            <v>500000</v>
          </cell>
          <cell r="F569">
            <v>59362070</v>
          </cell>
        </row>
        <row r="570">
          <cell r="A570" t="str">
            <v>FPUK1</v>
          </cell>
          <cell r="D570">
            <v>40000</v>
          </cell>
          <cell r="F570">
            <v>4749936.04</v>
          </cell>
        </row>
        <row r="571">
          <cell r="A571" t="str">
            <v>FPUK1</v>
          </cell>
          <cell r="D571">
            <v>200000</v>
          </cell>
          <cell r="F571">
            <v>23752106.399999999</v>
          </cell>
        </row>
        <row r="572">
          <cell r="A572" t="str">
            <v>FPUK1</v>
          </cell>
          <cell r="D572">
            <v>70000</v>
          </cell>
          <cell r="F572">
            <v>8334890.6900000004</v>
          </cell>
        </row>
        <row r="573">
          <cell r="A573" t="str">
            <v>FPUK1</v>
          </cell>
          <cell r="D573">
            <v>100000</v>
          </cell>
          <cell r="F573">
            <v>11902134.4</v>
          </cell>
        </row>
        <row r="574">
          <cell r="A574" t="str">
            <v>FPUK1</v>
          </cell>
          <cell r="D574">
            <v>200000</v>
          </cell>
          <cell r="F574">
            <v>23786072.600000001</v>
          </cell>
        </row>
        <row r="575">
          <cell r="A575" t="str">
            <v>FPUK1</v>
          </cell>
          <cell r="D575">
            <v>100000</v>
          </cell>
          <cell r="F575">
            <v>11913052.1</v>
          </cell>
        </row>
        <row r="576">
          <cell r="A576" t="str">
            <v>FPUK1</v>
          </cell>
          <cell r="D576">
            <v>350000</v>
          </cell>
          <cell r="F576">
            <v>41697805.450000003</v>
          </cell>
        </row>
        <row r="577">
          <cell r="A577" t="str">
            <v>FPUK1</v>
          </cell>
          <cell r="D577">
            <v>16000</v>
          </cell>
          <cell r="F577">
            <v>1905117.888</v>
          </cell>
        </row>
        <row r="578">
          <cell r="A578" t="str">
            <v>FPUK1</v>
          </cell>
          <cell r="D578">
            <v>400000</v>
          </cell>
          <cell r="F578">
            <v>47632799.200000003</v>
          </cell>
        </row>
        <row r="579">
          <cell r="A579" t="str">
            <v>FPUK2</v>
          </cell>
          <cell r="D579">
            <v>3500000</v>
          </cell>
          <cell r="F579">
            <v>416702079.5</v>
          </cell>
        </row>
        <row r="580">
          <cell r="A580" t="str">
            <v>FPUK1</v>
          </cell>
          <cell r="D580">
            <v>70000</v>
          </cell>
          <cell r="F580">
            <v>8337575.6800000006</v>
          </cell>
        </row>
        <row r="581">
          <cell r="A581" t="str">
            <v>FPUK1</v>
          </cell>
          <cell r="D581">
            <v>50000</v>
          </cell>
          <cell r="F581">
            <v>5956321</v>
          </cell>
        </row>
        <row r="582">
          <cell r="A582" t="str">
            <v>FPUK1</v>
          </cell>
          <cell r="D582">
            <v>300000</v>
          </cell>
          <cell r="F582">
            <v>35728827.899999999</v>
          </cell>
        </row>
        <row r="583">
          <cell r="A583" t="str">
            <v>FPUK1</v>
          </cell>
          <cell r="D583">
            <v>100000</v>
          </cell>
          <cell r="F583">
            <v>11918101</v>
          </cell>
        </row>
        <row r="584">
          <cell r="A584" t="str">
            <v>FPUK2</v>
          </cell>
          <cell r="D584">
            <v>2000000</v>
          </cell>
          <cell r="F584">
            <v>238334556</v>
          </cell>
        </row>
        <row r="585">
          <cell r="A585" t="str">
            <v>FPUK2</v>
          </cell>
          <cell r="D585">
            <v>2000000</v>
          </cell>
          <cell r="F585">
            <v>238353368</v>
          </cell>
        </row>
        <row r="586">
          <cell r="A586" t="str">
            <v>FPUK1</v>
          </cell>
          <cell r="D586">
            <v>1000000</v>
          </cell>
          <cell r="F586">
            <v>118941702</v>
          </cell>
        </row>
        <row r="587">
          <cell r="A587" t="str">
            <v>FPUK2</v>
          </cell>
          <cell r="D587">
            <v>80000</v>
          </cell>
          <cell r="F587">
            <v>9561490</v>
          </cell>
        </row>
        <row r="588">
          <cell r="A588" t="str">
            <v>FPUK2</v>
          </cell>
          <cell r="D588">
            <v>100000</v>
          </cell>
          <cell r="F588">
            <v>11952317.700000001</v>
          </cell>
        </row>
        <row r="589">
          <cell r="A589" t="str">
            <v>FPUK2</v>
          </cell>
          <cell r="D589">
            <v>100000</v>
          </cell>
          <cell r="F589">
            <v>11929102.199999999</v>
          </cell>
        </row>
        <row r="590">
          <cell r="A590" t="str">
            <v>FPUK2</v>
          </cell>
          <cell r="D590">
            <v>100000</v>
          </cell>
          <cell r="F590">
            <v>11934868.199999999</v>
          </cell>
        </row>
        <row r="591">
          <cell r="A591" t="str">
            <v>FPUK2</v>
          </cell>
          <cell r="D591">
            <v>5500000</v>
          </cell>
          <cell r="F591">
            <v>642541894.5</v>
          </cell>
        </row>
        <row r="592">
          <cell r="A592" t="str">
            <v>FPUK2</v>
          </cell>
          <cell r="D592">
            <v>100000</v>
          </cell>
          <cell r="F592">
            <v>11713745</v>
          </cell>
        </row>
        <row r="593">
          <cell r="A593" t="str">
            <v>FPUK2</v>
          </cell>
          <cell r="D593">
            <v>1000000</v>
          </cell>
          <cell r="F593">
            <v>118693288</v>
          </cell>
        </row>
        <row r="594">
          <cell r="A594" t="str">
            <v>FPUK2</v>
          </cell>
          <cell r="D594">
            <v>5000000</v>
          </cell>
          <cell r="F594">
            <v>592055185</v>
          </cell>
        </row>
        <row r="595">
          <cell r="A595" t="str">
            <v>FPUK2</v>
          </cell>
          <cell r="D595">
            <v>100000</v>
          </cell>
          <cell r="F595">
            <v>11838074.199999999</v>
          </cell>
        </row>
        <row r="596">
          <cell r="A596" t="str">
            <v>FPUK2</v>
          </cell>
          <cell r="D596">
            <v>100000</v>
          </cell>
          <cell r="F596">
            <v>11846809.399999999</v>
          </cell>
        </row>
        <row r="597">
          <cell r="A597" t="str">
            <v>FPUK2</v>
          </cell>
          <cell r="D597">
            <v>100000</v>
          </cell>
          <cell r="F597">
            <v>11957821.9</v>
          </cell>
        </row>
        <row r="598">
          <cell r="A598" t="str">
            <v>FPUK2</v>
          </cell>
          <cell r="D598">
            <v>150000</v>
          </cell>
          <cell r="F598">
            <v>17874282.300000001</v>
          </cell>
        </row>
        <row r="599">
          <cell r="A599" t="str">
            <v>FPUK2</v>
          </cell>
          <cell r="D599">
            <v>100000</v>
          </cell>
          <cell r="F599">
            <v>12043575.6</v>
          </cell>
        </row>
        <row r="600">
          <cell r="A600" t="str">
            <v>FPUK2</v>
          </cell>
          <cell r="D600">
            <v>100000</v>
          </cell>
          <cell r="F600">
            <v>12039322.9</v>
          </cell>
        </row>
        <row r="601">
          <cell r="A601" t="str">
            <v>FPSF1</v>
          </cell>
          <cell r="D601">
            <v>7026.56</v>
          </cell>
          <cell r="F601">
            <v>349999.98016000004</v>
          </cell>
        </row>
        <row r="602">
          <cell r="A602" t="str">
            <v>FPSF1</v>
          </cell>
          <cell r="D602">
            <v>304050</v>
          </cell>
          <cell r="F602">
            <v>15163750.0437</v>
          </cell>
        </row>
        <row r="603">
          <cell r="A603" t="str">
            <v>FPSF1</v>
          </cell>
          <cell r="D603">
            <v>362550</v>
          </cell>
          <cell r="F603">
            <v>18196500.153450001</v>
          </cell>
        </row>
        <row r="604">
          <cell r="A604" t="str">
            <v>FPSF2</v>
          </cell>
          <cell r="D604">
            <v>50000</v>
          </cell>
          <cell r="F604">
            <v>2506647.2999999998</v>
          </cell>
        </row>
        <row r="605">
          <cell r="A605" t="str">
            <v>FPSF2</v>
          </cell>
          <cell r="D605">
            <v>801303.75</v>
          </cell>
          <cell r="F605">
            <v>39489124.624998748</v>
          </cell>
        </row>
        <row r="606">
          <cell r="A606" t="str">
            <v>FPJY1</v>
          </cell>
          <cell r="D606">
            <v>29490000</v>
          </cell>
          <cell r="F606">
            <v>15163492.589999998</v>
          </cell>
        </row>
        <row r="607">
          <cell r="A607" t="str">
            <v>FPJY1</v>
          </cell>
          <cell r="D607">
            <v>59010000</v>
          </cell>
          <cell r="F607">
            <v>30327009.300000001</v>
          </cell>
        </row>
        <row r="608">
          <cell r="A608" t="str">
            <v>FPJY1</v>
          </cell>
          <cell r="D608">
            <v>58715000</v>
          </cell>
          <cell r="F608">
            <v>30327471.799999997</v>
          </cell>
        </row>
        <row r="609">
          <cell r="A609" t="str">
            <v>FPJY1</v>
          </cell>
          <cell r="D609">
            <v>58610000</v>
          </cell>
          <cell r="F609">
            <v>30327510.059999999</v>
          </cell>
        </row>
        <row r="610">
          <cell r="A610" t="str">
            <v>FPJY2</v>
          </cell>
          <cell r="D610">
            <v>50000000</v>
          </cell>
          <cell r="F610">
            <v>25812700</v>
          </cell>
        </row>
        <row r="611">
          <cell r="A611" t="str">
            <v>FPJY2</v>
          </cell>
          <cell r="D611">
            <v>50000000</v>
          </cell>
          <cell r="F611">
            <v>25827600</v>
          </cell>
        </row>
        <row r="612">
          <cell r="A612" t="str">
            <v>FPJY2</v>
          </cell>
          <cell r="D612">
            <v>30000000</v>
          </cell>
          <cell r="F612">
            <v>15837660</v>
          </cell>
        </row>
        <row r="613">
          <cell r="A613" t="str">
            <v>FPJY2</v>
          </cell>
          <cell r="D613">
            <v>5000000</v>
          </cell>
          <cell r="F613">
            <v>2633654.9999999995</v>
          </cell>
        </row>
        <row r="614">
          <cell r="A614" t="str">
            <v>FPJY2</v>
          </cell>
          <cell r="D614">
            <v>120090000</v>
          </cell>
          <cell r="F614">
            <v>60769502.969999991</v>
          </cell>
        </row>
        <row r="615">
          <cell r="A615" t="str">
            <v>FPJY2</v>
          </cell>
          <cell r="D615">
            <v>118780000</v>
          </cell>
          <cell r="F615">
            <v>60769510.920000002</v>
          </cell>
        </row>
        <row r="616">
          <cell r="A616" t="str">
            <v>FPEU2</v>
          </cell>
          <cell r="D616">
            <v>100000</v>
          </cell>
          <cell r="F616">
            <v>8171736.0999999996</v>
          </cell>
        </row>
        <row r="617">
          <cell r="A617" t="str">
            <v>FPEU2</v>
          </cell>
          <cell r="D617">
            <v>300000</v>
          </cell>
          <cell r="F617">
            <v>24506454.300000001</v>
          </cell>
        </row>
        <row r="618">
          <cell r="A618" t="str">
            <v>FPEU2</v>
          </cell>
          <cell r="D618">
            <v>1000000</v>
          </cell>
          <cell r="F618">
            <v>78873475</v>
          </cell>
        </row>
        <row r="619">
          <cell r="A619" t="str">
            <v>FPEU1</v>
          </cell>
          <cell r="D619">
            <v>100000</v>
          </cell>
          <cell r="F619">
            <v>8073047.4000000004</v>
          </cell>
        </row>
        <row r="620">
          <cell r="A620" t="str">
            <v>FPEU1</v>
          </cell>
          <cell r="D620">
            <v>500000</v>
          </cell>
          <cell r="F620">
            <v>40365237</v>
          </cell>
        </row>
        <row r="621">
          <cell r="A621" t="str">
            <v>FPEU2</v>
          </cell>
          <cell r="D621">
            <v>950000</v>
          </cell>
          <cell r="F621">
            <v>76953246.150000006</v>
          </cell>
        </row>
        <row r="622">
          <cell r="A622" t="str">
            <v>FPEU1</v>
          </cell>
          <cell r="D622">
            <v>50000</v>
          </cell>
          <cell r="F622">
            <v>4036523.7</v>
          </cell>
        </row>
        <row r="623">
          <cell r="A623" t="str">
            <v>FPEU1</v>
          </cell>
          <cell r="D623">
            <v>50000</v>
          </cell>
          <cell r="F623">
            <v>4034400.8000000003</v>
          </cell>
        </row>
        <row r="624">
          <cell r="A624" t="str">
            <v>FPEU1</v>
          </cell>
          <cell r="D624">
            <v>500000</v>
          </cell>
          <cell r="F624">
            <v>40316714</v>
          </cell>
        </row>
        <row r="625">
          <cell r="A625" t="str">
            <v>FPEU1</v>
          </cell>
          <cell r="D625">
            <v>500000</v>
          </cell>
          <cell r="F625">
            <v>40407695</v>
          </cell>
        </row>
        <row r="626">
          <cell r="A626" t="str">
            <v>FPEU1</v>
          </cell>
          <cell r="D626">
            <v>125000</v>
          </cell>
          <cell r="F626">
            <v>10103440</v>
          </cell>
        </row>
        <row r="627">
          <cell r="A627" t="str">
            <v>FPEU2</v>
          </cell>
          <cell r="D627">
            <v>2900000</v>
          </cell>
          <cell r="F627">
            <v>234909909.29999998</v>
          </cell>
        </row>
        <row r="628">
          <cell r="A628" t="str">
            <v>FPEU1</v>
          </cell>
          <cell r="D628">
            <v>100000</v>
          </cell>
          <cell r="F628">
            <v>8088817.4000000004</v>
          </cell>
        </row>
        <row r="629">
          <cell r="A629" t="str">
            <v>FPEU1</v>
          </cell>
          <cell r="D629">
            <v>100000</v>
          </cell>
          <cell r="F629">
            <v>8094276.2999999998</v>
          </cell>
        </row>
        <row r="630">
          <cell r="A630" t="str">
            <v>FPEU1</v>
          </cell>
          <cell r="D630">
            <v>500000</v>
          </cell>
          <cell r="F630">
            <v>40431956.5</v>
          </cell>
        </row>
        <row r="631">
          <cell r="A631" t="str">
            <v>FPEU1</v>
          </cell>
          <cell r="D631">
            <v>500000</v>
          </cell>
          <cell r="F631">
            <v>40401629.5</v>
          </cell>
        </row>
        <row r="632">
          <cell r="A632" t="str">
            <v>FPEU1</v>
          </cell>
          <cell r="D632">
            <v>17000</v>
          </cell>
          <cell r="F632">
            <v>1376130.0760000001</v>
          </cell>
        </row>
        <row r="633">
          <cell r="A633" t="str">
            <v>FPEU1</v>
          </cell>
          <cell r="D633">
            <v>75000</v>
          </cell>
          <cell r="F633">
            <v>6068987.625</v>
          </cell>
        </row>
        <row r="634">
          <cell r="A634" t="str">
            <v>FPEU1</v>
          </cell>
          <cell r="D634">
            <v>1500000</v>
          </cell>
          <cell r="F634">
            <v>121397950.5</v>
          </cell>
        </row>
        <row r="635">
          <cell r="A635" t="str">
            <v>FPEU1</v>
          </cell>
          <cell r="D635">
            <v>1000000</v>
          </cell>
          <cell r="F635">
            <v>80925901</v>
          </cell>
        </row>
        <row r="636">
          <cell r="A636" t="str">
            <v>FPEU1</v>
          </cell>
          <cell r="D636">
            <v>75000</v>
          </cell>
          <cell r="F636">
            <v>6064438.5750000002</v>
          </cell>
        </row>
        <row r="637">
          <cell r="A637" t="str">
            <v>FPEU1</v>
          </cell>
          <cell r="D637">
            <v>100000</v>
          </cell>
          <cell r="F637">
            <v>8077426.4000000004</v>
          </cell>
        </row>
        <row r="638">
          <cell r="A638" t="str">
            <v>FPEU1</v>
          </cell>
          <cell r="D638">
            <v>150000</v>
          </cell>
          <cell r="F638">
            <v>12117959.25</v>
          </cell>
        </row>
        <row r="639">
          <cell r="A639" t="str">
            <v>FPEU1</v>
          </cell>
          <cell r="D639">
            <v>100000</v>
          </cell>
          <cell r="F639">
            <v>8082278.7999999998</v>
          </cell>
        </row>
        <row r="640">
          <cell r="A640" t="str">
            <v>FPEU1</v>
          </cell>
          <cell r="D640">
            <v>300000</v>
          </cell>
          <cell r="F640">
            <v>24246836.400000002</v>
          </cell>
        </row>
        <row r="641">
          <cell r="A641" t="str">
            <v>FPEU2</v>
          </cell>
          <cell r="D641">
            <v>1500000</v>
          </cell>
          <cell r="F641">
            <v>121752781.5</v>
          </cell>
        </row>
        <row r="642">
          <cell r="A642" t="str">
            <v>FPEU2</v>
          </cell>
          <cell r="D642">
            <v>1000000</v>
          </cell>
          <cell r="F642">
            <v>80853115</v>
          </cell>
        </row>
        <row r="643">
          <cell r="A643" t="str">
            <v>FPEU1</v>
          </cell>
          <cell r="D643">
            <v>150000</v>
          </cell>
          <cell r="F643">
            <v>12117049.35</v>
          </cell>
        </row>
        <row r="644">
          <cell r="A644" t="str">
            <v>FPEU2</v>
          </cell>
          <cell r="D644">
            <v>100000</v>
          </cell>
          <cell r="F644">
            <v>8109573.5000000009</v>
          </cell>
        </row>
        <row r="645">
          <cell r="A645" t="str">
            <v>FPEU2</v>
          </cell>
          <cell r="D645">
            <v>200000</v>
          </cell>
          <cell r="F645">
            <v>16237343.6</v>
          </cell>
        </row>
        <row r="646">
          <cell r="A646" t="str">
            <v>FPEU2</v>
          </cell>
          <cell r="D646">
            <v>100000</v>
          </cell>
          <cell r="F646">
            <v>8135144.0999999996</v>
          </cell>
        </row>
        <row r="647">
          <cell r="A647" t="str">
            <v>FPEU2</v>
          </cell>
          <cell r="D647">
            <v>1000000</v>
          </cell>
          <cell r="F647">
            <v>80981137</v>
          </cell>
        </row>
        <row r="648">
          <cell r="A648" t="str">
            <v>FPEU1</v>
          </cell>
          <cell r="D648">
            <v>2000000</v>
          </cell>
          <cell r="F648">
            <v>161986556</v>
          </cell>
        </row>
        <row r="649">
          <cell r="A649" t="str">
            <v>FPEU2</v>
          </cell>
          <cell r="D649">
            <v>100000</v>
          </cell>
          <cell r="F649">
            <v>8075602.7999999998</v>
          </cell>
        </row>
        <row r="650">
          <cell r="A650" t="str">
            <v>FPEU2</v>
          </cell>
          <cell r="D650">
            <v>100000</v>
          </cell>
          <cell r="F650">
            <v>8093204.5999999996</v>
          </cell>
        </row>
        <row r="651">
          <cell r="A651" t="str">
            <v>FPEU2</v>
          </cell>
          <cell r="D651">
            <v>50000</v>
          </cell>
          <cell r="F651">
            <v>4057697.35</v>
          </cell>
        </row>
        <row r="652">
          <cell r="A652" t="str">
            <v>FPEU2</v>
          </cell>
          <cell r="D652">
            <v>200000</v>
          </cell>
          <cell r="F652">
            <v>16330327.600000001</v>
          </cell>
        </row>
        <row r="653">
          <cell r="A653" t="str">
            <v>FPEU2</v>
          </cell>
          <cell r="D653">
            <v>600000</v>
          </cell>
          <cell r="F653">
            <v>48783409.200000003</v>
          </cell>
        </row>
        <row r="654">
          <cell r="A654" t="str">
            <v>FPEU2</v>
          </cell>
          <cell r="D654">
            <v>60000</v>
          </cell>
          <cell r="F654">
            <v>4849527.42</v>
          </cell>
        </row>
        <row r="655">
          <cell r="A655" t="str">
            <v>FPEU2</v>
          </cell>
          <cell r="D655">
            <v>225000</v>
          </cell>
          <cell r="F655">
            <v>18198019.125</v>
          </cell>
        </row>
        <row r="656">
          <cell r="A656" t="str">
            <v>FPEU2</v>
          </cell>
          <cell r="D656">
            <v>100000</v>
          </cell>
          <cell r="F656">
            <v>8111680.6999999993</v>
          </cell>
        </row>
        <row r="657">
          <cell r="A657" t="str">
            <v>FPEU2</v>
          </cell>
          <cell r="D657">
            <v>200000</v>
          </cell>
          <cell r="F657">
            <v>16267064</v>
          </cell>
        </row>
        <row r="658">
          <cell r="A658" t="str">
            <v>FPEU2</v>
          </cell>
          <cell r="D658">
            <v>40000</v>
          </cell>
          <cell r="F658">
            <v>3247585.8</v>
          </cell>
        </row>
        <row r="659">
          <cell r="A659" t="str">
            <v>FPEU2</v>
          </cell>
          <cell r="D659">
            <v>65000</v>
          </cell>
          <cell r="F659">
            <v>5272592.4550000001</v>
          </cell>
        </row>
        <row r="660">
          <cell r="A660" t="str">
            <v>FPEU2</v>
          </cell>
          <cell r="D660">
            <v>40000</v>
          </cell>
          <cell r="F660">
            <v>3234824.4</v>
          </cell>
        </row>
        <row r="661">
          <cell r="A661" t="str">
            <v>FPEU2</v>
          </cell>
          <cell r="D661">
            <v>80000</v>
          </cell>
          <cell r="F661">
            <v>6478389.6000000006</v>
          </cell>
        </row>
        <row r="662">
          <cell r="A662" t="str">
            <v>FPEU2</v>
          </cell>
          <cell r="D662">
            <v>60000</v>
          </cell>
          <cell r="F662">
            <v>4851872.4000000004</v>
          </cell>
        </row>
        <row r="663">
          <cell r="A663" t="str">
            <v>FPEU2</v>
          </cell>
          <cell r="D663">
            <v>500000</v>
          </cell>
          <cell r="F663">
            <v>40526807.5</v>
          </cell>
        </row>
        <row r="664">
          <cell r="A664" t="str">
            <v>FPEU2</v>
          </cell>
          <cell r="D664">
            <v>210000</v>
          </cell>
          <cell r="F664">
            <v>17127422.969999999</v>
          </cell>
        </row>
        <row r="665">
          <cell r="A665" t="str">
            <v>FPEU2</v>
          </cell>
          <cell r="D665">
            <v>1000000</v>
          </cell>
          <cell r="F665">
            <v>80991510</v>
          </cell>
        </row>
        <row r="666">
          <cell r="A666" t="str">
            <v>FPEU2</v>
          </cell>
          <cell r="D666">
            <v>200000</v>
          </cell>
          <cell r="F666">
            <v>16243835.200000001</v>
          </cell>
        </row>
        <row r="667">
          <cell r="A667" t="str">
            <v>FPEU2</v>
          </cell>
          <cell r="D667">
            <v>300000</v>
          </cell>
          <cell r="F667">
            <v>24363931.5</v>
          </cell>
        </row>
        <row r="668">
          <cell r="A668" t="str">
            <v>FPEU2</v>
          </cell>
          <cell r="D668">
            <v>200000</v>
          </cell>
          <cell r="F668">
            <v>16255977.4</v>
          </cell>
        </row>
        <row r="669">
          <cell r="A669" t="str">
            <v>FPEU2</v>
          </cell>
          <cell r="D669">
            <v>1000000</v>
          </cell>
          <cell r="F669">
            <v>80478152</v>
          </cell>
        </row>
        <row r="670">
          <cell r="A670" t="str">
            <v>FPEU2</v>
          </cell>
          <cell r="D670">
            <v>100000</v>
          </cell>
          <cell r="F670">
            <v>8010234.8000000007</v>
          </cell>
        </row>
        <row r="671">
          <cell r="A671" t="str">
            <v>FPEU2</v>
          </cell>
          <cell r="D671">
            <v>1500000</v>
          </cell>
          <cell r="F671">
            <v>120711432</v>
          </cell>
        </row>
        <row r="672">
          <cell r="A672" t="str">
            <v>FPEU2</v>
          </cell>
          <cell r="D672">
            <v>60000</v>
          </cell>
          <cell r="F672">
            <v>4795574.6999999993</v>
          </cell>
        </row>
        <row r="673">
          <cell r="A673" t="str">
            <v>FPEU2</v>
          </cell>
          <cell r="D673">
            <v>100000</v>
          </cell>
          <cell r="F673">
            <v>8017323.7000000002</v>
          </cell>
        </row>
        <row r="674">
          <cell r="A674" t="str">
            <v>FPEU2</v>
          </cell>
          <cell r="D674">
            <v>100000</v>
          </cell>
          <cell r="F674">
            <v>8026432.2000000011</v>
          </cell>
        </row>
        <row r="675">
          <cell r="A675" t="str">
            <v>FPEU2</v>
          </cell>
          <cell r="D675">
            <v>100000</v>
          </cell>
          <cell r="F675">
            <v>8034326.2999999989</v>
          </cell>
        </row>
        <row r="676">
          <cell r="A676" t="str">
            <v>FPEU2</v>
          </cell>
          <cell r="D676">
            <v>250000</v>
          </cell>
          <cell r="F676">
            <v>19996413.25</v>
          </cell>
        </row>
        <row r="677">
          <cell r="A677" t="str">
            <v>FPEU2</v>
          </cell>
          <cell r="D677">
            <v>150000</v>
          </cell>
          <cell r="F677">
            <v>11984806.800000001</v>
          </cell>
        </row>
        <row r="678">
          <cell r="A678" t="str">
            <v>FPEU2</v>
          </cell>
          <cell r="D678">
            <v>100000</v>
          </cell>
          <cell r="F678">
            <v>8018708.9000000004</v>
          </cell>
        </row>
        <row r="679">
          <cell r="A679" t="str">
            <v>FPEU2</v>
          </cell>
          <cell r="D679">
            <v>500000</v>
          </cell>
          <cell r="F679">
            <v>40029000</v>
          </cell>
        </row>
        <row r="680">
          <cell r="A680" t="str">
            <v>FPEU2</v>
          </cell>
          <cell r="D680">
            <v>100000</v>
          </cell>
          <cell r="F680">
            <v>8019749.5</v>
          </cell>
        </row>
        <row r="681">
          <cell r="A681" t="str">
            <v>FPEU2</v>
          </cell>
          <cell r="D681">
            <v>200000</v>
          </cell>
          <cell r="F681">
            <v>16028582</v>
          </cell>
        </row>
        <row r="682">
          <cell r="A682" t="str">
            <v>FPEU2</v>
          </cell>
          <cell r="D682">
            <v>250000</v>
          </cell>
          <cell r="F682">
            <v>20128218.75</v>
          </cell>
        </row>
        <row r="683">
          <cell r="A683" t="str">
            <v>FPEU2</v>
          </cell>
          <cell r="D683">
            <v>325000</v>
          </cell>
          <cell r="F683">
            <v>25931930.050000001</v>
          </cell>
        </row>
        <row r="684">
          <cell r="A684" t="str">
            <v>FPEU2</v>
          </cell>
          <cell r="D684">
            <v>100000</v>
          </cell>
          <cell r="F684">
            <v>7987249.7999999989</v>
          </cell>
        </row>
        <row r="685">
          <cell r="A685" t="str">
            <v>FPEU2</v>
          </cell>
          <cell r="D685">
            <v>250000</v>
          </cell>
          <cell r="F685">
            <v>20066385.75</v>
          </cell>
        </row>
        <row r="686">
          <cell r="A686" t="str">
            <v>FPEU2</v>
          </cell>
          <cell r="D686">
            <v>100000</v>
          </cell>
          <cell r="F686">
            <v>8049648.7999999998</v>
          </cell>
        </row>
        <row r="687">
          <cell r="A687" t="str">
            <v>FPEU2</v>
          </cell>
          <cell r="D687">
            <v>1000000</v>
          </cell>
          <cell r="F687">
            <v>80441790</v>
          </cell>
        </row>
        <row r="688">
          <cell r="A688" t="str">
            <v>FPEU2</v>
          </cell>
          <cell r="D688">
            <v>175000</v>
          </cell>
          <cell r="F688">
            <v>13950696.024999999</v>
          </cell>
        </row>
        <row r="689">
          <cell r="A689" t="str">
            <v>FPEU2</v>
          </cell>
          <cell r="D689">
            <v>150000</v>
          </cell>
          <cell r="F689">
            <v>12037718.250000002</v>
          </cell>
        </row>
        <row r="690">
          <cell r="A690" t="str">
            <v>FPEU2</v>
          </cell>
          <cell r="D690">
            <v>100000</v>
          </cell>
          <cell r="F690">
            <v>8005260</v>
          </cell>
        </row>
        <row r="691">
          <cell r="A691" t="str">
            <v>FPEU2</v>
          </cell>
          <cell r="D691">
            <v>150000</v>
          </cell>
          <cell r="F691">
            <v>11971771.949999999</v>
          </cell>
        </row>
        <row r="692">
          <cell r="A692" t="str">
            <v>FPEU2</v>
          </cell>
          <cell r="D692">
            <v>100000</v>
          </cell>
          <cell r="F692">
            <v>7938651.5999999996</v>
          </cell>
        </row>
        <row r="693">
          <cell r="A693" t="str">
            <v>FPEU2</v>
          </cell>
          <cell r="D693">
            <v>350000</v>
          </cell>
          <cell r="F693">
            <v>27696003.649999999</v>
          </cell>
        </row>
        <row r="694">
          <cell r="A694" t="str">
            <v>FPEU2</v>
          </cell>
          <cell r="D694">
            <v>100000</v>
          </cell>
          <cell r="F694">
            <v>7951426.2000000002</v>
          </cell>
        </row>
        <row r="695">
          <cell r="A695" t="str">
            <v>FPEU2</v>
          </cell>
          <cell r="D695">
            <v>100000</v>
          </cell>
          <cell r="F695">
            <v>7938140.5999999996</v>
          </cell>
        </row>
        <row r="696">
          <cell r="A696" t="str">
            <v>FPEU2</v>
          </cell>
          <cell r="D696">
            <v>100000</v>
          </cell>
          <cell r="F696">
            <v>7944212.2999999998</v>
          </cell>
        </row>
        <row r="697">
          <cell r="A697" t="str">
            <v>FPEU2</v>
          </cell>
          <cell r="D697">
            <v>100000</v>
          </cell>
          <cell r="F697">
            <v>7936953.8000000007</v>
          </cell>
        </row>
        <row r="698">
          <cell r="A698" t="str">
            <v>FPEU2</v>
          </cell>
          <cell r="D698">
            <v>300000</v>
          </cell>
          <cell r="F698">
            <v>23863733.999999996</v>
          </cell>
        </row>
        <row r="699">
          <cell r="A699" t="str">
            <v>FPEU2</v>
          </cell>
          <cell r="D699">
            <v>200000</v>
          </cell>
          <cell r="F699">
            <v>15870983.200000001</v>
          </cell>
        </row>
        <row r="700">
          <cell r="A700" t="str">
            <v>FPEU2</v>
          </cell>
          <cell r="D700">
            <v>1500000</v>
          </cell>
          <cell r="F700">
            <v>119121045</v>
          </cell>
        </row>
        <row r="701">
          <cell r="A701" t="str">
            <v>FPEU2</v>
          </cell>
          <cell r="D701">
            <v>6000000</v>
          </cell>
          <cell r="F701">
            <v>476460426</v>
          </cell>
        </row>
        <row r="702">
          <cell r="A702" t="str">
            <v>FPED1</v>
          </cell>
          <cell r="D702">
            <v>600000</v>
          </cell>
          <cell r="F702">
            <v>9917220.6000000015</v>
          </cell>
        </row>
        <row r="703">
          <cell r="A703" t="str">
            <v>FPED1</v>
          </cell>
          <cell r="D703">
            <v>650000</v>
          </cell>
          <cell r="F703">
            <v>10742020.250000002</v>
          </cell>
        </row>
        <row r="704">
          <cell r="A704" t="str">
            <v>FPED2</v>
          </cell>
          <cell r="D704">
            <v>525000</v>
          </cell>
          <cell r="F704">
            <v>8679475.875</v>
          </cell>
        </row>
        <row r="705">
          <cell r="A705" t="str">
            <v>FPED2</v>
          </cell>
          <cell r="D705">
            <v>500000</v>
          </cell>
          <cell r="F705">
            <v>8264272.5000000009</v>
          </cell>
        </row>
        <row r="706">
          <cell r="A706" t="str">
            <v>FPED2</v>
          </cell>
          <cell r="D706">
            <v>650000</v>
          </cell>
          <cell r="F706">
            <v>10742716.4</v>
          </cell>
        </row>
        <row r="707">
          <cell r="A707" t="str">
            <v>FPED2</v>
          </cell>
          <cell r="D707">
            <v>1700000</v>
          </cell>
          <cell r="F707">
            <v>28187176.399999999</v>
          </cell>
        </row>
        <row r="708">
          <cell r="A708" t="str">
            <v>FPDK1</v>
          </cell>
          <cell r="D708">
            <v>900000</v>
          </cell>
          <cell r="F708">
            <v>9767311.1999999993</v>
          </cell>
        </row>
        <row r="709">
          <cell r="A709" t="str">
            <v>FPCD1</v>
          </cell>
          <cell r="D709">
            <v>80000</v>
          </cell>
          <cell r="F709">
            <v>4204783.3600000003</v>
          </cell>
        </row>
        <row r="710">
          <cell r="A710" t="str">
            <v>FPCD1</v>
          </cell>
          <cell r="D710">
            <v>100000</v>
          </cell>
          <cell r="F710">
            <v>5246885.8</v>
          </cell>
        </row>
        <row r="711">
          <cell r="A711" t="str">
            <v>FPCD2</v>
          </cell>
          <cell r="D711">
            <v>100000</v>
          </cell>
          <cell r="F711">
            <v>5257025.3</v>
          </cell>
        </row>
        <row r="712">
          <cell r="A712" t="str">
            <v>FPCD2</v>
          </cell>
          <cell r="D712">
            <v>100000</v>
          </cell>
          <cell r="F712">
            <v>5161411.3000000007</v>
          </cell>
        </row>
      </sheetData>
      <sheetData sheetId="4" refreshError="1">
        <row r="1">
          <cell r="A1" t="str">
            <v>Cur/P/S</v>
          </cell>
          <cell r="D1" t="str">
            <v xml:space="preserve">Fc Amount </v>
          </cell>
          <cell r="F1" t="str">
            <v xml:space="preserve">Eqvt. Pkr </v>
          </cell>
        </row>
        <row r="2">
          <cell r="A2" t="str">
            <v>FSEU2</v>
          </cell>
          <cell r="D2">
            <v>846654</v>
          </cell>
          <cell r="F2">
            <v>69002301</v>
          </cell>
        </row>
        <row r="3">
          <cell r="A3" t="str">
            <v>FSEU2</v>
          </cell>
          <cell r="D3">
            <v>662875</v>
          </cell>
          <cell r="F3">
            <v>54249027.125</v>
          </cell>
        </row>
        <row r="4">
          <cell r="A4" t="str">
            <v>FSEU2</v>
          </cell>
          <cell r="D4">
            <v>1400000</v>
          </cell>
          <cell r="F4">
            <v>114730000</v>
          </cell>
        </row>
        <row r="5">
          <cell r="A5" t="str">
            <v>FSEU2</v>
          </cell>
          <cell r="D5">
            <v>7422000</v>
          </cell>
          <cell r="F5">
            <v>612323906.39999998</v>
          </cell>
        </row>
        <row r="6">
          <cell r="A6" t="str">
            <v>FSJY2</v>
          </cell>
          <cell r="D6">
            <v>115900000</v>
          </cell>
          <cell r="F6">
            <v>62065609.000000007</v>
          </cell>
        </row>
        <row r="7">
          <cell r="A7" t="str">
            <v>FSJY2</v>
          </cell>
          <cell r="D7">
            <v>6363738</v>
          </cell>
          <cell r="F7">
            <v>3281385.1348440005</v>
          </cell>
        </row>
        <row r="8">
          <cell r="A8" t="str">
            <v>FSJY2</v>
          </cell>
          <cell r="D8">
            <v>6363738</v>
          </cell>
          <cell r="F8">
            <v>3284439.729084</v>
          </cell>
        </row>
        <row r="9">
          <cell r="A9" t="str">
            <v>FSJY2</v>
          </cell>
          <cell r="D9">
            <v>11027262</v>
          </cell>
          <cell r="F9">
            <v>5691368.4089159993</v>
          </cell>
        </row>
        <row r="10">
          <cell r="A10" t="str">
            <v>FSJY2</v>
          </cell>
          <cell r="D10">
            <v>12727476</v>
          </cell>
          <cell r="F10">
            <v>6535151.6467680009</v>
          </cell>
        </row>
        <row r="11">
          <cell r="A11" t="str">
            <v>FSJY2</v>
          </cell>
          <cell r="D11">
            <v>11027262</v>
          </cell>
          <cell r="F11">
            <v>5662146.1646160008</v>
          </cell>
        </row>
        <row r="12">
          <cell r="A12" t="str">
            <v>FSJY2</v>
          </cell>
          <cell r="D12">
            <v>25228488</v>
          </cell>
          <cell r="F12">
            <v>12839130.742031999</v>
          </cell>
        </row>
        <row r="13">
          <cell r="A13" t="str">
            <v>FSJY2</v>
          </cell>
          <cell r="D13">
            <v>25228488</v>
          </cell>
          <cell r="F13">
            <v>12852047.727888001</v>
          </cell>
        </row>
        <row r="14">
          <cell r="A14" t="str">
            <v>FSJY2</v>
          </cell>
          <cell r="D14">
            <v>845000</v>
          </cell>
          <cell r="F14">
            <v>438090.25</v>
          </cell>
        </row>
        <row r="15">
          <cell r="A15" t="str">
            <v>FSJY2</v>
          </cell>
          <cell r="D15">
            <v>845000</v>
          </cell>
          <cell r="F15">
            <v>443802.44999999995</v>
          </cell>
        </row>
        <row r="16">
          <cell r="A16" t="str">
            <v>FSJY2</v>
          </cell>
          <cell r="D16">
            <v>27490536</v>
          </cell>
          <cell r="F16">
            <v>14317263.582552001</v>
          </cell>
        </row>
        <row r="17">
          <cell r="A17" t="str">
            <v>FSJY2</v>
          </cell>
          <cell r="D17">
            <v>19974870</v>
          </cell>
          <cell r="F17">
            <v>10395901.116630001</v>
          </cell>
        </row>
        <row r="18">
          <cell r="A18" t="str">
            <v>FSJY2</v>
          </cell>
          <cell r="D18">
            <v>6363738</v>
          </cell>
          <cell r="F18">
            <v>3312001.0783620002</v>
          </cell>
        </row>
        <row r="19">
          <cell r="A19" t="str">
            <v>FSJY3</v>
          </cell>
          <cell r="D19">
            <v>1000000000</v>
          </cell>
          <cell r="F19">
            <v>543341000</v>
          </cell>
        </row>
        <row r="20">
          <cell r="A20" t="str">
            <v>FSJY3</v>
          </cell>
          <cell r="D20">
            <v>1000000000</v>
          </cell>
          <cell r="F20">
            <v>543341000</v>
          </cell>
        </row>
        <row r="21">
          <cell r="A21" t="str">
            <v>FSJY3</v>
          </cell>
          <cell r="D21">
            <v>1000000000</v>
          </cell>
          <cell r="F21">
            <v>525776000</v>
          </cell>
        </row>
        <row r="22">
          <cell r="A22" t="str">
            <v>FSJY3</v>
          </cell>
          <cell r="D22">
            <v>1000000000</v>
          </cell>
          <cell r="F22">
            <v>546996000</v>
          </cell>
        </row>
        <row r="23">
          <cell r="A23" t="str">
            <v>FSJY3</v>
          </cell>
          <cell r="D23">
            <v>1000000000</v>
          </cell>
          <cell r="F23">
            <v>546996000</v>
          </cell>
        </row>
        <row r="24">
          <cell r="A24" t="str">
            <v>FSJY2</v>
          </cell>
          <cell r="D24">
            <v>100000000</v>
          </cell>
          <cell r="F24">
            <v>51694900</v>
          </cell>
        </row>
        <row r="25">
          <cell r="A25" t="str">
            <v>FSJY2</v>
          </cell>
          <cell r="D25">
            <v>100000000</v>
          </cell>
          <cell r="F25">
            <v>50309300</v>
          </cell>
        </row>
        <row r="26">
          <cell r="A26" t="str">
            <v>FSJY2</v>
          </cell>
          <cell r="D26">
            <v>100000000</v>
          </cell>
          <cell r="F26">
            <v>51476800</v>
          </cell>
        </row>
        <row r="27">
          <cell r="A27" t="str">
            <v>FSJY2</v>
          </cell>
          <cell r="D27">
            <v>100000000</v>
          </cell>
          <cell r="F27">
            <v>50000000</v>
          </cell>
        </row>
        <row r="28">
          <cell r="A28" t="str">
            <v>FSJY2</v>
          </cell>
          <cell r="D28">
            <v>100000000</v>
          </cell>
          <cell r="F28">
            <v>51788800</v>
          </cell>
        </row>
        <row r="29">
          <cell r="A29" t="str">
            <v>FSJY2</v>
          </cell>
          <cell r="D29">
            <v>100000000</v>
          </cell>
          <cell r="F29">
            <v>50331099.999999993</v>
          </cell>
        </row>
        <row r="30">
          <cell r="A30" t="str">
            <v>FSJY2</v>
          </cell>
          <cell r="D30">
            <v>200000000</v>
          </cell>
          <cell r="F30">
            <v>106350799.99999999</v>
          </cell>
        </row>
        <row r="31">
          <cell r="A31" t="str">
            <v>FSJY2</v>
          </cell>
          <cell r="D31">
            <v>200000000</v>
          </cell>
          <cell r="F31">
            <v>106350799.99999999</v>
          </cell>
        </row>
        <row r="32">
          <cell r="A32" t="str">
            <v>FSSF2</v>
          </cell>
          <cell r="D32">
            <v>948486</v>
          </cell>
          <cell r="F32">
            <v>47452754.579999998</v>
          </cell>
        </row>
        <row r="33">
          <cell r="A33" t="str">
            <v>FSUS2</v>
          </cell>
          <cell r="D33">
            <v>5000000</v>
          </cell>
          <cell r="F33">
            <v>315000000</v>
          </cell>
        </row>
        <row r="34">
          <cell r="A34" t="str">
            <v>FSUS2</v>
          </cell>
          <cell r="D34">
            <v>25799794</v>
          </cell>
          <cell r="F34">
            <v>1624355030.24</v>
          </cell>
        </row>
        <row r="35">
          <cell r="A35" t="str">
            <v>FSUS2</v>
          </cell>
          <cell r="D35">
            <v>1126000</v>
          </cell>
          <cell r="F35">
            <v>70014680</v>
          </cell>
        </row>
        <row r="36">
          <cell r="A36" t="str">
            <v>FSUS2</v>
          </cell>
          <cell r="D36">
            <v>485452</v>
          </cell>
          <cell r="F36">
            <v>30204823.439999998</v>
          </cell>
        </row>
        <row r="37">
          <cell r="A37" t="str">
            <v>FSUS2</v>
          </cell>
          <cell r="D37">
            <v>1266288</v>
          </cell>
          <cell r="F37">
            <v>79003708.320000008</v>
          </cell>
        </row>
        <row r="38">
          <cell r="A38" t="str">
            <v>FSUS2</v>
          </cell>
          <cell r="D38">
            <v>199000</v>
          </cell>
          <cell r="F38">
            <v>12596700</v>
          </cell>
        </row>
        <row r="39">
          <cell r="A39" t="str">
            <v>FSUS2</v>
          </cell>
          <cell r="D39">
            <v>940600</v>
          </cell>
          <cell r="F39">
            <v>57828088</v>
          </cell>
        </row>
        <row r="40">
          <cell r="A40" t="str">
            <v>FSUS2</v>
          </cell>
          <cell r="D40">
            <v>220550</v>
          </cell>
          <cell r="F40">
            <v>13689538.5</v>
          </cell>
        </row>
        <row r="41">
          <cell r="A41" t="str">
            <v>FSUS2</v>
          </cell>
          <cell r="D41">
            <v>64846</v>
          </cell>
          <cell r="F41">
            <v>4018506.62</v>
          </cell>
        </row>
        <row r="42">
          <cell r="A42" t="str">
            <v>FSUS2</v>
          </cell>
          <cell r="D42">
            <v>362584</v>
          </cell>
          <cell r="F42">
            <v>22295290.16</v>
          </cell>
        </row>
        <row r="43">
          <cell r="A43" t="str">
            <v>FSUS2</v>
          </cell>
          <cell r="D43">
            <v>244521</v>
          </cell>
          <cell r="F43">
            <v>15040486.709999999</v>
          </cell>
        </row>
        <row r="44">
          <cell r="A44" t="str">
            <v>FSUS2</v>
          </cell>
          <cell r="D44">
            <v>4464</v>
          </cell>
          <cell r="F44">
            <v>275205.59999999998</v>
          </cell>
        </row>
        <row r="45">
          <cell r="A45" t="str">
            <v>FSUS2</v>
          </cell>
          <cell r="D45">
            <v>32174.65</v>
          </cell>
          <cell r="F45">
            <v>1983567.1725000001</v>
          </cell>
        </row>
        <row r="46">
          <cell r="A46" t="str">
            <v>FSUS2</v>
          </cell>
          <cell r="D46">
            <v>16224</v>
          </cell>
          <cell r="F46">
            <v>999560.64</v>
          </cell>
        </row>
        <row r="47">
          <cell r="A47" t="str">
            <v>FSUS2</v>
          </cell>
          <cell r="D47">
            <v>44955</v>
          </cell>
          <cell r="F47">
            <v>2785411.8</v>
          </cell>
        </row>
        <row r="48">
          <cell r="A48" t="str">
            <v>FSUS2</v>
          </cell>
          <cell r="D48">
            <v>51293.4</v>
          </cell>
          <cell r="F48">
            <v>3166341.5819999999</v>
          </cell>
        </row>
        <row r="49">
          <cell r="A49" t="str">
            <v>FSUS2</v>
          </cell>
          <cell r="D49">
            <v>51643.4</v>
          </cell>
          <cell r="F49">
            <v>3187947.0819999999</v>
          </cell>
        </row>
        <row r="50">
          <cell r="A50" t="str">
            <v>FSUS2</v>
          </cell>
          <cell r="D50">
            <v>13436</v>
          </cell>
          <cell r="F50">
            <v>830076.08</v>
          </cell>
        </row>
        <row r="51">
          <cell r="A51" t="str">
            <v>FSUS2</v>
          </cell>
          <cell r="D51">
            <v>13436</v>
          </cell>
          <cell r="F51">
            <v>830076.08</v>
          </cell>
        </row>
        <row r="52">
          <cell r="A52" t="str">
            <v>FSUS2</v>
          </cell>
          <cell r="D52">
            <v>1656.87</v>
          </cell>
          <cell r="F52">
            <v>102394.56599999999</v>
          </cell>
        </row>
        <row r="53">
          <cell r="A53" t="str">
            <v>FSUS2</v>
          </cell>
          <cell r="D53">
            <v>2223.19</v>
          </cell>
          <cell r="F53">
            <v>136948.50400000002</v>
          </cell>
        </row>
        <row r="54">
          <cell r="A54" t="str">
            <v>FSUS2</v>
          </cell>
          <cell r="D54">
            <v>791.61</v>
          </cell>
          <cell r="F54">
            <v>48486.112500000003</v>
          </cell>
        </row>
        <row r="55">
          <cell r="A55" t="str">
            <v>FSUS2</v>
          </cell>
          <cell r="D55">
            <v>392.69</v>
          </cell>
          <cell r="F55">
            <v>23946.236199999999</v>
          </cell>
        </row>
        <row r="56">
          <cell r="A56" t="str">
            <v>FSUS2</v>
          </cell>
          <cell r="D56">
            <v>2200000</v>
          </cell>
          <cell r="F56">
            <v>134442000</v>
          </cell>
        </row>
        <row r="57">
          <cell r="A57" t="str">
            <v>FSUS2</v>
          </cell>
          <cell r="D57">
            <v>21420</v>
          </cell>
          <cell r="F57">
            <v>1321614</v>
          </cell>
        </row>
        <row r="58">
          <cell r="A58" t="str">
            <v>FSUS2</v>
          </cell>
          <cell r="D58">
            <v>35200</v>
          </cell>
          <cell r="F58">
            <v>2150368</v>
          </cell>
        </row>
        <row r="59">
          <cell r="A59" t="str">
            <v>FSUS2</v>
          </cell>
          <cell r="D59">
            <v>35200</v>
          </cell>
          <cell r="F59">
            <v>2150368</v>
          </cell>
        </row>
        <row r="60">
          <cell r="A60" t="str">
            <v>FSUS2</v>
          </cell>
          <cell r="D60">
            <v>21420</v>
          </cell>
          <cell r="F60">
            <v>1321614</v>
          </cell>
        </row>
        <row r="61">
          <cell r="A61" t="str">
            <v>FSUS2</v>
          </cell>
          <cell r="D61">
            <v>440</v>
          </cell>
          <cell r="F61">
            <v>27222.799999999999</v>
          </cell>
        </row>
        <row r="62">
          <cell r="A62" t="str">
            <v>FSUS2</v>
          </cell>
          <cell r="D62">
            <v>440</v>
          </cell>
          <cell r="F62">
            <v>27222.799999999999</v>
          </cell>
        </row>
        <row r="63">
          <cell r="A63" t="str">
            <v>FSUS2</v>
          </cell>
          <cell r="D63">
            <v>46083.4</v>
          </cell>
          <cell r="F63">
            <v>2870995.82</v>
          </cell>
        </row>
        <row r="64">
          <cell r="A64" t="str">
            <v>FSUS2</v>
          </cell>
          <cell r="D64">
            <v>615000</v>
          </cell>
          <cell r="F64">
            <v>38142300</v>
          </cell>
        </row>
        <row r="65">
          <cell r="A65" t="str">
            <v>FSUS2</v>
          </cell>
          <cell r="D65">
            <v>10000000</v>
          </cell>
          <cell r="F65">
            <v>614100000</v>
          </cell>
        </row>
        <row r="66">
          <cell r="A66" t="str">
            <v>FSUS2</v>
          </cell>
          <cell r="D66">
            <v>5000000</v>
          </cell>
          <cell r="F66">
            <v>304750000</v>
          </cell>
        </row>
        <row r="67">
          <cell r="A67" t="str">
            <v>FSUS2</v>
          </cell>
          <cell r="D67">
            <v>42503.040000000001</v>
          </cell>
          <cell r="F67">
            <v>2539556.64</v>
          </cell>
        </row>
        <row r="68">
          <cell r="A68" t="str">
            <v>FSUS3</v>
          </cell>
          <cell r="D68">
            <v>8620689.6600000001</v>
          </cell>
          <cell r="F68">
            <v>525775862.36340004</v>
          </cell>
        </row>
        <row r="69">
          <cell r="A69" t="str">
            <v>FSUS3</v>
          </cell>
          <cell r="D69">
            <v>8908685.9700000007</v>
          </cell>
          <cell r="F69">
            <v>543340757.31030011</v>
          </cell>
        </row>
        <row r="70">
          <cell r="A70" t="str">
            <v>FSUS3</v>
          </cell>
          <cell r="D70">
            <v>8908685.9700000007</v>
          </cell>
          <cell r="F70">
            <v>543340757.31030011</v>
          </cell>
        </row>
        <row r="71">
          <cell r="A71" t="str">
            <v>FSUS3</v>
          </cell>
          <cell r="D71">
            <v>8968609.8699999992</v>
          </cell>
          <cell r="F71">
            <v>546995515.97130001</v>
          </cell>
        </row>
        <row r="72">
          <cell r="A72" t="str">
            <v>FSUS3</v>
          </cell>
          <cell r="D72">
            <v>8968609.8699999992</v>
          </cell>
          <cell r="F72">
            <v>546995515.97130001</v>
          </cell>
        </row>
        <row r="73">
          <cell r="A73" t="str">
            <v>FSUS2</v>
          </cell>
          <cell r="D73">
            <v>847457.63</v>
          </cell>
          <cell r="F73">
            <v>51694915.43</v>
          </cell>
        </row>
        <row r="74">
          <cell r="A74" t="str">
            <v>FSUS2</v>
          </cell>
          <cell r="D74">
            <v>824742.27</v>
          </cell>
          <cell r="F74">
            <v>50309278.469999999</v>
          </cell>
        </row>
        <row r="75">
          <cell r="A75" t="str">
            <v>FSUS2</v>
          </cell>
          <cell r="D75">
            <v>843881.86</v>
          </cell>
          <cell r="F75">
            <v>51476793.460000001</v>
          </cell>
        </row>
        <row r="76">
          <cell r="A76" t="str">
            <v>FSUS2</v>
          </cell>
          <cell r="D76">
            <v>819672.13</v>
          </cell>
          <cell r="F76">
            <v>49999999.93</v>
          </cell>
        </row>
        <row r="77">
          <cell r="A77" t="str">
            <v>FSUS2</v>
          </cell>
          <cell r="D77">
            <v>851788.76</v>
          </cell>
          <cell r="F77">
            <v>51788756.607999995</v>
          </cell>
        </row>
        <row r="78">
          <cell r="A78" t="str">
            <v>FSUS2</v>
          </cell>
          <cell r="D78">
            <v>827814.57</v>
          </cell>
          <cell r="F78">
            <v>50331125.855999991</v>
          </cell>
        </row>
        <row r="79">
          <cell r="A79" t="str">
            <v>FSUS2</v>
          </cell>
          <cell r="D79">
            <v>1754385.96</v>
          </cell>
          <cell r="F79">
            <v>106350876.8952</v>
          </cell>
        </row>
        <row r="80">
          <cell r="A80" t="str">
            <v>FSUS2</v>
          </cell>
          <cell r="D80">
            <v>1754385.96</v>
          </cell>
          <cell r="F80">
            <v>106350876.8952</v>
          </cell>
        </row>
        <row r="81">
          <cell r="A81" t="str">
            <v>FPEU2</v>
          </cell>
          <cell r="D81">
            <v>17000</v>
          </cell>
          <cell r="F81">
            <v>1326340</v>
          </cell>
        </row>
        <row r="82">
          <cell r="A82" t="str">
            <v>FPEU2</v>
          </cell>
          <cell r="D82">
            <v>48716</v>
          </cell>
          <cell r="F82">
            <v>3775490</v>
          </cell>
        </row>
        <row r="83">
          <cell r="A83" t="str">
            <v>FPEU2</v>
          </cell>
          <cell r="D83">
            <v>7962.1</v>
          </cell>
          <cell r="F83">
            <v>621185.52538000001</v>
          </cell>
        </row>
        <row r="84">
          <cell r="A84" t="str">
            <v>FPEU2</v>
          </cell>
          <cell r="D84">
            <v>11314</v>
          </cell>
          <cell r="F84">
            <v>889824.60340000002</v>
          </cell>
        </row>
        <row r="85">
          <cell r="A85" t="str">
            <v>FPEU2</v>
          </cell>
          <cell r="D85">
            <v>11486.5</v>
          </cell>
          <cell r="F85">
            <v>901690.25</v>
          </cell>
        </row>
        <row r="86">
          <cell r="A86" t="str">
            <v>FPEU2</v>
          </cell>
          <cell r="D86">
            <v>6854</v>
          </cell>
          <cell r="F86">
            <v>536138.38580000005</v>
          </cell>
        </row>
        <row r="87">
          <cell r="A87" t="str">
            <v>FPEU2</v>
          </cell>
          <cell r="D87">
            <v>3225</v>
          </cell>
          <cell r="F87">
            <v>253810.40250000003</v>
          </cell>
        </row>
        <row r="88">
          <cell r="A88" t="str">
            <v>FPEU2</v>
          </cell>
          <cell r="D88">
            <v>11909.75</v>
          </cell>
          <cell r="F88">
            <v>944443.17499999993</v>
          </cell>
        </row>
        <row r="89">
          <cell r="A89" t="str">
            <v>FPEU2</v>
          </cell>
          <cell r="D89">
            <v>12900</v>
          </cell>
          <cell r="F89">
            <v>1028549.25</v>
          </cell>
        </row>
        <row r="90">
          <cell r="A90" t="str">
            <v>FPEU2</v>
          </cell>
          <cell r="D90">
            <v>18558.32</v>
          </cell>
          <cell r="F90">
            <v>1450332.7080000001</v>
          </cell>
        </row>
        <row r="91">
          <cell r="A91" t="str">
            <v>FPEU2</v>
          </cell>
          <cell r="D91">
            <v>10321.92</v>
          </cell>
          <cell r="F91">
            <v>801034.66598399996</v>
          </cell>
        </row>
        <row r="92">
          <cell r="A92" t="str">
            <v>FPEU2</v>
          </cell>
          <cell r="D92">
            <v>29095.1</v>
          </cell>
          <cell r="F92">
            <v>2265053.5349999997</v>
          </cell>
        </row>
        <row r="93">
          <cell r="A93" t="str">
            <v>FPEU2</v>
          </cell>
          <cell r="D93">
            <v>29548.98</v>
          </cell>
          <cell r="F93">
            <v>2281181.2560000001</v>
          </cell>
        </row>
        <row r="94">
          <cell r="A94" t="str">
            <v>FPEU2</v>
          </cell>
          <cell r="D94">
            <v>30112.16</v>
          </cell>
          <cell r="F94">
            <v>2303580.2399999998</v>
          </cell>
        </row>
        <row r="95">
          <cell r="A95" t="str">
            <v>FPEU2</v>
          </cell>
          <cell r="D95">
            <v>16896</v>
          </cell>
          <cell r="F95">
            <v>1306060.8</v>
          </cell>
        </row>
        <row r="96">
          <cell r="A96" t="str">
            <v>FPEU2</v>
          </cell>
          <cell r="D96">
            <v>25158.14</v>
          </cell>
          <cell r="F96">
            <v>1944221.0592</v>
          </cell>
        </row>
        <row r="97">
          <cell r="A97" t="str">
            <v>FPEU2</v>
          </cell>
          <cell r="D97">
            <v>13569.12</v>
          </cell>
          <cell r="F97">
            <v>1070603.5680000002</v>
          </cell>
        </row>
        <row r="98">
          <cell r="A98" t="str">
            <v>FPEU2</v>
          </cell>
          <cell r="D98">
            <v>15307.57</v>
          </cell>
          <cell r="F98">
            <v>1207767.273</v>
          </cell>
        </row>
        <row r="99">
          <cell r="A99" t="str">
            <v>FPEU2</v>
          </cell>
          <cell r="D99">
            <v>49836.32</v>
          </cell>
          <cell r="F99">
            <v>3907167.4880000004</v>
          </cell>
        </row>
        <row r="100">
          <cell r="A100" t="str">
            <v>FPEU2</v>
          </cell>
          <cell r="D100">
            <v>27951.25</v>
          </cell>
          <cell r="F100">
            <v>2192775.5625</v>
          </cell>
        </row>
        <row r="101">
          <cell r="A101" t="str">
            <v>FPEU2</v>
          </cell>
          <cell r="D101">
            <v>49830.64</v>
          </cell>
          <cell r="F101">
            <v>3876823.7919999999</v>
          </cell>
        </row>
        <row r="102">
          <cell r="A102" t="str">
            <v>FPEU2</v>
          </cell>
          <cell r="D102">
            <v>59581.18</v>
          </cell>
          <cell r="F102">
            <v>4700955.102</v>
          </cell>
        </row>
        <row r="103">
          <cell r="A103" t="str">
            <v>FPEU2</v>
          </cell>
          <cell r="D103">
            <v>15784.58</v>
          </cell>
          <cell r="F103">
            <v>1235932.6140000001</v>
          </cell>
        </row>
        <row r="104">
          <cell r="A104" t="str">
            <v>FPEU2</v>
          </cell>
          <cell r="D104">
            <v>29601.32</v>
          </cell>
          <cell r="F104">
            <v>2320743.4880000004</v>
          </cell>
        </row>
        <row r="105">
          <cell r="A105" t="str">
            <v>FPEU2</v>
          </cell>
          <cell r="D105">
            <v>14245.3</v>
          </cell>
          <cell r="F105">
            <v>1131076.82</v>
          </cell>
        </row>
        <row r="106">
          <cell r="A106" t="str">
            <v>FPEU2</v>
          </cell>
          <cell r="D106">
            <v>24381.4</v>
          </cell>
          <cell r="F106">
            <v>1935883.1600000001</v>
          </cell>
        </row>
        <row r="107">
          <cell r="A107" t="str">
            <v>FPEU2</v>
          </cell>
          <cell r="D107">
            <v>49631.839999999997</v>
          </cell>
          <cell r="F107">
            <v>3940768.0959999999</v>
          </cell>
        </row>
        <row r="108">
          <cell r="A108" t="str">
            <v>FPEU2</v>
          </cell>
          <cell r="D108">
            <v>50000</v>
          </cell>
          <cell r="F108">
            <v>4079500</v>
          </cell>
        </row>
        <row r="109">
          <cell r="A109" t="str">
            <v>FPEU2</v>
          </cell>
          <cell r="D109">
            <v>50000</v>
          </cell>
          <cell r="F109">
            <v>4095000.0000000005</v>
          </cell>
        </row>
        <row r="110">
          <cell r="A110" t="str">
            <v>FPEU2</v>
          </cell>
          <cell r="D110">
            <v>50000</v>
          </cell>
          <cell r="F110">
            <v>4117499.9999999995</v>
          </cell>
        </row>
        <row r="111">
          <cell r="A111" t="str">
            <v>FPEU2</v>
          </cell>
          <cell r="D111">
            <v>14896.98</v>
          </cell>
          <cell r="F111">
            <v>1168966.0205999999</v>
          </cell>
        </row>
        <row r="112">
          <cell r="A112" t="str">
            <v>FPEU2</v>
          </cell>
          <cell r="D112">
            <v>14522.76</v>
          </cell>
          <cell r="F112">
            <v>1146571.902</v>
          </cell>
        </row>
        <row r="113">
          <cell r="A113" t="str">
            <v>FPEU2</v>
          </cell>
          <cell r="D113">
            <v>48600</v>
          </cell>
          <cell r="F113">
            <v>3817530</v>
          </cell>
        </row>
        <row r="114">
          <cell r="A114" t="str">
            <v>FPEU2</v>
          </cell>
          <cell r="D114">
            <v>32995.53</v>
          </cell>
          <cell r="F114">
            <v>2586849.5520000001</v>
          </cell>
        </row>
        <row r="115">
          <cell r="A115" t="str">
            <v>FPEU2</v>
          </cell>
          <cell r="D115">
            <v>11438.28</v>
          </cell>
          <cell r="F115">
            <v>884179.04399999999</v>
          </cell>
        </row>
        <row r="116">
          <cell r="A116" t="str">
            <v>FPEU2</v>
          </cell>
          <cell r="D116">
            <v>15624.72</v>
          </cell>
          <cell r="F116">
            <v>1214040.7439999999</v>
          </cell>
        </row>
        <row r="117">
          <cell r="A117" t="str">
            <v>FPEU2</v>
          </cell>
          <cell r="D117">
            <v>31382.16</v>
          </cell>
          <cell r="F117">
            <v>2455264.8812159998</v>
          </cell>
        </row>
        <row r="118">
          <cell r="A118" t="str">
            <v>FPEU2</v>
          </cell>
          <cell r="D118">
            <v>14919.66</v>
          </cell>
          <cell r="F118">
            <v>1169253.7542000001</v>
          </cell>
        </row>
        <row r="119">
          <cell r="A119" t="str">
            <v>FPEU2</v>
          </cell>
          <cell r="D119">
            <v>15114.03</v>
          </cell>
          <cell r="F119">
            <v>1186451.355</v>
          </cell>
        </row>
        <row r="120">
          <cell r="A120" t="str">
            <v>FPEU2</v>
          </cell>
          <cell r="D120">
            <v>53900</v>
          </cell>
          <cell r="F120">
            <v>4244625</v>
          </cell>
        </row>
        <row r="121">
          <cell r="A121" t="str">
            <v>FPEU2</v>
          </cell>
          <cell r="D121">
            <v>16250</v>
          </cell>
          <cell r="F121">
            <v>1261000</v>
          </cell>
        </row>
        <row r="122">
          <cell r="A122" t="str">
            <v>FPEU2</v>
          </cell>
          <cell r="D122">
            <v>112750</v>
          </cell>
          <cell r="F122">
            <v>9116468.9000000004</v>
          </cell>
        </row>
        <row r="123">
          <cell r="A123" t="str">
            <v>FPEU2</v>
          </cell>
          <cell r="D123">
            <v>526240</v>
          </cell>
          <cell r="F123">
            <v>42662276.799999997</v>
          </cell>
        </row>
        <row r="124">
          <cell r="A124" t="str">
            <v>FPEU2</v>
          </cell>
          <cell r="D124">
            <v>15000</v>
          </cell>
          <cell r="F124">
            <v>1196250</v>
          </cell>
        </row>
        <row r="125">
          <cell r="A125" t="str">
            <v>FPEU2</v>
          </cell>
          <cell r="D125">
            <v>17200</v>
          </cell>
          <cell r="F125">
            <v>1370496.0000000002</v>
          </cell>
        </row>
        <row r="126">
          <cell r="A126" t="str">
            <v>FPEU2</v>
          </cell>
          <cell r="D126">
            <v>12000</v>
          </cell>
          <cell r="F126">
            <v>955440</v>
          </cell>
        </row>
        <row r="127">
          <cell r="A127" t="str">
            <v>FPEU2</v>
          </cell>
          <cell r="D127">
            <v>84480</v>
          </cell>
          <cell r="F127">
            <v>6768537.6000000006</v>
          </cell>
        </row>
        <row r="128">
          <cell r="A128" t="str">
            <v>FPEU2</v>
          </cell>
          <cell r="D128">
            <v>50800</v>
          </cell>
          <cell r="F128">
            <v>4025900</v>
          </cell>
        </row>
        <row r="129">
          <cell r="A129" t="str">
            <v>FPEU2</v>
          </cell>
          <cell r="D129">
            <v>19900</v>
          </cell>
          <cell r="F129">
            <v>1556180</v>
          </cell>
        </row>
        <row r="130">
          <cell r="A130" t="str">
            <v>FPEU2</v>
          </cell>
          <cell r="D130">
            <v>19000</v>
          </cell>
          <cell r="F130">
            <v>1473450</v>
          </cell>
        </row>
        <row r="131">
          <cell r="A131" t="str">
            <v>FPEU2</v>
          </cell>
          <cell r="D131">
            <v>91500</v>
          </cell>
          <cell r="F131">
            <v>7141575</v>
          </cell>
        </row>
        <row r="132">
          <cell r="A132" t="str">
            <v>FPEU2</v>
          </cell>
          <cell r="D132">
            <v>7300</v>
          </cell>
          <cell r="F132">
            <v>574284.43000000005</v>
          </cell>
        </row>
        <row r="133">
          <cell r="A133" t="str">
            <v>FPEU2</v>
          </cell>
          <cell r="D133">
            <v>10000</v>
          </cell>
          <cell r="F133">
            <v>782500</v>
          </cell>
        </row>
        <row r="134">
          <cell r="A134" t="str">
            <v>FPEU2</v>
          </cell>
          <cell r="D134">
            <v>100000</v>
          </cell>
          <cell r="F134">
            <v>8020999.9999999991</v>
          </cell>
        </row>
        <row r="135">
          <cell r="A135" t="str">
            <v>FPEU2</v>
          </cell>
          <cell r="D135">
            <v>55370.23</v>
          </cell>
          <cell r="F135">
            <v>4434048.0184000004</v>
          </cell>
        </row>
        <row r="136">
          <cell r="A136" t="str">
            <v>FPEU2</v>
          </cell>
          <cell r="D136">
            <v>100000</v>
          </cell>
          <cell r="F136">
            <v>8042000</v>
          </cell>
        </row>
        <row r="137">
          <cell r="A137" t="str">
            <v>FPEU2</v>
          </cell>
          <cell r="D137">
            <v>9067.98</v>
          </cell>
          <cell r="F137">
            <v>702043.01159999997</v>
          </cell>
        </row>
        <row r="138">
          <cell r="A138" t="str">
            <v>FPEU2</v>
          </cell>
          <cell r="D138">
            <v>66706.7</v>
          </cell>
          <cell r="F138">
            <v>5156427.9099999992</v>
          </cell>
        </row>
        <row r="139">
          <cell r="A139" t="str">
            <v>FPEU2</v>
          </cell>
          <cell r="D139">
            <v>100429.97</v>
          </cell>
          <cell r="F139">
            <v>7909864.4372000005</v>
          </cell>
        </row>
        <row r="140">
          <cell r="A140" t="str">
            <v>FPEU2</v>
          </cell>
          <cell r="D140">
            <v>50654.1</v>
          </cell>
          <cell r="F140">
            <v>3989516.9160000002</v>
          </cell>
        </row>
        <row r="141">
          <cell r="A141" t="str">
            <v>FPEU2</v>
          </cell>
          <cell r="D141">
            <v>30720</v>
          </cell>
          <cell r="F141">
            <v>2485248</v>
          </cell>
        </row>
        <row r="142">
          <cell r="A142" t="str">
            <v>FPEU2</v>
          </cell>
          <cell r="D142">
            <v>35813.4</v>
          </cell>
          <cell r="F142">
            <v>2820305.25</v>
          </cell>
        </row>
        <row r="143">
          <cell r="A143" t="str">
            <v>FPEU2</v>
          </cell>
          <cell r="D143">
            <v>26745.89</v>
          </cell>
          <cell r="F143">
            <v>2093400.8102999998</v>
          </cell>
        </row>
        <row r="144">
          <cell r="A144" t="str">
            <v>FPEU2</v>
          </cell>
          <cell r="D144">
            <v>44789.8</v>
          </cell>
          <cell r="F144">
            <v>3551831.14</v>
          </cell>
        </row>
        <row r="145">
          <cell r="A145" t="str">
            <v>FPEU2</v>
          </cell>
          <cell r="D145">
            <v>38355.82</v>
          </cell>
          <cell r="F145">
            <v>3149012.8219999997</v>
          </cell>
        </row>
        <row r="146">
          <cell r="A146" t="str">
            <v>FPEU2</v>
          </cell>
          <cell r="D146">
            <v>22720.5</v>
          </cell>
          <cell r="F146">
            <v>1829000.25</v>
          </cell>
        </row>
        <row r="147">
          <cell r="A147" t="str">
            <v>FPEU2</v>
          </cell>
          <cell r="D147">
            <v>40221.82</v>
          </cell>
          <cell r="F147">
            <v>3310658.0041999999</v>
          </cell>
        </row>
        <row r="148">
          <cell r="A148" t="str">
            <v>FPEU2</v>
          </cell>
          <cell r="D148">
            <v>125929.65</v>
          </cell>
          <cell r="F148">
            <v>9757029.2819999997</v>
          </cell>
        </row>
        <row r="149">
          <cell r="A149" t="str">
            <v>FPEU2</v>
          </cell>
          <cell r="D149">
            <v>104949.08</v>
          </cell>
          <cell r="F149">
            <v>8131454.7184000006</v>
          </cell>
        </row>
        <row r="150">
          <cell r="A150" t="str">
            <v>FPEU2</v>
          </cell>
          <cell r="D150">
            <v>92254.26</v>
          </cell>
          <cell r="F150">
            <v>7241959.4099999992</v>
          </cell>
        </row>
        <row r="151">
          <cell r="A151" t="str">
            <v>FPEU2</v>
          </cell>
          <cell r="D151">
            <v>69203.61</v>
          </cell>
          <cell r="F151">
            <v>5394421.3995000003</v>
          </cell>
        </row>
        <row r="152">
          <cell r="A152" t="str">
            <v>FPEU2</v>
          </cell>
          <cell r="D152">
            <v>104977.11</v>
          </cell>
          <cell r="F152">
            <v>8259599.0148000009</v>
          </cell>
        </row>
        <row r="153">
          <cell r="A153" t="str">
            <v>FPEU2</v>
          </cell>
          <cell r="D153">
            <v>62661.38</v>
          </cell>
          <cell r="F153">
            <v>4956515.1579999998</v>
          </cell>
        </row>
        <row r="154">
          <cell r="A154" t="str">
            <v>FPEU2</v>
          </cell>
          <cell r="D154">
            <v>46168.29</v>
          </cell>
          <cell r="F154">
            <v>3642678.0810000002</v>
          </cell>
        </row>
        <row r="155">
          <cell r="A155" t="str">
            <v>FPJY3</v>
          </cell>
          <cell r="D155">
            <v>1000000000</v>
          </cell>
          <cell r="F155">
            <v>525776000</v>
          </cell>
        </row>
        <row r="156">
          <cell r="A156" t="str">
            <v>FPJY3</v>
          </cell>
          <cell r="D156">
            <v>1000000000</v>
          </cell>
          <cell r="F156">
            <v>543341000</v>
          </cell>
        </row>
        <row r="157">
          <cell r="A157" t="str">
            <v>FPJY3</v>
          </cell>
          <cell r="D157">
            <v>1000000000</v>
          </cell>
          <cell r="F157">
            <v>543341000</v>
          </cell>
        </row>
        <row r="158">
          <cell r="A158" t="str">
            <v>FPJY3</v>
          </cell>
          <cell r="D158">
            <v>1000000000</v>
          </cell>
          <cell r="F158">
            <v>546996000</v>
          </cell>
        </row>
        <row r="159">
          <cell r="A159" t="str">
            <v>FPJY3</v>
          </cell>
          <cell r="D159">
            <v>1000000000</v>
          </cell>
          <cell r="F159">
            <v>546996000</v>
          </cell>
        </row>
        <row r="160">
          <cell r="A160" t="str">
            <v>FPJY2</v>
          </cell>
          <cell r="D160">
            <v>100000000</v>
          </cell>
          <cell r="F160">
            <v>51694900</v>
          </cell>
        </row>
        <row r="161">
          <cell r="A161" t="str">
            <v>FPJY2</v>
          </cell>
          <cell r="D161">
            <v>100000000</v>
          </cell>
          <cell r="F161">
            <v>50309300</v>
          </cell>
        </row>
        <row r="162">
          <cell r="A162" t="str">
            <v>FPJY2</v>
          </cell>
          <cell r="D162">
            <v>100000000</v>
          </cell>
          <cell r="F162">
            <v>51476800</v>
          </cell>
        </row>
        <row r="163">
          <cell r="A163" t="str">
            <v>FPJY2</v>
          </cell>
          <cell r="D163">
            <v>100000000</v>
          </cell>
          <cell r="F163">
            <v>50000000</v>
          </cell>
        </row>
        <row r="164">
          <cell r="A164" t="str">
            <v>FPJY2</v>
          </cell>
          <cell r="D164">
            <v>100000000</v>
          </cell>
          <cell r="F164">
            <v>51788800</v>
          </cell>
        </row>
        <row r="165">
          <cell r="A165" t="str">
            <v>FPJY2</v>
          </cell>
          <cell r="D165">
            <v>100000000</v>
          </cell>
          <cell r="F165">
            <v>50331099.999999993</v>
          </cell>
        </row>
        <row r="166">
          <cell r="A166" t="str">
            <v>FPJY2</v>
          </cell>
          <cell r="D166">
            <v>200000000</v>
          </cell>
          <cell r="F166">
            <v>106350799.99999999</v>
          </cell>
        </row>
        <row r="167">
          <cell r="A167" t="str">
            <v>FPJY2</v>
          </cell>
          <cell r="D167">
            <v>200000000</v>
          </cell>
          <cell r="F167">
            <v>106350799.99999999</v>
          </cell>
        </row>
        <row r="168">
          <cell r="A168" t="str">
            <v>FPUK2</v>
          </cell>
          <cell r="D168">
            <v>4630.95</v>
          </cell>
          <cell r="F168">
            <v>538347.9375</v>
          </cell>
        </row>
        <row r="169">
          <cell r="A169" t="str">
            <v>FPUK2</v>
          </cell>
          <cell r="D169">
            <v>15393</v>
          </cell>
          <cell r="F169">
            <v>1822597.3899000001</v>
          </cell>
        </row>
        <row r="170">
          <cell r="A170" t="str">
            <v>FPUK2</v>
          </cell>
          <cell r="D170">
            <v>5492.5</v>
          </cell>
          <cell r="F170">
            <v>650335.61775000009</v>
          </cell>
        </row>
        <row r="171">
          <cell r="A171" t="str">
            <v>FPUK2</v>
          </cell>
          <cell r="D171">
            <v>14235.2</v>
          </cell>
          <cell r="F171">
            <v>1671924.2400000002</v>
          </cell>
        </row>
        <row r="172">
          <cell r="A172" t="str">
            <v>FPUK2</v>
          </cell>
          <cell r="D172">
            <v>9686.65</v>
          </cell>
          <cell r="F172">
            <v>1136545.299815</v>
          </cell>
        </row>
        <row r="173">
          <cell r="A173" t="str">
            <v>FPUK2</v>
          </cell>
          <cell r="D173">
            <v>8716.6</v>
          </cell>
          <cell r="F173">
            <v>1022702.98812</v>
          </cell>
        </row>
        <row r="174">
          <cell r="A174" t="str">
            <v>FPUK2</v>
          </cell>
          <cell r="D174">
            <v>2213.4</v>
          </cell>
          <cell r="F174">
            <v>255361.28604000001</v>
          </cell>
        </row>
        <row r="175">
          <cell r="A175" t="str">
            <v>FPUK2</v>
          </cell>
          <cell r="D175">
            <v>3802.5</v>
          </cell>
          <cell r="F175">
            <v>439145.40150000004</v>
          </cell>
        </row>
        <row r="176">
          <cell r="A176" t="str">
            <v>FPUK2</v>
          </cell>
          <cell r="D176">
            <v>6511.6</v>
          </cell>
          <cell r="F176">
            <v>752609.4256800001</v>
          </cell>
        </row>
        <row r="177">
          <cell r="A177" t="str">
            <v>FPUK2</v>
          </cell>
          <cell r="D177">
            <v>26145.7</v>
          </cell>
          <cell r="F177">
            <v>3027672.06</v>
          </cell>
        </row>
        <row r="178">
          <cell r="A178" t="str">
            <v>FPUK2</v>
          </cell>
          <cell r="D178">
            <v>3106.25</v>
          </cell>
          <cell r="F178">
            <v>364042.56</v>
          </cell>
        </row>
        <row r="179">
          <cell r="A179" t="str">
            <v>FPUK2</v>
          </cell>
          <cell r="D179">
            <v>8520.75</v>
          </cell>
          <cell r="F179">
            <v>1002168.01125</v>
          </cell>
        </row>
        <row r="180">
          <cell r="A180" t="str">
            <v>FPUK2</v>
          </cell>
          <cell r="D180">
            <v>35000</v>
          </cell>
          <cell r="F180">
            <v>4096050</v>
          </cell>
        </row>
        <row r="181">
          <cell r="A181" t="str">
            <v>FPUK2</v>
          </cell>
          <cell r="D181">
            <v>4500</v>
          </cell>
          <cell r="F181">
            <v>528723.45000000007</v>
          </cell>
        </row>
        <row r="182">
          <cell r="A182" t="str">
            <v>FPUK1</v>
          </cell>
          <cell r="D182">
            <v>16645</v>
          </cell>
          <cell r="F182">
            <v>1974097</v>
          </cell>
        </row>
        <row r="183">
          <cell r="A183" t="str">
            <v>FPUK2</v>
          </cell>
          <cell r="D183">
            <v>46666.6</v>
          </cell>
          <cell r="F183">
            <v>5404925.6119999997</v>
          </cell>
        </row>
        <row r="184">
          <cell r="A184" t="str">
            <v>FPUK2</v>
          </cell>
          <cell r="D184">
            <v>39910</v>
          </cell>
          <cell r="F184">
            <v>4647519.5</v>
          </cell>
        </row>
        <row r="185">
          <cell r="A185" t="str">
            <v>FPUK2</v>
          </cell>
          <cell r="D185">
            <v>17075.52</v>
          </cell>
          <cell r="F185">
            <v>2012008.5216000001</v>
          </cell>
        </row>
        <row r="186">
          <cell r="A186" t="str">
            <v>FPUK2</v>
          </cell>
          <cell r="D186">
            <v>15262.5</v>
          </cell>
          <cell r="F186">
            <v>1789528.125</v>
          </cell>
        </row>
        <row r="187">
          <cell r="A187" t="str">
            <v>FPUK2</v>
          </cell>
          <cell r="D187">
            <v>8544.56</v>
          </cell>
          <cell r="F187">
            <v>998097.74370400002</v>
          </cell>
        </row>
        <row r="188">
          <cell r="A188" t="str">
            <v>FPUK2</v>
          </cell>
          <cell r="D188">
            <v>15262.5</v>
          </cell>
          <cell r="F188">
            <v>1795633.125</v>
          </cell>
        </row>
        <row r="189">
          <cell r="A189" t="str">
            <v>FPUK2</v>
          </cell>
          <cell r="D189">
            <v>1925.32</v>
          </cell>
          <cell r="F189">
            <v>223508.85854400002</v>
          </cell>
        </row>
        <row r="190">
          <cell r="A190" t="str">
            <v>FPUK2</v>
          </cell>
          <cell r="D190">
            <v>11955</v>
          </cell>
          <cell r="F190">
            <v>1386780</v>
          </cell>
        </row>
        <row r="191">
          <cell r="A191" t="str">
            <v>FPUK2</v>
          </cell>
          <cell r="D191">
            <v>51552</v>
          </cell>
          <cell r="F191">
            <v>6041894.4000000004</v>
          </cell>
        </row>
        <row r="192">
          <cell r="A192" t="str">
            <v>FPUK2</v>
          </cell>
          <cell r="D192">
            <v>5033.6000000000004</v>
          </cell>
          <cell r="F192">
            <v>580657.97504000005</v>
          </cell>
        </row>
        <row r="193">
          <cell r="A193" t="str">
            <v>FPUK2</v>
          </cell>
          <cell r="D193">
            <v>15473.4</v>
          </cell>
          <cell r="F193">
            <v>1780988.3399999999</v>
          </cell>
        </row>
        <row r="194">
          <cell r="A194" t="str">
            <v>FPUK2</v>
          </cell>
          <cell r="D194">
            <v>18936</v>
          </cell>
          <cell r="F194">
            <v>2199037.6799999997</v>
          </cell>
        </row>
        <row r="195">
          <cell r="A195" t="str">
            <v>FPUK2</v>
          </cell>
          <cell r="D195">
            <v>5531.95</v>
          </cell>
          <cell r="F195">
            <v>642784.93024999998</v>
          </cell>
        </row>
        <row r="196">
          <cell r="A196" t="str">
            <v>FPUK2</v>
          </cell>
          <cell r="D196">
            <v>12400</v>
          </cell>
          <cell r="F196">
            <v>1443360</v>
          </cell>
        </row>
        <row r="197">
          <cell r="A197" t="str">
            <v>FPUK2</v>
          </cell>
          <cell r="D197">
            <v>5500.32</v>
          </cell>
          <cell r="F197">
            <v>642437.37599999993</v>
          </cell>
        </row>
        <row r="198">
          <cell r="A198" t="str">
            <v>FPUK2</v>
          </cell>
          <cell r="D198">
            <v>15791.7</v>
          </cell>
          <cell r="F198">
            <v>1835785.125</v>
          </cell>
        </row>
        <row r="199">
          <cell r="A199" t="str">
            <v>FPUK2</v>
          </cell>
          <cell r="D199">
            <v>20718</v>
          </cell>
          <cell r="F199">
            <v>2449903.5</v>
          </cell>
        </row>
        <row r="200">
          <cell r="A200" t="str">
            <v>FPUK2</v>
          </cell>
          <cell r="D200">
            <v>5788.23</v>
          </cell>
          <cell r="F200">
            <v>684458.19749999989</v>
          </cell>
        </row>
        <row r="201">
          <cell r="A201" t="str">
            <v>FPUK2</v>
          </cell>
          <cell r="D201">
            <v>7276</v>
          </cell>
          <cell r="F201">
            <v>859150.08</v>
          </cell>
        </row>
        <row r="202">
          <cell r="A202" t="str">
            <v>FPUK2</v>
          </cell>
          <cell r="D202">
            <v>16137</v>
          </cell>
          <cell r="F202">
            <v>1905456.96</v>
          </cell>
        </row>
        <row r="203">
          <cell r="A203" t="str">
            <v>FPUK2</v>
          </cell>
          <cell r="D203">
            <v>5616</v>
          </cell>
          <cell r="F203">
            <v>663137.28000000003</v>
          </cell>
        </row>
        <row r="204">
          <cell r="A204" t="str">
            <v>FPUK2</v>
          </cell>
          <cell r="D204">
            <v>16177.5</v>
          </cell>
          <cell r="F204">
            <v>1910239.2</v>
          </cell>
        </row>
        <row r="205">
          <cell r="A205" t="str">
            <v>FPUK2</v>
          </cell>
          <cell r="D205">
            <v>38400</v>
          </cell>
          <cell r="F205">
            <v>4469760</v>
          </cell>
        </row>
        <row r="206">
          <cell r="A206" t="str">
            <v>FPUK2</v>
          </cell>
          <cell r="D206">
            <v>35447.919999999998</v>
          </cell>
          <cell r="F206">
            <v>4202350.9159999993</v>
          </cell>
        </row>
        <row r="207">
          <cell r="A207" t="str">
            <v>FPUK2</v>
          </cell>
          <cell r="D207">
            <v>10502.25</v>
          </cell>
          <cell r="F207">
            <v>1233489.2625</v>
          </cell>
        </row>
        <row r="208">
          <cell r="A208" t="str">
            <v>FPUK2</v>
          </cell>
          <cell r="D208">
            <v>41586.400000000001</v>
          </cell>
          <cell r="F208">
            <v>4873926.08</v>
          </cell>
        </row>
        <row r="209">
          <cell r="A209" t="str">
            <v>FPUK2</v>
          </cell>
          <cell r="D209">
            <v>28742.2</v>
          </cell>
          <cell r="F209">
            <v>3364849.3539999998</v>
          </cell>
        </row>
        <row r="210">
          <cell r="A210" t="str">
            <v>FPUS2</v>
          </cell>
          <cell r="D210">
            <v>37537.5</v>
          </cell>
          <cell r="F210">
            <v>2242865.625</v>
          </cell>
        </row>
        <row r="211">
          <cell r="A211" t="str">
            <v>FPUS2</v>
          </cell>
          <cell r="D211">
            <v>32479.119999999999</v>
          </cell>
          <cell r="F211">
            <v>1940627.42</v>
          </cell>
        </row>
        <row r="212">
          <cell r="A212" t="str">
            <v>FPUS2</v>
          </cell>
          <cell r="D212">
            <v>37537.5</v>
          </cell>
          <cell r="F212">
            <v>2242865.625</v>
          </cell>
        </row>
        <row r="213">
          <cell r="A213" t="str">
            <v>FPUS2</v>
          </cell>
          <cell r="D213">
            <v>37050</v>
          </cell>
          <cell r="F213">
            <v>2213737.5</v>
          </cell>
        </row>
        <row r="214">
          <cell r="A214" t="str">
            <v>FPUS2</v>
          </cell>
          <cell r="D214">
            <v>43054.01</v>
          </cell>
          <cell r="F214">
            <v>2583671.1401</v>
          </cell>
        </row>
        <row r="215">
          <cell r="A215" t="str">
            <v>FPUS2</v>
          </cell>
          <cell r="D215">
            <v>983870.97</v>
          </cell>
          <cell r="F215">
            <v>62065608.158574693</v>
          </cell>
        </row>
        <row r="216">
          <cell r="A216" t="str">
            <v>FPUS2</v>
          </cell>
          <cell r="D216">
            <v>1101496.8500000001</v>
          </cell>
          <cell r="F216">
            <v>69002300.851022005</v>
          </cell>
        </row>
        <row r="217">
          <cell r="A217" t="str">
            <v>FPUS2</v>
          </cell>
          <cell r="D217">
            <v>863195.83</v>
          </cell>
          <cell r="F217">
            <v>54249026.633177593</v>
          </cell>
        </row>
        <row r="218">
          <cell r="A218" t="str">
            <v>FPUS2</v>
          </cell>
          <cell r="D218">
            <v>51675</v>
          </cell>
          <cell r="F218">
            <v>3091715.25</v>
          </cell>
        </row>
        <row r="219">
          <cell r="A219" t="str">
            <v>FPUS2</v>
          </cell>
          <cell r="D219">
            <v>36562.5</v>
          </cell>
          <cell r="F219">
            <v>2187534.375</v>
          </cell>
        </row>
        <row r="220">
          <cell r="A220" t="str">
            <v>FPUS2</v>
          </cell>
          <cell r="D220">
            <v>17997.509999999998</v>
          </cell>
          <cell r="F220">
            <v>1079670.6248999999</v>
          </cell>
        </row>
        <row r="221">
          <cell r="A221" t="str">
            <v>FPUS2</v>
          </cell>
          <cell r="D221">
            <v>8258.6</v>
          </cell>
          <cell r="F221">
            <v>495433.41400000005</v>
          </cell>
        </row>
        <row r="222">
          <cell r="A222" t="str">
            <v>FPUS2</v>
          </cell>
          <cell r="D222">
            <v>7628.04</v>
          </cell>
          <cell r="F222">
            <v>452190.21120000002</v>
          </cell>
        </row>
        <row r="223">
          <cell r="A223" t="str">
            <v>FPUS2</v>
          </cell>
          <cell r="D223">
            <v>73625.84</v>
          </cell>
          <cell r="F223">
            <v>4416814.1415999997</v>
          </cell>
        </row>
        <row r="224">
          <cell r="A224" t="str">
            <v>FPUS2</v>
          </cell>
          <cell r="D224">
            <v>41809.5</v>
          </cell>
          <cell r="F224">
            <v>2508151.9050000003</v>
          </cell>
        </row>
        <row r="225">
          <cell r="A225" t="str">
            <v>FPUS2</v>
          </cell>
          <cell r="D225">
            <v>28829.01</v>
          </cell>
          <cell r="F225">
            <v>1722821.6375999998</v>
          </cell>
        </row>
        <row r="226">
          <cell r="A226" t="str">
            <v>FPUS2</v>
          </cell>
          <cell r="D226">
            <v>32252</v>
          </cell>
          <cell r="F226">
            <v>1927379.52</v>
          </cell>
        </row>
        <row r="227">
          <cell r="A227" t="str">
            <v>FPUS2</v>
          </cell>
          <cell r="D227">
            <v>500000</v>
          </cell>
          <cell r="F227">
            <v>30930000</v>
          </cell>
        </row>
        <row r="228">
          <cell r="A228" t="str">
            <v>FPUS2</v>
          </cell>
          <cell r="D228">
            <v>28665</v>
          </cell>
          <cell r="F228">
            <v>1719900</v>
          </cell>
        </row>
        <row r="229">
          <cell r="A229" t="str">
            <v>FPUS2</v>
          </cell>
          <cell r="D229">
            <v>28762.5</v>
          </cell>
          <cell r="F229">
            <v>1725750</v>
          </cell>
        </row>
        <row r="230">
          <cell r="A230" t="str">
            <v>FPUS2</v>
          </cell>
          <cell r="D230">
            <v>29737.5</v>
          </cell>
          <cell r="F230">
            <v>1784250</v>
          </cell>
        </row>
        <row r="231">
          <cell r="A231" t="str">
            <v>FPUS2</v>
          </cell>
          <cell r="D231">
            <v>51012.5</v>
          </cell>
          <cell r="F231">
            <v>3060750</v>
          </cell>
        </row>
        <row r="232">
          <cell r="A232" t="str">
            <v>FPUS2</v>
          </cell>
          <cell r="D232">
            <v>32479.119999999999</v>
          </cell>
          <cell r="F232">
            <v>1948747.2</v>
          </cell>
        </row>
        <row r="233">
          <cell r="A233" t="str">
            <v>FPUS2</v>
          </cell>
          <cell r="D233">
            <v>500000</v>
          </cell>
          <cell r="F233">
            <v>30665000</v>
          </cell>
        </row>
        <row r="234">
          <cell r="A234" t="str">
            <v>FPUS2</v>
          </cell>
          <cell r="D234">
            <v>500000</v>
          </cell>
          <cell r="F234">
            <v>30760000</v>
          </cell>
        </row>
        <row r="235">
          <cell r="A235" t="str">
            <v>FPUS2</v>
          </cell>
          <cell r="D235">
            <v>34320</v>
          </cell>
          <cell r="F235">
            <v>2067436.8</v>
          </cell>
        </row>
        <row r="236">
          <cell r="A236" t="str">
            <v>FPUS2</v>
          </cell>
          <cell r="D236">
            <v>39939.9</v>
          </cell>
          <cell r="F236">
            <v>2405979.5760000004</v>
          </cell>
        </row>
        <row r="237">
          <cell r="A237" t="str">
            <v>FPUS2</v>
          </cell>
          <cell r="D237">
            <v>69615</v>
          </cell>
          <cell r="F237">
            <v>4176900</v>
          </cell>
        </row>
        <row r="238">
          <cell r="A238" t="str">
            <v>FPUS2</v>
          </cell>
          <cell r="D238">
            <v>37050</v>
          </cell>
          <cell r="F238">
            <v>2216701.5</v>
          </cell>
        </row>
        <row r="239">
          <cell r="A239" t="str">
            <v>FPUS2</v>
          </cell>
          <cell r="D239">
            <v>17306.25</v>
          </cell>
          <cell r="F239">
            <v>1033875.375</v>
          </cell>
        </row>
        <row r="240">
          <cell r="A240" t="str">
            <v>FPUS2</v>
          </cell>
          <cell r="D240">
            <v>34266.379999999997</v>
          </cell>
          <cell r="F240">
            <v>2055640.1361999998</v>
          </cell>
        </row>
        <row r="241">
          <cell r="A241" t="str">
            <v>FPUS2</v>
          </cell>
          <cell r="D241">
            <v>33442.5</v>
          </cell>
          <cell r="F241">
            <v>2004877.875</v>
          </cell>
        </row>
        <row r="242">
          <cell r="A242" t="str">
            <v>FPUS2</v>
          </cell>
          <cell r="D242">
            <v>21450</v>
          </cell>
          <cell r="F242">
            <v>1285927.5</v>
          </cell>
        </row>
        <row r="243">
          <cell r="A243" t="str">
            <v>FPUS2</v>
          </cell>
          <cell r="D243">
            <v>28762.5</v>
          </cell>
          <cell r="F243">
            <v>1724311.875</v>
          </cell>
        </row>
        <row r="244">
          <cell r="A244" t="str">
            <v>FPUS2</v>
          </cell>
          <cell r="D244">
            <v>33442.5</v>
          </cell>
          <cell r="F244">
            <v>2003205.75</v>
          </cell>
        </row>
        <row r="245">
          <cell r="A245" t="str">
            <v>FPUS2</v>
          </cell>
          <cell r="D245">
            <v>33442.5</v>
          </cell>
          <cell r="F245">
            <v>2003205.75</v>
          </cell>
        </row>
        <row r="246">
          <cell r="A246" t="str">
            <v>FPUS2</v>
          </cell>
          <cell r="D246">
            <v>33442.5</v>
          </cell>
          <cell r="F246">
            <v>2003205.75</v>
          </cell>
        </row>
        <row r="247">
          <cell r="A247" t="str">
            <v>FPUS2</v>
          </cell>
          <cell r="D247">
            <v>33442.5</v>
          </cell>
          <cell r="F247">
            <v>2003205.75</v>
          </cell>
        </row>
        <row r="248">
          <cell r="A248" t="str">
            <v>FPUS1</v>
          </cell>
          <cell r="D248">
            <v>33965.57</v>
          </cell>
          <cell r="F248">
            <v>2056275.6077999999</v>
          </cell>
        </row>
        <row r="249">
          <cell r="A249" t="str">
            <v>FPUS2</v>
          </cell>
          <cell r="D249">
            <v>500000</v>
          </cell>
          <cell r="F249">
            <v>30945000</v>
          </cell>
        </row>
        <row r="250">
          <cell r="A250" t="str">
            <v>FPUS2</v>
          </cell>
          <cell r="D250">
            <v>460</v>
          </cell>
          <cell r="F250">
            <v>27801.157999999999</v>
          </cell>
        </row>
        <row r="251">
          <cell r="A251" t="str">
            <v>FPUS2</v>
          </cell>
          <cell r="D251">
            <v>450</v>
          </cell>
          <cell r="F251">
            <v>27196.785</v>
          </cell>
        </row>
        <row r="252">
          <cell r="A252" t="str">
            <v>FPUS2</v>
          </cell>
          <cell r="D252">
            <v>600</v>
          </cell>
          <cell r="F252">
            <v>36262.379999999997</v>
          </cell>
        </row>
        <row r="253">
          <cell r="A253" t="str">
            <v>FPUS2</v>
          </cell>
          <cell r="D253">
            <v>400</v>
          </cell>
          <cell r="F253">
            <v>24174.920000000002</v>
          </cell>
        </row>
        <row r="254">
          <cell r="A254" t="str">
            <v>FPUS2</v>
          </cell>
          <cell r="D254">
            <v>500</v>
          </cell>
          <cell r="F254">
            <v>30218.65</v>
          </cell>
        </row>
        <row r="255">
          <cell r="A255" t="str">
            <v>FPUS2</v>
          </cell>
          <cell r="D255">
            <v>14288</v>
          </cell>
          <cell r="F255">
            <v>845145.20160000003</v>
          </cell>
        </row>
        <row r="256">
          <cell r="A256" t="str">
            <v>FPUS2</v>
          </cell>
          <cell r="D256">
            <v>9827</v>
          </cell>
          <cell r="F256">
            <v>581273.92890000006</v>
          </cell>
        </row>
        <row r="257">
          <cell r="A257" t="str">
            <v>FPUS2</v>
          </cell>
          <cell r="D257">
            <v>7834</v>
          </cell>
          <cell r="F257">
            <v>463386.58380000002</v>
          </cell>
        </row>
        <row r="258">
          <cell r="A258" t="str">
            <v>FPUS2</v>
          </cell>
          <cell r="D258">
            <v>6700</v>
          </cell>
          <cell r="F258">
            <v>396440.34</v>
          </cell>
        </row>
        <row r="259">
          <cell r="A259" t="str">
            <v>FPUS2</v>
          </cell>
          <cell r="D259">
            <v>6700</v>
          </cell>
          <cell r="F259">
            <v>396440.34</v>
          </cell>
        </row>
        <row r="260">
          <cell r="A260" t="str">
            <v>FPUS2</v>
          </cell>
          <cell r="D260">
            <v>3800</v>
          </cell>
          <cell r="F260">
            <v>224846.76</v>
          </cell>
        </row>
        <row r="261">
          <cell r="A261" t="str">
            <v>FPUS2</v>
          </cell>
          <cell r="D261">
            <v>3800</v>
          </cell>
          <cell r="F261">
            <v>224772.66</v>
          </cell>
        </row>
        <row r="262">
          <cell r="A262" t="str">
            <v>FPUS2</v>
          </cell>
          <cell r="D262">
            <v>48000</v>
          </cell>
          <cell r="F262">
            <v>2873280</v>
          </cell>
        </row>
        <row r="263">
          <cell r="A263" t="str">
            <v>FPUS2</v>
          </cell>
          <cell r="D263">
            <v>49650</v>
          </cell>
          <cell r="F263">
            <v>2972049</v>
          </cell>
        </row>
        <row r="264">
          <cell r="A264" t="str">
            <v>FPUS2</v>
          </cell>
          <cell r="D264">
            <v>13550</v>
          </cell>
          <cell r="F264">
            <v>809874.01500000001</v>
          </cell>
        </row>
        <row r="265">
          <cell r="A265" t="str">
            <v>FPUS2</v>
          </cell>
          <cell r="D265">
            <v>48000</v>
          </cell>
          <cell r="F265">
            <v>2861280</v>
          </cell>
        </row>
        <row r="266">
          <cell r="A266" t="str">
            <v>FPUS2</v>
          </cell>
          <cell r="D266">
            <v>64000</v>
          </cell>
          <cell r="F266">
            <v>3813120</v>
          </cell>
        </row>
        <row r="267">
          <cell r="A267" t="str">
            <v>FPUS2</v>
          </cell>
          <cell r="D267">
            <v>64000</v>
          </cell>
          <cell r="F267">
            <v>3813120</v>
          </cell>
        </row>
        <row r="268">
          <cell r="A268" t="str">
            <v>FPUS2</v>
          </cell>
          <cell r="D268">
            <v>96000</v>
          </cell>
          <cell r="F268">
            <v>5719680</v>
          </cell>
        </row>
        <row r="269">
          <cell r="A269" t="str">
            <v>FPUS2</v>
          </cell>
          <cell r="D269">
            <v>9130</v>
          </cell>
          <cell r="F269">
            <v>544168.99899999995</v>
          </cell>
        </row>
        <row r="270">
          <cell r="A270" t="str">
            <v>FPUS2</v>
          </cell>
          <cell r="D270">
            <v>33600</v>
          </cell>
          <cell r="F270">
            <v>2004240</v>
          </cell>
        </row>
        <row r="271">
          <cell r="A271" t="str">
            <v>FPUS2</v>
          </cell>
          <cell r="D271">
            <v>128000</v>
          </cell>
          <cell r="F271">
            <v>7636480</v>
          </cell>
        </row>
        <row r="272">
          <cell r="A272" t="str">
            <v>FPUS2</v>
          </cell>
          <cell r="D272">
            <v>80000</v>
          </cell>
          <cell r="F272">
            <v>4772800</v>
          </cell>
        </row>
        <row r="273">
          <cell r="A273" t="str">
            <v>FPUS2</v>
          </cell>
          <cell r="D273">
            <v>14570</v>
          </cell>
          <cell r="F273">
            <v>866260.80700000003</v>
          </cell>
        </row>
        <row r="274">
          <cell r="A274" t="str">
            <v>FPUS2</v>
          </cell>
          <cell r="D274">
            <v>81250</v>
          </cell>
          <cell r="F274">
            <v>4909937.5</v>
          </cell>
        </row>
        <row r="275">
          <cell r="A275" t="str">
            <v>FPUS2</v>
          </cell>
          <cell r="D275">
            <v>21904.55</v>
          </cell>
          <cell r="F275">
            <v>1323691.9564999999</v>
          </cell>
        </row>
        <row r="276">
          <cell r="A276" t="str">
            <v>FPUS2</v>
          </cell>
          <cell r="D276">
            <v>20000</v>
          </cell>
          <cell r="F276">
            <v>1208600</v>
          </cell>
        </row>
        <row r="277">
          <cell r="A277" t="str">
            <v>FPUS2</v>
          </cell>
          <cell r="D277">
            <v>320000</v>
          </cell>
          <cell r="F277">
            <v>19113600</v>
          </cell>
        </row>
        <row r="278">
          <cell r="A278" t="str">
            <v>FPUS2</v>
          </cell>
          <cell r="D278">
            <v>29420</v>
          </cell>
          <cell r="F278">
            <v>1762258</v>
          </cell>
        </row>
        <row r="279">
          <cell r="A279" t="str">
            <v>FPUS2</v>
          </cell>
          <cell r="D279">
            <v>6347.5</v>
          </cell>
          <cell r="F279">
            <v>383625.76175000001</v>
          </cell>
        </row>
        <row r="280">
          <cell r="A280" t="str">
            <v>FPUS2</v>
          </cell>
          <cell r="D280">
            <v>23018.880000000001</v>
          </cell>
          <cell r="F280">
            <v>1391198.9562240001</v>
          </cell>
        </row>
        <row r="281">
          <cell r="A281" t="str">
            <v>FPUS2</v>
          </cell>
          <cell r="D281">
            <v>17870</v>
          </cell>
          <cell r="F281">
            <v>1063265</v>
          </cell>
        </row>
        <row r="282">
          <cell r="A282" t="str">
            <v>FPUS2</v>
          </cell>
          <cell r="D282">
            <v>15050</v>
          </cell>
          <cell r="F282">
            <v>895475</v>
          </cell>
        </row>
        <row r="283">
          <cell r="A283" t="str">
            <v>FPUS2</v>
          </cell>
          <cell r="D283">
            <v>68955.600000000006</v>
          </cell>
          <cell r="F283">
            <v>4169055.5760000004</v>
          </cell>
        </row>
        <row r="284">
          <cell r="A284" t="str">
            <v>FPUS2</v>
          </cell>
          <cell r="D284">
            <v>11582</v>
          </cell>
          <cell r="F284">
            <v>699984.80859999999</v>
          </cell>
        </row>
        <row r="285">
          <cell r="A285" t="str">
            <v>FPUS2</v>
          </cell>
          <cell r="D285">
            <v>15023.75</v>
          </cell>
          <cell r="F285">
            <v>897693.10050000006</v>
          </cell>
        </row>
        <row r="286">
          <cell r="A286" t="str">
            <v>FPUS2</v>
          </cell>
          <cell r="D286">
            <v>80000</v>
          </cell>
          <cell r="F286">
            <v>4785600</v>
          </cell>
        </row>
        <row r="287">
          <cell r="A287" t="str">
            <v>FPUS2</v>
          </cell>
          <cell r="D287">
            <v>96000</v>
          </cell>
          <cell r="F287">
            <v>5742720</v>
          </cell>
        </row>
        <row r="288">
          <cell r="A288" t="str">
            <v>FPUS2</v>
          </cell>
          <cell r="D288">
            <v>64000</v>
          </cell>
          <cell r="F288">
            <v>3828480</v>
          </cell>
        </row>
        <row r="289">
          <cell r="A289" t="str">
            <v>FPUS2</v>
          </cell>
          <cell r="D289">
            <v>32000</v>
          </cell>
          <cell r="F289">
            <v>1914240</v>
          </cell>
        </row>
        <row r="290">
          <cell r="A290" t="str">
            <v>FPUS2</v>
          </cell>
          <cell r="D290">
            <v>64000</v>
          </cell>
          <cell r="F290">
            <v>3824640</v>
          </cell>
        </row>
        <row r="291">
          <cell r="A291" t="str">
            <v>FPUS2</v>
          </cell>
          <cell r="D291">
            <v>64000</v>
          </cell>
          <cell r="F291">
            <v>3824832</v>
          </cell>
        </row>
        <row r="292">
          <cell r="A292" t="str">
            <v>FPUS2</v>
          </cell>
          <cell r="D292">
            <v>66200</v>
          </cell>
          <cell r="F292">
            <v>3956112</v>
          </cell>
        </row>
        <row r="293">
          <cell r="A293" t="str">
            <v>FPUS2</v>
          </cell>
          <cell r="D293">
            <v>2180</v>
          </cell>
          <cell r="F293">
            <v>133132.6</v>
          </cell>
        </row>
        <row r="294">
          <cell r="A294" t="str">
            <v>FPUS2</v>
          </cell>
          <cell r="D294">
            <v>300</v>
          </cell>
          <cell r="F294">
            <v>18252</v>
          </cell>
        </row>
        <row r="295">
          <cell r="A295" t="str">
            <v>FPUS2</v>
          </cell>
          <cell r="D295">
            <v>45237.5</v>
          </cell>
          <cell r="F295">
            <v>2702940.625</v>
          </cell>
        </row>
        <row r="296">
          <cell r="A296" t="str">
            <v>FPUS2</v>
          </cell>
          <cell r="D296">
            <v>38018.75</v>
          </cell>
          <cell r="F296">
            <v>2271620.3125</v>
          </cell>
        </row>
        <row r="297">
          <cell r="A297" t="str">
            <v>FPUS2</v>
          </cell>
          <cell r="D297">
            <v>17910.72</v>
          </cell>
          <cell r="F297">
            <v>1072135.6992000001</v>
          </cell>
        </row>
        <row r="298">
          <cell r="A298" t="str">
            <v>FPUS2</v>
          </cell>
          <cell r="D298">
            <v>32000</v>
          </cell>
          <cell r="F298">
            <v>1915520</v>
          </cell>
        </row>
        <row r="299">
          <cell r="A299" t="str">
            <v>FPUS2</v>
          </cell>
          <cell r="D299">
            <v>40425</v>
          </cell>
          <cell r="F299">
            <v>2420244.75</v>
          </cell>
        </row>
        <row r="300">
          <cell r="A300" t="str">
            <v>FPUS2</v>
          </cell>
          <cell r="D300">
            <v>32725</v>
          </cell>
          <cell r="F300">
            <v>1959245.75</v>
          </cell>
        </row>
        <row r="301">
          <cell r="A301" t="str">
            <v>FPUS2</v>
          </cell>
          <cell r="D301">
            <v>38018.75</v>
          </cell>
          <cell r="F301">
            <v>2276182.5625</v>
          </cell>
        </row>
        <row r="302">
          <cell r="A302" t="str">
            <v>FPUS2</v>
          </cell>
          <cell r="D302">
            <v>40350.6</v>
          </cell>
          <cell r="F302">
            <v>2415790.4219999998</v>
          </cell>
        </row>
        <row r="303">
          <cell r="A303" t="str">
            <v>FPUS2</v>
          </cell>
          <cell r="D303">
            <v>31286.959999999999</v>
          </cell>
          <cell r="F303">
            <v>1873150.2951999998</v>
          </cell>
        </row>
        <row r="304">
          <cell r="A304" t="str">
            <v>FPUS2</v>
          </cell>
          <cell r="D304">
            <v>24907.85</v>
          </cell>
          <cell r="F304">
            <v>1485753.2524999999</v>
          </cell>
        </row>
        <row r="305">
          <cell r="A305" t="str">
            <v>FPUS2</v>
          </cell>
          <cell r="D305">
            <v>125000</v>
          </cell>
          <cell r="F305">
            <v>7735000</v>
          </cell>
        </row>
        <row r="306">
          <cell r="A306" t="str">
            <v>FPUS2</v>
          </cell>
          <cell r="D306">
            <v>125000</v>
          </cell>
          <cell r="F306">
            <v>7746250</v>
          </cell>
        </row>
        <row r="307">
          <cell r="A307" t="str">
            <v>FPUS2</v>
          </cell>
          <cell r="D307">
            <v>200000</v>
          </cell>
          <cell r="F307">
            <v>12414000</v>
          </cell>
        </row>
        <row r="308">
          <cell r="A308" t="str">
            <v>FPUS2</v>
          </cell>
          <cell r="D308">
            <v>200000</v>
          </cell>
          <cell r="F308">
            <v>12424000</v>
          </cell>
        </row>
        <row r="309">
          <cell r="A309" t="str">
            <v>FPUS2</v>
          </cell>
          <cell r="D309">
            <v>200000</v>
          </cell>
          <cell r="F309">
            <v>12444000</v>
          </cell>
        </row>
        <row r="310">
          <cell r="A310" t="str">
            <v>FPUS2</v>
          </cell>
          <cell r="D310">
            <v>200000</v>
          </cell>
          <cell r="F310">
            <v>12462000</v>
          </cell>
        </row>
        <row r="311">
          <cell r="A311" t="str">
            <v>FPUS2</v>
          </cell>
          <cell r="D311">
            <v>200000</v>
          </cell>
          <cell r="F311">
            <v>12478000</v>
          </cell>
        </row>
        <row r="312">
          <cell r="A312" t="str">
            <v>FPUS2</v>
          </cell>
          <cell r="D312">
            <v>200000</v>
          </cell>
          <cell r="F312">
            <v>12496000</v>
          </cell>
        </row>
        <row r="313">
          <cell r="A313" t="str">
            <v>FPUS2</v>
          </cell>
          <cell r="D313">
            <v>200000</v>
          </cell>
          <cell r="F313">
            <v>12514000</v>
          </cell>
        </row>
        <row r="314">
          <cell r="A314" t="str">
            <v>FPUS2</v>
          </cell>
          <cell r="D314">
            <v>200000</v>
          </cell>
          <cell r="F314">
            <v>12532000</v>
          </cell>
        </row>
        <row r="315">
          <cell r="A315" t="str">
            <v>FPUS2</v>
          </cell>
          <cell r="D315">
            <v>6325.91</v>
          </cell>
          <cell r="F315">
            <v>376034.23108499998</v>
          </cell>
        </row>
        <row r="316">
          <cell r="A316" t="str">
            <v>FPUS2</v>
          </cell>
          <cell r="D316">
            <v>45237.5</v>
          </cell>
          <cell r="F316">
            <v>2706559.625</v>
          </cell>
        </row>
        <row r="317">
          <cell r="A317" t="str">
            <v>FPUS2</v>
          </cell>
          <cell r="D317">
            <v>32000</v>
          </cell>
          <cell r="F317">
            <v>1910400</v>
          </cell>
        </row>
        <row r="318">
          <cell r="A318" t="str">
            <v>FPUS2</v>
          </cell>
          <cell r="D318">
            <v>37733.85</v>
          </cell>
          <cell r="F318">
            <v>2251578.8295</v>
          </cell>
        </row>
        <row r="319">
          <cell r="A319" t="str">
            <v>FPUS2</v>
          </cell>
          <cell r="D319">
            <v>170222.07999999999</v>
          </cell>
          <cell r="F319">
            <v>10162258.175999999</v>
          </cell>
        </row>
        <row r="320">
          <cell r="A320" t="str">
            <v>FPUS2</v>
          </cell>
          <cell r="D320">
            <v>62337.1</v>
          </cell>
          <cell r="F320">
            <v>3712174.3049999997</v>
          </cell>
        </row>
        <row r="321">
          <cell r="A321" t="str">
            <v>FPUS2</v>
          </cell>
          <cell r="D321">
            <v>8845.44</v>
          </cell>
          <cell r="F321">
            <v>530018.7648</v>
          </cell>
        </row>
        <row r="322">
          <cell r="A322" t="str">
            <v>FPUS2</v>
          </cell>
          <cell r="D322">
            <v>56320</v>
          </cell>
          <cell r="F322">
            <v>3360614.3999999999</v>
          </cell>
        </row>
        <row r="323">
          <cell r="A323" t="str">
            <v>FPUS2</v>
          </cell>
          <cell r="D323">
            <v>40425</v>
          </cell>
          <cell r="F323">
            <v>2420244.75</v>
          </cell>
        </row>
        <row r="324">
          <cell r="A324" t="str">
            <v>FPUS2</v>
          </cell>
          <cell r="D324">
            <v>71313.149999999994</v>
          </cell>
          <cell r="F324">
            <v>4219599.0855</v>
          </cell>
        </row>
        <row r="325">
          <cell r="A325" t="str">
            <v>FPUS2</v>
          </cell>
          <cell r="D325">
            <v>36894.5</v>
          </cell>
          <cell r="F325">
            <v>2207766.8800000004</v>
          </cell>
        </row>
        <row r="326">
          <cell r="A326" t="str">
            <v>FPUS2</v>
          </cell>
          <cell r="D326">
            <v>53187.16</v>
          </cell>
          <cell r="F326">
            <v>3172614.094</v>
          </cell>
        </row>
        <row r="327">
          <cell r="A327" t="str">
            <v>FPUS2</v>
          </cell>
          <cell r="D327">
            <v>68428.800000000003</v>
          </cell>
          <cell r="F327">
            <v>4098885.12</v>
          </cell>
        </row>
        <row r="328">
          <cell r="A328" t="str">
            <v>FPUS2</v>
          </cell>
          <cell r="D328">
            <v>19231.34</v>
          </cell>
          <cell r="F328">
            <v>1142918.5362</v>
          </cell>
        </row>
        <row r="329">
          <cell r="A329" t="str">
            <v>FPUS2</v>
          </cell>
          <cell r="D329">
            <v>83250</v>
          </cell>
          <cell r="F329">
            <v>4871790</v>
          </cell>
        </row>
        <row r="330">
          <cell r="A330" t="str">
            <v>FPUS2</v>
          </cell>
          <cell r="D330">
            <v>88000</v>
          </cell>
          <cell r="F330">
            <v>5264160</v>
          </cell>
        </row>
        <row r="331">
          <cell r="A331" t="str">
            <v>FPUS2</v>
          </cell>
          <cell r="D331">
            <v>38797.089999999997</v>
          </cell>
          <cell r="F331">
            <v>2315022.3602999998</v>
          </cell>
        </row>
        <row r="332">
          <cell r="A332" t="str">
            <v>FPUS2</v>
          </cell>
          <cell r="D332">
            <v>32387.040000000001</v>
          </cell>
          <cell r="F332">
            <v>1931563.0656000001</v>
          </cell>
        </row>
        <row r="333">
          <cell r="A333" t="str">
            <v>FPUS2</v>
          </cell>
          <cell r="D333">
            <v>57240.82</v>
          </cell>
          <cell r="F333">
            <v>3413842.5048000002</v>
          </cell>
        </row>
        <row r="334">
          <cell r="A334" t="str">
            <v>FPUS2</v>
          </cell>
          <cell r="D334">
            <v>45585.68</v>
          </cell>
          <cell r="F334">
            <v>2718729.9552000002</v>
          </cell>
        </row>
        <row r="335">
          <cell r="A335" t="str">
            <v>FPUS2</v>
          </cell>
          <cell r="D335">
            <v>30075.040000000001</v>
          </cell>
          <cell r="F335">
            <v>1793374.6352000001</v>
          </cell>
        </row>
        <row r="336">
          <cell r="A336" t="str">
            <v>FPUS2</v>
          </cell>
          <cell r="D336">
            <v>40810</v>
          </cell>
          <cell r="F336">
            <v>2434316.5</v>
          </cell>
        </row>
        <row r="337">
          <cell r="A337" t="str">
            <v>FPUS2</v>
          </cell>
          <cell r="D337">
            <v>38018.75</v>
          </cell>
          <cell r="F337">
            <v>2267818.4375</v>
          </cell>
        </row>
        <row r="338">
          <cell r="A338" t="str">
            <v>FPUS2</v>
          </cell>
          <cell r="D338">
            <v>33889.68</v>
          </cell>
          <cell r="F338">
            <v>2032703.0063999998</v>
          </cell>
        </row>
        <row r="339">
          <cell r="A339" t="str">
            <v>FPUS2</v>
          </cell>
          <cell r="D339">
            <v>45760</v>
          </cell>
          <cell r="F339">
            <v>2742396.8</v>
          </cell>
        </row>
        <row r="340">
          <cell r="A340" t="str">
            <v>FPUS2</v>
          </cell>
          <cell r="D340">
            <v>63268.63</v>
          </cell>
          <cell r="F340">
            <v>3760054.6809</v>
          </cell>
        </row>
        <row r="341">
          <cell r="A341" t="str">
            <v>FPUS2</v>
          </cell>
          <cell r="D341">
            <v>37733.85</v>
          </cell>
          <cell r="F341">
            <v>2253088.1834999998</v>
          </cell>
        </row>
        <row r="342">
          <cell r="A342" t="str">
            <v>FPUS2</v>
          </cell>
          <cell r="D342">
            <v>32000</v>
          </cell>
          <cell r="F342">
            <v>1909440</v>
          </cell>
        </row>
        <row r="343">
          <cell r="A343" t="str">
            <v>FPUS2</v>
          </cell>
          <cell r="D343">
            <v>32000</v>
          </cell>
          <cell r="F343">
            <v>1909440</v>
          </cell>
        </row>
        <row r="344">
          <cell r="A344" t="str">
            <v>FPUS2</v>
          </cell>
          <cell r="D344">
            <v>18317.060000000001</v>
          </cell>
          <cell r="F344">
            <v>1097191.8940000001</v>
          </cell>
        </row>
        <row r="345">
          <cell r="A345" t="str">
            <v>FPUS2</v>
          </cell>
          <cell r="D345">
            <v>38981.25</v>
          </cell>
          <cell r="F345">
            <v>2320553.8125</v>
          </cell>
        </row>
        <row r="346">
          <cell r="A346" t="str">
            <v>FPUS2</v>
          </cell>
          <cell r="D346">
            <v>3424.75</v>
          </cell>
          <cell r="F346">
            <v>204735.66469999999</v>
          </cell>
        </row>
        <row r="347">
          <cell r="A347" t="str">
            <v>FPUS2</v>
          </cell>
          <cell r="D347">
            <v>40810</v>
          </cell>
          <cell r="F347">
            <v>2415131.719</v>
          </cell>
        </row>
        <row r="348">
          <cell r="A348" t="str">
            <v>FPUS2</v>
          </cell>
          <cell r="D348">
            <v>37733.85</v>
          </cell>
          <cell r="F348">
            <v>2248937.46</v>
          </cell>
        </row>
        <row r="349">
          <cell r="A349" t="str">
            <v>FPUS2</v>
          </cell>
          <cell r="D349">
            <v>41195</v>
          </cell>
          <cell r="F349">
            <v>2457281.75</v>
          </cell>
        </row>
        <row r="350">
          <cell r="A350" t="str">
            <v>FPUS2</v>
          </cell>
          <cell r="D350">
            <v>40642.559999999998</v>
          </cell>
          <cell r="F350">
            <v>2424328.7039999999</v>
          </cell>
        </row>
        <row r="351">
          <cell r="A351" t="str">
            <v>FPUS2</v>
          </cell>
          <cell r="D351">
            <v>40642.559999999998</v>
          </cell>
          <cell r="F351">
            <v>2424328.7039999999</v>
          </cell>
        </row>
        <row r="352">
          <cell r="A352" t="str">
            <v>FPUS2</v>
          </cell>
          <cell r="D352">
            <v>65751.5</v>
          </cell>
          <cell r="F352">
            <v>3925364.5500000003</v>
          </cell>
        </row>
        <row r="353">
          <cell r="A353" t="str">
            <v>FPUS2</v>
          </cell>
          <cell r="D353">
            <v>45177.16</v>
          </cell>
          <cell r="F353">
            <v>2697076.4520000005</v>
          </cell>
        </row>
        <row r="354">
          <cell r="A354" t="str">
            <v>FPUS2</v>
          </cell>
          <cell r="D354">
            <v>38500</v>
          </cell>
          <cell r="F354">
            <v>2294600</v>
          </cell>
        </row>
        <row r="355">
          <cell r="A355" t="str">
            <v>FPUS2</v>
          </cell>
          <cell r="D355">
            <v>43164.9</v>
          </cell>
          <cell r="F355">
            <v>2577807.8280000002</v>
          </cell>
        </row>
        <row r="356">
          <cell r="A356" t="str">
            <v>FPUS2</v>
          </cell>
          <cell r="D356">
            <v>10445.82</v>
          </cell>
          <cell r="F356">
            <v>626017.9926</v>
          </cell>
        </row>
        <row r="357">
          <cell r="A357" t="str">
            <v>FPUS2</v>
          </cell>
          <cell r="D357">
            <v>13247.86</v>
          </cell>
          <cell r="F357">
            <v>793944.24979999999</v>
          </cell>
        </row>
        <row r="358">
          <cell r="A358" t="str">
            <v>FPUS2</v>
          </cell>
          <cell r="D358">
            <v>39462.5</v>
          </cell>
          <cell r="F358">
            <v>2357489.75</v>
          </cell>
        </row>
        <row r="359">
          <cell r="A359" t="str">
            <v>FPUS2</v>
          </cell>
          <cell r="D359">
            <v>40810</v>
          </cell>
          <cell r="F359">
            <v>2437989.4</v>
          </cell>
        </row>
        <row r="360">
          <cell r="A360" t="str">
            <v>FPUS2</v>
          </cell>
          <cell r="D360">
            <v>36936</v>
          </cell>
          <cell r="F360">
            <v>2208772.7999999998</v>
          </cell>
        </row>
        <row r="361">
          <cell r="A361" t="str">
            <v>FPUS2</v>
          </cell>
          <cell r="D361">
            <v>73260.600000000006</v>
          </cell>
          <cell r="F361">
            <v>4411753.3320000004</v>
          </cell>
        </row>
        <row r="362">
          <cell r="A362" t="str">
            <v>FPUS2</v>
          </cell>
          <cell r="D362">
            <v>73933</v>
          </cell>
          <cell r="F362">
            <v>4428586.7</v>
          </cell>
        </row>
        <row r="363">
          <cell r="A363" t="str">
            <v>FPUS2</v>
          </cell>
          <cell r="D363">
            <v>34842.9</v>
          </cell>
          <cell r="F363">
            <v>2087089.71</v>
          </cell>
        </row>
        <row r="364">
          <cell r="A364" t="str">
            <v>FPUS2</v>
          </cell>
          <cell r="D364">
            <v>37320</v>
          </cell>
          <cell r="F364">
            <v>2235468</v>
          </cell>
        </row>
        <row r="365">
          <cell r="A365" t="str">
            <v>FPUS2</v>
          </cell>
          <cell r="D365">
            <v>38418</v>
          </cell>
          <cell r="F365">
            <v>2322368.1</v>
          </cell>
        </row>
        <row r="366">
          <cell r="A366" t="str">
            <v>FPUS2</v>
          </cell>
          <cell r="D366">
            <v>35026.33</v>
          </cell>
          <cell r="F366">
            <v>2093523.7441000002</v>
          </cell>
        </row>
        <row r="367">
          <cell r="A367" t="str">
            <v>FPUS2</v>
          </cell>
          <cell r="D367">
            <v>33687.5</v>
          </cell>
          <cell r="F367">
            <v>2012154.375</v>
          </cell>
        </row>
        <row r="368">
          <cell r="A368" t="str">
            <v>FPUS2</v>
          </cell>
          <cell r="D368">
            <v>38500</v>
          </cell>
          <cell r="F368">
            <v>2299605</v>
          </cell>
        </row>
        <row r="369">
          <cell r="A369" t="str">
            <v>FPUS2</v>
          </cell>
          <cell r="D369">
            <v>17186.009999999998</v>
          </cell>
          <cell r="F369">
            <v>1038035.0039999998</v>
          </cell>
        </row>
        <row r="370">
          <cell r="A370" t="str">
            <v>FPUS2</v>
          </cell>
          <cell r="D370">
            <v>62968.26</v>
          </cell>
          <cell r="F370">
            <v>3763612.9002000005</v>
          </cell>
        </row>
        <row r="371">
          <cell r="A371" t="str">
            <v>FPUS2</v>
          </cell>
          <cell r="D371">
            <v>29592.6</v>
          </cell>
          <cell r="F371">
            <v>1768749.702</v>
          </cell>
        </row>
        <row r="372">
          <cell r="A372" t="str">
            <v>FPUS2</v>
          </cell>
          <cell r="D372">
            <v>66932</v>
          </cell>
          <cell r="F372">
            <v>3989147.2</v>
          </cell>
        </row>
        <row r="373">
          <cell r="A373" t="str">
            <v>FPUS2</v>
          </cell>
          <cell r="D373">
            <v>33202.400000000001</v>
          </cell>
          <cell r="F373">
            <v>1985171.496</v>
          </cell>
        </row>
        <row r="374">
          <cell r="A374" t="str">
            <v>FPUS2</v>
          </cell>
          <cell r="D374">
            <v>39616.5</v>
          </cell>
          <cell r="F374">
            <v>2368670.5350000001</v>
          </cell>
        </row>
        <row r="375">
          <cell r="A375" t="str">
            <v>FPUS2</v>
          </cell>
          <cell r="D375">
            <v>40660</v>
          </cell>
          <cell r="F375">
            <v>2415204</v>
          </cell>
        </row>
        <row r="376">
          <cell r="A376" t="str">
            <v>FPUS2</v>
          </cell>
          <cell r="D376">
            <v>100000</v>
          </cell>
          <cell r="F376">
            <v>6189000</v>
          </cell>
        </row>
        <row r="377">
          <cell r="A377" t="str">
            <v>FPUS2</v>
          </cell>
          <cell r="D377">
            <v>3998.95</v>
          </cell>
          <cell r="F377">
            <v>241776.51699999999</v>
          </cell>
        </row>
        <row r="378">
          <cell r="A378" t="str">
            <v>FPUS2</v>
          </cell>
          <cell r="D378">
            <v>26907.42</v>
          </cell>
          <cell r="F378">
            <v>1626822.6132</v>
          </cell>
        </row>
        <row r="379">
          <cell r="A379" t="str">
            <v>FPUS2</v>
          </cell>
          <cell r="D379">
            <v>5716.26</v>
          </cell>
          <cell r="F379">
            <v>345605.0796</v>
          </cell>
        </row>
        <row r="380">
          <cell r="A380" t="str">
            <v>FPUS2</v>
          </cell>
          <cell r="D380">
            <v>32000</v>
          </cell>
          <cell r="F380">
            <v>1912960</v>
          </cell>
        </row>
        <row r="381">
          <cell r="A381" t="str">
            <v>FPUS2</v>
          </cell>
          <cell r="D381">
            <v>40810</v>
          </cell>
          <cell r="F381">
            <v>2439213.7000000002</v>
          </cell>
        </row>
        <row r="382">
          <cell r="A382" t="str">
            <v>FPUS2</v>
          </cell>
          <cell r="D382">
            <v>34168.75</v>
          </cell>
          <cell r="F382">
            <v>2041582.8125</v>
          </cell>
        </row>
        <row r="383">
          <cell r="A383" t="str">
            <v>FPUS2</v>
          </cell>
          <cell r="D383">
            <v>32000</v>
          </cell>
          <cell r="F383">
            <v>1913280</v>
          </cell>
        </row>
        <row r="384">
          <cell r="A384" t="str">
            <v>FPUS2</v>
          </cell>
          <cell r="D384">
            <v>33202.400000000001</v>
          </cell>
          <cell r="F384">
            <v>1985171.496</v>
          </cell>
        </row>
        <row r="385">
          <cell r="A385" t="str">
            <v>FPUS2</v>
          </cell>
          <cell r="D385">
            <v>34960</v>
          </cell>
          <cell r="F385">
            <v>2084315.2</v>
          </cell>
        </row>
        <row r="386">
          <cell r="A386" t="str">
            <v>FPUS2</v>
          </cell>
          <cell r="D386">
            <v>40810</v>
          </cell>
          <cell r="F386">
            <v>2440846.1</v>
          </cell>
        </row>
        <row r="387">
          <cell r="A387" t="str">
            <v>FPUS2</v>
          </cell>
          <cell r="D387">
            <v>21120</v>
          </cell>
          <cell r="F387">
            <v>1262976</v>
          </cell>
        </row>
        <row r="388">
          <cell r="A388" t="str">
            <v>FPUS2</v>
          </cell>
          <cell r="D388">
            <v>55650</v>
          </cell>
          <cell r="F388">
            <v>3327870</v>
          </cell>
        </row>
        <row r="389">
          <cell r="A389" t="str">
            <v>FPUS2</v>
          </cell>
          <cell r="D389">
            <v>55650</v>
          </cell>
          <cell r="F389">
            <v>3327870</v>
          </cell>
        </row>
        <row r="390">
          <cell r="A390" t="str">
            <v>FPUS2</v>
          </cell>
          <cell r="D390">
            <v>31147.45</v>
          </cell>
          <cell r="F390">
            <v>1861994.561</v>
          </cell>
        </row>
        <row r="391">
          <cell r="A391" t="str">
            <v>FPUS2</v>
          </cell>
          <cell r="D391">
            <v>51280.800000000003</v>
          </cell>
          <cell r="F391">
            <v>3098898.7439999999</v>
          </cell>
        </row>
        <row r="392">
          <cell r="A392" t="str">
            <v>FPUS2</v>
          </cell>
          <cell r="D392">
            <v>21579.119999999999</v>
          </cell>
          <cell r="F392">
            <v>1304026.2216</v>
          </cell>
        </row>
        <row r="393">
          <cell r="A393" t="str">
            <v>FPUS2</v>
          </cell>
          <cell r="D393">
            <v>12736.4</v>
          </cell>
          <cell r="F393">
            <v>769660.652</v>
          </cell>
        </row>
        <row r="394">
          <cell r="A394" t="str">
            <v>FPUS2</v>
          </cell>
          <cell r="D394">
            <v>38500</v>
          </cell>
          <cell r="F394">
            <v>2301145</v>
          </cell>
        </row>
        <row r="395">
          <cell r="A395" t="str">
            <v>FPUS2</v>
          </cell>
          <cell r="D395">
            <v>68602.460000000006</v>
          </cell>
          <cell r="F395">
            <v>4095566.8620000007</v>
          </cell>
        </row>
        <row r="396">
          <cell r="A396" t="str">
            <v>FPUS2</v>
          </cell>
          <cell r="D396">
            <v>33687.5</v>
          </cell>
          <cell r="F396">
            <v>2004406.25</v>
          </cell>
        </row>
        <row r="397">
          <cell r="A397" t="str">
            <v>FPUS2</v>
          </cell>
          <cell r="D397">
            <v>34168.75</v>
          </cell>
          <cell r="F397">
            <v>2033040.625</v>
          </cell>
        </row>
        <row r="398">
          <cell r="A398" t="str">
            <v>FPUS2</v>
          </cell>
          <cell r="D398">
            <v>12736.5</v>
          </cell>
          <cell r="F398">
            <v>769921.42500000005</v>
          </cell>
        </row>
        <row r="399">
          <cell r="A399" t="str">
            <v>FPUS2</v>
          </cell>
          <cell r="D399">
            <v>4024.65</v>
          </cell>
          <cell r="F399">
            <v>243290.09250000003</v>
          </cell>
        </row>
        <row r="400">
          <cell r="A400" t="str">
            <v>FPUS2</v>
          </cell>
          <cell r="D400">
            <v>4921.05</v>
          </cell>
          <cell r="F400">
            <v>297477.47250000003</v>
          </cell>
        </row>
        <row r="401">
          <cell r="A401" t="str">
            <v>FPUS2</v>
          </cell>
          <cell r="D401">
            <v>55650</v>
          </cell>
          <cell r="F401">
            <v>3325922.25</v>
          </cell>
        </row>
        <row r="402">
          <cell r="A402" t="str">
            <v>FPUS2</v>
          </cell>
          <cell r="D402">
            <v>55650</v>
          </cell>
          <cell r="F402">
            <v>3325922.25</v>
          </cell>
        </row>
        <row r="403">
          <cell r="A403" t="str">
            <v>FPUS2</v>
          </cell>
          <cell r="D403">
            <v>26400</v>
          </cell>
          <cell r="F403">
            <v>1577796</v>
          </cell>
        </row>
        <row r="404">
          <cell r="A404" t="str">
            <v>FPUS2</v>
          </cell>
          <cell r="D404">
            <v>37730</v>
          </cell>
          <cell r="F404">
            <v>2245689.6</v>
          </cell>
        </row>
        <row r="405">
          <cell r="A405" t="str">
            <v>FPUS2</v>
          </cell>
          <cell r="D405">
            <v>9303.6</v>
          </cell>
          <cell r="F405">
            <v>559663.64016000007</v>
          </cell>
        </row>
        <row r="406">
          <cell r="A406" t="str">
            <v>FPUS1</v>
          </cell>
          <cell r="D406">
            <v>8900</v>
          </cell>
          <cell r="F406">
            <v>537891.97</v>
          </cell>
        </row>
        <row r="407">
          <cell r="A407" t="str">
            <v>FPUS1</v>
          </cell>
          <cell r="D407">
            <v>10477.6</v>
          </cell>
          <cell r="F407">
            <v>633237.85447999998</v>
          </cell>
        </row>
        <row r="408">
          <cell r="A408" t="str">
            <v>FPUS2</v>
          </cell>
          <cell r="D408">
            <v>68428.800000000003</v>
          </cell>
          <cell r="F408">
            <v>4064670.72</v>
          </cell>
        </row>
        <row r="409">
          <cell r="A409" t="str">
            <v>FPUS2</v>
          </cell>
          <cell r="D409">
            <v>34960</v>
          </cell>
          <cell r="F409">
            <v>2081868</v>
          </cell>
        </row>
        <row r="410">
          <cell r="A410" t="str">
            <v>FPUS2</v>
          </cell>
          <cell r="D410">
            <v>34301.230000000003</v>
          </cell>
          <cell r="F410">
            <v>2030632.8160000003</v>
          </cell>
        </row>
        <row r="411">
          <cell r="A411" t="str">
            <v>FPUS2</v>
          </cell>
          <cell r="D411">
            <v>40660</v>
          </cell>
          <cell r="F411">
            <v>2407072</v>
          </cell>
        </row>
        <row r="412">
          <cell r="A412" t="str">
            <v>FPUS1</v>
          </cell>
          <cell r="D412">
            <v>14207.1</v>
          </cell>
          <cell r="F412">
            <v>860666.11800000002</v>
          </cell>
        </row>
        <row r="413">
          <cell r="A413" t="str">
            <v>FPUS1</v>
          </cell>
          <cell r="D413">
            <v>8272.7999999999993</v>
          </cell>
          <cell r="F413">
            <v>501166.22399999993</v>
          </cell>
        </row>
        <row r="414">
          <cell r="A414" t="str">
            <v>FPUS1</v>
          </cell>
          <cell r="D414">
            <v>10822.4</v>
          </cell>
          <cell r="F414">
            <v>655620.99199999997</v>
          </cell>
        </row>
        <row r="415">
          <cell r="A415" t="str">
            <v>FPUS1</v>
          </cell>
          <cell r="D415">
            <v>15606</v>
          </cell>
          <cell r="F415">
            <v>945411.48</v>
          </cell>
        </row>
        <row r="416">
          <cell r="A416" t="str">
            <v>FPUS1</v>
          </cell>
          <cell r="D416">
            <v>5466.6</v>
          </cell>
          <cell r="F416">
            <v>331166.62800000003</v>
          </cell>
        </row>
        <row r="417">
          <cell r="A417" t="str">
            <v>FPUS2</v>
          </cell>
          <cell r="D417">
            <v>40425</v>
          </cell>
          <cell r="F417">
            <v>2415393.75</v>
          </cell>
        </row>
        <row r="418">
          <cell r="A418" t="str">
            <v>FPUS1</v>
          </cell>
          <cell r="D418">
            <v>82192.39</v>
          </cell>
          <cell r="F418">
            <v>4977571.1384000005</v>
          </cell>
        </row>
        <row r="419">
          <cell r="A419" t="str">
            <v>FPUS2</v>
          </cell>
          <cell r="D419">
            <v>16879.080000000002</v>
          </cell>
          <cell r="F419">
            <v>1011900.8460000001</v>
          </cell>
        </row>
        <row r="420">
          <cell r="A420" t="str">
            <v>FPUS2</v>
          </cell>
          <cell r="D420">
            <v>18177.29</v>
          </cell>
          <cell r="F420">
            <v>1089728.5355</v>
          </cell>
        </row>
        <row r="421">
          <cell r="A421" t="str">
            <v>FPUS2</v>
          </cell>
          <cell r="D421">
            <v>10098</v>
          </cell>
          <cell r="F421">
            <v>610424.1</v>
          </cell>
        </row>
        <row r="422">
          <cell r="A422" t="str">
            <v>FPUS2</v>
          </cell>
          <cell r="D422">
            <v>25516.58</v>
          </cell>
          <cell r="F422">
            <v>1542477.2610000002</v>
          </cell>
        </row>
        <row r="423">
          <cell r="A423" t="str">
            <v>FPUS2</v>
          </cell>
          <cell r="D423">
            <v>5647.89</v>
          </cell>
          <cell r="F423">
            <v>341414.95050000004</v>
          </cell>
        </row>
        <row r="424">
          <cell r="A424" t="str">
            <v>FPUS2</v>
          </cell>
          <cell r="D424">
            <v>26006.400000000001</v>
          </cell>
          <cell r="F424">
            <v>1572086.8800000001</v>
          </cell>
        </row>
        <row r="425">
          <cell r="A425" t="str">
            <v>FPUS1</v>
          </cell>
          <cell r="D425">
            <v>33280.120000000003</v>
          </cell>
          <cell r="F425">
            <v>2015111.2660000001</v>
          </cell>
        </row>
        <row r="426">
          <cell r="A426" t="str">
            <v>FPUS2</v>
          </cell>
          <cell r="D426">
            <v>44536.5</v>
          </cell>
          <cell r="F426">
            <v>2686441.68</v>
          </cell>
        </row>
        <row r="427">
          <cell r="A427" t="str">
            <v>FPUS2</v>
          </cell>
          <cell r="D427">
            <v>74297.25</v>
          </cell>
          <cell r="F427">
            <v>4481610.12</v>
          </cell>
        </row>
        <row r="428">
          <cell r="A428" t="str">
            <v>FPUS1</v>
          </cell>
          <cell r="D428">
            <v>38800.300000000003</v>
          </cell>
          <cell r="F428">
            <v>2350134.1710000001</v>
          </cell>
        </row>
        <row r="429">
          <cell r="A429" t="str">
            <v>FPUS1</v>
          </cell>
          <cell r="D429">
            <v>22932</v>
          </cell>
          <cell r="F429">
            <v>1388991.24</v>
          </cell>
        </row>
        <row r="430">
          <cell r="A430" t="str">
            <v>FPUS2</v>
          </cell>
          <cell r="D430">
            <v>67699.199999999997</v>
          </cell>
          <cell r="F430">
            <v>4013208.5759999999</v>
          </cell>
        </row>
        <row r="431">
          <cell r="A431" t="str">
            <v>FPUS2</v>
          </cell>
          <cell r="D431">
            <v>23362.25</v>
          </cell>
          <cell r="F431">
            <v>1384914.18</v>
          </cell>
        </row>
        <row r="432">
          <cell r="A432" t="str">
            <v>FPUS2</v>
          </cell>
          <cell r="D432">
            <v>39189.019999999997</v>
          </cell>
          <cell r="F432">
            <v>2350949.3097999999</v>
          </cell>
        </row>
        <row r="433">
          <cell r="A433" t="str">
            <v>FPUS2</v>
          </cell>
          <cell r="D433">
            <v>8301</v>
          </cell>
          <cell r="F433">
            <v>501795.45</v>
          </cell>
        </row>
        <row r="434">
          <cell r="A434" t="str">
            <v>FPUS2</v>
          </cell>
          <cell r="D434">
            <v>7782.2</v>
          </cell>
          <cell r="F434">
            <v>470433.99</v>
          </cell>
        </row>
        <row r="435">
          <cell r="A435" t="str">
            <v>FPUS2</v>
          </cell>
          <cell r="D435">
            <v>5873.3</v>
          </cell>
          <cell r="F435">
            <v>355040.98500000004</v>
          </cell>
        </row>
        <row r="436">
          <cell r="A436" t="str">
            <v>FPUS2</v>
          </cell>
          <cell r="D436">
            <v>34072.5</v>
          </cell>
          <cell r="F436">
            <v>2034128.25</v>
          </cell>
        </row>
        <row r="437">
          <cell r="A437" t="str">
            <v>FPUS2</v>
          </cell>
          <cell r="D437">
            <v>41403</v>
          </cell>
          <cell r="F437">
            <v>2500741.1999999997</v>
          </cell>
        </row>
        <row r="438">
          <cell r="A438" t="str">
            <v>FPUS2</v>
          </cell>
          <cell r="D438">
            <v>10476.6</v>
          </cell>
          <cell r="F438">
            <v>632786.64</v>
          </cell>
        </row>
        <row r="439">
          <cell r="A439" t="str">
            <v>FPUS2</v>
          </cell>
          <cell r="D439">
            <v>33042.959999999999</v>
          </cell>
          <cell r="F439">
            <v>1971012.564</v>
          </cell>
        </row>
        <row r="440">
          <cell r="A440" t="str">
            <v>FPUS2</v>
          </cell>
          <cell r="D440">
            <v>51500</v>
          </cell>
          <cell r="F440">
            <v>3071975</v>
          </cell>
        </row>
        <row r="441">
          <cell r="A441" t="str">
            <v>FPUS2</v>
          </cell>
          <cell r="D441">
            <v>55650</v>
          </cell>
          <cell r="F441">
            <v>3319522.5</v>
          </cell>
        </row>
        <row r="442">
          <cell r="A442" t="str">
            <v>FPUS2</v>
          </cell>
          <cell r="D442">
            <v>55650</v>
          </cell>
          <cell r="F442">
            <v>3319522.5</v>
          </cell>
        </row>
        <row r="443">
          <cell r="A443" t="str">
            <v>FPUS2</v>
          </cell>
          <cell r="D443">
            <v>34301.230000000003</v>
          </cell>
          <cell r="F443">
            <v>2047783.4310000003</v>
          </cell>
        </row>
        <row r="444">
          <cell r="A444" t="str">
            <v>FPUS2</v>
          </cell>
          <cell r="D444">
            <v>33267.019999999997</v>
          </cell>
          <cell r="F444">
            <v>1986041.0939999998</v>
          </cell>
        </row>
        <row r="445">
          <cell r="A445" t="str">
            <v>FPUS2</v>
          </cell>
          <cell r="D445">
            <v>33267.019999999997</v>
          </cell>
          <cell r="F445">
            <v>1986041.0939999998</v>
          </cell>
        </row>
        <row r="446">
          <cell r="A446" t="str">
            <v>FPUS2</v>
          </cell>
          <cell r="D446">
            <v>149351</v>
          </cell>
          <cell r="F446">
            <v>9028267.9500000011</v>
          </cell>
        </row>
        <row r="447">
          <cell r="A447" t="str">
            <v>FPUS2</v>
          </cell>
          <cell r="D447">
            <v>34301.230000000003</v>
          </cell>
          <cell r="F447">
            <v>2030632.8160000003</v>
          </cell>
        </row>
        <row r="448">
          <cell r="A448" t="str">
            <v>FPUS2</v>
          </cell>
          <cell r="D448">
            <v>66344</v>
          </cell>
          <cell r="F448">
            <v>3952775.52</v>
          </cell>
        </row>
        <row r="449">
          <cell r="A449" t="str">
            <v>FPUS2</v>
          </cell>
          <cell r="D449">
            <v>40425</v>
          </cell>
          <cell r="F449">
            <v>2413776.75</v>
          </cell>
        </row>
        <row r="450">
          <cell r="A450" t="str">
            <v>FPUS2</v>
          </cell>
          <cell r="D450">
            <v>100000</v>
          </cell>
          <cell r="F450">
            <v>6146000</v>
          </cell>
        </row>
        <row r="451">
          <cell r="A451" t="str">
            <v>FPUS2</v>
          </cell>
          <cell r="D451">
            <v>28061.82</v>
          </cell>
          <cell r="F451">
            <v>1650876.8706</v>
          </cell>
        </row>
        <row r="452">
          <cell r="A452" t="str">
            <v>FPUS2</v>
          </cell>
          <cell r="D452">
            <v>39462.5</v>
          </cell>
          <cell r="F452">
            <v>2359857.5</v>
          </cell>
        </row>
        <row r="453">
          <cell r="A453" t="str">
            <v>FPUS2</v>
          </cell>
          <cell r="D453">
            <v>37537.5</v>
          </cell>
          <cell r="F453">
            <v>2244742.5</v>
          </cell>
        </row>
        <row r="454">
          <cell r="A454" t="str">
            <v>FPUS2</v>
          </cell>
          <cell r="D454">
            <v>39553.919999999998</v>
          </cell>
          <cell r="F454">
            <v>2363346.7199999997</v>
          </cell>
        </row>
        <row r="455">
          <cell r="A455" t="str">
            <v>FPUS2</v>
          </cell>
          <cell r="D455">
            <v>62743.5</v>
          </cell>
          <cell r="F455">
            <v>3748924.125</v>
          </cell>
        </row>
        <row r="456">
          <cell r="A456" t="str">
            <v>FPUS2</v>
          </cell>
          <cell r="D456">
            <v>41549.760000000002</v>
          </cell>
          <cell r="F456">
            <v>2482598.16</v>
          </cell>
        </row>
        <row r="457">
          <cell r="A457" t="str">
            <v>FPUS2</v>
          </cell>
          <cell r="D457">
            <v>42345.64</v>
          </cell>
          <cell r="F457">
            <v>2530151.9899999998</v>
          </cell>
        </row>
        <row r="458">
          <cell r="A458" t="str">
            <v>FPUS2</v>
          </cell>
          <cell r="D458">
            <v>30780</v>
          </cell>
          <cell r="F458">
            <v>1840336.2</v>
          </cell>
        </row>
        <row r="459">
          <cell r="A459" t="str">
            <v>FPUS2</v>
          </cell>
          <cell r="D459">
            <v>29974.799999999999</v>
          </cell>
          <cell r="F459">
            <v>1792193.2919999999</v>
          </cell>
        </row>
        <row r="460">
          <cell r="A460" t="str">
            <v>FPUS2</v>
          </cell>
          <cell r="D460">
            <v>11786.37</v>
          </cell>
          <cell r="F460">
            <v>703999.88010000007</v>
          </cell>
        </row>
        <row r="461">
          <cell r="A461" t="str">
            <v>FPUS2</v>
          </cell>
          <cell r="D461">
            <v>11670</v>
          </cell>
          <cell r="F461">
            <v>697049.1</v>
          </cell>
        </row>
        <row r="462">
          <cell r="A462" t="str">
            <v>FPUS2</v>
          </cell>
          <cell r="D462">
            <v>37733.85</v>
          </cell>
          <cell r="F462">
            <v>2253465.5219999999</v>
          </cell>
        </row>
        <row r="463">
          <cell r="A463" t="str">
            <v>FPUS2</v>
          </cell>
          <cell r="D463">
            <v>33704.53</v>
          </cell>
          <cell r="F463">
            <v>2012834.5315999999</v>
          </cell>
        </row>
        <row r="464">
          <cell r="A464" t="str">
            <v>FPUS2</v>
          </cell>
          <cell r="D464">
            <v>39616.5</v>
          </cell>
          <cell r="F464">
            <v>2365897.38</v>
          </cell>
        </row>
        <row r="465">
          <cell r="A465" t="str">
            <v>FPUS2</v>
          </cell>
          <cell r="D465">
            <v>33013.75</v>
          </cell>
          <cell r="F465">
            <v>1971581.15</v>
          </cell>
        </row>
        <row r="466">
          <cell r="A466" t="str">
            <v>FPUS2</v>
          </cell>
          <cell r="D466">
            <v>93540.25</v>
          </cell>
          <cell r="F466">
            <v>5589029.9375</v>
          </cell>
        </row>
        <row r="467">
          <cell r="A467" t="str">
            <v>FPUS2</v>
          </cell>
          <cell r="D467">
            <v>39553.919999999998</v>
          </cell>
          <cell r="F467">
            <v>2363346.7199999997</v>
          </cell>
        </row>
        <row r="468">
          <cell r="A468" t="str">
            <v>FPUS2</v>
          </cell>
          <cell r="D468">
            <v>41549.760000000002</v>
          </cell>
          <cell r="F468">
            <v>2482598.16</v>
          </cell>
        </row>
        <row r="469">
          <cell r="A469" t="str">
            <v>FPUS2</v>
          </cell>
          <cell r="D469">
            <v>40425</v>
          </cell>
          <cell r="F469">
            <v>2405287.5</v>
          </cell>
        </row>
        <row r="470">
          <cell r="A470" t="str">
            <v>FPUS2</v>
          </cell>
          <cell r="D470">
            <v>45237.5</v>
          </cell>
          <cell r="F470">
            <v>2705202.5</v>
          </cell>
        </row>
        <row r="471">
          <cell r="A471" t="str">
            <v>FPUS2</v>
          </cell>
          <cell r="D471">
            <v>1500000</v>
          </cell>
          <cell r="F471">
            <v>92220000</v>
          </cell>
        </row>
        <row r="472">
          <cell r="A472" t="str">
            <v>FPUS2</v>
          </cell>
          <cell r="D472">
            <v>1500000</v>
          </cell>
          <cell r="F472">
            <v>92475000</v>
          </cell>
        </row>
        <row r="473">
          <cell r="A473" t="str">
            <v>FPUS2</v>
          </cell>
          <cell r="D473">
            <v>1500000</v>
          </cell>
          <cell r="F473">
            <v>92775000</v>
          </cell>
        </row>
        <row r="474">
          <cell r="A474" t="str">
            <v>FPUS2</v>
          </cell>
          <cell r="D474">
            <v>1500000</v>
          </cell>
          <cell r="F474">
            <v>93045000</v>
          </cell>
        </row>
        <row r="475">
          <cell r="A475" t="str">
            <v>FPUS2</v>
          </cell>
          <cell r="D475">
            <v>33704.53</v>
          </cell>
          <cell r="F475">
            <v>2016204.9845999999</v>
          </cell>
        </row>
        <row r="476">
          <cell r="A476" t="str">
            <v>FPUS2</v>
          </cell>
          <cell r="D476">
            <v>43519.75</v>
          </cell>
          <cell r="F476">
            <v>2604657.0375000001</v>
          </cell>
        </row>
        <row r="477">
          <cell r="A477" t="str">
            <v>FPUS2</v>
          </cell>
          <cell r="D477">
            <v>90239.38</v>
          </cell>
          <cell r="F477">
            <v>5400826.8930000002</v>
          </cell>
        </row>
        <row r="478">
          <cell r="A478" t="str">
            <v>FPUS2</v>
          </cell>
          <cell r="D478">
            <v>45237.5</v>
          </cell>
          <cell r="F478">
            <v>2706107.25</v>
          </cell>
        </row>
        <row r="479">
          <cell r="A479" t="str">
            <v>FPUS2</v>
          </cell>
          <cell r="D479">
            <v>40425</v>
          </cell>
          <cell r="F479">
            <v>2418223.5</v>
          </cell>
        </row>
        <row r="480">
          <cell r="A480" t="str">
            <v>FPUS2</v>
          </cell>
          <cell r="D480">
            <v>38018.75</v>
          </cell>
          <cell r="F480">
            <v>2274281.625</v>
          </cell>
        </row>
        <row r="481">
          <cell r="A481" t="str">
            <v>FPUS2</v>
          </cell>
          <cell r="D481">
            <v>32725</v>
          </cell>
          <cell r="F481">
            <v>1957609.5</v>
          </cell>
        </row>
        <row r="482">
          <cell r="A482" t="str">
            <v>FPUS2</v>
          </cell>
          <cell r="D482">
            <v>100000</v>
          </cell>
          <cell r="F482">
            <v>6211000</v>
          </cell>
        </row>
        <row r="483">
          <cell r="A483" t="str">
            <v>FPUS2</v>
          </cell>
          <cell r="D483">
            <v>50159.4</v>
          </cell>
          <cell r="F483">
            <v>3001538.4960000003</v>
          </cell>
        </row>
        <row r="484">
          <cell r="A484" t="str">
            <v>FPUS2</v>
          </cell>
          <cell r="D484">
            <v>90000</v>
          </cell>
          <cell r="F484">
            <v>5295600</v>
          </cell>
        </row>
        <row r="485">
          <cell r="A485" t="str">
            <v>FPUS2</v>
          </cell>
          <cell r="D485">
            <v>100000</v>
          </cell>
          <cell r="F485">
            <v>6007000</v>
          </cell>
        </row>
        <row r="486">
          <cell r="A486" t="str">
            <v>FPUS2</v>
          </cell>
          <cell r="D486">
            <v>5538.75</v>
          </cell>
          <cell r="F486">
            <v>332878.875</v>
          </cell>
        </row>
        <row r="487">
          <cell r="A487" t="str">
            <v>FPUS2</v>
          </cell>
          <cell r="D487">
            <v>58681.25</v>
          </cell>
          <cell r="F487">
            <v>3526743.125</v>
          </cell>
        </row>
        <row r="488">
          <cell r="A488" t="str">
            <v>FPUS2</v>
          </cell>
          <cell r="D488">
            <v>100000</v>
          </cell>
          <cell r="F488">
            <v>6208000</v>
          </cell>
        </row>
        <row r="489">
          <cell r="A489" t="str">
            <v>FPUS2</v>
          </cell>
          <cell r="D489">
            <v>100000</v>
          </cell>
          <cell r="F489">
            <v>6208000</v>
          </cell>
        </row>
        <row r="490">
          <cell r="A490" t="str">
            <v>FPUS2</v>
          </cell>
          <cell r="D490">
            <v>53793.2</v>
          </cell>
          <cell r="F490">
            <v>3281385.1999999997</v>
          </cell>
        </row>
        <row r="491">
          <cell r="A491" t="str">
            <v>FPUS2</v>
          </cell>
          <cell r="D491">
            <v>93301.14</v>
          </cell>
          <cell r="F491">
            <v>5691369.54</v>
          </cell>
        </row>
        <row r="492">
          <cell r="A492" t="str">
            <v>FPUS2</v>
          </cell>
          <cell r="D492">
            <v>37245</v>
          </cell>
          <cell r="F492">
            <v>2234700</v>
          </cell>
        </row>
        <row r="493">
          <cell r="A493" t="str">
            <v>FPUS2</v>
          </cell>
          <cell r="D493">
            <v>34612.5</v>
          </cell>
          <cell r="F493">
            <v>2076750</v>
          </cell>
        </row>
        <row r="494">
          <cell r="A494" t="str">
            <v>FPUS2</v>
          </cell>
          <cell r="D494">
            <v>38220</v>
          </cell>
          <cell r="F494">
            <v>2293200</v>
          </cell>
        </row>
        <row r="495">
          <cell r="A495" t="str">
            <v>FPUS2</v>
          </cell>
          <cell r="D495">
            <v>38220</v>
          </cell>
          <cell r="F495">
            <v>2293200</v>
          </cell>
        </row>
        <row r="496">
          <cell r="A496" t="str">
            <v>FPUS2</v>
          </cell>
          <cell r="D496">
            <v>35231.620000000003</v>
          </cell>
          <cell r="F496">
            <v>2113897.2000000002</v>
          </cell>
        </row>
        <row r="497">
          <cell r="A497" t="str">
            <v>FPUS2</v>
          </cell>
          <cell r="D497">
            <v>70463</v>
          </cell>
          <cell r="F497">
            <v>4227780</v>
          </cell>
        </row>
        <row r="498">
          <cell r="A498" t="str">
            <v>FPUS2</v>
          </cell>
          <cell r="D498">
            <v>69228.899999999994</v>
          </cell>
          <cell r="F498">
            <v>4153733.9999999995</v>
          </cell>
        </row>
        <row r="499">
          <cell r="A499" t="str">
            <v>FPUS2</v>
          </cell>
          <cell r="D499">
            <v>34614.449999999997</v>
          </cell>
          <cell r="F499">
            <v>2076866.9999999998</v>
          </cell>
        </row>
        <row r="500">
          <cell r="A500" t="str">
            <v>FPUS2</v>
          </cell>
          <cell r="D500">
            <v>42519.75</v>
          </cell>
          <cell r="F500">
            <v>2551185</v>
          </cell>
        </row>
        <row r="501">
          <cell r="A501" t="str">
            <v>FPUS2</v>
          </cell>
          <cell r="D501">
            <v>31198.79</v>
          </cell>
          <cell r="F501">
            <v>1871927.4000000001</v>
          </cell>
        </row>
        <row r="502">
          <cell r="A502" t="str">
            <v>FPUS2</v>
          </cell>
          <cell r="D502">
            <v>53843.27</v>
          </cell>
          <cell r="F502">
            <v>3284439.4699999997</v>
          </cell>
        </row>
        <row r="503">
          <cell r="A503" t="str">
            <v>FPUS2</v>
          </cell>
          <cell r="D503">
            <v>62596.800000000003</v>
          </cell>
          <cell r="F503">
            <v>3762067.68</v>
          </cell>
        </row>
        <row r="504">
          <cell r="A504" t="str">
            <v>FPUS2</v>
          </cell>
          <cell r="D504">
            <v>22972</v>
          </cell>
          <cell r="F504">
            <v>1365536.0819999999</v>
          </cell>
        </row>
        <row r="505">
          <cell r="A505" t="str">
            <v>FPUS2</v>
          </cell>
          <cell r="D505">
            <v>34080</v>
          </cell>
          <cell r="F505">
            <v>2055024</v>
          </cell>
        </row>
        <row r="506">
          <cell r="A506" t="str">
            <v>FPUS2</v>
          </cell>
          <cell r="D506">
            <v>500000</v>
          </cell>
          <cell r="F506">
            <v>30980000</v>
          </cell>
        </row>
        <row r="507">
          <cell r="A507" t="str">
            <v>FPUS2</v>
          </cell>
          <cell r="D507">
            <v>500000</v>
          </cell>
          <cell r="F507">
            <v>31075000</v>
          </cell>
        </row>
        <row r="508">
          <cell r="A508" t="str">
            <v>FPUS2</v>
          </cell>
          <cell r="D508">
            <v>175000</v>
          </cell>
          <cell r="F508">
            <v>10829000</v>
          </cell>
        </row>
        <row r="509">
          <cell r="A509" t="str">
            <v>FPUS2</v>
          </cell>
          <cell r="D509">
            <v>175000</v>
          </cell>
          <cell r="F509">
            <v>10836000</v>
          </cell>
        </row>
        <row r="510">
          <cell r="A510" t="str">
            <v>FPUS2</v>
          </cell>
          <cell r="D510">
            <v>175000</v>
          </cell>
          <cell r="F510">
            <v>10846500</v>
          </cell>
        </row>
        <row r="511">
          <cell r="A511" t="str">
            <v>FPUS2</v>
          </cell>
          <cell r="D511">
            <v>175000</v>
          </cell>
          <cell r="F511">
            <v>10851750</v>
          </cell>
        </row>
        <row r="512">
          <cell r="A512" t="str">
            <v>FPUS2</v>
          </cell>
          <cell r="D512">
            <v>175000</v>
          </cell>
          <cell r="F512">
            <v>10864000</v>
          </cell>
        </row>
        <row r="513">
          <cell r="A513" t="str">
            <v>FPUS2</v>
          </cell>
          <cell r="D513">
            <v>175000</v>
          </cell>
          <cell r="F513">
            <v>10871000</v>
          </cell>
        </row>
        <row r="514">
          <cell r="A514" t="str">
            <v>FPUS2</v>
          </cell>
          <cell r="D514">
            <v>175000</v>
          </cell>
          <cell r="F514">
            <v>10878000</v>
          </cell>
        </row>
        <row r="515">
          <cell r="A515" t="str">
            <v>FPUS2</v>
          </cell>
          <cell r="D515">
            <v>175000</v>
          </cell>
          <cell r="F515">
            <v>10885000</v>
          </cell>
        </row>
        <row r="516">
          <cell r="A516" t="str">
            <v>FPUS2</v>
          </cell>
          <cell r="D516">
            <v>107133.63</v>
          </cell>
          <cell r="F516">
            <v>6535151.4300000006</v>
          </cell>
        </row>
        <row r="517">
          <cell r="A517" t="str">
            <v>FPUS2</v>
          </cell>
          <cell r="D517">
            <v>92822.07</v>
          </cell>
          <cell r="F517">
            <v>5662146.2700000005</v>
          </cell>
        </row>
        <row r="518">
          <cell r="A518" t="str">
            <v>FPUS2</v>
          </cell>
          <cell r="D518">
            <v>31531.5</v>
          </cell>
          <cell r="F518">
            <v>1890628.74</v>
          </cell>
        </row>
        <row r="519">
          <cell r="A519" t="str">
            <v>FPUS2</v>
          </cell>
          <cell r="D519">
            <v>36913.99</v>
          </cell>
          <cell r="F519">
            <v>2213362.8404000001</v>
          </cell>
        </row>
        <row r="520">
          <cell r="A520" t="str">
            <v>FPUS2</v>
          </cell>
          <cell r="D520">
            <v>1306.01</v>
          </cell>
          <cell r="F520">
            <v>77955.736900000004</v>
          </cell>
        </row>
        <row r="521">
          <cell r="A521" t="str">
            <v>FPUS2</v>
          </cell>
          <cell r="D521">
            <v>84800</v>
          </cell>
          <cell r="F521">
            <v>5088000</v>
          </cell>
        </row>
        <row r="522">
          <cell r="A522" t="str">
            <v>FPUS2</v>
          </cell>
          <cell r="D522">
            <v>22000</v>
          </cell>
          <cell r="F522">
            <v>1303462.6000000001</v>
          </cell>
        </row>
        <row r="523">
          <cell r="A523" t="str">
            <v>FPUS2</v>
          </cell>
          <cell r="D523">
            <v>80560</v>
          </cell>
          <cell r="F523">
            <v>4828766.3999999994</v>
          </cell>
        </row>
        <row r="524">
          <cell r="A524" t="str">
            <v>FPUS2</v>
          </cell>
          <cell r="D524">
            <v>84800</v>
          </cell>
          <cell r="F524">
            <v>5082912</v>
          </cell>
        </row>
        <row r="525">
          <cell r="A525" t="str">
            <v>FPUS2</v>
          </cell>
          <cell r="D525">
            <v>84800</v>
          </cell>
          <cell r="F525">
            <v>5082912</v>
          </cell>
        </row>
        <row r="526">
          <cell r="A526" t="str">
            <v>FPUS2</v>
          </cell>
          <cell r="D526">
            <v>54157.120000000003</v>
          </cell>
          <cell r="F526">
            <v>3249427.2</v>
          </cell>
        </row>
        <row r="527">
          <cell r="A527" t="str">
            <v>FPUS2</v>
          </cell>
          <cell r="D527">
            <v>50893.919999999998</v>
          </cell>
          <cell r="F527">
            <v>3053635.1999999997</v>
          </cell>
        </row>
        <row r="528">
          <cell r="A528" t="str">
            <v>FPUS2</v>
          </cell>
          <cell r="D528">
            <v>211169.91</v>
          </cell>
          <cell r="F528">
            <v>12839130.527999999</v>
          </cell>
        </row>
        <row r="529">
          <cell r="A529" t="str">
            <v>FPUS2</v>
          </cell>
          <cell r="D529">
            <v>211382.36</v>
          </cell>
          <cell r="F529">
            <v>12852047.487999998</v>
          </cell>
        </row>
        <row r="530">
          <cell r="A530" t="str">
            <v>FPUS2</v>
          </cell>
          <cell r="D530">
            <v>662860</v>
          </cell>
          <cell r="F530">
            <v>40480860.200000003</v>
          </cell>
        </row>
        <row r="531">
          <cell r="A531" t="str">
            <v>FPUS2</v>
          </cell>
          <cell r="D531">
            <v>500000</v>
          </cell>
          <cell r="F531">
            <v>30865000</v>
          </cell>
        </row>
        <row r="532">
          <cell r="A532" t="str">
            <v>FPUS2</v>
          </cell>
          <cell r="D532">
            <v>500000</v>
          </cell>
          <cell r="F532">
            <v>30685000</v>
          </cell>
        </row>
        <row r="533">
          <cell r="A533" t="str">
            <v>FPUS2</v>
          </cell>
          <cell r="D533">
            <v>500000</v>
          </cell>
          <cell r="F533">
            <v>30782500</v>
          </cell>
        </row>
        <row r="534">
          <cell r="A534" t="str">
            <v>FPUS2</v>
          </cell>
          <cell r="D534">
            <v>12720</v>
          </cell>
          <cell r="F534">
            <v>754296</v>
          </cell>
        </row>
        <row r="535">
          <cell r="A535" t="str">
            <v>FPUS2</v>
          </cell>
          <cell r="D535">
            <v>25000</v>
          </cell>
          <cell r="F535">
            <v>1482500</v>
          </cell>
        </row>
        <row r="536">
          <cell r="A536" t="str">
            <v>FPUS2</v>
          </cell>
          <cell r="D536">
            <v>38024</v>
          </cell>
          <cell r="F536">
            <v>2287143.6</v>
          </cell>
        </row>
        <row r="537">
          <cell r="A537" t="str">
            <v>FPUS2</v>
          </cell>
          <cell r="D537">
            <v>35100</v>
          </cell>
          <cell r="F537">
            <v>2111265</v>
          </cell>
        </row>
        <row r="538">
          <cell r="A538" t="str">
            <v>FPUS2</v>
          </cell>
          <cell r="D538">
            <v>38697.75</v>
          </cell>
          <cell r="F538">
            <v>2327669.6625000001</v>
          </cell>
        </row>
        <row r="539">
          <cell r="A539" t="str">
            <v>FPUS2</v>
          </cell>
          <cell r="D539">
            <v>5602.24</v>
          </cell>
          <cell r="F539">
            <v>337142.80319999997</v>
          </cell>
        </row>
        <row r="540">
          <cell r="A540" t="str">
            <v>FPUS2</v>
          </cell>
          <cell r="D540">
            <v>13248.32</v>
          </cell>
          <cell r="F540">
            <v>797283.89760000003</v>
          </cell>
        </row>
        <row r="541">
          <cell r="A541" t="str">
            <v>FPUS2</v>
          </cell>
          <cell r="D541">
            <v>51519.4</v>
          </cell>
          <cell r="F541">
            <v>3087042.4480000003</v>
          </cell>
        </row>
        <row r="542">
          <cell r="A542" t="str">
            <v>FPUS2</v>
          </cell>
          <cell r="D542">
            <v>41437.5</v>
          </cell>
          <cell r="F542">
            <v>2495366.25</v>
          </cell>
        </row>
        <row r="543">
          <cell r="A543" t="str">
            <v>FPUS2</v>
          </cell>
          <cell r="D543">
            <v>34749</v>
          </cell>
          <cell r="F543">
            <v>2092584.78</v>
          </cell>
        </row>
        <row r="544">
          <cell r="A544" t="str">
            <v>FPUS2</v>
          </cell>
          <cell r="D544">
            <v>34749</v>
          </cell>
          <cell r="F544">
            <v>2092584.78</v>
          </cell>
        </row>
        <row r="545">
          <cell r="A545" t="str">
            <v>FPUS2</v>
          </cell>
          <cell r="D545">
            <v>34749</v>
          </cell>
          <cell r="F545">
            <v>2092584.78</v>
          </cell>
        </row>
        <row r="546">
          <cell r="A546" t="str">
            <v>FPUS2</v>
          </cell>
          <cell r="D546">
            <v>31198.79</v>
          </cell>
          <cell r="F546">
            <v>1878791.1338</v>
          </cell>
        </row>
        <row r="547">
          <cell r="A547" t="str">
            <v>FPUS2</v>
          </cell>
          <cell r="D547">
            <v>35721</v>
          </cell>
          <cell r="F547">
            <v>2151118.62</v>
          </cell>
        </row>
        <row r="548">
          <cell r="A548" t="str">
            <v>FPUS2</v>
          </cell>
          <cell r="D548">
            <v>178080</v>
          </cell>
          <cell r="F548">
            <v>10674115.199999999</v>
          </cell>
        </row>
        <row r="549">
          <cell r="A549" t="str">
            <v>FPUS2</v>
          </cell>
          <cell r="D549">
            <v>89040</v>
          </cell>
          <cell r="F549">
            <v>5337057.5999999996</v>
          </cell>
        </row>
        <row r="550">
          <cell r="A550" t="str">
            <v>FPUS2</v>
          </cell>
          <cell r="D550">
            <v>450000</v>
          </cell>
          <cell r="F550">
            <v>27895500</v>
          </cell>
        </row>
        <row r="551">
          <cell r="A551" t="str">
            <v>FPUS2</v>
          </cell>
          <cell r="D551">
            <v>650000</v>
          </cell>
          <cell r="F551">
            <v>40326000</v>
          </cell>
        </row>
        <row r="552">
          <cell r="A552" t="str">
            <v>FPUS2</v>
          </cell>
          <cell r="D552">
            <v>39701.839999999997</v>
          </cell>
          <cell r="F552">
            <v>2405931.5039999997</v>
          </cell>
        </row>
        <row r="553">
          <cell r="A553" t="str">
            <v>FPUS2</v>
          </cell>
          <cell r="D553">
            <v>175000</v>
          </cell>
          <cell r="F553">
            <v>10771250</v>
          </cell>
        </row>
        <row r="554">
          <cell r="A554" t="str">
            <v>FPUS2</v>
          </cell>
          <cell r="D554">
            <v>175000</v>
          </cell>
          <cell r="F554">
            <v>10778250</v>
          </cell>
        </row>
        <row r="555">
          <cell r="A555" t="str">
            <v>FPUS2</v>
          </cell>
          <cell r="D555">
            <v>175000</v>
          </cell>
          <cell r="F555">
            <v>10787000</v>
          </cell>
        </row>
        <row r="556">
          <cell r="A556" t="str">
            <v>FPUS2</v>
          </cell>
          <cell r="D556">
            <v>175000</v>
          </cell>
          <cell r="F556">
            <v>10792250</v>
          </cell>
        </row>
        <row r="557">
          <cell r="A557" t="str">
            <v>FPUS2</v>
          </cell>
          <cell r="D557">
            <v>175000</v>
          </cell>
          <cell r="F557">
            <v>10804500</v>
          </cell>
        </row>
        <row r="558">
          <cell r="A558" t="str">
            <v>FPUS2</v>
          </cell>
          <cell r="D558">
            <v>175000</v>
          </cell>
          <cell r="F558">
            <v>10813250</v>
          </cell>
        </row>
        <row r="559">
          <cell r="A559" t="str">
            <v>FPUS2</v>
          </cell>
          <cell r="D559">
            <v>175000</v>
          </cell>
          <cell r="F559">
            <v>10820250</v>
          </cell>
        </row>
        <row r="560">
          <cell r="A560" t="str">
            <v>FPUS2</v>
          </cell>
          <cell r="D560">
            <v>175000</v>
          </cell>
          <cell r="F560">
            <v>10827250</v>
          </cell>
        </row>
        <row r="561">
          <cell r="A561" t="str">
            <v>FPUS2</v>
          </cell>
          <cell r="D561">
            <v>30698.86</v>
          </cell>
          <cell r="F561">
            <v>1847764.3833999999</v>
          </cell>
        </row>
        <row r="562">
          <cell r="A562" t="str">
            <v>FPUS2</v>
          </cell>
          <cell r="D562">
            <v>7998.89</v>
          </cell>
          <cell r="F562">
            <v>477773.6997</v>
          </cell>
        </row>
        <row r="563">
          <cell r="A563" t="str">
            <v>FPUS2</v>
          </cell>
          <cell r="D563">
            <v>36500.1</v>
          </cell>
          <cell r="F563">
            <v>2196941.0189999999</v>
          </cell>
        </row>
        <row r="564">
          <cell r="A564" t="str">
            <v>FPUS2</v>
          </cell>
          <cell r="D564">
            <v>33920.25</v>
          </cell>
          <cell r="F564">
            <v>2041659.8474999999</v>
          </cell>
        </row>
        <row r="565">
          <cell r="A565" t="str">
            <v>FPUS2</v>
          </cell>
          <cell r="D565">
            <v>35757</v>
          </cell>
          <cell r="F565">
            <v>2152213.83</v>
          </cell>
        </row>
        <row r="566">
          <cell r="A566" t="str">
            <v>FPUS2</v>
          </cell>
          <cell r="D566">
            <v>38697.75</v>
          </cell>
          <cell r="F566">
            <v>2329217.5724999998</v>
          </cell>
        </row>
        <row r="567">
          <cell r="A567" t="str">
            <v>FPUS2</v>
          </cell>
          <cell r="D567">
            <v>213000</v>
          </cell>
          <cell r="F567">
            <v>12811950</v>
          </cell>
        </row>
        <row r="568">
          <cell r="A568" t="str">
            <v>FPUS2</v>
          </cell>
          <cell r="D568">
            <v>28567.5</v>
          </cell>
          <cell r="F568">
            <v>1715192.7</v>
          </cell>
        </row>
        <row r="569">
          <cell r="A569" t="str">
            <v>FPUS2</v>
          </cell>
          <cell r="D569">
            <v>29737.5</v>
          </cell>
          <cell r="F569">
            <v>1785439.5</v>
          </cell>
        </row>
        <row r="570">
          <cell r="A570" t="str">
            <v>FPUS2</v>
          </cell>
          <cell r="D570">
            <v>213000</v>
          </cell>
          <cell r="F570">
            <v>12801300</v>
          </cell>
        </row>
        <row r="571">
          <cell r="A571" t="str">
            <v>FPUS2</v>
          </cell>
          <cell r="D571">
            <v>426000</v>
          </cell>
          <cell r="F571">
            <v>25602600</v>
          </cell>
        </row>
        <row r="572">
          <cell r="A572" t="str">
            <v>FPUS2</v>
          </cell>
          <cell r="D572">
            <v>30900.62</v>
          </cell>
          <cell r="F572">
            <v>1855273.2248</v>
          </cell>
        </row>
        <row r="573">
          <cell r="A573" t="str">
            <v>FPUS2</v>
          </cell>
          <cell r="D573">
            <v>34875.75</v>
          </cell>
          <cell r="F573">
            <v>2093940.03</v>
          </cell>
        </row>
        <row r="574">
          <cell r="A574" t="str">
            <v>FPUS2</v>
          </cell>
          <cell r="D574">
            <v>29387.47</v>
          </cell>
          <cell r="F574">
            <v>1764423.6988000001</v>
          </cell>
        </row>
        <row r="575">
          <cell r="A575" t="str">
            <v>FPUS2</v>
          </cell>
          <cell r="D575">
            <v>28957.5</v>
          </cell>
          <cell r="F575">
            <v>1738608.3</v>
          </cell>
        </row>
        <row r="576">
          <cell r="A576" t="str">
            <v>FPUS2</v>
          </cell>
          <cell r="D576">
            <v>84800</v>
          </cell>
          <cell r="F576">
            <v>5077824</v>
          </cell>
        </row>
        <row r="577">
          <cell r="A577" t="str">
            <v>FPUS2</v>
          </cell>
          <cell r="D577">
            <v>29387.47</v>
          </cell>
          <cell r="F577">
            <v>1764717.5734999999</v>
          </cell>
        </row>
        <row r="578">
          <cell r="A578" t="str">
            <v>FPUS2</v>
          </cell>
          <cell r="D578">
            <v>14375</v>
          </cell>
          <cell r="F578">
            <v>867531.25</v>
          </cell>
        </row>
        <row r="579">
          <cell r="A579" t="str">
            <v>FPUS2</v>
          </cell>
          <cell r="D579">
            <v>19050</v>
          </cell>
          <cell r="F579">
            <v>1137517.4100000001</v>
          </cell>
        </row>
        <row r="580">
          <cell r="A580" t="str">
            <v>FPUS2</v>
          </cell>
          <cell r="D580">
            <v>42042</v>
          </cell>
          <cell r="F580">
            <v>2509907.4</v>
          </cell>
        </row>
        <row r="581">
          <cell r="A581" t="str">
            <v>FPUS2</v>
          </cell>
          <cell r="D581">
            <v>38697.75</v>
          </cell>
          <cell r="F581">
            <v>2310255.6750000003</v>
          </cell>
        </row>
        <row r="582">
          <cell r="A582" t="str">
            <v>FPUS2</v>
          </cell>
          <cell r="D582">
            <v>33357.440000000002</v>
          </cell>
          <cell r="F582">
            <v>1991439.1680000003</v>
          </cell>
        </row>
        <row r="583">
          <cell r="A583" t="str">
            <v>FPUS2</v>
          </cell>
          <cell r="D583">
            <v>31177.56</v>
          </cell>
          <cell r="F583">
            <v>1861300.3320000002</v>
          </cell>
        </row>
        <row r="584">
          <cell r="A584" t="str">
            <v>FPUS2</v>
          </cell>
          <cell r="D584">
            <v>30767.1</v>
          </cell>
          <cell r="F584">
            <v>1838641.8959999999</v>
          </cell>
        </row>
        <row r="585">
          <cell r="A585" t="str">
            <v>FPUS2</v>
          </cell>
          <cell r="D585">
            <v>44688</v>
          </cell>
          <cell r="F585">
            <v>2670554.88</v>
          </cell>
        </row>
        <row r="586">
          <cell r="A586" t="str">
            <v>FPUS2</v>
          </cell>
          <cell r="D586">
            <v>27000</v>
          </cell>
          <cell r="F586">
            <v>1625400</v>
          </cell>
        </row>
        <row r="587">
          <cell r="A587" t="str">
            <v>FPUS2</v>
          </cell>
          <cell r="D587">
            <v>46875</v>
          </cell>
          <cell r="F587">
            <v>2801835.9375</v>
          </cell>
        </row>
        <row r="588">
          <cell r="A588" t="str">
            <v>FPUS2</v>
          </cell>
          <cell r="D588">
            <v>37031.25</v>
          </cell>
          <cell r="F588">
            <v>2213450.390625</v>
          </cell>
        </row>
        <row r="589">
          <cell r="A589" t="str">
            <v>FPUS2</v>
          </cell>
          <cell r="D589">
            <v>77717.69</v>
          </cell>
          <cell r="F589">
            <v>4645380.6255250005</v>
          </cell>
        </row>
        <row r="590">
          <cell r="A590" t="str">
            <v>FPUS2</v>
          </cell>
          <cell r="D590">
            <v>116943.75</v>
          </cell>
          <cell r="F590">
            <v>6989727.9375</v>
          </cell>
        </row>
        <row r="591">
          <cell r="A591" t="str">
            <v>FPUS2</v>
          </cell>
          <cell r="D591">
            <v>37942</v>
          </cell>
          <cell r="F591">
            <v>2267793.3400000003</v>
          </cell>
        </row>
        <row r="592">
          <cell r="A592" t="str">
            <v>FPUS2</v>
          </cell>
          <cell r="D592">
            <v>53319.6</v>
          </cell>
          <cell r="F592">
            <v>3186912.4920000001</v>
          </cell>
        </row>
        <row r="593">
          <cell r="A593" t="str">
            <v>FPUS2</v>
          </cell>
          <cell r="D593">
            <v>45020</v>
          </cell>
          <cell r="F593">
            <v>2690845.4000000004</v>
          </cell>
        </row>
        <row r="594">
          <cell r="A594" t="str">
            <v>FPUS2</v>
          </cell>
          <cell r="D594">
            <v>69369.3</v>
          </cell>
          <cell r="F594">
            <v>4146896.7540000002</v>
          </cell>
        </row>
        <row r="595">
          <cell r="A595" t="str">
            <v>FPUS2</v>
          </cell>
          <cell r="D595">
            <v>35100</v>
          </cell>
          <cell r="F595">
            <v>2098278</v>
          </cell>
        </row>
        <row r="596">
          <cell r="A596" t="str">
            <v>FPUS2</v>
          </cell>
          <cell r="D596">
            <v>35100</v>
          </cell>
          <cell r="F596">
            <v>2098278</v>
          </cell>
        </row>
        <row r="597">
          <cell r="A597" t="str">
            <v>FPUS2</v>
          </cell>
          <cell r="D597">
            <v>39487.5</v>
          </cell>
          <cell r="F597">
            <v>2360562.75</v>
          </cell>
        </row>
        <row r="598">
          <cell r="A598" t="str">
            <v>FPUS2</v>
          </cell>
          <cell r="D598">
            <v>62010</v>
          </cell>
          <cell r="F598">
            <v>3706957.8000000003</v>
          </cell>
        </row>
        <row r="599">
          <cell r="A599" t="str">
            <v>FPUS2</v>
          </cell>
          <cell r="D599">
            <v>39600</v>
          </cell>
          <cell r="F599">
            <v>2376000</v>
          </cell>
        </row>
        <row r="600">
          <cell r="A600" t="str">
            <v>FPUS2</v>
          </cell>
          <cell r="D600">
            <v>96665.86</v>
          </cell>
          <cell r="F600">
            <v>5777718.4522000002</v>
          </cell>
        </row>
        <row r="601">
          <cell r="A601" t="str">
            <v>FPUS2</v>
          </cell>
          <cell r="D601">
            <v>42519.75</v>
          </cell>
          <cell r="F601">
            <v>2541830.6550000003</v>
          </cell>
        </row>
        <row r="602">
          <cell r="A602" t="str">
            <v>FPUS2</v>
          </cell>
          <cell r="D602">
            <v>34398</v>
          </cell>
          <cell r="F602">
            <v>2056312.44</v>
          </cell>
        </row>
        <row r="603">
          <cell r="A603" t="str">
            <v>FPUS2</v>
          </cell>
          <cell r="D603">
            <v>64501.919999999998</v>
          </cell>
          <cell r="F603">
            <v>3847539.5279999999</v>
          </cell>
        </row>
        <row r="604">
          <cell r="A604" t="str">
            <v>FPUS2</v>
          </cell>
          <cell r="D604">
            <v>35108.6</v>
          </cell>
          <cell r="F604">
            <v>2094227.9899999998</v>
          </cell>
        </row>
        <row r="605">
          <cell r="A605" t="str">
            <v>FPUS2</v>
          </cell>
          <cell r="D605">
            <v>102876.48</v>
          </cell>
          <cell r="F605">
            <v>6136582.0319999997</v>
          </cell>
        </row>
        <row r="606">
          <cell r="A606" t="str">
            <v>FPUS2</v>
          </cell>
          <cell r="D606">
            <v>38424.300000000003</v>
          </cell>
          <cell r="F606">
            <v>2297004.6540000001</v>
          </cell>
        </row>
        <row r="607">
          <cell r="A607" t="str">
            <v>FPUS2</v>
          </cell>
          <cell r="D607">
            <v>40131</v>
          </cell>
          <cell r="F607">
            <v>2421905.85</v>
          </cell>
        </row>
        <row r="608">
          <cell r="A608" t="str">
            <v>FPUS2</v>
          </cell>
          <cell r="D608">
            <v>40131</v>
          </cell>
          <cell r="F608">
            <v>2421905.85</v>
          </cell>
        </row>
        <row r="609">
          <cell r="A609" t="str">
            <v>FPUS2</v>
          </cell>
          <cell r="D609">
            <v>40131</v>
          </cell>
          <cell r="F609">
            <v>2421905.85</v>
          </cell>
        </row>
        <row r="610">
          <cell r="A610" t="str">
            <v>FPUS2</v>
          </cell>
          <cell r="D610">
            <v>4607</v>
          </cell>
          <cell r="F610">
            <v>278032.45</v>
          </cell>
        </row>
        <row r="611">
          <cell r="A611" t="str">
            <v>FPUS2</v>
          </cell>
          <cell r="D611">
            <v>40131</v>
          </cell>
          <cell r="F611">
            <v>2399432.4899999998</v>
          </cell>
        </row>
        <row r="612">
          <cell r="A612" t="str">
            <v>FPUS2</v>
          </cell>
          <cell r="D612">
            <v>40131</v>
          </cell>
          <cell r="F612">
            <v>2399432.4899999998</v>
          </cell>
        </row>
        <row r="613">
          <cell r="A613" t="str">
            <v>FPUS2</v>
          </cell>
          <cell r="D613">
            <v>39095.78</v>
          </cell>
          <cell r="F613">
            <v>2346528.7156000002</v>
          </cell>
        </row>
        <row r="614">
          <cell r="A614" t="str">
            <v>FPUS2</v>
          </cell>
          <cell r="D614">
            <v>30767.1</v>
          </cell>
          <cell r="F614">
            <v>1862640.2339999999</v>
          </cell>
        </row>
        <row r="615">
          <cell r="A615" t="str">
            <v>FPUS2</v>
          </cell>
          <cell r="D615">
            <v>40830</v>
          </cell>
          <cell r="F615">
            <v>2471848.2000000002</v>
          </cell>
        </row>
        <row r="616">
          <cell r="A616" t="str">
            <v>FPUS2</v>
          </cell>
          <cell r="D616">
            <v>69369.3</v>
          </cell>
          <cell r="F616">
            <v>4199617.4220000003</v>
          </cell>
        </row>
        <row r="617">
          <cell r="A617" t="str">
            <v>FPUS2</v>
          </cell>
          <cell r="D617">
            <v>34613.040000000001</v>
          </cell>
          <cell r="F617">
            <v>2095473.4416</v>
          </cell>
        </row>
        <row r="618">
          <cell r="A618" t="str">
            <v>FPUS2</v>
          </cell>
          <cell r="D618">
            <v>77395.5</v>
          </cell>
          <cell r="F618">
            <v>4685523.57</v>
          </cell>
        </row>
        <row r="619">
          <cell r="A619" t="str">
            <v>FPUS2</v>
          </cell>
          <cell r="D619">
            <v>38697.75</v>
          </cell>
          <cell r="F619">
            <v>2342761.7850000001</v>
          </cell>
        </row>
        <row r="620">
          <cell r="A620" t="str">
            <v>FPUS2</v>
          </cell>
          <cell r="D620">
            <v>35231.620000000003</v>
          </cell>
          <cell r="F620">
            <v>2132922.2748000002</v>
          </cell>
        </row>
        <row r="621">
          <cell r="A621" t="str">
            <v>FPUS2</v>
          </cell>
          <cell r="D621">
            <v>34398</v>
          </cell>
          <cell r="F621">
            <v>2082454.92</v>
          </cell>
        </row>
        <row r="622">
          <cell r="A622" t="str">
            <v>FPUS2</v>
          </cell>
          <cell r="D622">
            <v>34875</v>
          </cell>
          <cell r="F622">
            <v>2111332.5</v>
          </cell>
        </row>
        <row r="623">
          <cell r="A623" t="str">
            <v>FPUS2</v>
          </cell>
          <cell r="D623">
            <v>500000</v>
          </cell>
          <cell r="F623">
            <v>30750000</v>
          </cell>
        </row>
        <row r="624">
          <cell r="A624" t="str">
            <v>FPUS2</v>
          </cell>
          <cell r="D624">
            <v>40131</v>
          </cell>
          <cell r="F624">
            <v>2399031.1800000002</v>
          </cell>
        </row>
        <row r="625">
          <cell r="A625" t="str">
            <v>FPUS2</v>
          </cell>
          <cell r="D625">
            <v>40131</v>
          </cell>
          <cell r="F625">
            <v>2399031.1800000002</v>
          </cell>
        </row>
        <row r="626">
          <cell r="A626" t="str">
            <v>FPUS2</v>
          </cell>
          <cell r="D626">
            <v>662860</v>
          </cell>
          <cell r="F626">
            <v>40407945.600000001</v>
          </cell>
        </row>
        <row r="627">
          <cell r="A627" t="str">
            <v>FPUS2</v>
          </cell>
          <cell r="D627">
            <v>39095.78</v>
          </cell>
          <cell r="F627">
            <v>2345746.7999999998</v>
          </cell>
        </row>
        <row r="628">
          <cell r="A628" t="str">
            <v>FPUS2</v>
          </cell>
          <cell r="D628">
            <v>500000</v>
          </cell>
          <cell r="F628">
            <v>30565000</v>
          </cell>
        </row>
        <row r="629">
          <cell r="A629" t="str">
            <v>FPUS2</v>
          </cell>
          <cell r="D629">
            <v>34875</v>
          </cell>
          <cell r="F629">
            <v>2112727.5</v>
          </cell>
        </row>
        <row r="630">
          <cell r="A630" t="str">
            <v>FPUS2</v>
          </cell>
          <cell r="D630">
            <v>34398</v>
          </cell>
          <cell r="F630">
            <v>2083830.8399999999</v>
          </cell>
        </row>
        <row r="631">
          <cell r="A631" t="str">
            <v>FPUS2</v>
          </cell>
          <cell r="D631">
            <v>28600</v>
          </cell>
          <cell r="F631">
            <v>1726868</v>
          </cell>
        </row>
        <row r="632">
          <cell r="A632" t="str">
            <v>FPUS2</v>
          </cell>
          <cell r="D632">
            <v>500000</v>
          </cell>
          <cell r="F632">
            <v>30400000</v>
          </cell>
        </row>
        <row r="633">
          <cell r="A633" t="str">
            <v>FPUS2</v>
          </cell>
          <cell r="D633">
            <v>30841.03</v>
          </cell>
          <cell r="F633">
            <v>1850461.7999999998</v>
          </cell>
        </row>
        <row r="634">
          <cell r="A634" t="str">
            <v>FPUS2</v>
          </cell>
          <cell r="D634">
            <v>7560</v>
          </cell>
          <cell r="F634">
            <v>454926.77999999997</v>
          </cell>
        </row>
        <row r="635">
          <cell r="A635" t="str">
            <v>FPUS2</v>
          </cell>
          <cell r="D635">
            <v>49659</v>
          </cell>
          <cell r="F635">
            <v>2955703.68</v>
          </cell>
        </row>
        <row r="636">
          <cell r="A636" t="str">
            <v>FPUS2</v>
          </cell>
          <cell r="D636">
            <v>31180.400000000001</v>
          </cell>
          <cell r="F636">
            <v>1855857.4080000003</v>
          </cell>
        </row>
        <row r="637">
          <cell r="A637" t="str">
            <v>FPUS2</v>
          </cell>
          <cell r="D637">
            <v>500000</v>
          </cell>
          <cell r="F637">
            <v>30455000</v>
          </cell>
        </row>
        <row r="638">
          <cell r="A638" t="str">
            <v>FPUS1</v>
          </cell>
          <cell r="D638">
            <v>20700</v>
          </cell>
          <cell r="F638">
            <v>1251052.1100000001</v>
          </cell>
        </row>
        <row r="639">
          <cell r="A639" t="str">
            <v>FPUS2</v>
          </cell>
          <cell r="D639">
            <v>60966.400000000001</v>
          </cell>
          <cell r="F639">
            <v>3628720.1280000005</v>
          </cell>
        </row>
        <row r="640">
          <cell r="A640" t="str">
            <v>FPUS2</v>
          </cell>
          <cell r="D640">
            <v>60966.400000000001</v>
          </cell>
          <cell r="F640">
            <v>3628720.1280000005</v>
          </cell>
        </row>
        <row r="641">
          <cell r="A641" t="str">
            <v>FPUS2</v>
          </cell>
          <cell r="D641">
            <v>35721</v>
          </cell>
          <cell r="F641">
            <v>2134329.75</v>
          </cell>
        </row>
        <row r="642">
          <cell r="A642" t="str">
            <v>FPUS2</v>
          </cell>
          <cell r="D642">
            <v>41086.5</v>
          </cell>
          <cell r="F642">
            <v>2454918.375</v>
          </cell>
        </row>
        <row r="643">
          <cell r="A643" t="str">
            <v>FPUS2</v>
          </cell>
          <cell r="D643">
            <v>34875.75</v>
          </cell>
          <cell r="F643">
            <v>2083826.0625</v>
          </cell>
        </row>
        <row r="644">
          <cell r="A644" t="str">
            <v>FPUS2</v>
          </cell>
          <cell r="D644">
            <v>39487.5</v>
          </cell>
          <cell r="F644">
            <v>2359378.125</v>
          </cell>
        </row>
        <row r="645">
          <cell r="A645" t="str">
            <v>FPUS2</v>
          </cell>
          <cell r="D645">
            <v>34548.19</v>
          </cell>
          <cell r="F645">
            <v>2091201.9407000002</v>
          </cell>
        </row>
        <row r="646">
          <cell r="A646" t="str">
            <v>FPUS2</v>
          </cell>
          <cell r="D646">
            <v>235869.25</v>
          </cell>
          <cell r="F646">
            <v>14317263.475000001</v>
          </cell>
        </row>
        <row r="647">
          <cell r="A647" t="str">
            <v>FPUS2</v>
          </cell>
          <cell r="D647">
            <v>200000</v>
          </cell>
          <cell r="F647">
            <v>12298000</v>
          </cell>
        </row>
        <row r="648">
          <cell r="A648" t="str">
            <v>FPUS2</v>
          </cell>
          <cell r="D648">
            <v>9500</v>
          </cell>
          <cell r="F648">
            <v>574154.35</v>
          </cell>
        </row>
        <row r="649">
          <cell r="A649" t="str">
            <v>FPUS2</v>
          </cell>
          <cell r="D649">
            <v>45254</v>
          </cell>
          <cell r="F649">
            <v>2755063.52</v>
          </cell>
        </row>
        <row r="650">
          <cell r="A650" t="str">
            <v>FPUS2</v>
          </cell>
          <cell r="D650">
            <v>200000</v>
          </cell>
          <cell r="F650">
            <v>12374000</v>
          </cell>
        </row>
        <row r="651">
          <cell r="A651" t="str">
            <v>FPUS2</v>
          </cell>
          <cell r="D651">
            <v>200000</v>
          </cell>
          <cell r="F651">
            <v>12374000</v>
          </cell>
        </row>
        <row r="652">
          <cell r="A652" t="str">
            <v>FPUS2</v>
          </cell>
          <cell r="D652">
            <v>200000</v>
          </cell>
          <cell r="F652">
            <v>12374000</v>
          </cell>
        </row>
        <row r="653">
          <cell r="A653" t="str">
            <v>FPUS2</v>
          </cell>
          <cell r="D653">
            <v>400000</v>
          </cell>
          <cell r="F653">
            <v>24748000</v>
          </cell>
        </row>
        <row r="654">
          <cell r="A654" t="str">
            <v>FPUS2</v>
          </cell>
          <cell r="D654">
            <v>171266.91</v>
          </cell>
          <cell r="F654">
            <v>10395901.437000001</v>
          </cell>
        </row>
        <row r="655">
          <cell r="A655" t="str">
            <v>FPUS2</v>
          </cell>
          <cell r="D655">
            <v>54563.45</v>
          </cell>
          <cell r="F655">
            <v>3312001.415</v>
          </cell>
        </row>
        <row r="656">
          <cell r="A656" t="str">
            <v>FPUS2</v>
          </cell>
          <cell r="D656">
            <v>700000</v>
          </cell>
          <cell r="F656">
            <v>43309000</v>
          </cell>
        </row>
        <row r="657">
          <cell r="A657" t="str">
            <v>FPUS2</v>
          </cell>
          <cell r="D657">
            <v>3793</v>
          </cell>
          <cell r="F657">
            <v>226707.61000000002</v>
          </cell>
        </row>
        <row r="658">
          <cell r="A658" t="str">
            <v>FPUS2</v>
          </cell>
          <cell r="D658">
            <v>41252.65</v>
          </cell>
          <cell r="F658">
            <v>2497435.4309999999</v>
          </cell>
        </row>
        <row r="659">
          <cell r="A659" t="str">
            <v>FPUS1</v>
          </cell>
          <cell r="D659">
            <v>5143.2</v>
          </cell>
          <cell r="F659">
            <v>310738.25735999999</v>
          </cell>
        </row>
        <row r="660">
          <cell r="A660" t="str">
            <v>FPUS1</v>
          </cell>
          <cell r="D660">
            <v>104052</v>
          </cell>
          <cell r="F660">
            <v>6306591.7199999997</v>
          </cell>
        </row>
        <row r="661">
          <cell r="A661" t="str">
            <v>FPUS1</v>
          </cell>
          <cell r="D661">
            <v>104052</v>
          </cell>
          <cell r="F661">
            <v>6306591.7199999997</v>
          </cell>
        </row>
        <row r="662">
          <cell r="A662" t="str">
            <v>FPUS1</v>
          </cell>
          <cell r="D662">
            <v>6957.6</v>
          </cell>
          <cell r="F662">
            <v>420359.40648000001</v>
          </cell>
        </row>
        <row r="663">
          <cell r="A663" t="str">
            <v>FPUS1</v>
          </cell>
          <cell r="D663">
            <v>19036.32</v>
          </cell>
          <cell r="F663">
            <v>1150123.0563359999</v>
          </cell>
        </row>
        <row r="664">
          <cell r="A664" t="str">
            <v>FPUS1</v>
          </cell>
          <cell r="D664">
            <v>32500</v>
          </cell>
          <cell r="F664">
            <v>1964950</v>
          </cell>
        </row>
        <row r="665">
          <cell r="A665" t="str">
            <v>FPUS2</v>
          </cell>
          <cell r="D665">
            <v>38028</v>
          </cell>
          <cell r="F665">
            <v>2272553.2799999998</v>
          </cell>
        </row>
        <row r="666">
          <cell r="A666" t="str">
            <v>FPUS2</v>
          </cell>
          <cell r="D666">
            <v>37342.5</v>
          </cell>
          <cell r="F666">
            <v>2261835.2250000001</v>
          </cell>
        </row>
        <row r="667">
          <cell r="A667" t="str">
            <v>FPUS2</v>
          </cell>
          <cell r="D667">
            <v>500000</v>
          </cell>
          <cell r="F667">
            <v>30405000</v>
          </cell>
        </row>
        <row r="668">
          <cell r="A668" t="str">
            <v>FPUS1</v>
          </cell>
          <cell r="D668">
            <v>500000</v>
          </cell>
          <cell r="F668">
            <v>30377500</v>
          </cell>
        </row>
        <row r="669">
          <cell r="A669" t="str">
            <v>FPUS2</v>
          </cell>
          <cell r="D669">
            <v>500000</v>
          </cell>
          <cell r="F669">
            <v>30465000</v>
          </cell>
        </row>
        <row r="670">
          <cell r="A670" t="str">
            <v>FPUS2</v>
          </cell>
          <cell r="D670">
            <v>200000</v>
          </cell>
          <cell r="F670">
            <v>12306000</v>
          </cell>
        </row>
        <row r="671">
          <cell r="A671" t="str">
            <v>FPUS2</v>
          </cell>
          <cell r="D671">
            <v>500000</v>
          </cell>
          <cell r="F671">
            <v>30820000</v>
          </cell>
        </row>
        <row r="672">
          <cell r="A672" t="str">
            <v>FPUS2</v>
          </cell>
          <cell r="D672">
            <v>100000</v>
          </cell>
          <cell r="F672">
            <v>6157000</v>
          </cell>
        </row>
        <row r="673">
          <cell r="A673" t="str">
            <v>FPUS2</v>
          </cell>
          <cell r="D673">
            <v>100000</v>
          </cell>
          <cell r="F673">
            <v>6157000</v>
          </cell>
        </row>
        <row r="674">
          <cell r="A674" t="str">
            <v>FPUS2</v>
          </cell>
          <cell r="D674">
            <v>75000</v>
          </cell>
          <cell r="F674">
            <v>4608750</v>
          </cell>
        </row>
        <row r="675">
          <cell r="A675" t="str">
            <v>FPUS2</v>
          </cell>
          <cell r="D675">
            <v>75000</v>
          </cell>
          <cell r="F675">
            <v>4611750</v>
          </cell>
        </row>
        <row r="676">
          <cell r="A676" t="str">
            <v>FPUS2</v>
          </cell>
          <cell r="D676">
            <v>75000</v>
          </cell>
          <cell r="F676">
            <v>4614000</v>
          </cell>
        </row>
        <row r="677">
          <cell r="A677" t="str">
            <v>FPUS2</v>
          </cell>
          <cell r="D677">
            <v>75000</v>
          </cell>
          <cell r="F677">
            <v>4617000</v>
          </cell>
        </row>
        <row r="678">
          <cell r="A678" t="str">
            <v>FPUS2</v>
          </cell>
          <cell r="D678">
            <v>75000</v>
          </cell>
          <cell r="F678">
            <v>4622250</v>
          </cell>
        </row>
        <row r="679">
          <cell r="A679" t="str">
            <v>FPUS2</v>
          </cell>
          <cell r="D679">
            <v>75000</v>
          </cell>
          <cell r="F679">
            <v>4624500</v>
          </cell>
        </row>
        <row r="680">
          <cell r="A680" t="str">
            <v>FPUS2</v>
          </cell>
          <cell r="D680">
            <v>75000</v>
          </cell>
          <cell r="F680">
            <v>4627500</v>
          </cell>
        </row>
        <row r="681">
          <cell r="A681" t="str">
            <v>FPUS2</v>
          </cell>
          <cell r="D681">
            <v>75000</v>
          </cell>
          <cell r="F681">
            <v>4630500</v>
          </cell>
        </row>
        <row r="682">
          <cell r="A682" t="str">
            <v>FPUS2</v>
          </cell>
          <cell r="D682">
            <v>50000</v>
          </cell>
          <cell r="F682">
            <v>3072500</v>
          </cell>
        </row>
        <row r="683">
          <cell r="A683" t="str">
            <v>FPUS2</v>
          </cell>
          <cell r="D683">
            <v>50000</v>
          </cell>
          <cell r="F683">
            <v>3074500</v>
          </cell>
        </row>
        <row r="684">
          <cell r="A684" t="str">
            <v>FPUS2</v>
          </cell>
          <cell r="D684">
            <v>50000</v>
          </cell>
          <cell r="F684">
            <v>3076000</v>
          </cell>
        </row>
        <row r="685">
          <cell r="A685" t="str">
            <v>FPUS2</v>
          </cell>
          <cell r="D685">
            <v>50000</v>
          </cell>
          <cell r="F685">
            <v>3078000</v>
          </cell>
        </row>
        <row r="686">
          <cell r="A686" t="str">
            <v>FPUS2</v>
          </cell>
          <cell r="D686">
            <v>50000</v>
          </cell>
          <cell r="F686">
            <v>3081500</v>
          </cell>
        </row>
        <row r="687">
          <cell r="A687" t="str">
            <v>FPUS2</v>
          </cell>
          <cell r="D687">
            <v>100000</v>
          </cell>
          <cell r="F687">
            <v>6140000</v>
          </cell>
        </row>
        <row r="688">
          <cell r="A688" t="str">
            <v>FPUS2</v>
          </cell>
          <cell r="D688">
            <v>100000</v>
          </cell>
          <cell r="F688">
            <v>6140000</v>
          </cell>
        </row>
        <row r="689">
          <cell r="A689" t="str">
            <v>FPUS2</v>
          </cell>
          <cell r="D689">
            <v>200000</v>
          </cell>
          <cell r="F689">
            <v>12304000</v>
          </cell>
        </row>
        <row r="690">
          <cell r="A690" t="str">
            <v>FPUS2</v>
          </cell>
          <cell r="D690">
            <v>100000</v>
          </cell>
          <cell r="F690">
            <v>6163000</v>
          </cell>
        </row>
        <row r="691">
          <cell r="A691" t="str">
            <v>FPUS2</v>
          </cell>
          <cell r="D691">
            <v>200000</v>
          </cell>
          <cell r="F691">
            <v>12342000</v>
          </cell>
        </row>
        <row r="692">
          <cell r="A692" t="str">
            <v>FPUS2</v>
          </cell>
          <cell r="D692">
            <v>624709.49</v>
          </cell>
          <cell r="F692">
            <v>38207232.408399999</v>
          </cell>
        </row>
        <row r="693">
          <cell r="A693" t="str">
            <v>FPUS2</v>
          </cell>
          <cell r="D693">
            <v>42201</v>
          </cell>
          <cell r="F693">
            <v>2586921.2999999998</v>
          </cell>
        </row>
        <row r="694">
          <cell r="A694" t="str">
            <v>FPUS2</v>
          </cell>
          <cell r="D694">
            <v>60582.22</v>
          </cell>
          <cell r="F694">
            <v>3713690.0860000001</v>
          </cell>
        </row>
        <row r="695">
          <cell r="A695" t="str">
            <v>FPUS2</v>
          </cell>
          <cell r="D695">
            <v>500000</v>
          </cell>
          <cell r="F695">
            <v>30860000</v>
          </cell>
        </row>
        <row r="696">
          <cell r="A696" t="str">
            <v>FPUS2</v>
          </cell>
          <cell r="D696">
            <v>500000</v>
          </cell>
          <cell r="F696">
            <v>30595000</v>
          </cell>
        </row>
        <row r="697">
          <cell r="A697" t="str">
            <v>FPUS2</v>
          </cell>
          <cell r="D697">
            <v>500000</v>
          </cell>
          <cell r="F697">
            <v>30875000</v>
          </cell>
        </row>
        <row r="698">
          <cell r="A698" t="str">
            <v>FPUS2</v>
          </cell>
          <cell r="D698">
            <v>100000</v>
          </cell>
          <cell r="F698">
            <v>6187000</v>
          </cell>
        </row>
        <row r="699">
          <cell r="A699" t="str">
            <v>FPUS2</v>
          </cell>
          <cell r="D699">
            <v>500000</v>
          </cell>
          <cell r="F699">
            <v>30725000</v>
          </cell>
        </row>
        <row r="700">
          <cell r="A700" t="str">
            <v>FPUS2</v>
          </cell>
          <cell r="D700">
            <v>200000</v>
          </cell>
          <cell r="F700">
            <v>12360000</v>
          </cell>
        </row>
        <row r="701">
          <cell r="A701" t="str">
            <v>FPUS2</v>
          </cell>
          <cell r="D701">
            <v>100000</v>
          </cell>
          <cell r="F701">
            <v>6168000</v>
          </cell>
        </row>
        <row r="702">
          <cell r="A702" t="str">
            <v>FPUS2</v>
          </cell>
          <cell r="D702">
            <v>55570.36</v>
          </cell>
          <cell r="F702">
            <v>3290321.0156</v>
          </cell>
        </row>
        <row r="703">
          <cell r="A703" t="str">
            <v>FPUS2</v>
          </cell>
          <cell r="D703">
            <v>200000</v>
          </cell>
          <cell r="F703">
            <v>12290000</v>
          </cell>
        </row>
        <row r="704">
          <cell r="A704" t="str">
            <v>FPUS2</v>
          </cell>
          <cell r="D704">
            <v>50000</v>
          </cell>
          <cell r="F704">
            <v>3083000</v>
          </cell>
        </row>
        <row r="705">
          <cell r="A705" t="str">
            <v>FPUS2</v>
          </cell>
          <cell r="D705">
            <v>50000</v>
          </cell>
          <cell r="F705">
            <v>3085000</v>
          </cell>
        </row>
        <row r="706">
          <cell r="A706" t="str">
            <v>FPUS2</v>
          </cell>
          <cell r="D706">
            <v>50000</v>
          </cell>
          <cell r="F706">
            <v>3087000</v>
          </cell>
        </row>
        <row r="707">
          <cell r="A707" t="str">
            <v>FPUS2</v>
          </cell>
          <cell r="D707">
            <v>100000</v>
          </cell>
          <cell r="F707">
            <v>6145000</v>
          </cell>
        </row>
        <row r="708">
          <cell r="A708" t="str">
            <v>FPUS2</v>
          </cell>
          <cell r="D708">
            <v>100000</v>
          </cell>
          <cell r="F708">
            <v>6149000</v>
          </cell>
        </row>
        <row r="709">
          <cell r="A709" t="str">
            <v>FPUS2</v>
          </cell>
          <cell r="D709">
            <v>100000</v>
          </cell>
          <cell r="F709">
            <v>6152000</v>
          </cell>
        </row>
        <row r="710">
          <cell r="A710" t="str">
            <v>FPUS2</v>
          </cell>
          <cell r="D710">
            <v>100000</v>
          </cell>
          <cell r="F710">
            <v>6163000</v>
          </cell>
        </row>
        <row r="711">
          <cell r="A711" t="str">
            <v>FPUS2</v>
          </cell>
          <cell r="D711">
            <v>100000</v>
          </cell>
          <cell r="F711">
            <v>6166000</v>
          </cell>
        </row>
        <row r="712">
          <cell r="A712" t="str">
            <v>FPUS2</v>
          </cell>
          <cell r="D712">
            <v>100000</v>
          </cell>
          <cell r="F712">
            <v>6170000</v>
          </cell>
        </row>
        <row r="713">
          <cell r="A713" t="str">
            <v>FPUS2</v>
          </cell>
          <cell r="D713">
            <v>100000</v>
          </cell>
          <cell r="F713">
            <v>6174000</v>
          </cell>
        </row>
        <row r="714">
          <cell r="A714" t="str">
            <v>FPUS2</v>
          </cell>
          <cell r="D714">
            <v>100000</v>
          </cell>
          <cell r="F714">
            <v>6156000</v>
          </cell>
        </row>
        <row r="715">
          <cell r="A715" t="str">
            <v>FPUS2</v>
          </cell>
          <cell r="D715">
            <v>38252.230000000003</v>
          </cell>
          <cell r="F715">
            <v>2286718.3094000001</v>
          </cell>
        </row>
        <row r="716">
          <cell r="A716" t="str">
            <v>FPUS2</v>
          </cell>
          <cell r="D716">
            <v>35108.639999999999</v>
          </cell>
          <cell r="F716">
            <v>2098794.4992</v>
          </cell>
        </row>
        <row r="717">
          <cell r="A717" t="str">
            <v>FPUS2</v>
          </cell>
          <cell r="D717">
            <v>37791</v>
          </cell>
          <cell r="F717">
            <v>2261413.44</v>
          </cell>
        </row>
        <row r="718">
          <cell r="A718" t="str">
            <v>FPUS2</v>
          </cell>
          <cell r="D718">
            <v>31531.8</v>
          </cell>
          <cell r="F718">
            <v>1886862.912</v>
          </cell>
        </row>
        <row r="719">
          <cell r="A719" t="str">
            <v>FPUS2</v>
          </cell>
          <cell r="D719">
            <v>42412.5</v>
          </cell>
          <cell r="F719">
            <v>2537964</v>
          </cell>
        </row>
        <row r="720">
          <cell r="A720" t="str">
            <v>FPUS2</v>
          </cell>
          <cell r="D720">
            <v>39172.080000000002</v>
          </cell>
          <cell r="F720">
            <v>2344057.2672000001</v>
          </cell>
        </row>
        <row r="721">
          <cell r="A721" t="str">
            <v>FPUS2</v>
          </cell>
          <cell r="D721">
            <v>39172.080000000002</v>
          </cell>
          <cell r="F721">
            <v>2344057.2672000001</v>
          </cell>
        </row>
        <row r="722">
          <cell r="A722" t="str">
            <v>FPUS2</v>
          </cell>
          <cell r="D722">
            <v>34398</v>
          </cell>
          <cell r="F722">
            <v>2058376.32</v>
          </cell>
        </row>
        <row r="723">
          <cell r="A723" t="str">
            <v>FPUS2</v>
          </cell>
          <cell r="D723">
            <v>38512.5</v>
          </cell>
          <cell r="F723">
            <v>2304588</v>
          </cell>
        </row>
        <row r="724">
          <cell r="A724" t="str">
            <v>FPUS2</v>
          </cell>
          <cell r="D724">
            <v>41277.599999999999</v>
          </cell>
          <cell r="F724">
            <v>2470051.5840000003</v>
          </cell>
        </row>
        <row r="725">
          <cell r="A725" t="str">
            <v>FPUS2</v>
          </cell>
          <cell r="D725">
            <v>34807.5</v>
          </cell>
          <cell r="F725">
            <v>2081140.425</v>
          </cell>
        </row>
        <row r="726">
          <cell r="A726" t="str">
            <v>FPUS2</v>
          </cell>
          <cell r="D726">
            <v>98340.479999999996</v>
          </cell>
          <cell r="F726">
            <v>5877810.4896</v>
          </cell>
        </row>
        <row r="727">
          <cell r="A727" t="str">
            <v>FPUS2</v>
          </cell>
          <cell r="D727">
            <v>28275</v>
          </cell>
          <cell r="F727">
            <v>1688865.75</v>
          </cell>
        </row>
        <row r="728">
          <cell r="A728" t="str">
            <v>FPUS2</v>
          </cell>
          <cell r="D728">
            <v>28275</v>
          </cell>
          <cell r="F728">
            <v>1688865.75</v>
          </cell>
        </row>
        <row r="729">
          <cell r="A729" t="str">
            <v>FPUS2</v>
          </cell>
          <cell r="D729">
            <v>28275</v>
          </cell>
          <cell r="F729">
            <v>1688865.75</v>
          </cell>
        </row>
        <row r="730">
          <cell r="A730" t="str">
            <v>FPUS2</v>
          </cell>
          <cell r="D730">
            <v>28275</v>
          </cell>
          <cell r="F730">
            <v>1688865.75</v>
          </cell>
        </row>
        <row r="731">
          <cell r="A731" t="str">
            <v>FPUS2</v>
          </cell>
          <cell r="D731">
            <v>34125</v>
          </cell>
          <cell r="F731">
            <v>2042040</v>
          </cell>
        </row>
        <row r="732">
          <cell r="A732" t="str">
            <v>FPUS2</v>
          </cell>
          <cell r="D732">
            <v>29811.599999999999</v>
          </cell>
          <cell r="F732">
            <v>1783926.1440000001</v>
          </cell>
        </row>
        <row r="733">
          <cell r="A733" t="str">
            <v>FPUS2</v>
          </cell>
          <cell r="D733">
            <v>36123.75</v>
          </cell>
          <cell r="F733">
            <v>2161645.2000000002</v>
          </cell>
        </row>
        <row r="734">
          <cell r="A734" t="str">
            <v>FPUS2</v>
          </cell>
          <cell r="D734">
            <v>67840.5</v>
          </cell>
          <cell r="F734">
            <v>4059575.52</v>
          </cell>
        </row>
        <row r="735">
          <cell r="A735" t="str">
            <v>FPUS2</v>
          </cell>
          <cell r="D735">
            <v>33920</v>
          </cell>
          <cell r="F735">
            <v>2029772.8</v>
          </cell>
        </row>
        <row r="736">
          <cell r="A736" t="str">
            <v>FPUS2</v>
          </cell>
          <cell r="D736">
            <v>300000</v>
          </cell>
          <cell r="F736">
            <v>18447000</v>
          </cell>
        </row>
        <row r="737">
          <cell r="A737" t="str">
            <v>FPUS2</v>
          </cell>
          <cell r="D737">
            <v>63112.5</v>
          </cell>
          <cell r="F737">
            <v>3767816.25</v>
          </cell>
        </row>
        <row r="738">
          <cell r="A738" t="str">
            <v>FPUS2</v>
          </cell>
          <cell r="D738">
            <v>100000</v>
          </cell>
          <cell r="F738">
            <v>6161000</v>
          </cell>
        </row>
        <row r="739">
          <cell r="A739" t="str">
            <v>FPUS2</v>
          </cell>
          <cell r="D739">
            <v>100000</v>
          </cell>
          <cell r="F739">
            <v>6181000</v>
          </cell>
        </row>
        <row r="740">
          <cell r="A740" t="str">
            <v>FPUS2</v>
          </cell>
          <cell r="D740">
            <v>100000</v>
          </cell>
          <cell r="F740">
            <v>6199000</v>
          </cell>
        </row>
        <row r="741">
          <cell r="A741" t="str">
            <v>FPUS2</v>
          </cell>
          <cell r="D741">
            <v>60000</v>
          </cell>
          <cell r="F741">
            <v>3589200</v>
          </cell>
        </row>
        <row r="742">
          <cell r="A742" t="str">
            <v>FPUS2</v>
          </cell>
          <cell r="D742">
            <v>50000</v>
          </cell>
          <cell r="F742">
            <v>3083000</v>
          </cell>
        </row>
        <row r="743">
          <cell r="A743" t="str">
            <v>FPUS2</v>
          </cell>
          <cell r="D743">
            <v>50000</v>
          </cell>
          <cell r="F743">
            <v>3093000</v>
          </cell>
        </row>
        <row r="744">
          <cell r="A744" t="str">
            <v>FPUS2</v>
          </cell>
          <cell r="D744">
            <v>50000</v>
          </cell>
          <cell r="F744">
            <v>3102000</v>
          </cell>
        </row>
        <row r="745">
          <cell r="A745" t="str">
            <v>FPUS2</v>
          </cell>
          <cell r="D745">
            <v>200000</v>
          </cell>
          <cell r="F745">
            <v>12298000</v>
          </cell>
        </row>
        <row r="746">
          <cell r="A746" t="str">
            <v>FPUS2</v>
          </cell>
          <cell r="D746">
            <v>60000</v>
          </cell>
          <cell r="F746">
            <v>3600000</v>
          </cell>
        </row>
        <row r="747">
          <cell r="A747" t="str">
            <v>FPUS2</v>
          </cell>
          <cell r="D747">
            <v>45000</v>
          </cell>
          <cell r="F747">
            <v>2695950</v>
          </cell>
        </row>
        <row r="748">
          <cell r="A748" t="str">
            <v>FPUS2</v>
          </cell>
          <cell r="D748">
            <v>100000</v>
          </cell>
          <cell r="F748">
            <v>6185000</v>
          </cell>
        </row>
        <row r="749">
          <cell r="A749" t="str">
            <v>FPUS2</v>
          </cell>
          <cell r="D749">
            <v>200000</v>
          </cell>
          <cell r="F749">
            <v>12376000</v>
          </cell>
        </row>
        <row r="750">
          <cell r="A750" t="str">
            <v>FPUS2</v>
          </cell>
          <cell r="D750">
            <v>100000</v>
          </cell>
          <cell r="F750">
            <v>6170000</v>
          </cell>
        </row>
        <row r="751">
          <cell r="A751" t="str">
            <v>FPUS2</v>
          </cell>
          <cell r="D751">
            <v>98340.479999999996</v>
          </cell>
          <cell r="F751">
            <v>5883710.9183999998</v>
          </cell>
        </row>
        <row r="752">
          <cell r="A752" t="str">
            <v>FPUS2</v>
          </cell>
          <cell r="D752">
            <v>34300</v>
          </cell>
          <cell r="F752">
            <v>2051140</v>
          </cell>
        </row>
        <row r="753">
          <cell r="A753" t="str">
            <v>FPUS2</v>
          </cell>
          <cell r="D753">
            <v>112000</v>
          </cell>
          <cell r="F753">
            <v>6765920</v>
          </cell>
        </row>
        <row r="754">
          <cell r="A754" t="str">
            <v>FPUS1</v>
          </cell>
          <cell r="D754">
            <v>64000</v>
          </cell>
          <cell r="F754">
            <v>3862400</v>
          </cell>
        </row>
        <row r="755">
          <cell r="A755" t="str">
            <v>FPUS2</v>
          </cell>
          <cell r="D755">
            <v>108750</v>
          </cell>
          <cell r="F755">
            <v>6525000</v>
          </cell>
        </row>
        <row r="756">
          <cell r="A756" t="str">
            <v>FPUS2</v>
          </cell>
          <cell r="D756">
            <v>100000</v>
          </cell>
          <cell r="F756">
            <v>6115000</v>
          </cell>
        </row>
        <row r="757">
          <cell r="A757" t="str">
            <v>FPUS2</v>
          </cell>
          <cell r="D757">
            <v>100000</v>
          </cell>
          <cell r="F757">
            <v>6126000</v>
          </cell>
        </row>
        <row r="758">
          <cell r="A758" t="str">
            <v>FPUS2</v>
          </cell>
          <cell r="D758">
            <v>100000</v>
          </cell>
          <cell r="F758">
            <v>6189000</v>
          </cell>
        </row>
        <row r="759">
          <cell r="A759" t="str">
            <v>FPUS2</v>
          </cell>
          <cell r="D759">
            <v>100000</v>
          </cell>
          <cell r="F759">
            <v>6185000</v>
          </cell>
        </row>
        <row r="760">
          <cell r="A760" t="str">
            <v>FPUS2</v>
          </cell>
          <cell r="D760">
            <v>155963.20000000001</v>
          </cell>
          <cell r="F760">
            <v>9359351.6320000011</v>
          </cell>
        </row>
        <row r="761">
          <cell r="A761" t="str">
            <v>FPUS2</v>
          </cell>
          <cell r="D761">
            <v>32610.3</v>
          </cell>
          <cell r="F761">
            <v>1933790.7899999998</v>
          </cell>
        </row>
        <row r="762">
          <cell r="A762" t="str">
            <v>FPUS2</v>
          </cell>
          <cell r="D762">
            <v>49063.4</v>
          </cell>
          <cell r="F762">
            <v>2947729.0720000002</v>
          </cell>
        </row>
        <row r="763">
          <cell r="A763" t="str">
            <v>FPUS2</v>
          </cell>
          <cell r="D763">
            <v>33977.08</v>
          </cell>
          <cell r="F763">
            <v>2043381.5912000001</v>
          </cell>
        </row>
        <row r="764">
          <cell r="A764" t="str">
            <v>FPUS2</v>
          </cell>
          <cell r="D764">
            <v>39872.120000000003</v>
          </cell>
          <cell r="F764">
            <v>2394320.8059999999</v>
          </cell>
        </row>
        <row r="765">
          <cell r="A765" t="str">
            <v>FPUS2</v>
          </cell>
          <cell r="D765">
            <v>29073.1</v>
          </cell>
          <cell r="F765">
            <v>1716766.5549999999</v>
          </cell>
        </row>
        <row r="766">
          <cell r="A766" t="str">
            <v>FPUS2</v>
          </cell>
          <cell r="D766">
            <v>41042.639999999999</v>
          </cell>
          <cell r="F766">
            <v>2448603.9024</v>
          </cell>
        </row>
        <row r="767">
          <cell r="A767" t="str">
            <v>FPUS2</v>
          </cell>
          <cell r="D767">
            <v>42381.4</v>
          </cell>
          <cell r="F767">
            <v>2503893.1120000002</v>
          </cell>
        </row>
        <row r="768">
          <cell r="A768" t="str">
            <v>FPUS2</v>
          </cell>
          <cell r="D768">
            <v>10187.629999999999</v>
          </cell>
          <cell r="F768">
            <v>610239.03699999989</v>
          </cell>
        </row>
        <row r="769">
          <cell r="A769" t="str">
            <v>FPUS2</v>
          </cell>
          <cell r="D769">
            <v>85475</v>
          </cell>
          <cell r="F769">
            <v>5070377</v>
          </cell>
        </row>
        <row r="770">
          <cell r="A770" t="str">
            <v>FPUS2</v>
          </cell>
          <cell r="D770">
            <v>64747.75</v>
          </cell>
          <cell r="F770">
            <v>3860908.3325</v>
          </cell>
        </row>
        <row r="771">
          <cell r="A771" t="str">
            <v>FPUS2</v>
          </cell>
          <cell r="D771">
            <v>36225</v>
          </cell>
          <cell r="F771">
            <v>2151040.5</v>
          </cell>
        </row>
        <row r="772">
          <cell r="A772" t="str">
            <v>FPUS2</v>
          </cell>
          <cell r="D772">
            <v>217836.74</v>
          </cell>
          <cell r="F772">
            <v>13009210.112799998</v>
          </cell>
        </row>
        <row r="773">
          <cell r="A773" t="str">
            <v>FPUS2</v>
          </cell>
          <cell r="D773">
            <v>71304.899999999994</v>
          </cell>
          <cell r="F773">
            <v>4249772.04</v>
          </cell>
        </row>
        <row r="774">
          <cell r="A774" t="str">
            <v>FPUS2</v>
          </cell>
          <cell r="D774">
            <v>45600</v>
          </cell>
          <cell r="F774">
            <v>2717760</v>
          </cell>
        </row>
        <row r="775">
          <cell r="A775" t="str">
            <v>FPUS2</v>
          </cell>
          <cell r="D775">
            <v>39550.410000000003</v>
          </cell>
          <cell r="F775">
            <v>2367883.0467000003</v>
          </cell>
        </row>
        <row r="776">
          <cell r="A776" t="str">
            <v>FPUS2</v>
          </cell>
          <cell r="D776">
            <v>28555.599999999999</v>
          </cell>
          <cell r="F776">
            <v>1712193.7759999998</v>
          </cell>
        </row>
        <row r="777">
          <cell r="A777" t="str">
            <v>FPUS2</v>
          </cell>
          <cell r="D777">
            <v>72990.2</v>
          </cell>
          <cell r="F777">
            <v>4369193.3719999995</v>
          </cell>
        </row>
        <row r="778">
          <cell r="A778" t="str">
            <v>FPUS2</v>
          </cell>
          <cell r="D778">
            <v>43680</v>
          </cell>
          <cell r="F778">
            <v>2605512</v>
          </cell>
        </row>
        <row r="779">
          <cell r="A779" t="str">
            <v>FPUS2</v>
          </cell>
          <cell r="D779">
            <v>81975</v>
          </cell>
          <cell r="F779">
            <v>4864396.5</v>
          </cell>
        </row>
        <row r="780">
          <cell r="A780" t="str">
            <v>FPUS2</v>
          </cell>
          <cell r="D780">
            <v>43055.71</v>
          </cell>
          <cell r="F780">
            <v>2555356.3884999999</v>
          </cell>
        </row>
        <row r="781">
          <cell r="A781" t="str">
            <v>FPUS2</v>
          </cell>
          <cell r="D781">
            <v>33026.120000000003</v>
          </cell>
          <cell r="F781">
            <v>1978925.1104000001</v>
          </cell>
        </row>
        <row r="782">
          <cell r="A782" t="str">
            <v>FPUS2</v>
          </cell>
          <cell r="D782">
            <v>72838.5</v>
          </cell>
          <cell r="F782">
            <v>4346273.2949999999</v>
          </cell>
        </row>
        <row r="783">
          <cell r="A783" t="str">
            <v>FPUS2</v>
          </cell>
          <cell r="D783">
            <v>60803.8</v>
          </cell>
          <cell r="F783">
            <v>3626946.67</v>
          </cell>
        </row>
        <row r="784">
          <cell r="A784" t="str">
            <v>FPUS2</v>
          </cell>
          <cell r="D784">
            <v>59164.28</v>
          </cell>
          <cell r="F784">
            <v>3549856.8</v>
          </cell>
        </row>
        <row r="785">
          <cell r="A785" t="str">
            <v>FPUS2</v>
          </cell>
          <cell r="D785">
            <v>303536.15000000002</v>
          </cell>
          <cell r="F785">
            <v>18148426.408500001</v>
          </cell>
        </row>
        <row r="786">
          <cell r="A786" t="str">
            <v>FPUS2</v>
          </cell>
          <cell r="D786">
            <v>126651.48</v>
          </cell>
          <cell r="F786">
            <v>7637084.243999999</v>
          </cell>
        </row>
        <row r="787">
          <cell r="A787" t="str">
            <v>FPUS2</v>
          </cell>
          <cell r="D787">
            <v>500000</v>
          </cell>
          <cell r="F787">
            <v>30610000</v>
          </cell>
        </row>
        <row r="788">
          <cell r="A788" t="str">
            <v>FPUS2</v>
          </cell>
          <cell r="D788">
            <v>500000</v>
          </cell>
          <cell r="F788">
            <v>30700000</v>
          </cell>
        </row>
        <row r="789">
          <cell r="A789" t="str">
            <v>FPUS2</v>
          </cell>
          <cell r="D789">
            <v>34125</v>
          </cell>
          <cell r="F789">
            <v>2037603.75</v>
          </cell>
        </row>
        <row r="790">
          <cell r="A790" t="str">
            <v>FPUS2</v>
          </cell>
          <cell r="D790">
            <v>74724.899999999994</v>
          </cell>
          <cell r="F790">
            <v>4459582.0319999997</v>
          </cell>
        </row>
        <row r="791">
          <cell r="A791" t="str">
            <v>FPUS2</v>
          </cell>
          <cell r="D791">
            <v>94395.08</v>
          </cell>
          <cell r="F791">
            <v>5630666.5219999999</v>
          </cell>
        </row>
        <row r="792">
          <cell r="A792" t="str">
            <v>FPUS2</v>
          </cell>
          <cell r="D792">
            <v>78384.600000000006</v>
          </cell>
          <cell r="F792">
            <v>4677209.0820000004</v>
          </cell>
        </row>
        <row r="793">
          <cell r="A793" t="str">
            <v>FPUS2</v>
          </cell>
          <cell r="D793">
            <v>64144.11</v>
          </cell>
          <cell r="F793">
            <v>3819140.3094000001</v>
          </cell>
        </row>
        <row r="794">
          <cell r="A794" t="str">
            <v>FPUS2</v>
          </cell>
          <cell r="D794">
            <v>102058.79</v>
          </cell>
          <cell r="F794">
            <v>6096992.1146</v>
          </cell>
        </row>
        <row r="795">
          <cell r="A795" t="str">
            <v>FPUS2</v>
          </cell>
          <cell r="D795">
            <v>83476</v>
          </cell>
          <cell r="F795">
            <v>4950126.8</v>
          </cell>
        </row>
        <row r="796">
          <cell r="A796" t="str">
            <v>FPUS2</v>
          </cell>
          <cell r="D796">
            <v>26260.7</v>
          </cell>
          <cell r="F796">
            <v>1565400.327</v>
          </cell>
        </row>
        <row r="797">
          <cell r="A797" t="str">
            <v>FPUS2</v>
          </cell>
          <cell r="D797">
            <v>37965.440000000002</v>
          </cell>
          <cell r="F797">
            <v>2261601.2608000003</v>
          </cell>
        </row>
        <row r="798">
          <cell r="A798" t="str">
            <v>FPUS2</v>
          </cell>
          <cell r="D798">
            <v>45094</v>
          </cell>
          <cell r="F798">
            <v>2686249.58</v>
          </cell>
        </row>
        <row r="799">
          <cell r="A799" t="str">
            <v>FPUS2</v>
          </cell>
          <cell r="D799">
            <v>48640.76</v>
          </cell>
          <cell r="F799">
            <v>2918932.0076000001</v>
          </cell>
        </row>
        <row r="800">
          <cell r="A800" t="str">
            <v>FPUS2</v>
          </cell>
          <cell r="D800">
            <v>72586.5</v>
          </cell>
          <cell r="F800">
            <v>4324703.67</v>
          </cell>
        </row>
        <row r="801">
          <cell r="A801" t="str">
            <v>FPUS2</v>
          </cell>
          <cell r="D801">
            <v>17005.8</v>
          </cell>
          <cell r="F801">
            <v>1017797.13</v>
          </cell>
        </row>
        <row r="802">
          <cell r="A802" t="str">
            <v>FPUS2</v>
          </cell>
          <cell r="D802">
            <v>67912.039999999994</v>
          </cell>
          <cell r="F802">
            <v>4063177.3531999993</v>
          </cell>
        </row>
        <row r="803">
          <cell r="A803" t="str">
            <v>FPUS2</v>
          </cell>
          <cell r="D803">
            <v>82650</v>
          </cell>
          <cell r="F803">
            <v>4936684.5</v>
          </cell>
        </row>
        <row r="804">
          <cell r="A804" t="str">
            <v>FPUS2</v>
          </cell>
          <cell r="D804">
            <v>73340.52</v>
          </cell>
          <cell r="F804">
            <v>4389430.1220000004</v>
          </cell>
        </row>
        <row r="805">
          <cell r="A805" t="str">
            <v>FPUS2</v>
          </cell>
          <cell r="D805">
            <v>60989.77</v>
          </cell>
          <cell r="F805">
            <v>3642309.0643999996</v>
          </cell>
        </row>
        <row r="806">
          <cell r="A806" t="str">
            <v>FPUS2</v>
          </cell>
          <cell r="D806">
            <v>42431.22</v>
          </cell>
          <cell r="F806">
            <v>2533992.4583999999</v>
          </cell>
        </row>
        <row r="807">
          <cell r="A807" t="str">
            <v>FPUS2</v>
          </cell>
          <cell r="D807">
            <v>25279.46</v>
          </cell>
          <cell r="F807">
            <v>1515503.6270000001</v>
          </cell>
        </row>
        <row r="808">
          <cell r="A808" t="str">
            <v>FPUS2</v>
          </cell>
          <cell r="D808">
            <v>28648.639999999999</v>
          </cell>
          <cell r="F808">
            <v>1718918.4</v>
          </cell>
        </row>
        <row r="809">
          <cell r="A809" t="str">
            <v>FPUS2</v>
          </cell>
          <cell r="D809">
            <v>38205.040000000001</v>
          </cell>
          <cell r="F809">
            <v>2300325.4583999999</v>
          </cell>
        </row>
        <row r="810">
          <cell r="A810" t="str">
            <v>FPUS2</v>
          </cell>
          <cell r="D810">
            <v>12198.47</v>
          </cell>
          <cell r="F810">
            <v>726418.88849999988</v>
          </cell>
        </row>
        <row r="811">
          <cell r="A811" t="str">
            <v>FPUS2</v>
          </cell>
          <cell r="D811">
            <v>19591.900000000001</v>
          </cell>
          <cell r="F811">
            <v>1184134.436</v>
          </cell>
        </row>
        <row r="812">
          <cell r="A812" t="str">
            <v>FPUS2</v>
          </cell>
          <cell r="D812">
            <v>46107.81</v>
          </cell>
          <cell r="F812">
            <v>2749408.7102999999</v>
          </cell>
        </row>
        <row r="813">
          <cell r="A813" t="str">
            <v>FPUS2</v>
          </cell>
          <cell r="D813">
            <v>38567.199999999997</v>
          </cell>
          <cell r="F813">
            <v>2304390.1999999997</v>
          </cell>
        </row>
        <row r="814">
          <cell r="A814" t="str">
            <v>FPUS2</v>
          </cell>
          <cell r="D814">
            <v>157347.12</v>
          </cell>
          <cell r="F814">
            <v>9412504.7183999997</v>
          </cell>
        </row>
        <row r="815">
          <cell r="A815" t="str">
            <v>FPUS2</v>
          </cell>
          <cell r="D815">
            <v>37252</v>
          </cell>
          <cell r="F815">
            <v>2252255.92</v>
          </cell>
        </row>
        <row r="816">
          <cell r="A816" t="str">
            <v>FPUS2</v>
          </cell>
          <cell r="D816">
            <v>83525</v>
          </cell>
          <cell r="F816">
            <v>4969737.5</v>
          </cell>
        </row>
        <row r="817">
          <cell r="A817" t="str">
            <v>FPUS2</v>
          </cell>
          <cell r="D817">
            <v>33927.89</v>
          </cell>
          <cell r="F817">
            <v>2027191.4275</v>
          </cell>
        </row>
        <row r="818">
          <cell r="A818" t="str">
            <v>FPUS2</v>
          </cell>
          <cell r="D818">
            <v>44070.79</v>
          </cell>
          <cell r="F818">
            <v>2664519.9634000002</v>
          </cell>
        </row>
        <row r="819">
          <cell r="A819" t="str">
            <v>FPUS2</v>
          </cell>
          <cell r="D819">
            <v>16631.75</v>
          </cell>
          <cell r="F819">
            <v>1005056.6525</v>
          </cell>
        </row>
        <row r="820">
          <cell r="A820" t="str">
            <v>FPUS2</v>
          </cell>
          <cell r="D820">
            <v>65620.800000000003</v>
          </cell>
          <cell r="F820">
            <v>3927404.8800000004</v>
          </cell>
        </row>
        <row r="821">
          <cell r="A821" t="str">
            <v>FPUS2</v>
          </cell>
          <cell r="D821">
            <v>79989</v>
          </cell>
          <cell r="F821">
            <v>4755346.05</v>
          </cell>
        </row>
        <row r="822">
          <cell r="A822" t="str">
            <v>FPUS2</v>
          </cell>
          <cell r="D822">
            <v>26950</v>
          </cell>
          <cell r="F822">
            <v>1620234</v>
          </cell>
        </row>
        <row r="823">
          <cell r="A823" t="str">
            <v>FPUS2</v>
          </cell>
          <cell r="D823">
            <v>34909.99</v>
          </cell>
          <cell r="F823">
            <v>2102977.7976000002</v>
          </cell>
        </row>
        <row r="824">
          <cell r="A824" t="str">
            <v>FPUS2</v>
          </cell>
          <cell r="D824">
            <v>50030.76</v>
          </cell>
          <cell r="F824">
            <v>2989337.91</v>
          </cell>
        </row>
        <row r="825">
          <cell r="A825" t="str">
            <v>FPUS2</v>
          </cell>
          <cell r="D825">
            <v>34263.300000000003</v>
          </cell>
          <cell r="F825">
            <v>2062650.6600000004</v>
          </cell>
        </row>
        <row r="826">
          <cell r="A826" t="str">
            <v>FPUS2</v>
          </cell>
          <cell r="D826">
            <v>29956.5</v>
          </cell>
          <cell r="F826">
            <v>1796790.8699999999</v>
          </cell>
        </row>
        <row r="827">
          <cell r="A827" t="str">
            <v>FPUS2</v>
          </cell>
          <cell r="D827">
            <v>55092.12</v>
          </cell>
          <cell r="F827">
            <v>3333624.1812</v>
          </cell>
        </row>
        <row r="828">
          <cell r="A828" t="str">
            <v>FPUS2</v>
          </cell>
          <cell r="D828">
            <v>78073</v>
          </cell>
          <cell r="F828">
            <v>4692187.3</v>
          </cell>
        </row>
        <row r="829">
          <cell r="A829" t="str">
            <v>FPUS2</v>
          </cell>
          <cell r="D829">
            <v>38619.42</v>
          </cell>
          <cell r="F829">
            <v>2325661.4723999999</v>
          </cell>
        </row>
        <row r="830">
          <cell r="A830" t="str">
            <v>FPUS2</v>
          </cell>
          <cell r="D830">
            <v>45262.83</v>
          </cell>
          <cell r="F830">
            <v>2684085.8190000001</v>
          </cell>
        </row>
        <row r="831">
          <cell r="A831" t="str">
            <v>FPUS2</v>
          </cell>
          <cell r="D831">
            <v>46998.29</v>
          </cell>
          <cell r="F831">
            <v>2819897.4</v>
          </cell>
        </row>
        <row r="832">
          <cell r="A832" t="str">
            <v>FPUS2</v>
          </cell>
          <cell r="D832">
            <v>174741.45</v>
          </cell>
          <cell r="F832">
            <v>10467012.855</v>
          </cell>
        </row>
        <row r="833">
          <cell r="A833" t="str">
            <v>FPUS2</v>
          </cell>
          <cell r="D833">
            <v>31095.200000000001</v>
          </cell>
          <cell r="F833">
            <v>1881259.6</v>
          </cell>
        </row>
        <row r="834">
          <cell r="A834" t="str">
            <v>FPUS2</v>
          </cell>
          <cell r="D834">
            <v>120587.24</v>
          </cell>
          <cell r="F834">
            <v>7277439.9340000004</v>
          </cell>
        </row>
        <row r="835">
          <cell r="A835" t="str">
            <v>FPUS2</v>
          </cell>
          <cell r="D835">
            <v>92202.77</v>
          </cell>
          <cell r="F835">
            <v>5570891.3634000001</v>
          </cell>
        </row>
        <row r="836">
          <cell r="A836" t="str">
            <v>FPUS2</v>
          </cell>
          <cell r="D836">
            <v>33412.5</v>
          </cell>
          <cell r="F836">
            <v>2019785.625</v>
          </cell>
        </row>
        <row r="837">
          <cell r="A837" t="str">
            <v>FPUS1</v>
          </cell>
          <cell r="D837">
            <v>4123</v>
          </cell>
          <cell r="F837">
            <v>249265.0356</v>
          </cell>
        </row>
        <row r="838">
          <cell r="A838" t="str">
            <v>FPUS2</v>
          </cell>
          <cell r="D838">
            <v>35056.25</v>
          </cell>
          <cell r="F838">
            <v>2094961.5</v>
          </cell>
        </row>
        <row r="839">
          <cell r="A839" t="str">
            <v>FPUS2</v>
          </cell>
          <cell r="D839">
            <v>84066.2</v>
          </cell>
          <cell r="F839">
            <v>5033043.3939999994</v>
          </cell>
        </row>
        <row r="840">
          <cell r="A840" t="str">
            <v>FPUS2</v>
          </cell>
          <cell r="D840">
            <v>48588.31</v>
          </cell>
          <cell r="F840">
            <v>2939592.7549999999</v>
          </cell>
        </row>
        <row r="841">
          <cell r="A841" t="str">
            <v>FPUS2</v>
          </cell>
          <cell r="D841">
            <v>1608</v>
          </cell>
          <cell r="F841">
            <v>97284</v>
          </cell>
        </row>
        <row r="842">
          <cell r="A842" t="str">
            <v>FPUS2</v>
          </cell>
          <cell r="D842">
            <v>71950.880000000005</v>
          </cell>
          <cell r="F842">
            <v>4353028.24</v>
          </cell>
        </row>
        <row r="843">
          <cell r="A843" t="str">
            <v>FPUS2</v>
          </cell>
          <cell r="D843">
            <v>29776.87</v>
          </cell>
          <cell r="F843">
            <v>1801500.635</v>
          </cell>
        </row>
        <row r="844">
          <cell r="A844" t="str">
            <v>FPUS2</v>
          </cell>
          <cell r="D844">
            <v>28560.71</v>
          </cell>
          <cell r="F844">
            <v>1713642.5999999999</v>
          </cell>
        </row>
        <row r="845">
          <cell r="A845" t="str">
            <v>FPUS2</v>
          </cell>
          <cell r="D845">
            <v>60707.7</v>
          </cell>
          <cell r="F845">
            <v>3627285.0749999997</v>
          </cell>
        </row>
        <row r="846">
          <cell r="A846" t="str">
            <v>FPUS2</v>
          </cell>
          <cell r="D846">
            <v>36088.5</v>
          </cell>
          <cell r="F846">
            <v>2137882.7400000002</v>
          </cell>
        </row>
        <row r="847">
          <cell r="A847" t="str">
            <v>FPUS2</v>
          </cell>
          <cell r="D847">
            <v>48695</v>
          </cell>
          <cell r="F847">
            <v>2943125.8</v>
          </cell>
        </row>
        <row r="848">
          <cell r="A848" t="str">
            <v>FPUS2</v>
          </cell>
          <cell r="D848">
            <v>43520</v>
          </cell>
          <cell r="F848">
            <v>2600320</v>
          </cell>
        </row>
        <row r="849">
          <cell r="A849" t="str">
            <v>FPUS2</v>
          </cell>
          <cell r="D849">
            <v>37990</v>
          </cell>
          <cell r="F849">
            <v>2296115.6</v>
          </cell>
        </row>
        <row r="850">
          <cell r="A850" t="str">
            <v>FPUS2</v>
          </cell>
          <cell r="D850">
            <v>23409.26</v>
          </cell>
          <cell r="F850">
            <v>1405726.0629999998</v>
          </cell>
        </row>
        <row r="851">
          <cell r="A851" t="str">
            <v>FPUS2</v>
          </cell>
          <cell r="D851">
            <v>25284.82</v>
          </cell>
          <cell r="F851">
            <v>1529225.9135999999</v>
          </cell>
        </row>
        <row r="852">
          <cell r="A852" t="str">
            <v>FPUS2</v>
          </cell>
          <cell r="D852">
            <v>38549.199999999997</v>
          </cell>
          <cell r="F852">
            <v>2329142.6639999999</v>
          </cell>
        </row>
        <row r="853">
          <cell r="A853" t="str">
            <v>FPUS2</v>
          </cell>
          <cell r="D853">
            <v>11758.35</v>
          </cell>
          <cell r="F853">
            <v>706676.83500000008</v>
          </cell>
        </row>
        <row r="854">
          <cell r="A854" t="str">
            <v>FPUS2</v>
          </cell>
          <cell r="D854">
            <v>19950</v>
          </cell>
          <cell r="F854">
            <v>1206775.5</v>
          </cell>
        </row>
        <row r="855">
          <cell r="A855" t="str">
            <v>FPUS2</v>
          </cell>
          <cell r="D855">
            <v>51228.95</v>
          </cell>
          <cell r="F855">
            <v>3090642.5534999999</v>
          </cell>
        </row>
        <row r="856">
          <cell r="A856" t="str">
            <v>FPUS2</v>
          </cell>
          <cell r="D856">
            <v>36720</v>
          </cell>
          <cell r="F856">
            <v>2220091.2000000002</v>
          </cell>
        </row>
        <row r="857">
          <cell r="A857" t="str">
            <v>FPUS2</v>
          </cell>
          <cell r="D857">
            <v>71597</v>
          </cell>
          <cell r="F857">
            <v>4276488.8099999996</v>
          </cell>
        </row>
        <row r="858">
          <cell r="A858" t="str">
            <v>FPUS2</v>
          </cell>
          <cell r="D858">
            <v>7956.2</v>
          </cell>
          <cell r="F858">
            <v>473314.33799999999</v>
          </cell>
        </row>
        <row r="859">
          <cell r="A859" t="str">
            <v>FPUS2</v>
          </cell>
          <cell r="D859">
            <v>20720</v>
          </cell>
          <cell r="F859">
            <v>1251902.4000000001</v>
          </cell>
        </row>
        <row r="860">
          <cell r="A860" t="str">
            <v>FPUS2</v>
          </cell>
          <cell r="D860">
            <v>71300.429999999993</v>
          </cell>
          <cell r="F860">
            <v>4311537.0020999992</v>
          </cell>
        </row>
        <row r="861">
          <cell r="A861" t="str">
            <v>FPUS2</v>
          </cell>
          <cell r="D861">
            <v>59973.07</v>
          </cell>
          <cell r="F861">
            <v>3626571.5428999998</v>
          </cell>
        </row>
        <row r="862">
          <cell r="A862" t="str">
            <v>FPUS2</v>
          </cell>
          <cell r="D862">
            <v>27891.360000000001</v>
          </cell>
          <cell r="F862">
            <v>1686590.5392</v>
          </cell>
        </row>
        <row r="863">
          <cell r="A863" t="str">
            <v>FPUS2</v>
          </cell>
          <cell r="D863">
            <v>52426.239999999998</v>
          </cell>
          <cell r="F863">
            <v>3170214.7327999999</v>
          </cell>
        </row>
        <row r="864">
          <cell r="A864" t="str">
            <v>FPUS2</v>
          </cell>
          <cell r="D864">
            <v>83925.22</v>
          </cell>
          <cell r="F864">
            <v>5074958.0533999996</v>
          </cell>
        </row>
        <row r="865">
          <cell r="A865" t="str">
            <v>FPUS2</v>
          </cell>
          <cell r="D865">
            <v>62348.71</v>
          </cell>
          <cell r="F865">
            <v>3770849.9807999996</v>
          </cell>
        </row>
        <row r="866">
          <cell r="A866" t="str">
            <v>FPUS2</v>
          </cell>
          <cell r="D866">
            <v>45275.1</v>
          </cell>
          <cell r="F866">
            <v>2738238.048</v>
          </cell>
        </row>
        <row r="867">
          <cell r="A867" t="str">
            <v>FPUS2</v>
          </cell>
          <cell r="D867">
            <v>31088.94</v>
          </cell>
          <cell r="F867">
            <v>1880259.0911999999</v>
          </cell>
        </row>
        <row r="868">
          <cell r="A868" t="str">
            <v>FPUS2</v>
          </cell>
          <cell r="D868">
            <v>45755.23</v>
          </cell>
          <cell r="F868">
            <v>2767276.3103999998</v>
          </cell>
        </row>
        <row r="869">
          <cell r="A869" t="str">
            <v>FPUS2</v>
          </cell>
          <cell r="D869">
            <v>32005.5</v>
          </cell>
          <cell r="F869">
            <v>1935692.64</v>
          </cell>
        </row>
        <row r="870">
          <cell r="A870" t="str">
            <v>FPUS2</v>
          </cell>
          <cell r="D870">
            <v>67702.41</v>
          </cell>
          <cell r="F870">
            <v>4094641.7568000001</v>
          </cell>
        </row>
        <row r="871">
          <cell r="A871" t="str">
            <v>FPUS2</v>
          </cell>
          <cell r="D871">
            <v>29969.03</v>
          </cell>
          <cell r="F871">
            <v>1812526.9343999999</v>
          </cell>
        </row>
        <row r="872">
          <cell r="A872" t="str">
            <v>FPUS2</v>
          </cell>
          <cell r="D872">
            <v>58455.78</v>
          </cell>
          <cell r="F872">
            <v>3535405.5743999998</v>
          </cell>
        </row>
        <row r="873">
          <cell r="A873" t="str">
            <v>FPUS2</v>
          </cell>
          <cell r="D873">
            <v>23413.32</v>
          </cell>
          <cell r="F873">
            <v>1416037.5936</v>
          </cell>
        </row>
        <row r="874">
          <cell r="A874" t="str">
            <v>FPUS2</v>
          </cell>
          <cell r="D874">
            <v>34562.839999999997</v>
          </cell>
          <cell r="F874">
            <v>2090360.5631999997</v>
          </cell>
        </row>
        <row r="875">
          <cell r="A875" t="str">
            <v>FPUS2</v>
          </cell>
          <cell r="D875">
            <v>64147</v>
          </cell>
          <cell r="F875">
            <v>3835990.5999999996</v>
          </cell>
        </row>
        <row r="876">
          <cell r="A876" t="str">
            <v>FPUS2</v>
          </cell>
          <cell r="D876">
            <v>56604.25</v>
          </cell>
          <cell r="F876">
            <v>3414368.36</v>
          </cell>
        </row>
        <row r="877">
          <cell r="A877" t="str">
            <v>FPUS2</v>
          </cell>
          <cell r="D877">
            <v>30257.5</v>
          </cell>
          <cell r="F877">
            <v>1825132.4</v>
          </cell>
        </row>
        <row r="878">
          <cell r="A878" t="str">
            <v>FPUS2</v>
          </cell>
          <cell r="D878">
            <v>30257.5</v>
          </cell>
          <cell r="F878">
            <v>1825132.4</v>
          </cell>
        </row>
        <row r="879">
          <cell r="A879" t="str">
            <v>FPUS2</v>
          </cell>
          <cell r="D879">
            <v>30257.5</v>
          </cell>
          <cell r="F879">
            <v>1825132.4</v>
          </cell>
        </row>
        <row r="880">
          <cell r="A880" t="str">
            <v>FPUS2</v>
          </cell>
          <cell r="D880">
            <v>103821.28</v>
          </cell>
          <cell r="F880">
            <v>6274958.1631999994</v>
          </cell>
        </row>
        <row r="881">
          <cell r="A881" t="str">
            <v>FPUS2</v>
          </cell>
          <cell r="D881">
            <v>87057.97</v>
          </cell>
          <cell r="F881">
            <v>5261783.7067999998</v>
          </cell>
        </row>
        <row r="882">
          <cell r="A882" t="str">
            <v>FPUS2</v>
          </cell>
          <cell r="D882">
            <v>31220</v>
          </cell>
          <cell r="F882">
            <v>1884751.4</v>
          </cell>
        </row>
        <row r="883">
          <cell r="A883" t="str">
            <v>FPUS2</v>
          </cell>
          <cell r="D883">
            <v>118351.33</v>
          </cell>
          <cell r="F883">
            <v>7073858.9941000007</v>
          </cell>
        </row>
        <row r="884">
          <cell r="A884" t="str">
            <v>FPUS2</v>
          </cell>
          <cell r="D884">
            <v>73368.06</v>
          </cell>
          <cell r="F884">
            <v>4385208.9462000001</v>
          </cell>
        </row>
        <row r="885">
          <cell r="A885" t="str">
            <v>FPUS2</v>
          </cell>
          <cell r="D885">
            <v>35225.79</v>
          </cell>
          <cell r="F885">
            <v>2118831.2684999998</v>
          </cell>
        </row>
        <row r="886">
          <cell r="A886" t="str">
            <v>FPUS2</v>
          </cell>
          <cell r="D886">
            <v>42470.32</v>
          </cell>
          <cell r="F886">
            <v>2568604.9535999997</v>
          </cell>
        </row>
        <row r="887">
          <cell r="A887" t="str">
            <v>FPUS2</v>
          </cell>
          <cell r="D887">
            <v>57978.12</v>
          </cell>
          <cell r="F887">
            <v>3506516.6976000001</v>
          </cell>
        </row>
        <row r="888">
          <cell r="A888" t="str">
            <v>FPUS2</v>
          </cell>
          <cell r="D888">
            <v>33390.85</v>
          </cell>
          <cell r="F888">
            <v>2019478.6079999998</v>
          </cell>
        </row>
        <row r="889">
          <cell r="A889" t="str">
            <v>FPUS2</v>
          </cell>
          <cell r="D889">
            <v>51998.63</v>
          </cell>
          <cell r="F889">
            <v>3144877.1423999998</v>
          </cell>
        </row>
        <row r="890">
          <cell r="A890" t="str">
            <v>FPUS2</v>
          </cell>
          <cell r="D890">
            <v>21836.240000000002</v>
          </cell>
          <cell r="F890">
            <v>1320655.7952000001</v>
          </cell>
        </row>
        <row r="891">
          <cell r="A891" t="str">
            <v>FPUS2</v>
          </cell>
          <cell r="D891">
            <v>70388.25</v>
          </cell>
          <cell r="F891">
            <v>4257081.3599999994</v>
          </cell>
        </row>
        <row r="892">
          <cell r="A892" t="str">
            <v>FPUS2</v>
          </cell>
          <cell r="D892">
            <v>32176.58</v>
          </cell>
          <cell r="F892">
            <v>1946039.5584</v>
          </cell>
        </row>
        <row r="893">
          <cell r="A893" t="str">
            <v>FPUS2</v>
          </cell>
          <cell r="D893">
            <v>43776.76</v>
          </cell>
          <cell r="F893">
            <v>2647618.4448000002</v>
          </cell>
        </row>
        <row r="894">
          <cell r="A894" t="str">
            <v>FPUS2</v>
          </cell>
          <cell r="D894">
            <v>59074.61</v>
          </cell>
          <cell r="F894">
            <v>3572832.4128</v>
          </cell>
        </row>
        <row r="895">
          <cell r="A895" t="str">
            <v>FPUS2</v>
          </cell>
          <cell r="D895">
            <v>46602.02</v>
          </cell>
          <cell r="F895">
            <v>2818490.1695999997</v>
          </cell>
        </row>
        <row r="896">
          <cell r="A896" t="str">
            <v>FPUS2</v>
          </cell>
          <cell r="D896">
            <v>26868</v>
          </cell>
          <cell r="F896">
            <v>1629275.52</v>
          </cell>
        </row>
        <row r="897">
          <cell r="A897" t="str">
            <v>FPUS2</v>
          </cell>
          <cell r="D897">
            <v>32000</v>
          </cell>
          <cell r="F897">
            <v>1912640</v>
          </cell>
        </row>
        <row r="898">
          <cell r="A898" t="str">
            <v>FPUS2</v>
          </cell>
          <cell r="D898">
            <v>36500</v>
          </cell>
          <cell r="F898">
            <v>2181605</v>
          </cell>
        </row>
        <row r="899">
          <cell r="A899" t="str">
            <v>FPUS2</v>
          </cell>
          <cell r="D899">
            <v>34934.79</v>
          </cell>
          <cell r="F899">
            <v>2094690.0084000002</v>
          </cell>
        </row>
        <row r="900">
          <cell r="A900" t="str">
            <v>FPUS2</v>
          </cell>
          <cell r="D900">
            <v>58235.67</v>
          </cell>
          <cell r="F900">
            <v>3477834.2123999996</v>
          </cell>
        </row>
        <row r="901">
          <cell r="A901" t="str">
            <v>FPUS2</v>
          </cell>
          <cell r="D901">
            <v>19591.900000000001</v>
          </cell>
          <cell r="F901">
            <v>1183742.5980000002</v>
          </cell>
        </row>
        <row r="902">
          <cell r="A902" t="str">
            <v>FPUS2</v>
          </cell>
          <cell r="D902">
            <v>40704.99</v>
          </cell>
          <cell r="F902">
            <v>2444334.6494999998</v>
          </cell>
        </row>
        <row r="903">
          <cell r="A903" t="str">
            <v>FPUS2</v>
          </cell>
          <cell r="D903">
            <v>29803.21</v>
          </cell>
          <cell r="F903">
            <v>1803094.2049999998</v>
          </cell>
        </row>
        <row r="904">
          <cell r="A904" t="str">
            <v>FPUS2</v>
          </cell>
          <cell r="D904">
            <v>31639.14</v>
          </cell>
          <cell r="F904">
            <v>1914167.97</v>
          </cell>
        </row>
        <row r="905">
          <cell r="A905" t="str">
            <v>FPUS2</v>
          </cell>
          <cell r="D905">
            <v>43522.16</v>
          </cell>
          <cell r="F905">
            <v>2633090.6800000002</v>
          </cell>
        </row>
        <row r="906">
          <cell r="A906" t="str">
            <v>FPUS2</v>
          </cell>
          <cell r="D906">
            <v>45886.99</v>
          </cell>
          <cell r="F906">
            <v>2776162.895</v>
          </cell>
        </row>
        <row r="907">
          <cell r="A907" t="str">
            <v>FPUS2</v>
          </cell>
          <cell r="D907">
            <v>29793.14</v>
          </cell>
          <cell r="F907">
            <v>1802484.97</v>
          </cell>
        </row>
        <row r="908">
          <cell r="A908" t="str">
            <v>FPUS2</v>
          </cell>
          <cell r="D908">
            <v>15651.06</v>
          </cell>
          <cell r="F908">
            <v>946889.13</v>
          </cell>
        </row>
        <row r="909">
          <cell r="A909" t="str">
            <v>FPUS2</v>
          </cell>
          <cell r="D909">
            <v>36718.29</v>
          </cell>
          <cell r="F909">
            <v>2221456.5449999999</v>
          </cell>
        </row>
        <row r="910">
          <cell r="A910" t="str">
            <v>FPUS2</v>
          </cell>
          <cell r="D910">
            <v>20746.099999999999</v>
          </cell>
          <cell r="F910">
            <v>1255139.0499999998</v>
          </cell>
        </row>
        <row r="911">
          <cell r="A911" t="str">
            <v>FPUS2</v>
          </cell>
          <cell r="D911">
            <v>57208.05</v>
          </cell>
          <cell r="F911">
            <v>3461087.0250000004</v>
          </cell>
        </row>
        <row r="912">
          <cell r="A912" t="str">
            <v>FPUS2</v>
          </cell>
          <cell r="D912">
            <v>12297.57</v>
          </cell>
          <cell r="F912">
            <v>744002.98499999999</v>
          </cell>
        </row>
        <row r="913">
          <cell r="A913" t="str">
            <v>FPUS2</v>
          </cell>
          <cell r="D913">
            <v>74322.960000000006</v>
          </cell>
          <cell r="F913">
            <v>4496539.08</v>
          </cell>
        </row>
        <row r="914">
          <cell r="A914" t="str">
            <v>FPUS2</v>
          </cell>
          <cell r="D914">
            <v>34546.26</v>
          </cell>
          <cell r="F914">
            <v>2090048.7300000002</v>
          </cell>
        </row>
        <row r="915">
          <cell r="A915" t="str">
            <v>FPUS2</v>
          </cell>
          <cell r="D915">
            <v>74400</v>
          </cell>
          <cell r="F915">
            <v>4378440</v>
          </cell>
        </row>
        <row r="916">
          <cell r="A916" t="str">
            <v>FPUS2</v>
          </cell>
          <cell r="D916">
            <v>74400</v>
          </cell>
          <cell r="F916">
            <v>4382160</v>
          </cell>
        </row>
        <row r="917">
          <cell r="A917" t="str">
            <v>FPUS2</v>
          </cell>
          <cell r="D917">
            <v>59245.05</v>
          </cell>
          <cell r="F917">
            <v>3483608.94</v>
          </cell>
        </row>
        <row r="918">
          <cell r="A918" t="str">
            <v>FPUS2</v>
          </cell>
          <cell r="D918">
            <v>74400</v>
          </cell>
          <cell r="F918">
            <v>4452840</v>
          </cell>
        </row>
        <row r="919">
          <cell r="A919" t="str">
            <v>FPUS2</v>
          </cell>
          <cell r="D919">
            <v>41434.5</v>
          </cell>
          <cell r="F919">
            <v>2442563.7749999999</v>
          </cell>
        </row>
        <row r="920">
          <cell r="A920" t="str">
            <v>FPUS2</v>
          </cell>
          <cell r="D920">
            <v>56359.14</v>
          </cell>
          <cell r="F920">
            <v>3322371.3030000003</v>
          </cell>
        </row>
        <row r="921">
          <cell r="A921" t="str">
            <v>FPUS2</v>
          </cell>
          <cell r="D921">
            <v>74400</v>
          </cell>
          <cell r="F921">
            <v>4378440</v>
          </cell>
        </row>
        <row r="922">
          <cell r="A922" t="str">
            <v>FPUS2</v>
          </cell>
          <cell r="D922">
            <v>36873.15</v>
          </cell>
          <cell r="F922">
            <v>2169247.4145</v>
          </cell>
        </row>
        <row r="923">
          <cell r="A923" t="str">
            <v>FPUS2</v>
          </cell>
          <cell r="D923">
            <v>26933.4</v>
          </cell>
          <cell r="F923">
            <v>1583683.92</v>
          </cell>
        </row>
        <row r="924">
          <cell r="A924" t="str">
            <v>FPUS2</v>
          </cell>
          <cell r="D924">
            <v>44753.94</v>
          </cell>
          <cell r="F924">
            <v>2644062.7752</v>
          </cell>
        </row>
        <row r="925">
          <cell r="A925" t="str">
            <v>FPUS2</v>
          </cell>
          <cell r="D925">
            <v>38533</v>
          </cell>
          <cell r="F925">
            <v>2256107.15</v>
          </cell>
        </row>
        <row r="926">
          <cell r="A926" t="str">
            <v>FPUS2</v>
          </cell>
          <cell r="D926">
            <v>87732</v>
          </cell>
          <cell r="F926">
            <v>5193734.4000000004</v>
          </cell>
        </row>
        <row r="927">
          <cell r="A927" t="str">
            <v>FPUS2</v>
          </cell>
          <cell r="D927">
            <v>36225</v>
          </cell>
          <cell r="F927">
            <v>2145244.5</v>
          </cell>
        </row>
        <row r="928">
          <cell r="A928" t="str">
            <v>FPUS2</v>
          </cell>
          <cell r="D928">
            <v>80168</v>
          </cell>
          <cell r="F928">
            <v>4745945.6000000006</v>
          </cell>
        </row>
        <row r="929">
          <cell r="A929" t="str">
            <v>FPUS2</v>
          </cell>
          <cell r="D929">
            <v>59108.2</v>
          </cell>
          <cell r="F929">
            <v>3487383.8</v>
          </cell>
        </row>
        <row r="930">
          <cell r="A930" t="str">
            <v>FPUS2</v>
          </cell>
          <cell r="D930">
            <v>39475.800000000003</v>
          </cell>
          <cell r="F930">
            <v>2333019.7800000003</v>
          </cell>
        </row>
        <row r="931">
          <cell r="A931" t="str">
            <v>FPUS2</v>
          </cell>
          <cell r="D931">
            <v>70357</v>
          </cell>
          <cell r="F931">
            <v>4211570.0199999996</v>
          </cell>
        </row>
        <row r="932">
          <cell r="A932" t="str">
            <v>FPUS2</v>
          </cell>
          <cell r="D932">
            <v>70708.960000000006</v>
          </cell>
          <cell r="F932">
            <v>4232638.3456000006</v>
          </cell>
        </row>
        <row r="933">
          <cell r="A933" t="str">
            <v>FPUS2</v>
          </cell>
          <cell r="D933">
            <v>44207.040000000001</v>
          </cell>
          <cell r="F933">
            <v>2641370.64</v>
          </cell>
        </row>
        <row r="934">
          <cell r="A934" t="str">
            <v>FPUS2</v>
          </cell>
          <cell r="D934">
            <v>69069</v>
          </cell>
          <cell r="F934">
            <v>4109605.5</v>
          </cell>
        </row>
        <row r="935">
          <cell r="A935" t="str">
            <v>FPUS2</v>
          </cell>
          <cell r="D935">
            <v>35089.199999999997</v>
          </cell>
          <cell r="F935">
            <v>2070262.7999999998</v>
          </cell>
        </row>
        <row r="936">
          <cell r="A936" t="str">
            <v>FPUS2</v>
          </cell>
          <cell r="D936">
            <v>51240</v>
          </cell>
          <cell r="F936">
            <v>3048780</v>
          </cell>
        </row>
        <row r="937">
          <cell r="A937" t="str">
            <v>FPUS2</v>
          </cell>
          <cell r="D937">
            <v>41993.120000000003</v>
          </cell>
          <cell r="F937">
            <v>2483893.048</v>
          </cell>
        </row>
        <row r="938">
          <cell r="A938" t="str">
            <v>FPUS2</v>
          </cell>
          <cell r="D938">
            <v>81887.7</v>
          </cell>
          <cell r="F938">
            <v>4898522.2139999997</v>
          </cell>
        </row>
        <row r="939">
          <cell r="A939" t="str">
            <v>FPUS2</v>
          </cell>
          <cell r="D939">
            <v>40800</v>
          </cell>
          <cell r="F939">
            <v>2439840</v>
          </cell>
        </row>
        <row r="940">
          <cell r="A940" t="str">
            <v>FPUS2</v>
          </cell>
          <cell r="D940">
            <v>37559.199999999997</v>
          </cell>
          <cell r="F940">
            <v>2221626.6799999997</v>
          </cell>
        </row>
        <row r="941">
          <cell r="A941" t="str">
            <v>FPUS2</v>
          </cell>
          <cell r="D941">
            <v>32652.5</v>
          </cell>
          <cell r="F941">
            <v>1933028</v>
          </cell>
        </row>
        <row r="942">
          <cell r="A942" t="str">
            <v>FPUS2</v>
          </cell>
          <cell r="D942">
            <v>35184.04</v>
          </cell>
          <cell r="F942">
            <v>2099783.5071999999</v>
          </cell>
        </row>
        <row r="943">
          <cell r="A943" t="str">
            <v>FPUS2</v>
          </cell>
          <cell r="D943">
            <v>82800</v>
          </cell>
          <cell r="F943">
            <v>4954752</v>
          </cell>
        </row>
        <row r="944">
          <cell r="A944" t="str">
            <v>FPUS2</v>
          </cell>
          <cell r="D944">
            <v>7035</v>
          </cell>
          <cell r="F944">
            <v>417772.77150000003</v>
          </cell>
        </row>
        <row r="945">
          <cell r="A945" t="str">
            <v>FPUS2</v>
          </cell>
          <cell r="D945">
            <v>76506.600000000006</v>
          </cell>
          <cell r="F945">
            <v>4567444.0200000005</v>
          </cell>
        </row>
        <row r="946">
          <cell r="A946" t="str">
            <v>FPUS2</v>
          </cell>
          <cell r="D946">
            <v>72914.399999999994</v>
          </cell>
          <cell r="F946">
            <v>4352989.68</v>
          </cell>
        </row>
        <row r="947">
          <cell r="A947" t="str">
            <v>FPUS2</v>
          </cell>
          <cell r="D947">
            <v>62558.7</v>
          </cell>
          <cell r="F947">
            <v>3734754.39</v>
          </cell>
        </row>
        <row r="948">
          <cell r="A948" t="str">
            <v>FPUS2</v>
          </cell>
          <cell r="D948">
            <v>87300</v>
          </cell>
          <cell r="F948">
            <v>5187366</v>
          </cell>
        </row>
        <row r="949">
          <cell r="A949" t="str">
            <v>FPUS2</v>
          </cell>
          <cell r="D949">
            <v>39815.160000000003</v>
          </cell>
          <cell r="F949">
            <v>2390104.0548</v>
          </cell>
        </row>
        <row r="950">
          <cell r="A950" t="str">
            <v>FPUS2</v>
          </cell>
          <cell r="D950">
            <v>35000</v>
          </cell>
          <cell r="F950">
            <v>2095100</v>
          </cell>
        </row>
        <row r="951">
          <cell r="A951" t="str">
            <v>FPUS2</v>
          </cell>
          <cell r="D951">
            <v>35000</v>
          </cell>
          <cell r="F951">
            <v>2093700</v>
          </cell>
        </row>
        <row r="952">
          <cell r="A952" t="str">
            <v>FPUS2</v>
          </cell>
          <cell r="D952">
            <v>32625</v>
          </cell>
          <cell r="F952">
            <v>1957500</v>
          </cell>
        </row>
        <row r="953">
          <cell r="A953" t="str">
            <v>FPUS2</v>
          </cell>
          <cell r="D953">
            <v>64050.2</v>
          </cell>
          <cell r="F953">
            <v>3778961.8</v>
          </cell>
        </row>
        <row r="954">
          <cell r="A954" t="str">
            <v>FPUS2</v>
          </cell>
          <cell r="D954">
            <v>35000</v>
          </cell>
          <cell r="F954">
            <v>2088099.9999999998</v>
          </cell>
        </row>
        <row r="955">
          <cell r="A955" t="str">
            <v>FPUS2</v>
          </cell>
          <cell r="D955">
            <v>85006.080000000002</v>
          </cell>
          <cell r="F955">
            <v>5066362.3679999998</v>
          </cell>
        </row>
        <row r="956">
          <cell r="A956" t="str">
            <v>FPUS2</v>
          </cell>
          <cell r="D956">
            <v>32144.26</v>
          </cell>
          <cell r="F956">
            <v>1916762.2238</v>
          </cell>
        </row>
        <row r="957">
          <cell r="A957" t="str">
            <v>FPUS2</v>
          </cell>
          <cell r="D957">
            <v>42503.040000000001</v>
          </cell>
          <cell r="F957">
            <v>2528930.88</v>
          </cell>
        </row>
        <row r="958">
          <cell r="A958" t="str">
            <v>FPUS2</v>
          </cell>
          <cell r="D958">
            <v>32049.93</v>
          </cell>
          <cell r="F958">
            <v>1910175.828</v>
          </cell>
        </row>
        <row r="959">
          <cell r="A959" t="str">
            <v>FPUS2</v>
          </cell>
          <cell r="D959">
            <v>32337.9</v>
          </cell>
          <cell r="F959">
            <v>1928955.7350000001</v>
          </cell>
        </row>
        <row r="960">
          <cell r="A960" t="str">
            <v>FPUS2</v>
          </cell>
          <cell r="D960">
            <v>42503.040000000001</v>
          </cell>
          <cell r="F960">
            <v>2535306.3360000001</v>
          </cell>
        </row>
        <row r="961">
          <cell r="A961" t="str">
            <v>FPUS2</v>
          </cell>
          <cell r="D961">
            <v>64204.08</v>
          </cell>
          <cell r="F961">
            <v>3762359.088</v>
          </cell>
        </row>
        <row r="962">
          <cell r="A962" t="str">
            <v>FPUS2</v>
          </cell>
          <cell r="D962">
            <v>372587.97</v>
          </cell>
          <cell r="F962">
            <v>21759137.447999999</v>
          </cell>
        </row>
        <row r="963">
          <cell r="A963" t="str">
            <v>FPUS2</v>
          </cell>
          <cell r="D963">
            <v>465570.58</v>
          </cell>
          <cell r="F963">
            <v>27468664.220000003</v>
          </cell>
        </row>
        <row r="964">
          <cell r="A964" t="str">
            <v>FPUS2</v>
          </cell>
          <cell r="D964">
            <v>626091.42000000004</v>
          </cell>
          <cell r="F964">
            <v>36663913.555200003</v>
          </cell>
        </row>
        <row r="965">
          <cell r="A965" t="str">
            <v>FPUS2</v>
          </cell>
          <cell r="D965">
            <v>71000</v>
          </cell>
          <cell r="F965">
            <v>4320350</v>
          </cell>
        </row>
        <row r="966">
          <cell r="A966" t="str">
            <v>FPUS2</v>
          </cell>
          <cell r="D966">
            <v>15600</v>
          </cell>
          <cell r="F966">
            <v>949260</v>
          </cell>
        </row>
        <row r="967">
          <cell r="A967" t="str">
            <v>FPUS2</v>
          </cell>
          <cell r="D967">
            <v>70700</v>
          </cell>
          <cell r="F967">
            <v>4302095</v>
          </cell>
        </row>
        <row r="968">
          <cell r="A968" t="str">
            <v>FPUS2</v>
          </cell>
          <cell r="D968">
            <v>70300</v>
          </cell>
          <cell r="F968">
            <v>4277755</v>
          </cell>
        </row>
        <row r="969">
          <cell r="A969" t="str">
            <v>FPUS2</v>
          </cell>
          <cell r="D969">
            <v>50000</v>
          </cell>
          <cell r="F969">
            <v>3020000</v>
          </cell>
        </row>
        <row r="970">
          <cell r="A970" t="str">
            <v>FPUS2</v>
          </cell>
          <cell r="D970">
            <v>57057</v>
          </cell>
          <cell r="F970">
            <v>3446242.8</v>
          </cell>
        </row>
        <row r="971">
          <cell r="A971" t="str">
            <v>FPUS2</v>
          </cell>
          <cell r="D971">
            <v>59722.85</v>
          </cell>
          <cell r="F971">
            <v>3613232.4249999998</v>
          </cell>
        </row>
        <row r="972">
          <cell r="A972" t="str">
            <v>FPUS2</v>
          </cell>
          <cell r="D972">
            <v>59709.02</v>
          </cell>
          <cell r="F972">
            <v>3609410.2590000001</v>
          </cell>
        </row>
        <row r="973">
          <cell r="A973" t="str">
            <v>FPUS2</v>
          </cell>
          <cell r="D973">
            <v>120333.34</v>
          </cell>
          <cell r="F973">
            <v>7274150.4029999999</v>
          </cell>
        </row>
        <row r="974">
          <cell r="A974" t="str">
            <v>FPUS2</v>
          </cell>
          <cell r="D974">
            <v>85006.080000000002</v>
          </cell>
          <cell r="F974">
            <v>5066362.3679999998</v>
          </cell>
        </row>
        <row r="975">
          <cell r="A975" t="str">
            <v>FPUS2</v>
          </cell>
          <cell r="D975">
            <v>59770.2</v>
          </cell>
          <cell r="F975">
            <v>3612349.5084599997</v>
          </cell>
        </row>
        <row r="976">
          <cell r="A976" t="str">
            <v>FPUS2</v>
          </cell>
          <cell r="D976">
            <v>76578.039999999994</v>
          </cell>
          <cell r="F976">
            <v>4479049.5595999993</v>
          </cell>
        </row>
        <row r="977">
          <cell r="A977" t="str">
            <v>FPUS2</v>
          </cell>
          <cell r="D977">
            <v>63810.47</v>
          </cell>
          <cell r="F977">
            <v>3780132.2428000001</v>
          </cell>
        </row>
        <row r="978">
          <cell r="A978" t="str">
            <v>FPUS2</v>
          </cell>
          <cell r="D978">
            <v>42503.040000000001</v>
          </cell>
          <cell r="F978">
            <v>2537431.4880000004</v>
          </cell>
        </row>
        <row r="979">
          <cell r="A979" t="str">
            <v>FPUS2</v>
          </cell>
          <cell r="D979">
            <v>42000</v>
          </cell>
          <cell r="F979">
            <v>2509920</v>
          </cell>
        </row>
        <row r="980">
          <cell r="A980" t="str">
            <v>FPUS2</v>
          </cell>
          <cell r="D980">
            <v>42503.040000000001</v>
          </cell>
          <cell r="F980">
            <v>2537431.4880000004</v>
          </cell>
        </row>
        <row r="981">
          <cell r="A981" t="str">
            <v>FPUS2</v>
          </cell>
          <cell r="D981">
            <v>5000</v>
          </cell>
          <cell r="F981">
            <v>303300</v>
          </cell>
        </row>
        <row r="982">
          <cell r="A982" t="str">
            <v>FPUS1</v>
          </cell>
          <cell r="D982">
            <v>1000000</v>
          </cell>
          <cell r="F982">
            <v>60710000</v>
          </cell>
        </row>
        <row r="983">
          <cell r="A983" t="str">
            <v>FPUS3</v>
          </cell>
          <cell r="D983">
            <v>8908685.9700000007</v>
          </cell>
          <cell r="F983">
            <v>543340757.31030011</v>
          </cell>
        </row>
        <row r="984">
          <cell r="A984" t="str">
            <v>FPUS3</v>
          </cell>
          <cell r="D984">
            <v>8908685.9700000007</v>
          </cell>
          <cell r="F984">
            <v>543340757.31030011</v>
          </cell>
        </row>
        <row r="985">
          <cell r="A985" t="str">
            <v>FPUS3</v>
          </cell>
          <cell r="D985">
            <v>8968609.8699999992</v>
          </cell>
          <cell r="F985">
            <v>546995515.97130001</v>
          </cell>
        </row>
        <row r="986">
          <cell r="A986" t="str">
            <v>FPUS3</v>
          </cell>
          <cell r="D986">
            <v>8620689.6600000001</v>
          </cell>
          <cell r="F986">
            <v>525775862.36340004</v>
          </cell>
        </row>
        <row r="987">
          <cell r="A987" t="str">
            <v>FPUS3</v>
          </cell>
          <cell r="D987">
            <v>8968609.8699999992</v>
          </cell>
          <cell r="F987">
            <v>546995515.97130001</v>
          </cell>
        </row>
        <row r="988">
          <cell r="A988" t="str">
            <v>FPUS2</v>
          </cell>
          <cell r="D988">
            <v>847457.63</v>
          </cell>
          <cell r="F988">
            <v>51694915.43</v>
          </cell>
        </row>
        <row r="989">
          <cell r="A989" t="str">
            <v>FPUS2</v>
          </cell>
          <cell r="D989">
            <v>824742.27</v>
          </cell>
          <cell r="F989">
            <v>50309278.469999999</v>
          </cell>
        </row>
        <row r="990">
          <cell r="A990" t="str">
            <v>FPUS2</v>
          </cell>
          <cell r="D990">
            <v>843881.86</v>
          </cell>
          <cell r="F990">
            <v>51476793.460000001</v>
          </cell>
        </row>
        <row r="991">
          <cell r="A991" t="str">
            <v>FPUS2</v>
          </cell>
          <cell r="D991">
            <v>819672.13</v>
          </cell>
          <cell r="F991">
            <v>49999999.93</v>
          </cell>
        </row>
        <row r="992">
          <cell r="A992" t="str">
            <v>FPUS2</v>
          </cell>
          <cell r="D992">
            <v>851788.76</v>
          </cell>
          <cell r="F992">
            <v>51788756.607999995</v>
          </cell>
        </row>
        <row r="993">
          <cell r="A993" t="str">
            <v>FPUS2</v>
          </cell>
          <cell r="D993">
            <v>827814.57</v>
          </cell>
          <cell r="F993">
            <v>50331125.855999991</v>
          </cell>
        </row>
        <row r="994">
          <cell r="A994" t="str">
            <v>FPUS2</v>
          </cell>
          <cell r="D994">
            <v>8234519</v>
          </cell>
          <cell r="F994">
            <v>499999993.68000001</v>
          </cell>
        </row>
        <row r="995">
          <cell r="A995" t="str">
            <v>FPUS2</v>
          </cell>
          <cell r="D995">
            <v>1754385.96</v>
          </cell>
          <cell r="F995">
            <v>106350876.8952</v>
          </cell>
        </row>
        <row r="996">
          <cell r="A996" t="str">
            <v>FPUS2</v>
          </cell>
          <cell r="D996">
            <v>1754385.96</v>
          </cell>
          <cell r="F996">
            <v>106350876.8952</v>
          </cell>
        </row>
      </sheetData>
      <sheetData sheetId="5" refreshError="1"/>
      <sheetData sheetId="6"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ification"/>
      <sheetName val="CMA_Selections"/>
      <sheetName val="CMA_Calculations"/>
      <sheetName val="Population"/>
      <sheetName val="Tickmarks"/>
      <sheetName val="CMA_SampleDesign"/>
      <sheetName val="DialogInsert"/>
      <sheetName val="Population1"/>
      <sheetName val="Population (2)"/>
      <sheetName val="EVL1296O"/>
      <sheetName val="EVL1296X"/>
      <sheetName val="EVL1297O"/>
      <sheetName val="EVL1297X"/>
    </sheetNames>
    <sheetDataSet>
      <sheetData sheetId="0"/>
      <sheetData sheetId="1"/>
      <sheetData sheetId="2">
        <row r="2">
          <cell r="D2">
            <v>550908970.47020006</v>
          </cell>
        </row>
        <row r="122">
          <cell r="D122">
            <v>550908970.47020006</v>
          </cell>
          <cell r="F122">
            <v>11</v>
          </cell>
        </row>
      </sheetData>
      <sheetData sheetId="3"/>
      <sheetData sheetId="4"/>
      <sheetData sheetId="5" refreshError="1"/>
      <sheetData sheetId="6"/>
      <sheetData sheetId="7"/>
      <sheetData sheetId="8"/>
      <sheetData sheetId="9" refreshError="1"/>
      <sheetData sheetId="10" refreshError="1"/>
      <sheetData sheetId="11" refreshError="1"/>
      <sheetData sheetId="1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B"/>
      <sheetName val="F-B-1"/>
      <sheetName val="F-B-2"/>
      <sheetName val="F-B-3"/>
      <sheetName val="F-B-4"/>
      <sheetName val="F-B-4a"/>
      <sheetName val="F-B-5"/>
      <sheetName val="F-B-6"/>
      <sheetName val="F-B-7"/>
      <sheetName val="F-B-8"/>
      <sheetName val="F-B-9"/>
      <sheetName val="F-B-12"/>
      <sheetName val="F-B-12A"/>
      <sheetName val="F-B-12B"/>
      <sheetName val="F-B-13"/>
      <sheetName val="F-B-13A"/>
      <sheetName val="F-B-14"/>
      <sheetName val="F-B-14A"/>
      <sheetName val="F-B-14B"/>
      <sheetName val="F-B-15"/>
      <sheetName val="F-B-15A"/>
      <sheetName val="F-B-16"/>
      <sheetName val="F-B-17"/>
      <sheetName val="F-B-18"/>
      <sheetName val="F-B-19"/>
      <sheetName val="F-B-20"/>
      <sheetName val="F-B-21"/>
      <sheetName val="F-B-22"/>
      <sheetName val="F-B-23"/>
      <sheetName val="AR Drop Downs"/>
      <sheetName val="Input"/>
      <sheetName val="Actualization_Details"/>
      <sheetName val="Accounts"/>
      <sheetName val="03 CC SC"/>
      <sheetName val="Ttl-data"/>
      <sheetName val="Cash &amp; bank"/>
      <sheetName val="F-b_1200"/>
      <sheetName val="betas-barra-march"/>
      <sheetName val="Analytics Summary"/>
      <sheetName val="Asset Verification"/>
      <sheetName val="Feuil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rporate-Funded"/>
      <sheetName val="Corporate-Non Funded"/>
      <sheetName val="Commercial-Funded"/>
      <sheetName val="Commercial-Non Funded"/>
      <sheetName val="FI-Non Funded"/>
      <sheetName val="IBG-Non Funded"/>
      <sheetName val="Retail"/>
      <sheetName val="Investments"/>
      <sheetName val="IBG-Funded"/>
      <sheetName val="FI-Funded"/>
      <sheetName val="Cash Balances &amp; Placements"/>
      <sheetName val="Lookups"/>
      <sheetName val="FX"/>
      <sheetName val="Implied Rate"/>
      <sheetName val="TABLES"/>
      <sheetName val="Updated  Rates"/>
      <sheetName val="Market Rates"/>
      <sheetName val="DD110"/>
      <sheetName val="FEb"/>
      <sheetName val="BS-OVS"/>
      <sheetName val="Variance - General Market Risk"/>
      <sheetName val="Variance - Equity"/>
      <sheetName val="acct"/>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ookups"/>
      <sheetName val="Main"/>
      <sheetName val="BS-OVS"/>
      <sheetName val="Implied Rate"/>
      <sheetName val="I-BR"/>
      <sheetName val="Market Rates"/>
      <sheetName val="Updated  Rates"/>
      <sheetName val="FX"/>
      <sheetName val="TABLES"/>
      <sheetName val="Data-922"/>
      <sheetName val="Strat. Portfolio"/>
      <sheetName val="Abu Dha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
      <sheetName val="Disb"/>
      <sheetName val="RO"/>
      <sheetName val="Appr Security-wise for CEO"/>
      <sheetName val="for Siddiqui Sahib A"/>
      <sheetName val="for Siddiqui Sahib B"/>
      <sheetName val="for Siddiqui Sahib C"/>
      <sheetName val="All Before Del"/>
      <sheetName val="Appr Aug-Dec01"/>
      <sheetName val="Prvnth Analysis"/>
      <sheetName val="statacc"/>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 904"/>
      <sheetName val="IE 904"/>
      <sheetName val="December 06"/>
      <sheetName val="November 06"/>
      <sheetName val="Sheet3"/>
      <sheetName val="FX"/>
      <sheetName val="Lookups"/>
      <sheetName val="BSDOMOVS"/>
      <sheetName val="BS-OVS"/>
      <sheetName val="Implied Rate"/>
      <sheetName val="PL Wk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05"/>
      <sheetName val="AL905"/>
      <sheetName val="DD110"/>
      <sheetName val="Stt of Cond"/>
      <sheetName val="Sheet4"/>
      <sheetName val="FEb"/>
      <sheetName val="December 06"/>
      <sheetName val="November 06"/>
      <sheetName val="March 110"/>
      <sheetName val="MarchSL904"/>
      <sheetName val="BSDOMOVS"/>
      <sheetName val="BS-OVS"/>
      <sheetName val="Lookups"/>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MAT-0303"/>
      <sheetName val="INDEX"/>
      <sheetName val="MAT-MANUAL"/>
      <sheetName val="DOMESTIC-AL"/>
      <sheetName val="BSDOMOVS"/>
      <sheetName val="Balance Sheet"/>
      <sheetName val="BSCOMBINED "/>
      <sheetName val="Note 1-7-A"/>
      <sheetName val="Note16-20-A"/>
      <sheetName val="Balance Sheet-A"/>
      <sheetName val="Profit&amp;Loss-Rev"/>
      <sheetName val="Profit&amp;Loss-Rev-A"/>
      <sheetName val="Cash flow-A"/>
      <sheetName val="Changes in equity-A"/>
      <sheetName val="Note 1-7"/>
      <sheetName val="Sheet1-A"/>
      <sheetName val="Note 8-11"/>
      <sheetName val="Note 8-11-A"/>
      <sheetName val="Note 12-15"/>
      <sheetName val="Note 12-15-A"/>
      <sheetName val="Note16-20"/>
      <sheetName val="Note16-20 (2)"/>
      <sheetName val="Note 21 - 23"/>
      <sheetName val="Note 10-10.1"/>
      <sheetName val="Note 10.2-10.7"/>
      <sheetName val="Note 11 - 12.1"/>
      <sheetName val="Note 16.2-18"/>
      <sheetName val="Note 22-23"/>
      <sheetName val="Note 28.1-30"/>
      <sheetName val="Note 37-38"/>
      <sheetName val="Note 24-A"/>
      <sheetName val="Note 24"/>
      <sheetName val="Note 25"/>
      <sheetName val="Note 25-A"/>
      <sheetName val="Note 26 "/>
      <sheetName val="Note 26-A"/>
      <sheetName val="Note 27"/>
      <sheetName val="Note 28"/>
      <sheetName val="Note 28-A"/>
      <sheetName val="Note 29-30"/>
      <sheetName val="Contingencies-A"/>
      <sheetName val="Note 42.2-44"/>
      <sheetName val="FEb"/>
      <sheetName val="Sheet4"/>
      <sheetName val="Macro1"/>
      <sheetName val="December 06"/>
      <sheetName val="November 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MAT-0303"/>
      <sheetName val="INDEX"/>
      <sheetName val="MAT-MANUAL"/>
      <sheetName val="DOMESTIC-AL"/>
      <sheetName val="BSDOMOVS"/>
      <sheetName val="Balance Sheet"/>
      <sheetName val="BSCOMBINED "/>
      <sheetName val="Note 1-7-A"/>
      <sheetName val="Note16-20-A"/>
      <sheetName val="Balance Sheet-A"/>
      <sheetName val="Profit&amp;Loss-Rev"/>
      <sheetName val="Profit&amp;Loss-Rev-A"/>
      <sheetName val="Cash flow-A"/>
      <sheetName val="Changes in equity-A"/>
      <sheetName val="Note 1-7"/>
      <sheetName val="Sheet1-A"/>
      <sheetName val="Note 8-11"/>
      <sheetName val="Note 8-11-A"/>
      <sheetName val="Note 12-15"/>
      <sheetName val="Note 12-15-A"/>
      <sheetName val="Note16-20"/>
      <sheetName val="Note16-20 (2)"/>
      <sheetName val="Note 21 - 23"/>
      <sheetName val="Note 10-10.1"/>
      <sheetName val="Note 10.2-10.7"/>
      <sheetName val="Note 11 - 12.1"/>
      <sheetName val="Note 16.2-18"/>
      <sheetName val="Note 22-23"/>
      <sheetName val="Note 28.1-30"/>
      <sheetName val="Note 37-38"/>
      <sheetName val="Note 24-A"/>
      <sheetName val="Note 24"/>
      <sheetName val="Note 25"/>
      <sheetName val="Note 25-A"/>
      <sheetName val="Note 26 "/>
      <sheetName val="Note 26-A"/>
      <sheetName val="Note 27"/>
      <sheetName val="Note 28"/>
      <sheetName val="Note 28-A"/>
      <sheetName val="Note 29-30"/>
      <sheetName val="Contingencies-A"/>
      <sheetName val="Note 42.2-44"/>
      <sheetName val="Sheet2"/>
      <sheetName val="last qrt2001"/>
      <sheetName val="BS-OVS"/>
      <sheetName val="Adj-Note"/>
      <sheetName val="Balance_Sheet"/>
      <sheetName val="BSCOMBINED_"/>
      <sheetName val="Note_1-7-A"/>
      <sheetName val="Balance_Sheet-A"/>
      <sheetName val="Cash_flow-A"/>
      <sheetName val="Changes_in_equity-A"/>
      <sheetName val="Note_1-7"/>
      <sheetName val="Note_8-11"/>
      <sheetName val="Note_8-11-A"/>
      <sheetName val="Note_12-15"/>
      <sheetName val="Note_12-15-A"/>
      <sheetName val="Note16-20_(2)"/>
      <sheetName val="Note_21_-_23"/>
      <sheetName val="Note_10-10_1"/>
      <sheetName val="Note_10_2-10_7"/>
      <sheetName val="Note_11_-_12_1"/>
      <sheetName val="Note_16_2-18"/>
      <sheetName val="Note_22-23"/>
      <sheetName val="Note_28_1-30"/>
      <sheetName val="Note_37-38"/>
      <sheetName val="Note_24-A"/>
      <sheetName val="Note_24"/>
      <sheetName val="Note_25"/>
      <sheetName val="Note_25-A"/>
      <sheetName val="Note_26_"/>
      <sheetName val="Note_26-A"/>
      <sheetName val="Note_27"/>
      <sheetName val="Note_28"/>
      <sheetName val="Note_28-A"/>
      <sheetName val="Note_29-30"/>
      <sheetName val="Note_42_2-44"/>
      <sheetName val="Balance_Sheet1"/>
      <sheetName val="BSCOMBINED_1"/>
      <sheetName val="Note_1-7-A1"/>
      <sheetName val="Balance_Sheet-A1"/>
      <sheetName val="Cash_flow-A1"/>
      <sheetName val="Changes_in_equity-A1"/>
      <sheetName val="Note_1-71"/>
      <sheetName val="Note_8-111"/>
      <sheetName val="Note_8-11-A1"/>
      <sheetName val="Note_12-151"/>
      <sheetName val="Note_12-15-A1"/>
      <sheetName val="Note16-20_(2)1"/>
      <sheetName val="Note_21_-_231"/>
      <sheetName val="Note_10-10_11"/>
      <sheetName val="Note_10_2-10_71"/>
      <sheetName val="Note_11_-_12_11"/>
      <sheetName val="Note_16_2-181"/>
      <sheetName val="Note_22-231"/>
      <sheetName val="Note_28_1-301"/>
      <sheetName val="Note_37-381"/>
      <sheetName val="Note_24-A1"/>
      <sheetName val="Note_241"/>
      <sheetName val="Note_251"/>
      <sheetName val="Note_25-A1"/>
      <sheetName val="Note_26_1"/>
      <sheetName val="Note_26-A1"/>
      <sheetName val="Note_271"/>
      <sheetName val="Note_281"/>
      <sheetName val="Note_28-A1"/>
      <sheetName val="Note_29-301"/>
      <sheetName val="Note_42_2-441"/>
      <sheetName val="December 06"/>
      <sheetName val="November 06"/>
      <sheetName val="Code"/>
      <sheetName val="PKRV"/>
      <sheetName val="FEb"/>
      <sheetName val="Lookups"/>
      <sheetName val="Implied Rate"/>
      <sheetName val="Data-922"/>
      <sheetName val="Sheet4"/>
      <sheetName val="FX"/>
      <sheetName val="Parameters"/>
      <sheetName val="BAHRAIN"/>
      <sheetName val="DD110"/>
      <sheetName val="O.Profit(aferalloc)"/>
      <sheetName val="Ranges"/>
      <sheetName val="A-C CODE &amp; NAME"/>
      <sheetName val="Macro1"/>
      <sheetName val="DISTRIBUTION"/>
      <sheetName val="SUMMARY"/>
      <sheetName val="A"/>
      <sheetName val="Adj"/>
      <sheetName val="Eli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 Cap_Spnd"/>
      <sheetName val="Marketing"/>
      <sheetName val="All Deptt."/>
      <sheetName val="MIS"/>
      <sheetName val="2000_ Projects Summary"/>
      <sheetName val="Capital_Spending"/>
      <sheetName val="All Data"/>
      <sheetName val="AR Drop Downs"/>
      <sheetName val="Tobac WACC"/>
      <sheetName val="Prvnth Analysis"/>
      <sheetName val="2000_Cap_Spnd"/>
      <sheetName val="All_Deptt_"/>
      <sheetName val="2000__Projects_Summary"/>
      <sheetName val="23 - 24"/>
      <sheetName val="100082"/>
      <sheetName val="NNPL_P1"/>
      <sheetName val="Links"/>
      <sheetName val="2000_Cap_Spnd1"/>
      <sheetName val="All_Deptt_1"/>
      <sheetName val="2000__Projects_Summary1"/>
      <sheetName val="Prvnth_Analysis"/>
      <sheetName val="23_-_24"/>
      <sheetName val="Prod"/>
      <sheetName val="Front Sheet"/>
      <sheetName val="Raw Data retrieve CEE - MYO"/>
      <sheetName val="Graph retrieve data"/>
      <sheetName val="Raw Data retrieve - 2006 Plan"/>
      <sheetName val="Sheet1"/>
      <sheetName val=" Geography Summary"/>
      <sheetName val="CEE Detail"/>
      <sheetName val="Geography Headcount"/>
      <sheetName val="CEE Trend"/>
      <sheetName val=" Trend "/>
      <sheetName val="Poland trend ($)"/>
      <sheetName val="USD"/>
      <sheetName val="LOCAL"/>
      <sheetName val="Trend Graph"/>
      <sheetName val="FOREX Schedule"/>
      <sheetName val="BSDOMOVS"/>
    </sheetNames>
    <sheetDataSet>
      <sheetData sheetId="0"/>
      <sheetData sheetId="1"/>
      <sheetData sheetId="2"/>
      <sheetData sheetId="3"/>
      <sheetData sheetId="4" refreshError="1">
        <row r="1">
          <cell r="A1" t="str">
            <v>BRISTOL MYERS SQUIBB PAKISTAN</v>
          </cell>
        </row>
        <row r="2">
          <cell r="A2" t="str">
            <v>Capital Worksheet</v>
          </cell>
        </row>
        <row r="3">
          <cell r="A3" t="str">
            <v>2000 CAPITAL SPENDING - By Major Projects</v>
          </cell>
        </row>
        <row r="4">
          <cell r="A4" t="str">
            <v>DEPARTMENT:</v>
          </cell>
        </row>
        <row r="9">
          <cell r="B9" t="str">
            <v>Project Information</v>
          </cell>
          <cell r="J9" t="str">
            <v>Project Spending</v>
          </cell>
        </row>
        <row r="10">
          <cell r="B10" t="str">
            <v>CAR #</v>
          </cell>
          <cell r="C10" t="str">
            <v>Priority</v>
          </cell>
          <cell r="D10" t="str">
            <v>Project Title</v>
          </cell>
          <cell r="E10" t="str">
            <v>Units (Qty)</v>
          </cell>
          <cell r="F10" t="str">
            <v>Status</v>
          </cell>
          <cell r="G10" t="str">
            <v>Category</v>
          </cell>
          <cell r="H10" t="str">
            <v>Profit Class</v>
          </cell>
          <cell r="I10" t="str">
            <v>1999-2004 Strat Plan (Yes / No)</v>
          </cell>
          <cell r="J10" t="str">
            <v>Total Spending</v>
          </cell>
          <cell r="K10" t="str">
            <v>Projected 1999</v>
          </cell>
          <cell r="L10" t="str">
            <v>Total 2000</v>
          </cell>
          <cell r="M10" t="str">
            <v>QTY-1</v>
          </cell>
          <cell r="N10" t="str">
            <v>QTY-2</v>
          </cell>
          <cell r="O10" t="str">
            <v>QTY-3</v>
          </cell>
          <cell r="P10" t="str">
            <v>QTY-4</v>
          </cell>
          <cell r="Q10" t="str">
            <v>Future Years</v>
          </cell>
        </row>
        <row r="11">
          <cell r="J11">
            <v>0</v>
          </cell>
          <cell r="L11">
            <v>0</v>
          </cell>
        </row>
        <row r="12">
          <cell r="J12">
            <v>0</v>
          </cell>
          <cell r="L12">
            <v>0</v>
          </cell>
        </row>
        <row r="13">
          <cell r="J13">
            <v>0</v>
          </cell>
          <cell r="L13">
            <v>0</v>
          </cell>
        </row>
        <row r="14">
          <cell r="J14">
            <v>0</v>
          </cell>
          <cell r="L14">
            <v>0</v>
          </cell>
        </row>
        <row r="15">
          <cell r="J15">
            <v>0</v>
          </cell>
          <cell r="L15">
            <v>0</v>
          </cell>
        </row>
        <row r="16">
          <cell r="J16">
            <v>0</v>
          </cell>
          <cell r="L16">
            <v>0</v>
          </cell>
        </row>
        <row r="17">
          <cell r="J17">
            <v>0</v>
          </cell>
          <cell r="L17">
            <v>0</v>
          </cell>
        </row>
        <row r="18">
          <cell r="J18">
            <v>0</v>
          </cell>
          <cell r="L18">
            <v>0</v>
          </cell>
        </row>
        <row r="19">
          <cell r="J19">
            <v>0</v>
          </cell>
          <cell r="L19">
            <v>0</v>
          </cell>
        </row>
        <row r="20">
          <cell r="J20">
            <v>0</v>
          </cell>
          <cell r="L20">
            <v>0</v>
          </cell>
        </row>
        <row r="21">
          <cell r="J21">
            <v>0</v>
          </cell>
          <cell r="L21">
            <v>0</v>
          </cell>
        </row>
        <row r="22">
          <cell r="J22">
            <v>0</v>
          </cell>
          <cell r="L22">
            <v>0</v>
          </cell>
        </row>
        <row r="23">
          <cell r="J23">
            <v>0</v>
          </cell>
          <cell r="L23">
            <v>0</v>
          </cell>
        </row>
        <row r="24">
          <cell r="J24">
            <v>0</v>
          </cell>
          <cell r="L24">
            <v>0</v>
          </cell>
        </row>
        <row r="25">
          <cell r="J25">
            <v>0</v>
          </cell>
          <cell r="L25">
            <v>0</v>
          </cell>
        </row>
        <row r="26">
          <cell r="J26">
            <v>0</v>
          </cell>
          <cell r="L26">
            <v>0</v>
          </cell>
        </row>
        <row r="27">
          <cell r="J27">
            <v>0</v>
          </cell>
          <cell r="L27">
            <v>0</v>
          </cell>
        </row>
        <row r="28">
          <cell r="J28">
            <v>0</v>
          </cell>
          <cell r="L28">
            <v>0</v>
          </cell>
        </row>
        <row r="29">
          <cell r="J29">
            <v>0</v>
          </cell>
          <cell r="L29">
            <v>0</v>
          </cell>
        </row>
        <row r="30">
          <cell r="J30">
            <v>0</v>
          </cell>
          <cell r="L30">
            <v>0</v>
          </cell>
        </row>
        <row r="31">
          <cell r="J31">
            <v>0</v>
          </cell>
          <cell r="L31">
            <v>0</v>
          </cell>
        </row>
        <row r="32">
          <cell r="J32">
            <v>0</v>
          </cell>
          <cell r="L32">
            <v>0</v>
          </cell>
        </row>
        <row r="33">
          <cell r="J33">
            <v>0</v>
          </cell>
          <cell r="L33">
            <v>0</v>
          </cell>
        </row>
      </sheetData>
      <sheetData sheetId="5"/>
      <sheetData sheetId="6" refreshError="1"/>
      <sheetData sheetId="7" refreshError="1"/>
      <sheetData sheetId="8" refreshError="1"/>
      <sheetData sheetId="9" refreshError="1"/>
      <sheetData sheetId="10" refreshError="1"/>
      <sheetData sheetId="11">
        <row r="1">
          <cell r="A1" t="str">
            <v>BRISTOL MYERS SQUIBB PAKISTAN</v>
          </cell>
        </row>
      </sheetData>
      <sheetData sheetId="12">
        <row r="1">
          <cell r="A1" t="str">
            <v>BRISTOL MYERS SQUIBB PAKISTAN</v>
          </cell>
        </row>
      </sheetData>
      <sheetData sheetId="13" refreshError="1"/>
      <sheetData sheetId="14" refreshError="1"/>
      <sheetData sheetId="15" refreshError="1"/>
      <sheetData sheetId="16" refreshError="1"/>
      <sheetData sheetId="17">
        <row r="1">
          <cell r="A1" t="str">
            <v>BRISTOL MYERS SQUIBB PAKISTAN</v>
          </cell>
        </row>
      </sheetData>
      <sheetData sheetId="18">
        <row r="1">
          <cell r="A1" t="str">
            <v>BRISTOL MYERS SQUIBB PAKISTAN</v>
          </cell>
        </row>
      </sheetData>
      <sheetData sheetId="19">
        <row r="1">
          <cell r="A1" t="str">
            <v>BRISTOL MYERS SQUIBB PAKISTAN</v>
          </cell>
        </row>
      </sheetData>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sheetData sheetId="30" refreshError="1"/>
      <sheetData sheetId="31"/>
      <sheetData sheetId="32" refreshError="1"/>
      <sheetData sheetId="33"/>
      <sheetData sheetId="34" refreshError="1"/>
      <sheetData sheetId="35"/>
      <sheetData sheetId="36" refreshError="1"/>
      <sheetData sheetId="37" refreshError="1"/>
      <sheetData sheetId="3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
      <sheetName val="Sheet4"/>
      <sheetName val="Sh. Hamdan"/>
      <sheetName val="AL AIN"/>
      <sheetName val="Sharjah"/>
      <sheetName val="Dubai"/>
      <sheetName val="Abu Dhabi"/>
      <sheetName val="FE - Summary - STD"/>
      <sheetName val="AL905"/>
      <sheetName val="BS-OVS"/>
      <sheetName val="IE-DEC-06-DOM"/>
      <sheetName val="EMOF Portfolio"/>
      <sheetName val="Toyota PL ckd"/>
      <sheetName val="TOTAL P&amp;L"/>
      <sheetName val="Input"/>
      <sheetName val="Invetory 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M"/>
      <sheetName val="fixd assts dspsl Note16.1"/>
      <sheetName val="consolidatednew"/>
      <sheetName val="consolidated"/>
      <sheetName val="topsheet"/>
      <sheetName val="stats-add"/>
      <sheetName val="stats-del"/>
      <sheetName val="depglobal"/>
      <sheetName val="depglobalMM"/>
      <sheetName val="depglobalMM (2)"/>
      <sheetName val="EffectiveRate"/>
      <sheetName val="vouchingvehicles"/>
      <sheetName val="vouchingcomp"/>
      <sheetName val="vouchingoffeqp"/>
      <sheetName val="vouchingfurniture"/>
      <sheetName val="vouchingdel (4)"/>
      <sheetName val="vouchingdel (3)"/>
      <sheetName val="vouchingdel (5)"/>
      <sheetName val="INCOME 2004"/>
      <sheetName val="PURCHASES2004"/>
      <sheetName val="Trading summary - March 06"/>
      <sheetName val="ورقة2"/>
      <sheetName val="Wstat 96"/>
      <sheetName val="2000_ Projects Summary"/>
      <sheetName val="fixd_assts_dspsl_Note16_1"/>
      <sheetName val="depglobalMM_(2)"/>
      <sheetName val="vouchingdel_(4)"/>
      <sheetName val="vouchingdel_(3)"/>
      <sheetName val="vouchingdel_(5)"/>
      <sheetName val="INCOME_2004"/>
      <sheetName val="Trading_summary_-_March_06"/>
      <sheetName val="Wstat_96"/>
      <sheetName val="2000__Projects_Summary"/>
      <sheetName val="3 cash flow working"/>
      <sheetName val="Links"/>
      <sheetName val="CURRENT BALANCE"/>
      <sheetName val="Production Master File"/>
      <sheetName val="yarn con"/>
      <sheetName val="3_cash_flow_work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ured-Sold history"/>
      <sheetName val="carrying Value"/>
      <sheetName val="broker sheet-2"/>
      <sheetName val="LINK-SHEET"/>
      <sheetName val="Chart1"/>
      <sheetName val="OUTPUT"/>
      <sheetName val="Repo-EM"/>
      <sheetName val="Rev.Repo-EM"/>
    </sheetNames>
    <sheetDataSet>
      <sheetData sheetId="0"/>
      <sheetData sheetId="1"/>
      <sheetData sheetId="2" refreshError="1">
        <row r="7">
          <cell r="F7">
            <v>0</v>
          </cell>
          <cell r="G7">
            <v>5.1799999999999999E-2</v>
          </cell>
        </row>
        <row r="8">
          <cell r="F8">
            <v>8</v>
          </cell>
          <cell r="G8">
            <v>4.19E-2</v>
          </cell>
        </row>
        <row r="9">
          <cell r="F9">
            <v>16</v>
          </cell>
          <cell r="G9">
            <v>3.1800000000000002E-2</v>
          </cell>
        </row>
        <row r="10">
          <cell r="F10">
            <v>31</v>
          </cell>
          <cell r="G10">
            <v>2.58E-2</v>
          </cell>
        </row>
        <row r="11">
          <cell r="F11">
            <v>61</v>
          </cell>
          <cell r="G11">
            <v>2.4E-2</v>
          </cell>
        </row>
        <row r="12">
          <cell r="F12">
            <v>91</v>
          </cell>
          <cell r="G12">
            <v>2.3E-2</v>
          </cell>
        </row>
        <row r="13">
          <cell r="F13">
            <v>121</v>
          </cell>
          <cell r="G13">
            <v>2.23E-2</v>
          </cell>
        </row>
        <row r="14">
          <cell r="F14">
            <v>181</v>
          </cell>
          <cell r="G14">
            <v>2.23E-2</v>
          </cell>
        </row>
        <row r="15">
          <cell r="F15">
            <v>271</v>
          </cell>
          <cell r="G15">
            <v>2.29E-2</v>
          </cell>
        </row>
        <row r="16">
          <cell r="F16">
            <v>366</v>
          </cell>
          <cell r="G16">
            <v>3.2399999999999998E-2</v>
          </cell>
        </row>
        <row r="17">
          <cell r="F17">
            <v>732</v>
          </cell>
          <cell r="G17">
            <v>3.9600000000000003E-2</v>
          </cell>
        </row>
        <row r="18">
          <cell r="F18">
            <v>1097</v>
          </cell>
          <cell r="G18">
            <v>4.7100000000000003E-2</v>
          </cell>
        </row>
        <row r="19">
          <cell r="F19">
            <v>1462</v>
          </cell>
          <cell r="G19">
            <v>5.0900000000000001E-2</v>
          </cell>
        </row>
        <row r="20">
          <cell r="F20">
            <v>1828</v>
          </cell>
          <cell r="G20">
            <v>5.79E-2</v>
          </cell>
        </row>
        <row r="21">
          <cell r="F21">
            <v>2193</v>
          </cell>
          <cell r="G21">
            <v>5.79E-2</v>
          </cell>
        </row>
        <row r="22">
          <cell r="F22">
            <v>2558</v>
          </cell>
          <cell r="G22">
            <v>0.06</v>
          </cell>
        </row>
        <row r="23">
          <cell r="F23">
            <v>2923</v>
          </cell>
          <cell r="G23">
            <v>6.3500000000000001E-2</v>
          </cell>
        </row>
        <row r="24">
          <cell r="F24">
            <v>3289</v>
          </cell>
          <cell r="G24">
            <v>6.4000000000000001E-2</v>
          </cell>
        </row>
      </sheetData>
      <sheetData sheetId="3"/>
      <sheetData sheetId="4"/>
      <sheetData sheetId="5"/>
      <sheetData sheetId="6"/>
      <sheetData sheetId="7"/>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Cs "/>
      <sheetName val="Rates"/>
      <sheetName val="POSITION"/>
    </sheetNames>
    <sheetDataSet>
      <sheetData sheetId="0" refreshError="1"/>
      <sheetData sheetId="1">
        <row r="11">
          <cell r="C11" t="str">
            <v>TFCs and Sukuks</v>
          </cell>
          <cell r="D11" t="str">
            <v>Traded / Non-Traded</v>
          </cell>
        </row>
        <row r="13">
          <cell r="C13" t="str">
            <v>GOP IJARA SUKUK (11-03-09)</v>
          </cell>
          <cell r="D13" t="str">
            <v>Non-Traded</v>
          </cell>
          <cell r="E13">
            <v>100</v>
          </cell>
        </row>
        <row r="14">
          <cell r="C14" t="str">
            <v>KARACHI SHIPYARD &amp; ENGINEERING WORKS LTD-SUKUK (02-11-07)</v>
          </cell>
          <cell r="D14" t="str">
            <v>Non-Traded</v>
          </cell>
          <cell r="E14">
            <v>98.250200000000007</v>
          </cell>
        </row>
        <row r="15">
          <cell r="C15" t="str">
            <v>KARACHI SHIPYARD &amp; ENGINEERING WORKS LTD-SUKUK (04-02-08)</v>
          </cell>
          <cell r="D15" t="str">
            <v>Traded</v>
          </cell>
          <cell r="E15">
            <v>98.094200000000001</v>
          </cell>
        </row>
        <row r="16">
          <cell r="C16" t="str">
            <v>NATIONAL INDUSTRIAL PARK DEVEL. &amp; MANAGEMENT Co. SUKUK (11-08-07)</v>
          </cell>
          <cell r="D16" t="str">
            <v>Non-Traded</v>
          </cell>
          <cell r="E16">
            <v>99.016300000000001</v>
          </cell>
        </row>
        <row r="17">
          <cell r="C17" t="str">
            <v>WAPDA-SUKUK (01-05-06)</v>
          </cell>
          <cell r="D17" t="str">
            <v>Non-Traded</v>
          </cell>
          <cell r="E17">
            <v>98.2286</v>
          </cell>
        </row>
        <row r="18">
          <cell r="C18" t="str">
            <v>WAPDA-SUKUK (13-07-07)</v>
          </cell>
          <cell r="D18" t="str">
            <v>Non-Traded</v>
          </cell>
          <cell r="E18">
            <v>92.510400000000004</v>
          </cell>
        </row>
        <row r="20">
          <cell r="C20" t="str">
            <v>JAHANGIR SIDDIQUI &amp; COMPANY LTD-TFC (21-12-04)</v>
          </cell>
          <cell r="D20" t="str">
            <v>Non-Traded</v>
          </cell>
          <cell r="E20">
            <v>92.887100000000004</v>
          </cell>
        </row>
        <row r="21">
          <cell r="C21" t="str">
            <v>JAHANGIR SIDDIQUI &amp; COMPANY LTD-TFC (30-09-05)</v>
          </cell>
          <cell r="D21" t="str">
            <v>Non-Traded</v>
          </cell>
          <cell r="E21">
            <v>95.016599999999997</v>
          </cell>
        </row>
        <row r="22">
          <cell r="C22" t="str">
            <v>JAHANGIR SIDDIQUI &amp; COMPANY LTD-TFC (21-11-06)</v>
          </cell>
          <cell r="D22" t="str">
            <v>Non-Traded</v>
          </cell>
          <cell r="E22">
            <v>92.999700000000004</v>
          </cell>
        </row>
        <row r="23">
          <cell r="C23" t="str">
            <v>JAHANGIR SIDDIQUI &amp; COMPANY LTD-TFC (04-07-07)</v>
          </cell>
          <cell r="D23" t="str">
            <v>Non-Traded</v>
          </cell>
          <cell r="E23">
            <v>91.5</v>
          </cell>
        </row>
        <row r="24">
          <cell r="C24" t="str">
            <v>ORIX LEASING PAKISTAN LTD-TFC (25-05-07)</v>
          </cell>
          <cell r="D24" t="str">
            <v>Traded</v>
          </cell>
          <cell r="E24">
            <v>89.5</v>
          </cell>
        </row>
        <row r="25">
          <cell r="C25" t="str">
            <v>PAK KUWAIT INVESTMENT COMPANY LTD-TFC (09-08-05)</v>
          </cell>
          <cell r="D25" t="str">
            <v>Non-Traded</v>
          </cell>
          <cell r="E25">
            <v>99.896799999999999</v>
          </cell>
        </row>
        <row r="26">
          <cell r="C26" t="str">
            <v>PAK KUWAIT INVESTMENT COMPANY LTD-TFC (03-02-06)</v>
          </cell>
          <cell r="D26" t="str">
            <v>Non-Traded</v>
          </cell>
          <cell r="E26">
            <v>99.548299999999998</v>
          </cell>
        </row>
        <row r="27">
          <cell r="C27" t="str">
            <v>PAK KUWAIT INVESTMENT COMPANY LTD-TFC (28-03-06)</v>
          </cell>
          <cell r="D27" t="str">
            <v>Non-Traded</v>
          </cell>
          <cell r="E27">
            <v>99.525899999999993</v>
          </cell>
        </row>
        <row r="29">
          <cell r="C29" t="str">
            <v>BANK AL-HABIB LTD-TFC (15-07-04) 10% cap</v>
          </cell>
          <cell r="D29" t="str">
            <v>Non-Traded</v>
          </cell>
          <cell r="E29">
            <v>91.0792</v>
          </cell>
        </row>
        <row r="30">
          <cell r="C30" t="str">
            <v>BANK AL-HABIB LTD-TFC (07-02-07)</v>
          </cell>
          <cell r="D30" t="str">
            <v>Traded</v>
          </cell>
          <cell r="E30">
            <v>99.5</v>
          </cell>
        </row>
        <row r="31">
          <cell r="C31" t="str">
            <v>BANK AL-HABIB LTD-TFC (15-06-09)</v>
          </cell>
          <cell r="D31" t="str">
            <v>Traded</v>
          </cell>
          <cell r="E31">
            <v>105</v>
          </cell>
        </row>
        <row r="32">
          <cell r="C32" t="str">
            <v>ENGRO CHEMICAL PAKISTAN LTD-SUKUK (06-09-07)</v>
          </cell>
          <cell r="D32" t="str">
            <v>Non-Traded</v>
          </cell>
          <cell r="E32">
            <v>98.261899999999997</v>
          </cell>
        </row>
        <row r="33">
          <cell r="C33" t="str">
            <v>ENGRO CHEMICAL PAKISTAN LTD-TFC (30-11-07)</v>
          </cell>
          <cell r="D33" t="str">
            <v>Traded</v>
          </cell>
          <cell r="E33">
            <v>97.582700000000003</v>
          </cell>
        </row>
        <row r="34">
          <cell r="C34" t="str">
            <v>ENGRO CHEMICAL PAKISTAN LTD-TFC (18-03-08) (PRP-I)</v>
          </cell>
          <cell r="D34" t="str">
            <v>Traded</v>
          </cell>
          <cell r="E34">
            <v>88</v>
          </cell>
        </row>
        <row r="35">
          <cell r="C35" t="str">
            <v>ENGRO CHEMICAL PAKISTAN LTD-TFC (18-03-08) (PRP-II)</v>
          </cell>
          <cell r="D35" t="str">
            <v>Traded</v>
          </cell>
          <cell r="E35">
            <v>87.668499999999995</v>
          </cell>
        </row>
        <row r="36">
          <cell r="C36" t="str">
            <v>ORIX LEASING PAKISTAN LTD-SUKUK (30-06-07)</v>
          </cell>
          <cell r="D36" t="str">
            <v>Non-Traded</v>
          </cell>
          <cell r="E36">
            <v>98.317800000000005</v>
          </cell>
        </row>
        <row r="37">
          <cell r="C37" t="str">
            <v>ORIX LEASING PAKISTAN LTD-TFC (15-01-08)</v>
          </cell>
          <cell r="D37" t="str">
            <v>Traded</v>
          </cell>
          <cell r="E37">
            <v>83.5</v>
          </cell>
        </row>
        <row r="38">
          <cell r="C38" t="str">
            <v>PAK ARAB FERTILIZERS (28-02-08)</v>
          </cell>
          <cell r="D38" t="str">
            <v>Traded</v>
          </cell>
          <cell r="E38">
            <v>96.698700000000002</v>
          </cell>
        </row>
        <row r="39">
          <cell r="C39" t="str">
            <v>SCB (PAK) LTD-TFC (20-01-04)</v>
          </cell>
          <cell r="D39" t="str">
            <v>Non-Traded</v>
          </cell>
          <cell r="E39">
            <v>96.689599999999999</v>
          </cell>
        </row>
        <row r="40">
          <cell r="C40" t="str">
            <v>SCB (PAK) LTD-TFC (01-02-06)</v>
          </cell>
          <cell r="D40" t="str">
            <v>Traded</v>
          </cell>
          <cell r="E40">
            <v>100.7</v>
          </cell>
        </row>
        <row r="41">
          <cell r="C41" t="str">
            <v>SUI SOUTHERN GAS COMPANY - SUKKUK (31-12-07) - I</v>
          </cell>
          <cell r="D41" t="str">
            <v>Traded</v>
          </cell>
          <cell r="E41">
            <v>96</v>
          </cell>
        </row>
        <row r="42">
          <cell r="C42" t="str">
            <v>UNITED BANK LTD-TFC (10-08-04)</v>
          </cell>
          <cell r="D42" t="str">
            <v>Non-Traded</v>
          </cell>
          <cell r="E42">
            <v>87.672200000000004</v>
          </cell>
        </row>
        <row r="43">
          <cell r="C43" t="str">
            <v>UNITED BANK LTD-TFC (15-03-05)</v>
          </cell>
          <cell r="D43" t="str">
            <v>Non-Traded</v>
          </cell>
          <cell r="E43">
            <v>85.770399999999995</v>
          </cell>
        </row>
        <row r="44">
          <cell r="C44" t="str">
            <v>UNITED BANK LTD-TFC (08-09-06)</v>
          </cell>
          <cell r="D44" t="str">
            <v>Non-Traded</v>
          </cell>
          <cell r="E44">
            <v>96.554500000000004</v>
          </cell>
        </row>
        <row r="45">
          <cell r="C45" t="str">
            <v>UNITED BANK LTD-TFC (14-02-08)</v>
          </cell>
          <cell r="D45" t="str">
            <v>Traded</v>
          </cell>
          <cell r="E45">
            <v>91.233900000000006</v>
          </cell>
        </row>
        <row r="47">
          <cell r="C47" t="str">
            <v>ALLIED BANK LTD-TFC (06-12-06)</v>
          </cell>
          <cell r="D47" t="str">
            <v>Traded</v>
          </cell>
          <cell r="E47">
            <v>100</v>
          </cell>
        </row>
        <row r="48">
          <cell r="C48" t="str">
            <v>ASKARI BANK LTD-TFC (04-02-05)</v>
          </cell>
          <cell r="D48" t="str">
            <v>Non-Traded</v>
          </cell>
          <cell r="E48">
            <v>95.653800000000004</v>
          </cell>
        </row>
        <row r="49">
          <cell r="C49" t="str">
            <v>ASKARI BANK LTD-TFC (31-10-05)</v>
          </cell>
          <cell r="D49" t="str">
            <v>Traded</v>
          </cell>
          <cell r="E49">
            <v>97.625</v>
          </cell>
        </row>
        <row r="50">
          <cell r="C50" t="str">
            <v>AZGARD NINE LTD- TFC (20-09-05)</v>
          </cell>
          <cell r="D50" t="str">
            <v>Non-Traded</v>
          </cell>
          <cell r="E50">
            <v>88.474999999999994</v>
          </cell>
        </row>
        <row r="51">
          <cell r="C51" t="str">
            <v>AZGARD NINE LTD- TFC (04-12-07) PP</v>
          </cell>
          <cell r="D51" t="str">
            <v>Non-Traded</v>
          </cell>
          <cell r="E51">
            <v>98.542599999999993</v>
          </cell>
        </row>
        <row r="52">
          <cell r="C52" t="str">
            <v>BANK ALFALAH LTD-TFC (23-11-04)</v>
          </cell>
          <cell r="D52" t="str">
            <v>Non-Traded</v>
          </cell>
          <cell r="E52">
            <v>97.461699999999993</v>
          </cell>
        </row>
        <row r="53">
          <cell r="C53" t="str">
            <v>BANK ALFALAH LTD-TFC (25-11-05)</v>
          </cell>
          <cell r="D53" t="str">
            <v>Non-Traded</v>
          </cell>
          <cell r="E53">
            <v>95.924599999999998</v>
          </cell>
        </row>
        <row r="54">
          <cell r="C54" t="str">
            <v>CENTURY PAPER &amp; BOARD MILLS LTD- SUKUK (25-09-07)</v>
          </cell>
          <cell r="D54" t="str">
            <v>Traded</v>
          </cell>
          <cell r="E54">
            <v>97.82</v>
          </cell>
        </row>
        <row r="55">
          <cell r="C55" t="str">
            <v>FAYSAL BANK LTD  (12-11-2007)</v>
          </cell>
          <cell r="D55" t="str">
            <v>Non-Traded</v>
          </cell>
          <cell r="E55">
            <v>94.805499999999995</v>
          </cell>
        </row>
        <row r="56">
          <cell r="C56" t="str">
            <v>KASB SECURITIES LTD- TFC (27-06-07)</v>
          </cell>
          <cell r="D56" t="str">
            <v>Traded</v>
          </cell>
          <cell r="E56">
            <v>84</v>
          </cell>
        </row>
        <row r="57">
          <cell r="C57" t="str">
            <v>PACE (PAKISTAN) LTD-TFC (15-02-08)</v>
          </cell>
          <cell r="D57" t="str">
            <v>Traded</v>
          </cell>
          <cell r="E57">
            <v>85.5</v>
          </cell>
        </row>
        <row r="58">
          <cell r="C58" t="str">
            <v>PAK AMERICAN FERTILIZER LTD-TFC (30-11-07)</v>
          </cell>
          <cell r="D58" t="str">
            <v>Non-Traded</v>
          </cell>
          <cell r="E58">
            <v>97.378</v>
          </cell>
        </row>
        <row r="59">
          <cell r="C59" t="str">
            <v>PAK AMERICAN FERTILIZER LTD-TFC (14-01-08)</v>
          </cell>
          <cell r="D59" t="str">
            <v>Traded</v>
          </cell>
          <cell r="E59">
            <v>90.777799999999999</v>
          </cell>
        </row>
        <row r="60">
          <cell r="C60" t="str">
            <v>PAK AMERICAN FERTILIZER LTD-SUKUK (06-08-08)</v>
          </cell>
          <cell r="D60" t="str">
            <v>Traded</v>
          </cell>
          <cell r="E60">
            <v>87.5</v>
          </cell>
        </row>
        <row r="61">
          <cell r="C61" t="str">
            <v>PAK AMERICAN FERTILIZER LTD-TFC (01-12-08)</v>
          </cell>
          <cell r="D61" t="str">
            <v>Non-Traded</v>
          </cell>
          <cell r="E61">
            <v>100.6992</v>
          </cell>
        </row>
        <row r="62">
          <cell r="C62" t="str">
            <v>PAKISTAN MOBILE COMMUNICATION LTD-TFC (31-05-06)</v>
          </cell>
          <cell r="D62" t="str">
            <v>Non-Traded</v>
          </cell>
          <cell r="E62">
            <v>100.7358</v>
          </cell>
        </row>
        <row r="63">
          <cell r="C63" t="str">
            <v>PAKISTAN MOBILE COMMUNICATION LTD-TFC (01-10-07)</v>
          </cell>
          <cell r="D63" t="str">
            <v>Traded</v>
          </cell>
          <cell r="E63">
            <v>90.592600000000004</v>
          </cell>
        </row>
        <row r="64">
          <cell r="C64" t="str">
            <v>PAKISTAN MOBILE COMMUNICATION LTD-TFC (28-10-08)</v>
          </cell>
          <cell r="D64" t="str">
            <v>Non-Traded</v>
          </cell>
          <cell r="E64">
            <v>97.89</v>
          </cell>
        </row>
        <row r="65">
          <cell r="C65" t="str">
            <v>ROYAL BANK OF SCOTLAND  - TFC (10-02-05)</v>
          </cell>
          <cell r="D65" t="str">
            <v>Non-Traded</v>
          </cell>
          <cell r="E65">
            <v>98.4636</v>
          </cell>
        </row>
        <row r="66">
          <cell r="C66" t="str">
            <v>SITARA CHEMICALS LTD - SUKUK - II (03-12-06)</v>
          </cell>
          <cell r="D66" t="str">
            <v>Non-Traded</v>
          </cell>
          <cell r="E66">
            <v>98.8142</v>
          </cell>
        </row>
        <row r="67">
          <cell r="C67" t="str">
            <v>SITARA CHEMICALS LTD - SUKUK - III (02-01-08)</v>
          </cell>
          <cell r="D67" t="str">
            <v>Non-Traded</v>
          </cell>
          <cell r="E67">
            <v>99.974999999999994</v>
          </cell>
        </row>
        <row r="69">
          <cell r="C69" t="str">
            <v>AL ABBAS SUGAR MILLS LTD-TFC (21-11-07)</v>
          </cell>
          <cell r="D69" t="str">
            <v>Non-Traded</v>
          </cell>
          <cell r="E69">
            <v>91.592399999999998</v>
          </cell>
        </row>
        <row r="70">
          <cell r="C70" t="str">
            <v>BRR GUARDIAN MODARABA (07-06-08)</v>
          </cell>
          <cell r="D70" t="str">
            <v>Non-Traded</v>
          </cell>
          <cell r="E70">
            <v>95.630300000000005</v>
          </cell>
        </row>
        <row r="71">
          <cell r="E71" t="str">
            <v>Page 1 of 3</v>
          </cell>
        </row>
        <row r="78">
          <cell r="C78" t="str">
            <v>ESCORTS INVESTMENT BANK LTD-TFC (15-03-07)</v>
          </cell>
          <cell r="D78" t="str">
            <v>Non-Traded</v>
          </cell>
          <cell r="E78">
            <v>99.368099999999998</v>
          </cell>
        </row>
        <row r="79">
          <cell r="C79" t="str">
            <v>FINANCIAL REC'BLES SEC'ZATION CO. LTD-TFC CLASS "A"</v>
          </cell>
          <cell r="D79" t="str">
            <v>Non-Traded</v>
          </cell>
          <cell r="E79">
            <v>98.7624</v>
          </cell>
        </row>
        <row r="80">
          <cell r="C80" t="str">
            <v>FINANCIAL REC'BLES SEC'ZATION CO. LTD-TFC CLASS "B"</v>
          </cell>
          <cell r="D80" t="str">
            <v>Non-Traded</v>
          </cell>
          <cell r="E80">
            <v>98.553100000000001</v>
          </cell>
        </row>
        <row r="81">
          <cell r="C81" t="str">
            <v>HOUSE BUILDING FINANCE CORPORATION LTD - SUKUK (07-05-08)</v>
          </cell>
          <cell r="D81" t="str">
            <v>Non-Traded</v>
          </cell>
          <cell r="E81">
            <v>94.600399999999993</v>
          </cell>
        </row>
        <row r="82">
          <cell r="C82" t="str">
            <v>IGI INV. BANK LTD-TFC (FIRST INT'l INV. BANK LTD. - TFC) (11-07-06)</v>
          </cell>
          <cell r="D82" t="str">
            <v>Non-Traded</v>
          </cell>
          <cell r="E82">
            <v>96.945800000000006</v>
          </cell>
        </row>
        <row r="83">
          <cell r="C83" t="str">
            <v>NIB BANK LTD-TFC (05-03-08)</v>
          </cell>
          <cell r="D83" t="str">
            <v>Traded</v>
          </cell>
          <cell r="E83">
            <v>93.5</v>
          </cell>
        </row>
        <row r="84">
          <cell r="C84" t="str">
            <v>PEL-SUKUK (28-09-07)</v>
          </cell>
          <cell r="D84" t="str">
            <v>Non-Traded</v>
          </cell>
          <cell r="E84">
            <v>98.102500000000006</v>
          </cell>
        </row>
        <row r="85">
          <cell r="C85" t="str">
            <v>PEL-SUKUK (30-06-08)</v>
          </cell>
          <cell r="D85" t="str">
            <v>Non-Traded</v>
          </cell>
          <cell r="E85">
            <v>92.377499999999998</v>
          </cell>
        </row>
        <row r="86">
          <cell r="C86" t="str">
            <v>SONERI BANK LTD-TFC (05-05-05)</v>
          </cell>
          <cell r="D86" t="str">
            <v>Non-Traded</v>
          </cell>
          <cell r="E86">
            <v>96.259</v>
          </cell>
        </row>
        <row r="88">
          <cell r="C88" t="str">
            <v>AL-ZAMIN LEASING MODARABA-TFC (31-05-05)</v>
          </cell>
          <cell r="D88" t="str">
            <v>Non-Traded</v>
          </cell>
          <cell r="E88">
            <v>95.769199999999998</v>
          </cell>
        </row>
        <row r="89">
          <cell r="C89" t="str">
            <v>AMTEX LTD.-SUKUK (21-01-08)</v>
          </cell>
          <cell r="D89" t="str">
            <v>Non-Traded</v>
          </cell>
          <cell r="E89">
            <v>89.180800000000005</v>
          </cell>
        </row>
        <row r="90">
          <cell r="C90" t="str">
            <v>EDEN BUILDERS LTD.- SUKUK (08-09-08)</v>
          </cell>
          <cell r="D90" t="str">
            <v>Non-Traded</v>
          </cell>
          <cell r="E90">
            <v>100.25</v>
          </cell>
        </row>
        <row r="91">
          <cell r="C91" t="str">
            <v>EDEN HOUSING LTD.- SUKUK (31-12-07)</v>
          </cell>
          <cell r="D91" t="str">
            <v>Non-Traded</v>
          </cell>
          <cell r="E91">
            <v>99.029899999999998</v>
          </cell>
        </row>
        <row r="92">
          <cell r="C92" t="str">
            <v>EDEN HOUSING LTD.- SUKUK (31-03-08)</v>
          </cell>
          <cell r="D92" t="str">
            <v>Non-Traded</v>
          </cell>
          <cell r="E92">
            <v>98.876000000000005</v>
          </cell>
        </row>
        <row r="93">
          <cell r="C93" t="str">
            <v>ESCORT INVESTMENT BANK (27-09-04) (Cap @ 10%)</v>
          </cell>
          <cell r="D93" t="str">
            <v>Non-Traded</v>
          </cell>
          <cell r="E93">
            <v>99.2821</v>
          </cell>
        </row>
        <row r="94">
          <cell r="C94" t="str">
            <v>JDW SUGAR MILLS LTD. SUKUK (19-06-08)</v>
          </cell>
          <cell r="D94" t="str">
            <v>Non-Traded</v>
          </cell>
          <cell r="E94">
            <v>95.469499999999996</v>
          </cell>
        </row>
        <row r="95">
          <cell r="C95" t="str">
            <v>JDW SUGAR MILLS LTD. SUKUK (23-06-08)</v>
          </cell>
          <cell r="D95" t="str">
            <v>Non-Traded</v>
          </cell>
          <cell r="E95">
            <v>90</v>
          </cell>
        </row>
        <row r="96">
          <cell r="C96" t="str">
            <v>KASHAF FOUNDATION - TFC  (05-11-07)</v>
          </cell>
          <cell r="D96" t="str">
            <v>Non-Traded</v>
          </cell>
          <cell r="E96">
            <v>94.999300000000005</v>
          </cell>
        </row>
        <row r="97">
          <cell r="C97" t="str">
            <v>OPTIMUS LTD - TFC (10-10-07)</v>
          </cell>
          <cell r="D97" t="str">
            <v>Non-Traded</v>
          </cell>
          <cell r="E97">
            <v>97.915999999999997</v>
          </cell>
        </row>
        <row r="98">
          <cell r="C98" t="str">
            <v>TRAKKER (15-09-07) - PPTFC</v>
          </cell>
          <cell r="D98" t="str">
            <v>Non-Traded</v>
          </cell>
          <cell r="E98">
            <v>100.2658</v>
          </cell>
        </row>
        <row r="99">
          <cell r="C99" t="str">
            <v>TRUST INVESTMENT BANK LTD-TFC (15-11-05)</v>
          </cell>
          <cell r="D99" t="str">
            <v>Non-Traded</v>
          </cell>
          <cell r="E99">
            <v>99.666799999999995</v>
          </cell>
        </row>
        <row r="100">
          <cell r="C100" t="str">
            <v>TRUST INVESTMENT BANK LTD-TFC (04-07-08)</v>
          </cell>
          <cell r="D100" t="str">
            <v>Non-Traded</v>
          </cell>
          <cell r="E100">
            <v>97.616500000000002</v>
          </cell>
        </row>
        <row r="101">
          <cell r="C101" t="str">
            <v>WORLDCALL TELECOM LTD.TFC (28-11-06)</v>
          </cell>
          <cell r="D101" t="str">
            <v>Non-Traded</v>
          </cell>
          <cell r="E101">
            <v>99.966099999999997</v>
          </cell>
        </row>
        <row r="102">
          <cell r="C102" t="str">
            <v>WORLDCALL TELECOM LTD-TFC (07-10-08)</v>
          </cell>
          <cell r="D102" t="str">
            <v>Non-Traded</v>
          </cell>
          <cell r="E102">
            <v>96.779499999999999</v>
          </cell>
        </row>
        <row r="104">
          <cell r="C104" t="str">
            <v>ALZAMIN LEASING CORPORATION LTD-TFC (05-09-07)</v>
          </cell>
          <cell r="D104" t="str">
            <v>Non-Traded</v>
          </cell>
          <cell r="E104">
            <v>97.971400000000003</v>
          </cell>
        </row>
        <row r="105">
          <cell r="C105" t="str">
            <v>AL-ZAMIN LEASING MODARABA LTD-TFC (12-05-08)</v>
          </cell>
          <cell r="D105" t="str">
            <v>Non-Traded</v>
          </cell>
          <cell r="E105">
            <v>96.430199999999999</v>
          </cell>
        </row>
        <row r="106">
          <cell r="C106" t="str">
            <v>AVARI HOTELS-TFC (30-04-09)</v>
          </cell>
          <cell r="D106" t="str">
            <v>Non-Traded</v>
          </cell>
          <cell r="E106">
            <v>95.595100000000002</v>
          </cell>
        </row>
        <row r="107">
          <cell r="C107" t="str">
            <v>MAPLE LEAF SUKUK-(3-12-07)</v>
          </cell>
          <cell r="D107" t="str">
            <v>Non-Traded</v>
          </cell>
          <cell r="E107">
            <v>90.010099999999994</v>
          </cell>
        </row>
        <row r="108">
          <cell r="C108" t="str">
            <v>QUETTA TEXTILE MILLS LTD-SUKUK (26-09-08)</v>
          </cell>
          <cell r="D108" t="str">
            <v>Non-Traded</v>
          </cell>
          <cell r="E108">
            <v>88.984700000000004</v>
          </cell>
        </row>
        <row r="109">
          <cell r="C109" t="str">
            <v>SHAHMURAD SUGAR MILLS LTD-SUKUK (27-09-07)</v>
          </cell>
          <cell r="D109" t="str">
            <v>Non-Traded</v>
          </cell>
          <cell r="E109">
            <v>95.804100000000005</v>
          </cell>
        </row>
        <row r="110">
          <cell r="C110" t="str">
            <v>SHAKARGANJ MILLS LTD-TFC (22-09-08)</v>
          </cell>
          <cell r="D110" t="str">
            <v>Non-Traded</v>
          </cell>
          <cell r="E110">
            <v>94.153599999999997</v>
          </cell>
        </row>
        <row r="111">
          <cell r="C111" t="str">
            <v>SME LEASING LTD-TFC (16-07-08)</v>
          </cell>
          <cell r="D111" t="str">
            <v>Non-Traded</v>
          </cell>
          <cell r="E111">
            <v>96.448599999999999</v>
          </cell>
        </row>
        <row r="113">
          <cell r="C113" t="str">
            <v>SEARLE PAKISTAN LTD-TFC (09-03-06)</v>
          </cell>
          <cell r="D113" t="str">
            <v>Non-Traded</v>
          </cell>
          <cell r="E113">
            <v>97.220399999999998</v>
          </cell>
        </row>
        <row r="115">
          <cell r="C115" t="str">
            <v>SAUDI PAK LEASING COMPANY LTD-TFC (13-03-08)</v>
          </cell>
          <cell r="D115" t="str">
            <v>Non-Traded</v>
          </cell>
          <cell r="E115">
            <v>74</v>
          </cell>
        </row>
        <row r="116">
          <cell r="C116" t="str">
            <v>TELECARD LTD-TFC (27-05-05)</v>
          </cell>
          <cell r="D116" t="str">
            <v>Non-Traded</v>
          </cell>
          <cell r="E116">
            <v>96.563599999999994</v>
          </cell>
        </row>
        <row r="118">
          <cell r="C118" t="str">
            <v>GHARIBWAL CEMENT-TFC (18-01-08)</v>
          </cell>
          <cell r="D118" t="str">
            <v>Non-Traded</v>
          </cell>
          <cell r="E118">
            <v>89.1083</v>
          </cell>
        </row>
        <row r="119">
          <cell r="C119" t="str">
            <v>SECURITY LEASING CORPORATION LTD-PPTFC (28-03-06)</v>
          </cell>
          <cell r="D119" t="str">
            <v>Non-Traded</v>
          </cell>
          <cell r="E119">
            <v>94.792299999999997</v>
          </cell>
        </row>
        <row r="120">
          <cell r="C120" t="str">
            <v>SECURITY LEASING CORPORATION LTD-SUKKUK (01-06-07) - I</v>
          </cell>
          <cell r="D120" t="str">
            <v>Non-Traded</v>
          </cell>
          <cell r="E120">
            <v>91.188000000000002</v>
          </cell>
        </row>
        <row r="121">
          <cell r="C121" t="str">
            <v>SECURITY LEASING CORPORATION LTD-SUKKUK (19-09-07) - II</v>
          </cell>
          <cell r="D121" t="str">
            <v>Non-Traded</v>
          </cell>
          <cell r="E121">
            <v>90.490700000000004</v>
          </cell>
        </row>
        <row r="122">
          <cell r="C122" t="str">
            <v>VALUATION OF RATED NON-INVESTMENT GRADE DEBT SECURITIES</v>
          </cell>
        </row>
        <row r="123">
          <cell r="C123" t="str">
            <v>TFCs and Sukuks</v>
          </cell>
          <cell r="D123" t="str">
            <v>Traded / Non-Traded</v>
          </cell>
        </row>
        <row r="124">
          <cell r="C124" t="str">
            <v>FIRST DAWOOD INVESTMENT BANK LTD. TFC (11-09-07)</v>
          </cell>
          <cell r="D124" t="str">
            <v>Non-Traded</v>
          </cell>
          <cell r="E124">
            <v>75</v>
          </cell>
        </row>
        <row r="125">
          <cell r="C125" t="str">
            <v>KOHAT CEMENT-SUKKUK (20-12-07)</v>
          </cell>
          <cell r="D125" t="str">
            <v>Non-Traded</v>
          </cell>
          <cell r="E125">
            <v>75</v>
          </cell>
        </row>
        <row r="126">
          <cell r="C126" t="str">
            <v>THREE STAR HOSIERY (25-06-08)</v>
          </cell>
          <cell r="D126" t="str">
            <v>Non-Traded</v>
          </cell>
          <cell r="E126">
            <v>75</v>
          </cell>
        </row>
        <row r="128">
          <cell r="C128" t="str">
            <v>TFCs and Sukuks</v>
          </cell>
          <cell r="D128" t="str">
            <v>Traded / Non-Traded</v>
          </cell>
        </row>
        <row r="129">
          <cell r="C129" t="str">
            <v>AL ABBAS HOLDINGS (PVT) LTD-TFC (23-08-06)</v>
          </cell>
          <cell r="D129" t="str">
            <v>Non-Traded</v>
          </cell>
          <cell r="E129">
            <v>75</v>
          </cell>
        </row>
        <row r="130">
          <cell r="C130" t="str">
            <v>ARZOO TEXTILE MILLS LTD-SUKUK (15-04-08)</v>
          </cell>
          <cell r="D130" t="str">
            <v>Non-Traded</v>
          </cell>
          <cell r="E130">
            <v>75</v>
          </cell>
        </row>
        <row r="131">
          <cell r="C131" t="str">
            <v>CRESCENT TEXTILE MILLS LTD-TFC (17-06-04)</v>
          </cell>
          <cell r="D131" t="str">
            <v>Non-Traded</v>
          </cell>
          <cell r="E131">
            <v>75</v>
          </cell>
        </row>
        <row r="132">
          <cell r="C132" t="str">
            <v>DAWOOD HERCULES-SUKUK (18-09-07)</v>
          </cell>
          <cell r="D132" t="str">
            <v>Non-Traded</v>
          </cell>
          <cell r="E132">
            <v>96.336799999999997</v>
          </cell>
        </row>
        <row r="133">
          <cell r="C133" t="str">
            <v>DEWAN FAROOQUE SPINNING MILLS LTD-TFC (20-12-04)</v>
          </cell>
          <cell r="D133" t="str">
            <v>Non-Traded</v>
          </cell>
          <cell r="E133">
            <v>75</v>
          </cell>
        </row>
        <row r="134">
          <cell r="C134" t="str">
            <v>DGKC DIMINISHING MUSHARKAH (08-05-08)</v>
          </cell>
          <cell r="D134" t="str">
            <v>Non-Traded</v>
          </cell>
          <cell r="E134">
            <v>96.802499999999995</v>
          </cell>
        </row>
        <row r="135">
          <cell r="C135" t="str">
            <v>GHANI HOLDING (PVT) LTD-TFC (23-08-06)</v>
          </cell>
          <cell r="D135" t="str">
            <v>Non-Traded</v>
          </cell>
          <cell r="E135">
            <v>75</v>
          </cell>
        </row>
        <row r="136">
          <cell r="C136" t="str">
            <v>JAVEDAN CEMENT LTD-TFC (10-11-06)</v>
          </cell>
          <cell r="D136" t="str">
            <v>Non-Traded</v>
          </cell>
          <cell r="E136">
            <v>75</v>
          </cell>
        </row>
        <row r="137">
          <cell r="C137" t="str">
            <v>PAK HY-OILS LTD-TFC (31-12-08)</v>
          </cell>
          <cell r="D137" t="str">
            <v>Non-Traded</v>
          </cell>
          <cell r="E137">
            <v>75</v>
          </cell>
        </row>
        <row r="138">
          <cell r="C138" t="str">
            <v>SITARA ENERGY LTD-SUKUK (16-07-07)</v>
          </cell>
          <cell r="D138" t="str">
            <v>Non-Traded</v>
          </cell>
          <cell r="E138">
            <v>98.334900000000005</v>
          </cell>
        </row>
        <row r="139">
          <cell r="C139" t="str">
            <v>SITARA PEROXIDE LTD-SUK (19-08-08)</v>
          </cell>
          <cell r="D139" t="str">
            <v>Non-Traded</v>
          </cell>
          <cell r="E139">
            <v>75</v>
          </cell>
        </row>
        <row r="140">
          <cell r="C140" t="str">
            <v>VISION DEVELOPERS (PVT) LTD (30-11-08)</v>
          </cell>
          <cell r="D140" t="str">
            <v>Non-Traded</v>
          </cell>
          <cell r="E140">
            <v>75</v>
          </cell>
        </row>
        <row r="142">
          <cell r="C142" t="str">
            <v>TFCs and Sukuks</v>
          </cell>
          <cell r="D142" t="str">
            <v>Traded / Non-Traded</v>
          </cell>
        </row>
        <row r="143">
          <cell r="C143" t="str">
            <v>DEWAN CEMENT LTD</v>
          </cell>
          <cell r="D143" t="str">
            <v>Non-Traded</v>
          </cell>
          <cell r="E143" t="str">
            <v>A/C to NPA</v>
          </cell>
        </row>
        <row r="144">
          <cell r="C144" t="str">
            <v>NEW ALLIED ELECTRONIC (15-05-07)</v>
          </cell>
          <cell r="D144" t="str">
            <v>Non-Traded</v>
          </cell>
          <cell r="E144" t="str">
            <v>A/C to NPA</v>
          </cell>
        </row>
        <row r="145">
          <cell r="C145" t="str">
            <v>NEW ALLIED ELECTRONIC - SUKUK (27-07-07)</v>
          </cell>
          <cell r="D145" t="str">
            <v>Non-Traded</v>
          </cell>
          <cell r="E145" t="str">
            <v>A/C to NPA</v>
          </cell>
        </row>
        <row r="146">
          <cell r="E146" t="str">
            <v>Page 2 of 3</v>
          </cell>
        </row>
        <row r="153">
          <cell r="C153" t="str">
            <v>NEW ALLIED ELECTRONIC - SUKUK (03-12-07)</v>
          </cell>
          <cell r="D153" t="str">
            <v>Non-Traded</v>
          </cell>
          <cell r="E153" t="str">
            <v>A/C to NPA</v>
          </cell>
        </row>
        <row r="154">
          <cell r="C154" t="str">
            <v>Jul 31, 2009 (Prices will change on daily basis)</v>
          </cell>
        </row>
        <row r="155">
          <cell r="C155" t="str">
            <v>Jul 25 to Aug 7, 2009.</v>
          </cell>
        </row>
        <row r="156">
          <cell r="C156" t="str">
            <v>(Page updated on July 31, 2009 at 12:35 P. M.)</v>
          </cell>
        </row>
      </sheetData>
      <sheetData sheetId="2"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5"/>
      <sheetName val="D-B5.1"/>
      <sheetName val="D-B5.2"/>
      <sheetName val="D-B5.3"/>
      <sheetName val="Calculations"/>
      <sheetName val="Calcualtions 2"/>
      <sheetName val="TFCs Buy July 09 "/>
      <sheetName val="TFCs Sale July  2009"/>
      <sheetName val="Rates"/>
      <sheetName val="Maple"/>
      <sheetName val="Jul"/>
      <sheetName val="Aug"/>
      <sheetName val="Sep"/>
      <sheetName val="Oct"/>
      <sheetName val="Nov"/>
      <sheetName val="Dec"/>
      <sheetName val="Redemption"/>
      <sheetName val="Azgard Maple Leaf"/>
      <sheetName val="TFCs Sale"/>
    </sheetNames>
    <sheetDataSet>
      <sheetData sheetId="0"/>
      <sheetData sheetId="1"/>
      <sheetData sheetId="2"/>
      <sheetData sheetId="3"/>
      <sheetData sheetId="4"/>
      <sheetData sheetId="5"/>
      <sheetData sheetId="6"/>
      <sheetData sheetId="7"/>
      <sheetData sheetId="8">
        <row r="11">
          <cell r="C11" t="str">
            <v>TFCs and Sukuks</v>
          </cell>
          <cell r="D11" t="str">
            <v>Traded / Non-Traded</v>
          </cell>
          <cell r="E11" t="str">
            <v>Price</v>
          </cell>
        </row>
        <row r="13">
          <cell r="C13" t="str">
            <v>KARACHI SHIPYARD &amp; ENGINEERING WORKS LTD-SUKUK (02-11-07)</v>
          </cell>
          <cell r="D13" t="str">
            <v>Non-Traded</v>
          </cell>
          <cell r="E13">
            <v>99.085099999999997</v>
          </cell>
        </row>
        <row r="14">
          <cell r="C14" t="str">
            <v>KARACHI SHIPYARD &amp; ENGINEERING WORKS LTD-SUKUK (04-02-08)</v>
          </cell>
          <cell r="D14" t="str">
            <v>Non-Traded</v>
          </cell>
          <cell r="E14">
            <v>98.856200000000001</v>
          </cell>
        </row>
        <row r="15">
          <cell r="C15" t="str">
            <v>NATIONAL INDUSTRIAL PARK DEVEL. &amp; MANAGEMENT Co. SUKUK (11-08-07)</v>
          </cell>
          <cell r="D15" t="str">
            <v>Non-Traded</v>
          </cell>
          <cell r="E15">
            <v>100.81959999999999</v>
          </cell>
        </row>
        <row r="16">
          <cell r="C16" t="str">
            <v>WAPDA-SUKUK (01-05-06)</v>
          </cell>
          <cell r="D16" t="str">
            <v>Non-Traded</v>
          </cell>
          <cell r="E16">
            <v>99.034199999999998</v>
          </cell>
        </row>
        <row r="17">
          <cell r="C17" t="str">
            <v>WAPDA-SUKUK (13-07-07)</v>
          </cell>
          <cell r="D17" t="str">
            <v>Non-Traded</v>
          </cell>
          <cell r="E17">
            <v>94.159899999999993</v>
          </cell>
        </row>
        <row r="19">
          <cell r="C19" t="str">
            <v>JAHANGIR SIDDIQUI &amp; COMPANY LTD-TFC (30-09-05)</v>
          </cell>
          <cell r="D19" t="str">
            <v>Non-Traded</v>
          </cell>
          <cell r="E19">
            <v>100.6121</v>
          </cell>
        </row>
        <row r="20">
          <cell r="C20" t="str">
            <v>JAHANGIR SIDDIQUI &amp; COMPANY LTD-TFC (21-11-06)</v>
          </cell>
          <cell r="D20" t="str">
            <v>Non-Traded</v>
          </cell>
          <cell r="E20">
            <v>102.4174</v>
          </cell>
        </row>
        <row r="21">
          <cell r="C21" t="str">
            <v>JAHANGIR SIDDIQUI &amp; COMPANY LTD-TFC (04-07-07)</v>
          </cell>
          <cell r="D21" t="str">
            <v>Non-Traded</v>
          </cell>
          <cell r="E21">
            <v>100.5699</v>
          </cell>
        </row>
        <row r="22">
          <cell r="C22" t="str">
            <v>ORIX LEASING PAKISTAN LTD-TFC (25-05-07)</v>
          </cell>
          <cell r="D22" t="str">
            <v>Non-Traded</v>
          </cell>
          <cell r="E22">
            <v>100.422</v>
          </cell>
        </row>
        <row r="23">
          <cell r="C23" t="str">
            <v>PAK KUWAIT INVESTMENT COMPANY LTD-TFC (09-08-05)</v>
          </cell>
          <cell r="D23" t="str">
            <v>Non-Traded</v>
          </cell>
          <cell r="E23">
            <v>100.1217</v>
          </cell>
        </row>
        <row r="24">
          <cell r="C24" t="str">
            <v>PAK KUWAIT INVESTMENT COMPANY LTD-TFC (23-02-06)</v>
          </cell>
          <cell r="D24" t="str">
            <v>Non-Traded</v>
          </cell>
          <cell r="E24">
            <v>100.1691</v>
          </cell>
        </row>
        <row r="25">
          <cell r="C25" t="str">
            <v>PAK KUWAIT INVESTMENT COMPANY LTD-TFC (28-03-06)</v>
          </cell>
          <cell r="D25" t="str">
            <v>Non-Traded</v>
          </cell>
          <cell r="E25">
            <v>100.1133</v>
          </cell>
        </row>
        <row r="27">
          <cell r="C27" t="str">
            <v>BANK AL-HABIB LTD-TFC (15-07-04) 10% cap</v>
          </cell>
          <cell r="D27" t="str">
            <v>Non-Traded</v>
          </cell>
          <cell r="E27">
            <v>91.802999999999997</v>
          </cell>
        </row>
        <row r="28">
          <cell r="C28" t="str">
            <v>BANK AL-HABIB LTD-TFC (07-02-07)</v>
          </cell>
          <cell r="D28" t="str">
            <v>Traded</v>
          </cell>
          <cell r="E28">
            <v>100</v>
          </cell>
        </row>
        <row r="29">
          <cell r="C29" t="str">
            <v>BANK AL-HABIB LTD-TFC (15-06-09)</v>
          </cell>
          <cell r="D29" t="str">
            <v>Traded</v>
          </cell>
          <cell r="E29">
            <v>100</v>
          </cell>
        </row>
        <row r="30">
          <cell r="C30" t="str">
            <v>ENGRO CHEMICAL PAKISTAN LTD-SUKUK (06-09-07)</v>
          </cell>
          <cell r="D30" t="str">
            <v>Traded</v>
          </cell>
          <cell r="E30">
            <v>94.7</v>
          </cell>
        </row>
        <row r="31">
          <cell r="C31" t="str">
            <v>ENGRO CHEMICAL PAKISTAN LTD-TFC (30-11-07)</v>
          </cell>
          <cell r="D31" t="str">
            <v>Traded</v>
          </cell>
          <cell r="E31">
            <v>93</v>
          </cell>
        </row>
        <row r="32">
          <cell r="C32" t="str">
            <v>ENGRO CHEMICAL PAKISTAN LTD-TFC (18-03-08) (PRP-I)</v>
          </cell>
          <cell r="D32" t="str">
            <v>Non-Traded</v>
          </cell>
          <cell r="E32">
            <v>97.125799999999998</v>
          </cell>
        </row>
        <row r="33">
          <cell r="C33" t="str">
            <v>ENGRO CHEMICAL PAKISTAN LTD-TFC (18-03-08) (PRP-II)</v>
          </cell>
          <cell r="D33" t="str">
            <v>Non-Traded</v>
          </cell>
          <cell r="E33">
            <v>95.030799999999999</v>
          </cell>
        </row>
        <row r="34">
          <cell r="C34" t="str">
            <v>ORIX LEASING PAKISTAN LTD-SUKUK (30-06-07)</v>
          </cell>
          <cell r="D34" t="str">
            <v>Non-Traded</v>
          </cell>
          <cell r="E34">
            <v>99.244</v>
          </cell>
        </row>
        <row r="35">
          <cell r="C35" t="str">
            <v>ORIX LEASING PAKISTAN LTD-TFC (15-01-08)</v>
          </cell>
          <cell r="D35" t="str">
            <v>Traded</v>
          </cell>
          <cell r="E35">
            <v>88.5</v>
          </cell>
        </row>
        <row r="36">
          <cell r="C36" t="str">
            <v>PAK ARAB FERTILIZERS (28-02-08)</v>
          </cell>
          <cell r="D36" t="str">
            <v>Traded</v>
          </cell>
          <cell r="E36">
            <v>93.897599999999997</v>
          </cell>
        </row>
        <row r="37">
          <cell r="C37" t="str">
            <v>SCB (PAK) LTD-TFC (20-01-04)</v>
          </cell>
          <cell r="D37" t="str">
            <v>Non-Traded</v>
          </cell>
          <cell r="E37">
            <v>97.944500000000005</v>
          </cell>
        </row>
        <row r="38">
          <cell r="C38" t="str">
            <v>SCB (PAK) LTD-TFC (01-02-06)</v>
          </cell>
          <cell r="D38" t="str">
            <v>Non-Traded</v>
          </cell>
          <cell r="E38">
            <v>100.0658</v>
          </cell>
        </row>
        <row r="39">
          <cell r="C39" t="str">
            <v>SUI SOUTHERN GAS COMPANY - SUKKUK (31-12-07) - I</v>
          </cell>
          <cell r="D39" t="str">
            <v>Non-Traded</v>
          </cell>
          <cell r="E39">
            <v>97.137100000000004</v>
          </cell>
        </row>
        <row r="40">
          <cell r="C40" t="str">
            <v>UNITED BANK LTD-TFC (10-08-04)</v>
          </cell>
          <cell r="D40" t="str">
            <v>Non-Traded</v>
          </cell>
          <cell r="E40">
            <v>88.738</v>
          </cell>
        </row>
        <row r="41">
          <cell r="C41" t="str">
            <v>UNITED BANK LTD-TFC (15-03-05)</v>
          </cell>
          <cell r="D41" t="str">
            <v>Non-Traded</v>
          </cell>
          <cell r="E41">
            <v>86.088200000000001</v>
          </cell>
        </row>
        <row r="42">
          <cell r="C42" t="str">
            <v>UNITED BANK LTD-TFC (08-09-06)</v>
          </cell>
          <cell r="D42" t="str">
            <v>Non-Traded</v>
          </cell>
          <cell r="E42">
            <v>98.742699999999999</v>
          </cell>
        </row>
        <row r="43">
          <cell r="C43" t="str">
            <v>UNITED BANK LTD-TFC (14-02-08)</v>
          </cell>
          <cell r="D43" t="str">
            <v>Traded</v>
          </cell>
          <cell r="E43">
            <v>88.174499999999995</v>
          </cell>
        </row>
        <row r="45">
          <cell r="C45" t="str">
            <v>ALLIED BANK LTD-TFC (06-12-06)</v>
          </cell>
          <cell r="D45" t="str">
            <v>Non-Traded</v>
          </cell>
          <cell r="E45">
            <v>96.877799999999993</v>
          </cell>
        </row>
        <row r="46">
          <cell r="C46" t="str">
            <v>ALLIED BANK LTD-TFC (28-08-09)</v>
          </cell>
          <cell r="D46" t="str">
            <v>Traded</v>
          </cell>
          <cell r="E46">
            <v>89.5</v>
          </cell>
        </row>
        <row r="47">
          <cell r="C47" t="str">
            <v>ASKARI BANK LTD-TFC (04-02-05)</v>
          </cell>
          <cell r="D47" t="str">
            <v>Non-Traded</v>
          </cell>
          <cell r="E47">
            <v>96.5398</v>
          </cell>
        </row>
        <row r="48">
          <cell r="C48" t="str">
            <v>ASKARI BANK LTD-TFC (31-10-05)</v>
          </cell>
          <cell r="D48" t="str">
            <v>Non-Traded</v>
          </cell>
          <cell r="E48">
            <v>96.114099999999993</v>
          </cell>
        </row>
        <row r="49">
          <cell r="C49" t="str">
            <v>ASKARI BANK LTD-TFC (18-11-09)</v>
          </cell>
          <cell r="D49" t="str">
            <v>Traded</v>
          </cell>
          <cell r="E49">
            <v>97.357100000000003</v>
          </cell>
        </row>
        <row r="50">
          <cell r="C50" t="str">
            <v>AZGARD NINE LTD- TFC (20-09-05)</v>
          </cell>
          <cell r="D50" t="str">
            <v>Non-Traded</v>
          </cell>
          <cell r="E50">
            <v>99.682599999999994</v>
          </cell>
        </row>
        <row r="51">
          <cell r="C51" t="str">
            <v>AZGARD NINE LTD- TFC (04-12-07) PP</v>
          </cell>
          <cell r="D51" t="str">
            <v>Non-Traded</v>
          </cell>
          <cell r="E51">
            <v>99.094999999999999</v>
          </cell>
        </row>
        <row r="52">
          <cell r="C52" t="str">
            <v>BANK ALFALAH LTD-TFC (23-11-04)</v>
          </cell>
          <cell r="D52" t="str">
            <v>Non-Traded</v>
          </cell>
          <cell r="E52">
            <v>97.781899999999993</v>
          </cell>
        </row>
        <row r="53">
          <cell r="C53" t="str">
            <v>BANK ALFALAH LTD-TFC (25-11-05)</v>
          </cell>
          <cell r="D53" t="str">
            <v>Non-Traded</v>
          </cell>
          <cell r="E53">
            <v>96.394599999999997</v>
          </cell>
        </row>
        <row r="54">
          <cell r="C54" t="str">
            <v>BANK ALFALAH LTD-TFC (02-12-09) - Fixed</v>
          </cell>
          <cell r="D54" t="str">
            <v>Traded</v>
          </cell>
          <cell r="E54">
            <v>99.5</v>
          </cell>
        </row>
        <row r="55">
          <cell r="C55" t="str">
            <v>BANK ALFALAH LTD-TFC (02-12-09) - Floating</v>
          </cell>
          <cell r="D55" t="str">
            <v>Non-Traded</v>
          </cell>
          <cell r="E55">
            <v>97.033100000000005</v>
          </cell>
        </row>
        <row r="56">
          <cell r="C56" t="str">
            <v>FAYSAL BANK LTD  (12-11-2007)</v>
          </cell>
          <cell r="D56" t="str">
            <v>Non-Traded</v>
          </cell>
          <cell r="E56">
            <v>95.578599999999994</v>
          </cell>
        </row>
        <row r="57">
          <cell r="C57" t="str">
            <v>KASB SECURITIES LTD- TFC (27-06-07)</v>
          </cell>
          <cell r="D57" t="str">
            <v>Non-Traded</v>
          </cell>
          <cell r="E57">
            <v>98.547399999999996</v>
          </cell>
        </row>
        <row r="58">
          <cell r="C58" t="str">
            <v>PAK AMERICAN FERTILIZER LTD-TFC (30-11-07)</v>
          </cell>
          <cell r="D58" t="str">
            <v>Non-Traded</v>
          </cell>
          <cell r="E58">
            <v>98.0822</v>
          </cell>
        </row>
        <row r="59">
          <cell r="C59" t="str">
            <v>PAK AMERICAN FERTILIZER LTD-TFC (14-01-08)</v>
          </cell>
          <cell r="D59" t="str">
            <v>Non-Traded</v>
          </cell>
          <cell r="E59">
            <v>98.007400000000004</v>
          </cell>
        </row>
        <row r="60">
          <cell r="C60" t="str">
            <v>PAK AMERICAN FERTILIZER LTD-SUKUK (06-08-08)</v>
          </cell>
          <cell r="D60" t="str">
            <v>Non-Traded</v>
          </cell>
          <cell r="E60">
            <v>97.679299999999998</v>
          </cell>
        </row>
        <row r="61">
          <cell r="C61" t="str">
            <v>PAK AMERICAN FERTILIZER LTD-TFC (01-12-08)</v>
          </cell>
          <cell r="D61" t="str">
            <v>Non-Traded</v>
          </cell>
          <cell r="E61">
            <v>100.81359999999999</v>
          </cell>
        </row>
        <row r="69">
          <cell r="C69" t="str">
            <v>PAKISTAN MOBILE COMMUNICATION LTD-TFC (31-05-06)</v>
          </cell>
          <cell r="D69" t="str">
            <v>Non-Traded</v>
          </cell>
          <cell r="E69">
            <v>100.2872</v>
          </cell>
        </row>
        <row r="70">
          <cell r="C70" t="str">
            <v>PAKISTAN MOBILE COMMUNICATION LTD-TFC (01-10-07)</v>
          </cell>
          <cell r="D70" t="str">
            <v>Traded</v>
          </cell>
          <cell r="E70">
            <v>93.451700000000002</v>
          </cell>
        </row>
        <row r="71">
          <cell r="C71" t="str">
            <v>PAKISTAN MOBILE COMMUNICATION LTD-TFC (28-10-08)</v>
          </cell>
          <cell r="D71" t="str">
            <v>Non-Traded</v>
          </cell>
          <cell r="E71">
            <v>96.535499999999999</v>
          </cell>
        </row>
        <row r="72">
          <cell r="C72" t="str">
            <v>ROYAL BANK OF SCOTLAND  - TFC (10-02-05)</v>
          </cell>
          <cell r="D72" t="str">
            <v>Non-Traded</v>
          </cell>
          <cell r="E72">
            <v>98.942599999999999</v>
          </cell>
        </row>
        <row r="73">
          <cell r="C73" t="str">
            <v>SITARA CHEMICALS LTD - SUKUK - II (03-12-06)</v>
          </cell>
          <cell r="D73" t="str">
            <v>Non-Traded</v>
          </cell>
          <cell r="E73">
            <v>98.989099999999993</v>
          </cell>
        </row>
        <row r="74">
          <cell r="C74" t="str">
            <v>SITARA CHEMICALS LTD - SUKUK - III (02-01-08)</v>
          </cell>
          <cell r="D74" t="str">
            <v>Non-Traded</v>
          </cell>
          <cell r="E74">
            <v>97.562299999999993</v>
          </cell>
        </row>
        <row r="76">
          <cell r="C76" t="str">
            <v>AL ABBAS SUGAR MILLS LTD-TFC (21-11-07)</v>
          </cell>
          <cell r="D76" t="str">
            <v>Non-Traded</v>
          </cell>
          <cell r="E76">
            <v>97.279899999999998</v>
          </cell>
        </row>
        <row r="77">
          <cell r="C77" t="str">
            <v>CENTURY PAPER &amp; BOARD MILLS LTD- SUKUK (25-09-07)</v>
          </cell>
          <cell r="D77" t="str">
            <v>Non-Traded</v>
          </cell>
          <cell r="E77">
            <v>96.175299999999993</v>
          </cell>
        </row>
        <row r="78">
          <cell r="C78" t="str">
            <v>ESCORTS INVESTMENT BANK LTD-TFC (15-03-07)</v>
          </cell>
          <cell r="D78" t="str">
            <v>Non-Traded</v>
          </cell>
          <cell r="E78">
            <v>99.135199999999998</v>
          </cell>
        </row>
        <row r="79">
          <cell r="C79" t="str">
            <v>FINANCIAL REC'BLES SEC'ZATION CO. LTD-TFC CLASS "A"</v>
          </cell>
          <cell r="D79" t="str">
            <v>Non-Traded</v>
          </cell>
          <cell r="E79">
            <v>97.704899999999995</v>
          </cell>
        </row>
        <row r="80">
          <cell r="C80" t="str">
            <v>FINANCIAL REC'BLES SEC'ZATION CO. LTD-TFC CLASS "B"</v>
          </cell>
          <cell r="D80" t="str">
            <v>Non-Traded</v>
          </cell>
          <cell r="E80">
            <v>97.434299999999993</v>
          </cell>
        </row>
        <row r="81">
          <cell r="C81" t="str">
            <v>HOUSE BUILDING FINANCE CORPORATION LTD - SUKUK (07-05-08)</v>
          </cell>
          <cell r="D81" t="str">
            <v>Non-Traded</v>
          </cell>
          <cell r="E81">
            <v>95.722099999999998</v>
          </cell>
        </row>
        <row r="82">
          <cell r="C82" t="str">
            <v>IGI INV. BANK LTD-TFC (FIRST INT'l INV. BANK LTD. - TFC) (11-07-06)</v>
          </cell>
          <cell r="D82" t="str">
            <v>Non-Traded</v>
          </cell>
          <cell r="E82">
            <v>99.353399999999993</v>
          </cell>
        </row>
        <row r="83">
          <cell r="C83" t="str">
            <v>NIB BANK LTD-TFC (05-03-08)</v>
          </cell>
          <cell r="D83" t="str">
            <v>Non-Traded</v>
          </cell>
          <cell r="E83">
            <v>91.777699999999996</v>
          </cell>
        </row>
        <row r="84">
          <cell r="C84" t="str">
            <v>PACE (PAKISTAN) LTD-TFC (15-02-08)</v>
          </cell>
          <cell r="D84" t="str">
            <v>Non-Traded</v>
          </cell>
          <cell r="E84">
            <v>97.058099999999996</v>
          </cell>
        </row>
        <row r="85">
          <cell r="C85" t="str">
            <v>PEL-SUKUK (28-09-07)</v>
          </cell>
          <cell r="D85" t="str">
            <v>Traded</v>
          </cell>
          <cell r="E85">
            <v>96.025000000000006</v>
          </cell>
        </row>
        <row r="86">
          <cell r="C86" t="str">
            <v>PEL-SUKUK (30-06-08)</v>
          </cell>
          <cell r="D86" t="str">
            <v>Non-Traded</v>
          </cell>
          <cell r="E86">
            <v>92.123900000000006</v>
          </cell>
        </row>
        <row r="87">
          <cell r="C87" t="str">
            <v>SONERI BANK LTD-TFC (05-05-05)</v>
          </cell>
          <cell r="D87" t="str">
            <v>Non-Traded</v>
          </cell>
          <cell r="E87">
            <v>96.433800000000005</v>
          </cell>
        </row>
        <row r="89">
          <cell r="C89" t="str">
            <v>AL-ZAMIN LEASING MODARABA-TFC (31-05-05)</v>
          </cell>
          <cell r="D89" t="str">
            <v>Non-Traded</v>
          </cell>
          <cell r="E89">
            <v>97.100399999999993</v>
          </cell>
        </row>
        <row r="90">
          <cell r="C90" t="str">
            <v>AMTEX LTD.-SUKUK (21-01-08)</v>
          </cell>
          <cell r="D90" t="str">
            <v>Non-Traded</v>
          </cell>
          <cell r="E90">
            <v>93.192800000000005</v>
          </cell>
        </row>
        <row r="91">
          <cell r="C91" t="str">
            <v>BRR GUARDIAN MODARABA (07-06-08)</v>
          </cell>
          <cell r="D91" t="str">
            <v>Non-Traded</v>
          </cell>
          <cell r="E91">
            <v>92.492500000000007</v>
          </cell>
        </row>
        <row r="92">
          <cell r="C92" t="str">
            <v>EDEN BUILDERS LTD.- SUKUK (08-09-08)</v>
          </cell>
          <cell r="D92" t="str">
            <v>Non-Traded</v>
          </cell>
          <cell r="E92">
            <v>99.58</v>
          </cell>
        </row>
        <row r="93">
          <cell r="C93" t="str">
            <v>JDW SUGAR MILLS LTD. SUKUK (19-06-08)</v>
          </cell>
          <cell r="D93" t="str">
            <v>Non-Traded</v>
          </cell>
          <cell r="E93">
            <v>93.283100000000005</v>
          </cell>
        </row>
        <row r="94">
          <cell r="C94" t="str">
            <v>JDW SUGAR MILLS LTD. TFC (23-06-08)</v>
          </cell>
          <cell r="D94" t="str">
            <v>Non-Traded</v>
          </cell>
          <cell r="E94">
            <v>93.253299999999996</v>
          </cell>
        </row>
        <row r="95">
          <cell r="C95" t="str">
            <v>OPTIMUS LTD - TFC (10-10-07)</v>
          </cell>
          <cell r="D95" t="str">
            <v>Non-Traded</v>
          </cell>
          <cell r="E95">
            <v>95.524699999999996</v>
          </cell>
        </row>
        <row r="96">
          <cell r="C96" t="str">
            <v>TRAKKER (15-09-07) - PPTFC</v>
          </cell>
          <cell r="D96" t="str">
            <v>Non-Traded</v>
          </cell>
          <cell r="E96">
            <v>99.126599999999996</v>
          </cell>
        </row>
        <row r="97">
          <cell r="C97" t="str">
            <v>WORLDCALL TELECOM LTD.TFC (28-11-06)</v>
          </cell>
          <cell r="D97" t="str">
            <v>Non-Traded</v>
          </cell>
          <cell r="E97">
            <v>97.8416</v>
          </cell>
        </row>
        <row r="98">
          <cell r="C98" t="str">
            <v>WORLDCALL TELECOM LTD-TFC (07-10-08)</v>
          </cell>
          <cell r="D98" t="str">
            <v>Non-Traded</v>
          </cell>
          <cell r="E98">
            <v>94.281700000000001</v>
          </cell>
        </row>
        <row r="100">
          <cell r="C100" t="str">
            <v>ALZAMIN LEASING CORPORATION LTD-TFC (05-09-07)</v>
          </cell>
          <cell r="D100" t="str">
            <v>Non-Traded</v>
          </cell>
          <cell r="E100">
            <v>98.010199999999998</v>
          </cell>
        </row>
        <row r="101">
          <cell r="C101" t="str">
            <v>AL-ZAMIN LEASING MODARABA LTD-TFC (12-05-08)</v>
          </cell>
          <cell r="D101" t="str">
            <v>Non-Traded</v>
          </cell>
          <cell r="E101">
            <v>95.050600000000003</v>
          </cell>
        </row>
        <row r="102">
          <cell r="C102" t="str">
            <v>AVARI HOTELS-TFC (30-04-09)</v>
          </cell>
          <cell r="D102" t="str">
            <v>Non-Traded</v>
          </cell>
          <cell r="E102">
            <v>93.819900000000004</v>
          </cell>
        </row>
        <row r="103">
          <cell r="C103" t="str">
            <v>KASHAF FOUNDATION - TFC  (05-11-07)</v>
          </cell>
          <cell r="D103" t="str">
            <v>Non-Traded</v>
          </cell>
          <cell r="E103">
            <v>98.371099999999998</v>
          </cell>
        </row>
        <row r="104">
          <cell r="C104" t="str">
            <v>SHAHMURAD SUGAR MILLS LTD-SUKUK (27-09-07)</v>
          </cell>
          <cell r="D104" t="str">
            <v>Non-Traded</v>
          </cell>
          <cell r="E104">
            <v>95.098200000000006</v>
          </cell>
        </row>
        <row r="105">
          <cell r="C105" t="str">
            <v>SME LEASING LTD-TFC (16-07-08)</v>
          </cell>
          <cell r="D105" t="str">
            <v>Non-Traded</v>
          </cell>
          <cell r="E105">
            <v>96.655500000000004</v>
          </cell>
        </row>
        <row r="107">
          <cell r="C107" t="str">
            <v>EDEN HOUSING LTD.- SUKUK (31-12-07)</v>
          </cell>
          <cell r="D107" t="str">
            <v>Non-Traded</v>
          </cell>
          <cell r="E107">
            <v>93.402600000000007</v>
          </cell>
        </row>
        <row r="108">
          <cell r="C108" t="str">
            <v>QUETTA TEXTILE MILLS LTD-SUKUK (26-09-08)</v>
          </cell>
          <cell r="D108" t="str">
            <v>Non-Traded</v>
          </cell>
          <cell r="E108">
            <v>82.771600000000007</v>
          </cell>
        </row>
        <row r="109">
          <cell r="C109" t="str">
            <v>SEARLE PAKISTAN LTD-TFC (09-03-06)</v>
          </cell>
          <cell r="D109" t="str">
            <v>Non-Traded</v>
          </cell>
          <cell r="E109">
            <v>96.7624</v>
          </cell>
        </row>
        <row r="111">
          <cell r="C111" t="str">
            <v>SAUDI PAK LEASING COMPANY LTD-TFC (13-03-08)</v>
          </cell>
          <cell r="D111" t="str">
            <v>Non-Traded</v>
          </cell>
          <cell r="E111">
            <v>89.299599999999998</v>
          </cell>
        </row>
        <row r="112">
          <cell r="C112" t="str">
            <v>TELECARD LTD-TFC (27-05-05)</v>
          </cell>
          <cell r="D112" t="str">
            <v>Non-Traded</v>
          </cell>
          <cell r="E112">
            <v>89.744699999999995</v>
          </cell>
        </row>
        <row r="113">
          <cell r="C113" t="str">
            <v>TRUST INVESTMENT BANK LTD-TFC (15-11-05)</v>
          </cell>
          <cell r="D113" t="str">
            <v>Non-Traded</v>
          </cell>
          <cell r="E113">
            <v>95.840999999999994</v>
          </cell>
        </row>
        <row r="114">
          <cell r="C114" t="str">
            <v>TRUST INVESTMENT BANK LTD-TFC (04-07-08)</v>
          </cell>
          <cell r="D114" t="str">
            <v>Non-Traded</v>
          </cell>
          <cell r="E114">
            <v>89.520499999999998</v>
          </cell>
        </row>
        <row r="116">
          <cell r="C116" t="str">
            <v>SECURITY LEASING CORPORATION LTD-PPTFC (28-03-06)</v>
          </cell>
          <cell r="D116" t="str">
            <v>Non-Traded</v>
          </cell>
          <cell r="E116">
            <v>94.376800000000003</v>
          </cell>
        </row>
        <row r="117">
          <cell r="C117" t="str">
            <v>SECURITY LEASING CORPORATION LTD-SUKKUK (01-06-07) - I</v>
          </cell>
          <cell r="D117" t="str">
            <v>Non-Traded</v>
          </cell>
          <cell r="E117">
            <v>89.302899999999994</v>
          </cell>
        </row>
        <row r="118">
          <cell r="C118" t="str">
            <v>SECURITY LEASING CORPORATION LTD-SUKKUK (19-09-07) - II</v>
          </cell>
          <cell r="D118" t="str">
            <v>Non-Traded</v>
          </cell>
          <cell r="E118">
            <v>89.200500000000005</v>
          </cell>
        </row>
        <row r="120">
          <cell r="C120" t="str">
            <v>TFCs and Sukuks</v>
          </cell>
          <cell r="D120" t="str">
            <v>Traded / Non-Traded</v>
          </cell>
          <cell r="E120" t="str">
            <v>Price</v>
          </cell>
        </row>
        <row r="121">
          <cell r="C121" t="str">
            <v>FIRST DAWOOD INVESTMENT BANK LTD. TFC (11-09-07)</v>
          </cell>
          <cell r="D121" t="str">
            <v>Non-Traded</v>
          </cell>
          <cell r="E121">
            <v>75</v>
          </cell>
        </row>
        <row r="122">
          <cell r="C122" t="str">
            <v>THREE STAR HOSIERY SUKUK (25-06-08)</v>
          </cell>
          <cell r="D122" t="str">
            <v>Non-Traded</v>
          </cell>
          <cell r="E122">
            <v>75</v>
          </cell>
        </row>
        <row r="132">
          <cell r="C132" t="str">
            <v>TFCs and Sukuks</v>
          </cell>
          <cell r="D132" t="str">
            <v>Traded / Non-Traded</v>
          </cell>
          <cell r="E132" t="str">
            <v>Price</v>
          </cell>
        </row>
        <row r="133">
          <cell r="C133" t="str">
            <v>DAWOOD HERCULES-SUKUK (18-09-07)</v>
          </cell>
          <cell r="D133" t="str">
            <v>Non-Traded</v>
          </cell>
          <cell r="E133">
            <v>97.254099999999994</v>
          </cell>
        </row>
        <row r="134">
          <cell r="C134" t="str">
            <v>DGKC DIMINISHING MUSHARKAH (08-05-08)</v>
          </cell>
          <cell r="D134" t="str">
            <v>Non-Traded</v>
          </cell>
          <cell r="E134">
            <v>98.673400000000001</v>
          </cell>
        </row>
        <row r="135">
          <cell r="C135" t="str">
            <v>SITARA ENERGY LTD-SUKUK (16-07-07)</v>
          </cell>
          <cell r="D135" t="str">
            <v>Non-Traded</v>
          </cell>
          <cell r="E135">
            <v>98.379499999999993</v>
          </cell>
        </row>
        <row r="137">
          <cell r="C137" t="str">
            <v>TFCs and Sukuks</v>
          </cell>
          <cell r="D137" t="str">
            <v>Traded / Non-Traded</v>
          </cell>
          <cell r="E137" t="str">
            <v>Price</v>
          </cell>
        </row>
        <row r="138">
          <cell r="C138" t="str">
            <v>AL ABBAS HOLDINGS (PVT) LTD-TFC (23-08-06)</v>
          </cell>
          <cell r="D138" t="str">
            <v>Non-Traded</v>
          </cell>
          <cell r="E138">
            <v>75</v>
          </cell>
        </row>
        <row r="139">
          <cell r="C139" t="str">
            <v>ARZOO TEXTILE MILLS LTD-SUKUK (15-04-08)</v>
          </cell>
          <cell r="D139" t="str">
            <v>Non-Traded</v>
          </cell>
          <cell r="E139">
            <v>75</v>
          </cell>
        </row>
        <row r="140">
          <cell r="C140" t="str">
            <v>CRESCENT TEXTILE MILLS LTD-TFC (17-06-04)</v>
          </cell>
          <cell r="D140" t="str">
            <v>Non-Traded</v>
          </cell>
          <cell r="E140">
            <v>75</v>
          </cell>
        </row>
        <row r="141">
          <cell r="C141" t="str">
            <v>GHANI HOLDING (PVT) LTD-TFC (23-08-06)</v>
          </cell>
          <cell r="D141" t="str">
            <v>Non-Traded</v>
          </cell>
          <cell r="E141">
            <v>75</v>
          </cell>
        </row>
        <row r="142">
          <cell r="C142" t="str">
            <v>JAVEDAN CEMENT LTD-TFC (10-11-06)</v>
          </cell>
          <cell r="D142" t="str">
            <v>Non-Traded</v>
          </cell>
          <cell r="E142">
            <v>75</v>
          </cell>
        </row>
        <row r="143">
          <cell r="C143" t="str">
            <v>KOHAT CEMENT-SUKKUK (20-12-07)</v>
          </cell>
          <cell r="D143" t="str">
            <v>Non-Traded</v>
          </cell>
          <cell r="E143">
            <v>75</v>
          </cell>
        </row>
        <row r="144">
          <cell r="C144" t="str">
            <v>PAK HY-OILS LTD-TFC (31-12-08)</v>
          </cell>
          <cell r="D144" t="str">
            <v>Non-Traded</v>
          </cell>
          <cell r="E144">
            <v>75</v>
          </cell>
        </row>
        <row r="145">
          <cell r="C145" t="str">
            <v>SITARA PEROXIDE LTD-SUK (19-08-08)</v>
          </cell>
          <cell r="D145" t="str">
            <v>Non-Traded</v>
          </cell>
          <cell r="E145">
            <v>75</v>
          </cell>
        </row>
        <row r="146">
          <cell r="C146" t="str">
            <v>VISION DEVELOPERS (PVT) LTD (30-11-08)</v>
          </cell>
          <cell r="D146" t="str">
            <v>Non-Traded</v>
          </cell>
          <cell r="E146">
            <v>75</v>
          </cell>
        </row>
        <row r="148">
          <cell r="C148" t="str">
            <v>TFCs and Sukuks</v>
          </cell>
          <cell r="D148" t="str">
            <v>Traded / Non-Traded</v>
          </cell>
          <cell r="E148" t="str">
            <v>Price</v>
          </cell>
        </row>
        <row r="149">
          <cell r="C149" t="str">
            <v>DEWAN CEMENT LTD</v>
          </cell>
          <cell r="D149" t="str">
            <v>Non-Traded</v>
          </cell>
          <cell r="E149" t="str">
            <v>A/C to NPA</v>
          </cell>
        </row>
        <row r="150">
          <cell r="C150" t="str">
            <v>EDEN HOUSING LTD.- SUKUK (31-03-08)</v>
          </cell>
          <cell r="D150" t="str">
            <v>Non-Traded</v>
          </cell>
          <cell r="E150" t="str">
            <v>A/C to NPA</v>
          </cell>
        </row>
        <row r="151">
          <cell r="C151" t="str">
            <v>GHARIBWAL CEMENT-TFC (18-01-08)</v>
          </cell>
          <cell r="D151" t="str">
            <v>Non-Traded</v>
          </cell>
          <cell r="E151" t="str">
            <v>A/C to NPA</v>
          </cell>
        </row>
        <row r="152">
          <cell r="C152" t="str">
            <v>MAPLE LEAF SUKUK-(03-12-07)</v>
          </cell>
          <cell r="D152" t="str">
            <v>Traded</v>
          </cell>
          <cell r="E152" t="str">
            <v>A/C to NPA</v>
          </cell>
        </row>
        <row r="153">
          <cell r="C153" t="str">
            <v>NEW ALLIED ELECTRONIC (15-05-07)</v>
          </cell>
          <cell r="D153" t="str">
            <v>Non-Traded</v>
          </cell>
          <cell r="E153" t="str">
            <v>A/C to NPA</v>
          </cell>
        </row>
        <row r="154">
          <cell r="C154" t="str">
            <v>NEW ALLIED ELECTRONIC - SUKUK (27-07-07)</v>
          </cell>
          <cell r="D154" t="str">
            <v>Non-Traded</v>
          </cell>
          <cell r="E154" t="str">
            <v>A/C to NPA</v>
          </cell>
        </row>
        <row r="155">
          <cell r="C155" t="str">
            <v>NEW ALLIED ELECTRONIC - SUKUK (03-12-07)</v>
          </cell>
          <cell r="D155" t="str">
            <v>Non-Traded</v>
          </cell>
          <cell r="E155" t="str">
            <v>A/C to NPA</v>
          </cell>
        </row>
        <row r="156">
          <cell r="C156" t="str">
            <v>SHAKARGANJ MILLS LTD-TFC (22-09-08)</v>
          </cell>
          <cell r="D156" t="str">
            <v>Non-Traded</v>
          </cell>
          <cell r="E156" t="str">
            <v>A/C to NPA</v>
          </cell>
        </row>
        <row r="157">
          <cell r="C157" t="str">
            <v>December 31, 2009 (Prices will change on daily basis)</v>
          </cell>
        </row>
        <row r="158">
          <cell r="C158" t="str">
            <v>Dec 26, 2009 to  Jan 8, 2010.</v>
          </cell>
        </row>
        <row r="159">
          <cell r="C159" t="str">
            <v>(Page updated on December 31, 2009 at 1:10 P. M.)</v>
          </cell>
        </row>
      </sheetData>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alculation OF ME FX contracts"/>
      <sheetName val="OUTSTANDING FX-SWAP"/>
      <sheetName val="TABLES"/>
      <sheetName val="Macro1"/>
      <sheetName val="Lookups"/>
      <sheetName val="BAHRAIN"/>
      <sheetName val="DOHA QATAR "/>
      <sheetName val="PAKISTAN"/>
      <sheetName val="rate "/>
      <sheetName val="UAE"/>
      <sheetName val="BSDOMOVS"/>
      <sheetName val="OUTSTANDING FX_SWAP"/>
      <sheetName val="SOA "/>
      <sheetName val="Rates"/>
      <sheetName val="Month Control"/>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rporate-Funded"/>
      <sheetName val="Corporate-Non Funded"/>
      <sheetName val="Commercial-Funded"/>
      <sheetName val="Commercial-Non Funded"/>
      <sheetName val="FI-Funded"/>
      <sheetName val="FI-Non Funded"/>
      <sheetName val="IBG-Funded"/>
      <sheetName val="IBG-Non Funded"/>
      <sheetName val="Retail"/>
      <sheetName val="Investments"/>
      <sheetName val="Cash Balances &amp; Placements"/>
      <sheetName val="Lookups"/>
      <sheetName val="OUTSTANDING FX-SWAP"/>
      <sheetName val="BSDOMOVS"/>
      <sheetName val="TABLES"/>
      <sheetName val="December 06"/>
      <sheetName val="November 06"/>
      <sheetName val="Macro1"/>
      <sheetName val="SOA "/>
      <sheetName val="Code"/>
      <sheetName val="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cN Local Students"/>
      <sheetName val="BScN Generic Students"/>
      <sheetName val="EPI Masters"/>
      <sheetName val="GN Foreign Students"/>
      <sheetName val="HPM Students"/>
      <sheetName val="Medical Foreign"/>
      <sheetName val="Medical Students - Withdrawn"/>
      <sheetName val="Medical Students - Graduates"/>
      <sheetName val="Medical Students - Local"/>
      <sheetName val="MSCN Students"/>
      <sheetName val="PhD Students"/>
      <sheetName val="RN Local"/>
      <sheetName val="RN Foreign"/>
      <sheetName val="SON Withdrawn"/>
    </sheetNames>
    <sheetDataSet>
      <sheetData sheetId="0">
        <row r="9">
          <cell r="A9">
            <v>1</v>
          </cell>
          <cell r="B9" t="str">
            <v xml:space="preserve">  ANN R. FERNANDES</v>
          </cell>
          <cell r="C9" t="str">
            <v>B88006</v>
          </cell>
          <cell r="D9">
            <v>30000</v>
          </cell>
          <cell r="E9">
            <v>2647.9961177984001</v>
          </cell>
          <cell r="F9">
            <v>32647.996117798401</v>
          </cell>
          <cell r="G9">
            <v>0</v>
          </cell>
          <cell r="H9">
            <v>0</v>
          </cell>
          <cell r="I9">
            <v>32647.996117798401</v>
          </cell>
          <cell r="J9">
            <v>20</v>
          </cell>
          <cell r="K9">
            <v>1632.3998058899201</v>
          </cell>
          <cell r="L9">
            <v>32647.996117798401</v>
          </cell>
          <cell r="M9">
            <v>32648</v>
          </cell>
          <cell r="P9">
            <v>0</v>
          </cell>
          <cell r="Q9">
            <v>-3.8822015994810499E-3</v>
          </cell>
        </row>
        <row r="10">
          <cell r="A10">
            <v>2</v>
          </cell>
          <cell r="B10" t="str">
            <v xml:space="preserve">  MOHD. AUSIF KHAN</v>
          </cell>
          <cell r="C10" t="str">
            <v>B88002</v>
          </cell>
          <cell r="D10">
            <v>63600</v>
          </cell>
          <cell r="E10">
            <v>12407.887364378976</v>
          </cell>
          <cell r="F10">
            <v>76007.88736437897</v>
          </cell>
          <cell r="G10">
            <v>0</v>
          </cell>
          <cell r="H10">
            <v>0</v>
          </cell>
          <cell r="I10">
            <v>76007.88736437897</v>
          </cell>
          <cell r="J10">
            <v>20</v>
          </cell>
          <cell r="K10">
            <v>3800.3943682189483</v>
          </cell>
          <cell r="L10">
            <v>76007.88736437897</v>
          </cell>
          <cell r="M10">
            <v>76008</v>
          </cell>
          <cell r="Q10">
            <v>-0.11263562102976721</v>
          </cell>
        </row>
        <row r="11">
          <cell r="A11">
            <v>3</v>
          </cell>
          <cell r="B11" t="str">
            <v xml:space="preserve">  SEEMA BUKHARIL</v>
          </cell>
          <cell r="C11" t="str">
            <v>B88027</v>
          </cell>
          <cell r="D11">
            <v>19500</v>
          </cell>
          <cell r="E11">
            <v>2899.3779295441796</v>
          </cell>
          <cell r="F11">
            <v>22399.377929544178</v>
          </cell>
          <cell r="G11">
            <v>0</v>
          </cell>
          <cell r="H11">
            <v>0</v>
          </cell>
          <cell r="I11">
            <v>22399.377929544178</v>
          </cell>
          <cell r="J11">
            <v>20</v>
          </cell>
          <cell r="K11">
            <v>1119.968896477209</v>
          </cell>
          <cell r="L11">
            <v>22399.377929544178</v>
          </cell>
          <cell r="M11">
            <v>22399</v>
          </cell>
          <cell r="Q11">
            <v>0</v>
          </cell>
        </row>
        <row r="12">
          <cell r="A12" t="str">
            <v>PRIOR - From Dec 31, 91</v>
          </cell>
          <cell r="D12">
            <v>113100</v>
          </cell>
          <cell r="E12">
            <v>17955.261411721556</v>
          </cell>
          <cell r="F12">
            <v>131055.26141172154</v>
          </cell>
          <cell r="G12">
            <v>0</v>
          </cell>
          <cell r="H12">
            <v>0</v>
          </cell>
          <cell r="I12">
            <v>131055.26141172154</v>
          </cell>
          <cell r="K12">
            <v>6552.7630705860774</v>
          </cell>
          <cell r="L12">
            <v>131055.26141172154</v>
          </cell>
          <cell r="M12">
            <v>131055</v>
          </cell>
          <cell r="N12">
            <v>0</v>
          </cell>
          <cell r="P12">
            <v>0</v>
          </cell>
          <cell r="Q12">
            <v>-0.11651782262924826</v>
          </cell>
          <cell r="R12">
            <v>0</v>
          </cell>
        </row>
        <row r="13">
          <cell r="A13">
            <v>1</v>
          </cell>
          <cell r="B13" t="str">
            <v xml:space="preserve">  SALINA ZAIDI</v>
          </cell>
          <cell r="C13" t="str">
            <v>B88022</v>
          </cell>
          <cell r="D13">
            <v>5400</v>
          </cell>
          <cell r="E13">
            <v>929.45065482344376</v>
          </cell>
          <cell r="F13">
            <v>6329.450654823444</v>
          </cell>
          <cell r="G13">
            <v>0</v>
          </cell>
          <cell r="H13">
            <v>0</v>
          </cell>
          <cell r="I13">
            <v>6329.450654823444</v>
          </cell>
          <cell r="J13">
            <v>20</v>
          </cell>
          <cell r="K13">
            <v>316.47253274117219</v>
          </cell>
          <cell r="L13">
            <v>6329.450654823444</v>
          </cell>
          <cell r="M13">
            <v>6329</v>
          </cell>
          <cell r="Q13">
            <v>0</v>
          </cell>
        </row>
        <row r="14">
          <cell r="A14" t="str">
            <v>CLASS OF 1990  - From Dec 31, 92</v>
          </cell>
          <cell r="D14">
            <v>5400</v>
          </cell>
          <cell r="E14">
            <v>929.45065482344376</v>
          </cell>
          <cell r="F14">
            <v>6329.450654823444</v>
          </cell>
          <cell r="G14">
            <v>0</v>
          </cell>
          <cell r="H14">
            <v>0</v>
          </cell>
          <cell r="I14">
            <v>6329.450654823444</v>
          </cell>
          <cell r="K14">
            <v>316.47253274117219</v>
          </cell>
          <cell r="L14">
            <v>6329.450654823444</v>
          </cell>
          <cell r="M14">
            <v>6329</v>
          </cell>
          <cell r="N14">
            <v>0</v>
          </cell>
          <cell r="P14">
            <v>0</v>
          </cell>
          <cell r="Q14">
            <v>0</v>
          </cell>
          <cell r="R14">
            <v>0</v>
          </cell>
        </row>
        <row r="15">
          <cell r="A15">
            <v>1</v>
          </cell>
          <cell r="B15" t="str">
            <v xml:space="preserve">  SYEDA SADIQA BUKHARI</v>
          </cell>
          <cell r="C15" t="str">
            <v>B88001</v>
          </cell>
          <cell r="D15">
            <v>43000</v>
          </cell>
          <cell r="E15">
            <v>15090.09869636751</v>
          </cell>
          <cell r="F15">
            <v>58090.09869636751</v>
          </cell>
          <cell r="G15">
            <v>0</v>
          </cell>
          <cell r="H15">
            <v>0</v>
          </cell>
          <cell r="I15">
            <v>58090.09869636751</v>
          </cell>
          <cell r="J15">
            <v>20</v>
          </cell>
          <cell r="K15">
            <v>2904.5049348183757</v>
          </cell>
          <cell r="L15">
            <v>58090.09869636751</v>
          </cell>
          <cell r="M15">
            <v>5500</v>
          </cell>
          <cell r="P15">
            <v>52590.09869636751</v>
          </cell>
          <cell r="Q15">
            <v>0</v>
          </cell>
          <cell r="R15">
            <v>52590.09869636751</v>
          </cell>
        </row>
        <row r="16">
          <cell r="A16">
            <v>2</v>
          </cell>
          <cell r="B16" t="str">
            <v xml:space="preserve">  FARIDA KAUSAR</v>
          </cell>
          <cell r="C16" t="str">
            <v>B89010</v>
          </cell>
          <cell r="D16">
            <v>19000</v>
          </cell>
          <cell r="E16">
            <v>2342.4223670430465</v>
          </cell>
          <cell r="F16">
            <v>21342.422367043047</v>
          </cell>
          <cell r="G16">
            <v>0</v>
          </cell>
          <cell r="H16">
            <v>0</v>
          </cell>
          <cell r="I16">
            <v>21342.422367043047</v>
          </cell>
          <cell r="J16">
            <v>20</v>
          </cell>
          <cell r="K16">
            <v>1067.1211183521523</v>
          </cell>
          <cell r="L16">
            <v>21342.422367043044</v>
          </cell>
          <cell r="M16">
            <v>21342</v>
          </cell>
          <cell r="Q16">
            <v>0</v>
          </cell>
        </row>
        <row r="17">
          <cell r="A17">
            <v>3</v>
          </cell>
          <cell r="B17" t="str">
            <v xml:space="preserve">  YASMIN KARIMI</v>
          </cell>
          <cell r="C17" t="str">
            <v>B89013</v>
          </cell>
          <cell r="D17">
            <v>10400</v>
          </cell>
          <cell r="E17">
            <v>420.18018598708221</v>
          </cell>
          <cell r="F17">
            <v>10820.180185987083</v>
          </cell>
          <cell r="G17">
            <v>0</v>
          </cell>
          <cell r="H17">
            <v>0</v>
          </cell>
          <cell r="I17">
            <v>10820.180185987083</v>
          </cell>
          <cell r="J17">
            <v>20</v>
          </cell>
          <cell r="K17">
            <v>541.00900929935415</v>
          </cell>
          <cell r="L17">
            <v>10820.180185987083</v>
          </cell>
          <cell r="M17">
            <v>10820</v>
          </cell>
          <cell r="Q17">
            <v>0</v>
          </cell>
        </row>
        <row r="18">
          <cell r="A18">
            <v>4</v>
          </cell>
          <cell r="B18" t="str">
            <v xml:space="preserve">  ESHRAT ROOMI MADHANI</v>
          </cell>
          <cell r="C18" t="str">
            <v>B89020</v>
          </cell>
          <cell r="D18">
            <v>24000</v>
          </cell>
          <cell r="E18">
            <v>7046.8634014716545</v>
          </cell>
          <cell r="F18">
            <v>31046.863401471655</v>
          </cell>
          <cell r="G18">
            <v>0</v>
          </cell>
          <cell r="H18">
            <v>0</v>
          </cell>
          <cell r="I18">
            <v>31046.863401471655</v>
          </cell>
          <cell r="J18">
            <v>20</v>
          </cell>
          <cell r="K18">
            <v>1552.3431700735828</v>
          </cell>
          <cell r="L18">
            <v>31046.863401471655</v>
          </cell>
          <cell r="M18">
            <v>31047</v>
          </cell>
          <cell r="P18">
            <v>0</v>
          </cell>
          <cell r="Q18">
            <v>-0.13659852834462072</v>
          </cell>
          <cell r="R18">
            <v>-0.13659852834462072</v>
          </cell>
        </row>
        <row r="19">
          <cell r="A19">
            <v>5</v>
          </cell>
          <cell r="B19" t="str">
            <v xml:space="preserve">  RUBINA BAROLIA</v>
          </cell>
          <cell r="C19" t="str">
            <v>B89031</v>
          </cell>
          <cell r="D19">
            <v>24000</v>
          </cell>
          <cell r="E19">
            <v>4920.1118400000005</v>
          </cell>
          <cell r="F19">
            <v>28920.111840000001</v>
          </cell>
          <cell r="G19">
            <v>0</v>
          </cell>
          <cell r="H19">
            <v>0</v>
          </cell>
          <cell r="I19">
            <v>28920.111840000001</v>
          </cell>
          <cell r="J19">
            <v>20</v>
          </cell>
          <cell r="K19">
            <v>1446.005592</v>
          </cell>
          <cell r="L19">
            <v>28920.111839999998</v>
          </cell>
          <cell r="M19">
            <v>28920</v>
          </cell>
          <cell r="Q19">
            <v>0</v>
          </cell>
        </row>
        <row r="20">
          <cell r="A20">
            <v>6</v>
          </cell>
          <cell r="B20" t="str">
            <v xml:space="preserve">  ROZINA SHAMJI</v>
          </cell>
          <cell r="C20" t="str">
            <v>B89033</v>
          </cell>
          <cell r="D20">
            <v>23500</v>
          </cell>
          <cell r="E20">
            <v>3781.2902988038081</v>
          </cell>
          <cell r="F20">
            <v>27281.290298803808</v>
          </cell>
          <cell r="G20">
            <v>0</v>
          </cell>
          <cell r="H20">
            <v>0</v>
          </cell>
          <cell r="I20">
            <v>27281.290298803808</v>
          </cell>
          <cell r="J20">
            <v>20</v>
          </cell>
          <cell r="K20">
            <v>1364.0645149401903</v>
          </cell>
          <cell r="L20">
            <v>27281.290298803804</v>
          </cell>
          <cell r="M20">
            <v>27281</v>
          </cell>
          <cell r="Q20">
            <v>0</v>
          </cell>
        </row>
        <row r="21">
          <cell r="A21">
            <v>7</v>
          </cell>
          <cell r="B21" t="str">
            <v xml:space="preserve">  NAZLEEN RAMZANALI</v>
          </cell>
          <cell r="C21" t="str">
            <v>B89038</v>
          </cell>
          <cell r="D21">
            <v>48000</v>
          </cell>
          <cell r="E21">
            <v>10511.443293870923</v>
          </cell>
          <cell r="F21">
            <v>58511.443293870921</v>
          </cell>
          <cell r="G21">
            <v>0</v>
          </cell>
          <cell r="H21">
            <v>0</v>
          </cell>
          <cell r="I21">
            <v>58511.443293870921</v>
          </cell>
          <cell r="J21">
            <v>20</v>
          </cell>
          <cell r="K21">
            <v>2925.5721646935463</v>
          </cell>
          <cell r="L21">
            <v>58511.443293870921</v>
          </cell>
          <cell r="M21">
            <v>58511</v>
          </cell>
          <cell r="Q21">
            <v>0</v>
          </cell>
        </row>
        <row r="22">
          <cell r="A22" t="str">
            <v>CLASS OF 1991 - From Dec 31, 93</v>
          </cell>
          <cell r="D22">
            <v>191900</v>
          </cell>
          <cell r="E22">
            <v>44112.410083544026</v>
          </cell>
          <cell r="F22">
            <v>236012.41008354403</v>
          </cell>
          <cell r="G22">
            <v>0</v>
          </cell>
          <cell r="I22">
            <v>236012.41008354403</v>
          </cell>
          <cell r="K22">
            <v>11800.620504177201</v>
          </cell>
          <cell r="L22">
            <v>236012.41008354403</v>
          </cell>
          <cell r="M22">
            <v>183421</v>
          </cell>
          <cell r="N22">
            <v>0</v>
          </cell>
          <cell r="P22">
            <v>52590.09869636751</v>
          </cell>
          <cell r="Q22">
            <v>-0.13659852834462072</v>
          </cell>
          <cell r="R22">
            <v>52589.962097839161</v>
          </cell>
        </row>
        <row r="23">
          <cell r="A23">
            <v>1</v>
          </cell>
          <cell r="B23" t="str">
            <v xml:space="preserve">  SHAHIDA PARVEEN</v>
          </cell>
          <cell r="C23" t="str">
            <v>B90019</v>
          </cell>
          <cell r="D23">
            <v>59000</v>
          </cell>
          <cell r="E23">
            <v>21187.848176867905</v>
          </cell>
          <cell r="F23">
            <v>80187.848176867905</v>
          </cell>
          <cell r="G23">
            <v>0</v>
          </cell>
          <cell r="H23">
            <v>0</v>
          </cell>
          <cell r="I23">
            <v>80187.848176867905</v>
          </cell>
          <cell r="J23">
            <v>20</v>
          </cell>
          <cell r="K23">
            <v>4009.3924088433951</v>
          </cell>
          <cell r="L23">
            <v>80187.848176867905</v>
          </cell>
          <cell r="M23">
            <v>0</v>
          </cell>
          <cell r="P23">
            <v>80187.848176867905</v>
          </cell>
          <cell r="Q23">
            <v>0</v>
          </cell>
          <cell r="R23">
            <v>80187.848176867905</v>
          </cell>
          <cell r="S23">
            <v>0</v>
          </cell>
        </row>
        <row r="24">
          <cell r="A24" t="str">
            <v>CLASS OF 1992 - From Dec 31, 94</v>
          </cell>
          <cell r="D24">
            <v>59000</v>
          </cell>
          <cell r="E24">
            <v>21187.848176867905</v>
          </cell>
          <cell r="F24">
            <v>80187.848176867905</v>
          </cell>
          <cell r="G24">
            <v>0</v>
          </cell>
          <cell r="H24">
            <v>0</v>
          </cell>
          <cell r="I24">
            <v>80187.848176867905</v>
          </cell>
          <cell r="J24">
            <v>20</v>
          </cell>
          <cell r="K24">
            <v>4009.3924088433951</v>
          </cell>
          <cell r="L24">
            <v>80187.848176867905</v>
          </cell>
          <cell r="M24">
            <v>0</v>
          </cell>
          <cell r="P24">
            <v>80187.848176867905</v>
          </cell>
          <cell r="Q24">
            <v>0</v>
          </cell>
          <cell r="R24">
            <v>80187.848176867905</v>
          </cell>
        </row>
        <row r="25">
          <cell r="A25">
            <v>1</v>
          </cell>
          <cell r="B25" t="str">
            <v xml:space="preserve">  AFSHAN NAZLIN</v>
          </cell>
          <cell r="C25" t="str">
            <v>B91009</v>
          </cell>
          <cell r="D25">
            <v>8783</v>
          </cell>
          <cell r="E25">
            <v>1883.684343342899</v>
          </cell>
          <cell r="F25">
            <v>10666.684343342899</v>
          </cell>
          <cell r="G25">
            <v>0</v>
          </cell>
          <cell r="H25">
            <v>0</v>
          </cell>
          <cell r="I25">
            <v>10666.684343342899</v>
          </cell>
          <cell r="J25">
            <v>20</v>
          </cell>
          <cell r="K25">
            <v>533.33421716714497</v>
          </cell>
          <cell r="L25">
            <v>10666.684343342899</v>
          </cell>
          <cell r="M25">
            <v>10667</v>
          </cell>
          <cell r="Q25">
            <v>-0.31565665710149915</v>
          </cell>
        </row>
        <row r="26">
          <cell r="A26">
            <v>2</v>
          </cell>
          <cell r="B26" t="str">
            <v xml:space="preserve">  REHANA AFGHANI</v>
          </cell>
          <cell r="C26" t="str">
            <v>B91033</v>
          </cell>
          <cell r="D26">
            <v>30783</v>
          </cell>
          <cell r="E26">
            <v>2618.1381516270585</v>
          </cell>
          <cell r="F26">
            <v>33401.138151627056</v>
          </cell>
          <cell r="G26">
            <v>0</v>
          </cell>
          <cell r="H26">
            <v>0</v>
          </cell>
          <cell r="I26">
            <v>33401.138151627056</v>
          </cell>
          <cell r="J26">
            <v>20</v>
          </cell>
          <cell r="K26">
            <v>1670.0569075813528</v>
          </cell>
          <cell r="L26">
            <v>33401.138151627056</v>
          </cell>
          <cell r="M26">
            <v>33401</v>
          </cell>
          <cell r="Q26">
            <v>0</v>
          </cell>
        </row>
        <row r="27">
          <cell r="A27" t="str">
            <v>CLASS OF 1993  - From Dec 31, 95</v>
          </cell>
          <cell r="D27">
            <v>39566</v>
          </cell>
          <cell r="E27">
            <v>4501.8224949699579</v>
          </cell>
          <cell r="F27">
            <v>44067.822494969951</v>
          </cell>
          <cell r="G27">
            <v>0</v>
          </cell>
          <cell r="H27">
            <v>0</v>
          </cell>
          <cell r="I27">
            <v>44067.822494969951</v>
          </cell>
          <cell r="J27">
            <v>40</v>
          </cell>
          <cell r="K27">
            <v>2203.3911247484975</v>
          </cell>
          <cell r="L27">
            <v>44067.822494969951</v>
          </cell>
          <cell r="M27">
            <v>44068</v>
          </cell>
          <cell r="N27">
            <v>0</v>
          </cell>
          <cell r="P27">
            <v>0</v>
          </cell>
          <cell r="Q27">
            <v>-0.31565665710149915</v>
          </cell>
          <cell r="R27">
            <v>0</v>
          </cell>
        </row>
        <row r="28">
          <cell r="A28">
            <v>1</v>
          </cell>
          <cell r="B28" t="str">
            <v xml:space="preserve">  ROBINA JAFFAR</v>
          </cell>
          <cell r="C28" t="str">
            <v>B92014</v>
          </cell>
          <cell r="D28">
            <v>38000</v>
          </cell>
          <cell r="E28">
            <v>11371.794815634003</v>
          </cell>
          <cell r="F28">
            <v>49371.794815633999</v>
          </cell>
          <cell r="G28">
            <v>0</v>
          </cell>
          <cell r="H28">
            <v>0</v>
          </cell>
          <cell r="I28">
            <v>49371.794815633999</v>
          </cell>
          <cell r="J28">
            <v>20</v>
          </cell>
          <cell r="K28">
            <v>2468.5897407817001</v>
          </cell>
          <cell r="L28">
            <v>49371.794815633999</v>
          </cell>
          <cell r="M28">
            <v>0</v>
          </cell>
          <cell r="P28">
            <v>49371.794815633999</v>
          </cell>
          <cell r="Q28">
            <v>0</v>
          </cell>
          <cell r="R28">
            <v>49371.794815633999</v>
          </cell>
          <cell r="S28">
            <v>0</v>
          </cell>
        </row>
        <row r="29">
          <cell r="A29">
            <v>2</v>
          </cell>
          <cell r="B29" t="str">
            <v xml:space="preserve">  SHABNUM PIRANI</v>
          </cell>
          <cell r="C29" t="str">
            <v>B92024</v>
          </cell>
          <cell r="D29">
            <v>15000</v>
          </cell>
          <cell r="E29">
            <v>1125.05556</v>
          </cell>
          <cell r="F29">
            <v>16125.055560000001</v>
          </cell>
          <cell r="G29">
            <v>0</v>
          </cell>
          <cell r="H29">
            <v>0</v>
          </cell>
          <cell r="I29">
            <v>16125.055560000001</v>
          </cell>
          <cell r="J29">
            <v>20</v>
          </cell>
          <cell r="K29">
            <v>806.25277800000003</v>
          </cell>
          <cell r="L29">
            <v>16125.055560000001</v>
          </cell>
          <cell r="M29">
            <v>16125</v>
          </cell>
          <cell r="Q29">
            <v>0</v>
          </cell>
        </row>
        <row r="30">
          <cell r="A30">
            <v>3</v>
          </cell>
          <cell r="B30" t="str">
            <v xml:space="preserve">  GULZAREEN EMMANUEL</v>
          </cell>
          <cell r="C30" t="str">
            <v>B92025</v>
          </cell>
          <cell r="D30">
            <v>32000</v>
          </cell>
          <cell r="E30">
            <v>4293.3495613139203</v>
          </cell>
          <cell r="F30">
            <v>36293.349561313924</v>
          </cell>
          <cell r="G30">
            <v>0</v>
          </cell>
          <cell r="H30">
            <v>0</v>
          </cell>
          <cell r="I30">
            <v>36293.349561313924</v>
          </cell>
          <cell r="J30">
            <v>20</v>
          </cell>
          <cell r="K30">
            <v>1814.6674780656963</v>
          </cell>
          <cell r="L30">
            <v>36293.349561313924</v>
          </cell>
          <cell r="M30">
            <v>36293</v>
          </cell>
          <cell r="Q30">
            <v>0</v>
          </cell>
        </row>
        <row r="31">
          <cell r="A31">
            <v>4</v>
          </cell>
          <cell r="B31" t="str">
            <v xml:space="preserve">  ANJUNA RANI ROY</v>
          </cell>
          <cell r="C31" t="str">
            <v>B92034</v>
          </cell>
          <cell r="D31">
            <v>166959.17000000001</v>
          </cell>
          <cell r="E31">
            <v>46989.966722808218</v>
          </cell>
          <cell r="F31">
            <v>213949.13672280824</v>
          </cell>
          <cell r="G31">
            <v>0</v>
          </cell>
          <cell r="H31">
            <v>0</v>
          </cell>
          <cell r="I31">
            <v>213949.13672280824</v>
          </cell>
          <cell r="J31">
            <v>20</v>
          </cell>
          <cell r="K31">
            <v>10697.456836140413</v>
          </cell>
          <cell r="L31">
            <v>213949.13672280824</v>
          </cell>
          <cell r="M31">
            <v>18000</v>
          </cell>
          <cell r="N31">
            <v>2000</v>
          </cell>
          <cell r="P31">
            <v>193949.13672280824</v>
          </cell>
          <cell r="Q31">
            <v>0</v>
          </cell>
          <cell r="R31">
            <v>193949.13672280824</v>
          </cell>
        </row>
        <row r="32">
          <cell r="A32">
            <v>5</v>
          </cell>
          <cell r="B32" t="str">
            <v xml:space="preserve">  MUSSARAT ASAD</v>
          </cell>
          <cell r="C32" t="str">
            <v>B92046</v>
          </cell>
          <cell r="D32">
            <v>8000</v>
          </cell>
          <cell r="E32">
            <v>320.98399999999998</v>
          </cell>
          <cell r="F32">
            <v>8320.9840000000004</v>
          </cell>
          <cell r="G32">
            <v>0</v>
          </cell>
          <cell r="H32">
            <v>0</v>
          </cell>
          <cell r="I32">
            <v>8320.9840000000004</v>
          </cell>
          <cell r="J32">
            <v>20</v>
          </cell>
          <cell r="K32">
            <v>416.04920000000004</v>
          </cell>
          <cell r="L32">
            <v>8320.9840000000004</v>
          </cell>
          <cell r="M32">
            <v>8321</v>
          </cell>
          <cell r="P32">
            <v>0</v>
          </cell>
        </row>
        <row r="33">
          <cell r="A33">
            <v>6</v>
          </cell>
          <cell r="B33" t="str">
            <v xml:space="preserve">  JACOLINE PARKASH</v>
          </cell>
          <cell r="C33" t="str">
            <v>B93003</v>
          </cell>
          <cell r="D33">
            <v>35000</v>
          </cell>
          <cell r="E33">
            <v>4598.3568353631999</v>
          </cell>
          <cell r="F33">
            <v>39598.3568353632</v>
          </cell>
          <cell r="G33">
            <v>0</v>
          </cell>
          <cell r="H33">
            <v>0</v>
          </cell>
          <cell r="I33">
            <v>39598.3568353632</v>
          </cell>
          <cell r="J33">
            <v>20</v>
          </cell>
          <cell r="K33">
            <v>1979.9178417681601</v>
          </cell>
          <cell r="L33">
            <v>39598.3568353632</v>
          </cell>
          <cell r="M33">
            <v>39598</v>
          </cell>
          <cell r="Q33">
            <v>0</v>
          </cell>
        </row>
        <row r="34">
          <cell r="A34" t="str">
            <v>CLASS OF 1994 - From Dec 31, 96</v>
          </cell>
          <cell r="D34">
            <v>294959.17000000004</v>
          </cell>
          <cell r="E34">
            <v>68699.507495119338</v>
          </cell>
          <cell r="F34">
            <v>363658.67749511934</v>
          </cell>
          <cell r="G34">
            <v>0</v>
          </cell>
          <cell r="H34">
            <v>0</v>
          </cell>
          <cell r="I34">
            <v>363658.67749511934</v>
          </cell>
          <cell r="K34">
            <v>18182.93387475597</v>
          </cell>
          <cell r="L34">
            <v>363658.67749511934</v>
          </cell>
          <cell r="M34">
            <v>118337</v>
          </cell>
          <cell r="N34">
            <v>2000</v>
          </cell>
          <cell r="P34">
            <v>243320.93153844224</v>
          </cell>
          <cell r="Q34">
            <v>0</v>
          </cell>
          <cell r="R34">
            <v>243320.93153844224</v>
          </cell>
        </row>
        <row r="35">
          <cell r="A35">
            <v>1</v>
          </cell>
          <cell r="B35" t="str">
            <v xml:space="preserve">  NARGIS ALI</v>
          </cell>
          <cell r="C35" t="str">
            <v>B90006</v>
          </cell>
          <cell r="D35">
            <v>15500</v>
          </cell>
          <cell r="E35">
            <v>1256.8002240000001</v>
          </cell>
          <cell r="F35">
            <v>16756.800223999999</v>
          </cell>
          <cell r="G35">
            <v>0</v>
          </cell>
          <cell r="H35">
            <v>0</v>
          </cell>
          <cell r="I35">
            <v>16756.800223999999</v>
          </cell>
          <cell r="J35">
            <v>20</v>
          </cell>
          <cell r="K35">
            <v>837.84001119999994</v>
          </cell>
          <cell r="L35">
            <v>16756.800223999999</v>
          </cell>
          <cell r="M35">
            <v>16757</v>
          </cell>
          <cell r="P35">
            <v>0</v>
          </cell>
          <cell r="Q35">
            <v>-0.19977600000129314</v>
          </cell>
        </row>
        <row r="36">
          <cell r="A36">
            <v>2</v>
          </cell>
          <cell r="B36" t="str">
            <v xml:space="preserve">  ISMAT PARVEEN</v>
          </cell>
          <cell r="C36" t="str">
            <v>B91057</v>
          </cell>
          <cell r="D36">
            <v>35000</v>
          </cell>
          <cell r="E36">
            <v>5710.413776623288</v>
          </cell>
          <cell r="F36">
            <v>40710.413776623289</v>
          </cell>
          <cell r="G36">
            <v>0</v>
          </cell>
          <cell r="H36">
            <v>0</v>
          </cell>
          <cell r="I36">
            <v>40710.413776623289</v>
          </cell>
          <cell r="J36">
            <v>20</v>
          </cell>
          <cell r="K36">
            <v>2035.5206888311645</v>
          </cell>
          <cell r="L36">
            <v>40710.413776623289</v>
          </cell>
          <cell r="M36">
            <v>28748</v>
          </cell>
          <cell r="P36">
            <v>11962.413776623289</v>
          </cell>
          <cell r="Q36">
            <v>0</v>
          </cell>
          <cell r="R36">
            <v>11962.413776623289</v>
          </cell>
          <cell r="S36">
            <v>0</v>
          </cell>
        </row>
        <row r="37">
          <cell r="A37">
            <v>3</v>
          </cell>
          <cell r="B37" t="str">
            <v xml:space="preserve">  TAMIZA LAKHANI</v>
          </cell>
          <cell r="C37" t="str">
            <v>B93018</v>
          </cell>
          <cell r="D37">
            <v>20000</v>
          </cell>
          <cell r="E37">
            <v>3442.4485930365413</v>
          </cell>
          <cell r="F37">
            <v>23442.448593036541</v>
          </cell>
          <cell r="G37">
            <v>0</v>
          </cell>
          <cell r="H37">
            <v>0</v>
          </cell>
          <cell r="I37">
            <v>23442.448593036541</v>
          </cell>
          <cell r="J37">
            <v>20</v>
          </cell>
          <cell r="K37">
            <v>1172.1224296518271</v>
          </cell>
          <cell r="L37">
            <v>23442.448593036541</v>
          </cell>
          <cell r="M37">
            <v>8075</v>
          </cell>
          <cell r="P37">
            <v>15367.448593036541</v>
          </cell>
          <cell r="Q37">
            <v>0</v>
          </cell>
          <cell r="R37">
            <v>15367.448593036541</v>
          </cell>
          <cell r="S37">
            <v>0</v>
          </cell>
        </row>
        <row r="38">
          <cell r="A38">
            <v>4</v>
          </cell>
          <cell r="B38" t="str">
            <v xml:space="preserve">  HAMIDAH LAKHANI</v>
          </cell>
          <cell r="C38" t="str">
            <v>B93035</v>
          </cell>
          <cell r="D38">
            <v>20000</v>
          </cell>
          <cell r="E38">
            <v>5502.8152956326594</v>
          </cell>
          <cell r="F38">
            <v>25502.815295632659</v>
          </cell>
          <cell r="G38">
            <v>0</v>
          </cell>
          <cell r="H38">
            <v>0</v>
          </cell>
          <cell r="I38">
            <v>25502.815295632659</v>
          </cell>
          <cell r="J38">
            <v>20</v>
          </cell>
          <cell r="K38">
            <v>1275.1407647816329</v>
          </cell>
          <cell r="L38">
            <v>25502.815295632659</v>
          </cell>
          <cell r="M38">
            <v>500</v>
          </cell>
          <cell r="P38">
            <v>25002.815295632659</v>
          </cell>
          <cell r="Q38">
            <v>0</v>
          </cell>
          <cell r="R38">
            <v>25002.815295632659</v>
          </cell>
          <cell r="S38">
            <v>0</v>
          </cell>
        </row>
        <row r="39">
          <cell r="A39">
            <v>5</v>
          </cell>
          <cell r="B39" t="str">
            <v xml:space="preserve">  SHAGUFTA KAMRAN</v>
          </cell>
          <cell r="C39" t="str">
            <v>B93039</v>
          </cell>
          <cell r="D39">
            <v>22000</v>
          </cell>
          <cell r="E39">
            <v>6211.7297254833056</v>
          </cell>
          <cell r="F39">
            <v>28211.729725483307</v>
          </cell>
          <cell r="G39">
            <v>0</v>
          </cell>
          <cell r="H39">
            <v>0</v>
          </cell>
          <cell r="I39">
            <v>28211.729725483307</v>
          </cell>
          <cell r="J39">
            <v>20</v>
          </cell>
          <cell r="K39">
            <v>1410.5864862741653</v>
          </cell>
          <cell r="L39">
            <v>28211.729725483307</v>
          </cell>
          <cell r="M39">
            <v>0</v>
          </cell>
          <cell r="P39">
            <v>28211.729725483307</v>
          </cell>
          <cell r="Q39">
            <v>0</v>
          </cell>
          <cell r="R39">
            <v>28211.729725483307</v>
          </cell>
          <cell r="S39">
            <v>0</v>
          </cell>
        </row>
        <row r="40">
          <cell r="A40">
            <v>6</v>
          </cell>
          <cell r="B40" t="str">
            <v xml:space="preserve">  NADIA QADANI</v>
          </cell>
          <cell r="C40" t="str">
            <v>B93055</v>
          </cell>
          <cell r="D40">
            <v>24400</v>
          </cell>
          <cell r="E40">
            <v>1752.4181510400001</v>
          </cell>
          <cell r="F40">
            <v>26152.418151040001</v>
          </cell>
          <cell r="G40">
            <v>0</v>
          </cell>
          <cell r="H40">
            <v>0</v>
          </cell>
          <cell r="I40">
            <v>26152.418151040001</v>
          </cell>
          <cell r="J40">
            <v>20</v>
          </cell>
          <cell r="K40">
            <v>1307.6209075520001</v>
          </cell>
          <cell r="L40">
            <v>26152.418151040001</v>
          </cell>
          <cell r="M40">
            <v>26152</v>
          </cell>
          <cell r="P40">
            <v>0.41815104000124848</v>
          </cell>
          <cell r="Q40">
            <v>0</v>
          </cell>
        </row>
        <row r="41">
          <cell r="A41">
            <v>7</v>
          </cell>
          <cell r="B41" t="str">
            <v xml:space="preserve">  ZEENAT RAJAN</v>
          </cell>
          <cell r="C41" t="str">
            <v>B93056</v>
          </cell>
          <cell r="D41">
            <v>36000</v>
          </cell>
          <cell r="E41">
            <v>3326.98219208928</v>
          </cell>
          <cell r="F41">
            <v>39326.982192089279</v>
          </cell>
          <cell r="G41">
            <v>0</v>
          </cell>
          <cell r="H41">
            <v>0</v>
          </cell>
          <cell r="I41">
            <v>39326.982192089279</v>
          </cell>
          <cell r="J41">
            <v>20</v>
          </cell>
          <cell r="K41">
            <v>1966.349109604464</v>
          </cell>
          <cell r="L41">
            <v>39326.982192089279</v>
          </cell>
          <cell r="M41">
            <v>39327</v>
          </cell>
          <cell r="P41">
            <v>0</v>
          </cell>
          <cell r="Q41">
            <v>-1.7807910720875952E-2</v>
          </cell>
          <cell r="R41">
            <v>-1.7807910720875952E-2</v>
          </cell>
        </row>
        <row r="42">
          <cell r="A42" t="str">
            <v>CLASS OF 1995 - From Dec 31, 97</v>
          </cell>
          <cell r="D42">
            <v>172900</v>
          </cell>
          <cell r="E42">
            <v>27203.607957905075</v>
          </cell>
          <cell r="F42">
            <v>200103.6079579051</v>
          </cell>
          <cell r="G42">
            <v>0</v>
          </cell>
          <cell r="H42">
            <v>0</v>
          </cell>
          <cell r="I42">
            <v>200103.6079579051</v>
          </cell>
          <cell r="J42">
            <v>140</v>
          </cell>
          <cell r="K42">
            <v>10005.180397895254</v>
          </cell>
          <cell r="L42">
            <v>200103.6079579051</v>
          </cell>
          <cell r="M42">
            <v>119559</v>
          </cell>
          <cell r="N42">
            <v>0</v>
          </cell>
          <cell r="P42">
            <v>80544.825541815808</v>
          </cell>
          <cell r="Q42">
            <v>-0.21758391072216909</v>
          </cell>
          <cell r="R42">
            <v>80544.389582865086</v>
          </cell>
        </row>
        <row r="43">
          <cell r="A43">
            <v>1</v>
          </cell>
          <cell r="B43" t="str">
            <v xml:space="preserve">  WASIM AHMAD KHAN</v>
          </cell>
          <cell r="C43" t="str">
            <v>B91064</v>
          </cell>
          <cell r="D43">
            <v>43800</v>
          </cell>
          <cell r="E43">
            <v>11977.07580852785</v>
          </cell>
          <cell r="F43">
            <v>55777.07580852785</v>
          </cell>
          <cell r="G43">
            <v>0</v>
          </cell>
          <cell r="H43">
            <v>0</v>
          </cell>
          <cell r="I43">
            <v>55777.07580852785</v>
          </cell>
          <cell r="J43">
            <v>20</v>
          </cell>
          <cell r="K43">
            <v>2788.8537904263926</v>
          </cell>
          <cell r="L43">
            <v>55777.07580852785</v>
          </cell>
          <cell r="M43">
            <v>0</v>
          </cell>
          <cell r="P43">
            <v>55777.07580852785</v>
          </cell>
          <cell r="Q43">
            <v>0</v>
          </cell>
          <cell r="R43">
            <v>55777.07580852785</v>
          </cell>
        </row>
        <row r="44">
          <cell r="A44">
            <v>2</v>
          </cell>
          <cell r="B44" t="str">
            <v xml:space="preserve">  SHAMIM IQBAL</v>
          </cell>
          <cell r="C44" t="str">
            <v>B92027</v>
          </cell>
          <cell r="D44">
            <v>83000</v>
          </cell>
          <cell r="E44">
            <v>17413.942773859184</v>
          </cell>
          <cell r="F44">
            <v>100413.94277385919</v>
          </cell>
          <cell r="G44">
            <v>0</v>
          </cell>
          <cell r="H44">
            <v>0</v>
          </cell>
          <cell r="I44">
            <v>100413.94277385919</v>
          </cell>
          <cell r="J44">
            <v>20</v>
          </cell>
          <cell r="K44">
            <v>5020.6971386929599</v>
          </cell>
          <cell r="L44">
            <v>100413.94277385919</v>
          </cell>
          <cell r="M44">
            <v>13425</v>
          </cell>
          <cell r="P44">
            <v>86988.942773859191</v>
          </cell>
          <cell r="Q44">
            <v>0</v>
          </cell>
          <cell r="R44">
            <v>86988.942773859191</v>
          </cell>
        </row>
        <row r="45">
          <cell r="A45">
            <v>3</v>
          </cell>
          <cell r="B45" t="str">
            <v xml:space="preserve">  ROZINA LALJEE</v>
          </cell>
          <cell r="C45" t="str">
            <v>B93062</v>
          </cell>
          <cell r="D45">
            <v>15000</v>
          </cell>
          <cell r="E45">
            <v>2042.5078046240001</v>
          </cell>
          <cell r="F45">
            <v>17042.507804624001</v>
          </cell>
          <cell r="G45">
            <v>0</v>
          </cell>
          <cell r="H45">
            <v>0</v>
          </cell>
          <cell r="I45">
            <v>17042.507804624001</v>
          </cell>
          <cell r="J45">
            <v>20</v>
          </cell>
          <cell r="K45">
            <v>852.12539023120007</v>
          </cell>
          <cell r="L45">
            <v>17042.507804624001</v>
          </cell>
          <cell r="M45">
            <v>17043</v>
          </cell>
          <cell r="P45">
            <v>0</v>
          </cell>
          <cell r="Q45">
            <v>-0.49219537599856267</v>
          </cell>
        </row>
        <row r="46">
          <cell r="A46">
            <v>4</v>
          </cell>
          <cell r="B46" t="str">
            <v xml:space="preserve">  SHAHANA A.R. KHAN</v>
          </cell>
          <cell r="C46" t="str">
            <v>B94004</v>
          </cell>
          <cell r="D46">
            <v>50200</v>
          </cell>
          <cell r="E46">
            <v>5224.8563206399995</v>
          </cell>
          <cell r="F46">
            <v>55424.856320639999</v>
          </cell>
          <cell r="G46">
            <v>0</v>
          </cell>
          <cell r="H46">
            <v>0</v>
          </cell>
          <cell r="I46">
            <v>55424.856320639999</v>
          </cell>
          <cell r="J46">
            <v>20</v>
          </cell>
          <cell r="K46">
            <v>2771.2428160320001</v>
          </cell>
          <cell r="L46">
            <v>55424.856320639999</v>
          </cell>
          <cell r="M46">
            <v>55425</v>
          </cell>
          <cell r="P46">
            <v>0</v>
          </cell>
          <cell r="Q46">
            <v>-0.14367936000053305</v>
          </cell>
        </row>
        <row r="47">
          <cell r="A47">
            <v>5</v>
          </cell>
          <cell r="B47" t="str">
            <v xml:space="preserve">  SARFARAZ ASLAM</v>
          </cell>
          <cell r="C47" t="str">
            <v>B94015</v>
          </cell>
          <cell r="D47">
            <v>17100</v>
          </cell>
          <cell r="E47">
            <v>690.83999999999992</v>
          </cell>
          <cell r="F47">
            <v>17790.84</v>
          </cell>
          <cell r="G47">
            <v>0</v>
          </cell>
          <cell r="H47">
            <v>0</v>
          </cell>
          <cell r="I47">
            <v>17790.84</v>
          </cell>
          <cell r="J47">
            <v>20</v>
          </cell>
          <cell r="K47">
            <v>889.54200000000003</v>
          </cell>
          <cell r="L47">
            <v>17790.84</v>
          </cell>
          <cell r="M47">
            <v>17791</v>
          </cell>
          <cell r="P47">
            <v>0</v>
          </cell>
          <cell r="Q47">
            <v>-0.15999999999985448</v>
          </cell>
        </row>
        <row r="48">
          <cell r="A48">
            <v>6</v>
          </cell>
          <cell r="B48" t="str">
            <v xml:space="preserve">  ALIA SAIFULLAH</v>
          </cell>
          <cell r="C48" t="str">
            <v>B94030</v>
          </cell>
          <cell r="D48">
            <v>57600</v>
          </cell>
          <cell r="E48">
            <v>7245.8725496063998</v>
          </cell>
          <cell r="F48">
            <v>64845.8725496064</v>
          </cell>
          <cell r="G48">
            <v>0</v>
          </cell>
          <cell r="H48">
            <v>0</v>
          </cell>
          <cell r="I48">
            <v>64845.8725496064</v>
          </cell>
          <cell r="J48">
            <v>20</v>
          </cell>
          <cell r="K48">
            <v>3242.2936274803201</v>
          </cell>
          <cell r="L48">
            <v>64845.8725496064</v>
          </cell>
          <cell r="M48">
            <v>64846</v>
          </cell>
          <cell r="P48">
            <v>0</v>
          </cell>
          <cell r="Q48">
            <v>-0.12745039360015653</v>
          </cell>
          <cell r="R48">
            <v>-0.12745039360015653</v>
          </cell>
        </row>
        <row r="49">
          <cell r="A49">
            <v>7</v>
          </cell>
          <cell r="B49" t="str">
            <v xml:space="preserve">  ASGHAR KHAN</v>
          </cell>
          <cell r="C49" t="str">
            <v>B94033</v>
          </cell>
          <cell r="D49">
            <v>0</v>
          </cell>
          <cell r="E49">
            <v>8.0000000000000002E-3</v>
          </cell>
          <cell r="F49">
            <v>8.0000000000000002E-3</v>
          </cell>
          <cell r="G49">
            <v>0</v>
          </cell>
          <cell r="H49">
            <v>0</v>
          </cell>
          <cell r="I49">
            <v>8.0000000000000002E-3</v>
          </cell>
          <cell r="J49">
            <v>20</v>
          </cell>
          <cell r="K49">
            <v>4.0000000000000002E-4</v>
          </cell>
          <cell r="L49">
            <v>8.0000000000000002E-3</v>
          </cell>
          <cell r="P49">
            <v>8.0000000000000002E-3</v>
          </cell>
          <cell r="Q49">
            <v>0</v>
          </cell>
          <cell r="R49">
            <v>8.0000000000000002E-3</v>
          </cell>
        </row>
        <row r="50">
          <cell r="A50">
            <v>8</v>
          </cell>
          <cell r="B50" t="str">
            <v xml:space="preserve">  NAHEED BARKETALI</v>
          </cell>
          <cell r="C50" t="str">
            <v>B94037</v>
          </cell>
          <cell r="D50">
            <v>24400</v>
          </cell>
          <cell r="E50">
            <v>3104.2952800000003</v>
          </cell>
          <cell r="F50">
            <v>27504.295279999998</v>
          </cell>
          <cell r="G50">
            <v>0</v>
          </cell>
          <cell r="H50">
            <v>0</v>
          </cell>
          <cell r="I50">
            <v>27504.295279999998</v>
          </cell>
          <cell r="J50">
            <v>20</v>
          </cell>
          <cell r="K50">
            <v>1375.2147639999998</v>
          </cell>
          <cell r="L50">
            <v>27504.295279999998</v>
          </cell>
          <cell r="M50">
            <v>27504</v>
          </cell>
          <cell r="P50">
            <v>0.29527999999845633</v>
          </cell>
          <cell r="Q50">
            <v>0</v>
          </cell>
          <cell r="R50">
            <v>0.29527999999845633</v>
          </cell>
        </row>
        <row r="51">
          <cell r="A51">
            <v>9</v>
          </cell>
          <cell r="B51" t="str">
            <v xml:space="preserve">  NADIA A. RAHIM</v>
          </cell>
          <cell r="C51" t="str">
            <v>B94038</v>
          </cell>
          <cell r="D51">
            <v>59000</v>
          </cell>
          <cell r="E51">
            <v>5980.2557055999996</v>
          </cell>
          <cell r="F51">
            <v>64980.255705600001</v>
          </cell>
          <cell r="G51">
            <v>0</v>
          </cell>
          <cell r="H51">
            <v>0</v>
          </cell>
          <cell r="I51">
            <v>64980.255705600001</v>
          </cell>
          <cell r="J51">
            <v>20</v>
          </cell>
          <cell r="K51">
            <v>3249.0127852800001</v>
          </cell>
          <cell r="L51">
            <v>64980.255705600001</v>
          </cell>
          <cell r="M51">
            <v>64980</v>
          </cell>
          <cell r="P51">
            <v>0.25570560000051046</v>
          </cell>
          <cell r="Q51">
            <v>0</v>
          </cell>
          <cell r="R51">
            <v>0.25570560000051046</v>
          </cell>
        </row>
        <row r="52">
          <cell r="A52" t="str">
            <v>CLASS OF 1996 - From Dec 31, 98</v>
          </cell>
          <cell r="D52">
            <v>350100</v>
          </cell>
          <cell r="E52">
            <v>53679.654242857432</v>
          </cell>
          <cell r="F52">
            <v>403779.65424285748</v>
          </cell>
          <cell r="G52">
            <v>0</v>
          </cell>
          <cell r="H52">
            <v>0</v>
          </cell>
          <cell r="I52">
            <v>403779.65424285748</v>
          </cell>
          <cell r="K52">
            <v>20188.982712142872</v>
          </cell>
          <cell r="L52">
            <v>403779.65424285748</v>
          </cell>
          <cell r="M52">
            <v>261014</v>
          </cell>
          <cell r="N52">
            <v>0</v>
          </cell>
          <cell r="P52">
            <v>142766.57756798703</v>
          </cell>
          <cell r="Q52">
            <v>-0.92332512959910673</v>
          </cell>
          <cell r="R52">
            <v>142766.45011759343</v>
          </cell>
        </row>
        <row r="53">
          <cell r="A53">
            <v>1</v>
          </cell>
          <cell r="B53" t="str">
            <v xml:space="preserve">  ASHRAF VIRANI</v>
          </cell>
          <cell r="C53" t="str">
            <v>B95033</v>
          </cell>
          <cell r="D53">
            <v>59000</v>
          </cell>
          <cell r="E53">
            <v>4078.2712000000001</v>
          </cell>
          <cell r="F53">
            <v>63078.271200000003</v>
          </cell>
          <cell r="G53">
            <v>0</v>
          </cell>
          <cell r="H53">
            <v>0</v>
          </cell>
          <cell r="I53">
            <v>63078.271200000003</v>
          </cell>
          <cell r="J53">
            <v>20</v>
          </cell>
          <cell r="K53">
            <v>3153.91356</v>
          </cell>
          <cell r="L53">
            <v>63078.271200000003</v>
          </cell>
          <cell r="M53">
            <v>63078.6</v>
          </cell>
          <cell r="P53">
            <v>0</v>
          </cell>
          <cell r="Q53">
            <v>-0.32879999999568099</v>
          </cell>
        </row>
        <row r="54">
          <cell r="A54">
            <v>2</v>
          </cell>
          <cell r="B54" t="str">
            <v xml:space="preserve">  NASREEN RAJANI</v>
          </cell>
          <cell r="C54" t="str">
            <v>B95026</v>
          </cell>
          <cell r="D54">
            <v>57200</v>
          </cell>
          <cell r="E54">
            <v>4010.0888000000004</v>
          </cell>
          <cell r="F54">
            <v>61210.088799999998</v>
          </cell>
          <cell r="G54">
            <v>0</v>
          </cell>
          <cell r="H54">
            <v>0</v>
          </cell>
          <cell r="I54">
            <v>61210.088799999998</v>
          </cell>
          <cell r="J54">
            <v>20</v>
          </cell>
          <cell r="K54">
            <v>3060.5044399999997</v>
          </cell>
          <cell r="L54">
            <v>61210.088799999998</v>
          </cell>
          <cell r="M54">
            <v>61210</v>
          </cell>
          <cell r="P54">
            <v>8.879999999771826E-2</v>
          </cell>
          <cell r="Q54">
            <v>0</v>
          </cell>
        </row>
        <row r="55">
          <cell r="A55" t="str">
            <v>CLASS OF 1997 - From DEC 31, 99</v>
          </cell>
          <cell r="D55">
            <v>116200</v>
          </cell>
          <cell r="E55">
            <v>8088.3600000000006</v>
          </cell>
          <cell r="F55">
            <v>124288.36</v>
          </cell>
          <cell r="G55">
            <v>0</v>
          </cell>
          <cell r="I55">
            <v>124288.36</v>
          </cell>
          <cell r="J55">
            <v>40</v>
          </cell>
          <cell r="K55">
            <v>6214.4179999999997</v>
          </cell>
          <cell r="L55">
            <v>124288.36</v>
          </cell>
          <cell r="M55">
            <v>124288.6</v>
          </cell>
          <cell r="N55">
            <v>0</v>
          </cell>
          <cell r="P55">
            <v>8.879999999771826E-2</v>
          </cell>
          <cell r="Q55">
            <v>-0.32879999999568099</v>
          </cell>
          <cell r="R55">
            <v>0</v>
          </cell>
        </row>
        <row r="56">
          <cell r="A56">
            <v>1</v>
          </cell>
          <cell r="B56" t="str">
            <v xml:space="preserve">  SHEHNAZ ABDUL MALIK</v>
          </cell>
          <cell r="C56" t="str">
            <v>B96015</v>
          </cell>
          <cell r="D56">
            <v>32200</v>
          </cell>
          <cell r="E56">
            <v>6666.7712026638073</v>
          </cell>
          <cell r="F56">
            <v>38866.771202663804</v>
          </cell>
          <cell r="G56">
            <v>0</v>
          </cell>
          <cell r="H56">
            <v>0</v>
          </cell>
          <cell r="I56">
            <v>38866.771202663804</v>
          </cell>
          <cell r="J56">
            <v>20</v>
          </cell>
          <cell r="K56">
            <v>1943.3385601331902</v>
          </cell>
          <cell r="L56">
            <v>38866.771202663804</v>
          </cell>
          <cell r="M56">
            <v>0</v>
          </cell>
          <cell r="P56">
            <v>38866.771202663804</v>
          </cell>
          <cell r="Q56">
            <v>0</v>
          </cell>
          <cell r="R56">
            <v>38866.771202663804</v>
          </cell>
          <cell r="S56">
            <v>0</v>
          </cell>
        </row>
        <row r="57">
          <cell r="A57">
            <v>2</v>
          </cell>
          <cell r="B57" t="str">
            <v xml:space="preserve">  ROZINA SHERALI SAJAN</v>
          </cell>
          <cell r="C57" t="str">
            <v>B94046</v>
          </cell>
          <cell r="D57">
            <v>30400</v>
          </cell>
          <cell r="E57">
            <v>1523.4968000000001</v>
          </cell>
          <cell r="F57">
            <v>31923.496800000001</v>
          </cell>
          <cell r="G57">
            <v>0</v>
          </cell>
          <cell r="H57">
            <v>0</v>
          </cell>
          <cell r="I57">
            <v>31923.496800000001</v>
          </cell>
          <cell r="J57">
            <v>20</v>
          </cell>
          <cell r="K57">
            <v>1596.1748400000001</v>
          </cell>
          <cell r="L57">
            <v>31923.496800000001</v>
          </cell>
          <cell r="M57">
            <v>31923.599999999999</v>
          </cell>
          <cell r="P57">
            <v>0</v>
          </cell>
          <cell r="Q57">
            <v>-0.10319999999774154</v>
          </cell>
          <cell r="R57">
            <v>-0.10319999999774154</v>
          </cell>
        </row>
        <row r="58">
          <cell r="A58">
            <v>3</v>
          </cell>
          <cell r="B58" t="str">
            <v xml:space="preserve">  KULSOOM KAUSER</v>
          </cell>
          <cell r="C58" t="str">
            <v>B96029</v>
          </cell>
          <cell r="D58">
            <v>79645</v>
          </cell>
          <cell r="E58">
            <v>14093.159003776002</v>
          </cell>
          <cell r="F58">
            <v>93738.159003776003</v>
          </cell>
          <cell r="G58">
            <v>0</v>
          </cell>
          <cell r="H58">
            <v>0</v>
          </cell>
          <cell r="I58">
            <v>93738.159003776003</v>
          </cell>
          <cell r="J58">
            <v>20</v>
          </cell>
          <cell r="K58">
            <v>4686.9079501888</v>
          </cell>
          <cell r="L58">
            <v>93738.159003776003</v>
          </cell>
          <cell r="M58">
            <v>8168</v>
          </cell>
          <cell r="P58">
            <v>85570.159003776003</v>
          </cell>
          <cell r="Q58">
            <v>0</v>
          </cell>
          <cell r="R58">
            <v>85570.159003776003</v>
          </cell>
        </row>
        <row r="59">
          <cell r="A59" t="str">
            <v>CLASS OF 1998 - From Dec 31, 2000</v>
          </cell>
          <cell r="D59">
            <v>142245</v>
          </cell>
          <cell r="E59">
            <v>22283.427006439808</v>
          </cell>
          <cell r="F59">
            <v>164528.4270064398</v>
          </cell>
          <cell r="G59">
            <v>0</v>
          </cell>
          <cell r="I59">
            <v>164528.4270064398</v>
          </cell>
          <cell r="K59">
            <v>8226.4213503219908</v>
          </cell>
          <cell r="L59">
            <v>164528.4270064398</v>
          </cell>
          <cell r="M59">
            <v>40091.599999999999</v>
          </cell>
          <cell r="N59">
            <v>0</v>
          </cell>
          <cell r="P59">
            <v>124436.93020643981</v>
          </cell>
          <cell r="Q59">
            <v>-0.10319999999774154</v>
          </cell>
          <cell r="R59">
            <v>124436.82700643981</v>
          </cell>
        </row>
        <row r="60">
          <cell r="A60">
            <v>1</v>
          </cell>
          <cell r="B60" t="str">
            <v>RAISA KAUSAR</v>
          </cell>
          <cell r="C60" t="str">
            <v>B97014</v>
          </cell>
          <cell r="D60">
            <v>79000</v>
          </cell>
          <cell r="E60">
            <v>10612.232126995201</v>
          </cell>
          <cell r="F60">
            <v>89612.232126995194</v>
          </cell>
          <cell r="G60">
            <v>0</v>
          </cell>
          <cell r="H60">
            <v>0</v>
          </cell>
          <cell r="I60">
            <v>89612.232126995194</v>
          </cell>
          <cell r="J60">
            <v>20</v>
          </cell>
          <cell r="K60">
            <v>4480.6116063497593</v>
          </cell>
          <cell r="L60">
            <v>89612.232126995194</v>
          </cell>
          <cell r="M60">
            <v>40000</v>
          </cell>
          <cell r="P60">
            <v>49612.232126995194</v>
          </cell>
          <cell r="Q60">
            <v>0</v>
          </cell>
          <cell r="R60">
            <v>49612.232126995194</v>
          </cell>
        </row>
        <row r="61">
          <cell r="A61">
            <v>2</v>
          </cell>
          <cell r="B61" t="str">
            <v>ROZINA SHIVJI</v>
          </cell>
          <cell r="C61" t="str">
            <v>B97027</v>
          </cell>
          <cell r="D61">
            <v>76350</v>
          </cell>
          <cell r="E61">
            <v>1917</v>
          </cell>
          <cell r="F61">
            <v>78267</v>
          </cell>
          <cell r="G61">
            <v>0</v>
          </cell>
          <cell r="H61">
            <v>0</v>
          </cell>
          <cell r="I61">
            <v>78267</v>
          </cell>
          <cell r="J61">
            <v>20</v>
          </cell>
          <cell r="K61">
            <v>3913.35</v>
          </cell>
          <cell r="L61">
            <v>78267</v>
          </cell>
          <cell r="M61">
            <v>78267</v>
          </cell>
          <cell r="P61">
            <v>0</v>
          </cell>
          <cell r="Q61">
            <v>0</v>
          </cell>
          <cell r="R61">
            <v>0</v>
          </cell>
        </row>
        <row r="62">
          <cell r="A62">
            <v>3</v>
          </cell>
          <cell r="B62" t="str">
            <v xml:space="preserve">  LAILA JAN MOHAMMAD KHOWAJA</v>
          </cell>
          <cell r="C62" t="str">
            <v>B94025</v>
          </cell>
          <cell r="D62">
            <v>36900</v>
          </cell>
          <cell r="E62">
            <v>6757.9960929984009</v>
          </cell>
          <cell r="F62">
            <v>43657.996092998401</v>
          </cell>
          <cell r="G62">
            <v>0</v>
          </cell>
          <cell r="H62">
            <v>0</v>
          </cell>
          <cell r="I62">
            <v>43657.996092998401</v>
          </cell>
          <cell r="J62">
            <v>20</v>
          </cell>
          <cell r="K62">
            <v>2182.89980464992</v>
          </cell>
          <cell r="L62">
            <v>43657.996092998401</v>
          </cell>
          <cell r="M62">
            <v>0</v>
          </cell>
          <cell r="P62">
            <v>43657.996092998401</v>
          </cell>
          <cell r="Q62">
            <v>0</v>
          </cell>
          <cell r="R62">
            <v>43657.996092998401</v>
          </cell>
        </row>
        <row r="63">
          <cell r="A63">
            <v>4</v>
          </cell>
          <cell r="B63" t="str">
            <v>DAULAT HIRANI</v>
          </cell>
          <cell r="C63" t="str">
            <v>B97013</v>
          </cell>
          <cell r="D63">
            <v>38600</v>
          </cell>
          <cell r="E63">
            <v>2971.02</v>
          </cell>
          <cell r="F63">
            <v>41571.019999999997</v>
          </cell>
          <cell r="G63">
            <v>0</v>
          </cell>
          <cell r="H63">
            <v>0</v>
          </cell>
          <cell r="I63">
            <v>41571.019999999997</v>
          </cell>
          <cell r="J63">
            <v>20</v>
          </cell>
          <cell r="K63">
            <v>2078.5509999999999</v>
          </cell>
          <cell r="L63">
            <v>41571.019999999997</v>
          </cell>
          <cell r="M63">
            <v>41571</v>
          </cell>
          <cell r="P63">
            <v>1.9999999996798579E-2</v>
          </cell>
          <cell r="Q63">
            <v>0</v>
          </cell>
          <cell r="R63">
            <v>1.9999999996798579E-2</v>
          </cell>
        </row>
        <row r="64">
          <cell r="A64" t="str">
            <v>CLASS OF 1999 - From Dec 31, 2000</v>
          </cell>
          <cell r="D64">
            <v>230850</v>
          </cell>
          <cell r="E64">
            <v>22258.248219993602</v>
          </cell>
          <cell r="F64">
            <v>253108.24821999358</v>
          </cell>
          <cell r="G64">
            <v>0</v>
          </cell>
          <cell r="I64">
            <v>253108.24821999358</v>
          </cell>
          <cell r="K64">
            <v>12655.412410999679</v>
          </cell>
          <cell r="L64">
            <v>253108.24821999358</v>
          </cell>
          <cell r="M64">
            <v>159838</v>
          </cell>
          <cell r="N64">
            <v>0</v>
          </cell>
          <cell r="P64">
            <v>93270.248219993577</v>
          </cell>
          <cell r="Q64">
            <v>0</v>
          </cell>
          <cell r="R64">
            <v>93270.248219993577</v>
          </cell>
        </row>
        <row r="65">
          <cell r="A65">
            <v>1</v>
          </cell>
          <cell r="B65" t="str">
            <v>Zehra Hassan Ali Bana</v>
          </cell>
          <cell r="C65" t="str">
            <v>B98006</v>
          </cell>
          <cell r="D65">
            <v>66500</v>
          </cell>
          <cell r="E65">
            <v>4133.3030799999997</v>
          </cell>
          <cell r="F65">
            <v>70633.303079999998</v>
          </cell>
          <cell r="G65">
            <v>0</v>
          </cell>
          <cell r="H65">
            <v>0</v>
          </cell>
          <cell r="I65">
            <v>70633.303079999998</v>
          </cell>
          <cell r="J65">
            <v>20</v>
          </cell>
          <cell r="K65">
            <v>3531.6651539999998</v>
          </cell>
          <cell r="L65">
            <v>70633.303079999998</v>
          </cell>
          <cell r="M65">
            <v>47742</v>
          </cell>
          <cell r="N65">
            <v>22891</v>
          </cell>
          <cell r="P65">
            <v>0.30307999999786261</v>
          </cell>
          <cell r="Q65">
            <v>0</v>
          </cell>
          <cell r="R65">
            <v>0.30307999999786261</v>
          </cell>
        </row>
        <row r="66">
          <cell r="A66">
            <v>2</v>
          </cell>
          <cell r="B66" t="str">
            <v>Zehra Khan Mohd. Dhamji</v>
          </cell>
          <cell r="C66" t="str">
            <v>B98008</v>
          </cell>
          <cell r="D66">
            <v>54500</v>
          </cell>
          <cell r="E66">
            <v>4023.1391920000001</v>
          </cell>
          <cell r="F66">
            <v>58523.139192000002</v>
          </cell>
          <cell r="G66">
            <v>0</v>
          </cell>
          <cell r="H66">
            <v>0</v>
          </cell>
          <cell r="I66">
            <v>58523.139192000002</v>
          </cell>
          <cell r="J66">
            <v>20</v>
          </cell>
          <cell r="K66">
            <v>2926.1569595999999</v>
          </cell>
          <cell r="L66">
            <v>58523.139192000002</v>
          </cell>
          <cell r="M66">
            <v>39900</v>
          </cell>
          <cell r="P66">
            <v>18623.139192000002</v>
          </cell>
          <cell r="Q66">
            <v>0</v>
          </cell>
          <cell r="R66">
            <v>18623.139192000002</v>
          </cell>
        </row>
        <row r="67">
          <cell r="A67">
            <v>3</v>
          </cell>
          <cell r="B67" t="str">
            <v>Laila S. Khimani</v>
          </cell>
          <cell r="C67" t="str">
            <v>B98016</v>
          </cell>
          <cell r="D67">
            <v>81000</v>
          </cell>
          <cell r="E67">
            <v>6513.8596479999997</v>
          </cell>
          <cell r="F67">
            <v>87513.859647999998</v>
          </cell>
          <cell r="G67">
            <v>0</v>
          </cell>
          <cell r="H67">
            <v>0</v>
          </cell>
          <cell r="I67">
            <v>87513.859647999998</v>
          </cell>
          <cell r="J67">
            <v>20</v>
          </cell>
          <cell r="K67">
            <v>4375.6929823999999</v>
          </cell>
          <cell r="L67">
            <v>87513.859647999998</v>
          </cell>
          <cell r="M67">
            <v>67114</v>
          </cell>
          <cell r="N67">
            <v>20400</v>
          </cell>
          <cell r="P67">
            <v>0</v>
          </cell>
          <cell r="Q67">
            <v>-0.14035200000216719</v>
          </cell>
          <cell r="R67">
            <v>-0.14035200000216719</v>
          </cell>
        </row>
        <row r="68">
          <cell r="A68">
            <v>4</v>
          </cell>
          <cell r="B68" t="str">
            <v>Ajmal Khan</v>
          </cell>
          <cell r="C68" t="str">
            <v>B98027</v>
          </cell>
          <cell r="D68">
            <v>32500</v>
          </cell>
          <cell r="E68">
            <v>5349.190184</v>
          </cell>
          <cell r="F68">
            <v>37849.190183999999</v>
          </cell>
          <cell r="G68">
            <v>0</v>
          </cell>
          <cell r="H68">
            <v>0</v>
          </cell>
          <cell r="I68">
            <v>37849.190183999999</v>
          </cell>
          <cell r="J68">
            <v>20</v>
          </cell>
          <cell r="K68">
            <v>1892.4595092</v>
          </cell>
          <cell r="L68">
            <v>37849.190183999999</v>
          </cell>
          <cell r="M68">
            <v>0</v>
          </cell>
          <cell r="P68">
            <v>37849.190183999999</v>
          </cell>
          <cell r="Q68">
            <v>0</v>
          </cell>
          <cell r="R68">
            <v>37849.190183999999</v>
          </cell>
        </row>
        <row r="69">
          <cell r="A69" t="str">
            <v>CLASS OF 2000 - From Dec 31, 2000</v>
          </cell>
          <cell r="C69">
            <v>0</v>
          </cell>
          <cell r="D69">
            <v>234500</v>
          </cell>
          <cell r="E69">
            <v>20019.492104000001</v>
          </cell>
          <cell r="F69">
            <v>254519.492104</v>
          </cell>
          <cell r="G69">
            <v>0</v>
          </cell>
          <cell r="I69">
            <v>254519.492104</v>
          </cell>
          <cell r="K69">
            <v>12725.974605199999</v>
          </cell>
          <cell r="L69">
            <v>254519.492104</v>
          </cell>
          <cell r="M69">
            <v>154756</v>
          </cell>
          <cell r="N69">
            <v>43291</v>
          </cell>
          <cell r="P69">
            <v>56472.632455999999</v>
          </cell>
          <cell r="Q69">
            <v>-0.14035200000216719</v>
          </cell>
          <cell r="R69">
            <v>56472.492103999997</v>
          </cell>
        </row>
        <row r="70">
          <cell r="A70">
            <v>1</v>
          </cell>
          <cell r="B70" t="str">
            <v>Afshan Saleem Daredia</v>
          </cell>
          <cell r="C70" t="str">
            <v>B98024</v>
          </cell>
          <cell r="D70">
            <v>48000</v>
          </cell>
          <cell r="E70">
            <v>3862.1123052799994</v>
          </cell>
          <cell r="F70">
            <v>51862.112305279996</v>
          </cell>
          <cell r="G70">
            <v>0</v>
          </cell>
          <cell r="H70">
            <v>0</v>
          </cell>
          <cell r="I70">
            <v>51862.112305279996</v>
          </cell>
          <cell r="J70">
            <v>17</v>
          </cell>
          <cell r="K70">
            <v>2593.1056152639999</v>
          </cell>
          <cell r="L70">
            <v>44082.795459487999</v>
          </cell>
          <cell r="M70">
            <v>29646</v>
          </cell>
          <cell r="N70">
            <v>14306</v>
          </cell>
          <cell r="P70">
            <v>130.79545948799932</v>
          </cell>
          <cell r="Q70">
            <v>0</v>
          </cell>
          <cell r="R70">
            <v>7910.1123052799958</v>
          </cell>
        </row>
        <row r="71">
          <cell r="A71">
            <v>2</v>
          </cell>
          <cell r="B71" t="str">
            <v>Syeda Lubna Ghazal</v>
          </cell>
          <cell r="C71" t="str">
            <v>B99006</v>
          </cell>
          <cell r="D71">
            <v>91475</v>
          </cell>
          <cell r="E71">
            <v>8399.6118148799997</v>
          </cell>
          <cell r="F71">
            <v>99874.611814880001</v>
          </cell>
          <cell r="G71">
            <v>0</v>
          </cell>
          <cell r="H71">
            <v>0</v>
          </cell>
          <cell r="I71">
            <v>99874.611814880001</v>
          </cell>
          <cell r="J71">
            <v>17</v>
          </cell>
          <cell r="K71">
            <v>4993.7305907440004</v>
          </cell>
          <cell r="L71">
            <v>84893.420042648009</v>
          </cell>
          <cell r="M71">
            <v>38566</v>
          </cell>
          <cell r="N71">
            <v>4000</v>
          </cell>
          <cell r="P71">
            <v>42327.420042648009</v>
          </cell>
          <cell r="Q71">
            <v>0</v>
          </cell>
          <cell r="R71">
            <v>57308.611814880001</v>
          </cell>
        </row>
        <row r="72">
          <cell r="A72">
            <v>3</v>
          </cell>
          <cell r="B72" t="str">
            <v>Almas Karim Dawoodani</v>
          </cell>
          <cell r="C72" t="str">
            <v>B99007</v>
          </cell>
          <cell r="D72">
            <v>33950</v>
          </cell>
          <cell r="E72">
            <v>1955.5904</v>
          </cell>
          <cell r="F72">
            <v>35905.590400000001</v>
          </cell>
          <cell r="G72">
            <v>0</v>
          </cell>
          <cell r="H72">
            <v>0</v>
          </cell>
          <cell r="I72">
            <v>35905.590400000001</v>
          </cell>
          <cell r="J72">
            <v>17</v>
          </cell>
          <cell r="K72">
            <v>1795.27952</v>
          </cell>
          <cell r="L72">
            <v>30519.751840000001</v>
          </cell>
          <cell r="M72">
            <v>35906</v>
          </cell>
          <cell r="O72">
            <v>0</v>
          </cell>
          <cell r="P72">
            <v>0</v>
          </cell>
          <cell r="Q72">
            <v>-5386.2481599999992</v>
          </cell>
          <cell r="R72">
            <v>-0.40959999999904539</v>
          </cell>
        </row>
        <row r="73">
          <cell r="A73">
            <v>4</v>
          </cell>
          <cell r="B73" t="str">
            <v>Rozina Roshan Essani</v>
          </cell>
          <cell r="C73" t="str">
            <v>B99008</v>
          </cell>
          <cell r="D73">
            <v>20300</v>
          </cell>
          <cell r="E73">
            <v>760</v>
          </cell>
          <cell r="F73">
            <v>21060</v>
          </cell>
          <cell r="G73">
            <v>0</v>
          </cell>
          <cell r="H73">
            <v>0</v>
          </cell>
          <cell r="I73">
            <v>21060</v>
          </cell>
          <cell r="J73">
            <v>17</v>
          </cell>
          <cell r="K73">
            <v>1053</v>
          </cell>
          <cell r="L73">
            <v>17901</v>
          </cell>
          <cell r="M73">
            <v>21060</v>
          </cell>
          <cell r="P73">
            <v>0</v>
          </cell>
          <cell r="Q73">
            <v>-3159</v>
          </cell>
          <cell r="R73">
            <v>0</v>
          </cell>
        </row>
        <row r="74">
          <cell r="A74">
            <v>5</v>
          </cell>
          <cell r="B74" t="str">
            <v>Aftab Hussain Khan</v>
          </cell>
          <cell r="C74" t="str">
            <v>B99014</v>
          </cell>
          <cell r="D74">
            <v>69310</v>
          </cell>
          <cell r="E74">
            <v>3776.4300000000003</v>
          </cell>
          <cell r="F74">
            <v>73086.429999999993</v>
          </cell>
          <cell r="G74">
            <v>0</v>
          </cell>
          <cell r="H74">
            <v>0</v>
          </cell>
          <cell r="I74">
            <v>73086.429999999993</v>
          </cell>
          <cell r="J74">
            <v>17</v>
          </cell>
          <cell r="K74">
            <v>3654.3214999999996</v>
          </cell>
          <cell r="L74">
            <v>62123.465499999991</v>
          </cell>
          <cell r="M74">
            <v>73086</v>
          </cell>
          <cell r="P74">
            <v>0</v>
          </cell>
          <cell r="Q74">
            <v>-10962.534500000009</v>
          </cell>
          <cell r="R74">
            <v>0.42999999999301508</v>
          </cell>
        </row>
        <row r="75">
          <cell r="A75">
            <v>6</v>
          </cell>
          <cell r="B75" t="str">
            <v>Nusrat Khawaja</v>
          </cell>
          <cell r="C75" t="str">
            <v>B99015</v>
          </cell>
          <cell r="D75">
            <v>59500</v>
          </cell>
          <cell r="E75">
            <v>830</v>
          </cell>
          <cell r="F75">
            <v>60330</v>
          </cell>
          <cell r="G75">
            <v>0</v>
          </cell>
          <cell r="H75">
            <v>0</v>
          </cell>
          <cell r="I75">
            <v>60330</v>
          </cell>
          <cell r="J75">
            <v>17</v>
          </cell>
          <cell r="K75">
            <v>3016.5</v>
          </cell>
          <cell r="L75">
            <v>51280.5</v>
          </cell>
          <cell r="M75">
            <v>60330</v>
          </cell>
          <cell r="P75">
            <v>0</v>
          </cell>
          <cell r="Q75">
            <v>-9049.5</v>
          </cell>
          <cell r="R75">
            <v>0</v>
          </cell>
        </row>
        <row r="76">
          <cell r="A76">
            <v>7</v>
          </cell>
          <cell r="B76" t="str">
            <v xml:space="preserve">Shaneela S. Khawaja </v>
          </cell>
          <cell r="C76" t="str">
            <v>B99016</v>
          </cell>
          <cell r="D76">
            <v>134175</v>
          </cell>
          <cell r="E76">
            <v>7068.9436535200002</v>
          </cell>
          <cell r="F76">
            <v>141243.94365351999</v>
          </cell>
          <cell r="G76">
            <v>0</v>
          </cell>
          <cell r="H76">
            <v>0</v>
          </cell>
          <cell r="I76">
            <v>141243.94365351999</v>
          </cell>
          <cell r="J76">
            <v>17</v>
          </cell>
          <cell r="K76">
            <v>7062.197182676</v>
          </cell>
          <cell r="L76">
            <v>120057.352105492</v>
          </cell>
          <cell r="M76">
            <v>121265</v>
          </cell>
          <cell r="N76">
            <v>5000</v>
          </cell>
          <cell r="P76">
            <v>0</v>
          </cell>
          <cell r="Q76">
            <v>-6207.6478945080016</v>
          </cell>
          <cell r="R76">
            <v>14978.943653519993</v>
          </cell>
        </row>
        <row r="77">
          <cell r="A77">
            <v>8</v>
          </cell>
          <cell r="B77" t="str">
            <v>Rozina A. Memon</v>
          </cell>
          <cell r="C77" t="str">
            <v>B99018</v>
          </cell>
          <cell r="D77">
            <v>116175</v>
          </cell>
          <cell r="E77">
            <v>7791.6407125599999</v>
          </cell>
          <cell r="F77">
            <v>123966.64071255999</v>
          </cell>
          <cell r="G77">
            <v>0</v>
          </cell>
          <cell r="H77">
            <v>0</v>
          </cell>
          <cell r="I77">
            <v>123966.64071255999</v>
          </cell>
          <cell r="J77">
            <v>17</v>
          </cell>
          <cell r="K77">
            <v>6198.3320356280001</v>
          </cell>
          <cell r="L77">
            <v>105371.644605676</v>
          </cell>
          <cell r="M77">
            <v>85108</v>
          </cell>
          <cell r="N77">
            <v>25200</v>
          </cell>
          <cell r="P77">
            <v>0</v>
          </cell>
          <cell r="Q77">
            <v>-4936.3553943239967</v>
          </cell>
          <cell r="R77">
            <v>13658.640712559994</v>
          </cell>
        </row>
        <row r="78">
          <cell r="A78">
            <v>9</v>
          </cell>
          <cell r="B78" t="str">
            <v xml:space="preserve">Kahkashan Mughal </v>
          </cell>
          <cell r="C78" t="str">
            <v>B99020</v>
          </cell>
          <cell r="D78">
            <v>133700</v>
          </cell>
          <cell r="E78">
            <v>8058.109512</v>
          </cell>
          <cell r="F78">
            <v>141758.109512</v>
          </cell>
          <cell r="G78">
            <v>0</v>
          </cell>
          <cell r="H78">
            <v>0</v>
          </cell>
          <cell r="I78">
            <v>141758.109512</v>
          </cell>
          <cell r="J78">
            <v>17</v>
          </cell>
          <cell r="K78">
            <v>7087.9054755999996</v>
          </cell>
          <cell r="L78">
            <v>120494.39308519999</v>
          </cell>
          <cell r="M78">
            <v>115778</v>
          </cell>
          <cell r="N78">
            <v>25980</v>
          </cell>
          <cell r="P78">
            <v>0</v>
          </cell>
          <cell r="Q78">
            <v>-21263.60691480001</v>
          </cell>
          <cell r="R78">
            <v>0.1095119999954477</v>
          </cell>
        </row>
        <row r="79">
          <cell r="A79">
            <v>10</v>
          </cell>
          <cell r="B79" t="str">
            <v>Lubna Rizvi</v>
          </cell>
          <cell r="C79" t="str">
            <v>B99024</v>
          </cell>
          <cell r="D79">
            <v>33950</v>
          </cell>
          <cell r="E79">
            <v>1252</v>
          </cell>
          <cell r="F79">
            <v>35202</v>
          </cell>
          <cell r="G79">
            <v>0</v>
          </cell>
          <cell r="H79">
            <v>0</v>
          </cell>
          <cell r="I79">
            <v>35202</v>
          </cell>
          <cell r="J79">
            <v>17</v>
          </cell>
          <cell r="K79">
            <v>1760.1</v>
          </cell>
          <cell r="L79">
            <v>29921.699999999997</v>
          </cell>
          <cell r="M79">
            <v>35202</v>
          </cell>
          <cell r="P79">
            <v>0</v>
          </cell>
          <cell r="Q79">
            <v>-5280.3000000000029</v>
          </cell>
          <cell r="R79">
            <v>0</v>
          </cell>
        </row>
        <row r="80">
          <cell r="A80">
            <v>11</v>
          </cell>
          <cell r="B80" t="str">
            <v>Nadia Ismail Saifuddin</v>
          </cell>
          <cell r="C80" t="str">
            <v>B99026</v>
          </cell>
          <cell r="D80">
            <v>86950</v>
          </cell>
          <cell r="E80">
            <v>6944.1810116799998</v>
          </cell>
          <cell r="F80">
            <v>93894.181011680004</v>
          </cell>
          <cell r="G80">
            <v>0</v>
          </cell>
          <cell r="H80">
            <v>0</v>
          </cell>
          <cell r="I80">
            <v>93894.181011680004</v>
          </cell>
          <cell r="J80">
            <v>17</v>
          </cell>
          <cell r="K80">
            <v>4694.7090505840006</v>
          </cell>
          <cell r="L80">
            <v>79810.053859928012</v>
          </cell>
          <cell r="M80">
            <v>56063</v>
          </cell>
          <cell r="N80">
            <v>21144</v>
          </cell>
          <cell r="P80">
            <v>2603.0538599280117</v>
          </cell>
          <cell r="Q80">
            <v>0</v>
          </cell>
          <cell r="R80">
            <v>16687.181011680004</v>
          </cell>
        </row>
        <row r="81">
          <cell r="A81">
            <v>12</v>
          </cell>
          <cell r="B81" t="str">
            <v xml:space="preserve">Johan Peter </v>
          </cell>
          <cell r="C81" t="str">
            <v>B99028</v>
          </cell>
          <cell r="D81">
            <v>53950</v>
          </cell>
          <cell r="E81">
            <v>1968</v>
          </cell>
          <cell r="F81">
            <v>55918</v>
          </cell>
          <cell r="G81">
            <v>0</v>
          </cell>
          <cell r="H81">
            <v>0</v>
          </cell>
          <cell r="I81">
            <v>55918</v>
          </cell>
          <cell r="J81">
            <v>17</v>
          </cell>
          <cell r="K81">
            <v>2795.9</v>
          </cell>
          <cell r="L81">
            <v>47530.3</v>
          </cell>
          <cell r="M81">
            <v>55918</v>
          </cell>
          <cell r="P81">
            <v>0</v>
          </cell>
          <cell r="Q81">
            <v>-8387.6999999999971</v>
          </cell>
          <cell r="R81">
            <v>0</v>
          </cell>
        </row>
        <row r="82">
          <cell r="A82">
            <v>13</v>
          </cell>
          <cell r="B82" t="str">
            <v>Gul Muhammad Sanai</v>
          </cell>
          <cell r="C82" t="str">
            <v>B99029</v>
          </cell>
          <cell r="D82">
            <v>115700</v>
          </cell>
          <cell r="E82">
            <v>7070.6812319999999</v>
          </cell>
          <cell r="F82">
            <v>122770.681232</v>
          </cell>
          <cell r="G82">
            <v>0</v>
          </cell>
          <cell r="H82">
            <v>0</v>
          </cell>
          <cell r="I82">
            <v>122770.681232</v>
          </cell>
          <cell r="J82">
            <v>17</v>
          </cell>
          <cell r="K82">
            <v>6138.5340616000003</v>
          </cell>
          <cell r="L82">
            <v>104355.07904720001</v>
          </cell>
          <cell r="M82">
            <v>89687</v>
          </cell>
          <cell r="N82">
            <v>33084</v>
          </cell>
          <cell r="P82">
            <v>0</v>
          </cell>
          <cell r="Q82">
            <v>-18415.920952799992</v>
          </cell>
          <cell r="R82">
            <v>-0.31876799999736249</v>
          </cell>
        </row>
        <row r="83">
          <cell r="A83" t="str">
            <v>CLASS OF 2001 - From Dec 31, 2001</v>
          </cell>
          <cell r="D83">
            <v>997135</v>
          </cell>
          <cell r="E83">
            <v>59737.300641920003</v>
          </cell>
          <cell r="F83">
            <v>1056872.30064192</v>
          </cell>
          <cell r="G83">
            <v>0</v>
          </cell>
          <cell r="H83">
            <v>0</v>
          </cell>
          <cell r="I83">
            <v>1056872.30064192</v>
          </cell>
          <cell r="K83">
            <v>52843.615032096001</v>
          </cell>
          <cell r="L83">
            <v>898341.45554563205</v>
          </cell>
          <cell r="M83">
            <v>817615</v>
          </cell>
          <cell r="N83">
            <v>128714</v>
          </cell>
          <cell r="O83">
            <v>0</v>
          </cell>
          <cell r="P83">
            <v>45061.26936206402</v>
          </cell>
          <cell r="Q83">
            <v>-93048.813816432012</v>
          </cell>
          <cell r="R83">
            <v>110543.30064191998</v>
          </cell>
          <cell r="S83">
            <v>0</v>
          </cell>
        </row>
        <row r="84">
          <cell r="A84" t="str">
            <v>1</v>
          </cell>
          <cell r="B84" t="str">
            <v>Samina Gulzar</v>
          </cell>
          <cell r="C84" t="str">
            <v>B97012</v>
          </cell>
          <cell r="D84">
            <v>20500</v>
          </cell>
          <cell r="E84">
            <v>1615.5859096000002</v>
          </cell>
          <cell r="F84">
            <v>22115.585909599999</v>
          </cell>
          <cell r="G84">
            <v>0</v>
          </cell>
          <cell r="H84">
            <v>0</v>
          </cell>
          <cell r="I84">
            <v>22115.585909599999</v>
          </cell>
          <cell r="J84">
            <v>13</v>
          </cell>
          <cell r="K84">
            <v>1105.77929548</v>
          </cell>
          <cell r="L84">
            <v>14375.130841239999</v>
          </cell>
          <cell r="M84">
            <v>5165</v>
          </cell>
          <cell r="P84">
            <v>9210.1308412399994</v>
          </cell>
          <cell r="Q84">
            <v>0</v>
          </cell>
          <cell r="R84">
            <v>16950.585909599999</v>
          </cell>
          <cell r="S84">
            <v>0</v>
          </cell>
        </row>
        <row r="85">
          <cell r="A85">
            <v>2</v>
          </cell>
          <cell r="B85" t="str">
            <v>Nasreen Gulam Ali Alwani</v>
          </cell>
          <cell r="C85" t="str">
            <v>B99002</v>
          </cell>
          <cell r="D85">
            <v>42000</v>
          </cell>
          <cell r="E85">
            <v>3047.0991836800004</v>
          </cell>
          <cell r="F85">
            <v>45047.099183680002</v>
          </cell>
          <cell r="G85">
            <v>0</v>
          </cell>
          <cell r="H85">
            <v>0</v>
          </cell>
          <cell r="I85">
            <v>45047.099183680002</v>
          </cell>
          <cell r="J85">
            <v>13</v>
          </cell>
          <cell r="K85">
            <v>2252.3549591840001</v>
          </cell>
          <cell r="L85">
            <v>29280.614469392</v>
          </cell>
          <cell r="M85">
            <v>21200</v>
          </cell>
          <cell r="N85">
            <v>6500</v>
          </cell>
          <cell r="P85">
            <v>1580.6144693919996</v>
          </cell>
          <cell r="Q85">
            <v>0</v>
          </cell>
          <cell r="R85">
            <v>17347.099183680002</v>
          </cell>
        </row>
        <row r="86">
          <cell r="A86">
            <v>3</v>
          </cell>
          <cell r="B86" t="str">
            <v>Fatima Abdul Aziz Khan</v>
          </cell>
          <cell r="C86" t="str">
            <v>B99013</v>
          </cell>
          <cell r="D86">
            <v>42000</v>
          </cell>
          <cell r="E86">
            <v>1835.6531179199999</v>
          </cell>
          <cell r="F86">
            <v>43835.653117920003</v>
          </cell>
          <cell r="G86">
            <v>0</v>
          </cell>
          <cell r="H86">
            <v>0</v>
          </cell>
          <cell r="I86">
            <v>43835.653117920003</v>
          </cell>
          <cell r="J86">
            <v>13</v>
          </cell>
          <cell r="K86">
            <v>2191.7826558960001</v>
          </cell>
          <cell r="L86">
            <v>28493.174526647999</v>
          </cell>
          <cell r="M86">
            <v>36762</v>
          </cell>
          <cell r="N86">
            <v>6000</v>
          </cell>
          <cell r="P86">
            <v>0</v>
          </cell>
          <cell r="Q86">
            <v>-14268.825473352001</v>
          </cell>
          <cell r="R86">
            <v>1073.6531179200028</v>
          </cell>
        </row>
        <row r="87">
          <cell r="A87">
            <v>4</v>
          </cell>
          <cell r="B87" t="str">
            <v>Shamshad Begum Ali</v>
          </cell>
          <cell r="C87" t="str">
            <v>BSCN-00001</v>
          </cell>
          <cell r="D87">
            <v>143500</v>
          </cell>
          <cell r="E87">
            <v>8771.4666572799997</v>
          </cell>
          <cell r="F87">
            <v>152271.46665727999</v>
          </cell>
          <cell r="G87">
            <v>0</v>
          </cell>
          <cell r="H87">
            <v>0</v>
          </cell>
          <cell r="I87">
            <v>152271.46665727999</v>
          </cell>
          <cell r="J87">
            <v>13</v>
          </cell>
          <cell r="K87">
            <v>7613.5733328639999</v>
          </cell>
          <cell r="L87">
            <v>98976.453327231997</v>
          </cell>
          <cell r="M87">
            <v>82835</v>
          </cell>
          <cell r="N87">
            <v>48699</v>
          </cell>
          <cell r="P87">
            <v>0</v>
          </cell>
          <cell r="Q87">
            <v>-32557.546672768003</v>
          </cell>
          <cell r="R87">
            <v>20737.466657279991</v>
          </cell>
        </row>
        <row r="88">
          <cell r="A88">
            <v>5</v>
          </cell>
          <cell r="B88" t="str">
            <v>Farida Dhanani</v>
          </cell>
          <cell r="C88" t="str">
            <v>BSCN-00006</v>
          </cell>
          <cell r="D88">
            <v>46000</v>
          </cell>
          <cell r="E88">
            <v>1382.72</v>
          </cell>
          <cell r="F88">
            <v>47382.720000000001</v>
          </cell>
          <cell r="G88">
            <v>0</v>
          </cell>
          <cell r="H88">
            <v>0</v>
          </cell>
          <cell r="I88">
            <v>47382.720000000001</v>
          </cell>
          <cell r="J88">
            <v>13</v>
          </cell>
          <cell r="K88">
            <v>2369.136</v>
          </cell>
          <cell r="L88">
            <v>30798.768</v>
          </cell>
          <cell r="M88">
            <v>47383</v>
          </cell>
          <cell r="P88">
            <v>0</v>
          </cell>
          <cell r="Q88">
            <v>-16584.232</v>
          </cell>
          <cell r="R88">
            <v>-0.27999999999883585</v>
          </cell>
        </row>
        <row r="89">
          <cell r="A89">
            <v>6</v>
          </cell>
          <cell r="B89" t="str">
            <v>Saleema Gulzar</v>
          </cell>
          <cell r="C89" t="str">
            <v>BSCN-00008</v>
          </cell>
          <cell r="D89">
            <v>69500</v>
          </cell>
          <cell r="E89">
            <v>3449.7693279999994</v>
          </cell>
          <cell r="F89">
            <v>72949.769327999995</v>
          </cell>
          <cell r="G89">
            <v>0</v>
          </cell>
          <cell r="H89">
            <v>0</v>
          </cell>
          <cell r="I89">
            <v>72949.769327999995</v>
          </cell>
          <cell r="J89">
            <v>13</v>
          </cell>
          <cell r="K89">
            <v>3647.4884663999997</v>
          </cell>
          <cell r="L89">
            <v>47417.350063199992</v>
          </cell>
          <cell r="M89">
            <v>62463</v>
          </cell>
          <cell r="N89">
            <v>10487</v>
          </cell>
          <cell r="P89">
            <v>0</v>
          </cell>
          <cell r="Q89">
            <v>-25532.649936800008</v>
          </cell>
          <cell r="R89">
            <v>-0.23067200000514276</v>
          </cell>
        </row>
        <row r="90">
          <cell r="A90">
            <v>7</v>
          </cell>
          <cell r="B90" t="str">
            <v>Karima Karimi</v>
          </cell>
          <cell r="C90" t="str">
            <v>BSCN-00014</v>
          </cell>
          <cell r="D90">
            <v>73500</v>
          </cell>
          <cell r="E90">
            <v>5237.9031360000008</v>
          </cell>
          <cell r="F90">
            <v>78737.903136000008</v>
          </cell>
          <cell r="G90">
            <v>0</v>
          </cell>
          <cell r="H90">
            <v>0</v>
          </cell>
          <cell r="I90">
            <v>78737.903136000008</v>
          </cell>
          <cell r="J90">
            <v>13</v>
          </cell>
          <cell r="K90">
            <v>3936.8951568000002</v>
          </cell>
          <cell r="L90">
            <v>51179.637038400004</v>
          </cell>
          <cell r="M90">
            <v>30882</v>
          </cell>
          <cell r="N90">
            <v>16971</v>
          </cell>
          <cell r="P90">
            <v>3326.6370384000038</v>
          </cell>
          <cell r="Q90">
            <v>0</v>
          </cell>
          <cell r="R90">
            <v>30884.903136000008</v>
          </cell>
        </row>
        <row r="91">
          <cell r="A91">
            <v>8</v>
          </cell>
          <cell r="B91" t="str">
            <v>Humaira Waheed</v>
          </cell>
          <cell r="C91" t="str">
            <v>BSCN-00031</v>
          </cell>
          <cell r="D91">
            <v>17500</v>
          </cell>
          <cell r="E91">
            <v>752.86639999999989</v>
          </cell>
          <cell r="F91">
            <v>18252.866399999999</v>
          </cell>
          <cell r="G91">
            <v>0</v>
          </cell>
          <cell r="H91">
            <v>0</v>
          </cell>
          <cell r="I91">
            <v>18252.866399999999</v>
          </cell>
          <cell r="J91">
            <v>13</v>
          </cell>
          <cell r="K91">
            <v>912.6433199999999</v>
          </cell>
          <cell r="L91">
            <v>11864.363159999999</v>
          </cell>
          <cell r="M91">
            <v>18253</v>
          </cell>
          <cell r="P91">
            <v>0</v>
          </cell>
          <cell r="Q91">
            <v>-6388.636840000001</v>
          </cell>
          <cell r="R91">
            <v>-0.13360000000102445</v>
          </cell>
        </row>
        <row r="92">
          <cell r="A92">
            <v>9</v>
          </cell>
          <cell r="B92" t="str">
            <v>Veronica William</v>
          </cell>
          <cell r="C92" t="str">
            <v>BSCN-00033</v>
          </cell>
          <cell r="D92">
            <v>35000</v>
          </cell>
          <cell r="E92">
            <v>585.6508</v>
          </cell>
          <cell r="F92">
            <v>35585.650800000003</v>
          </cell>
          <cell r="G92">
            <v>0</v>
          </cell>
          <cell r="H92">
            <v>0</v>
          </cell>
          <cell r="I92">
            <v>35585.650800000003</v>
          </cell>
          <cell r="J92">
            <v>13</v>
          </cell>
          <cell r="K92">
            <v>1779.2825400000002</v>
          </cell>
          <cell r="L92">
            <v>23130.673020000002</v>
          </cell>
          <cell r="M92">
            <v>31500</v>
          </cell>
          <cell r="P92">
            <v>0</v>
          </cell>
          <cell r="Q92">
            <v>-8369.326979999998</v>
          </cell>
          <cell r="R92">
            <v>4085.6508000000031</v>
          </cell>
        </row>
        <row r="93">
          <cell r="A93" t="str">
            <v>CLASS OF 2002 - From Dec 31, 2002</v>
          </cell>
          <cell r="D93">
            <v>489500</v>
          </cell>
          <cell r="E93">
            <v>26678.71453248</v>
          </cell>
          <cell r="F93">
            <v>516178.71453247999</v>
          </cell>
          <cell r="G93">
            <v>0</v>
          </cell>
          <cell r="H93">
            <v>0</v>
          </cell>
          <cell r="I93">
            <v>516178.71453247999</v>
          </cell>
          <cell r="K93">
            <v>25808.935726624</v>
          </cell>
          <cell r="L93">
            <v>335516.164446112</v>
          </cell>
          <cell r="M93">
            <v>336443</v>
          </cell>
          <cell r="N93">
            <v>88657</v>
          </cell>
          <cell r="P93">
            <v>14117.382349032003</v>
          </cell>
          <cell r="Q93">
            <v>-103701.21790292002</v>
          </cell>
          <cell r="R93">
            <v>91078.714532479993</v>
          </cell>
          <cell r="S93">
            <v>0</v>
          </cell>
        </row>
        <row r="94">
          <cell r="A94">
            <v>1</v>
          </cell>
          <cell r="B94" t="str">
            <v>Parvin Roshan Ali</v>
          </cell>
          <cell r="C94" t="str">
            <v>BSCN01002</v>
          </cell>
          <cell r="D94">
            <v>81000</v>
          </cell>
          <cell r="E94">
            <v>4260.7467200000001</v>
          </cell>
          <cell r="F94">
            <v>85260.746719999996</v>
          </cell>
          <cell r="G94">
            <v>0</v>
          </cell>
          <cell r="H94">
            <v>0</v>
          </cell>
          <cell r="I94">
            <v>85260.746719999996</v>
          </cell>
          <cell r="J94">
            <v>9</v>
          </cell>
          <cell r="K94">
            <v>4263.0373359999994</v>
          </cell>
          <cell r="L94">
            <v>38367.336023999997</v>
          </cell>
          <cell r="M94">
            <v>27620</v>
          </cell>
          <cell r="N94">
            <v>57641</v>
          </cell>
          <cell r="P94">
            <v>0</v>
          </cell>
          <cell r="Q94">
            <v>-46893.663976000003</v>
          </cell>
          <cell r="R94">
            <v>-0.25328000000445172</v>
          </cell>
        </row>
        <row r="95">
          <cell r="A95">
            <v>2</v>
          </cell>
          <cell r="B95" t="str">
            <v>Imran Jan-e-Anjum</v>
          </cell>
          <cell r="C95" t="str">
            <v>BSCN01003</v>
          </cell>
          <cell r="D95">
            <v>106000</v>
          </cell>
          <cell r="E95">
            <v>7227.8295583999998</v>
          </cell>
          <cell r="F95">
            <v>113227.8295584</v>
          </cell>
          <cell r="G95">
            <v>0</v>
          </cell>
          <cell r="H95">
            <v>0</v>
          </cell>
          <cell r="I95">
            <v>113227.8295584</v>
          </cell>
          <cell r="J95">
            <v>9</v>
          </cell>
          <cell r="K95">
            <v>5661.3914779200004</v>
          </cell>
          <cell r="L95">
            <v>50952.523301280002</v>
          </cell>
          <cell r="M95">
            <v>37365</v>
          </cell>
          <cell r="N95">
            <v>14946</v>
          </cell>
          <cell r="P95">
            <v>0</v>
          </cell>
          <cell r="Q95">
            <v>-1358.4766987199982</v>
          </cell>
          <cell r="R95">
            <v>60916.829558400001</v>
          </cell>
        </row>
        <row r="96">
          <cell r="A96">
            <v>3</v>
          </cell>
          <cell r="B96" t="str">
            <v>Laila Badruddin Charania</v>
          </cell>
          <cell r="C96" t="str">
            <v>BSCN01005</v>
          </cell>
          <cell r="D96">
            <v>97500</v>
          </cell>
          <cell r="E96">
            <v>4521.6761263999997</v>
          </cell>
          <cell r="F96">
            <v>102021.67612639999</v>
          </cell>
          <cell r="G96">
            <v>0</v>
          </cell>
          <cell r="H96">
            <v>0</v>
          </cell>
          <cell r="I96">
            <v>102021.67612639999</v>
          </cell>
          <cell r="J96">
            <v>9</v>
          </cell>
          <cell r="K96">
            <v>5101.0838063199999</v>
          </cell>
          <cell r="L96">
            <v>45909.754256879998</v>
          </cell>
          <cell r="M96">
            <v>86916</v>
          </cell>
          <cell r="N96">
            <v>500</v>
          </cell>
          <cell r="P96">
            <v>0</v>
          </cell>
          <cell r="Q96">
            <v>-41506.245743120002</v>
          </cell>
          <cell r="R96">
            <v>14605.676126399994</v>
          </cell>
        </row>
        <row r="97">
          <cell r="A97">
            <v>4</v>
          </cell>
          <cell r="B97" t="str">
            <v>Shair Mohammad Hazara Noor Mohammad Hazara</v>
          </cell>
          <cell r="C97" t="str">
            <v>BSCN01014</v>
          </cell>
          <cell r="D97">
            <v>144663</v>
          </cell>
          <cell r="E97">
            <v>12019.140056640001</v>
          </cell>
          <cell r="F97">
            <v>156682.14005664</v>
          </cell>
          <cell r="G97">
            <v>0</v>
          </cell>
          <cell r="H97">
            <v>0</v>
          </cell>
          <cell r="I97">
            <v>156682.14005664</v>
          </cell>
          <cell r="J97">
            <v>9</v>
          </cell>
          <cell r="K97">
            <v>7834.107002832</v>
          </cell>
          <cell r="L97">
            <v>70506.963025488003</v>
          </cell>
          <cell r="M97">
            <v>0</v>
          </cell>
          <cell r="P97">
            <v>70506.963025488003</v>
          </cell>
          <cell r="Q97">
            <v>0</v>
          </cell>
          <cell r="R97">
            <v>156682.14005664</v>
          </cell>
        </row>
        <row r="98">
          <cell r="A98">
            <v>5</v>
          </cell>
          <cell r="B98" t="str">
            <v>Azmat Hakim Khan</v>
          </cell>
          <cell r="C98" t="str">
            <v>BSCN01016</v>
          </cell>
          <cell r="D98">
            <v>52500</v>
          </cell>
          <cell r="E98">
            <v>1168.7031999999999</v>
          </cell>
          <cell r="F98">
            <v>53668.703200000004</v>
          </cell>
          <cell r="G98">
            <v>0</v>
          </cell>
          <cell r="H98">
            <v>0</v>
          </cell>
          <cell r="I98">
            <v>53668.703200000004</v>
          </cell>
          <cell r="J98">
            <v>9</v>
          </cell>
          <cell r="K98">
            <v>2683.43516</v>
          </cell>
          <cell r="L98">
            <v>24150.916440000001</v>
          </cell>
          <cell r="M98">
            <v>42574</v>
          </cell>
          <cell r="N98">
            <v>11098</v>
          </cell>
          <cell r="O98">
            <v>-3</v>
          </cell>
          <cell r="P98">
            <v>0</v>
          </cell>
          <cell r="Q98">
            <v>-29518.083559999999</v>
          </cell>
          <cell r="R98">
            <v>-0.29679999999643769</v>
          </cell>
        </row>
        <row r="99">
          <cell r="A99">
            <v>6</v>
          </cell>
          <cell r="B99" t="str">
            <v>Shirin Yousuf Ali</v>
          </cell>
          <cell r="C99" t="str">
            <v>BSCN01020</v>
          </cell>
          <cell r="D99">
            <v>97300</v>
          </cell>
          <cell r="E99">
            <v>5880.1829583999997</v>
          </cell>
          <cell r="F99">
            <v>103180.18295839999</v>
          </cell>
          <cell r="G99">
            <v>0</v>
          </cell>
          <cell r="H99">
            <v>0</v>
          </cell>
          <cell r="I99">
            <v>103180.18295839999</v>
          </cell>
          <cell r="J99">
            <v>9</v>
          </cell>
          <cell r="K99">
            <v>5159.00914792</v>
          </cell>
          <cell r="L99">
            <v>46431.082331279998</v>
          </cell>
          <cell r="M99">
            <v>33860</v>
          </cell>
          <cell r="N99">
            <v>23898</v>
          </cell>
          <cell r="P99">
            <v>0</v>
          </cell>
          <cell r="Q99">
            <v>-11326.917668720002</v>
          </cell>
          <cell r="R99">
            <v>45422.182958399993</v>
          </cell>
        </row>
        <row r="100">
          <cell r="A100">
            <v>7</v>
          </cell>
          <cell r="B100" t="str">
            <v>Basnama Mastano</v>
          </cell>
          <cell r="C100" t="str">
            <v>BSCN01021</v>
          </cell>
          <cell r="D100">
            <v>164400</v>
          </cell>
          <cell r="E100">
            <v>10984.958699792001</v>
          </cell>
          <cell r="F100">
            <v>175384.95869979201</v>
          </cell>
          <cell r="G100">
            <v>0</v>
          </cell>
          <cell r="H100">
            <v>0</v>
          </cell>
          <cell r="I100">
            <v>175384.95869979201</v>
          </cell>
          <cell r="J100">
            <v>9</v>
          </cell>
          <cell r="K100">
            <v>8769.2479349896003</v>
          </cell>
          <cell r="L100">
            <v>78923.231414906404</v>
          </cell>
          <cell r="M100">
            <v>44250</v>
          </cell>
          <cell r="N100">
            <v>29135</v>
          </cell>
          <cell r="P100">
            <v>5538.2314149064041</v>
          </cell>
          <cell r="Q100">
            <v>0</v>
          </cell>
          <cell r="R100">
            <v>101999.95869979201</v>
          </cell>
        </row>
        <row r="101">
          <cell r="A101">
            <v>8</v>
          </cell>
          <cell r="B101" t="str">
            <v>Rozina Rajab Ali</v>
          </cell>
          <cell r="C101" t="str">
            <v>BSCN01025</v>
          </cell>
          <cell r="D101">
            <v>50000</v>
          </cell>
          <cell r="E101">
            <v>447.2</v>
          </cell>
          <cell r="F101">
            <v>50447.199999999997</v>
          </cell>
          <cell r="G101">
            <v>0</v>
          </cell>
          <cell r="H101">
            <v>0</v>
          </cell>
          <cell r="I101">
            <v>50447.199999999997</v>
          </cell>
          <cell r="J101">
            <v>9</v>
          </cell>
          <cell r="K101">
            <v>2522.3599999999997</v>
          </cell>
          <cell r="L101">
            <v>22701.239999999998</v>
          </cell>
          <cell r="M101">
            <v>50447</v>
          </cell>
          <cell r="P101">
            <v>0</v>
          </cell>
          <cell r="Q101">
            <v>-27745.760000000002</v>
          </cell>
          <cell r="R101">
            <v>0.19999999999708962</v>
          </cell>
        </row>
        <row r="102">
          <cell r="A102">
            <v>9</v>
          </cell>
          <cell r="B102" t="str">
            <v xml:space="preserve"> Shamim Abid Hussain Shah</v>
          </cell>
          <cell r="C102" t="str">
            <v>BSCN01027</v>
          </cell>
          <cell r="D102">
            <v>28000</v>
          </cell>
          <cell r="E102">
            <v>560</v>
          </cell>
          <cell r="F102">
            <v>28560</v>
          </cell>
          <cell r="G102">
            <v>0</v>
          </cell>
          <cell r="H102">
            <v>0</v>
          </cell>
          <cell r="I102">
            <v>28560</v>
          </cell>
          <cell r="J102">
            <v>9</v>
          </cell>
          <cell r="K102">
            <v>1428</v>
          </cell>
          <cell r="L102">
            <v>12852</v>
          </cell>
          <cell r="M102">
            <v>28560</v>
          </cell>
          <cell r="P102">
            <v>0</v>
          </cell>
          <cell r="Q102">
            <v>-15708</v>
          </cell>
          <cell r="R102">
            <v>0</v>
          </cell>
        </row>
        <row r="103">
          <cell r="A103">
            <v>10</v>
          </cell>
          <cell r="B103" t="str">
            <v>Rozmin Subzali</v>
          </cell>
          <cell r="C103" t="str">
            <v>BSCN01030</v>
          </cell>
          <cell r="D103">
            <v>74600</v>
          </cell>
          <cell r="E103">
            <v>4797.95010232</v>
          </cell>
          <cell r="F103">
            <v>79397.950102319999</v>
          </cell>
          <cell r="G103">
            <v>0</v>
          </cell>
          <cell r="H103">
            <v>0</v>
          </cell>
          <cell r="I103">
            <v>79397.950102319999</v>
          </cell>
          <cell r="J103">
            <v>9</v>
          </cell>
          <cell r="K103">
            <v>3969.897505116</v>
          </cell>
          <cell r="L103">
            <v>35729.077546043998</v>
          </cell>
          <cell r="M103">
            <v>20085</v>
          </cell>
          <cell r="N103">
            <v>23847</v>
          </cell>
          <cell r="P103">
            <v>0</v>
          </cell>
          <cell r="Q103">
            <v>-8202.9224539560018</v>
          </cell>
          <cell r="R103">
            <v>35465.950102319999</v>
          </cell>
        </row>
        <row r="104">
          <cell r="A104" t="str">
            <v>CLASS OF 2003 - From Dec 31, 2003</v>
          </cell>
          <cell r="D104">
            <v>895963</v>
          </cell>
          <cell r="E104">
            <v>51868.387421951993</v>
          </cell>
          <cell r="F104">
            <v>947831.38742195186</v>
          </cell>
          <cell r="G104">
            <v>0</v>
          </cell>
          <cell r="H104">
            <v>0</v>
          </cell>
          <cell r="I104">
            <v>947831.38742195186</v>
          </cell>
          <cell r="K104">
            <v>47391.569371097605</v>
          </cell>
          <cell r="L104">
            <v>426524.12433987838</v>
          </cell>
          <cell r="M104">
            <v>371677</v>
          </cell>
          <cell r="N104">
            <v>161065</v>
          </cell>
          <cell r="P104">
            <v>76045.194440394407</v>
          </cell>
          <cell r="Q104">
            <v>-182260.07010051602</v>
          </cell>
          <cell r="R104">
            <v>415092.38742195198</v>
          </cell>
          <cell r="S104">
            <v>0</v>
          </cell>
        </row>
        <row r="105">
          <cell r="A105">
            <v>1</v>
          </cell>
          <cell r="B105" t="str">
            <v>Shahroz Shoukat Ali</v>
          </cell>
          <cell r="C105" t="str">
            <v>BSCN02001</v>
          </cell>
          <cell r="D105">
            <v>101000</v>
          </cell>
          <cell r="E105">
            <v>5905.9716040000003</v>
          </cell>
          <cell r="F105">
            <v>106905.97160400001</v>
          </cell>
          <cell r="H105">
            <v>0</v>
          </cell>
          <cell r="I105">
            <v>106905.97160400001</v>
          </cell>
          <cell r="J105">
            <v>1</v>
          </cell>
          <cell r="K105">
            <v>5345.2985802000003</v>
          </cell>
          <cell r="L105">
            <v>5345.2985802000003</v>
          </cell>
          <cell r="M105">
            <v>6000</v>
          </cell>
          <cell r="N105">
            <v>6000</v>
          </cell>
          <cell r="P105">
            <v>0</v>
          </cell>
          <cell r="Q105">
            <v>-6654.7014197999997</v>
          </cell>
          <cell r="R105">
            <v>94905.971604000006</v>
          </cell>
        </row>
        <row r="106">
          <cell r="A106">
            <v>2</v>
          </cell>
          <cell r="B106" t="str">
            <v>Shirin Ahmed Bassaria</v>
          </cell>
          <cell r="C106" t="str">
            <v>BSCN02003</v>
          </cell>
          <cell r="D106">
            <v>80310</v>
          </cell>
          <cell r="E106">
            <v>4584.0806160000002</v>
          </cell>
          <cell r="F106">
            <v>84894.080616000007</v>
          </cell>
          <cell r="H106">
            <v>0</v>
          </cell>
          <cell r="I106">
            <v>84894.080616000007</v>
          </cell>
          <cell r="J106">
            <v>1</v>
          </cell>
          <cell r="K106">
            <v>4244.7040308000005</v>
          </cell>
          <cell r="L106">
            <v>4244.7040308000005</v>
          </cell>
          <cell r="M106">
            <v>0</v>
          </cell>
          <cell r="P106">
            <v>4244.7040308000005</v>
          </cell>
          <cell r="Q106">
            <v>0</v>
          </cell>
          <cell r="R106">
            <v>84894.080616000007</v>
          </cell>
        </row>
        <row r="107">
          <cell r="A107">
            <v>3</v>
          </cell>
          <cell r="B107" t="str">
            <v>Parveen Amir Ali Hajiyani</v>
          </cell>
          <cell r="C107" t="str">
            <v>BSCN02006</v>
          </cell>
          <cell r="D107">
            <v>52500</v>
          </cell>
          <cell r="E107">
            <v>2820.5</v>
          </cell>
          <cell r="F107">
            <v>55320.5</v>
          </cell>
          <cell r="H107">
            <v>0</v>
          </cell>
          <cell r="I107">
            <v>55320.5</v>
          </cell>
          <cell r="J107">
            <v>1</v>
          </cell>
          <cell r="K107">
            <v>2766.0250000000001</v>
          </cell>
          <cell r="L107">
            <v>2766.0250000000001</v>
          </cell>
          <cell r="M107">
            <v>2000</v>
          </cell>
          <cell r="P107">
            <v>766.02500000000009</v>
          </cell>
          <cell r="Q107">
            <v>0</v>
          </cell>
          <cell r="R107">
            <v>53320.5</v>
          </cell>
        </row>
        <row r="108">
          <cell r="A108">
            <v>4</v>
          </cell>
          <cell r="B108" t="str">
            <v>Tania Abdul Rehman Hooda</v>
          </cell>
          <cell r="C108" t="str">
            <v>BSCN02007</v>
          </cell>
          <cell r="D108">
            <v>92510</v>
          </cell>
          <cell r="E108">
            <v>5700.6492040000003</v>
          </cell>
          <cell r="F108">
            <v>98210.649204000001</v>
          </cell>
          <cell r="H108">
            <v>0</v>
          </cell>
          <cell r="I108">
            <v>98210.649204000001</v>
          </cell>
          <cell r="J108">
            <v>1</v>
          </cell>
          <cell r="K108">
            <v>4910.5324602000001</v>
          </cell>
          <cell r="L108">
            <v>4910.5324602000001</v>
          </cell>
          <cell r="M108">
            <v>0</v>
          </cell>
          <cell r="P108">
            <v>4910.5324602000001</v>
          </cell>
          <cell r="Q108">
            <v>0</v>
          </cell>
          <cell r="R108">
            <v>98210.649204000001</v>
          </cell>
        </row>
        <row r="109">
          <cell r="A109">
            <v>5</v>
          </cell>
          <cell r="B109" t="str">
            <v>Ambreen Abdul Aziz Jiwani</v>
          </cell>
          <cell r="C109" t="str">
            <v>BSCN02009</v>
          </cell>
          <cell r="D109">
            <v>103025</v>
          </cell>
          <cell r="E109">
            <v>2402.7496000000001</v>
          </cell>
          <cell r="F109">
            <v>105427.7496</v>
          </cell>
          <cell r="H109">
            <v>0</v>
          </cell>
          <cell r="I109">
            <v>105427.7496</v>
          </cell>
          <cell r="J109">
            <v>1</v>
          </cell>
          <cell r="K109">
            <v>5271.3874799999994</v>
          </cell>
          <cell r="L109">
            <v>5271.3874799999994</v>
          </cell>
          <cell r="M109">
            <v>56250</v>
          </cell>
          <cell r="N109">
            <v>49178</v>
          </cell>
          <cell r="P109">
            <v>0</v>
          </cell>
          <cell r="Q109">
            <v>-100156.61252</v>
          </cell>
          <cell r="R109">
            <v>-0.25040000000444707</v>
          </cell>
        </row>
        <row r="110">
          <cell r="A110">
            <v>6</v>
          </cell>
          <cell r="B110" t="str">
            <v>Munira Faiz Muhammad Jumani</v>
          </cell>
          <cell r="C110" t="str">
            <v>BSCN02011</v>
          </cell>
          <cell r="D110">
            <v>25500</v>
          </cell>
          <cell r="E110">
            <v>2102.0200800000002</v>
          </cell>
          <cell r="F110">
            <v>27602.020080000002</v>
          </cell>
          <cell r="H110">
            <v>0</v>
          </cell>
          <cell r="I110">
            <v>27602.020080000002</v>
          </cell>
          <cell r="J110">
            <v>1</v>
          </cell>
          <cell r="K110">
            <v>1380.1010040000001</v>
          </cell>
          <cell r="L110">
            <v>1380.1010040000001</v>
          </cell>
          <cell r="M110">
            <v>0</v>
          </cell>
          <cell r="P110">
            <v>1380.1010040000001</v>
          </cell>
          <cell r="Q110">
            <v>0</v>
          </cell>
          <cell r="R110">
            <v>27602.020080000002</v>
          </cell>
        </row>
        <row r="111">
          <cell r="A111">
            <v>7</v>
          </cell>
          <cell r="B111" t="str">
            <v>Karima Dostmohammad Badruddin Karim</v>
          </cell>
          <cell r="C111" t="str">
            <v>BSCN02012</v>
          </cell>
          <cell r="D111">
            <v>91550</v>
          </cell>
          <cell r="E111">
            <v>4855.492776</v>
          </cell>
          <cell r="F111">
            <v>96405.492775999999</v>
          </cell>
          <cell r="H111">
            <v>0</v>
          </cell>
          <cell r="I111">
            <v>96405.492775999999</v>
          </cell>
          <cell r="J111">
            <v>1</v>
          </cell>
          <cell r="K111">
            <v>4820.2746387999996</v>
          </cell>
          <cell r="L111">
            <v>4820.2746387999996</v>
          </cell>
          <cell r="M111">
            <v>7880</v>
          </cell>
          <cell r="P111">
            <v>0</v>
          </cell>
          <cell r="Q111">
            <v>-3059.7253612000004</v>
          </cell>
          <cell r="R111">
            <v>88525.492775999999</v>
          </cell>
        </row>
        <row r="112">
          <cell r="A112">
            <v>8</v>
          </cell>
          <cell r="B112" t="str">
            <v>Saima Sadruddin Khaddiwala</v>
          </cell>
          <cell r="C112" t="str">
            <v>BSCN02013</v>
          </cell>
          <cell r="D112">
            <v>53350</v>
          </cell>
          <cell r="E112">
            <v>906.6</v>
          </cell>
          <cell r="F112">
            <v>54256.6</v>
          </cell>
          <cell r="H112">
            <v>0</v>
          </cell>
          <cell r="I112">
            <v>54256.6</v>
          </cell>
          <cell r="J112">
            <v>1</v>
          </cell>
          <cell r="K112">
            <v>2712.83</v>
          </cell>
          <cell r="L112">
            <v>2712.83</v>
          </cell>
          <cell r="M112">
            <v>26737</v>
          </cell>
          <cell r="N112">
            <v>27520</v>
          </cell>
          <cell r="P112">
            <v>0</v>
          </cell>
          <cell r="Q112">
            <v>-51544.17</v>
          </cell>
          <cell r="R112">
            <v>-0.40000000000145519</v>
          </cell>
        </row>
        <row r="113">
          <cell r="A113">
            <v>9</v>
          </cell>
          <cell r="B113" t="str">
            <v>Zabunissa Badruddin Makani</v>
          </cell>
          <cell r="C113" t="str">
            <v>BSCN02019</v>
          </cell>
          <cell r="D113">
            <v>108000</v>
          </cell>
          <cell r="E113">
            <v>6909.4217919999992</v>
          </cell>
          <cell r="F113">
            <v>114909.42179199999</v>
          </cell>
          <cell r="H113">
            <v>0</v>
          </cell>
          <cell r="I113">
            <v>114909.42179199999</v>
          </cell>
          <cell r="J113">
            <v>1</v>
          </cell>
          <cell r="K113">
            <v>5745.4710895999997</v>
          </cell>
          <cell r="L113">
            <v>5745.4710895999997</v>
          </cell>
          <cell r="M113">
            <v>3892</v>
          </cell>
          <cell r="P113">
            <v>1853.4710895999997</v>
          </cell>
          <cell r="Q113">
            <v>0</v>
          </cell>
          <cell r="R113">
            <v>111017.42179199999</v>
          </cell>
        </row>
        <row r="114">
          <cell r="A114">
            <v>10</v>
          </cell>
          <cell r="B114" t="str">
            <v>Saima Abdul Aziz Sachwani</v>
          </cell>
          <cell r="C114" t="str">
            <v>BSCN02025</v>
          </cell>
          <cell r="D114">
            <v>111060</v>
          </cell>
          <cell r="E114">
            <v>5805.6482159999996</v>
          </cell>
          <cell r="F114">
            <v>116865.648216</v>
          </cell>
          <cell r="H114">
            <v>0</v>
          </cell>
          <cell r="I114">
            <v>116865.648216</v>
          </cell>
          <cell r="J114">
            <v>1</v>
          </cell>
          <cell r="K114">
            <v>5843.2824108000004</v>
          </cell>
          <cell r="L114">
            <v>5843.2824108000004</v>
          </cell>
          <cell r="M114">
            <v>14265</v>
          </cell>
          <cell r="P114">
            <v>0</v>
          </cell>
          <cell r="Q114">
            <v>-8421.7175891999996</v>
          </cell>
          <cell r="R114">
            <v>102600.648216</v>
          </cell>
        </row>
        <row r="115">
          <cell r="A115">
            <v>11</v>
          </cell>
          <cell r="B115" t="str">
            <v>Erum Akber Ali Sharif</v>
          </cell>
          <cell r="C115" t="str">
            <v>BSCN02027</v>
          </cell>
          <cell r="D115">
            <v>109260</v>
          </cell>
          <cell r="E115">
            <v>5118.4866160000001</v>
          </cell>
          <cell r="F115">
            <v>114378.48661599999</v>
          </cell>
          <cell r="H115">
            <v>0</v>
          </cell>
          <cell r="I115">
            <v>114378.48661599999</v>
          </cell>
          <cell r="J115">
            <v>1</v>
          </cell>
          <cell r="K115">
            <v>5718.9243307999996</v>
          </cell>
          <cell r="L115">
            <v>5718.9243307999996</v>
          </cell>
          <cell r="M115">
            <v>14214</v>
          </cell>
          <cell r="N115">
            <v>33166</v>
          </cell>
          <cell r="P115">
            <v>0</v>
          </cell>
          <cell r="Q115">
            <v>-41661.0756692</v>
          </cell>
          <cell r="R115">
            <v>66998.486615999995</v>
          </cell>
        </row>
        <row r="116">
          <cell r="A116" t="str">
            <v>CLASS OF 2004 - From Dec 31, 2005</v>
          </cell>
          <cell r="D116">
            <v>928065</v>
          </cell>
          <cell r="E116">
            <v>47111.620504000006</v>
          </cell>
          <cell r="F116">
            <v>975176.62050399987</v>
          </cell>
          <cell r="G116">
            <v>0</v>
          </cell>
          <cell r="H116">
            <v>0</v>
          </cell>
          <cell r="I116">
            <v>975176.62050399987</v>
          </cell>
          <cell r="K116">
            <v>48758.831025200001</v>
          </cell>
          <cell r="L116">
            <v>48758.831025200001</v>
          </cell>
          <cell r="M116">
            <v>131238</v>
          </cell>
          <cell r="N116">
            <v>115864</v>
          </cell>
          <cell r="P116">
            <v>13154.833584600001</v>
          </cell>
          <cell r="Q116">
            <v>-211498.00255939999</v>
          </cell>
          <cell r="R116">
            <v>728074.62050399987</v>
          </cell>
          <cell r="S116">
            <v>0</v>
          </cell>
        </row>
        <row r="117">
          <cell r="A117">
            <v>1</v>
          </cell>
          <cell r="B117" t="str">
            <v>Azmina Shahnool Sikander Ali Khowaja</v>
          </cell>
          <cell r="C117" t="str">
            <v>BSCN02015</v>
          </cell>
          <cell r="D117">
            <v>165725</v>
          </cell>
          <cell r="E117">
            <v>10338.604336</v>
          </cell>
          <cell r="F117">
            <v>176063.60433599999</v>
          </cell>
          <cell r="G117">
            <v>0</v>
          </cell>
          <cell r="I117">
            <v>176063.60433599999</v>
          </cell>
          <cell r="M117">
            <v>0</v>
          </cell>
          <cell r="P117">
            <v>0</v>
          </cell>
          <cell r="Q117">
            <v>0</v>
          </cell>
          <cell r="R117">
            <v>176063.60433599999</v>
          </cell>
        </row>
        <row r="118">
          <cell r="A118">
            <v>2</v>
          </cell>
          <cell r="B118" t="str">
            <v>Hashmi Farida Shah</v>
          </cell>
          <cell r="C118" t="str">
            <v>BSCN03007</v>
          </cell>
          <cell r="D118">
            <v>158445</v>
          </cell>
          <cell r="E118">
            <v>6438.4202400000004</v>
          </cell>
          <cell r="F118">
            <v>164883.42024000001</v>
          </cell>
          <cell r="G118">
            <v>0</v>
          </cell>
          <cell r="I118">
            <v>164883.42024000001</v>
          </cell>
          <cell r="M118">
            <v>0</v>
          </cell>
          <cell r="P118">
            <v>0</v>
          </cell>
          <cell r="Q118">
            <v>0</v>
          </cell>
          <cell r="R118">
            <v>164883.42024000001</v>
          </cell>
        </row>
        <row r="119">
          <cell r="A119">
            <v>3</v>
          </cell>
          <cell r="B119" t="str">
            <v>Yasmin.A. Hashwani</v>
          </cell>
          <cell r="C119" t="str">
            <v>BSCN03008</v>
          </cell>
          <cell r="D119">
            <v>41563</v>
          </cell>
          <cell r="E119">
            <v>381.26</v>
          </cell>
          <cell r="F119">
            <v>41944.26</v>
          </cell>
          <cell r="G119">
            <v>0</v>
          </cell>
          <cell r="I119">
            <v>41944.26</v>
          </cell>
          <cell r="M119">
            <v>0</v>
          </cell>
          <cell r="N119">
            <v>22500</v>
          </cell>
          <cell r="P119">
            <v>0</v>
          </cell>
          <cell r="Q119">
            <v>-22500</v>
          </cell>
          <cell r="R119">
            <v>19444.260000000002</v>
          </cell>
        </row>
        <row r="120">
          <cell r="A120">
            <v>4</v>
          </cell>
          <cell r="B120" t="str">
            <v>Nadya Riaz Jindani</v>
          </cell>
          <cell r="C120" t="str">
            <v>BSCN03010</v>
          </cell>
          <cell r="D120">
            <v>40250</v>
          </cell>
          <cell r="E120">
            <v>1340.5</v>
          </cell>
          <cell r="F120">
            <v>41590.5</v>
          </cell>
          <cell r="G120">
            <v>0</v>
          </cell>
          <cell r="I120">
            <v>41590.5</v>
          </cell>
          <cell r="M120">
            <v>0</v>
          </cell>
          <cell r="P120">
            <v>0</v>
          </cell>
          <cell r="Q120">
            <v>0</v>
          </cell>
          <cell r="R120">
            <v>41590.5</v>
          </cell>
        </row>
        <row r="121">
          <cell r="A121">
            <v>5</v>
          </cell>
          <cell r="B121" t="str">
            <v xml:space="preserve">Amber Qurban Ali Khowaja </v>
          </cell>
          <cell r="C121" t="str">
            <v>BSCN03015</v>
          </cell>
          <cell r="D121">
            <v>132405</v>
          </cell>
          <cell r="E121">
            <v>2357.1120000000001</v>
          </cell>
          <cell r="F121">
            <v>134762.11199999999</v>
          </cell>
          <cell r="G121">
            <v>0</v>
          </cell>
          <cell r="I121">
            <v>134762.11199999999</v>
          </cell>
          <cell r="M121">
            <v>0</v>
          </cell>
          <cell r="N121">
            <v>134762</v>
          </cell>
          <cell r="P121">
            <v>0</v>
          </cell>
          <cell r="Q121">
            <v>-134762</v>
          </cell>
          <cell r="R121">
            <v>0.11199999999371357</v>
          </cell>
        </row>
        <row r="122">
          <cell r="A122">
            <v>6</v>
          </cell>
          <cell r="B122" t="str">
            <v xml:space="preserve">Anila Amir Ali Noorani </v>
          </cell>
          <cell r="C122" t="str">
            <v>BSCN03027</v>
          </cell>
          <cell r="D122">
            <v>52500</v>
          </cell>
          <cell r="E122">
            <v>2807.58</v>
          </cell>
          <cell r="F122">
            <v>55307.58</v>
          </cell>
          <cell r="G122">
            <v>0</v>
          </cell>
          <cell r="I122">
            <v>55307.58</v>
          </cell>
          <cell r="M122">
            <v>0</v>
          </cell>
          <cell r="N122">
            <v>4686</v>
          </cell>
          <cell r="P122">
            <v>0</v>
          </cell>
          <cell r="Q122">
            <v>-4686</v>
          </cell>
          <cell r="R122">
            <v>50621.58</v>
          </cell>
        </row>
        <row r="123">
          <cell r="A123">
            <v>7</v>
          </cell>
          <cell r="B123" t="str">
            <v xml:space="preserve">Khairunnisa Nadeem </v>
          </cell>
          <cell r="C123" t="str">
            <v>BSCN03031</v>
          </cell>
          <cell r="D123">
            <v>107625</v>
          </cell>
          <cell r="E123">
            <v>4029.3</v>
          </cell>
          <cell r="F123">
            <v>111654.3</v>
          </cell>
          <cell r="G123">
            <v>0</v>
          </cell>
          <cell r="I123">
            <v>111654.3</v>
          </cell>
          <cell r="M123">
            <v>0</v>
          </cell>
          <cell r="P123">
            <v>0</v>
          </cell>
          <cell r="Q123">
            <v>0</v>
          </cell>
          <cell r="R123">
            <v>111654.3</v>
          </cell>
        </row>
        <row r="124">
          <cell r="A124">
            <v>8</v>
          </cell>
          <cell r="B124" t="str">
            <v>Mumtaz Jannat Ali</v>
          </cell>
          <cell r="C124" t="str">
            <v>BSCN03033</v>
          </cell>
          <cell r="D124">
            <v>17010</v>
          </cell>
          <cell r="E124">
            <v>687.20399999999995</v>
          </cell>
          <cell r="F124">
            <v>17697.204000000002</v>
          </cell>
          <cell r="G124">
            <v>0</v>
          </cell>
          <cell r="I124">
            <v>17697.204000000002</v>
          </cell>
          <cell r="M124">
            <v>0</v>
          </cell>
          <cell r="P124">
            <v>0</v>
          </cell>
          <cell r="Q124">
            <v>0</v>
          </cell>
          <cell r="R124">
            <v>17697.204000000002</v>
          </cell>
        </row>
        <row r="125">
          <cell r="A125">
            <v>9</v>
          </cell>
          <cell r="B125" t="str">
            <v xml:space="preserve">Mehtab Sikander Khan </v>
          </cell>
          <cell r="C125" t="str">
            <v>BSCN03036</v>
          </cell>
          <cell r="D125">
            <v>80500</v>
          </cell>
          <cell r="E125">
            <v>3071.15</v>
          </cell>
          <cell r="F125">
            <v>83571.149999999994</v>
          </cell>
          <cell r="G125">
            <v>0</v>
          </cell>
          <cell r="I125">
            <v>83571.149999999994</v>
          </cell>
          <cell r="M125">
            <v>0</v>
          </cell>
          <cell r="P125">
            <v>0</v>
          </cell>
          <cell r="Q125">
            <v>0</v>
          </cell>
          <cell r="R125">
            <v>83571.149999999994</v>
          </cell>
        </row>
        <row r="126">
          <cell r="A126">
            <v>10</v>
          </cell>
          <cell r="B126" t="str">
            <v>Zehra Habib Tharwani</v>
          </cell>
          <cell r="C126" t="str">
            <v>BSCN03039</v>
          </cell>
          <cell r="D126">
            <v>52500</v>
          </cell>
          <cell r="E126">
            <v>2511.15</v>
          </cell>
          <cell r="F126">
            <v>55011.15</v>
          </cell>
          <cell r="G126">
            <v>0</v>
          </cell>
          <cell r="I126">
            <v>55011.15</v>
          </cell>
          <cell r="M126">
            <v>0</v>
          </cell>
          <cell r="P126">
            <v>0</v>
          </cell>
          <cell r="Q126">
            <v>0</v>
          </cell>
          <cell r="R126">
            <v>55011.15</v>
          </cell>
        </row>
        <row r="127">
          <cell r="A127" t="str">
            <v>CLASS OF 2005 - From Dec 31, 2006</v>
          </cell>
          <cell r="D127">
            <v>848523</v>
          </cell>
          <cell r="E127">
            <v>33962.280576000005</v>
          </cell>
          <cell r="F127">
            <v>882485.28057600011</v>
          </cell>
          <cell r="G127">
            <v>0</v>
          </cell>
          <cell r="H127">
            <v>0</v>
          </cell>
          <cell r="I127">
            <v>882485.28057600011</v>
          </cell>
          <cell r="J127">
            <v>0</v>
          </cell>
          <cell r="K127">
            <v>0</v>
          </cell>
          <cell r="L127">
            <v>0</v>
          </cell>
          <cell r="M127">
            <v>0</v>
          </cell>
          <cell r="N127">
            <v>161948</v>
          </cell>
          <cell r="O127">
            <v>0</v>
          </cell>
          <cell r="P127">
            <v>0</v>
          </cell>
          <cell r="Q127">
            <v>-161948</v>
          </cell>
          <cell r="R127">
            <v>720537.28057600011</v>
          </cell>
        </row>
        <row r="128">
          <cell r="A128">
            <v>1</v>
          </cell>
          <cell r="B128" t="str">
            <v>Umme -e-Kulsum</v>
          </cell>
          <cell r="C128" t="str">
            <v>BSCN04003</v>
          </cell>
          <cell r="D128">
            <v>72225</v>
          </cell>
          <cell r="E128">
            <v>2321.3000000000002</v>
          </cell>
          <cell r="F128">
            <v>74546.3</v>
          </cell>
          <cell r="G128">
            <v>43840</v>
          </cell>
          <cell r="I128">
            <v>118386.3</v>
          </cell>
          <cell r="P128">
            <v>0</v>
          </cell>
          <cell r="R128">
            <v>118386.3</v>
          </cell>
          <cell r="S128">
            <v>0</v>
          </cell>
        </row>
        <row r="129">
          <cell r="A129">
            <v>2</v>
          </cell>
          <cell r="B129" t="str">
            <v>FatimaGohar Ayoub</v>
          </cell>
          <cell r="C129" t="str">
            <v>BSCN04006</v>
          </cell>
          <cell r="D129">
            <v>55125</v>
          </cell>
          <cell r="E129">
            <v>1929.5</v>
          </cell>
          <cell r="F129">
            <v>57054.5</v>
          </cell>
          <cell r="G129">
            <v>41350</v>
          </cell>
          <cell r="I129">
            <v>98404.5</v>
          </cell>
          <cell r="P129">
            <v>0</v>
          </cell>
          <cell r="R129">
            <v>98404.5</v>
          </cell>
        </row>
        <row r="130">
          <cell r="A130">
            <v>3</v>
          </cell>
          <cell r="B130" t="str">
            <v xml:space="preserve">Shahina Ayub </v>
          </cell>
          <cell r="C130" t="str">
            <v>BSCN04007</v>
          </cell>
          <cell r="D130">
            <v>72225</v>
          </cell>
          <cell r="E130">
            <v>2321.3000000000002</v>
          </cell>
          <cell r="F130">
            <v>74546.3</v>
          </cell>
          <cell r="G130">
            <v>43840</v>
          </cell>
          <cell r="I130">
            <v>118386.3</v>
          </cell>
          <cell r="P130">
            <v>0</v>
          </cell>
          <cell r="R130">
            <v>118386.3</v>
          </cell>
        </row>
        <row r="131">
          <cell r="A131">
            <v>4</v>
          </cell>
          <cell r="B131" t="str">
            <v>Shahida begum Nazar</v>
          </cell>
          <cell r="C131" t="str">
            <v>BSCN04025</v>
          </cell>
          <cell r="D131">
            <v>81165</v>
          </cell>
          <cell r="E131">
            <v>2500.1</v>
          </cell>
          <cell r="F131">
            <v>83665.100000000006</v>
          </cell>
          <cell r="G131">
            <v>43840</v>
          </cell>
          <cell r="I131">
            <v>127505.1</v>
          </cell>
          <cell r="P131">
            <v>0</v>
          </cell>
          <cell r="R131">
            <v>127505.1</v>
          </cell>
        </row>
        <row r="132">
          <cell r="A132">
            <v>5</v>
          </cell>
          <cell r="B132" t="str">
            <v>Sobia Parveen Abdul Rashid</v>
          </cell>
          <cell r="C132" t="str">
            <v>BSCN04028</v>
          </cell>
          <cell r="D132">
            <v>81165</v>
          </cell>
          <cell r="E132">
            <v>2500.1</v>
          </cell>
          <cell r="F132">
            <v>83665.100000000006</v>
          </cell>
          <cell r="G132">
            <v>43840</v>
          </cell>
          <cell r="I132">
            <v>127505.1</v>
          </cell>
          <cell r="P132">
            <v>0</v>
          </cell>
          <cell r="R132">
            <v>127505.1</v>
          </cell>
        </row>
        <row r="133">
          <cell r="A133">
            <v>6</v>
          </cell>
          <cell r="B133" t="str">
            <v>Zeenat Amrali Keswani</v>
          </cell>
          <cell r="C133" t="str">
            <v>BSCN03013</v>
          </cell>
          <cell r="D133">
            <v>44310</v>
          </cell>
          <cell r="E133">
            <v>1790.124</v>
          </cell>
          <cell r="F133">
            <v>46100.124000000003</v>
          </cell>
          <cell r="G133">
            <v>0</v>
          </cell>
          <cell r="I133">
            <v>46100.124000000003</v>
          </cell>
          <cell r="P133">
            <v>0</v>
          </cell>
          <cell r="R133">
            <v>46100.124000000003</v>
          </cell>
        </row>
        <row r="134">
          <cell r="A134">
            <v>7</v>
          </cell>
          <cell r="B134" t="str">
            <v>Navroz Bibi Hazir</v>
          </cell>
          <cell r="C134" t="str">
            <v>BSCN04030</v>
          </cell>
          <cell r="D134">
            <v>81165</v>
          </cell>
          <cell r="E134">
            <v>2500.1</v>
          </cell>
          <cell r="F134">
            <v>83665.100000000006</v>
          </cell>
          <cell r="G134">
            <v>43840</v>
          </cell>
          <cell r="I134">
            <v>127505.1</v>
          </cell>
          <cell r="P134">
            <v>0</v>
          </cell>
          <cell r="R134">
            <v>127505.1</v>
          </cell>
        </row>
        <row r="135">
          <cell r="A135">
            <v>8</v>
          </cell>
          <cell r="B135" t="str">
            <v>Anita Ashiq Ali</v>
          </cell>
          <cell r="C135" t="str">
            <v>BSCN04032</v>
          </cell>
          <cell r="D135">
            <v>41300</v>
          </cell>
          <cell r="E135">
            <v>826</v>
          </cell>
          <cell r="F135">
            <v>42126</v>
          </cell>
          <cell r="G135">
            <v>0</v>
          </cell>
          <cell r="I135">
            <v>42126</v>
          </cell>
          <cell r="P135">
            <v>0</v>
          </cell>
          <cell r="R135">
            <v>42126</v>
          </cell>
        </row>
        <row r="136">
          <cell r="A136" t="str">
            <v>CLASS OF 2006 - From Dec 31, 2007</v>
          </cell>
          <cell r="D136">
            <v>528680</v>
          </cell>
          <cell r="E136">
            <v>16688.524000000001</v>
          </cell>
          <cell r="F136">
            <v>545368.52399999998</v>
          </cell>
          <cell r="G136">
            <v>260550</v>
          </cell>
          <cell r="H136">
            <v>0</v>
          </cell>
          <cell r="I136">
            <v>805918.52399999986</v>
          </cell>
          <cell r="K136">
            <v>0</v>
          </cell>
          <cell r="L136">
            <v>0</v>
          </cell>
          <cell r="M136">
            <v>0</v>
          </cell>
          <cell r="N136">
            <v>0</v>
          </cell>
          <cell r="O136">
            <v>0</v>
          </cell>
          <cell r="P136">
            <v>0</v>
          </cell>
          <cell r="Q136">
            <v>0</v>
          </cell>
          <cell r="R136">
            <v>805918.52399999986</v>
          </cell>
        </row>
        <row r="137">
          <cell r="A137">
            <v>110</v>
          </cell>
          <cell r="B137" t="str">
            <v>TOTAL</v>
          </cell>
          <cell r="D137">
            <v>6638586.1699999999</v>
          </cell>
          <cell r="E137">
            <v>546965.91752459446</v>
          </cell>
          <cell r="F137">
            <v>7185552.0875245957</v>
          </cell>
          <cell r="G137">
            <v>260550</v>
          </cell>
          <cell r="H137">
            <v>0</v>
          </cell>
          <cell r="I137">
            <v>7446102.0875245957</v>
          </cell>
          <cell r="K137">
            <v>287884.91414742963</v>
          </cell>
          <cell r="L137">
            <v>3970779.8352050656</v>
          </cell>
          <cell r="M137">
            <v>2999730.2</v>
          </cell>
          <cell r="N137">
            <v>701539</v>
          </cell>
          <cell r="O137">
            <v>-1.5</v>
          </cell>
          <cell r="P137">
            <v>1021968.8609400042</v>
          </cell>
          <cell r="Q137">
            <v>-752458.38641331648</v>
          </cell>
          <cell r="R137">
            <v>3744833.9765203926</v>
          </cell>
          <cell r="S137">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 BS OVERDRAWNS"/>
      <sheetName val="OFF BS CASH MARGINS"/>
      <sheetName val="OFF BS"/>
      <sheetName val="Summary (2)"/>
      <sheetName val="CALCULATIONS"/>
      <sheetName val="ON BS"/>
      <sheetName val="ON BS CASHMARGINS"/>
      <sheetName val="ON BS OVERDRAWNS"/>
      <sheetName val="PARTY RATINGS"/>
      <sheetName val="PRODUCTS"/>
      <sheetName val="TABLES"/>
      <sheetName val="Raw Data"/>
      <sheetName val="MISSING DATA"/>
      <sheetName val="Macro1"/>
      <sheetName val="BSDOMOVS"/>
      <sheetName val="FX"/>
      <sheetName val="Code"/>
      <sheetName val="OUTSTANDING FX-SWAP"/>
      <sheetName val="Lookups"/>
      <sheetName val="Sheet4"/>
      <sheetName val="B3"/>
      <sheetName val="SOA "/>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Revised"/>
      <sheetName val="CCP 05"/>
      <sheetName val="base sheet"/>
      <sheetName val="Depreciation"/>
      <sheetName val="BS"/>
      <sheetName val="PL"/>
      <sheetName val="TB"/>
      <sheetName val="capex"/>
      <sheetName val="Investments"/>
      <sheetName val="budget"/>
      <sheetName val="CCP 04"/>
      <sheetName val="sales"/>
      <sheetName val="COGS"/>
      <sheetName val="COMP OF BUDGET"/>
      <sheetName val="annexure"/>
      <sheetName val="revised production sch june18"/>
      <sheetName val="Production"/>
      <sheetName val="Cotton"/>
      <sheetName val="July 03"/>
      <sheetName val="Aug 03"/>
      <sheetName val="Sept 03"/>
      <sheetName val="Oct 03"/>
      <sheetName val="Nov 03"/>
      <sheetName val="Dec 03"/>
      <sheetName val="Jan 04"/>
      <sheetName val="Feb 04"/>
      <sheetName val="Mar 04"/>
      <sheetName val="Apr 04"/>
      <sheetName val="May 04"/>
      <sheetName val="Jun 04"/>
      <sheetName val="P &amp; L for scenarios"/>
      <sheetName val="Sheet2"/>
      <sheetName val="RiskSim Summary 1"/>
      <sheetName val="Regression results"/>
      <sheetName val="Regression "/>
      <sheetName val="Budget vs actual"/>
      <sheetName val="break even (1)"/>
      <sheetName val="scenario 1"/>
      <sheetName val="what if sheet"/>
      <sheetName val="balance Sheet"/>
      <sheetName val="Sheet1"/>
      <sheetName val="Sheet3"/>
      <sheetName val="AC-CODES"/>
      <sheetName val="INCOME 2004"/>
      <sheetName val="Cash Flow  HOH"/>
      <sheetName val="12"/>
      <sheetName val="Links"/>
      <sheetName val="FundsNW"/>
      <sheetName val="GP Analysis"/>
      <sheetName val="POWER"/>
      <sheetName val="Macro1"/>
      <sheetName val="Provision Patient Diet"/>
      <sheetName val="Provision Utility"/>
      <sheetName val="Provision R&amp;M"/>
      <sheetName val="Provision Legal"/>
      <sheetName val="Provision Sanitation "/>
      <sheetName val="Provision for Implants"/>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ow r="2">
          <cell r="B2">
            <v>-47484930.867525369</v>
          </cell>
          <cell r="I2">
            <v>-60000000</v>
          </cell>
          <cell r="J2">
            <v>0</v>
          </cell>
        </row>
        <row r="3">
          <cell r="B3">
            <v>-5312348.103807535</v>
          </cell>
          <cell r="I3">
            <v>-50000000</v>
          </cell>
          <cell r="J3">
            <v>2</v>
          </cell>
        </row>
        <row r="4">
          <cell r="B4">
            <v>-11832872.255787458</v>
          </cell>
          <cell r="I4">
            <v>-40000000</v>
          </cell>
          <cell r="J4">
            <v>19</v>
          </cell>
        </row>
        <row r="5">
          <cell r="B5">
            <v>7170843.8065362908</v>
          </cell>
          <cell r="I5">
            <v>-30000000</v>
          </cell>
          <cell r="J5">
            <v>34</v>
          </cell>
        </row>
        <row r="6">
          <cell r="B6">
            <v>-26722653.668225911</v>
          </cell>
          <cell r="I6">
            <v>-20000000</v>
          </cell>
          <cell r="J6">
            <v>51</v>
          </cell>
        </row>
        <row r="7">
          <cell r="B7">
            <v>-9006840.1133766435</v>
          </cell>
          <cell r="I7">
            <v>-10000000</v>
          </cell>
          <cell r="J7">
            <v>72</v>
          </cell>
        </row>
        <row r="8">
          <cell r="B8">
            <v>8150181.9953878857</v>
          </cell>
          <cell r="I8">
            <v>0</v>
          </cell>
          <cell r="J8">
            <v>70</v>
          </cell>
        </row>
        <row r="9">
          <cell r="B9">
            <v>9324318.5963191129</v>
          </cell>
          <cell r="I9">
            <v>10000000</v>
          </cell>
          <cell r="J9">
            <v>48</v>
          </cell>
        </row>
        <row r="10">
          <cell r="B10">
            <v>-9098578.1762243174</v>
          </cell>
          <cell r="I10">
            <v>20000000</v>
          </cell>
          <cell r="J10">
            <v>4</v>
          </cell>
        </row>
        <row r="11">
          <cell r="B11">
            <v>-6047094.7006564997</v>
          </cell>
          <cell r="J11">
            <v>0</v>
          </cell>
        </row>
        <row r="12">
          <cell r="B12">
            <v>-16132675.14973804</v>
          </cell>
        </row>
        <row r="13">
          <cell r="B13">
            <v>-21832823.774503436</v>
          </cell>
        </row>
        <row r="14">
          <cell r="B14">
            <v>-14187064.531299379</v>
          </cell>
        </row>
        <row r="15">
          <cell r="B15">
            <v>-499225.58452644572</v>
          </cell>
        </row>
        <row r="16">
          <cell r="B16">
            <v>-11411145.723555353</v>
          </cell>
        </row>
        <row r="17">
          <cell r="B17">
            <v>-35846113.333010167</v>
          </cell>
        </row>
        <row r="18">
          <cell r="B18">
            <v>11020745.398523007</v>
          </cell>
        </row>
        <row r="19">
          <cell r="B19">
            <v>-16307625.386413541</v>
          </cell>
        </row>
        <row r="20">
          <cell r="B20">
            <v>-4251217.5010077618</v>
          </cell>
        </row>
        <row r="21">
          <cell r="B21">
            <v>810264.56890342012</v>
          </cell>
        </row>
        <row r="22">
          <cell r="B22">
            <v>-15047276.699233916</v>
          </cell>
        </row>
        <row r="23">
          <cell r="B23">
            <v>-14710633.631831791</v>
          </cell>
        </row>
        <row r="24">
          <cell r="B24">
            <v>4609373.5578334667</v>
          </cell>
        </row>
        <row r="25">
          <cell r="B25">
            <v>-9173750.2068627141</v>
          </cell>
        </row>
        <row r="26">
          <cell r="B26">
            <v>4794490.9952434041</v>
          </cell>
        </row>
        <row r="27">
          <cell r="B27">
            <v>5194770.4523809887</v>
          </cell>
        </row>
        <row r="28">
          <cell r="B28">
            <v>-41046938.472919732</v>
          </cell>
        </row>
        <row r="29">
          <cell r="B29">
            <v>-17705422.061628487</v>
          </cell>
        </row>
        <row r="30">
          <cell r="B30">
            <v>-40968220.709881276</v>
          </cell>
        </row>
        <row r="31">
          <cell r="B31">
            <v>-28080042.640007105</v>
          </cell>
        </row>
        <row r="32">
          <cell r="B32">
            <v>-12340563.205852415</v>
          </cell>
        </row>
        <row r="33">
          <cell r="B33">
            <v>-24667365.63921931</v>
          </cell>
        </row>
        <row r="34">
          <cell r="B34">
            <v>4444456.0402362682</v>
          </cell>
        </row>
        <row r="35">
          <cell r="B35">
            <v>-7386004.5017544292</v>
          </cell>
        </row>
        <row r="36">
          <cell r="B36">
            <v>-27161060.708701756</v>
          </cell>
        </row>
        <row r="37">
          <cell r="B37">
            <v>-131199.9044819735</v>
          </cell>
        </row>
        <row r="38">
          <cell r="B38">
            <v>-9681583.8668152951</v>
          </cell>
        </row>
        <row r="39">
          <cell r="B39">
            <v>-2984987.8908607624</v>
          </cell>
        </row>
        <row r="40">
          <cell r="B40">
            <v>-18124592.689183738</v>
          </cell>
        </row>
        <row r="41">
          <cell r="B41">
            <v>-26638567.508353617</v>
          </cell>
        </row>
        <row r="42">
          <cell r="B42">
            <v>-12708216.311735</v>
          </cell>
        </row>
        <row r="43">
          <cell r="B43">
            <v>5389793.0943759419</v>
          </cell>
        </row>
        <row r="44">
          <cell r="B44">
            <v>-14030716.042445149</v>
          </cell>
        </row>
        <row r="45">
          <cell r="B45">
            <v>2497828.3501562811</v>
          </cell>
        </row>
        <row r="46">
          <cell r="B46">
            <v>-2956868.9705332778</v>
          </cell>
        </row>
        <row r="47">
          <cell r="B47">
            <v>-27164937.866854455</v>
          </cell>
        </row>
        <row r="48">
          <cell r="B48">
            <v>-35810748.603422135</v>
          </cell>
        </row>
        <row r="49">
          <cell r="B49">
            <v>-38437942.923436433</v>
          </cell>
        </row>
        <row r="50">
          <cell r="B50">
            <v>-23743783.33110049</v>
          </cell>
        </row>
        <row r="51">
          <cell r="B51">
            <v>-9677913.7190187834</v>
          </cell>
        </row>
        <row r="52">
          <cell r="B52">
            <v>-23090716.929416504</v>
          </cell>
        </row>
        <row r="53">
          <cell r="B53">
            <v>-2792478.0703662895</v>
          </cell>
        </row>
        <row r="54">
          <cell r="B54">
            <v>-23760718.534685757</v>
          </cell>
        </row>
        <row r="55">
          <cell r="B55">
            <v>-16235152.856592264</v>
          </cell>
        </row>
        <row r="56">
          <cell r="B56">
            <v>-25357155.001513686</v>
          </cell>
        </row>
        <row r="57">
          <cell r="B57">
            <v>-27132012.907870796</v>
          </cell>
        </row>
        <row r="58">
          <cell r="B58">
            <v>-25354339.96942487</v>
          </cell>
        </row>
        <row r="59">
          <cell r="B59">
            <v>2414812.9889974929</v>
          </cell>
        </row>
        <row r="60">
          <cell r="B60">
            <v>-15609555.248239961</v>
          </cell>
        </row>
        <row r="61">
          <cell r="B61">
            <v>-15617997.052016225</v>
          </cell>
        </row>
        <row r="62">
          <cell r="B62">
            <v>12780760.637151692</v>
          </cell>
        </row>
        <row r="63">
          <cell r="B63">
            <v>-25081806.391064193</v>
          </cell>
        </row>
        <row r="64">
          <cell r="B64">
            <v>7617077.9909385182</v>
          </cell>
        </row>
        <row r="65">
          <cell r="B65">
            <v>-18277968.609684076</v>
          </cell>
        </row>
        <row r="66">
          <cell r="B66">
            <v>-11782666.775232818</v>
          </cell>
        </row>
        <row r="67">
          <cell r="B67">
            <v>2773435.6947269179</v>
          </cell>
        </row>
        <row r="68">
          <cell r="B68">
            <v>6354881.8538458683</v>
          </cell>
        </row>
        <row r="69">
          <cell r="B69">
            <v>-20748763.193895247</v>
          </cell>
        </row>
        <row r="70">
          <cell r="B70">
            <v>-2292783.7548620962</v>
          </cell>
        </row>
        <row r="71">
          <cell r="B71">
            <v>-38479367.810686499</v>
          </cell>
        </row>
        <row r="72">
          <cell r="B72">
            <v>-21752714.993916895</v>
          </cell>
        </row>
        <row r="73">
          <cell r="B73">
            <v>3490786.7264026739</v>
          </cell>
        </row>
        <row r="74">
          <cell r="B74">
            <v>-31612551.809486654</v>
          </cell>
        </row>
        <row r="75">
          <cell r="B75">
            <v>-6555458.3892348073</v>
          </cell>
        </row>
        <row r="76">
          <cell r="B76">
            <v>-22396119.312322523</v>
          </cell>
        </row>
        <row r="77">
          <cell r="B77">
            <v>2417306.8661893345</v>
          </cell>
        </row>
        <row r="78">
          <cell r="B78">
            <v>-2526948.538489487</v>
          </cell>
        </row>
        <row r="79">
          <cell r="B79">
            <v>4319627.1156497337</v>
          </cell>
        </row>
        <row r="80">
          <cell r="B80">
            <v>2655216.5541765429</v>
          </cell>
        </row>
        <row r="81">
          <cell r="B81">
            <v>-13974055.636777308</v>
          </cell>
        </row>
        <row r="82">
          <cell r="B82">
            <v>-1415359.8127318285</v>
          </cell>
        </row>
        <row r="83">
          <cell r="B83">
            <v>658109.14219394699</v>
          </cell>
        </row>
        <row r="84">
          <cell r="B84">
            <v>60062.553475413471</v>
          </cell>
        </row>
        <row r="85">
          <cell r="B85">
            <v>-6017038.4718019627</v>
          </cell>
        </row>
        <row r="86">
          <cell r="B86">
            <v>-5958745.6112504862</v>
          </cell>
        </row>
        <row r="87">
          <cell r="B87">
            <v>-32517136.119168844</v>
          </cell>
        </row>
        <row r="88">
          <cell r="B88">
            <v>-38568441.531676561</v>
          </cell>
        </row>
        <row r="89">
          <cell r="B89">
            <v>-1843727.944805827</v>
          </cell>
        </row>
        <row r="90">
          <cell r="B90">
            <v>-2366906.9612095617</v>
          </cell>
        </row>
        <row r="91">
          <cell r="B91">
            <v>1357282.5542763211</v>
          </cell>
        </row>
        <row r="92">
          <cell r="B92">
            <v>-20821594.879812326</v>
          </cell>
        </row>
        <row r="93">
          <cell r="B93">
            <v>8234385.1696446277</v>
          </cell>
        </row>
        <row r="94">
          <cell r="B94">
            <v>2296124.9012145139</v>
          </cell>
        </row>
        <row r="95">
          <cell r="B95">
            <v>-527709.24113413319</v>
          </cell>
        </row>
        <row r="96">
          <cell r="B96">
            <v>-16804924.938080397</v>
          </cell>
        </row>
        <row r="97">
          <cell r="B97">
            <v>-13076550.366373923</v>
          </cell>
        </row>
        <row r="98">
          <cell r="B98">
            <v>-4742380.5600909851</v>
          </cell>
        </row>
        <row r="99">
          <cell r="B99">
            <v>4604299.9655344822</v>
          </cell>
        </row>
        <row r="100">
          <cell r="B100">
            <v>-14424117.452324476</v>
          </cell>
        </row>
        <row r="101">
          <cell r="B101">
            <v>9151168.561559055</v>
          </cell>
        </row>
        <row r="102">
          <cell r="B102">
            <v>-41360387.190150887</v>
          </cell>
        </row>
        <row r="103">
          <cell r="B103">
            <v>3922515.438094113</v>
          </cell>
        </row>
        <row r="104">
          <cell r="B104">
            <v>7735221.6129802801</v>
          </cell>
        </row>
        <row r="105">
          <cell r="B105">
            <v>-10715008.046465721</v>
          </cell>
        </row>
        <row r="106">
          <cell r="B106">
            <v>-23930286.662104573</v>
          </cell>
        </row>
        <row r="107">
          <cell r="B107">
            <v>-41419348.833945423</v>
          </cell>
        </row>
        <row r="108">
          <cell r="B108">
            <v>-38959927.41510579</v>
          </cell>
        </row>
        <row r="109">
          <cell r="B109">
            <v>-16368451.327957597</v>
          </cell>
        </row>
        <row r="110">
          <cell r="B110">
            <v>-8755822.7707791589</v>
          </cell>
        </row>
        <row r="111">
          <cell r="B111">
            <v>-35216545.03944096</v>
          </cell>
        </row>
        <row r="112">
          <cell r="B112">
            <v>-1138459.3893122338</v>
          </cell>
        </row>
        <row r="113">
          <cell r="B113">
            <v>-16404147.48876157</v>
          </cell>
        </row>
        <row r="114">
          <cell r="B114">
            <v>2113579.1915930249</v>
          </cell>
        </row>
        <row r="115">
          <cell r="B115">
            <v>380120.93483636156</v>
          </cell>
        </row>
        <row r="116">
          <cell r="B116">
            <v>-4134214.0622067116</v>
          </cell>
        </row>
        <row r="117">
          <cell r="B117">
            <v>15262138.452911053</v>
          </cell>
        </row>
        <row r="118">
          <cell r="B118">
            <v>-35982985.23807165</v>
          </cell>
        </row>
        <row r="119">
          <cell r="B119">
            <v>-30639357.213342633</v>
          </cell>
        </row>
        <row r="120">
          <cell r="B120">
            <v>-3286911.104066696</v>
          </cell>
        </row>
        <row r="121">
          <cell r="B121">
            <v>-20904089.925725009</v>
          </cell>
        </row>
        <row r="122">
          <cell r="B122">
            <v>-44601605.000577718</v>
          </cell>
        </row>
        <row r="123">
          <cell r="B123">
            <v>493267.89466497675</v>
          </cell>
        </row>
        <row r="124">
          <cell r="B124">
            <v>-31488768.610045698</v>
          </cell>
        </row>
        <row r="125">
          <cell r="B125">
            <v>-23281876.64024904</v>
          </cell>
        </row>
        <row r="126">
          <cell r="B126">
            <v>-16955879.08909246</v>
          </cell>
        </row>
        <row r="127">
          <cell r="B127">
            <v>974915.48498794809</v>
          </cell>
        </row>
        <row r="128">
          <cell r="B128">
            <v>-16344306.56834152</v>
          </cell>
        </row>
        <row r="129">
          <cell r="B129">
            <v>-44862.127741422504</v>
          </cell>
        </row>
        <row r="130">
          <cell r="B130">
            <v>-11153397.515137162</v>
          </cell>
        </row>
        <row r="131">
          <cell r="B131">
            <v>2645927.9587660171</v>
          </cell>
        </row>
        <row r="132">
          <cell r="B132">
            <v>-8793578.2081912421</v>
          </cell>
        </row>
        <row r="133">
          <cell r="B133">
            <v>-16588156.133207228</v>
          </cell>
        </row>
        <row r="134">
          <cell r="B134">
            <v>-14583193.796018805</v>
          </cell>
        </row>
        <row r="135">
          <cell r="B135">
            <v>-12799220.718857493</v>
          </cell>
        </row>
        <row r="136">
          <cell r="B136">
            <v>-3976425.5111606978</v>
          </cell>
        </row>
        <row r="137">
          <cell r="B137">
            <v>-7083756.7493223809</v>
          </cell>
        </row>
        <row r="138">
          <cell r="B138">
            <v>4247480.0114642717</v>
          </cell>
        </row>
        <row r="139">
          <cell r="B139">
            <v>-9948561.4800008796</v>
          </cell>
        </row>
        <row r="140">
          <cell r="B140">
            <v>14578557.729997907</v>
          </cell>
        </row>
        <row r="141">
          <cell r="B141">
            <v>-18639903.343002882</v>
          </cell>
        </row>
        <row r="142">
          <cell r="B142">
            <v>-1747703.5704805516</v>
          </cell>
        </row>
        <row r="143">
          <cell r="B143">
            <v>-16422717.01080313</v>
          </cell>
        </row>
        <row r="144">
          <cell r="B144">
            <v>-17859247.232121017</v>
          </cell>
        </row>
        <row r="145">
          <cell r="B145">
            <v>-17748095.094636764</v>
          </cell>
        </row>
        <row r="146">
          <cell r="B146">
            <v>-11897576.084493127</v>
          </cell>
        </row>
        <row r="147">
          <cell r="B147">
            <v>-42152288.664007872</v>
          </cell>
        </row>
        <row r="148">
          <cell r="B148">
            <v>-44217260.026510984</v>
          </cell>
        </row>
        <row r="149">
          <cell r="B149">
            <v>-33569894.758126289</v>
          </cell>
        </row>
        <row r="150">
          <cell r="B150">
            <v>-16008859.452101734</v>
          </cell>
        </row>
        <row r="151">
          <cell r="B151">
            <v>-21612879.256760146</v>
          </cell>
        </row>
        <row r="152">
          <cell r="B152">
            <v>-27049521.122559574</v>
          </cell>
        </row>
        <row r="153">
          <cell r="B153">
            <v>-24687173.943595257</v>
          </cell>
        </row>
        <row r="154">
          <cell r="B154">
            <v>-9459963.3971468471</v>
          </cell>
        </row>
        <row r="155">
          <cell r="B155">
            <v>7020023.4140230753</v>
          </cell>
        </row>
        <row r="156">
          <cell r="B156">
            <v>662167.4280420281</v>
          </cell>
        </row>
        <row r="157">
          <cell r="B157">
            <v>-20422223.53482106</v>
          </cell>
        </row>
        <row r="158">
          <cell r="B158">
            <v>-1959327.9597234987</v>
          </cell>
        </row>
        <row r="159">
          <cell r="B159">
            <v>1058346.616852615</v>
          </cell>
        </row>
        <row r="160">
          <cell r="B160">
            <v>-3401584.3981201313</v>
          </cell>
        </row>
        <row r="161">
          <cell r="B161">
            <v>-23960906.708705273</v>
          </cell>
        </row>
        <row r="162">
          <cell r="B162">
            <v>-20083381.550207105</v>
          </cell>
        </row>
        <row r="163">
          <cell r="B163">
            <v>-29309363.91168591</v>
          </cell>
        </row>
        <row r="164">
          <cell r="B164">
            <v>-18207382.479620781</v>
          </cell>
        </row>
        <row r="165">
          <cell r="B165">
            <v>-7165226.1293267272</v>
          </cell>
        </row>
        <row r="166">
          <cell r="B166">
            <v>-34271384.651872545</v>
          </cell>
        </row>
        <row r="167">
          <cell r="B167">
            <v>-28247537.18139514</v>
          </cell>
        </row>
        <row r="168">
          <cell r="B168">
            <v>-20398754.68030211</v>
          </cell>
        </row>
        <row r="169">
          <cell r="B169">
            <v>-1744305.7627974413</v>
          </cell>
        </row>
        <row r="170">
          <cell r="B170">
            <v>-38728992.145433456</v>
          </cell>
        </row>
        <row r="171">
          <cell r="B171">
            <v>-23535471.425961759</v>
          </cell>
        </row>
        <row r="172">
          <cell r="B172">
            <v>-14461381.101863649</v>
          </cell>
        </row>
        <row r="173">
          <cell r="B173">
            <v>-7659087.4438450597</v>
          </cell>
        </row>
        <row r="174">
          <cell r="B174">
            <v>-8198800.4066758417</v>
          </cell>
        </row>
        <row r="175">
          <cell r="B175">
            <v>-37333215.286400288</v>
          </cell>
        </row>
        <row r="176">
          <cell r="B176">
            <v>-25769885.556405809</v>
          </cell>
        </row>
        <row r="177">
          <cell r="B177">
            <v>-5859005.3904407881</v>
          </cell>
        </row>
        <row r="178">
          <cell r="B178">
            <v>-9446024.3954004906</v>
          </cell>
        </row>
        <row r="179">
          <cell r="B179">
            <v>-26829342.755277123</v>
          </cell>
        </row>
        <row r="180">
          <cell r="B180">
            <v>6208507.2915591933</v>
          </cell>
        </row>
        <row r="181">
          <cell r="B181">
            <v>-342181.28454342112</v>
          </cell>
        </row>
        <row r="182">
          <cell r="B182">
            <v>5613295.6633069254</v>
          </cell>
        </row>
        <row r="183">
          <cell r="B183">
            <v>4143201.6971167065</v>
          </cell>
        </row>
        <row r="184">
          <cell r="B184">
            <v>-42748023.360378176</v>
          </cell>
        </row>
        <row r="185">
          <cell r="B185">
            <v>-14094861.371356156</v>
          </cell>
        </row>
        <row r="186">
          <cell r="B186">
            <v>-14458801.026547041</v>
          </cell>
        </row>
        <row r="187">
          <cell r="B187">
            <v>6218028.1781050898</v>
          </cell>
        </row>
        <row r="188">
          <cell r="B188">
            <v>-4403677.2212624811</v>
          </cell>
        </row>
        <row r="189">
          <cell r="B189">
            <v>-43961157.159751028</v>
          </cell>
        </row>
        <row r="190">
          <cell r="B190">
            <v>-18321535.837232199</v>
          </cell>
        </row>
        <row r="191">
          <cell r="B191">
            <v>-16931585.596959379</v>
          </cell>
        </row>
        <row r="192">
          <cell r="B192">
            <v>2018864.170688007</v>
          </cell>
        </row>
        <row r="193">
          <cell r="B193">
            <v>-12627050.261585619</v>
          </cell>
        </row>
        <row r="194">
          <cell r="B194">
            <v>-42086291.452635139</v>
          </cell>
        </row>
        <row r="195">
          <cell r="B195">
            <v>-2055518.1912740134</v>
          </cell>
        </row>
        <row r="196">
          <cell r="B196">
            <v>-18651671.712489691</v>
          </cell>
        </row>
        <row r="197">
          <cell r="B197">
            <v>-14085832.213164594</v>
          </cell>
        </row>
        <row r="198">
          <cell r="B198">
            <v>-14235004.307895627</v>
          </cell>
        </row>
        <row r="199">
          <cell r="B199">
            <v>-6499696.2149623297</v>
          </cell>
        </row>
        <row r="200">
          <cell r="B200">
            <v>-2383584.5365737341</v>
          </cell>
        </row>
        <row r="201">
          <cell r="B201">
            <v>-18839874.271820094</v>
          </cell>
        </row>
        <row r="202">
          <cell r="B202">
            <v>-29617725.006442454</v>
          </cell>
        </row>
        <row r="203">
          <cell r="B203">
            <v>-34293749.723051339</v>
          </cell>
        </row>
        <row r="204">
          <cell r="B204">
            <v>-15556675.066940274</v>
          </cell>
        </row>
        <row r="205">
          <cell r="B205">
            <v>8683628.8815102316</v>
          </cell>
        </row>
        <row r="206">
          <cell r="B206">
            <v>-5308906.3888238333</v>
          </cell>
        </row>
        <row r="207">
          <cell r="B207">
            <v>-14725146.581185963</v>
          </cell>
        </row>
        <row r="208">
          <cell r="B208">
            <v>-37000134.595025748</v>
          </cell>
        </row>
        <row r="209">
          <cell r="B209">
            <v>-11982.960818137974</v>
          </cell>
        </row>
        <row r="210">
          <cell r="B210">
            <v>9617785.6068533994</v>
          </cell>
        </row>
        <row r="211">
          <cell r="B211">
            <v>-41849421.454282314</v>
          </cell>
        </row>
        <row r="212">
          <cell r="B212">
            <v>-20515533.216832485</v>
          </cell>
        </row>
        <row r="213">
          <cell r="B213">
            <v>-11568135.61270323</v>
          </cell>
        </row>
        <row r="214">
          <cell r="B214">
            <v>-5246653.6924466752</v>
          </cell>
        </row>
        <row r="215">
          <cell r="B215">
            <v>-11316662.712978806</v>
          </cell>
        </row>
        <row r="216">
          <cell r="B216">
            <v>-4585827.0954939388</v>
          </cell>
        </row>
        <row r="217">
          <cell r="B217">
            <v>-49998979.186377734</v>
          </cell>
        </row>
        <row r="218">
          <cell r="B218">
            <v>-6652123.8744168542</v>
          </cell>
        </row>
        <row r="219">
          <cell r="B219">
            <v>-15882845.831135835</v>
          </cell>
        </row>
        <row r="220">
          <cell r="B220">
            <v>-10357574.382290687</v>
          </cell>
        </row>
        <row r="221">
          <cell r="B221">
            <v>-32328066.155932214</v>
          </cell>
        </row>
        <row r="222">
          <cell r="B222">
            <v>-12464039.54446378</v>
          </cell>
        </row>
        <row r="223">
          <cell r="B223">
            <v>-9870211.6656124257</v>
          </cell>
        </row>
        <row r="224">
          <cell r="B224">
            <v>-36069457.995797068</v>
          </cell>
        </row>
        <row r="225">
          <cell r="B225">
            <v>-5242951.6884408258</v>
          </cell>
        </row>
        <row r="226">
          <cell r="B226">
            <v>-17624684.92093071</v>
          </cell>
        </row>
        <row r="227">
          <cell r="B227">
            <v>-15730715.427573469</v>
          </cell>
        </row>
        <row r="228">
          <cell r="B228">
            <v>-42109408.120071739</v>
          </cell>
        </row>
        <row r="229">
          <cell r="B229">
            <v>-8906846.7210520171</v>
          </cell>
        </row>
        <row r="230">
          <cell r="B230">
            <v>-28606982.261108842</v>
          </cell>
        </row>
        <row r="231">
          <cell r="B231">
            <v>-21807300.011813369</v>
          </cell>
        </row>
        <row r="232">
          <cell r="B232">
            <v>-15926547.827514794</v>
          </cell>
        </row>
        <row r="233">
          <cell r="B233">
            <v>-36480540.752164334</v>
          </cell>
        </row>
        <row r="234">
          <cell r="B234">
            <v>-36203831.010031313</v>
          </cell>
        </row>
        <row r="235">
          <cell r="B235">
            <v>-16821409.19760647</v>
          </cell>
        </row>
        <row r="236">
          <cell r="B236">
            <v>-12114491.977967348</v>
          </cell>
        </row>
        <row r="237">
          <cell r="B237">
            <v>-6017199.5861426257</v>
          </cell>
        </row>
        <row r="238">
          <cell r="B238">
            <v>-11832840.772406902</v>
          </cell>
        </row>
        <row r="239">
          <cell r="B239">
            <v>-24415636.208389606</v>
          </cell>
        </row>
        <row r="240">
          <cell r="B240">
            <v>-31813321.346272316</v>
          </cell>
        </row>
        <row r="241">
          <cell r="B241">
            <v>-31484141.650161114</v>
          </cell>
        </row>
        <row r="242">
          <cell r="B242">
            <v>-7124645.4228619002</v>
          </cell>
        </row>
        <row r="243">
          <cell r="B243">
            <v>-31384679.462332513</v>
          </cell>
        </row>
        <row r="244">
          <cell r="B244">
            <v>-34650184.28811577</v>
          </cell>
        </row>
        <row r="245">
          <cell r="B245">
            <v>-8868202.864781823</v>
          </cell>
        </row>
        <row r="246">
          <cell r="B246">
            <v>-21418170.733191993</v>
          </cell>
        </row>
        <row r="247">
          <cell r="B247">
            <v>-19549335.233442452</v>
          </cell>
        </row>
        <row r="248">
          <cell r="B248">
            <v>-24623732.384938087</v>
          </cell>
        </row>
        <row r="249">
          <cell r="B249">
            <v>-7363842.2508297227</v>
          </cell>
        </row>
        <row r="250">
          <cell r="B250">
            <v>-45737448.062055677</v>
          </cell>
        </row>
        <row r="251">
          <cell r="B251">
            <v>-417099.61526068673</v>
          </cell>
        </row>
        <row r="252">
          <cell r="B252">
            <v>-13392886.70943078</v>
          </cell>
        </row>
        <row r="253">
          <cell r="B253">
            <v>5714653.3899780847</v>
          </cell>
        </row>
        <row r="254">
          <cell r="B254">
            <v>-14474542.685753729</v>
          </cell>
        </row>
        <row r="255">
          <cell r="B255">
            <v>-13274530.123043265</v>
          </cell>
        </row>
        <row r="256">
          <cell r="B256">
            <v>-26395371.19468322</v>
          </cell>
        </row>
        <row r="257">
          <cell r="B257">
            <v>-30895567.419835236</v>
          </cell>
        </row>
        <row r="258">
          <cell r="B258">
            <v>-19384366.357239809</v>
          </cell>
        </row>
        <row r="259">
          <cell r="B259">
            <v>566538.09185180441</v>
          </cell>
        </row>
        <row r="260">
          <cell r="B260">
            <v>-15072171.699745979</v>
          </cell>
        </row>
        <row r="261">
          <cell r="B261">
            <v>-2130816.8374499939</v>
          </cell>
        </row>
        <row r="262">
          <cell r="B262">
            <v>-21480124.907175388</v>
          </cell>
        </row>
        <row r="263">
          <cell r="B263">
            <v>-32947103.832889345</v>
          </cell>
        </row>
        <row r="264">
          <cell r="B264">
            <v>-25485661.328802671</v>
          </cell>
        </row>
        <row r="265">
          <cell r="B265">
            <v>-22311929.265002098</v>
          </cell>
        </row>
        <row r="266">
          <cell r="B266">
            <v>-20090077.332832005</v>
          </cell>
        </row>
        <row r="267">
          <cell r="B267">
            <v>-3342197.2020561956</v>
          </cell>
        </row>
        <row r="268">
          <cell r="B268">
            <v>-13879661.931876626</v>
          </cell>
        </row>
        <row r="269">
          <cell r="B269">
            <v>-3863433.1434642933</v>
          </cell>
        </row>
        <row r="270">
          <cell r="B270">
            <v>-50483038.025924951</v>
          </cell>
        </row>
        <row r="271">
          <cell r="B271">
            <v>-21543437.141250279</v>
          </cell>
        </row>
        <row r="272">
          <cell r="B272">
            <v>-48265700.985754877</v>
          </cell>
        </row>
        <row r="273">
          <cell r="B273">
            <v>-16222902.939170685</v>
          </cell>
        </row>
        <row r="274">
          <cell r="B274">
            <v>-30396483.119835343</v>
          </cell>
        </row>
        <row r="275">
          <cell r="B275">
            <v>-32300083.115407851</v>
          </cell>
        </row>
        <row r="276">
          <cell r="B276">
            <v>-49312763.55332908</v>
          </cell>
        </row>
        <row r="277">
          <cell r="B277">
            <v>1092130.9275410511</v>
          </cell>
        </row>
        <row r="278">
          <cell r="B278">
            <v>-38976157.309883565</v>
          </cell>
        </row>
        <row r="279">
          <cell r="B279">
            <v>-1335100.9561496042</v>
          </cell>
        </row>
        <row r="280">
          <cell r="B280">
            <v>-6301369.1268682145</v>
          </cell>
        </row>
        <row r="281">
          <cell r="B281">
            <v>-979939.0259093307</v>
          </cell>
        </row>
        <row r="282">
          <cell r="B282">
            <v>-52124501.684455544</v>
          </cell>
        </row>
        <row r="283">
          <cell r="B283">
            <v>6257468.5772409774</v>
          </cell>
        </row>
        <row r="284">
          <cell r="B284">
            <v>-24949580.912249532</v>
          </cell>
        </row>
        <row r="285">
          <cell r="B285">
            <v>-44810588.376427621</v>
          </cell>
        </row>
        <row r="286">
          <cell r="B286">
            <v>-26850676.356302109</v>
          </cell>
        </row>
        <row r="287">
          <cell r="B287">
            <v>-17990036.869896796</v>
          </cell>
        </row>
        <row r="288">
          <cell r="B288">
            <v>-25770869.475576546</v>
          </cell>
        </row>
        <row r="289">
          <cell r="B289">
            <v>-46589866.971598655</v>
          </cell>
        </row>
        <row r="290">
          <cell r="B290">
            <v>-27124435.095012989</v>
          </cell>
        </row>
        <row r="291">
          <cell r="B291">
            <v>-8930599.1427575611</v>
          </cell>
        </row>
        <row r="292">
          <cell r="B292">
            <v>6502385.7426023819</v>
          </cell>
        </row>
        <row r="293">
          <cell r="B293">
            <v>-33175012.836436298</v>
          </cell>
        </row>
        <row r="294">
          <cell r="B294">
            <v>-13185813.30352458</v>
          </cell>
        </row>
        <row r="295">
          <cell r="B295">
            <v>-33999511.155248374</v>
          </cell>
        </row>
        <row r="296">
          <cell r="B296">
            <v>-28908450.261539068</v>
          </cell>
        </row>
        <row r="297">
          <cell r="B297">
            <v>-16029637.925913896</v>
          </cell>
        </row>
        <row r="298">
          <cell r="B298">
            <v>-32134240.912300672</v>
          </cell>
        </row>
        <row r="299">
          <cell r="B299">
            <v>-18033093.648733761</v>
          </cell>
        </row>
        <row r="300">
          <cell r="B300">
            <v>-3672635.3662449978</v>
          </cell>
        </row>
        <row r="301">
          <cell r="B301">
            <v>-3858780.208824899</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5">
          <cell r="I5">
            <v>0</v>
          </cell>
        </row>
      </sheetData>
      <sheetData sheetId="53"/>
      <sheetData sheetId="54"/>
      <sheetData sheetId="55"/>
      <sheetData sheetId="56"/>
      <sheetData sheetId="57"/>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CONTENTS"/>
      <sheetName val="BSDOMOVS"/>
      <sheetName val="BSCOMBINED "/>
      <sheetName val="Balance Sheet"/>
      <sheetName val="Profit&amp;Loss-Rev"/>
      <sheetName val="Note 1-7"/>
      <sheetName val="Note 8-11"/>
      <sheetName val="Note 12-15"/>
      <sheetName val="Note16-20"/>
      <sheetName val="Note 10-10.1"/>
      <sheetName val="Note 10.2-10.7"/>
      <sheetName val="Note 11 - 12.1"/>
      <sheetName val="Note 16.2-18"/>
      <sheetName val="Note 22-23"/>
      <sheetName val="Note 28.1-30"/>
      <sheetName val="Note 21 - 23"/>
      <sheetName val="Note 37-38"/>
      <sheetName val="Note 24"/>
      <sheetName val="Note 25"/>
      <sheetName val="Note 26 "/>
      <sheetName val="Note 27"/>
      <sheetName val="Note 28"/>
      <sheetName val="Note 29-30"/>
      <sheetName val="MAT-0602"/>
      <sheetName val="Note 28A"/>
      <sheetName val="Note 42.2-44"/>
      <sheetName val="OUTSTANDING FX-SWAP"/>
      <sheetName val="Code"/>
      <sheetName val="Lookups"/>
      <sheetName val="Macro1"/>
      <sheetName val="TABLES"/>
      <sheetName val="1-bwb(cb)"/>
      <sheetName val="actual (2)"/>
      <sheetName val="Pool"/>
      <sheetName val="INDEX"/>
      <sheetName val="MAT-MANUAL"/>
      <sheetName val="Key Assumptions"/>
      <sheetName val="bank in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
      <sheetName val="AL905"/>
      <sheetName val="AL904"/>
      <sheetName val="AL922"/>
      <sheetName val="Market Rates"/>
      <sheetName val="I-BR"/>
      <sheetName val="I-B"/>
      <sheetName val="Sheet4"/>
    </sheet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S-UAE"/>
      <sheetName val="Abu Dhabi"/>
      <sheetName val="TOTAL OVS BRS ST AUG 02"/>
      <sheetName val="Lookups"/>
      <sheetName val="Sheet4"/>
      <sheetName val="A-C CODE &amp; NAME"/>
      <sheetName val="BSDOMOVS"/>
      <sheetName val="BS-OVS"/>
      <sheetName val="OUTSTANDING FX-SWAP"/>
      <sheetName val="A"/>
      <sheetName val="Data-904"/>
      <sheetName val="Macro1"/>
      <sheetName val="Others"/>
      <sheetName val="Stancom 29"/>
      <sheetName val="Code"/>
      <sheetName val=""/>
      <sheetName val="IE"/>
      <sheetName val="broker sheet-2"/>
      <sheetName val="N-Debts"/>
      <sheetName val="S-Rental"/>
      <sheetName val="T-Debts"/>
      <sheetName val="Abu_Dhabi"/>
      <sheetName val="TOTAL_OVS_BRS_ST_AUG_02"/>
      <sheetName val="A-C_CODE_&amp;_NAME"/>
      <sheetName val="OUTSTANDING_FX-SWAP"/>
      <sheetName val="Stancom_29"/>
      <sheetName val="1-bwb(cb)"/>
      <sheetName val="LOCAL STUDENT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refreshError="1"/>
      <sheetData sheetId="30"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Cs "/>
      <sheetName val="Rates"/>
      <sheetName val="Sheet1"/>
      <sheetName val="Impairment"/>
      <sheetName val="Maple leaf"/>
      <sheetName val="TFCs  (2)"/>
      <sheetName val="TFCs  (3)"/>
      <sheetName val="July-31, 2011"/>
      <sheetName val="Quoted and unquoted  Sec-AFS"/>
    </sheetNames>
    <sheetDataSet>
      <sheetData sheetId="0" refreshError="1"/>
      <sheetData sheetId="1">
        <row r="11">
          <cell r="C11" t="str">
            <v>TFCs and Sukuks</v>
          </cell>
          <cell r="D11" t="str">
            <v>Traded / Non-Traded</v>
          </cell>
          <cell r="E11" t="str">
            <v>Price</v>
          </cell>
        </row>
        <row r="13">
          <cell r="C13" t="str">
            <v>KARACHI SHIPYARD &amp; ENGINEERING WORKS LTD-SUKUK (02-11-07)</v>
          </cell>
          <cell r="D13" t="str">
            <v>Non-Traded</v>
          </cell>
          <cell r="E13">
            <v>100.3411</v>
          </cell>
        </row>
        <row r="14">
          <cell r="C14" t="str">
            <v>KARACHI SHIPYARD &amp; ENGINEERING WORKS LTD-SUKUK (04-02-08)</v>
          </cell>
          <cell r="D14" t="str">
            <v>Non-Traded</v>
          </cell>
          <cell r="E14">
            <v>100.3634</v>
          </cell>
        </row>
        <row r="15">
          <cell r="C15" t="str">
            <v>NATIONAL INDUSTRIAL PARK DEVEL. &amp; MANAGEMENT Co. SUKUK (11-08-07)</v>
          </cell>
          <cell r="D15" t="str">
            <v>Non-Traded</v>
          </cell>
          <cell r="E15">
            <v>101.24169999999999</v>
          </cell>
        </row>
        <row r="16">
          <cell r="C16" t="str">
            <v>SCB (PAK) LTD-TFC (01-02-06)</v>
          </cell>
          <cell r="D16" t="str">
            <v>Non-Traded</v>
          </cell>
          <cell r="E16">
            <v>101.5099</v>
          </cell>
        </row>
        <row r="17">
          <cell r="C17" t="str">
            <v>WAPDA-SUKUK (05-01-06)</v>
          </cell>
          <cell r="D17" t="str">
            <v>Non-Traded</v>
          </cell>
          <cell r="E17">
            <v>100.1544</v>
          </cell>
        </row>
        <row r="18">
          <cell r="C18" t="str">
            <v>WAPDA-SUKUK (13-07-07)</v>
          </cell>
          <cell r="D18" t="str">
            <v>Non-Traded</v>
          </cell>
          <cell r="E18">
            <v>96.136600000000001</v>
          </cell>
        </row>
        <row r="20">
          <cell r="C20" t="str">
            <v>ORIX LEASING PAKISTAN LTD-TFC (25-05-07)**</v>
          </cell>
          <cell r="D20" t="str">
            <v>Non-Traded</v>
          </cell>
          <cell r="E20">
            <v>96.25</v>
          </cell>
        </row>
        <row r="21">
          <cell r="C21" t="str">
            <v>ORIX LEASING PAKISTAN LTD-TFC (15-01-08)</v>
          </cell>
          <cell r="D21" t="str">
            <v>Non-Traded</v>
          </cell>
          <cell r="E21">
            <v>100.89570000000001</v>
          </cell>
        </row>
        <row r="23">
          <cell r="C23" t="str">
            <v>BANK AL-HABIB LTD-TFC (15-07-04) 10% cap**</v>
          </cell>
          <cell r="D23" t="str">
            <v>Non-Traded</v>
          </cell>
          <cell r="E23">
            <v>90.779499999999999</v>
          </cell>
        </row>
        <row r="24">
          <cell r="C24" t="str">
            <v>BANK AL-HABIB LTD-TFC (07-02-07)</v>
          </cell>
          <cell r="D24" t="str">
            <v>Non-Traded</v>
          </cell>
          <cell r="E24">
            <v>102.7072</v>
          </cell>
        </row>
        <row r="25">
          <cell r="C25" t="str">
            <v>BANK AL-HABIB LTD-TFC (15-06-09)</v>
          </cell>
          <cell r="D25" t="str">
            <v>Non-Traded</v>
          </cell>
          <cell r="E25">
            <v>101.59010000000001</v>
          </cell>
        </row>
        <row r="26">
          <cell r="C26" t="str">
            <v>BANK AL-HABIB LTD-TFC (30-06-11)</v>
          </cell>
          <cell r="D26" t="str">
            <v>Non-Traded</v>
          </cell>
          <cell r="E26">
            <v>99.631299999999996</v>
          </cell>
        </row>
        <row r="27">
          <cell r="C27" t="str">
            <v>ENGRO CORPORATION LTD-TFC (01-02-11)</v>
          </cell>
          <cell r="D27" t="str">
            <v>Traded</v>
          </cell>
          <cell r="E27">
            <v>99.246099999999998</v>
          </cell>
        </row>
        <row r="28">
          <cell r="C28" t="str">
            <v>ENGRO FERTILIZER LTD-TFC (30-11-07)</v>
          </cell>
          <cell r="D28" t="str">
            <v>Traded</v>
          </cell>
          <cell r="E28">
            <v>96.151200000000003</v>
          </cell>
        </row>
        <row r="29">
          <cell r="C29" t="str">
            <v>ENGRO FERTILIZER LTD-TFC (18-03-08) (PRP-I)**</v>
          </cell>
          <cell r="D29" t="str">
            <v>Non-Traded</v>
          </cell>
          <cell r="E29">
            <v>94</v>
          </cell>
        </row>
        <row r="30">
          <cell r="C30" t="str">
            <v>ENGRO FERTILIZER LTD-TFC (18-03-08) (PRP-II)</v>
          </cell>
          <cell r="D30" t="str">
            <v>Non-Traded</v>
          </cell>
          <cell r="E30">
            <v>101.41970000000001</v>
          </cell>
        </row>
        <row r="31">
          <cell r="C31" t="str">
            <v>ENGRO FERTILIZER LTD-TFC (17-12-09)**</v>
          </cell>
          <cell r="D31" t="str">
            <v>Non-Traded</v>
          </cell>
          <cell r="E31">
            <v>101.55159999999999</v>
          </cell>
        </row>
        <row r="32">
          <cell r="C32" t="str">
            <v>JAHANGIR SIDDIQUI &amp; COMPANY LTD-TFC (21-11-06)</v>
          </cell>
          <cell r="D32" t="str">
            <v>Non-Traded</v>
          </cell>
          <cell r="E32">
            <v>101.0557</v>
          </cell>
        </row>
        <row r="33">
          <cell r="C33" t="str">
            <v>JAHANGIR SIDDIQUI &amp; COMPANY LTD-TFC (04-07-07)</v>
          </cell>
          <cell r="D33" t="str">
            <v>Non-Traded</v>
          </cell>
          <cell r="E33">
            <v>101.56440000000001</v>
          </cell>
        </row>
        <row r="34">
          <cell r="C34" t="str">
            <v>ORIX LEASING PAKISTAN LTD-SUKUK (30-06-07)</v>
          </cell>
          <cell r="D34" t="str">
            <v>Non-Traded</v>
          </cell>
          <cell r="E34">
            <v>100.5436</v>
          </cell>
        </row>
        <row r="35">
          <cell r="C35" t="str">
            <v>PAK ARAB FERTILIZERS LTD-TFC (28-02-08)</v>
          </cell>
          <cell r="D35" t="str">
            <v>Non-Traded</v>
          </cell>
          <cell r="E35">
            <v>100.82510000000001</v>
          </cell>
        </row>
        <row r="36">
          <cell r="C36" t="str">
            <v>PAK ARAB FERTILIZERS LTD-TFC (16-12-09)</v>
          </cell>
          <cell r="D36" t="str">
            <v>Non-Traded</v>
          </cell>
          <cell r="E36">
            <v>102.8039</v>
          </cell>
        </row>
        <row r="37">
          <cell r="C37" t="str">
            <v>PAK LIBYA HOLDING COMPANY (PVT) LTD-TFC (07-02-11)</v>
          </cell>
          <cell r="D37" t="str">
            <v>Non-Traded</v>
          </cell>
          <cell r="E37">
            <v>101.7992</v>
          </cell>
        </row>
        <row r="38">
          <cell r="C38" t="str">
            <v>SUI SOUTHERN GAS COMPANY - SUKKUK (31-12-07) - I</v>
          </cell>
          <cell r="D38" t="str">
            <v>Non-Traded</v>
          </cell>
          <cell r="E38">
            <v>99.89</v>
          </cell>
        </row>
        <row r="39">
          <cell r="C39" t="str">
            <v>UNITED BANK LTD-TFC (10-08-04)**</v>
          </cell>
          <cell r="D39" t="str">
            <v>Non-Traded</v>
          </cell>
          <cell r="E39">
            <v>94.75</v>
          </cell>
        </row>
        <row r="40">
          <cell r="C40" t="str">
            <v>UNITED BANK LTD-TFC (15-03-05)**</v>
          </cell>
          <cell r="D40" t="str">
            <v>Non-Traded</v>
          </cell>
          <cell r="E40">
            <v>91</v>
          </cell>
        </row>
        <row r="41">
          <cell r="C41" t="str">
            <v>UNITED BANK LTD-TFC (08-09-06)**</v>
          </cell>
          <cell r="D41" t="str">
            <v>Non-Traded</v>
          </cell>
          <cell r="E41">
            <v>101.2452</v>
          </cell>
        </row>
        <row r="42">
          <cell r="C42" t="str">
            <v>UNITED BANK LTD-TFC (14-02-08)</v>
          </cell>
          <cell r="D42" t="str">
            <v>Traded</v>
          </cell>
          <cell r="E42">
            <v>98.437700000000007</v>
          </cell>
        </row>
        <row r="44">
          <cell r="C44" t="str">
            <v>ALLIED BANK LTD-TFC (06-12-06)</v>
          </cell>
          <cell r="D44" t="str">
            <v>Non-Traded</v>
          </cell>
          <cell r="E44">
            <v>102.26139999999999</v>
          </cell>
        </row>
        <row r="45">
          <cell r="C45" t="str">
            <v>ALLIED BANK LTD-TFC (28-08-09)**</v>
          </cell>
          <cell r="D45" t="str">
            <v>Non-Traded</v>
          </cell>
          <cell r="E45">
            <v>98.25</v>
          </cell>
        </row>
        <row r="46">
          <cell r="C46" t="str">
            <v>ASKARI BANK LTD-TFC (04-02-05)**</v>
          </cell>
          <cell r="D46" t="str">
            <v>Non-Traded</v>
          </cell>
          <cell r="E46">
            <v>100.8993</v>
          </cell>
        </row>
        <row r="47">
          <cell r="C47" t="str">
            <v>ASKARI BANK LTD-TFC (31-10-05)</v>
          </cell>
          <cell r="D47" t="str">
            <v>Non-Traded</v>
          </cell>
          <cell r="E47">
            <v>101.2774</v>
          </cell>
        </row>
        <row r="48">
          <cell r="C48" t="str">
            <v>ASKARI BANK LTD-TFC (18-11-09)**</v>
          </cell>
          <cell r="D48" t="str">
            <v>Non-Traded</v>
          </cell>
          <cell r="E48">
            <v>103.4333</v>
          </cell>
        </row>
        <row r="49">
          <cell r="C49" t="str">
            <v>BANK ALFALAH LTD-TFC (23-11-04)</v>
          </cell>
          <cell r="D49" t="str">
            <v>Non-Traded</v>
          </cell>
          <cell r="E49">
            <v>100.6853</v>
          </cell>
        </row>
        <row r="50">
          <cell r="C50" t="str">
            <v>BANK ALFALAH LTD-TFC (25-11-05)</v>
          </cell>
          <cell r="D50" t="str">
            <v>Non-Traded</v>
          </cell>
          <cell r="E50">
            <v>101.04470000000001</v>
          </cell>
        </row>
        <row r="51">
          <cell r="C51" t="str">
            <v>BANK ALFALAH LTD-TFC (02-12-09) - Fixed</v>
          </cell>
          <cell r="D51" t="str">
            <v>Traded</v>
          </cell>
          <cell r="E51">
            <v>98.284999999999997</v>
          </cell>
        </row>
        <row r="52">
          <cell r="C52" t="str">
            <v>BANK ALFALAH LTD-TFC (02-12-09) - Floating***</v>
          </cell>
          <cell r="D52" t="str">
            <v>Non-Traded</v>
          </cell>
          <cell r="E52">
            <v>101.4004</v>
          </cell>
        </row>
        <row r="53">
          <cell r="C53" t="str">
            <v>ENGRO FERTILIZER LTD-SUKUK (06-09-07)***</v>
          </cell>
          <cell r="D53" t="str">
            <v>Non-Traded</v>
          </cell>
          <cell r="E53">
            <v>100</v>
          </cell>
        </row>
        <row r="54">
          <cell r="C54" t="str">
            <v>FAYSAL BANK LTD  (12-11-2007)</v>
          </cell>
          <cell r="D54" t="str">
            <v>Non-Traded</v>
          </cell>
          <cell r="E54">
            <v>101.1413</v>
          </cell>
        </row>
        <row r="55">
          <cell r="E55" t="str">
            <v>Page 1 of 3</v>
          </cell>
        </row>
        <row r="62">
          <cell r="C62" t="str">
            <v>FAYSAL BANK LTD -TFC (10-02-05) (FORMERLY: RBS  - TFC (10-02-05)  )</v>
          </cell>
          <cell r="D62" t="str">
            <v>Non-Traded</v>
          </cell>
          <cell r="E62">
            <v>101.01</v>
          </cell>
        </row>
        <row r="64">
          <cell r="C64" t="str">
            <v>AL ABBAS SUGAR MILLS LTD-TFC (21-11-07)</v>
          </cell>
          <cell r="D64" t="str">
            <v>Non-Traded</v>
          </cell>
          <cell r="E64">
            <v>97.870199999999997</v>
          </cell>
        </row>
        <row r="65">
          <cell r="C65" t="str">
            <v>CENTURY PAPER &amp; BOARD MILLS LTD- SUKUK (25-09-07)</v>
          </cell>
          <cell r="D65" t="str">
            <v>Traded</v>
          </cell>
          <cell r="E65">
            <v>98.110299999999995</v>
          </cell>
        </row>
        <row r="66">
          <cell r="C66" t="str">
            <v>FINANCIAL REC'BLES SEC'ZATION CO. LTD-TFC CLASS "A" </v>
          </cell>
          <cell r="D66" t="str">
            <v>Non-Traded</v>
          </cell>
          <cell r="E66">
            <v>97.936300000000003</v>
          </cell>
        </row>
        <row r="67">
          <cell r="C67" t="str">
            <v>FINANCIAL REC'BLES SEC'ZATION CO. LTD-TFC CLASS "B"</v>
          </cell>
          <cell r="D67" t="str">
            <v>Non-Traded</v>
          </cell>
          <cell r="E67">
            <v>97.936300000000003</v>
          </cell>
        </row>
        <row r="68">
          <cell r="C68" t="str">
            <v>KASB SECURITIES LTD- TFC (27-06-07)</v>
          </cell>
          <cell r="D68" t="str">
            <v>Non-Traded</v>
          </cell>
          <cell r="E68">
            <v>99.070899999999995</v>
          </cell>
        </row>
        <row r="69">
          <cell r="C69" t="str">
            <v>NIB BANK LTD-TFC (05-03-08)</v>
          </cell>
          <cell r="D69" t="str">
            <v>Traded</v>
          </cell>
          <cell r="E69">
            <v>95.87</v>
          </cell>
        </row>
        <row r="70">
          <cell r="C70" t="str">
            <v>PAKISTAN MOBILE COMMUNICATION LTD-TFC (31-05-06)</v>
          </cell>
          <cell r="D70" t="str">
            <v>Non-Traded</v>
          </cell>
          <cell r="E70">
            <v>99.238399999999999</v>
          </cell>
        </row>
        <row r="71">
          <cell r="C71" t="str">
            <v>PAKISTAN MOBILE COMMUNICATION LTD-TFC (28-10-08)</v>
          </cell>
          <cell r="D71" t="str">
            <v>Traded</v>
          </cell>
          <cell r="E71">
            <v>95.298000000000002</v>
          </cell>
        </row>
        <row r="72">
          <cell r="C72" t="str">
            <v>SITARA CHEMICALS LTD - SUKUK - II (03-12-06)</v>
          </cell>
          <cell r="D72" t="str">
            <v>Non-Traded</v>
          </cell>
          <cell r="E72">
            <v>99.562299999999993</v>
          </cell>
        </row>
        <row r="73">
          <cell r="C73" t="str">
            <v>SITARA CHEMICALS LTD - SUKUK - III (02-01-08)</v>
          </cell>
          <cell r="D73" t="str">
            <v>Non-Traded</v>
          </cell>
          <cell r="E73">
            <v>98.225700000000003</v>
          </cell>
        </row>
        <row r="74">
          <cell r="C74" t="str">
            <v>SONERI BANK LTD-TFC (05-05-05)</v>
          </cell>
          <cell r="D74" t="str">
            <v>Non-Traded</v>
          </cell>
          <cell r="E74">
            <v>98.142700000000005</v>
          </cell>
        </row>
        <row r="76">
          <cell r="C76" t="str">
            <v>EDEN BUILDERS LTD.- SUKUK (08-09-08)</v>
          </cell>
          <cell r="D76" t="str">
            <v>Non-Traded</v>
          </cell>
          <cell r="E76">
            <v>97.303100000000001</v>
          </cell>
        </row>
        <row r="77">
          <cell r="C77" t="str">
            <v>ESCORTS INVESTMENT BANK LTD-TFC (15-03-07)**</v>
          </cell>
          <cell r="D77" t="str">
            <v>Non-Traded</v>
          </cell>
          <cell r="E77">
            <v>88</v>
          </cell>
        </row>
        <row r="78">
          <cell r="C78" t="str">
            <v>HOUSE BUILDING FINANCE CORPORATION LTD - SUKUK (08-05-08)</v>
          </cell>
          <cell r="D78" t="str">
            <v>Non-Traded</v>
          </cell>
          <cell r="E78">
            <v>95.408600000000007</v>
          </cell>
        </row>
        <row r="79">
          <cell r="C79" t="str">
            <v>JDW SUGAR MILLS LTD. TFC (23-06-08)</v>
          </cell>
          <cell r="D79" t="str">
            <v>Non-Traded</v>
          </cell>
          <cell r="E79">
            <v>95.683300000000003</v>
          </cell>
        </row>
        <row r="80">
          <cell r="C80" t="str">
            <v>OPTIMUS LTD - TFC (10-10-07)</v>
          </cell>
          <cell r="D80" t="str">
            <v>Non-Traded</v>
          </cell>
          <cell r="E80">
            <v>82</v>
          </cell>
        </row>
        <row r="81">
          <cell r="C81" t="str">
            <v>PEL-SUKUK (28-09-07)</v>
          </cell>
          <cell r="D81" t="str">
            <v>Non-Traded</v>
          </cell>
          <cell r="E81">
            <v>94.212900000000005</v>
          </cell>
        </row>
        <row r="82">
          <cell r="C82" t="str">
            <v>PEL-SUKUK (31-03-08)</v>
          </cell>
          <cell r="D82" t="str">
            <v>Non-Traded</v>
          </cell>
          <cell r="E82">
            <v>93.480800000000002</v>
          </cell>
        </row>
        <row r="83">
          <cell r="C83" t="str">
            <v>TRAKKER (15-09-07) - PPTFC</v>
          </cell>
          <cell r="D83" t="str">
            <v>Non-Traded</v>
          </cell>
          <cell r="E83">
            <v>99.275400000000005</v>
          </cell>
        </row>
        <row r="84">
          <cell r="C84" t="str">
            <v>WORLDCALL TELECOM LTD.TFC (28-11-06) </v>
          </cell>
          <cell r="D84" t="str">
            <v>Non-Traded</v>
          </cell>
          <cell r="E84">
            <v>99.230599999999995</v>
          </cell>
        </row>
        <row r="85">
          <cell r="C85" t="str">
            <v>WORLDCALL TELECOM LTD-TFC (07-10-08)**</v>
          </cell>
          <cell r="D85" t="str">
            <v>Non-Traded</v>
          </cell>
          <cell r="E85">
            <v>91.45</v>
          </cell>
        </row>
        <row r="87">
          <cell r="C87" t="str">
            <v>AVARI HOTELS-TFC (30-04-09)</v>
          </cell>
          <cell r="D87" t="str">
            <v>Non-Traded</v>
          </cell>
          <cell r="E87">
            <v>96.535399999999996</v>
          </cell>
        </row>
        <row r="88">
          <cell r="C88" t="str">
            <v>JDW SUGAR MILLS LTD. SUKUK (19-06-08)</v>
          </cell>
          <cell r="D88" t="str">
            <v>Non-Traded</v>
          </cell>
          <cell r="E88">
            <v>94.506500000000003</v>
          </cell>
        </row>
        <row r="89">
          <cell r="C89" t="str">
            <v>SHAHMURAD SUGAR MILLS LTD-SUKUK (27-09-07)</v>
          </cell>
          <cell r="D89" t="str">
            <v>Non-Traded</v>
          </cell>
          <cell r="E89">
            <v>98.13</v>
          </cell>
        </row>
        <row r="91">
          <cell r="C91" t="str">
            <v>QUETTA TEXTILE MILLS LTD-SUKUK (26-09-08)</v>
          </cell>
          <cell r="D91" t="str">
            <v>Non-Traded</v>
          </cell>
          <cell r="E91">
            <v>90.327600000000004</v>
          </cell>
        </row>
        <row r="93">
          <cell r="C93" t="str">
            <v>TRUST INVESTMENT BANK LTD-TFC (04-07-08) </v>
          </cell>
          <cell r="D93" t="str">
            <v>Non-Traded</v>
          </cell>
          <cell r="E93">
            <v>94.251900000000006</v>
          </cell>
        </row>
        <row r="95">
          <cell r="C95" t="str">
            <v>----------------------N/A-----------------------------</v>
          </cell>
        </row>
        <row r="97">
          <cell r="C97" t="str">
            <v>TFCs and Sukuks</v>
          </cell>
          <cell r="D97" t="str">
            <v>Traded / Non-Traded</v>
          </cell>
          <cell r="E97" t="str">
            <v>Price</v>
          </cell>
        </row>
        <row r="98">
          <cell r="C98" t="str">
            <v>ALZAMIN LEASING CORPORATION LTD-TFC (05-09-07)</v>
          </cell>
          <cell r="D98" t="str">
            <v>Non-Traded</v>
          </cell>
          <cell r="E98">
            <v>75</v>
          </cell>
        </row>
        <row r="99">
          <cell r="C99" t="str">
            <v>BRR GUARDIAN MODARABA (07-07-08)</v>
          </cell>
          <cell r="D99" t="str">
            <v>Non-Traded</v>
          </cell>
          <cell r="E99">
            <v>75</v>
          </cell>
        </row>
        <row r="100">
          <cell r="C100" t="str">
            <v>MAPLE LEAF SUKUK-(03-12-07)</v>
          </cell>
          <cell r="D100" t="str">
            <v>Non-Traded</v>
          </cell>
          <cell r="E100">
            <v>62.714500000000001</v>
          </cell>
        </row>
        <row r="101">
          <cell r="C101" t="str">
            <v>MAPLE LEAF SUKUK-(31-03-10)</v>
          </cell>
          <cell r="D101" t="str">
            <v>Non-Traded</v>
          </cell>
          <cell r="E101">
            <v>70.405900000000003</v>
          </cell>
        </row>
        <row r="102">
          <cell r="C102" t="str">
            <v>PACE (PAKISTAN) LTD-TFC (15-02-08)</v>
          </cell>
          <cell r="D102" t="str">
            <v>Non-Traded</v>
          </cell>
          <cell r="E102">
            <v>67.251099999999994</v>
          </cell>
        </row>
        <row r="103">
          <cell r="C103" t="str">
            <v>SAUDI PAK LEASING COMPANY LTD-TFC (13-03-08)</v>
          </cell>
          <cell r="D103" t="str">
            <v>Non-Traded</v>
          </cell>
          <cell r="E103">
            <v>66.024699999999996</v>
          </cell>
        </row>
        <row r="105">
          <cell r="C105" t="str">
            <v>TFCs and Sukuks</v>
          </cell>
          <cell r="D105" t="str">
            <v>Traded / Non-Traded</v>
          </cell>
          <cell r="E105" t="str">
            <v>Price</v>
          </cell>
        </row>
        <row r="106">
          <cell r="C106" t="str">
            <v>DAWOOD HERCULES-SUKUK (18-09-07)</v>
          </cell>
          <cell r="D106" t="str">
            <v>Non-Traded</v>
          </cell>
          <cell r="E106">
            <v>100.4909</v>
          </cell>
        </row>
        <row r="107">
          <cell r="C107" t="str">
            <v>SITARA ENERGY LTD-SUKUK (16-07-07)</v>
          </cell>
          <cell r="D107" t="str">
            <v>Non-Traded</v>
          </cell>
          <cell r="E107">
            <v>98.375900000000001</v>
          </cell>
        </row>
        <row r="109">
          <cell r="E109" t="str">
            <v>Page 2 of 3</v>
          </cell>
        </row>
        <row r="116">
          <cell r="C116" t="str">
            <v>TFCs and Sukuks</v>
          </cell>
          <cell r="D116" t="str">
            <v>Traded / Non-Traded</v>
          </cell>
          <cell r="E116" t="str">
            <v>Price</v>
          </cell>
        </row>
        <row r="117">
          <cell r="C117" t="str">
            <v>JAVEDAN CEMENT LTD-TFC (10-11-06)</v>
          </cell>
          <cell r="D117" t="str">
            <v>Non-Traded</v>
          </cell>
          <cell r="E117">
            <v>75</v>
          </cell>
        </row>
        <row r="118">
          <cell r="C118" t="str">
            <v>KOHAT CEMENT-SUKKUK (20-12-07)</v>
          </cell>
          <cell r="D118" t="str">
            <v>Non-Traded</v>
          </cell>
          <cell r="E118">
            <v>66.802400000000006</v>
          </cell>
        </row>
        <row r="119">
          <cell r="C119" t="str">
            <v>SECURITY LEASING CORPORATION LTD-PPTFC (28-03-06)</v>
          </cell>
          <cell r="D119" t="str">
            <v>Non-Traded</v>
          </cell>
          <cell r="E119">
            <v>70.328000000000003</v>
          </cell>
        </row>
        <row r="120">
          <cell r="C120" t="str">
            <v>SECURITY LEASING CORPORATION LTD-SUKKUK (01-06-07) - I</v>
          </cell>
          <cell r="D120" t="str">
            <v>Non-Traded</v>
          </cell>
          <cell r="E120">
            <v>70.682500000000005</v>
          </cell>
        </row>
        <row r="121">
          <cell r="C121" t="str">
            <v>SECURITY LEASING CORPORATION LTD-SUKKUK (19-09-07) - II</v>
          </cell>
          <cell r="D121" t="str">
            <v>Non-Traded</v>
          </cell>
          <cell r="E121">
            <v>70.682500000000005</v>
          </cell>
        </row>
        <row r="126">
          <cell r="C126" t="str">
            <v>AGRITECH LTD-TFC (30-11-07)</v>
          </cell>
          <cell r="D126" t="str">
            <v>Non-Traded</v>
          </cell>
          <cell r="E126" t="str">
            <v>94.2984</v>
          </cell>
        </row>
        <row r="127">
          <cell r="C127" t="str">
            <v>AGRITECH LTD-TFC (01-12-08)</v>
          </cell>
          <cell r="D127" t="str">
            <v>Non-Traded</v>
          </cell>
          <cell r="E127" t="str">
            <v>A/C to NPA</v>
          </cell>
        </row>
        <row r="128">
          <cell r="C128" t="str">
            <v>AL-ZAMIN LEASING MODARABA LTD-TFC (12-05-08)</v>
          </cell>
          <cell r="D128" t="str">
            <v>Non-Traded</v>
          </cell>
          <cell r="E128">
            <v>97.165899999999993</v>
          </cell>
        </row>
        <row r="129">
          <cell r="C129" t="str">
            <v>ARZOO TEXTILE MILLS LTD-SUKUK (15-04-08)</v>
          </cell>
          <cell r="D129" t="str">
            <v>Non-Traded</v>
          </cell>
          <cell r="E129" t="str">
            <v>A/C to NPA</v>
          </cell>
        </row>
        <row r="130">
          <cell r="C130" t="str">
            <v>AZGARD NINE LTD- TFC (20-09-05)</v>
          </cell>
          <cell r="D130" t="str">
            <v>Non-Traded</v>
          </cell>
          <cell r="E130" t="str">
            <v>96.7658</v>
          </cell>
        </row>
        <row r="131">
          <cell r="C131" t="str">
            <v>AZGARD NINE LTD- TFC (04-12-07) PP</v>
          </cell>
          <cell r="D131" t="str">
            <v>Non-Traded</v>
          </cell>
          <cell r="E131" t="str">
            <v>91.7607</v>
          </cell>
        </row>
        <row r="132">
          <cell r="C132" t="str">
            <v>BUNNY'S LTD. - TFC (30-11-08)</v>
          </cell>
          <cell r="D132" t="str">
            <v>Non-Traded</v>
          </cell>
          <cell r="E132" t="str">
            <v>A/C to NPA</v>
          </cell>
        </row>
        <row r="133">
          <cell r="C133" t="str">
            <v>DEWAN CEMENT LTD</v>
          </cell>
          <cell r="D133" t="str">
            <v>Non-Traded</v>
          </cell>
          <cell r="E133" t="str">
            <v>A/C to NPA</v>
          </cell>
        </row>
        <row r="134">
          <cell r="C134" t="str">
            <v>EDEN HOUSING LTD.- SUKUK (31-12-07)</v>
          </cell>
          <cell r="D134" t="str">
            <v>Non-Traded</v>
          </cell>
          <cell r="E134" t="str">
            <v>92.6441</v>
          </cell>
        </row>
        <row r="135">
          <cell r="C135" t="str">
            <v>EDEN HOUSING LTD.- SUKUK (31-03-08)</v>
          </cell>
          <cell r="D135" t="str">
            <v>Non-Traded</v>
          </cell>
          <cell r="E135" t="str">
            <v>A/C to NPA</v>
          </cell>
        </row>
        <row r="136">
          <cell r="C136" t="str">
            <v>GHARIBWAL CEMENT-TFC (18-01-08)</v>
          </cell>
          <cell r="D136" t="str">
            <v>Non-Traded</v>
          </cell>
          <cell r="E136" t="str">
            <v>A/C to NPA</v>
          </cell>
        </row>
        <row r="137">
          <cell r="C137" t="str">
            <v>NEW ALLIED ELECTRONIC (15-05-07)</v>
          </cell>
          <cell r="D137" t="str">
            <v>Non-Traded</v>
          </cell>
          <cell r="E137" t="str">
            <v>A/C to NPA</v>
          </cell>
        </row>
        <row r="138">
          <cell r="C138" t="str">
            <v>NEW ALLIED ELECTRONIC - SUKUK (27-07-07)</v>
          </cell>
          <cell r="D138" t="str">
            <v>Non-Traded</v>
          </cell>
          <cell r="E138" t="str">
            <v>A/C to NPA</v>
          </cell>
        </row>
        <row r="139">
          <cell r="C139" t="str">
            <v>NEW ALLIED ELECTRONIC - SUKUK (03-12-07)</v>
          </cell>
          <cell r="D139" t="str">
            <v>Non-Traded</v>
          </cell>
          <cell r="E139" t="str">
            <v>A/C to NPA</v>
          </cell>
        </row>
        <row r="140">
          <cell r="C140" t="str">
            <v>PAK HY-OILS LTD-TFC (31-12-08)</v>
          </cell>
          <cell r="D140" t="str">
            <v>Non-Traded</v>
          </cell>
          <cell r="E140" t="str">
            <v>A/C to NPA</v>
          </cell>
        </row>
        <row r="141">
          <cell r="C141" t="str">
            <v>SECURITY LEASING CORPORATION LTD-PPTFC (28-03-06)</v>
          </cell>
          <cell r="D141" t="str">
            <v>Non-Traded</v>
          </cell>
          <cell r="E141" t="str">
            <v>A/C to NPA</v>
          </cell>
        </row>
        <row r="142">
          <cell r="C142" t="str">
            <v>SHAKARGANJ MILLS LTD-TFC (22-09-08)</v>
          </cell>
          <cell r="D142" t="str">
            <v>Non-Traded</v>
          </cell>
          <cell r="E142" t="str">
            <v>A/C to NPA</v>
          </cell>
        </row>
        <row r="143">
          <cell r="C143" t="str">
            <v>SITARA PEROXIDE LTD-SUK (19-08-08)</v>
          </cell>
          <cell r="D143" t="str">
            <v>Non-Traded</v>
          </cell>
          <cell r="E143" t="str">
            <v>A/C to NPA</v>
          </cell>
        </row>
        <row r="144">
          <cell r="C144" t="str">
            <v>THREE STAR HOSIERY SUKUK (25-06-08)</v>
          </cell>
          <cell r="D144" t="str">
            <v>Non-Traded</v>
          </cell>
          <cell r="E144" t="str">
            <v>A/C to NPA</v>
          </cell>
        </row>
        <row r="145">
          <cell r="C145" t="str">
            <v>PACE (PAKISTAN) LTD-TFC (15-02-08)**</v>
          </cell>
          <cell r="D145" t="str">
            <v>Non-Traded</v>
          </cell>
          <cell r="E145" t="str">
            <v>65.0000</v>
          </cell>
        </row>
        <row r="146">
          <cell r="C146" t="str">
            <v>TELECARD LTD-TFC (27-05-05)</v>
          </cell>
          <cell r="D146" t="str">
            <v>Non-Traded</v>
          </cell>
          <cell r="E146" t="str">
            <v>75.0000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Cs "/>
      <sheetName val="Rates"/>
    </sheetNames>
    <sheetDataSet>
      <sheetData sheetId="0" refreshError="1"/>
      <sheetData sheetId="1" refreshError="1">
        <row r="24">
          <cell r="C24" t="str">
            <v>and</v>
          </cell>
        </row>
        <row r="27">
          <cell r="C27" t="str">
            <v>Rates of Debt Securities as of June 30, 2009 (Revised)</v>
          </cell>
        </row>
        <row r="29">
          <cell r="C29" t="str">
            <v>TFCs and Sukuks</v>
          </cell>
          <cell r="D29" t="str">
            <v>Traded / Non-Traded</v>
          </cell>
          <cell r="E29" t="str">
            <v>Prices</v>
          </cell>
        </row>
        <row r="31">
          <cell r="C31" t="str">
            <v>GOP IJARA SUKUK (11-03-09)</v>
          </cell>
          <cell r="D31" t="str">
            <v>Non-Traded</v>
          </cell>
          <cell r="E31">
            <v>100</v>
          </cell>
        </row>
        <row r="32">
          <cell r="C32" t="str">
            <v>KARACHI SHIPYARD &amp; ENGINEERING WORKS LTD-SUKUK (02-11-07)</v>
          </cell>
          <cell r="D32" t="str">
            <v>Non-Traded</v>
          </cell>
          <cell r="E32">
            <v>98.882900000000006</v>
          </cell>
        </row>
        <row r="33">
          <cell r="C33" t="str">
            <v>KARACHI SHIPYARD &amp; ENGINEERING WORKS LTD-SUKUK (04-02-08)</v>
          </cell>
          <cell r="D33" t="str">
            <v>Traded</v>
          </cell>
          <cell r="E33">
            <v>98.051599999999993</v>
          </cell>
        </row>
        <row r="34">
          <cell r="C34" t="str">
            <v>NATIONAL INDUSTRIAL PARK DEVEL. &amp; MANAGEMENT Co. SUKUK (11-08-07)</v>
          </cell>
          <cell r="D34" t="str">
            <v>Non-Traded</v>
          </cell>
          <cell r="E34">
            <v>100.0314</v>
          </cell>
        </row>
        <row r="35">
          <cell r="C35" t="str">
            <v>PAKISTAN INTERNATIONAL AIRLINE CORPORATION-TFC (20-02-03)</v>
          </cell>
          <cell r="D35" t="str">
            <v>Non-Traded</v>
          </cell>
          <cell r="E35">
            <v>99.558300000000003</v>
          </cell>
        </row>
        <row r="36">
          <cell r="C36" t="str">
            <v>WAPDA-SUKUK (01-05-06)</v>
          </cell>
          <cell r="D36" t="str">
            <v>Traded</v>
          </cell>
          <cell r="E36">
            <v>98.351100000000002</v>
          </cell>
        </row>
        <row r="37">
          <cell r="C37" t="str">
            <v>WAPDA-SUKUK (13-07-07)</v>
          </cell>
          <cell r="D37" t="str">
            <v>Non-Traded</v>
          </cell>
          <cell r="E37">
            <v>93.893500000000003</v>
          </cell>
        </row>
        <row r="39">
          <cell r="C39" t="str">
            <v>JAHANGIR SIDDIQUI &amp; COMPANY LTD-TFC (21-12-04)</v>
          </cell>
          <cell r="D39" t="str">
            <v>Non-Traded</v>
          </cell>
          <cell r="E39">
            <v>91.550299999999993</v>
          </cell>
        </row>
        <row r="40">
          <cell r="C40" t="str">
            <v>JAHANGIR SIDDIQUI &amp; COMPANY LTD-TFC (30-09-05)</v>
          </cell>
          <cell r="D40" t="str">
            <v>Non-Traded</v>
          </cell>
          <cell r="E40">
            <v>95.016599999999997</v>
          </cell>
        </row>
        <row r="41">
          <cell r="C41" t="str">
            <v>JAHANGIR SIDDIQUI &amp; COMPANY LTD-TFC (21-11-06)</v>
          </cell>
          <cell r="D41" t="str">
            <v>Non-Traded</v>
          </cell>
          <cell r="E41">
            <v>92.999700000000004</v>
          </cell>
        </row>
        <row r="42">
          <cell r="C42" t="str">
            <v>JAHANGIR SIDDIQUI &amp; COMPANY LTD-TFC (04-07-07)</v>
          </cell>
          <cell r="D42" t="str">
            <v>Traded</v>
          </cell>
          <cell r="E42">
            <v>91.5</v>
          </cell>
        </row>
        <row r="43">
          <cell r="C43" t="str">
            <v>ORIX LEASING PAKISTAN LTD-TFC (25-05-07)</v>
          </cell>
          <cell r="D43" t="str">
            <v>Traded</v>
          </cell>
          <cell r="E43">
            <v>82.641599999999997</v>
          </cell>
        </row>
        <row r="44">
          <cell r="C44" t="str">
            <v>PAK KUWAIT INVESTMENT COMPANY LTD-TFC (09-08-05)</v>
          </cell>
          <cell r="D44" t="str">
            <v>Non-Traded</v>
          </cell>
          <cell r="E44">
            <v>99.858599999999996</v>
          </cell>
        </row>
        <row r="45">
          <cell r="C45" t="str">
            <v>PAK KUWAIT INVESTMENT COMPANY LTD-TFC (03-02-06)</v>
          </cell>
          <cell r="D45" t="str">
            <v>Non-Traded</v>
          </cell>
          <cell r="E45">
            <v>99.495099999999994</v>
          </cell>
        </row>
        <row r="46">
          <cell r="C46" t="str">
            <v>PAK KUWAIT INVESTMENT COMPANY LTD-TFC (28-03-06)</v>
          </cell>
          <cell r="D46" t="str">
            <v>Non-Traded</v>
          </cell>
          <cell r="E46">
            <v>99.287199999999999</v>
          </cell>
        </row>
        <row r="48">
          <cell r="C48" t="str">
            <v>ENGRO CHEMICAL PAKISTAN LTD-SUKUK (06-09-07)</v>
          </cell>
          <cell r="D48" t="str">
            <v>Traded</v>
          </cell>
          <cell r="E48">
            <v>98.26</v>
          </cell>
        </row>
        <row r="49">
          <cell r="C49" t="str">
            <v>ENGRO CHEMICAL PAKISTAN LTD-TFC (30-11-07)</v>
          </cell>
          <cell r="D49" t="str">
            <v>Non-Traded</v>
          </cell>
          <cell r="E49">
            <v>97.189499999999995</v>
          </cell>
        </row>
        <row r="50">
          <cell r="C50" t="str">
            <v>ENGRO CHEMICAL PAKISTAN LTD-TFC (18-03-08) (PRP-I)</v>
          </cell>
          <cell r="D50" t="str">
            <v>Non-Traded</v>
          </cell>
          <cell r="E50">
            <v>88</v>
          </cell>
        </row>
        <row r="51">
          <cell r="C51" t="str">
            <v>ENGRO CHEMICAL PAKISTAN LTD-TFC (18-03-08) (PRP-II)</v>
          </cell>
          <cell r="D51" t="str">
            <v>Non-Traded</v>
          </cell>
          <cell r="E51">
            <v>87.666700000000006</v>
          </cell>
        </row>
        <row r="52">
          <cell r="C52" t="str">
            <v>ORIX LEASING PAKISTAN LTD-SUKUK (30-06-07)</v>
          </cell>
          <cell r="D52" t="str">
            <v>Non-Traded</v>
          </cell>
          <cell r="E52">
            <v>98.3</v>
          </cell>
        </row>
        <row r="53">
          <cell r="C53" t="str">
            <v>ORIX LEASING PAKISTAN LTD-TFC (15-01-08)</v>
          </cell>
          <cell r="D53" t="str">
            <v>Non-Traded</v>
          </cell>
          <cell r="E53">
            <v>97.876000000000005</v>
          </cell>
        </row>
        <row r="54">
          <cell r="C54" t="str">
            <v>PAK ARAB FERTILIZERS (28-02-08)</v>
          </cell>
          <cell r="D54" t="str">
            <v>Traded</v>
          </cell>
          <cell r="E54">
            <v>95.369100000000003</v>
          </cell>
        </row>
        <row r="55">
          <cell r="C55" t="str">
            <v>SCB (PAK) LTD-TFC (20-01-04)</v>
          </cell>
          <cell r="D55" t="str">
            <v>Non-Traded</v>
          </cell>
          <cell r="E55">
            <v>97.046199999999999</v>
          </cell>
        </row>
        <row r="56">
          <cell r="C56" t="str">
            <v>SCB (PAK) LTD-TFC (01-02-06)</v>
          </cell>
          <cell r="D56" t="str">
            <v>Non-Traded</v>
          </cell>
          <cell r="E56">
            <v>98.881799999999998</v>
          </cell>
        </row>
        <row r="57">
          <cell r="C57" t="str">
            <v>SUI SOUTHERN GAS COMPANY - SUKKUK (31-12-07) - I</v>
          </cell>
          <cell r="D57" t="str">
            <v>Non-Traded</v>
          </cell>
          <cell r="E57">
            <v>96.9</v>
          </cell>
        </row>
        <row r="58">
          <cell r="C58" t="str">
            <v>UNITED BANK LTD-TFC (10-08-04)</v>
          </cell>
          <cell r="D58" t="str">
            <v>Non-Traded</v>
          </cell>
          <cell r="E58">
            <v>86.472300000000004</v>
          </cell>
        </row>
        <row r="59">
          <cell r="C59" t="str">
            <v>UNITED BANK LTD-TFC (15-03-05)</v>
          </cell>
          <cell r="D59" t="str">
            <v>Non-Traded</v>
          </cell>
          <cell r="E59">
            <v>84.369</v>
          </cell>
        </row>
        <row r="60">
          <cell r="C60" t="str">
            <v>UNITED BANK LTD-TFC (08-09-06)</v>
          </cell>
          <cell r="D60" t="str">
            <v>Non-Traded</v>
          </cell>
          <cell r="E60">
            <v>96.614099999999993</v>
          </cell>
        </row>
        <row r="61">
          <cell r="C61" t="str">
            <v>UNITED BANK LTD-TFC (14-02-08)</v>
          </cell>
          <cell r="D61" t="str">
            <v>Traded</v>
          </cell>
          <cell r="E61">
            <v>91.986699999999999</v>
          </cell>
        </row>
        <row r="63">
          <cell r="C63" t="str">
            <v>ALLIED BANK LTD-TFC (06-12-06)</v>
          </cell>
          <cell r="D63" t="str">
            <v>Non-Traded</v>
          </cell>
          <cell r="E63">
            <v>96.774900000000002</v>
          </cell>
        </row>
        <row r="64">
          <cell r="C64" t="str">
            <v>ASKARI BANK LTD-TFC (04-02-05)</v>
          </cell>
          <cell r="D64" t="str">
            <v>Non-Traded</v>
          </cell>
          <cell r="E64">
            <v>96.171199999999999</v>
          </cell>
        </row>
        <row r="65">
          <cell r="C65" t="str">
            <v>ASKARI BANK LTD-TFC (31-10-05)</v>
          </cell>
          <cell r="D65" t="str">
            <v>Non-Traded</v>
          </cell>
          <cell r="E65">
            <v>95.565600000000003</v>
          </cell>
        </row>
        <row r="66">
          <cell r="C66" t="str">
            <v>AZGARD NINE LTD- TFC (20-09-05)</v>
          </cell>
          <cell r="D66" t="str">
            <v>Non-Traded</v>
          </cell>
          <cell r="E66">
            <v>88.474999999999994</v>
          </cell>
        </row>
        <row r="67">
          <cell r="C67" t="str">
            <v>AZGARD NINE LTD- TFC (04-12-07) PP</v>
          </cell>
          <cell r="D67" t="str">
            <v>Non-Traded</v>
          </cell>
          <cell r="E67">
            <v>98.5989</v>
          </cell>
        </row>
        <row r="68">
          <cell r="C68" t="str">
            <v>BANK ALFALAH LTD-TFC (23-11-04)</v>
          </cell>
          <cell r="D68" t="str">
            <v>Non-Traded</v>
          </cell>
          <cell r="E68">
            <v>97.521299999999997</v>
          </cell>
        </row>
        <row r="69">
          <cell r="C69" t="str">
            <v>BANK ALFALAH LTD-TFC (25-11-05)</v>
          </cell>
          <cell r="D69" t="str">
            <v>Non-Traded</v>
          </cell>
          <cell r="E69">
            <v>96.0899</v>
          </cell>
        </row>
        <row r="70">
          <cell r="C70" t="str">
            <v>BANK AL-HABIB LTD-TFC (15-07-04) 10% cap</v>
          </cell>
          <cell r="D70" t="str">
            <v>Non-Traded</v>
          </cell>
          <cell r="E70">
            <v>89.696399999999997</v>
          </cell>
        </row>
        <row r="71">
          <cell r="C71" t="str">
            <v>BANK AL-HABIB LTD-TFC (07-02-07)</v>
          </cell>
          <cell r="D71" t="str">
            <v>Non-Traded</v>
          </cell>
          <cell r="E71">
            <v>95.594300000000004</v>
          </cell>
        </row>
        <row r="72">
          <cell r="E72" t="str">
            <v>Page 1 of 3</v>
          </cell>
        </row>
        <row r="79">
          <cell r="C79" t="str">
            <v>CENTURY PAPER &amp; BOARD MILLS LTD- SUKUK (25-09-07)</v>
          </cell>
          <cell r="D79" t="str">
            <v>Non-Traded</v>
          </cell>
          <cell r="E79">
            <v>97.550200000000004</v>
          </cell>
        </row>
        <row r="80">
          <cell r="C80" t="str">
            <v>FAYSAL BANK LTD  (12-11-2007)</v>
          </cell>
          <cell r="D80" t="str">
            <v>Non-Traded</v>
          </cell>
          <cell r="E80">
            <v>95.054199999999994</v>
          </cell>
        </row>
        <row r="81">
          <cell r="C81" t="str">
            <v>FINANCIAL REC'BLES SEC'ZATION CO. LTD-TFC CLASS "A"</v>
          </cell>
          <cell r="D81" t="str">
            <v>Non-Traded</v>
          </cell>
          <cell r="E81">
            <v>98.710800000000006</v>
          </cell>
        </row>
        <row r="82">
          <cell r="C82" t="str">
            <v>FINANCIAL REC'BLES SEC'ZATION CO. LTD-TFC CLASS "B"</v>
          </cell>
          <cell r="D82" t="str">
            <v>Non-Traded</v>
          </cell>
          <cell r="E82">
            <v>98.4238</v>
          </cell>
        </row>
        <row r="83">
          <cell r="C83" t="str">
            <v>KASB SECURITIES LTD- TFC (27-06-07)</v>
          </cell>
          <cell r="D83" t="str">
            <v>Non-Traded</v>
          </cell>
          <cell r="E83">
            <v>87.500100000000003</v>
          </cell>
        </row>
        <row r="84">
          <cell r="C84" t="str">
            <v>PACE (PAKISTAN) LTD-TFC (15-02-08)</v>
          </cell>
          <cell r="D84" t="str">
            <v>Traded</v>
          </cell>
          <cell r="E84">
            <v>83</v>
          </cell>
        </row>
        <row r="85">
          <cell r="C85" t="str">
            <v>PAK AMERICAN FERTILIZER LTD-TFC (30-11-07)</v>
          </cell>
          <cell r="D85" t="str">
            <v>Non-Traded</v>
          </cell>
          <cell r="E85">
            <v>97.436700000000002</v>
          </cell>
        </row>
        <row r="86">
          <cell r="C86" t="str">
            <v>PAK AMERICAN FERTILIZER LTD-TFC (14-01-08)</v>
          </cell>
          <cell r="D86" t="str">
            <v>Traded</v>
          </cell>
          <cell r="E86">
            <v>86.887500000000003</v>
          </cell>
        </row>
        <row r="87">
          <cell r="C87" t="str">
            <v>PAK AMERICAN FERTILIZER LTD-SUKUK (06-08-08)</v>
          </cell>
          <cell r="D87" t="str">
            <v>Traded</v>
          </cell>
          <cell r="E87">
            <v>89.659700000000001</v>
          </cell>
        </row>
        <row r="88">
          <cell r="C88" t="str">
            <v>PAK AMERICAN FERTILIZER LTD-TFC (01-12-08)</v>
          </cell>
          <cell r="D88" t="str">
            <v>Non-Traded</v>
          </cell>
          <cell r="E88">
            <v>100.607</v>
          </cell>
        </row>
        <row r="89">
          <cell r="C89" t="str">
            <v>PAKISTAN MOBILE COMMUNICATION LTD-TFC (31-05-06)</v>
          </cell>
          <cell r="D89" t="str">
            <v>Traded</v>
          </cell>
          <cell r="E89">
            <v>100.75</v>
          </cell>
        </row>
        <row r="90">
          <cell r="C90" t="str">
            <v>PAKISTAN MOBILE COMMUNICATION LTD-TFC (01-10-07)</v>
          </cell>
          <cell r="D90" t="str">
            <v>Non-Traded</v>
          </cell>
          <cell r="E90">
            <v>87.180099999999996</v>
          </cell>
        </row>
        <row r="91">
          <cell r="C91" t="str">
            <v>PAKISTAN MOBILE COMMUNICATION LTD-TFC (28-10-08)</v>
          </cell>
          <cell r="D91" t="str">
            <v>Non-Traded</v>
          </cell>
          <cell r="E91">
            <v>96.021299999999997</v>
          </cell>
        </row>
        <row r="92">
          <cell r="C92" t="str">
            <v>ROYAL BANK OF SCOTLAND  - TFC (10-02-05)</v>
          </cell>
          <cell r="D92" t="str">
            <v>Non-Traded</v>
          </cell>
          <cell r="E92">
            <v>98.781899999999993</v>
          </cell>
        </row>
        <row r="93">
          <cell r="C93" t="str">
            <v>SITARA CHEMICALS LTD - SUKUK - II (03-12-06)</v>
          </cell>
          <cell r="D93" t="str">
            <v>Non-Traded</v>
          </cell>
          <cell r="E93">
            <v>98.665499999999994</v>
          </cell>
        </row>
        <row r="94">
          <cell r="C94" t="str">
            <v>SITARA CHEMICALS LTD - SUKUK - III (02-01-08)</v>
          </cell>
          <cell r="D94" t="str">
            <v>Traded</v>
          </cell>
          <cell r="E94">
            <v>99.974999999999994</v>
          </cell>
        </row>
        <row r="96">
          <cell r="C96" t="str">
            <v>AL ABBAS SUGAR MILLS LTD-TFC (21-11-07)</v>
          </cell>
          <cell r="D96" t="str">
            <v>Non-Traded</v>
          </cell>
          <cell r="E96">
            <v>91.592399999999998</v>
          </cell>
        </row>
        <row r="97">
          <cell r="C97" t="str">
            <v>BRR GUARDIAN MODARABA (07-06-08)</v>
          </cell>
          <cell r="D97" t="str">
            <v>Non-Traded</v>
          </cell>
          <cell r="E97">
            <v>95.870999999999995</v>
          </cell>
        </row>
        <row r="98">
          <cell r="C98" t="str">
            <v>ESCORTS INVESTMENT BANK LTD-TFC (15-03-07)</v>
          </cell>
          <cell r="D98" t="str">
            <v>Non-Traded</v>
          </cell>
          <cell r="E98">
            <v>99.472200000000001</v>
          </cell>
        </row>
        <row r="99">
          <cell r="C99" t="str">
            <v>HOUSE BUILDING FINANCE CORPORATION LTD - SUKUK (07-05-08)</v>
          </cell>
          <cell r="D99" t="str">
            <v>Non-Traded</v>
          </cell>
          <cell r="E99">
            <v>94.600399999999993</v>
          </cell>
        </row>
        <row r="100">
          <cell r="C100" t="str">
            <v>IGI INV. BANK LTD-TFC (FIRST INT'l INV. BANK LTD. - TFC) (11-07-06)</v>
          </cell>
          <cell r="D100" t="str">
            <v>Non-Traded</v>
          </cell>
          <cell r="E100">
            <v>96.945800000000006</v>
          </cell>
        </row>
        <row r="101">
          <cell r="C101" t="str">
            <v>NIB BANK LTD-TFC (05-03-08)</v>
          </cell>
          <cell r="D101" t="str">
            <v>Traded</v>
          </cell>
          <cell r="E101">
            <v>92.440200000000004</v>
          </cell>
        </row>
        <row r="102">
          <cell r="C102" t="str">
            <v>PEL-SUKUK (28-09-07)</v>
          </cell>
          <cell r="D102" t="str">
            <v>Non-Traded</v>
          </cell>
          <cell r="E102">
            <v>98.070999999999998</v>
          </cell>
        </row>
        <row r="103">
          <cell r="C103" t="str">
            <v>PEL-SUKUK (30-06-08)</v>
          </cell>
          <cell r="D103" t="str">
            <v>Non-Traded</v>
          </cell>
          <cell r="E103">
            <v>92.417000000000002</v>
          </cell>
        </row>
        <row r="104">
          <cell r="C104" t="str">
            <v>SITARA ENERGY LTD-SUKUK (16-07-07)</v>
          </cell>
          <cell r="D104" t="str">
            <v>Non-Traded</v>
          </cell>
          <cell r="E104">
            <v>98.9452</v>
          </cell>
        </row>
        <row r="105">
          <cell r="C105" t="str">
            <v>SONERI BANK LTD-TFC (05-05-05)</v>
          </cell>
          <cell r="D105" t="str">
            <v>Non-Traded</v>
          </cell>
          <cell r="E105">
            <v>96.542100000000005</v>
          </cell>
        </row>
        <row r="107">
          <cell r="C107" t="str">
            <v>AL-ZAMIN LEASING MODARABA-TFC (31-05-05)</v>
          </cell>
          <cell r="D107" t="str">
            <v>Non-Traded</v>
          </cell>
          <cell r="E107">
            <v>93.779700000000005</v>
          </cell>
        </row>
        <row r="108">
          <cell r="C108" t="str">
            <v>AMTEX LTD.-SUKUK (21-01-08)</v>
          </cell>
          <cell r="D108" t="str">
            <v>Non-Traded</v>
          </cell>
          <cell r="E108">
            <v>89.180800000000005</v>
          </cell>
        </row>
        <row r="109">
          <cell r="C109" t="str">
            <v>EDEN BUILDERS LTD.- SUKUK (08-09-08)</v>
          </cell>
          <cell r="D109" t="str">
            <v>Traded</v>
          </cell>
          <cell r="E109">
            <v>100.1456</v>
          </cell>
        </row>
        <row r="110">
          <cell r="C110" t="str">
            <v>EDEN HOUSING LTD.- SUKUK (31-12-07)</v>
          </cell>
          <cell r="D110" t="str">
            <v>Non-Traded</v>
          </cell>
          <cell r="E110">
            <v>97.261399999999995</v>
          </cell>
        </row>
        <row r="111">
          <cell r="C111" t="str">
            <v>EDEN HOUSING LTD.- SUKUK (31-03-08)</v>
          </cell>
          <cell r="D111" t="str">
            <v>Non-Traded</v>
          </cell>
          <cell r="E111">
            <v>96.914500000000004</v>
          </cell>
        </row>
        <row r="112">
          <cell r="C112" t="str">
            <v>ESCORT INVESTMENT BANK (27-09-04) (Cap @ 10%)</v>
          </cell>
          <cell r="D112" t="str">
            <v>Non-Traded</v>
          </cell>
          <cell r="E112">
            <v>100</v>
          </cell>
        </row>
        <row r="113">
          <cell r="C113" t="str">
            <v>JDW SUGAR MILLS LTD. SUKUK (19-06-08)</v>
          </cell>
          <cell r="D113" t="str">
            <v>Non-Traded</v>
          </cell>
          <cell r="E113">
            <v>92.581400000000002</v>
          </cell>
        </row>
        <row r="114">
          <cell r="C114" t="str">
            <v>JDW SUGAR MILLS LTD. SUKUK (23-06-08)</v>
          </cell>
          <cell r="D114" t="str">
            <v>Non-Traded</v>
          </cell>
          <cell r="E114">
            <v>92.540099999999995</v>
          </cell>
        </row>
        <row r="115">
          <cell r="C115" t="str">
            <v>KASHAF FOUNDATION - TFC  (05-11-07)</v>
          </cell>
          <cell r="D115" t="str">
            <v>Traded</v>
          </cell>
          <cell r="E115">
            <v>95</v>
          </cell>
        </row>
        <row r="116">
          <cell r="C116" t="str">
            <v>OPTIMUS LTD - TFC (10-10-07)</v>
          </cell>
          <cell r="D116" t="str">
            <v>Non-Traded</v>
          </cell>
          <cell r="E116">
            <v>95.534899999999993</v>
          </cell>
        </row>
        <row r="117">
          <cell r="C117" t="str">
            <v>TRAKKER (15-09-07) - PPTFC</v>
          </cell>
          <cell r="D117" t="str">
            <v>Non-Traded</v>
          </cell>
          <cell r="E117">
            <v>98.956000000000003</v>
          </cell>
        </row>
        <row r="118">
          <cell r="C118" t="str">
            <v>TRUST INVESTMENT BANK LTD-TFC (17-07-04) 10% cap</v>
          </cell>
          <cell r="D118" t="str">
            <v>Non-Traded</v>
          </cell>
          <cell r="E118">
            <v>100</v>
          </cell>
        </row>
        <row r="119">
          <cell r="C119" t="str">
            <v>TRUST INVESTMENT BANK LTD-TFC (15-11-05)</v>
          </cell>
          <cell r="D119" t="str">
            <v>Non-Traded</v>
          </cell>
          <cell r="E119">
            <v>98.475499999999997</v>
          </cell>
        </row>
        <row r="120">
          <cell r="C120" t="str">
            <v>TRUST INVESTMENT BANK LTD-TFC (04-07-08)</v>
          </cell>
          <cell r="D120" t="str">
            <v>Non-Traded</v>
          </cell>
          <cell r="E120">
            <v>95.447199999999995</v>
          </cell>
        </row>
        <row r="121">
          <cell r="C121" t="str">
            <v>WORLDCALL TELECOM LTD.TFC (28-11-06)</v>
          </cell>
          <cell r="D121" t="str">
            <v>Non-Traded</v>
          </cell>
          <cell r="E121">
            <v>98.341999999999999</v>
          </cell>
        </row>
        <row r="122">
          <cell r="C122" t="str">
            <v>WORLDCALL TELECOM LTD-TFC (07-10-08)</v>
          </cell>
          <cell r="D122" t="str">
            <v>Traded</v>
          </cell>
          <cell r="E122">
            <v>95.175399999999996</v>
          </cell>
        </row>
        <row r="124">
          <cell r="C124" t="str">
            <v>ALZAMIN LEASING CORPORATION LTD-TFC (05-09-07)</v>
          </cell>
          <cell r="D124" t="str">
            <v>Non-Traded</v>
          </cell>
          <cell r="E124">
            <v>96.896000000000001</v>
          </cell>
        </row>
        <row r="125">
          <cell r="C125" t="str">
            <v>AL-ZAMIN LEASING MODARABA LTD-TFC (12-05-08)</v>
          </cell>
          <cell r="D125" t="str">
            <v>Non-Traded</v>
          </cell>
          <cell r="E125">
            <v>94.7821</v>
          </cell>
        </row>
        <row r="126">
          <cell r="C126" t="str">
            <v>AVARI HOTELS-TFC (30-04-09)</v>
          </cell>
          <cell r="D126" t="str">
            <v>Non-Traded</v>
          </cell>
          <cell r="E126">
            <v>93.129400000000004</v>
          </cell>
        </row>
        <row r="127">
          <cell r="C127" t="str">
            <v>MAPLE LEAF SUKUK-(3-12-07)</v>
          </cell>
          <cell r="D127" t="str">
            <v>Non-Traded</v>
          </cell>
          <cell r="E127">
            <v>90.010099999999994</v>
          </cell>
        </row>
        <row r="128">
          <cell r="C128" t="str">
            <v>QUETTA TEXTILE MILLS LTD-SUKUK (26-09-08)</v>
          </cell>
          <cell r="D128" t="str">
            <v>Non-Traded</v>
          </cell>
          <cell r="E128">
            <v>86.235200000000006</v>
          </cell>
        </row>
        <row r="129">
          <cell r="C129" t="str">
            <v>SHAHMURAD SUGAR MILLS LTD-SUKUK (27-09-07)</v>
          </cell>
          <cell r="D129" t="str">
            <v>Non-Traded</v>
          </cell>
          <cell r="E129">
            <v>94.003900000000002</v>
          </cell>
        </row>
        <row r="130">
          <cell r="C130" t="str">
            <v>SHAKARGANJ MILLS LTD-TFC (22-09-08)</v>
          </cell>
          <cell r="D130" t="str">
            <v>Non-Traded</v>
          </cell>
          <cell r="E130">
            <v>91.9238</v>
          </cell>
        </row>
        <row r="131">
          <cell r="C131" t="str">
            <v>SME LEASING LTD-TFC (16-07-08)</v>
          </cell>
          <cell r="D131" t="str">
            <v>Non-Traded</v>
          </cell>
          <cell r="E131">
            <v>95.640199999999993</v>
          </cell>
        </row>
        <row r="133">
          <cell r="C133" t="str">
            <v>SEARLE PAKISTAN LTD-TFC (09-03-06)</v>
          </cell>
          <cell r="D133" t="str">
            <v>Non-Traded</v>
          </cell>
          <cell r="E133">
            <v>96.017600000000002</v>
          </cell>
        </row>
        <row r="135">
          <cell r="C135" t="str">
            <v>SAUDI PAK LEASING COMPANY LTD-TFC (13-03-08)</v>
          </cell>
          <cell r="D135" t="str">
            <v>Non-Traded</v>
          </cell>
          <cell r="E135">
            <v>74</v>
          </cell>
        </row>
        <row r="136">
          <cell r="C136" t="str">
            <v>TELECARD LTD-TFC (27-05-05)</v>
          </cell>
          <cell r="D136" t="str">
            <v>Non-Traded</v>
          </cell>
          <cell r="E136">
            <v>95.519099999999995</v>
          </cell>
        </row>
        <row r="138">
          <cell r="C138" t="str">
            <v>GHARIBWAL CEMENT-TFC (18-01-08)</v>
          </cell>
          <cell r="D138" t="str">
            <v>Non-Traded</v>
          </cell>
          <cell r="E138">
            <v>88.940700000000007</v>
          </cell>
        </row>
        <row r="139">
          <cell r="C139" t="str">
            <v>SECURITY LEASING CORPORATION LTD-PPTFC (28-03-06)</v>
          </cell>
          <cell r="D139" t="str">
            <v>Non-Traded</v>
          </cell>
          <cell r="E139">
            <v>93.973799999999997</v>
          </cell>
        </row>
        <row r="140">
          <cell r="C140" t="str">
            <v>SECURITY LEASING CORPORATION LTD-SUKKUK (01-06-07) - I</v>
          </cell>
          <cell r="D140" t="str">
            <v>Non-Traded</v>
          </cell>
          <cell r="E140">
            <v>90.503500000000003</v>
          </cell>
        </row>
        <row r="141">
          <cell r="C141" t="str">
            <v>SECURITY LEASING CORPORATION LTD-SUKKUK (19-09-07) - II</v>
          </cell>
          <cell r="D141" t="str">
            <v>Non-Traded</v>
          </cell>
          <cell r="E141">
            <v>89.919200000000004</v>
          </cell>
        </row>
        <row r="143">
          <cell r="C143" t="str">
            <v>TFCs and Sukuks</v>
          </cell>
          <cell r="D143" t="str">
            <v>Traded / Non-Traded</v>
          </cell>
          <cell r="E143" t="str">
            <v>Prices</v>
          </cell>
        </row>
        <row r="144">
          <cell r="C144" t="str">
            <v>FIRST DAWOOD INVESTMENT BANK LTD. TFC (11-09-07)</v>
          </cell>
          <cell r="D144" t="str">
            <v>Non-Traded</v>
          </cell>
          <cell r="E144">
            <v>75</v>
          </cell>
        </row>
        <row r="145">
          <cell r="C145" t="str">
            <v>KOHAT CEMENT-SUKKUK (13-12-07)</v>
          </cell>
          <cell r="D145" t="str">
            <v>Non-Traded</v>
          </cell>
          <cell r="E145">
            <v>75</v>
          </cell>
        </row>
        <row r="146">
          <cell r="C146" t="str">
            <v>THREE STAR HOSIERY (25-06-08)</v>
          </cell>
          <cell r="D146" t="str">
            <v>Non-Traded</v>
          </cell>
          <cell r="E146">
            <v>75</v>
          </cell>
        </row>
        <row r="147">
          <cell r="E147" t="str">
            <v>Page 2 of 3</v>
          </cell>
        </row>
        <row r="156">
          <cell r="C156" t="str">
            <v>TFCs and Sukuks</v>
          </cell>
          <cell r="D156" t="str">
            <v>Traded / Non-Traded</v>
          </cell>
          <cell r="E156" t="str">
            <v>Prices</v>
          </cell>
        </row>
        <row r="157">
          <cell r="C157" t="str">
            <v>AL ABBAS HOLDINGS (PVT) LTD-TFC (23-08-06)</v>
          </cell>
          <cell r="D157" t="str">
            <v>Non-Traded</v>
          </cell>
          <cell r="E157">
            <v>75</v>
          </cell>
        </row>
        <row r="158">
          <cell r="C158" t="str">
            <v>ARZOO TEXTILE MILLS LTD-SUKUK (15-04-08)</v>
          </cell>
          <cell r="D158" t="str">
            <v>Non-Traded</v>
          </cell>
          <cell r="E158">
            <v>75</v>
          </cell>
        </row>
        <row r="159">
          <cell r="C159" t="str">
            <v>CRESCENT TEXTILE MILLS LTD-TFC (17-06-04)</v>
          </cell>
          <cell r="D159" t="str">
            <v>Non-Traded</v>
          </cell>
          <cell r="E159">
            <v>75</v>
          </cell>
        </row>
        <row r="160">
          <cell r="C160" t="str">
            <v>DAWOOD HERCULES-SUKUK (18-09-07)</v>
          </cell>
          <cell r="D160" t="str">
            <v>Non-Traded</v>
          </cell>
          <cell r="E160">
            <v>96.465900000000005</v>
          </cell>
        </row>
        <row r="161">
          <cell r="C161" t="str">
            <v>DEWAN FAROOQUE SPINNING MILLS LTD-TFC (20-12-04)</v>
          </cell>
          <cell r="D161" t="str">
            <v>Non-Traded</v>
          </cell>
          <cell r="E161">
            <v>75</v>
          </cell>
        </row>
        <row r="162">
          <cell r="C162" t="str">
            <v>DGKC DIMINISHING MUSHARKAH (08-05-08)</v>
          </cell>
          <cell r="D162" t="str">
            <v>Non-Traded</v>
          </cell>
          <cell r="E162">
            <v>95.650899999999993</v>
          </cell>
        </row>
        <row r="163">
          <cell r="C163" t="str">
            <v>GHANI HOLDING (PVT) LTD-TFC (23-08-06)</v>
          </cell>
          <cell r="D163" t="str">
            <v>Non-Traded</v>
          </cell>
          <cell r="E163">
            <v>75</v>
          </cell>
        </row>
        <row r="164">
          <cell r="C164" t="str">
            <v>JAVEDAN CEMENT LTD-TFC (10-11-06)</v>
          </cell>
          <cell r="D164" t="str">
            <v>Non-Traded</v>
          </cell>
          <cell r="E164">
            <v>75</v>
          </cell>
        </row>
        <row r="165">
          <cell r="C165" t="str">
            <v>PAK HY-OILS LTD-TFC (31-12-08)</v>
          </cell>
          <cell r="D165" t="str">
            <v>Non-Traded</v>
          </cell>
          <cell r="E165">
            <v>75</v>
          </cell>
        </row>
        <row r="166">
          <cell r="C166" t="str">
            <v>SITARA PEROXIDE LTD-SUK (19-08-08)</v>
          </cell>
          <cell r="D166" t="str">
            <v>Non-Traded</v>
          </cell>
          <cell r="E166">
            <v>75</v>
          </cell>
        </row>
        <row r="167">
          <cell r="C167" t="str">
            <v>VISION DEVELOPERS (PVT) LTD (30-11-08)</v>
          </cell>
          <cell r="D167" t="str">
            <v>Non-Traded</v>
          </cell>
          <cell r="E167">
            <v>75</v>
          </cell>
        </row>
        <row r="169">
          <cell r="C169" t="str">
            <v>TFCs and Sukuks</v>
          </cell>
          <cell r="D169" t="str">
            <v>Traded / Non-Traded</v>
          </cell>
          <cell r="E169" t="str">
            <v>Prices</v>
          </cell>
        </row>
        <row r="170">
          <cell r="C170" t="str">
            <v>DEWAN CEMENT LTD</v>
          </cell>
          <cell r="D170" t="str">
            <v>Non-Traded</v>
          </cell>
          <cell r="E170" t="str">
            <v>A/C to NPA</v>
          </cell>
        </row>
        <row r="171">
          <cell r="C171" t="str">
            <v>NEW ALLIED ELECTRONIC (15-05-07)</v>
          </cell>
          <cell r="D171" t="str">
            <v>Non-Traded</v>
          </cell>
          <cell r="E171" t="str">
            <v>A/C to NPA</v>
          </cell>
        </row>
        <row r="172">
          <cell r="C172" t="str">
            <v>NEW ALLIED ELECTRONIC - SUKUK (27-07-07)</v>
          </cell>
          <cell r="D172" t="str">
            <v>Non-Traded</v>
          </cell>
          <cell r="E172" t="str">
            <v>A/C to NPA</v>
          </cell>
        </row>
        <row r="173">
          <cell r="C173" t="str">
            <v>NEW ALLIED ELECTRONIC - SUKUK (03-12-07)</v>
          </cell>
          <cell r="D173" t="str">
            <v>Non-Traded</v>
          </cell>
          <cell r="E173" t="str">
            <v>A/C to NPA</v>
          </cell>
        </row>
        <row r="174">
          <cell r="C174" t="str">
            <v>Jun 30, 2009 (Prices will change on daily basis)</v>
          </cell>
        </row>
        <row r="175">
          <cell r="C175" t="str">
            <v>Jun 27 to Jul 10, 2009.</v>
          </cell>
        </row>
        <row r="176">
          <cell r="C176" t="str">
            <v>(Page updated on June 30, 2009 at 5:50 P. M.)</v>
          </cell>
        </row>
      </sheetData>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pinex (2)"/>
      <sheetName val="Assets (2)"/>
      <sheetName val="Balance Sheet"/>
      <sheetName val="p&amp;l"/>
      <sheetName val="CashFlow"/>
      <sheetName val="Statement of Ch"/>
      <sheetName val="Notes1-5"/>
      <sheetName val="Note6-8.2"/>
      <sheetName val="Note9-9.6"/>
      <sheetName val="Note 9.7-9.8"/>
      <sheetName val="Notes10-10.4.2"/>
      <sheetName val="10.5-11.3"/>
      <sheetName val="Note 12"/>
      <sheetName val="Note12.3-15.1"/>
      <sheetName val="Note16-21.1"/>
      <sheetName val="Note22-22.7"/>
      <sheetName val="pinex"/>
      <sheetName val="Notes25-26.1"/>
      <sheetName val="Notes26.2-32"/>
      <sheetName val="Notes33-34"/>
      <sheetName val="Notes39-40"/>
      <sheetName val="Notes41-42.1"/>
      <sheetName val="Notes41-42.1 (2)"/>
      <sheetName val="Notes42.2-44"/>
      <sheetName val="Note 45"/>
      <sheetName val="Annexure"/>
      <sheetName val="affair"/>
      <sheetName val="inc-exp"/>
      <sheetName val="Currency-expo"/>
      <sheetName val="YieldAd"/>
      <sheetName val="YieldAd-net"/>
      <sheetName val="MaturLiabili"/>
      <sheetName val="MaturiAssets"/>
      <sheetName val="YielDeposit"/>
      <sheetName val="Sheet1"/>
      <sheetName val="Sheet2"/>
      <sheetName val="Sheet3"/>
      <sheetName val="Notes(New)39-40"/>
      <sheetName val="Sheet6"/>
      <sheetName val="Deferred (2)"/>
      <sheetName val="Taxrelief"/>
      <sheetName val="OLD"/>
      <sheetName val="Assets"/>
      <sheetName val="Sheet4"/>
      <sheetName val="Defeered Work"/>
      <sheetName val="Liabiliteis"/>
      <sheetName val="Sheet2 (2)"/>
      <sheetName val="Sheet3 (2)"/>
      <sheetName val="Chart1"/>
      <sheetName val="Sheet1 (2)"/>
      <sheetName val="Lease"/>
      <sheetName val="Total Adjustments"/>
      <sheetName val="PremiumMaturity"/>
      <sheetName val="NEWAD"/>
      <sheetName val="Notes1_5"/>
      <sheetName val="Parameters"/>
      <sheetName val="Assignmentform"/>
      <sheetName val="broker sheet-2"/>
      <sheetName val="A"/>
      <sheetName val="SALARY"/>
      <sheetName val="Liquidity"/>
      <sheetName val="PNSC"/>
      <sheetName val="acct"/>
      <sheetName val="CFR-5"/>
      <sheetName val="Links"/>
      <sheetName val="Rate Input"/>
      <sheetName val="Profit Worksheet"/>
      <sheetName val="SHF-1026-EXP"/>
      <sheetName val="SITE-1001-P&amp;L"/>
      <sheetName val="CLM-1012-P&amp;L"/>
      <sheetName val="SHF-1026-P&amp;L"/>
      <sheetName val="KRG-1002-P&amp;L"/>
      <sheetName val="MAIN-1003-P&amp;L"/>
      <sheetName val="KSE-1010-P&amp;L"/>
      <sheetName val="JODIA-1011-P&amp;L"/>
      <sheetName val="JODIA-1011-EXP"/>
      <sheetName val="CLM-1012-EXP"/>
      <sheetName val="SITE-1001-EXP"/>
      <sheetName val="KRG-1002-EXP"/>
      <sheetName val="MAIN-1003-EXP"/>
      <sheetName val="CliftonMain-1003-P&amp;L"/>
      <sheetName val="CliftonMain-1003-EXP"/>
      <sheetName val="pinex_(2)"/>
      <sheetName val="Assets_(2)"/>
      <sheetName val="Balance_Sheet"/>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Notes41-42_1"/>
      <sheetName val="Notes41-42_1_(2)"/>
      <sheetName val="Notes42_2-44"/>
      <sheetName val="Note_45"/>
      <sheetName val="Deferred_(2)"/>
      <sheetName val="Defeered_Work"/>
      <sheetName val="Sheet2_(2)"/>
      <sheetName val="Sheet3_(2)"/>
      <sheetName val="Sheet1_(2)"/>
      <sheetName val="Total_Adjustments"/>
      <sheetName val="Rate_Input"/>
      <sheetName val="Profit_Worksheet"/>
      <sheetName val="nt²"/>
      <sheetName val="nt__2"/>
      <sheetName val="nt__3"/>
      <sheetName val="nt__4"/>
      <sheetName val="PDF1"/>
      <sheetName val="2000_ Projects Summary"/>
      <sheetName val="pinex_(2)1"/>
      <sheetName val="Assets_(2)1"/>
      <sheetName val="Balance_Sheet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Notes41-42_11"/>
      <sheetName val="Notes41-42_1_(2)1"/>
      <sheetName val="Notes42_2-441"/>
      <sheetName val="Note_451"/>
      <sheetName val="Deferred_(2)1"/>
      <sheetName val="Defeered_Work1"/>
      <sheetName val="Sheet2_(2)1"/>
      <sheetName val="Sheet3_(2)1"/>
      <sheetName val="Sheet1_(2)1"/>
      <sheetName val="Total_Adjustments1"/>
      <sheetName val="Rate_Input1"/>
      <sheetName val="Profit_Worksheet1"/>
      <sheetName val="SOURCE"/>
      <sheetName val="Note1_11"/>
      <sheetName val="Sheet5"/>
      <sheetName val="Augbkp98"/>
      <sheetName val="Notes _2_"/>
      <sheetName val="PL_Million_"/>
      <sheetName val="Fin_Histo_PL"/>
      <sheetName val="Deposit"/>
      <sheetName val="Non-Statistical Sampling"/>
      <sheetName val="REV VAR INC"/>
      <sheetName val="Statement of Claims"/>
      <sheetName val="Revenue-Fire-Marine-Motor"/>
      <sheetName val="Report .1"/>
      <sheetName val="Grouping"/>
      <sheetName val="Graphs 1"/>
      <sheetName val="Macro1"/>
      <sheetName val="Summary"/>
      <sheetName val="pinex_(2)2"/>
      <sheetName val="Assets_(2)2"/>
      <sheetName val="Balance_Sheet2"/>
      <sheetName val="Statement_of_Ch2"/>
      <sheetName val="Note6-8_22"/>
      <sheetName val="Note9-9_62"/>
      <sheetName val="Note_9_7-9_82"/>
      <sheetName val="Notes10-10_4_22"/>
      <sheetName val="10_5-11_32"/>
      <sheetName val="Note_122"/>
      <sheetName val="Note12_3-15_12"/>
      <sheetName val="Note16-21_12"/>
      <sheetName val="Note22-22_72"/>
      <sheetName val="Notes25-26_12"/>
      <sheetName val="Notes26_2-322"/>
      <sheetName val="Notes41-42_12"/>
      <sheetName val="Notes41-42_1_(2)2"/>
      <sheetName val="Notes42_2-442"/>
      <sheetName val="Note_452"/>
      <sheetName val="Deferred_(2)2"/>
      <sheetName val="Defeered_Work2"/>
      <sheetName val="Sheet2_(2)2"/>
      <sheetName val="Sheet3_(2)2"/>
      <sheetName val="Sheet1_(2)2"/>
      <sheetName val="Total_Adjustments2"/>
      <sheetName val="Rate_Input2"/>
      <sheetName val="Profit_Worksheet2"/>
      <sheetName val="broker_sheet-2"/>
      <sheetName val="Notes__2_"/>
      <sheetName val="2000__Projects_Summary"/>
      <sheetName val="Non-Statistical_Sampling"/>
      <sheetName val="REV_VAR_INC"/>
      <sheetName val="Statement_of_Claims"/>
      <sheetName val="Final Accounts 2001As per Audit"/>
      <sheetName val="Net"/>
      <sheetName val="Profiles"/>
      <sheetName val="Currency"/>
      <sheetName val="DropDown"/>
      <sheetName val="Segment new 1"/>
      <sheetName val="Drop down"/>
      <sheetName val="16-Avg Sales Price"/>
      <sheetName val="stdd costBPCS"/>
      <sheetName val="ៀFinal Accou"/>
      <sheetName val="ḜFinal Accou"/>
      <sheetName val="⒐Final Accou"/>
      <sheetName val="nt__5"/>
      <sheetName val="nt__6"/>
      <sheetName val="nt__7"/>
      <sheetName val="nt__8"/>
      <sheetName val="nt__9"/>
      <sheetName val="DATABASE"/>
      <sheetName val="A-C CODE &amp; NAME"/>
      <sheetName val="Code"/>
      <sheetName val="Abu Dhabi"/>
      <sheetName val="B-S(p)"/>
      <sheetName val="BS-OVS"/>
      <sheetName val="BSDOMOVS"/>
      <sheetName val="PPC-ORD DTL"/>
      <sheetName val="会社別"/>
      <sheetName val="Lead"/>
      <sheetName val="SETUP"/>
      <sheetName val="Note Line"/>
      <sheetName val="pinex_(2)3"/>
      <sheetName val="Assets_(2)3"/>
      <sheetName val="Balance_Sheet3"/>
      <sheetName val="Statement_of_Ch3"/>
      <sheetName val="Note6-8_23"/>
      <sheetName val="Note9-9_63"/>
      <sheetName val="Note_9_7-9_83"/>
      <sheetName val="Notes10-10_4_23"/>
      <sheetName val="10_5-11_33"/>
      <sheetName val="Note_123"/>
      <sheetName val="Note12_3-15_13"/>
      <sheetName val="Note16-21_13"/>
      <sheetName val="Note22-22_73"/>
      <sheetName val="Notes25-26_13"/>
      <sheetName val="Notes26_2-323"/>
      <sheetName val="Notes41-42_13"/>
      <sheetName val="Notes41-42_1_(2)3"/>
      <sheetName val="Notes42_2-443"/>
      <sheetName val="Note_453"/>
      <sheetName val="Deferred_(2)3"/>
      <sheetName val="Defeered_Work3"/>
      <sheetName val="Sheet2_(2)3"/>
      <sheetName val="Sheet3_(2)3"/>
      <sheetName val="Sheet1_(2)3"/>
      <sheetName val="Total_Adjustments3"/>
      <sheetName val="Rate_Input3"/>
      <sheetName val="Profit_Worksheet3"/>
      <sheetName val="broker_sheet-21"/>
      <sheetName val="Notes__2_1"/>
      <sheetName val="2000__Projects_Summary1"/>
      <sheetName val="Non-Statistical_Sampling1"/>
      <sheetName val="REV_VAR_INC1"/>
      <sheetName val="Statement_of_Claims1"/>
      <sheetName val="Graphs_1"/>
      <sheetName val="Final_Accounts_2001As_per_Audit"/>
      <sheetName val="Report__1"/>
      <sheetName val="Segment_new_1"/>
      <sheetName val="Drop_down"/>
      <sheetName val="16-Avg_Sales_Price"/>
      <sheetName val="stdd_costBPCS"/>
      <sheetName val="P &amp; L"/>
      <sheetName val="New Employee"/>
      <sheetName val="Finance Cost Top Sheet"/>
      <sheetName val="Payroll Costs"/>
      <sheetName val="Neat 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refreshError="1"/>
      <sheetData sheetId="194" refreshError="1"/>
      <sheetData sheetId="195" refreshError="1"/>
      <sheetData sheetId="196"/>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Cs "/>
      <sheetName val="Rates"/>
      <sheetName val="Sheet1"/>
      <sheetName val="Maple leaf"/>
      <sheetName val="TFCs  (2)"/>
      <sheetName val="Agritech"/>
      <sheetName val="Impairment (2)"/>
      <sheetName val="Impairment (3)"/>
      <sheetName val="Parameters"/>
      <sheetName val="OCT-14"/>
    </sheetNames>
    <sheetDataSet>
      <sheetData sheetId="0"/>
      <sheetData sheetId="1">
        <row r="11">
          <cell r="C11" t="str">
            <v>TFCs and Sukuks</v>
          </cell>
          <cell r="D11" t="str">
            <v>Traded / Non-Traded</v>
          </cell>
          <cell r="E11" t="str">
            <v>Price</v>
          </cell>
        </row>
        <row r="13">
          <cell r="C13" t="str">
            <v>KARACHI SHIPYARD &amp; ENGINEERING WORKS LTD-SUKUK (02-11-07)</v>
          </cell>
          <cell r="D13" t="str">
            <v>Non-Traded</v>
          </cell>
          <cell r="E13">
            <v>100.1704</v>
          </cell>
        </row>
        <row r="14">
          <cell r="C14" t="str">
            <v>KARACHI SHIPYARD &amp; ENGINEERING WORKS LTD-SUKUK (04-02-08)</v>
          </cell>
          <cell r="D14" t="str">
            <v>Non-Traded</v>
          </cell>
          <cell r="E14">
            <v>100.22839999999999</v>
          </cell>
        </row>
        <row r="15">
          <cell r="C15" t="str">
            <v>NATIONAL INDUSTRIAL PARK DEVEL. &amp; MANAGEMENT Co. SUKUK (11-08-07)</v>
          </cell>
          <cell r="D15" t="str">
            <v>Non-Traded</v>
          </cell>
          <cell r="E15">
            <v>101.5624</v>
          </cell>
        </row>
        <row r="16">
          <cell r="C16" t="str">
            <v>SCB (PAK) LTD-TFC (01-02-06) ***</v>
          </cell>
          <cell r="D16" t="str">
            <v>Non-Traded</v>
          </cell>
          <cell r="E16">
            <v>101.88330000000001</v>
          </cell>
        </row>
        <row r="17">
          <cell r="C17" t="str">
            <v>WAPDA-SUKUK (05-01-06)</v>
          </cell>
          <cell r="D17" t="str">
            <v>Non-Traded</v>
          </cell>
          <cell r="E17">
            <v>100.26730000000001</v>
          </cell>
        </row>
        <row r="18">
          <cell r="C18" t="str">
            <v>WAPDA-SUKUK (13-07-07)</v>
          </cell>
          <cell r="D18" t="str">
            <v>Non-Traded</v>
          </cell>
          <cell r="E18">
            <v>95.8827</v>
          </cell>
        </row>
        <row r="20">
          <cell r="C20" t="str">
            <v>ORIX LEASING PAKISTAN LTD-TFC (25-05-07) - Amortization</v>
          </cell>
          <cell r="D20" t="str">
            <v>Non-Traded</v>
          </cell>
          <cell r="E20">
            <v>97.373500000000007</v>
          </cell>
        </row>
        <row r="21">
          <cell r="C21" t="str">
            <v>ORIX LEASING PAKISTAN LTD-TFC (15-01-08)</v>
          </cell>
          <cell r="D21" t="str">
            <v>Non-Traded</v>
          </cell>
          <cell r="E21">
            <v>100.60899999999999</v>
          </cell>
        </row>
        <row r="22">
          <cell r="C22" t="str">
            <v>ORIX LEASING PAKISTAN LTD-TFC (30-06-11)</v>
          </cell>
          <cell r="D22" t="str">
            <v>Non-Traded</v>
          </cell>
          <cell r="E22">
            <v>100.5</v>
          </cell>
        </row>
        <row r="24">
          <cell r="C24" t="str">
            <v>BANK AL-HABIB LTD-TFC (15-07-04) 10% cap - Amortization</v>
          </cell>
          <cell r="D24" t="str">
            <v>Non-Traded</v>
          </cell>
          <cell r="E24">
            <v>91.01</v>
          </cell>
        </row>
        <row r="25">
          <cell r="C25" t="str">
            <v>BANK AL-HABIB LTD-TFC (07-02-07)</v>
          </cell>
          <cell r="D25" t="str">
            <v>Non-Traded</v>
          </cell>
          <cell r="E25">
            <v>103.23</v>
          </cell>
        </row>
        <row r="26">
          <cell r="C26" t="str">
            <v>BANK AL-HABIB LTD-TFC (15-06-09)***</v>
          </cell>
          <cell r="D26" t="str">
            <v>Non-Traded</v>
          </cell>
          <cell r="E26">
            <v>106.8231</v>
          </cell>
        </row>
        <row r="27">
          <cell r="C27" t="str">
            <v>BANK AL-HABIB LTD-TFC (30-06-11)</v>
          </cell>
          <cell r="D27" t="str">
            <v>Traded</v>
          </cell>
          <cell r="E27">
            <v>106.25</v>
          </cell>
        </row>
        <row r="28">
          <cell r="C28" t="str">
            <v>ENGRO CORPORATION LTD-TFC (01-02-11) ***</v>
          </cell>
          <cell r="D28" t="str">
            <v>Non-Traded</v>
          </cell>
          <cell r="E28">
            <v>100.5615</v>
          </cell>
        </row>
        <row r="29">
          <cell r="C29" t="str">
            <v>ENGRO CORPORATION LTD-TFC (16-09-11)</v>
          </cell>
          <cell r="D29" t="str">
            <v>Non-Traded</v>
          </cell>
          <cell r="E29">
            <v>103.3159</v>
          </cell>
        </row>
        <row r="30">
          <cell r="C30" t="str">
            <v>ENGRO FERTILIZER LTD-TFC (30-11-07) ***</v>
          </cell>
          <cell r="D30" t="str">
            <v>Non-Traded</v>
          </cell>
          <cell r="E30">
            <v>97.603200000000001</v>
          </cell>
        </row>
        <row r="31">
          <cell r="C31" t="str">
            <v>ENGRO FERTILIZER LTD-TFC (18-03-08) (PRP-I) ***</v>
          </cell>
          <cell r="D31" t="str">
            <v>Non-Traded</v>
          </cell>
          <cell r="E31">
            <v>97.953000000000003</v>
          </cell>
        </row>
        <row r="32">
          <cell r="C32" t="str">
            <v>ENGRO FERTILIZER LTD-TFC (18-03-08) (PRP-II)</v>
          </cell>
          <cell r="D32" t="str">
            <v>Non-Traded</v>
          </cell>
          <cell r="E32">
            <v>101.05970000000001</v>
          </cell>
        </row>
        <row r="33">
          <cell r="C33" t="str">
            <v>ENGRO FERTILIZER LTD-TFC (17-12-09)***</v>
          </cell>
          <cell r="D33" t="str">
            <v>Non-Traded</v>
          </cell>
          <cell r="E33">
            <v>101.55159999999999</v>
          </cell>
        </row>
        <row r="34">
          <cell r="C34" t="str">
            <v>JAHANGIR SIDDIQUI &amp; COMPANY LTD-TFC (21-11-06) - Amortization</v>
          </cell>
          <cell r="D34" t="str">
            <v>Non-Traded</v>
          </cell>
          <cell r="E34">
            <v>100.5064</v>
          </cell>
        </row>
        <row r="35">
          <cell r="C35" t="str">
            <v>JAHANGIR SIDDIQUI &amp; COMPANY LTD-TFC (04-07-07)</v>
          </cell>
          <cell r="D35" t="str">
            <v>Non-Traded</v>
          </cell>
          <cell r="E35">
            <v>100.98309999999999</v>
          </cell>
        </row>
        <row r="36">
          <cell r="C36" t="str">
            <v>ORIX LEASING PAKISTAN LTD-SUKUK (30-06-07) - Amortization</v>
          </cell>
          <cell r="D36" t="str">
            <v>Non-Traded</v>
          </cell>
          <cell r="E36">
            <v>100.17959999999999</v>
          </cell>
        </row>
        <row r="37">
          <cell r="C37" t="str">
            <v>PAK ARAB FERTILIZERS LTD-TFC (28-02-08) ***</v>
          </cell>
          <cell r="D37" t="str">
            <v>Traded</v>
          </cell>
          <cell r="E37">
            <v>99.866399999999999</v>
          </cell>
        </row>
        <row r="38">
          <cell r="C38" t="str">
            <v>PAK ARAB FERTILIZERS LTD-TFC (16-12-09)</v>
          </cell>
          <cell r="D38" t="str">
            <v>Non-Traded</v>
          </cell>
          <cell r="E38">
            <v>102.3028</v>
          </cell>
        </row>
        <row r="39">
          <cell r="C39" t="str">
            <v>PAK LIBYA HOLDING COMPANY (PVT) LTD-TFC (07-02-11)</v>
          </cell>
          <cell r="D39" t="str">
            <v>Non-Traded</v>
          </cell>
          <cell r="E39">
            <v>101.86</v>
          </cell>
        </row>
        <row r="40">
          <cell r="C40" t="str">
            <v>SUI SOUTHERN GAS COMPANY - SUKKUK (31-12-07) - I ***</v>
          </cell>
          <cell r="D40" t="str">
            <v>Non-Traded</v>
          </cell>
          <cell r="E40">
            <v>100.24</v>
          </cell>
        </row>
        <row r="41">
          <cell r="C41" t="str">
            <v>UNITED BANK LTD-TFC (10-08-04)**</v>
          </cell>
          <cell r="D41" t="str">
            <v>Non-Traded</v>
          </cell>
          <cell r="E41">
            <v>94.75</v>
          </cell>
        </row>
        <row r="42">
          <cell r="C42" t="str">
            <v>UNITED BANK LTD-TFC (15-03-05)</v>
          </cell>
          <cell r="D42" t="str">
            <v>Non-Traded</v>
          </cell>
          <cell r="E42">
            <v>95.05</v>
          </cell>
        </row>
        <row r="43">
          <cell r="C43" t="str">
            <v>UNITED BANK LTD-TFC (08-09-06) ***</v>
          </cell>
          <cell r="D43" t="str">
            <v>Non-Traded</v>
          </cell>
          <cell r="E43">
            <v>99.409499999999994</v>
          </cell>
        </row>
        <row r="44">
          <cell r="C44" t="str">
            <v>UNITED BANK LTD-TFC (14-02-08)</v>
          </cell>
          <cell r="D44" t="str">
            <v>Traded</v>
          </cell>
          <cell r="E44">
            <v>99.781899999999993</v>
          </cell>
        </row>
        <row r="46">
          <cell r="C46" t="str">
            <v>ALLIED BANK LTD-TFC (06-12-06)</v>
          </cell>
          <cell r="D46" t="str">
            <v>Non-Traded</v>
          </cell>
          <cell r="E46">
            <v>100.58799999999999</v>
          </cell>
        </row>
        <row r="47">
          <cell r="C47" t="str">
            <v>ALLIED BANK LTD-TFC (28-08-09)</v>
          </cell>
          <cell r="D47" t="str">
            <v>Non-Traded</v>
          </cell>
          <cell r="E47">
            <v>95.560400000000001</v>
          </cell>
        </row>
        <row r="48">
          <cell r="C48" t="str">
            <v>ASKARI BANK LTD-TFC (04-02-05)</v>
          </cell>
          <cell r="D48" t="str">
            <v>Non-Traded</v>
          </cell>
          <cell r="E48">
            <v>99.983900000000006</v>
          </cell>
        </row>
        <row r="49">
          <cell r="C49" t="str">
            <v>ASKARI BANK LTD-TFC (31-10-05)</v>
          </cell>
          <cell r="D49" t="str">
            <v>Non-Traded</v>
          </cell>
          <cell r="E49">
            <v>99.893199999999993</v>
          </cell>
        </row>
        <row r="50">
          <cell r="C50" t="str">
            <v>ASKARI BANK LTD-TFC (18-11-09)***</v>
          </cell>
          <cell r="D50" t="str">
            <v>Non-Traded</v>
          </cell>
          <cell r="E50">
            <v>102.9808</v>
          </cell>
        </row>
        <row r="51">
          <cell r="C51" t="str">
            <v>ASKARI BANK LTD-TFC (23-12-11)</v>
          </cell>
          <cell r="D51" t="str">
            <v>Traded</v>
          </cell>
          <cell r="E51">
            <v>101</v>
          </cell>
        </row>
        <row r="52">
          <cell r="C52" t="str">
            <v>BANK ALFALAH LTD-TFC (23-11-04)</v>
          </cell>
          <cell r="D52" t="str">
            <v>Non-Traded</v>
          </cell>
          <cell r="E52">
            <v>100.10809999999999</v>
          </cell>
        </row>
        <row r="53">
          <cell r="C53" t="str">
            <v>BANK ALFALAH LTD-TFC (25-11-05)</v>
          </cell>
          <cell r="D53" t="str">
            <v>Non-Traded</v>
          </cell>
          <cell r="E53">
            <v>99.925200000000004</v>
          </cell>
        </row>
        <row r="54">
          <cell r="C54" t="str">
            <v>BANK ALFALAH LTD-TFC (02-12-09) - Fixed</v>
          </cell>
          <cell r="D54" t="str">
            <v>Traded</v>
          </cell>
          <cell r="E54">
            <v>104.3261</v>
          </cell>
        </row>
        <row r="55">
          <cell r="C55" t="str">
            <v>BANK ALFALAH LTD-TFC (02-12-09) - Floating***</v>
          </cell>
          <cell r="D55" t="str">
            <v>Non-Traded</v>
          </cell>
          <cell r="E55">
            <v>101.4004</v>
          </cell>
        </row>
        <row r="56">
          <cell r="C56" t="str">
            <v>ENGRO FERTILIZER LTD-SUKUK (06-09-07) ***</v>
          </cell>
          <cell r="D56" t="str">
            <v>Non-Traded</v>
          </cell>
          <cell r="E56">
            <v>101.4808</v>
          </cell>
        </row>
        <row r="57">
          <cell r="C57" t="str">
            <v>FAYSAL BANK LTD -TFC (10-02-05) (FORMERLY: RBS  - TFC (10-02-05)  )</v>
          </cell>
          <cell r="D57" t="str">
            <v>Non-Traded</v>
          </cell>
          <cell r="E57">
            <v>100.37430000000001</v>
          </cell>
        </row>
        <row r="58">
          <cell r="C58" t="str">
            <v>FAYSAL BANK LTD  (12-11-2007)</v>
          </cell>
          <cell r="D58" t="str">
            <v>Non-Traded</v>
          </cell>
          <cell r="E58">
            <v>99.698599999999999</v>
          </cell>
        </row>
        <row r="59">
          <cell r="C59" t="str">
            <v>FAYSAL BANK LTD  (27-12-2010) ***</v>
          </cell>
          <cell r="D59" t="str">
            <v>Non-Traded</v>
          </cell>
          <cell r="E59">
            <v>103.41930000000001</v>
          </cell>
        </row>
        <row r="61">
          <cell r="C61" t="str">
            <v>AL ABBAS SUGAR MILLS LTD-TFC (21-11-07)</v>
          </cell>
          <cell r="D61" t="str">
            <v>Non-Traded</v>
          </cell>
          <cell r="E61">
            <v>99.581000000000003</v>
          </cell>
        </row>
        <row r="62">
          <cell r="C62" t="str">
            <v>CENTURY PAPER &amp; BOARD MILLS LTD- SUKUK (25-09-07) ***</v>
          </cell>
          <cell r="D62" t="str">
            <v>Non-Traded</v>
          </cell>
          <cell r="E62">
            <v>98.641199999999998</v>
          </cell>
        </row>
        <row r="63">
          <cell r="C63" t="str">
            <v>FINANCIAL REC'BLES SEC'ZATION CO. LTD-TFC CLASS "A" </v>
          </cell>
          <cell r="D63" t="str">
            <v>Non-Traded</v>
          </cell>
          <cell r="E63">
            <v>99.759299999999996</v>
          </cell>
        </row>
        <row r="64">
          <cell r="E64" t="str">
            <v>Page 1 of 3</v>
          </cell>
        </row>
        <row r="71">
          <cell r="C71" t="str">
            <v>FINANCIAL REC'BLES SEC'ZATION CO. LTD-TFC CLASS "B"</v>
          </cell>
          <cell r="D71" t="str">
            <v>Non-Traded</v>
          </cell>
          <cell r="E71">
            <v>100.6215</v>
          </cell>
        </row>
        <row r="72">
          <cell r="C72" t="str">
            <v>JDW SUGAR MILLS LTD. TFC (23-06-08)</v>
          </cell>
          <cell r="D72" t="str">
            <v>Non-Traded</v>
          </cell>
          <cell r="E72">
            <v>98.937200000000004</v>
          </cell>
        </row>
        <row r="73">
          <cell r="C73" t="str">
            <v>NIB BANK LTD-TFC (05-03-08)</v>
          </cell>
          <cell r="D73" t="str">
            <v>Traded</v>
          </cell>
          <cell r="E73">
            <v>97.766900000000007</v>
          </cell>
        </row>
        <row r="74">
          <cell r="C74" t="str">
            <v>PAKISTAN MOBILE COMMUNICATION LTD-TFC (31-05-06)</v>
          </cell>
          <cell r="D74" t="str">
            <v>Non-Traded</v>
          </cell>
          <cell r="E74">
            <v>100.6769</v>
          </cell>
        </row>
        <row r="75">
          <cell r="C75" t="str">
            <v>PAKISTAN MOBILE COMMUNICATION LTD-TFC (28-10-08)</v>
          </cell>
          <cell r="D75" t="str">
            <v>Non-Traded</v>
          </cell>
          <cell r="E75">
            <v>98.344499999999996</v>
          </cell>
        </row>
        <row r="76">
          <cell r="C76" t="str">
            <v>SITARA CHEMICALS LTD - SUKUK - III (02-01-08)</v>
          </cell>
          <cell r="D76" t="str">
            <v>Non-Traded</v>
          </cell>
          <cell r="E76">
            <v>99.512699999999995</v>
          </cell>
        </row>
        <row r="77">
          <cell r="C77" t="str">
            <v>SONERI BANK LTD-TFC (05-05-05)</v>
          </cell>
          <cell r="D77" t="str">
            <v>Traded</v>
          </cell>
          <cell r="E77">
            <v>99.369100000000003</v>
          </cell>
        </row>
        <row r="79">
          <cell r="C79" t="str">
            <v>EDEN BUILDERS LTD.- SUKUK (08-09-08)</v>
          </cell>
          <cell r="D79" t="str">
            <v>Non-Traded</v>
          </cell>
          <cell r="E79">
            <v>99.117199999999997</v>
          </cell>
        </row>
        <row r="80">
          <cell r="C80" t="str">
            <v>HOUSE BUILDING FINANCE CORPORATION LTD - SUKUK (08-05-08)</v>
          </cell>
          <cell r="D80" t="str">
            <v>Non-Traded</v>
          </cell>
          <cell r="E80">
            <v>97.558199999999999</v>
          </cell>
        </row>
        <row r="81">
          <cell r="C81" t="str">
            <v>JDW SUGAR MILLS LTD. SUKUK (19-06-08)</v>
          </cell>
          <cell r="D81" t="str">
            <v>Non-Traded</v>
          </cell>
          <cell r="E81">
            <v>97.837800000000001</v>
          </cell>
        </row>
        <row r="82">
          <cell r="C82" t="str">
            <v>KASB SECURITIES LTD- TFC (27-06-07) - Amortization</v>
          </cell>
          <cell r="D82" t="str">
            <v>Non-Traded</v>
          </cell>
          <cell r="E82">
            <v>99.899799999999999</v>
          </cell>
        </row>
        <row r="83">
          <cell r="C83" t="str">
            <v>OPTIMUS LTD - TFC (10-10-07) ***</v>
          </cell>
          <cell r="D83" t="str">
            <v>Non-Traded</v>
          </cell>
          <cell r="E83">
            <v>86.818899999999999</v>
          </cell>
        </row>
        <row r="84">
          <cell r="C84" t="str">
            <v>SUMMIT BANK LTD - TFC (27-10-11)</v>
          </cell>
          <cell r="D84" t="str">
            <v>Non-Traded</v>
          </cell>
          <cell r="E84">
            <v>98.123500000000007</v>
          </cell>
        </row>
        <row r="86">
          <cell r="C86" t="str">
            <v>AVARI HOTELS-TFC (30-04-09)</v>
          </cell>
          <cell r="D86" t="str">
            <v>Non-Traded</v>
          </cell>
          <cell r="E86">
            <v>96.4816</v>
          </cell>
        </row>
        <row r="87">
          <cell r="C87" t="str">
            <v>SHAHMURAD SUGAR MILLS LTD-SUKUK (27-09-07)</v>
          </cell>
          <cell r="D87" t="str">
            <v>Non-Traded</v>
          </cell>
          <cell r="E87">
            <v>99.490300000000005</v>
          </cell>
        </row>
        <row r="89">
          <cell r="C89" t="str">
            <v>QUETTA TEXTILE MILLS LTD-SUKUK (26-09-08)</v>
          </cell>
          <cell r="D89" t="str">
            <v>Non-Traded</v>
          </cell>
          <cell r="E89">
            <v>92.695999999999998</v>
          </cell>
        </row>
        <row r="91">
          <cell r="C91" t="str">
            <v>WORLDCALL TELECOM LTD-TFC (07-10-08)</v>
          </cell>
          <cell r="D91" t="str">
            <v>Non-Traded</v>
          </cell>
          <cell r="E91">
            <v>86.998099999999994</v>
          </cell>
        </row>
        <row r="93">
          <cell r="C93" t="str">
            <v>----------------------N/A-----------------------------</v>
          </cell>
        </row>
        <row r="95">
          <cell r="C95" t="str">
            <v>TFCs and Sukuks</v>
          </cell>
          <cell r="D95" t="str">
            <v>Traded / Non-Traded</v>
          </cell>
          <cell r="E95" t="str">
            <v>Price</v>
          </cell>
        </row>
        <row r="96">
          <cell r="C96" t="str">
            <v>ALZAMIN LEASING CORPORATION LTD-TFC (05-09-07)</v>
          </cell>
          <cell r="D96" t="str">
            <v>Non-Traded</v>
          </cell>
          <cell r="E96">
            <v>75</v>
          </cell>
        </row>
        <row r="97">
          <cell r="C97" t="str">
            <v>BRR GUARDIAN MODARABA (07-07-08)</v>
          </cell>
          <cell r="D97" t="str">
            <v>Non-Traded</v>
          </cell>
          <cell r="E97">
            <v>75</v>
          </cell>
        </row>
        <row r="98">
          <cell r="C98" t="str">
            <v>EDEN HOUSING LTD.- SUKUK (31-12-07)</v>
          </cell>
          <cell r="D98" t="str">
            <v>Non-Traded</v>
          </cell>
          <cell r="E98">
            <v>71.143699999999995</v>
          </cell>
        </row>
        <row r="99">
          <cell r="C99" t="str">
            <v>ESCORTS INVESTMENT BANK LTD-TFC (15-03-07)</v>
          </cell>
          <cell r="D99" t="str">
            <v>Non-Traded</v>
          </cell>
          <cell r="E99">
            <v>73.735600000000005</v>
          </cell>
        </row>
        <row r="101">
          <cell r="C101" t="str">
            <v>TFCs and Sukuks</v>
          </cell>
          <cell r="D101" t="str">
            <v>Traded / Non-Traded</v>
          </cell>
          <cell r="E101" t="str">
            <v>Price</v>
          </cell>
        </row>
        <row r="102">
          <cell r="C102" t="str">
            <v>DAWOOD HERCULES-SUKUK (18-09-07)</v>
          </cell>
          <cell r="D102" t="str">
            <v>Non-Traded</v>
          </cell>
          <cell r="E102">
            <v>100.1948</v>
          </cell>
        </row>
        <row r="103">
          <cell r="C103" t="str">
            <v>SITARA ENERGY LTD-SUKUK (16-07-07) - Amortization</v>
          </cell>
          <cell r="D103" t="str">
            <v>Non-Traded</v>
          </cell>
          <cell r="E103">
            <v>99.728999999999999</v>
          </cell>
        </row>
        <row r="105">
          <cell r="C105" t="str">
            <v>TFCs and Sukuks</v>
          </cell>
          <cell r="D105" t="str">
            <v>Traded / Non-Traded</v>
          </cell>
          <cell r="E105" t="str">
            <v>Price</v>
          </cell>
        </row>
        <row r="106">
          <cell r="C106" t="str">
            <v>JAVEDAN CEMENT LTD-TFC (10-11-06)</v>
          </cell>
          <cell r="D106" t="str">
            <v>Non-Traded</v>
          </cell>
          <cell r="E106">
            <v>75</v>
          </cell>
        </row>
        <row r="107">
          <cell r="C107" t="str">
            <v>KOHAT CEMENT-SUKKUK (20-12-07)</v>
          </cell>
          <cell r="D107" t="str">
            <v>Non-Traded</v>
          </cell>
          <cell r="E107">
            <v>66.802400000000006</v>
          </cell>
        </row>
        <row r="108">
          <cell r="C108" t="str">
            <v>SECURITY LEASING CORPORATION LTD-PPTFC (28-03-06)</v>
          </cell>
          <cell r="D108" t="str">
            <v>Non-Traded</v>
          </cell>
          <cell r="E108">
            <v>70.328000000000003</v>
          </cell>
        </row>
        <row r="109">
          <cell r="C109" t="str">
            <v>SECURITY LEASING CORPORATION LTD-SUKKUK (01-06-07) - I</v>
          </cell>
          <cell r="D109" t="str">
            <v>Non-Traded</v>
          </cell>
          <cell r="E109">
            <v>70.682500000000005</v>
          </cell>
        </row>
        <row r="110">
          <cell r="C110" t="str">
            <v>SECURITY LEASING CORPORATION LTD-SUKKUK (19-09-07) - II</v>
          </cell>
          <cell r="D110" t="str">
            <v>Non-Traded</v>
          </cell>
          <cell r="E110">
            <v>70.682500000000005</v>
          </cell>
        </row>
        <row r="115">
          <cell r="C115" t="str">
            <v>MAPLE LEAF SUKUK-(31-03-10)</v>
          </cell>
          <cell r="D115" t="str">
            <v>Non-Traded</v>
          </cell>
          <cell r="E115">
            <v>70.405900000000003</v>
          </cell>
        </row>
        <row r="116">
          <cell r="C116" t="str">
            <v>AGRITECH LTD-TFC (30-11-07)</v>
          </cell>
          <cell r="D116" t="str">
            <v>Non-Traded</v>
          </cell>
          <cell r="E116" t="str">
            <v>94.2984</v>
          </cell>
        </row>
        <row r="117">
          <cell r="C117" t="str">
            <v>AGRITECH LTD-TFC (01-12-08)</v>
          </cell>
          <cell r="D117" t="str">
            <v>Non-Traded</v>
          </cell>
          <cell r="E117" t="str">
            <v>A/C to NPA</v>
          </cell>
        </row>
        <row r="118">
          <cell r="C118" t="str">
            <v>AL-ZAMIN LEASING MODARABA LTD-TFC (12-05-08)</v>
          </cell>
          <cell r="D118" t="str">
            <v>Non-Traded</v>
          </cell>
          <cell r="E118">
            <v>97.165899999999993</v>
          </cell>
        </row>
        <row r="119">
          <cell r="C119" t="str">
            <v>ARZOO TEXTILE MILLS LTD-SUKUK (15-04-08)</v>
          </cell>
          <cell r="D119" t="str">
            <v>Non-Traded</v>
          </cell>
          <cell r="E119" t="str">
            <v>A/C to NPA</v>
          </cell>
        </row>
        <row r="120">
          <cell r="C120" t="str">
            <v>AZGARD NINE LTD- TFC (20-09-05)</v>
          </cell>
          <cell r="D120" t="str">
            <v>Non-Traded</v>
          </cell>
          <cell r="E120" t="str">
            <v>96.7658</v>
          </cell>
        </row>
        <row r="121">
          <cell r="C121" t="str">
            <v>AZGARD NINE LTD- TFC (04-12-07) PP</v>
          </cell>
          <cell r="D121" t="str">
            <v>Non-Traded</v>
          </cell>
          <cell r="E121" t="str">
            <v>91.7607</v>
          </cell>
        </row>
        <row r="122">
          <cell r="C122" t="str">
            <v>BUNNY'S LTD. - TFC (30-11-08)</v>
          </cell>
          <cell r="D122" t="str">
            <v>Non-Traded</v>
          </cell>
          <cell r="E122" t="str">
            <v>A/C to NPA</v>
          </cell>
        </row>
        <row r="123">
          <cell r="C123" t="str">
            <v>DEWAN CEMENT LTD</v>
          </cell>
          <cell r="D123" t="str">
            <v>Non-Traded</v>
          </cell>
          <cell r="E123" t="str">
            <v>A/C to NPA</v>
          </cell>
        </row>
        <row r="124">
          <cell r="C124" t="str">
            <v>EDEN HOUSING LTD.- SUKUK (31-12-07)</v>
          </cell>
          <cell r="D124" t="str">
            <v>Non-Traded</v>
          </cell>
          <cell r="E124" t="str">
            <v>92.6441</v>
          </cell>
        </row>
        <row r="125">
          <cell r="C125" t="str">
            <v>EDEN HOUSING LTD.- SUKUK (31-03-08)</v>
          </cell>
          <cell r="D125" t="str">
            <v>Non-Traded</v>
          </cell>
          <cell r="E125" t="str">
            <v>A/C to NPA</v>
          </cell>
        </row>
        <row r="126">
          <cell r="C126" t="str">
            <v>GHARIBWAL CEMENT-TFC (18-01-08)</v>
          </cell>
          <cell r="D126" t="str">
            <v>Non-Traded</v>
          </cell>
          <cell r="E126" t="str">
            <v>A/C to NPA</v>
          </cell>
        </row>
        <row r="127">
          <cell r="C127" t="str">
            <v>NEW ALLIED ELECTRONIC (15-05-07)</v>
          </cell>
          <cell r="D127" t="str">
            <v>Non-Traded</v>
          </cell>
          <cell r="E127" t="str">
            <v>A/C to NPA</v>
          </cell>
        </row>
        <row r="128">
          <cell r="C128" t="str">
            <v>NEW ALLIED ELECTRONIC - SUKUK (27-07-07)</v>
          </cell>
          <cell r="D128" t="str">
            <v>Non-Traded</v>
          </cell>
          <cell r="E128" t="str">
            <v>A/C to NPA</v>
          </cell>
        </row>
        <row r="129">
          <cell r="C129" t="str">
            <v>NEW ALLIED ELECTRONIC - SUKUK (03-12-07)</v>
          </cell>
          <cell r="D129" t="str">
            <v>Non-Traded</v>
          </cell>
          <cell r="E129" t="str">
            <v>A/C to NPA</v>
          </cell>
        </row>
        <row r="130">
          <cell r="C130" t="str">
            <v>PAK HY-OILS LTD-TFC (31-12-08)</v>
          </cell>
          <cell r="D130" t="str">
            <v>Non-Traded</v>
          </cell>
          <cell r="E130" t="str">
            <v>A/C to NPA</v>
          </cell>
        </row>
        <row r="131">
          <cell r="C131" t="str">
            <v>SECURITY LEASING CORPORATION LTD-PPTFC (28-03-06)</v>
          </cell>
          <cell r="D131" t="str">
            <v>Non-Traded</v>
          </cell>
          <cell r="E131" t="str">
            <v>A/C to NPA</v>
          </cell>
        </row>
        <row r="132">
          <cell r="C132" t="str">
            <v>SHAKARGANJ MILLS LTD-TFC (22-09-08)</v>
          </cell>
          <cell r="D132" t="str">
            <v>Non-Traded</v>
          </cell>
          <cell r="E132" t="str">
            <v>A/C to NPA</v>
          </cell>
        </row>
        <row r="133">
          <cell r="C133" t="str">
            <v>SITARA PEROXIDE LTD-SUK (19-08-08)</v>
          </cell>
          <cell r="D133" t="str">
            <v>Non-Traded</v>
          </cell>
          <cell r="E133" t="str">
            <v>A/C to NPA</v>
          </cell>
        </row>
        <row r="134">
          <cell r="C134" t="str">
            <v>THREE STAR HOSIERY SUKUK (25-06-08)</v>
          </cell>
          <cell r="D134" t="str">
            <v>Non-Traded</v>
          </cell>
          <cell r="E134" t="str">
            <v>A/C to NPA</v>
          </cell>
        </row>
        <row r="135">
          <cell r="C135" t="str">
            <v>PACE (PAKISTAN) LTD-TFC (15-02-08)**</v>
          </cell>
          <cell r="D135" t="str">
            <v>Non-Traded</v>
          </cell>
          <cell r="E135" t="str">
            <v>67.2511</v>
          </cell>
        </row>
        <row r="136">
          <cell r="C136" t="str">
            <v>TELECARD LTD-TFC (27-05-05)</v>
          </cell>
          <cell r="D136" t="str">
            <v>Non-Traded</v>
          </cell>
          <cell r="E136" t="str">
            <v>75.0000</v>
          </cell>
        </row>
        <row r="137">
          <cell r="C137" t="str">
            <v>MAPLE LEAF SUKUK-(03-12-07)</v>
          </cell>
          <cell r="D137" t="str">
            <v>Non-Traded</v>
          </cell>
          <cell r="E137">
            <v>62.714500000000001</v>
          </cell>
        </row>
      </sheetData>
      <sheetData sheetId="2"/>
      <sheetData sheetId="3"/>
      <sheetData sheetId="4"/>
      <sheetData sheetId="5"/>
      <sheetData sheetId="6"/>
      <sheetData sheetId="7"/>
      <sheetData sheetId="8" refreshError="1"/>
      <sheetData sheetId="9"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abilities-New"/>
      <sheetName val="Liabiliteis"/>
      <sheetName val="AssetsNew"/>
      <sheetName val="Assets"/>
      <sheetName val="Notes7-8 (2)"/>
      <sheetName val="Note 9.7-9.8 (2)"/>
      <sheetName val="Investment"/>
      <sheetName val="Sheet2"/>
      <sheetName val="SBP-Staggering"/>
      <sheetName val="summary"/>
      <sheetName val="Balancesheet"/>
      <sheetName val="P&amp;L"/>
      <sheetName val="CashFlow"/>
      <sheetName val="Stat-Equity"/>
      <sheetName val="Other Assets Notes"/>
      <sheetName val="Notes1-5"/>
      <sheetName val="Notes 1-6 (2)"/>
      <sheetName val="Investment (2)"/>
      <sheetName val="Notes1-2"/>
      <sheetName val="Notes 1-6"/>
      <sheetName val="Notes7-8"/>
      <sheetName val="Notes 9-10"/>
      <sheetName val="Notes10.1"/>
      <sheetName val="Sheet5"/>
      <sheetName val="notes 5-6000"/>
      <sheetName val="BS"/>
      <sheetName val="A"/>
      <sheetName val="Input_Operating"/>
      <sheetName val="Liquidity"/>
      <sheetName val="Code"/>
      <sheetName val="A-C CODE &amp; NAME"/>
      <sheetName val="PDF1"/>
      <sheetName val="Notes1_5"/>
      <sheetName val="CFR-5"/>
      <sheetName val="Links"/>
      <sheetName val="SHF-1026-EXP"/>
      <sheetName val="SITE-1001-P&amp;L"/>
      <sheetName val="CLM-1012-P&amp;L"/>
      <sheetName val="SHF-1026-P&amp;L"/>
      <sheetName val="KRG-1002-P&amp;L"/>
      <sheetName val="CliftonMain-1003-P&amp;L"/>
      <sheetName val="KSE-1010-P&amp;L"/>
      <sheetName val="JODIA-1011-P&amp;L"/>
      <sheetName val="JODIA-1011-EXP"/>
      <sheetName val="CLM-1012-EXP"/>
      <sheetName val="SITE-1001-EXP"/>
      <sheetName val="KRG-1002-EXP"/>
      <sheetName val="CliftonMain-1003-EXP"/>
      <sheetName val="Notes7-8_(2)"/>
      <sheetName val="Note_9_7-9_8_(2)"/>
      <sheetName val="Other_Assets_Notes"/>
      <sheetName val="Notes_1-6_(2)"/>
      <sheetName val="Investment_(2)"/>
      <sheetName val="Notes_1-6"/>
      <sheetName val="Notes_9-10"/>
      <sheetName val="Notes10_1"/>
      <sheetName val="notes_5-6000"/>
      <sheetName val="A-C_CODE_&amp;_NAME"/>
      <sheetName val="Notes _2_"/>
      <sheetName val="PL_Million_"/>
      <sheetName val="Fin_Histo_PL"/>
      <sheetName val="Non-Statistical Sampling"/>
      <sheetName val="General"/>
      <sheetName val="P&amp;L Commentary"/>
      <sheetName val="Consolidated"/>
      <sheetName val="TABLES"/>
      <sheetName val="PLC"/>
      <sheetName val="Notes7-8_(2)1"/>
      <sheetName val="Note_9_7-9_8_(2)1"/>
      <sheetName val="Other_Assets_Notes1"/>
      <sheetName val="Notes_1-6_(2)1"/>
      <sheetName val="Investment_(2)1"/>
      <sheetName val="Notes_1-61"/>
      <sheetName val="Notes_9-101"/>
      <sheetName val="Notes10_11"/>
      <sheetName val="notes_5-60001"/>
      <sheetName val="A-C_CODE_&amp;_NAME1"/>
      <sheetName val="Notes__2_"/>
      <sheetName val="Non-Statistical_Sampling"/>
      <sheetName val="Rates"/>
      <sheetName val="NST ( Cap Gain)"/>
      <sheetName val="BSDOMOVS"/>
      <sheetName val="Notes7-8_(2)3"/>
      <sheetName val="Note_9_7-9_8_(2)3"/>
      <sheetName val="Other_Assets_Notes3"/>
      <sheetName val="Notes_1-6_(2)3"/>
      <sheetName val="Investment_(2)3"/>
      <sheetName val="Notes_1-63"/>
      <sheetName val="Notes_9-103"/>
      <sheetName val="Notes10_13"/>
      <sheetName val="notes_5-60003"/>
      <sheetName val="A-C_CODE_&amp;_NAME3"/>
      <sheetName val="Notes7-8_(2)2"/>
      <sheetName val="Note_9_7-9_8_(2)2"/>
      <sheetName val="Other_Assets_Notes2"/>
      <sheetName val="Notes_1-6_(2)2"/>
      <sheetName val="Investment_(2)2"/>
      <sheetName val="Notes_1-62"/>
      <sheetName val="Notes_9-102"/>
      <sheetName val="Notes10_12"/>
      <sheetName val="notes_5-60002"/>
      <sheetName val="A-C_CODE_&amp;_NAME2"/>
      <sheetName val="Lead Schedule"/>
      <sheetName val="Notes 7 - 23"/>
      <sheetName val="E"/>
      <sheetName val="Notes__2_1"/>
      <sheetName val="P&amp;L_Commentary"/>
      <sheetName val="Non-Statistical_Sampling1"/>
      <sheetName val="UK"/>
      <sheetName val="New Employee"/>
      <sheetName val="Stat. Changes Equity"/>
      <sheetName val="Sheet3"/>
      <sheetName val="Institutions List"/>
      <sheetName val="SOURCE"/>
      <sheetName val="NED09-10 SW"/>
      <sheetName val="Support"/>
      <sheetName val="revenue-fire-marine-motor"/>
      <sheetName val="navlun_cetveli"/>
      <sheetName val="INIT"/>
      <sheetName val="Lead"/>
      <sheetName val="Notes7-8_(2)4"/>
      <sheetName val="Note_9_7-9_8_(2)4"/>
      <sheetName val="Other_Assets_Notes4"/>
      <sheetName val="Notes_1-6_(2)4"/>
      <sheetName val="Investment_(2)4"/>
      <sheetName val="Notes_1-64"/>
      <sheetName val="Notes_9-104"/>
      <sheetName val="Notes10_14"/>
      <sheetName val="notes_5-60004"/>
      <sheetName val="A-C_CODE_&amp;_NAME4"/>
      <sheetName val="NST_(_Cap_Gain)"/>
      <sheetName val="Lead_Schedule"/>
      <sheetName val="RiskSim Summary 1"/>
      <sheetName val="Sheet4"/>
      <sheetName val="P&amp; L"/>
      <sheetName val="Non-Statistical Sampling Master"/>
      <sheetName val="Two Step Revenue Testing Master"/>
      <sheetName val="Global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7">
          <cell r="AX7">
            <v>1346063.09</v>
          </cell>
        </row>
        <row r="8">
          <cell r="AX8">
            <v>-1270.28</v>
          </cell>
        </row>
        <row r="9">
          <cell r="AX9">
            <v>18843861.66</v>
          </cell>
        </row>
        <row r="10">
          <cell r="AX10">
            <v>51230813.909999996</v>
          </cell>
        </row>
        <row r="11">
          <cell r="AX11">
            <v>2751832.22</v>
          </cell>
        </row>
        <row r="12">
          <cell r="AX12">
            <v>-186068.71</v>
          </cell>
        </row>
        <row r="13">
          <cell r="AX13">
            <v>2850010.03</v>
          </cell>
        </row>
        <row r="14">
          <cell r="AX14">
            <v>0</v>
          </cell>
        </row>
        <row r="15">
          <cell r="AX15">
            <v>-25061.99</v>
          </cell>
        </row>
        <row r="16">
          <cell r="AX16">
            <v>76810179.930000007</v>
          </cell>
        </row>
        <row r="17">
          <cell r="AX17">
            <v>1702084.59</v>
          </cell>
        </row>
        <row r="18">
          <cell r="AX18">
            <v>1162777.6599999999</v>
          </cell>
        </row>
        <row r="19">
          <cell r="AX19">
            <v>79675042.180000007</v>
          </cell>
        </row>
        <row r="20">
          <cell r="AX20">
            <v>-1145960.1499999999</v>
          </cell>
        </row>
        <row r="21">
          <cell r="AX21">
            <v>581217.23</v>
          </cell>
        </row>
        <row r="22">
          <cell r="AX22">
            <v>76175</v>
          </cell>
        </row>
        <row r="23">
          <cell r="AX23">
            <v>5839615</v>
          </cell>
        </row>
        <row r="24">
          <cell r="AX24">
            <v>100869011</v>
          </cell>
        </row>
        <row r="25">
          <cell r="AX25">
            <v>106220058.08</v>
          </cell>
        </row>
        <row r="26">
          <cell r="AX26">
            <v>0</v>
          </cell>
        </row>
        <row r="27">
          <cell r="AX27">
            <v>13188041</v>
          </cell>
        </row>
        <row r="28">
          <cell r="AX28">
            <v>391476</v>
          </cell>
        </row>
        <row r="29">
          <cell r="AX29">
            <v>283891</v>
          </cell>
        </row>
        <row r="30">
          <cell r="AX30">
            <v>360280</v>
          </cell>
        </row>
        <row r="31">
          <cell r="AX31">
            <v>2691316</v>
          </cell>
        </row>
        <row r="32">
          <cell r="AX32">
            <v>385700</v>
          </cell>
        </row>
        <row r="33">
          <cell r="AX33">
            <v>3300444</v>
          </cell>
        </row>
        <row r="34">
          <cell r="AX34">
            <v>0</v>
          </cell>
        </row>
        <row r="35">
          <cell r="AX35">
            <v>0</v>
          </cell>
        </row>
        <row r="36">
          <cell r="AX36">
            <v>0</v>
          </cell>
        </row>
        <row r="37">
          <cell r="AX37">
            <v>20601148</v>
          </cell>
        </row>
        <row r="38">
          <cell r="AX38">
            <v>0</v>
          </cell>
        </row>
        <row r="39">
          <cell r="AX39">
            <v>365044.5</v>
          </cell>
        </row>
        <row r="40">
          <cell r="AX40">
            <v>0</v>
          </cell>
        </row>
        <row r="41">
          <cell r="AX41">
            <v>1022753</v>
          </cell>
        </row>
        <row r="42">
          <cell r="AX42">
            <v>40514</v>
          </cell>
        </row>
        <row r="43">
          <cell r="AX43">
            <v>650</v>
          </cell>
        </row>
        <row r="44">
          <cell r="AX44">
            <v>40500</v>
          </cell>
        </row>
        <row r="45">
          <cell r="AX45">
            <v>0</v>
          </cell>
        </row>
        <row r="46">
          <cell r="AX46">
            <v>0</v>
          </cell>
        </row>
        <row r="47">
          <cell r="AX47">
            <v>3342</v>
          </cell>
        </row>
        <row r="48">
          <cell r="AX48">
            <v>15490</v>
          </cell>
        </row>
        <row r="49">
          <cell r="AX49">
            <v>77016</v>
          </cell>
        </row>
        <row r="50">
          <cell r="AX50">
            <v>664789</v>
          </cell>
        </row>
        <row r="51">
          <cell r="AX51">
            <v>64600</v>
          </cell>
        </row>
        <row r="52">
          <cell r="AX52">
            <v>0</v>
          </cell>
        </row>
        <row r="53">
          <cell r="AX53">
            <v>2294698.5</v>
          </cell>
        </row>
        <row r="54">
          <cell r="AX54">
            <v>0</v>
          </cell>
        </row>
        <row r="55">
          <cell r="AX55">
            <v>3801469</v>
          </cell>
        </row>
        <row r="56">
          <cell r="AX56">
            <v>1134855</v>
          </cell>
        </row>
        <row r="57">
          <cell r="AX57">
            <v>324127</v>
          </cell>
        </row>
        <row r="58">
          <cell r="AX58">
            <v>332579</v>
          </cell>
        </row>
        <row r="59">
          <cell r="AX59">
            <v>17817</v>
          </cell>
        </row>
        <row r="60">
          <cell r="AX60">
            <v>7950</v>
          </cell>
        </row>
        <row r="61">
          <cell r="AX61">
            <v>339900</v>
          </cell>
        </row>
        <row r="62">
          <cell r="AX62">
            <v>5958697</v>
          </cell>
        </row>
        <row r="70">
          <cell r="AX70">
            <v>1298551</v>
          </cell>
        </row>
        <row r="71">
          <cell r="AX71">
            <v>161339</v>
          </cell>
        </row>
        <row r="72">
          <cell r="AX72">
            <v>155390</v>
          </cell>
        </row>
        <row r="73">
          <cell r="AX73">
            <v>412665.9</v>
          </cell>
        </row>
        <row r="74">
          <cell r="AX74">
            <v>2027945.9</v>
          </cell>
        </row>
        <row r="76">
          <cell r="AX76">
            <v>143130.54999999999</v>
          </cell>
        </row>
        <row r="77">
          <cell r="AX77">
            <v>730109</v>
          </cell>
        </row>
        <row r="78">
          <cell r="AX78">
            <v>151700</v>
          </cell>
        </row>
        <row r="79">
          <cell r="AX79">
            <v>1024939.55</v>
          </cell>
        </row>
        <row r="80">
          <cell r="AX80">
            <v>0</v>
          </cell>
        </row>
        <row r="81">
          <cell r="AX81">
            <v>127801</v>
          </cell>
        </row>
        <row r="82">
          <cell r="AX82">
            <v>239418.7</v>
          </cell>
        </row>
        <row r="83">
          <cell r="AX83">
            <v>400152</v>
          </cell>
        </row>
        <row r="84">
          <cell r="AX84">
            <v>80422</v>
          </cell>
        </row>
        <row r="85">
          <cell r="AX85">
            <v>545736</v>
          </cell>
        </row>
        <row r="86">
          <cell r="AX86">
            <v>0</v>
          </cell>
        </row>
        <row r="87">
          <cell r="AX87">
            <v>231877</v>
          </cell>
        </row>
        <row r="88">
          <cell r="AX88">
            <v>739465.6</v>
          </cell>
        </row>
        <row r="89">
          <cell r="AX89">
            <v>45042</v>
          </cell>
        </row>
        <row r="90">
          <cell r="AX90">
            <v>396160.5</v>
          </cell>
        </row>
        <row r="91">
          <cell r="AX91">
            <v>0</v>
          </cell>
        </row>
        <row r="92">
          <cell r="AX92">
            <v>24055.68</v>
          </cell>
        </row>
        <row r="93">
          <cell r="AX93">
            <v>574252</v>
          </cell>
        </row>
        <row r="94">
          <cell r="AX94">
            <v>82254</v>
          </cell>
        </row>
        <row r="95">
          <cell r="AX95">
            <v>1359009.16</v>
          </cell>
        </row>
        <row r="96">
          <cell r="AX96">
            <v>439224.89</v>
          </cell>
        </row>
        <row r="97">
          <cell r="AX97">
            <v>292318</v>
          </cell>
        </row>
        <row r="98">
          <cell r="AX98">
            <v>193011</v>
          </cell>
        </row>
        <row r="99">
          <cell r="AX99">
            <v>624960.82999999996</v>
          </cell>
        </row>
        <row r="100">
          <cell r="AX100">
            <v>349107.07</v>
          </cell>
        </row>
        <row r="101">
          <cell r="AX101">
            <v>876848</v>
          </cell>
        </row>
        <row r="102">
          <cell r="AX102">
            <v>80101</v>
          </cell>
        </row>
        <row r="103">
          <cell r="AX103">
            <v>1336880.3999999999</v>
          </cell>
        </row>
        <row r="104">
          <cell r="AX104">
            <v>2855</v>
          </cell>
        </row>
        <row r="105">
          <cell r="AX105">
            <v>1087532.02</v>
          </cell>
        </row>
        <row r="106">
          <cell r="AX106">
            <v>1036246</v>
          </cell>
        </row>
        <row r="107">
          <cell r="AX107">
            <v>213797</v>
          </cell>
        </row>
        <row r="108">
          <cell r="AX108">
            <v>158249.31</v>
          </cell>
        </row>
        <row r="109">
          <cell r="AX109">
            <v>11536776.16</v>
          </cell>
        </row>
        <row r="110">
          <cell r="AX110">
            <v>0</v>
          </cell>
        </row>
        <row r="111">
          <cell r="AX111">
            <v>0</v>
          </cell>
        </row>
        <row r="112">
          <cell r="AX112">
            <v>0</v>
          </cell>
        </row>
        <row r="113">
          <cell r="AX113">
            <v>8790</v>
          </cell>
        </row>
        <row r="114">
          <cell r="AX114">
            <v>0</v>
          </cell>
        </row>
        <row r="115">
          <cell r="AX115">
            <v>0</v>
          </cell>
        </row>
        <row r="116">
          <cell r="AX116">
            <v>8790</v>
          </cell>
        </row>
        <row r="117">
          <cell r="AX117">
            <v>0</v>
          </cell>
        </row>
        <row r="118">
          <cell r="AX118">
            <v>1556627</v>
          </cell>
        </row>
        <row r="119">
          <cell r="AX119">
            <v>1273854</v>
          </cell>
        </row>
        <row r="120">
          <cell r="AX120">
            <v>1804489</v>
          </cell>
        </row>
        <row r="121">
          <cell r="AX121">
            <v>1158120</v>
          </cell>
        </row>
        <row r="122">
          <cell r="AX122">
            <v>0</v>
          </cell>
        </row>
        <row r="123">
          <cell r="AX123">
            <v>0</v>
          </cell>
        </row>
        <row r="124">
          <cell r="AX124">
            <v>0</v>
          </cell>
        </row>
        <row r="125">
          <cell r="AX125">
            <v>5793090</v>
          </cell>
        </row>
        <row r="126">
          <cell r="AX126">
            <v>235141185.37</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refreshError="1"/>
      <sheetData sheetId="110" refreshError="1"/>
      <sheetData sheetId="111" refreshError="1"/>
      <sheetData sheetId="112" refreshError="1"/>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FINANCE AS AFF"/>
      <sheetName val="Sheet1"/>
      <sheetName val="A-C CODE &amp; NAME"/>
      <sheetName val="Sheet2"/>
      <sheetName val="BS-OVS"/>
      <sheetName val="BSDOMOVS"/>
      <sheetName val="Updated  Rates"/>
      <sheetName val="Sheet4"/>
      <sheetName val="OUTSTANDING FX-SWAP"/>
      <sheetName val="Lookups"/>
      <sheetName val="PARTWISE BREA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T-BILL"/>
      <sheetName val="PIB"/>
      <sheetName val="Movement"/>
      <sheetName val="SalePurchase"/>
      <sheetName val="Capital Gain"/>
      <sheetName val="FIB"/>
      <sheetName val="UMMF UNITS"/>
      <sheetName val="CALL MONEY"/>
      <sheetName val="price"/>
      <sheetName val="Sheet1"/>
      <sheetName val="Microshots"/>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BS-DOM"/>
      <sheetName val="BS-OVS"/>
      <sheetName val="BSCOMBINED "/>
      <sheetName val="Balance Sheet-Auditors"/>
      <sheetName val="Profit&amp;Loss-Auditors"/>
      <sheetName val="Changes in equity-A"/>
      <sheetName val="Note 1-5-A"/>
      <sheetName val="Note 6-8 A"/>
      <sheetName val="Note 9-11-A"/>
      <sheetName val="Note 12-14-A"/>
      <sheetName val="Note 15-A"/>
      <sheetName val="Note16-20-A"/>
      <sheetName val="Note 24.1-A"/>
      <sheetName val="Note 28-A"/>
      <sheetName val="Cash flow-A"/>
      <sheetName val="Note 10-10.1"/>
      <sheetName val="Note 10.2-10.7"/>
      <sheetName val="Note 11 - 12.1"/>
      <sheetName val="Note 16.2-18"/>
      <sheetName val="Note 22-23"/>
      <sheetName val="Note 28.1-30"/>
      <sheetName val="Note 37-38"/>
      <sheetName val="Note 24-A"/>
      <sheetName val="Note 25-A"/>
      <sheetName val="Note 26-A"/>
      <sheetName val="Note 42.2-44"/>
      <sheetName val="Note 21-A"/>
      <sheetName val="Note 22,23-A"/>
      <sheetName val="Sheet3"/>
      <sheetName val="Implied Rate"/>
      <sheetName val="Market Rates"/>
      <sheetName val="TABLES"/>
      <sheetName val="Macro1"/>
      <sheetName val="BS_OVS"/>
      <sheetName val="INPUT"/>
      <sheetName val="FX"/>
      <sheetName val="Lookups"/>
      <sheetName val="Data-922"/>
      <sheetName val="BSDOMOVS"/>
      <sheetName val="Sheet4"/>
      <sheetName val="Updated  Rates"/>
      <sheetName val="March 110"/>
      <sheetName val="Feb"/>
      <sheetName val="MarchSL904"/>
      <sheetName val="SCRR+CRR"/>
      <sheetName val="N-OUR"/>
      <sheetName val="I-B"/>
      <sheetName val="I-BR"/>
      <sheetName val="1-bwb(cb)"/>
      <sheetName val="B2"/>
      <sheetName val="Sheet1"/>
      <sheetName val="BSCOMBINED_"/>
      <sheetName val="Balance_Sheet-Auditors"/>
      <sheetName val="Changes_in_equity-A"/>
      <sheetName val="Note_1-5-A"/>
      <sheetName val="Note_6-8_A"/>
      <sheetName val="Note_9-11-A"/>
      <sheetName val="Note_12-14-A"/>
      <sheetName val="Note_15-A"/>
      <sheetName val="Note_24_1-A"/>
      <sheetName val="Note_28-A"/>
      <sheetName val="Cash_flow-A"/>
      <sheetName val="Note_10-10_1"/>
      <sheetName val="Note_10_2-10_7"/>
      <sheetName val="Note_11_-_12_1"/>
      <sheetName val="Note_16_2-18"/>
      <sheetName val="Note_22-23"/>
      <sheetName val="Note_28_1-30"/>
      <sheetName val="Note_37-38"/>
      <sheetName val="Note_24-A"/>
      <sheetName val="Note_25-A"/>
      <sheetName val="Note_26-A"/>
      <sheetName val="Note_42_2-44"/>
      <sheetName val="Note_21-A"/>
      <sheetName val="Note_22,23-A"/>
      <sheetName val="Implied_Rate"/>
      <sheetName val="Market_Rates"/>
      <sheetName val="Updated__Rates"/>
      <sheetName val="March_110"/>
      <sheetName val="Value In Use - Trea"/>
      <sheetName val="Currency"/>
      <sheetName val="DropDow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T-BILL"/>
      <sheetName val="PIB"/>
      <sheetName val="Movement"/>
      <sheetName val="SalePurchase"/>
      <sheetName val="Capital Gain"/>
      <sheetName val="FIB"/>
      <sheetName val="UMMF UNITS"/>
      <sheetName val="CALL MONEY"/>
      <sheetName val="price"/>
      <sheetName val="Sheet1"/>
      <sheetName val="List"/>
      <sheetName val="Implied Rate"/>
      <sheetName val="Sheet4"/>
      <sheetName val="PARTWISE BREAKUP"/>
      <sheetName val="BS-OVS"/>
      <sheetName val="OUTSTANDING FX-SWAP"/>
      <sheetName val="A-C CODE &amp; NAME"/>
      <sheetName val="Sheet2"/>
      <sheetName val="Data-904"/>
      <sheetName val="Lookups"/>
      <sheetName val="Sheet3"/>
      <sheetName val="I-B"/>
      <sheetName val="I-BR"/>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rchase"/>
      <sheetName val="sale"/>
      <sheetName val="others"/>
      <sheetName val="INCOME 2004"/>
      <sheetName val="PUR&amp;SAL"/>
      <sheetName val="INCOME_2004"/>
      <sheetName val="recn"/>
      <sheetName val="AL905"/>
      <sheetName val="Deferred Liner"/>
      <sheetName val="Note 6- 11"/>
      <sheetName val="IE-DEC-06-DOM"/>
      <sheetName val="AL-DEC-06-DOM"/>
      <sheetName val="P&amp;L Commentary"/>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LOCAL STUDENTS"/>
      <sheetName val="Repayment "/>
    </sheetNames>
    <sheetDataSet>
      <sheetData sheetId="0" refreshError="1"/>
      <sheetData sheetId="1" refreshError="1"/>
      <sheetData sheetId="2"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SS"/>
      <sheetName val="CURRENT BALANCE"/>
    </sheetNames>
    <sheetDataSet>
      <sheetData sheetId="0"/>
      <sheetData sheetId="1">
        <row r="1">
          <cell r="A1" t="str">
            <v>RECON</v>
          </cell>
          <cell r="B1">
            <v>0</v>
          </cell>
          <cell r="C1">
            <v>0</v>
          </cell>
          <cell r="D1">
            <v>0</v>
          </cell>
          <cell r="E1">
            <v>0</v>
          </cell>
          <cell r="F1">
            <v>0</v>
          </cell>
          <cell r="G1">
            <v>0</v>
          </cell>
          <cell r="H1">
            <v>0</v>
          </cell>
          <cell r="I1">
            <v>0</v>
          </cell>
          <cell r="J1">
            <v>0</v>
          </cell>
          <cell r="K1">
            <v>0</v>
          </cell>
          <cell r="L1">
            <v>0</v>
          </cell>
        </row>
        <row r="2">
          <cell r="A2" t="str">
            <v>SCRIP</v>
          </cell>
          <cell r="B2" t="str">
            <v>CURRENT BALANCE</v>
          </cell>
          <cell r="E2" t="str">
            <v>TRANSACTION OF THE PERIOD</v>
          </cell>
          <cell r="I2" t="str">
            <v>TRANSACTION OF THE PERIOD</v>
          </cell>
          <cell r="K2" t="str">
            <v>OPENING BALANCE</v>
          </cell>
        </row>
        <row r="3">
          <cell r="E3" t="str">
            <v>TOTAL SELLING</v>
          </cell>
          <cell r="I3" t="str">
            <v>TOTAL PURCHASING</v>
          </cell>
          <cell r="K3" t="str">
            <v>AS AT 01 JULY 2011</v>
          </cell>
        </row>
        <row r="4">
          <cell r="B4" t="str">
            <v>NO OF SHARES</v>
          </cell>
          <cell r="C4" t="str">
            <v>AMOUNT</v>
          </cell>
          <cell r="D4" t="str">
            <v>PER UNIT</v>
          </cell>
          <cell r="E4" t="str">
            <v>NO OF SHARES</v>
          </cell>
          <cell r="F4" t="str">
            <v>AMOUNT - BV</v>
          </cell>
          <cell r="G4" t="str">
            <v>SALE VALU - SV</v>
          </cell>
          <cell r="H4" t="str">
            <v>GAIN - TG</v>
          </cell>
          <cell r="I4" t="str">
            <v>NO OF SHARES</v>
          </cell>
          <cell r="J4" t="str">
            <v>AMOUNT - BV</v>
          </cell>
          <cell r="K4" t="str">
            <v>NO OF SHARES</v>
          </cell>
          <cell r="L4" t="str">
            <v>AMOUNT</v>
          </cell>
        </row>
        <row r="5">
          <cell r="A5" t="str">
            <v>AACIL</v>
          </cell>
          <cell r="B5">
            <v>0</v>
          </cell>
          <cell r="C5">
            <v>0</v>
          </cell>
          <cell r="D5">
            <v>0</v>
          </cell>
          <cell r="E5">
            <v>0</v>
          </cell>
          <cell r="F5">
            <v>0</v>
          </cell>
          <cell r="G5">
            <v>0</v>
          </cell>
          <cell r="H5">
            <v>0</v>
          </cell>
          <cell r="I5">
            <v>0</v>
          </cell>
          <cell r="J5">
            <v>0</v>
          </cell>
          <cell r="K5">
            <v>0</v>
          </cell>
          <cell r="L5">
            <v>0</v>
          </cell>
        </row>
        <row r="6">
          <cell r="A6" t="str">
            <v>ABL</v>
          </cell>
          <cell r="B6">
            <v>0</v>
          </cell>
          <cell r="C6">
            <v>0</v>
          </cell>
          <cell r="D6">
            <v>0</v>
          </cell>
          <cell r="E6">
            <v>0</v>
          </cell>
          <cell r="F6">
            <v>0</v>
          </cell>
          <cell r="G6">
            <v>0</v>
          </cell>
          <cell r="H6">
            <v>0</v>
          </cell>
          <cell r="I6">
            <v>0</v>
          </cell>
          <cell r="J6">
            <v>0</v>
          </cell>
          <cell r="K6">
            <v>0</v>
          </cell>
          <cell r="L6">
            <v>0</v>
          </cell>
        </row>
        <row r="7">
          <cell r="A7" t="str">
            <v>ACPL</v>
          </cell>
          <cell r="B7">
            <v>0</v>
          </cell>
          <cell r="C7">
            <v>0</v>
          </cell>
          <cell r="D7">
            <v>0</v>
          </cell>
          <cell r="E7">
            <v>0</v>
          </cell>
          <cell r="F7">
            <v>0</v>
          </cell>
          <cell r="G7">
            <v>0</v>
          </cell>
          <cell r="H7">
            <v>0</v>
          </cell>
          <cell r="I7">
            <v>0</v>
          </cell>
          <cell r="J7">
            <v>0</v>
          </cell>
          <cell r="K7">
            <v>0</v>
          </cell>
          <cell r="L7">
            <v>0</v>
          </cell>
        </row>
        <row r="8">
          <cell r="A8" t="str">
            <v>AHBL</v>
          </cell>
          <cell r="B8">
            <v>0</v>
          </cell>
          <cell r="C8">
            <v>0</v>
          </cell>
          <cell r="D8">
            <v>0</v>
          </cell>
          <cell r="E8">
            <v>0</v>
          </cell>
          <cell r="F8">
            <v>0</v>
          </cell>
          <cell r="G8">
            <v>0</v>
          </cell>
          <cell r="H8">
            <v>0</v>
          </cell>
          <cell r="I8">
            <v>0</v>
          </cell>
          <cell r="J8">
            <v>0</v>
          </cell>
          <cell r="K8">
            <v>0</v>
          </cell>
          <cell r="L8">
            <v>0</v>
          </cell>
        </row>
        <row r="9">
          <cell r="A9" t="str">
            <v>AHL</v>
          </cell>
          <cell r="B9">
            <v>0</v>
          </cell>
          <cell r="C9">
            <v>0</v>
          </cell>
          <cell r="D9">
            <v>0</v>
          </cell>
          <cell r="E9">
            <v>0</v>
          </cell>
          <cell r="F9">
            <v>0</v>
          </cell>
          <cell r="G9">
            <v>0</v>
          </cell>
          <cell r="H9">
            <v>0</v>
          </cell>
          <cell r="I9">
            <v>0</v>
          </cell>
          <cell r="J9">
            <v>0</v>
          </cell>
          <cell r="K9">
            <v>0</v>
          </cell>
          <cell r="L9">
            <v>0</v>
          </cell>
        </row>
        <row r="10">
          <cell r="A10" t="str">
            <v>AHSL</v>
          </cell>
          <cell r="B10">
            <v>0</v>
          </cell>
          <cell r="C10">
            <v>0</v>
          </cell>
          <cell r="D10">
            <v>0</v>
          </cell>
          <cell r="E10">
            <v>0</v>
          </cell>
          <cell r="F10">
            <v>0</v>
          </cell>
          <cell r="G10">
            <v>0</v>
          </cell>
          <cell r="H10">
            <v>0</v>
          </cell>
          <cell r="I10">
            <v>0</v>
          </cell>
          <cell r="J10">
            <v>0</v>
          </cell>
          <cell r="K10">
            <v>0</v>
          </cell>
          <cell r="L10">
            <v>0</v>
          </cell>
        </row>
        <row r="11">
          <cell r="A11" t="str">
            <v>AICL</v>
          </cell>
          <cell r="B11">
            <v>0</v>
          </cell>
          <cell r="C11">
            <v>0</v>
          </cell>
          <cell r="D11">
            <v>0</v>
          </cell>
          <cell r="E11">
            <v>0</v>
          </cell>
          <cell r="F11">
            <v>0</v>
          </cell>
          <cell r="G11">
            <v>0</v>
          </cell>
          <cell r="H11">
            <v>0</v>
          </cell>
          <cell r="I11">
            <v>0</v>
          </cell>
          <cell r="J11">
            <v>0</v>
          </cell>
          <cell r="K11">
            <v>0</v>
          </cell>
          <cell r="L11">
            <v>0</v>
          </cell>
        </row>
        <row r="12">
          <cell r="A12" t="str">
            <v>AKBL</v>
          </cell>
          <cell r="B12">
            <v>0</v>
          </cell>
          <cell r="C12">
            <v>0</v>
          </cell>
          <cell r="D12">
            <v>0</v>
          </cell>
          <cell r="E12">
            <v>0</v>
          </cell>
          <cell r="F12">
            <v>0</v>
          </cell>
          <cell r="G12">
            <v>0</v>
          </cell>
          <cell r="H12">
            <v>0</v>
          </cell>
          <cell r="I12">
            <v>0</v>
          </cell>
          <cell r="J12">
            <v>0</v>
          </cell>
          <cell r="K12">
            <v>0</v>
          </cell>
          <cell r="L12">
            <v>0</v>
          </cell>
        </row>
        <row r="13">
          <cell r="A13" t="str">
            <v>ANL</v>
          </cell>
          <cell r="B13">
            <v>0</v>
          </cell>
          <cell r="C13">
            <v>0</v>
          </cell>
          <cell r="D13">
            <v>0</v>
          </cell>
          <cell r="E13">
            <v>0</v>
          </cell>
          <cell r="F13">
            <v>0</v>
          </cell>
          <cell r="G13">
            <v>0</v>
          </cell>
          <cell r="H13">
            <v>0</v>
          </cell>
          <cell r="I13">
            <v>0</v>
          </cell>
          <cell r="J13">
            <v>0</v>
          </cell>
          <cell r="K13">
            <v>0</v>
          </cell>
          <cell r="L13">
            <v>0</v>
          </cell>
        </row>
        <row r="14">
          <cell r="A14" t="str">
            <v>APL</v>
          </cell>
          <cell r="B14">
            <v>0</v>
          </cell>
          <cell r="C14">
            <v>0</v>
          </cell>
          <cell r="D14">
            <v>0</v>
          </cell>
          <cell r="E14">
            <v>0</v>
          </cell>
          <cell r="F14">
            <v>0</v>
          </cell>
          <cell r="G14">
            <v>0</v>
          </cell>
          <cell r="H14">
            <v>0</v>
          </cell>
          <cell r="I14">
            <v>0</v>
          </cell>
          <cell r="J14">
            <v>0</v>
          </cell>
          <cell r="K14">
            <v>0</v>
          </cell>
          <cell r="L14">
            <v>0</v>
          </cell>
        </row>
        <row r="15">
          <cell r="A15" t="str">
            <v>ATRL</v>
          </cell>
          <cell r="B15">
            <v>0</v>
          </cell>
          <cell r="C15">
            <v>0</v>
          </cell>
          <cell r="D15">
            <v>0</v>
          </cell>
          <cell r="E15">
            <v>0</v>
          </cell>
          <cell r="F15">
            <v>0</v>
          </cell>
          <cell r="G15">
            <v>0</v>
          </cell>
          <cell r="H15">
            <v>0</v>
          </cell>
          <cell r="I15">
            <v>0</v>
          </cell>
          <cell r="J15">
            <v>0</v>
          </cell>
          <cell r="K15">
            <v>0</v>
          </cell>
          <cell r="L15">
            <v>0</v>
          </cell>
        </row>
        <row r="16">
          <cell r="A16" t="str">
            <v>BAFL</v>
          </cell>
          <cell r="B16">
            <v>0</v>
          </cell>
          <cell r="C16">
            <v>0</v>
          </cell>
          <cell r="D16">
            <v>0</v>
          </cell>
          <cell r="E16">
            <v>0</v>
          </cell>
          <cell r="F16">
            <v>0</v>
          </cell>
          <cell r="G16">
            <v>0</v>
          </cell>
          <cell r="H16">
            <v>0</v>
          </cell>
          <cell r="I16">
            <v>0</v>
          </cell>
          <cell r="J16">
            <v>0</v>
          </cell>
          <cell r="K16">
            <v>0</v>
          </cell>
          <cell r="L16">
            <v>0</v>
          </cell>
        </row>
        <row r="17">
          <cell r="A17" t="str">
            <v>BAHL</v>
          </cell>
          <cell r="B17">
            <v>0</v>
          </cell>
          <cell r="C17">
            <v>0</v>
          </cell>
          <cell r="D17">
            <v>0</v>
          </cell>
          <cell r="E17">
            <v>0</v>
          </cell>
          <cell r="F17">
            <v>0</v>
          </cell>
          <cell r="G17">
            <v>0</v>
          </cell>
          <cell r="H17">
            <v>0</v>
          </cell>
          <cell r="I17">
            <v>0</v>
          </cell>
          <cell r="J17">
            <v>0</v>
          </cell>
          <cell r="K17">
            <v>0</v>
          </cell>
          <cell r="L17">
            <v>0</v>
          </cell>
        </row>
        <row r="18">
          <cell r="A18" t="str">
            <v>BIPL</v>
          </cell>
          <cell r="B18">
            <v>0</v>
          </cell>
          <cell r="C18">
            <v>0</v>
          </cell>
          <cell r="D18">
            <v>0</v>
          </cell>
          <cell r="E18">
            <v>0</v>
          </cell>
          <cell r="F18">
            <v>0</v>
          </cell>
          <cell r="G18">
            <v>0</v>
          </cell>
          <cell r="H18">
            <v>0</v>
          </cell>
          <cell r="I18">
            <v>0</v>
          </cell>
          <cell r="J18">
            <v>0</v>
          </cell>
          <cell r="K18">
            <v>0</v>
          </cell>
          <cell r="L18">
            <v>0</v>
          </cell>
        </row>
        <row r="19">
          <cell r="A19" t="str">
            <v>BOC</v>
          </cell>
          <cell r="B19">
            <v>0</v>
          </cell>
          <cell r="C19">
            <v>0</v>
          </cell>
          <cell r="D19">
            <v>0</v>
          </cell>
          <cell r="E19">
            <v>0</v>
          </cell>
          <cell r="F19">
            <v>0</v>
          </cell>
          <cell r="G19">
            <v>0</v>
          </cell>
          <cell r="H19">
            <v>0</v>
          </cell>
          <cell r="I19">
            <v>0</v>
          </cell>
          <cell r="J19">
            <v>0</v>
          </cell>
          <cell r="K19">
            <v>0</v>
          </cell>
          <cell r="L19">
            <v>0</v>
          </cell>
        </row>
        <row r="20">
          <cell r="A20" t="str">
            <v>BOP</v>
          </cell>
          <cell r="B20">
            <v>0</v>
          </cell>
          <cell r="C20">
            <v>0</v>
          </cell>
          <cell r="D20">
            <v>0</v>
          </cell>
          <cell r="E20">
            <v>0</v>
          </cell>
          <cell r="F20">
            <v>0</v>
          </cell>
          <cell r="G20">
            <v>0</v>
          </cell>
          <cell r="H20">
            <v>0</v>
          </cell>
          <cell r="I20">
            <v>0</v>
          </cell>
          <cell r="J20">
            <v>0</v>
          </cell>
          <cell r="K20">
            <v>0</v>
          </cell>
          <cell r="L20">
            <v>0</v>
          </cell>
        </row>
        <row r="21">
          <cell r="A21" t="str">
            <v>BYCO</v>
          </cell>
          <cell r="B21">
            <v>0</v>
          </cell>
          <cell r="C21">
            <v>0</v>
          </cell>
          <cell r="D21">
            <v>0</v>
          </cell>
          <cell r="E21">
            <v>0</v>
          </cell>
          <cell r="F21">
            <v>0</v>
          </cell>
          <cell r="G21">
            <v>0</v>
          </cell>
          <cell r="H21">
            <v>0</v>
          </cell>
          <cell r="I21">
            <v>0</v>
          </cell>
          <cell r="J21">
            <v>0</v>
          </cell>
          <cell r="K21">
            <v>0</v>
          </cell>
          <cell r="L21">
            <v>0</v>
          </cell>
        </row>
        <row r="22">
          <cell r="A22" t="str">
            <v>CSAP</v>
          </cell>
          <cell r="B22">
            <v>0</v>
          </cell>
          <cell r="C22">
            <v>0</v>
          </cell>
          <cell r="D22">
            <v>0</v>
          </cell>
          <cell r="E22">
            <v>0</v>
          </cell>
          <cell r="F22">
            <v>0</v>
          </cell>
          <cell r="G22">
            <v>0</v>
          </cell>
          <cell r="H22">
            <v>0</v>
          </cell>
          <cell r="I22">
            <v>0</v>
          </cell>
          <cell r="J22">
            <v>0</v>
          </cell>
          <cell r="K22">
            <v>0</v>
          </cell>
          <cell r="L22">
            <v>0</v>
          </cell>
        </row>
        <row r="23">
          <cell r="A23" t="str">
            <v>DCL</v>
          </cell>
          <cell r="B23">
            <v>0</v>
          </cell>
          <cell r="C23">
            <v>0</v>
          </cell>
          <cell r="D23">
            <v>0</v>
          </cell>
          <cell r="E23">
            <v>0</v>
          </cell>
          <cell r="F23">
            <v>0</v>
          </cell>
          <cell r="G23">
            <v>0</v>
          </cell>
          <cell r="H23">
            <v>0</v>
          </cell>
          <cell r="I23">
            <v>0</v>
          </cell>
          <cell r="J23">
            <v>0</v>
          </cell>
          <cell r="K23">
            <v>0</v>
          </cell>
          <cell r="L23">
            <v>0</v>
          </cell>
        </row>
        <row r="24">
          <cell r="A24" t="str">
            <v>DGKC</v>
          </cell>
          <cell r="B24">
            <v>0</v>
          </cell>
          <cell r="C24">
            <v>0</v>
          </cell>
          <cell r="D24">
            <v>0</v>
          </cell>
          <cell r="E24">
            <v>0</v>
          </cell>
          <cell r="F24">
            <v>0</v>
          </cell>
          <cell r="G24">
            <v>0</v>
          </cell>
          <cell r="H24">
            <v>0</v>
          </cell>
          <cell r="I24">
            <v>0</v>
          </cell>
          <cell r="J24">
            <v>0</v>
          </cell>
          <cell r="K24">
            <v>0</v>
          </cell>
          <cell r="L24">
            <v>0</v>
          </cell>
        </row>
        <row r="25">
          <cell r="A25" t="str">
            <v>DLL</v>
          </cell>
          <cell r="B25">
            <v>0</v>
          </cell>
          <cell r="C25">
            <v>0</v>
          </cell>
          <cell r="D25">
            <v>0</v>
          </cell>
          <cell r="E25">
            <v>0</v>
          </cell>
          <cell r="F25">
            <v>0</v>
          </cell>
          <cell r="G25">
            <v>0</v>
          </cell>
          <cell r="H25">
            <v>0</v>
          </cell>
          <cell r="I25">
            <v>0</v>
          </cell>
          <cell r="J25">
            <v>0</v>
          </cell>
          <cell r="K25">
            <v>0</v>
          </cell>
          <cell r="L25">
            <v>0</v>
          </cell>
        </row>
        <row r="26">
          <cell r="A26" t="str">
            <v>DOL</v>
          </cell>
          <cell r="B26">
            <v>0</v>
          </cell>
          <cell r="C26">
            <v>0</v>
          </cell>
          <cell r="D26">
            <v>0</v>
          </cell>
          <cell r="E26">
            <v>0</v>
          </cell>
          <cell r="F26">
            <v>0</v>
          </cell>
          <cell r="G26">
            <v>0</v>
          </cell>
          <cell r="H26">
            <v>0</v>
          </cell>
          <cell r="I26">
            <v>0</v>
          </cell>
          <cell r="J26">
            <v>0</v>
          </cell>
          <cell r="K26">
            <v>0</v>
          </cell>
          <cell r="L26">
            <v>0</v>
          </cell>
        </row>
        <row r="27">
          <cell r="A27" t="str">
            <v>DSFL</v>
          </cell>
          <cell r="B27">
            <v>0</v>
          </cell>
          <cell r="C27">
            <v>0</v>
          </cell>
          <cell r="D27">
            <v>0</v>
          </cell>
          <cell r="E27">
            <v>0</v>
          </cell>
          <cell r="F27">
            <v>0</v>
          </cell>
          <cell r="G27">
            <v>0</v>
          </cell>
          <cell r="H27">
            <v>0</v>
          </cell>
          <cell r="I27">
            <v>0</v>
          </cell>
          <cell r="J27">
            <v>0</v>
          </cell>
          <cell r="K27">
            <v>0</v>
          </cell>
          <cell r="L27">
            <v>0</v>
          </cell>
        </row>
        <row r="28">
          <cell r="A28" t="str">
            <v>DSIL</v>
          </cell>
          <cell r="B28">
            <v>0</v>
          </cell>
          <cell r="C28">
            <v>0</v>
          </cell>
          <cell r="D28">
            <v>0</v>
          </cell>
          <cell r="E28">
            <v>0</v>
          </cell>
          <cell r="F28">
            <v>0</v>
          </cell>
          <cell r="G28">
            <v>0</v>
          </cell>
          <cell r="H28">
            <v>0</v>
          </cell>
          <cell r="I28">
            <v>0</v>
          </cell>
          <cell r="J28">
            <v>0</v>
          </cell>
          <cell r="K28">
            <v>0</v>
          </cell>
          <cell r="L28">
            <v>0</v>
          </cell>
        </row>
        <row r="29">
          <cell r="A29" t="str">
            <v>DSL</v>
          </cell>
          <cell r="B29">
            <v>0</v>
          </cell>
          <cell r="C29">
            <v>0</v>
          </cell>
          <cell r="D29">
            <v>0</v>
          </cell>
          <cell r="E29">
            <v>0</v>
          </cell>
          <cell r="F29">
            <v>0</v>
          </cell>
          <cell r="G29">
            <v>0</v>
          </cell>
          <cell r="H29">
            <v>0</v>
          </cell>
          <cell r="I29">
            <v>0</v>
          </cell>
          <cell r="J29">
            <v>0</v>
          </cell>
          <cell r="K29">
            <v>0</v>
          </cell>
          <cell r="L29">
            <v>0</v>
          </cell>
        </row>
        <row r="30">
          <cell r="A30" t="str">
            <v>EFUG</v>
          </cell>
          <cell r="B30">
            <v>0</v>
          </cell>
          <cell r="C30">
            <v>0</v>
          </cell>
          <cell r="D30">
            <v>0</v>
          </cell>
          <cell r="E30">
            <v>0</v>
          </cell>
          <cell r="F30">
            <v>0</v>
          </cell>
          <cell r="G30">
            <v>0</v>
          </cell>
          <cell r="H30">
            <v>0</v>
          </cell>
          <cell r="I30">
            <v>0</v>
          </cell>
          <cell r="J30">
            <v>0</v>
          </cell>
          <cell r="K30">
            <v>0</v>
          </cell>
          <cell r="L30">
            <v>0</v>
          </cell>
        </row>
        <row r="31">
          <cell r="A31" t="str">
            <v>ENGRO</v>
          </cell>
          <cell r="B31">
            <v>0</v>
          </cell>
          <cell r="C31">
            <v>0</v>
          </cell>
          <cell r="D31">
            <v>0</v>
          </cell>
          <cell r="E31">
            <v>0</v>
          </cell>
          <cell r="F31">
            <v>0</v>
          </cell>
          <cell r="G31">
            <v>0</v>
          </cell>
          <cell r="H31">
            <v>0</v>
          </cell>
          <cell r="I31">
            <v>0</v>
          </cell>
          <cell r="J31">
            <v>0</v>
          </cell>
          <cell r="K31">
            <v>0</v>
          </cell>
          <cell r="L31">
            <v>0</v>
          </cell>
        </row>
        <row r="32">
          <cell r="A32" t="str">
            <v>ETNL</v>
          </cell>
          <cell r="B32">
            <v>0</v>
          </cell>
          <cell r="C32">
            <v>0</v>
          </cell>
          <cell r="D32">
            <v>0</v>
          </cell>
          <cell r="E32">
            <v>0</v>
          </cell>
          <cell r="F32">
            <v>0</v>
          </cell>
          <cell r="G32">
            <v>0</v>
          </cell>
          <cell r="H32">
            <v>0</v>
          </cell>
          <cell r="I32">
            <v>0</v>
          </cell>
          <cell r="J32">
            <v>0</v>
          </cell>
          <cell r="K32">
            <v>0</v>
          </cell>
          <cell r="L32">
            <v>0</v>
          </cell>
        </row>
        <row r="33">
          <cell r="A33" t="str">
            <v>FABL</v>
          </cell>
          <cell r="B33">
            <v>0</v>
          </cell>
          <cell r="C33">
            <v>0</v>
          </cell>
          <cell r="D33">
            <v>0</v>
          </cell>
          <cell r="E33">
            <v>0</v>
          </cell>
          <cell r="F33">
            <v>0</v>
          </cell>
          <cell r="G33">
            <v>0</v>
          </cell>
          <cell r="H33">
            <v>0</v>
          </cell>
          <cell r="I33">
            <v>0</v>
          </cell>
          <cell r="J33">
            <v>0</v>
          </cell>
          <cell r="K33">
            <v>0</v>
          </cell>
          <cell r="L33">
            <v>0</v>
          </cell>
        </row>
        <row r="34">
          <cell r="A34" t="str">
            <v>FCCL</v>
          </cell>
          <cell r="B34">
            <v>0</v>
          </cell>
          <cell r="C34">
            <v>0</v>
          </cell>
          <cell r="D34">
            <v>0</v>
          </cell>
          <cell r="E34">
            <v>0</v>
          </cell>
          <cell r="F34">
            <v>0</v>
          </cell>
          <cell r="G34">
            <v>0</v>
          </cell>
          <cell r="H34">
            <v>0</v>
          </cell>
          <cell r="I34">
            <v>0</v>
          </cell>
          <cell r="J34">
            <v>0</v>
          </cell>
          <cell r="K34">
            <v>0</v>
          </cell>
          <cell r="L34">
            <v>0</v>
          </cell>
        </row>
        <row r="35">
          <cell r="A35" t="str">
            <v>FFBL</v>
          </cell>
          <cell r="B35">
            <v>0</v>
          </cell>
          <cell r="C35">
            <v>0</v>
          </cell>
          <cell r="D35">
            <v>0</v>
          </cell>
          <cell r="E35">
            <v>0</v>
          </cell>
          <cell r="F35">
            <v>0</v>
          </cell>
          <cell r="G35">
            <v>0</v>
          </cell>
          <cell r="H35">
            <v>0</v>
          </cell>
          <cell r="I35">
            <v>0</v>
          </cell>
          <cell r="J35">
            <v>0</v>
          </cell>
          <cell r="K35">
            <v>0</v>
          </cell>
          <cell r="L35">
            <v>0</v>
          </cell>
        </row>
        <row r="36">
          <cell r="A36" t="str">
            <v>FFC</v>
          </cell>
          <cell r="B36">
            <v>0</v>
          </cell>
          <cell r="C36">
            <v>0</v>
          </cell>
          <cell r="D36">
            <v>0</v>
          </cell>
          <cell r="E36">
            <v>0</v>
          </cell>
          <cell r="F36">
            <v>0</v>
          </cell>
          <cell r="G36">
            <v>0</v>
          </cell>
          <cell r="H36">
            <v>0</v>
          </cell>
          <cell r="I36">
            <v>0</v>
          </cell>
          <cell r="J36">
            <v>0</v>
          </cell>
          <cell r="K36">
            <v>0</v>
          </cell>
          <cell r="L36">
            <v>0</v>
          </cell>
        </row>
        <row r="37">
          <cell r="A37" t="str">
            <v>FNEL</v>
          </cell>
          <cell r="B37">
            <v>0</v>
          </cell>
          <cell r="C37">
            <v>0</v>
          </cell>
          <cell r="D37">
            <v>0</v>
          </cell>
          <cell r="E37">
            <v>0</v>
          </cell>
          <cell r="F37">
            <v>0</v>
          </cell>
          <cell r="G37">
            <v>0</v>
          </cell>
          <cell r="H37">
            <v>0</v>
          </cell>
          <cell r="I37">
            <v>0</v>
          </cell>
          <cell r="J37">
            <v>0</v>
          </cell>
          <cell r="K37">
            <v>0</v>
          </cell>
          <cell r="L37">
            <v>0</v>
          </cell>
        </row>
        <row r="38">
          <cell r="A38" t="str">
            <v>HBL</v>
          </cell>
          <cell r="B38">
            <v>0</v>
          </cell>
          <cell r="C38">
            <v>0</v>
          </cell>
          <cell r="D38">
            <v>0</v>
          </cell>
          <cell r="E38">
            <v>0</v>
          </cell>
          <cell r="F38">
            <v>0</v>
          </cell>
          <cell r="G38">
            <v>0</v>
          </cell>
          <cell r="H38">
            <v>0</v>
          </cell>
          <cell r="I38">
            <v>0</v>
          </cell>
          <cell r="J38">
            <v>0</v>
          </cell>
          <cell r="K38">
            <v>0</v>
          </cell>
          <cell r="L38">
            <v>0</v>
          </cell>
        </row>
        <row r="39">
          <cell r="A39" t="str">
            <v>HCAR</v>
          </cell>
          <cell r="B39">
            <v>0</v>
          </cell>
          <cell r="C39">
            <v>0</v>
          </cell>
          <cell r="D39">
            <v>0</v>
          </cell>
          <cell r="E39">
            <v>0</v>
          </cell>
          <cell r="F39">
            <v>0</v>
          </cell>
          <cell r="G39">
            <v>0</v>
          </cell>
          <cell r="H39">
            <v>0</v>
          </cell>
          <cell r="I39">
            <v>0</v>
          </cell>
          <cell r="J39">
            <v>0</v>
          </cell>
          <cell r="K39">
            <v>0</v>
          </cell>
          <cell r="L39">
            <v>0</v>
          </cell>
        </row>
        <row r="40">
          <cell r="A40" t="str">
            <v>HIRAT</v>
          </cell>
          <cell r="B40">
            <v>0</v>
          </cell>
          <cell r="C40">
            <v>0</v>
          </cell>
          <cell r="D40">
            <v>0</v>
          </cell>
          <cell r="E40">
            <v>0</v>
          </cell>
          <cell r="F40">
            <v>0</v>
          </cell>
          <cell r="G40">
            <v>0</v>
          </cell>
          <cell r="H40">
            <v>0</v>
          </cell>
          <cell r="I40">
            <v>0</v>
          </cell>
          <cell r="J40">
            <v>0</v>
          </cell>
          <cell r="K40">
            <v>0</v>
          </cell>
          <cell r="L40">
            <v>0</v>
          </cell>
        </row>
        <row r="41">
          <cell r="A41" t="str">
            <v>HUBC</v>
          </cell>
          <cell r="B41">
            <v>0</v>
          </cell>
          <cell r="C41">
            <v>2.9802322387695313E-8</v>
          </cell>
          <cell r="D41">
            <v>0</v>
          </cell>
          <cell r="E41">
            <v>3305000</v>
          </cell>
          <cell r="F41">
            <v>136656338.25288671</v>
          </cell>
          <cell r="G41">
            <v>146823184.99999997</v>
          </cell>
          <cell r="H41">
            <v>10166846.747113267</v>
          </cell>
          <cell r="I41">
            <v>0</v>
          </cell>
          <cell r="J41">
            <v>0</v>
          </cell>
          <cell r="K41">
            <v>3305000</v>
          </cell>
          <cell r="L41">
            <v>136656338.25288674</v>
          </cell>
        </row>
        <row r="42">
          <cell r="A42" t="str">
            <v>IBFL</v>
          </cell>
          <cell r="B42">
            <v>0</v>
          </cell>
          <cell r="C42">
            <v>0</v>
          </cell>
          <cell r="D42">
            <v>0</v>
          </cell>
          <cell r="E42">
            <v>0</v>
          </cell>
          <cell r="F42">
            <v>0</v>
          </cell>
          <cell r="G42">
            <v>0</v>
          </cell>
          <cell r="H42">
            <v>0</v>
          </cell>
          <cell r="I42">
            <v>0</v>
          </cell>
          <cell r="J42">
            <v>0</v>
          </cell>
          <cell r="K42">
            <v>0</v>
          </cell>
          <cell r="L42">
            <v>0</v>
          </cell>
        </row>
        <row r="43">
          <cell r="A43" t="str">
            <v>ICI</v>
          </cell>
          <cell r="B43">
            <v>0</v>
          </cell>
          <cell r="C43">
            <v>0</v>
          </cell>
          <cell r="D43">
            <v>0</v>
          </cell>
          <cell r="E43">
            <v>0</v>
          </cell>
          <cell r="F43">
            <v>0</v>
          </cell>
          <cell r="G43">
            <v>0</v>
          </cell>
          <cell r="H43">
            <v>0</v>
          </cell>
          <cell r="I43">
            <v>0</v>
          </cell>
          <cell r="J43">
            <v>0</v>
          </cell>
          <cell r="K43">
            <v>0</v>
          </cell>
          <cell r="L43">
            <v>0</v>
          </cell>
        </row>
        <row r="44">
          <cell r="A44" t="str">
            <v>INIL</v>
          </cell>
          <cell r="B44">
            <v>0</v>
          </cell>
          <cell r="C44">
            <v>0</v>
          </cell>
          <cell r="D44">
            <v>0</v>
          </cell>
          <cell r="E44">
            <v>0</v>
          </cell>
          <cell r="F44">
            <v>0</v>
          </cell>
          <cell r="G44">
            <v>0</v>
          </cell>
          <cell r="H44">
            <v>0</v>
          </cell>
          <cell r="I44">
            <v>0</v>
          </cell>
          <cell r="J44">
            <v>0</v>
          </cell>
          <cell r="K44">
            <v>0</v>
          </cell>
          <cell r="L44">
            <v>0</v>
          </cell>
        </row>
        <row r="45">
          <cell r="A45" t="str">
            <v>IFSL</v>
          </cell>
          <cell r="B45">
            <v>0</v>
          </cell>
          <cell r="C45">
            <v>0</v>
          </cell>
          <cell r="D45">
            <v>0</v>
          </cell>
          <cell r="E45">
            <v>0</v>
          </cell>
          <cell r="F45">
            <v>0</v>
          </cell>
          <cell r="G45">
            <v>0</v>
          </cell>
          <cell r="H45">
            <v>0</v>
          </cell>
          <cell r="I45">
            <v>0</v>
          </cell>
          <cell r="J45">
            <v>0</v>
          </cell>
          <cell r="K45">
            <v>0</v>
          </cell>
          <cell r="L45">
            <v>0</v>
          </cell>
        </row>
        <row r="46">
          <cell r="A46" t="str">
            <v>INDU</v>
          </cell>
          <cell r="B46">
            <v>0</v>
          </cell>
          <cell r="C46">
            <v>0</v>
          </cell>
          <cell r="D46">
            <v>0</v>
          </cell>
          <cell r="E46">
            <v>0</v>
          </cell>
          <cell r="F46">
            <v>0</v>
          </cell>
          <cell r="G46">
            <v>0</v>
          </cell>
          <cell r="H46">
            <v>0</v>
          </cell>
          <cell r="I46">
            <v>0</v>
          </cell>
          <cell r="J46">
            <v>0</v>
          </cell>
          <cell r="K46">
            <v>0</v>
          </cell>
          <cell r="L46">
            <v>0</v>
          </cell>
        </row>
        <row r="47">
          <cell r="A47" t="str">
            <v>JOVC</v>
          </cell>
          <cell r="B47">
            <v>0</v>
          </cell>
          <cell r="C47">
            <v>0</v>
          </cell>
          <cell r="D47">
            <v>0</v>
          </cell>
          <cell r="E47">
            <v>0</v>
          </cell>
          <cell r="F47">
            <v>0</v>
          </cell>
          <cell r="G47">
            <v>0</v>
          </cell>
          <cell r="H47">
            <v>0</v>
          </cell>
          <cell r="I47">
            <v>0</v>
          </cell>
          <cell r="J47">
            <v>0</v>
          </cell>
          <cell r="K47">
            <v>0</v>
          </cell>
          <cell r="L47">
            <v>0</v>
          </cell>
        </row>
        <row r="48">
          <cell r="A48" t="str">
            <v>JSBL</v>
          </cell>
          <cell r="B48">
            <v>0</v>
          </cell>
          <cell r="C48">
            <v>0</v>
          </cell>
          <cell r="D48">
            <v>0</v>
          </cell>
          <cell r="E48">
            <v>0</v>
          </cell>
          <cell r="F48">
            <v>0</v>
          </cell>
          <cell r="G48">
            <v>0</v>
          </cell>
          <cell r="H48">
            <v>0</v>
          </cell>
          <cell r="I48">
            <v>0</v>
          </cell>
          <cell r="J48">
            <v>0</v>
          </cell>
          <cell r="K48">
            <v>0</v>
          </cell>
          <cell r="L48">
            <v>0</v>
          </cell>
        </row>
        <row r="49">
          <cell r="A49" t="str">
            <v>JSCL</v>
          </cell>
          <cell r="B49">
            <v>0</v>
          </cell>
          <cell r="C49">
            <v>0</v>
          </cell>
          <cell r="D49">
            <v>0</v>
          </cell>
          <cell r="E49">
            <v>0</v>
          </cell>
          <cell r="F49">
            <v>0</v>
          </cell>
          <cell r="G49">
            <v>0</v>
          </cell>
          <cell r="H49">
            <v>0</v>
          </cell>
          <cell r="I49">
            <v>0</v>
          </cell>
          <cell r="J49">
            <v>0</v>
          </cell>
          <cell r="K49">
            <v>0</v>
          </cell>
          <cell r="L49">
            <v>0</v>
          </cell>
        </row>
        <row r="50">
          <cell r="A50" t="str">
            <v>JSGCL</v>
          </cell>
          <cell r="B50">
            <v>0</v>
          </cell>
          <cell r="C50">
            <v>0</v>
          </cell>
          <cell r="D50">
            <v>0</v>
          </cell>
          <cell r="E50">
            <v>0</v>
          </cell>
          <cell r="F50">
            <v>0</v>
          </cell>
          <cell r="G50">
            <v>0</v>
          </cell>
          <cell r="H50">
            <v>0</v>
          </cell>
          <cell r="I50">
            <v>0</v>
          </cell>
          <cell r="J50">
            <v>0</v>
          </cell>
          <cell r="K50">
            <v>0</v>
          </cell>
          <cell r="L50">
            <v>0</v>
          </cell>
        </row>
        <row r="51">
          <cell r="A51" t="str">
            <v>JSIL</v>
          </cell>
          <cell r="B51">
            <v>0</v>
          </cell>
          <cell r="C51">
            <v>0</v>
          </cell>
          <cell r="D51">
            <v>0</v>
          </cell>
          <cell r="E51">
            <v>0</v>
          </cell>
          <cell r="F51">
            <v>0</v>
          </cell>
          <cell r="G51">
            <v>0</v>
          </cell>
          <cell r="H51">
            <v>0</v>
          </cell>
          <cell r="I51">
            <v>0</v>
          </cell>
          <cell r="J51">
            <v>0</v>
          </cell>
          <cell r="K51">
            <v>0</v>
          </cell>
          <cell r="L51">
            <v>0</v>
          </cell>
        </row>
        <row r="52">
          <cell r="A52" t="str">
            <v>KAPCO</v>
          </cell>
          <cell r="B52">
            <v>0</v>
          </cell>
          <cell r="C52">
            <v>0</v>
          </cell>
          <cell r="D52">
            <v>0</v>
          </cell>
          <cell r="E52">
            <v>0</v>
          </cell>
          <cell r="F52">
            <v>0</v>
          </cell>
          <cell r="G52">
            <v>0</v>
          </cell>
          <cell r="H52">
            <v>0</v>
          </cell>
          <cell r="I52">
            <v>0</v>
          </cell>
          <cell r="J52">
            <v>0</v>
          </cell>
          <cell r="K52">
            <v>0</v>
          </cell>
          <cell r="L52">
            <v>0</v>
          </cell>
        </row>
        <row r="53">
          <cell r="A53" t="str">
            <v>KASBB</v>
          </cell>
          <cell r="B53">
            <v>0</v>
          </cell>
          <cell r="C53">
            <v>0</v>
          </cell>
          <cell r="D53">
            <v>0</v>
          </cell>
          <cell r="E53">
            <v>0</v>
          </cell>
          <cell r="F53">
            <v>0</v>
          </cell>
          <cell r="G53">
            <v>0</v>
          </cell>
          <cell r="H53">
            <v>0</v>
          </cell>
          <cell r="I53">
            <v>0</v>
          </cell>
          <cell r="J53">
            <v>0</v>
          </cell>
          <cell r="K53">
            <v>0</v>
          </cell>
          <cell r="L53">
            <v>0</v>
          </cell>
        </row>
        <row r="54">
          <cell r="A54" t="str">
            <v>KTML</v>
          </cell>
          <cell r="B54">
            <v>0</v>
          </cell>
          <cell r="C54">
            <v>0</v>
          </cell>
          <cell r="D54">
            <v>0</v>
          </cell>
          <cell r="E54">
            <v>0</v>
          </cell>
          <cell r="F54">
            <v>0</v>
          </cell>
          <cell r="G54">
            <v>0</v>
          </cell>
          <cell r="H54">
            <v>0</v>
          </cell>
          <cell r="I54">
            <v>0</v>
          </cell>
          <cell r="J54">
            <v>0</v>
          </cell>
          <cell r="K54">
            <v>0</v>
          </cell>
          <cell r="L54">
            <v>0</v>
          </cell>
        </row>
        <row r="55">
          <cell r="A55" t="str">
            <v>LUCK</v>
          </cell>
          <cell r="B55">
            <v>0</v>
          </cell>
          <cell r="C55">
            <v>0</v>
          </cell>
          <cell r="D55">
            <v>0</v>
          </cell>
          <cell r="E55">
            <v>0</v>
          </cell>
          <cell r="F55">
            <v>0</v>
          </cell>
          <cell r="G55">
            <v>0</v>
          </cell>
          <cell r="H55">
            <v>0</v>
          </cell>
          <cell r="I55">
            <v>0</v>
          </cell>
          <cell r="J55">
            <v>0</v>
          </cell>
          <cell r="K55">
            <v>0</v>
          </cell>
          <cell r="L55">
            <v>0</v>
          </cell>
        </row>
        <row r="56">
          <cell r="A56" t="str">
            <v>MARI</v>
          </cell>
          <cell r="B56">
            <v>0</v>
          </cell>
          <cell r="C56">
            <v>0</v>
          </cell>
          <cell r="D56">
            <v>0</v>
          </cell>
          <cell r="E56">
            <v>0</v>
          </cell>
          <cell r="F56">
            <v>0</v>
          </cell>
          <cell r="G56">
            <v>0</v>
          </cell>
          <cell r="H56">
            <v>0</v>
          </cell>
          <cell r="I56">
            <v>0</v>
          </cell>
          <cell r="J56">
            <v>0</v>
          </cell>
          <cell r="K56">
            <v>0</v>
          </cell>
          <cell r="L56">
            <v>0</v>
          </cell>
        </row>
        <row r="57">
          <cell r="A57" t="str">
            <v>MCB</v>
          </cell>
          <cell r="B57">
            <v>0</v>
          </cell>
          <cell r="C57">
            <v>0</v>
          </cell>
          <cell r="D57">
            <v>0</v>
          </cell>
          <cell r="E57">
            <v>0</v>
          </cell>
          <cell r="F57">
            <v>0</v>
          </cell>
          <cell r="G57">
            <v>0</v>
          </cell>
          <cell r="H57">
            <v>0</v>
          </cell>
          <cell r="I57">
            <v>0</v>
          </cell>
          <cell r="J57">
            <v>0</v>
          </cell>
          <cell r="K57">
            <v>0</v>
          </cell>
          <cell r="L57">
            <v>0</v>
          </cell>
        </row>
        <row r="58">
          <cell r="A58" t="str">
            <v>MCB-RF</v>
          </cell>
          <cell r="B58">
            <v>0</v>
          </cell>
          <cell r="C58">
            <v>0</v>
          </cell>
          <cell r="D58">
            <v>0</v>
          </cell>
          <cell r="E58">
            <v>0</v>
          </cell>
          <cell r="F58">
            <v>0</v>
          </cell>
          <cell r="G58">
            <v>0</v>
          </cell>
          <cell r="H58">
            <v>0</v>
          </cell>
          <cell r="I58">
            <v>0</v>
          </cell>
          <cell r="J58">
            <v>0</v>
          </cell>
          <cell r="K58">
            <v>0</v>
          </cell>
          <cell r="L58">
            <v>0</v>
          </cell>
        </row>
        <row r="59">
          <cell r="A59" t="str">
            <v>MEBL</v>
          </cell>
          <cell r="B59">
            <v>0</v>
          </cell>
          <cell r="C59">
            <v>0</v>
          </cell>
          <cell r="D59">
            <v>0</v>
          </cell>
          <cell r="E59">
            <v>0</v>
          </cell>
          <cell r="F59">
            <v>0</v>
          </cell>
          <cell r="G59">
            <v>0</v>
          </cell>
          <cell r="H59">
            <v>0</v>
          </cell>
          <cell r="I59">
            <v>0</v>
          </cell>
          <cell r="J59">
            <v>0</v>
          </cell>
          <cell r="K59">
            <v>0</v>
          </cell>
          <cell r="L59">
            <v>0</v>
          </cell>
        </row>
        <row r="60">
          <cell r="A60" t="str">
            <v>MLCF</v>
          </cell>
          <cell r="B60">
            <v>0</v>
          </cell>
          <cell r="C60">
            <v>0</v>
          </cell>
          <cell r="D60">
            <v>0</v>
          </cell>
          <cell r="E60">
            <v>0</v>
          </cell>
          <cell r="F60">
            <v>0</v>
          </cell>
          <cell r="G60">
            <v>0</v>
          </cell>
          <cell r="H60">
            <v>0</v>
          </cell>
          <cell r="I60">
            <v>0</v>
          </cell>
          <cell r="J60">
            <v>0</v>
          </cell>
          <cell r="K60">
            <v>0</v>
          </cell>
          <cell r="L60">
            <v>0</v>
          </cell>
        </row>
        <row r="61">
          <cell r="A61" t="str">
            <v>MYBL</v>
          </cell>
          <cell r="B61">
            <v>0</v>
          </cell>
          <cell r="C61">
            <v>0</v>
          </cell>
          <cell r="D61">
            <v>0</v>
          </cell>
          <cell r="E61">
            <v>0</v>
          </cell>
          <cell r="F61">
            <v>0</v>
          </cell>
          <cell r="G61">
            <v>0</v>
          </cell>
          <cell r="H61">
            <v>0</v>
          </cell>
          <cell r="I61">
            <v>0</v>
          </cell>
          <cell r="J61">
            <v>0</v>
          </cell>
          <cell r="K61">
            <v>0</v>
          </cell>
          <cell r="L61">
            <v>0</v>
          </cell>
        </row>
        <row r="62">
          <cell r="A62" t="str">
            <v>MTL</v>
          </cell>
          <cell r="B62">
            <v>0</v>
          </cell>
          <cell r="C62">
            <v>7.4505805969238281E-9</v>
          </cell>
          <cell r="D62">
            <v>0</v>
          </cell>
          <cell r="E62">
            <v>100000</v>
          </cell>
          <cell r="F62">
            <v>54818695.395344883</v>
          </cell>
          <cell r="G62">
            <v>56207673.999999993</v>
          </cell>
          <cell r="H62">
            <v>1388978.6046551112</v>
          </cell>
          <cell r="I62">
            <v>0</v>
          </cell>
          <cell r="J62">
            <v>0</v>
          </cell>
          <cell r="K62">
            <v>100000</v>
          </cell>
          <cell r="L62">
            <v>54818695.395344891</v>
          </cell>
        </row>
        <row r="63">
          <cell r="A63" t="str">
            <v>NBP</v>
          </cell>
          <cell r="B63">
            <v>0</v>
          </cell>
          <cell r="C63">
            <v>0</v>
          </cell>
          <cell r="D63">
            <v>0</v>
          </cell>
          <cell r="E63">
            <v>0</v>
          </cell>
          <cell r="F63">
            <v>0</v>
          </cell>
          <cell r="G63">
            <v>0</v>
          </cell>
          <cell r="H63">
            <v>0</v>
          </cell>
          <cell r="I63">
            <v>0</v>
          </cell>
          <cell r="J63">
            <v>0</v>
          </cell>
          <cell r="K63">
            <v>0</v>
          </cell>
          <cell r="L63">
            <v>0</v>
          </cell>
        </row>
        <row r="64">
          <cell r="A64" t="str">
            <v>NCPL</v>
          </cell>
          <cell r="B64">
            <v>0</v>
          </cell>
          <cell r="C64">
            <v>0</v>
          </cell>
          <cell r="D64">
            <v>0</v>
          </cell>
          <cell r="E64">
            <v>0</v>
          </cell>
          <cell r="F64">
            <v>0</v>
          </cell>
          <cell r="G64">
            <v>0</v>
          </cell>
          <cell r="H64">
            <v>0</v>
          </cell>
          <cell r="I64">
            <v>0</v>
          </cell>
          <cell r="J64">
            <v>0</v>
          </cell>
          <cell r="K64">
            <v>0</v>
          </cell>
          <cell r="L64">
            <v>0</v>
          </cell>
        </row>
        <row r="65">
          <cell r="A65" t="str">
            <v>NETSOL</v>
          </cell>
          <cell r="B65">
            <v>0</v>
          </cell>
          <cell r="C65">
            <v>0</v>
          </cell>
          <cell r="D65">
            <v>0</v>
          </cell>
          <cell r="E65">
            <v>0</v>
          </cell>
          <cell r="F65">
            <v>0</v>
          </cell>
          <cell r="G65">
            <v>0</v>
          </cell>
          <cell r="H65">
            <v>0</v>
          </cell>
          <cell r="I65">
            <v>0</v>
          </cell>
          <cell r="J65">
            <v>0</v>
          </cell>
          <cell r="K65">
            <v>0</v>
          </cell>
          <cell r="L65">
            <v>0</v>
          </cell>
        </row>
        <row r="66">
          <cell r="A66" t="str">
            <v>NIB</v>
          </cell>
          <cell r="B66">
            <v>0</v>
          </cell>
          <cell r="C66">
            <v>0</v>
          </cell>
          <cell r="D66">
            <v>0</v>
          </cell>
          <cell r="E66">
            <v>0</v>
          </cell>
          <cell r="F66">
            <v>0</v>
          </cell>
          <cell r="G66">
            <v>0</v>
          </cell>
          <cell r="H66">
            <v>0</v>
          </cell>
          <cell r="I66">
            <v>0</v>
          </cell>
          <cell r="J66">
            <v>0</v>
          </cell>
          <cell r="K66">
            <v>0</v>
          </cell>
          <cell r="L66">
            <v>0</v>
          </cell>
        </row>
        <row r="67">
          <cell r="A67" t="str">
            <v>NML</v>
          </cell>
          <cell r="B67">
            <v>0</v>
          </cell>
          <cell r="C67">
            <v>0</v>
          </cell>
          <cell r="D67">
            <v>0</v>
          </cell>
          <cell r="E67">
            <v>0</v>
          </cell>
          <cell r="F67">
            <v>0</v>
          </cell>
          <cell r="G67">
            <v>0</v>
          </cell>
          <cell r="H67">
            <v>0</v>
          </cell>
          <cell r="I67">
            <v>0</v>
          </cell>
          <cell r="J67">
            <v>0</v>
          </cell>
          <cell r="K67">
            <v>0</v>
          </cell>
          <cell r="L67">
            <v>0</v>
          </cell>
        </row>
        <row r="68">
          <cell r="A68" t="str">
            <v>NPL</v>
          </cell>
          <cell r="B68">
            <v>0</v>
          </cell>
          <cell r="C68">
            <v>0</v>
          </cell>
          <cell r="D68">
            <v>0</v>
          </cell>
          <cell r="E68">
            <v>0</v>
          </cell>
          <cell r="F68">
            <v>0</v>
          </cell>
          <cell r="G68">
            <v>0</v>
          </cell>
          <cell r="H68">
            <v>0</v>
          </cell>
          <cell r="I68">
            <v>0</v>
          </cell>
          <cell r="J68">
            <v>0</v>
          </cell>
          <cell r="K68">
            <v>0</v>
          </cell>
          <cell r="L68">
            <v>0</v>
          </cell>
        </row>
        <row r="69">
          <cell r="A69" t="str">
            <v>NCL</v>
          </cell>
          <cell r="B69">
            <v>0</v>
          </cell>
          <cell r="C69">
            <v>0</v>
          </cell>
          <cell r="D69">
            <v>0</v>
          </cell>
          <cell r="E69">
            <v>0</v>
          </cell>
          <cell r="F69">
            <v>0</v>
          </cell>
          <cell r="G69">
            <v>0</v>
          </cell>
          <cell r="H69">
            <v>0</v>
          </cell>
          <cell r="I69">
            <v>0</v>
          </cell>
          <cell r="J69">
            <v>0</v>
          </cell>
          <cell r="K69">
            <v>0</v>
          </cell>
          <cell r="L69">
            <v>0</v>
          </cell>
        </row>
        <row r="70">
          <cell r="A70" t="str">
            <v>NRL</v>
          </cell>
          <cell r="B70">
            <v>0</v>
          </cell>
          <cell r="C70">
            <v>0</v>
          </cell>
          <cell r="D70">
            <v>0</v>
          </cell>
          <cell r="E70">
            <v>0</v>
          </cell>
          <cell r="F70">
            <v>0</v>
          </cell>
          <cell r="G70">
            <v>0</v>
          </cell>
          <cell r="H70">
            <v>0</v>
          </cell>
          <cell r="I70">
            <v>0</v>
          </cell>
          <cell r="J70">
            <v>0</v>
          </cell>
          <cell r="K70">
            <v>0</v>
          </cell>
          <cell r="L70">
            <v>0</v>
          </cell>
        </row>
        <row r="71">
          <cell r="A71" t="str">
            <v>OGDC</v>
          </cell>
          <cell r="B71">
            <v>0</v>
          </cell>
          <cell r="C71">
            <v>0</v>
          </cell>
          <cell r="D71">
            <v>0</v>
          </cell>
          <cell r="E71">
            <v>0</v>
          </cell>
          <cell r="F71">
            <v>0</v>
          </cell>
          <cell r="G71">
            <v>0</v>
          </cell>
          <cell r="H71">
            <v>0</v>
          </cell>
          <cell r="I71">
            <v>0</v>
          </cell>
          <cell r="J71">
            <v>0</v>
          </cell>
          <cell r="K71">
            <v>0</v>
          </cell>
          <cell r="L71">
            <v>0</v>
          </cell>
        </row>
        <row r="72">
          <cell r="A72" t="str">
            <v>OLPL</v>
          </cell>
          <cell r="B72">
            <v>0</v>
          </cell>
          <cell r="C72">
            <v>0</v>
          </cell>
          <cell r="D72">
            <v>0</v>
          </cell>
          <cell r="E72">
            <v>0</v>
          </cell>
          <cell r="F72">
            <v>0</v>
          </cell>
          <cell r="G72">
            <v>0</v>
          </cell>
          <cell r="H72">
            <v>0</v>
          </cell>
          <cell r="I72">
            <v>0</v>
          </cell>
          <cell r="J72">
            <v>0</v>
          </cell>
          <cell r="K72">
            <v>0</v>
          </cell>
          <cell r="L72">
            <v>0</v>
          </cell>
        </row>
        <row r="73">
          <cell r="A73" t="str">
            <v>PACE</v>
          </cell>
          <cell r="B73">
            <v>0</v>
          </cell>
          <cell r="C73">
            <v>0</v>
          </cell>
          <cell r="D73">
            <v>0</v>
          </cell>
          <cell r="E73">
            <v>0</v>
          </cell>
          <cell r="F73">
            <v>0</v>
          </cell>
          <cell r="G73">
            <v>0</v>
          </cell>
          <cell r="H73">
            <v>0</v>
          </cell>
          <cell r="I73">
            <v>0</v>
          </cell>
          <cell r="J73">
            <v>0</v>
          </cell>
          <cell r="K73">
            <v>0</v>
          </cell>
          <cell r="L73">
            <v>0</v>
          </cell>
        </row>
        <row r="74">
          <cell r="A74" t="str">
            <v>PAEL</v>
          </cell>
          <cell r="B74">
            <v>0</v>
          </cell>
          <cell r="C74">
            <v>0</v>
          </cell>
          <cell r="D74">
            <v>0</v>
          </cell>
          <cell r="E74">
            <v>0</v>
          </cell>
          <cell r="F74">
            <v>0</v>
          </cell>
          <cell r="G74">
            <v>0</v>
          </cell>
          <cell r="H74">
            <v>0</v>
          </cell>
          <cell r="I74">
            <v>0</v>
          </cell>
          <cell r="J74">
            <v>0</v>
          </cell>
          <cell r="K74">
            <v>0</v>
          </cell>
          <cell r="L74">
            <v>0</v>
          </cell>
        </row>
        <row r="75">
          <cell r="A75" t="str">
            <v>PAKRI</v>
          </cell>
          <cell r="B75">
            <v>0</v>
          </cell>
          <cell r="C75">
            <v>0</v>
          </cell>
          <cell r="D75">
            <v>0</v>
          </cell>
          <cell r="E75">
            <v>0</v>
          </cell>
          <cell r="F75">
            <v>0</v>
          </cell>
          <cell r="G75">
            <v>0</v>
          </cell>
          <cell r="H75">
            <v>0</v>
          </cell>
          <cell r="I75">
            <v>0</v>
          </cell>
          <cell r="J75">
            <v>0</v>
          </cell>
          <cell r="K75">
            <v>0</v>
          </cell>
          <cell r="L75">
            <v>0</v>
          </cell>
        </row>
        <row r="76">
          <cell r="A76" t="str">
            <v>PASL</v>
          </cell>
          <cell r="B76">
            <v>0</v>
          </cell>
          <cell r="C76">
            <v>0</v>
          </cell>
          <cell r="D76">
            <v>0</v>
          </cell>
          <cell r="E76">
            <v>0</v>
          </cell>
          <cell r="F76">
            <v>0</v>
          </cell>
          <cell r="G76">
            <v>0</v>
          </cell>
          <cell r="H76">
            <v>0</v>
          </cell>
          <cell r="I76">
            <v>0</v>
          </cell>
          <cell r="J76">
            <v>0</v>
          </cell>
          <cell r="K76">
            <v>0</v>
          </cell>
          <cell r="L76">
            <v>0</v>
          </cell>
        </row>
        <row r="77">
          <cell r="A77" t="str">
            <v>PCCL</v>
          </cell>
          <cell r="B77">
            <v>0</v>
          </cell>
          <cell r="C77">
            <v>0</v>
          </cell>
          <cell r="D77">
            <v>0</v>
          </cell>
          <cell r="E77">
            <v>0</v>
          </cell>
          <cell r="F77">
            <v>0</v>
          </cell>
          <cell r="G77">
            <v>0</v>
          </cell>
          <cell r="H77">
            <v>0</v>
          </cell>
          <cell r="I77">
            <v>0</v>
          </cell>
          <cell r="J77">
            <v>0</v>
          </cell>
          <cell r="K77">
            <v>0</v>
          </cell>
          <cell r="L77">
            <v>0</v>
          </cell>
        </row>
        <row r="78">
          <cell r="A78" t="str">
            <v>PICT</v>
          </cell>
          <cell r="B78">
            <v>0</v>
          </cell>
          <cell r="C78">
            <v>0</v>
          </cell>
          <cell r="D78">
            <v>0</v>
          </cell>
          <cell r="E78">
            <v>0</v>
          </cell>
          <cell r="F78">
            <v>0</v>
          </cell>
          <cell r="G78">
            <v>0</v>
          </cell>
          <cell r="H78">
            <v>0</v>
          </cell>
          <cell r="I78">
            <v>0</v>
          </cell>
          <cell r="J78">
            <v>0</v>
          </cell>
          <cell r="K78">
            <v>0</v>
          </cell>
          <cell r="L78">
            <v>0</v>
          </cell>
        </row>
        <row r="79">
          <cell r="A79" t="str">
            <v>PIOC</v>
          </cell>
          <cell r="B79">
            <v>0</v>
          </cell>
          <cell r="C79">
            <v>0</v>
          </cell>
          <cell r="D79">
            <v>0</v>
          </cell>
          <cell r="E79">
            <v>0</v>
          </cell>
          <cell r="F79">
            <v>0</v>
          </cell>
          <cell r="G79">
            <v>0</v>
          </cell>
          <cell r="H79">
            <v>0</v>
          </cell>
          <cell r="I79">
            <v>0</v>
          </cell>
          <cell r="J79">
            <v>0</v>
          </cell>
          <cell r="K79">
            <v>0</v>
          </cell>
          <cell r="L79">
            <v>0</v>
          </cell>
        </row>
        <row r="80">
          <cell r="A80" t="str">
            <v>PKGS</v>
          </cell>
          <cell r="B80">
            <v>0</v>
          </cell>
          <cell r="C80">
            <v>0</v>
          </cell>
          <cell r="D80">
            <v>0</v>
          </cell>
          <cell r="E80">
            <v>0</v>
          </cell>
          <cell r="F80">
            <v>0</v>
          </cell>
          <cell r="G80">
            <v>0</v>
          </cell>
          <cell r="H80">
            <v>0</v>
          </cell>
          <cell r="I80">
            <v>0</v>
          </cell>
          <cell r="J80">
            <v>0</v>
          </cell>
          <cell r="K80">
            <v>0</v>
          </cell>
          <cell r="L80">
            <v>0</v>
          </cell>
        </row>
        <row r="81">
          <cell r="A81" t="str">
            <v>POL</v>
          </cell>
          <cell r="B81">
            <v>0</v>
          </cell>
          <cell r="C81">
            <v>0</v>
          </cell>
          <cell r="D81">
            <v>0</v>
          </cell>
          <cell r="E81">
            <v>0</v>
          </cell>
          <cell r="F81">
            <v>0</v>
          </cell>
          <cell r="G81">
            <v>0</v>
          </cell>
          <cell r="H81">
            <v>0</v>
          </cell>
          <cell r="I81">
            <v>0</v>
          </cell>
          <cell r="J81">
            <v>0</v>
          </cell>
          <cell r="K81">
            <v>0</v>
          </cell>
          <cell r="L81">
            <v>0</v>
          </cell>
        </row>
        <row r="82">
          <cell r="A82" t="str">
            <v>PPL</v>
          </cell>
          <cell r="B82">
            <v>0</v>
          </cell>
          <cell r="C82">
            <v>0</v>
          </cell>
          <cell r="D82">
            <v>0</v>
          </cell>
          <cell r="E82">
            <v>0</v>
          </cell>
          <cell r="F82">
            <v>0</v>
          </cell>
          <cell r="G82">
            <v>0</v>
          </cell>
          <cell r="H82">
            <v>0</v>
          </cell>
          <cell r="I82">
            <v>0</v>
          </cell>
          <cell r="J82">
            <v>0</v>
          </cell>
          <cell r="K82">
            <v>0</v>
          </cell>
          <cell r="L82">
            <v>0</v>
          </cell>
        </row>
        <row r="83">
          <cell r="A83" t="str">
            <v>LOTPTA</v>
          </cell>
          <cell r="B83">
            <v>0</v>
          </cell>
          <cell r="C83">
            <v>0</v>
          </cell>
          <cell r="D83">
            <v>0</v>
          </cell>
          <cell r="E83">
            <v>0</v>
          </cell>
          <cell r="F83">
            <v>0</v>
          </cell>
          <cell r="G83">
            <v>0</v>
          </cell>
          <cell r="H83">
            <v>0</v>
          </cell>
          <cell r="I83">
            <v>0</v>
          </cell>
          <cell r="J83">
            <v>0</v>
          </cell>
          <cell r="K83">
            <v>0</v>
          </cell>
          <cell r="L83">
            <v>0</v>
          </cell>
        </row>
        <row r="84">
          <cell r="A84" t="str">
            <v>PRL</v>
          </cell>
          <cell r="B84">
            <v>0</v>
          </cell>
          <cell r="C84">
            <v>0</v>
          </cell>
          <cell r="D84">
            <v>0</v>
          </cell>
          <cell r="E84">
            <v>0</v>
          </cell>
          <cell r="F84">
            <v>0</v>
          </cell>
          <cell r="G84">
            <v>0</v>
          </cell>
          <cell r="H84">
            <v>0</v>
          </cell>
          <cell r="I84">
            <v>0</v>
          </cell>
          <cell r="J84">
            <v>0</v>
          </cell>
          <cell r="K84">
            <v>0</v>
          </cell>
          <cell r="L84">
            <v>0</v>
          </cell>
        </row>
        <row r="85">
          <cell r="A85" t="str">
            <v>PSMC</v>
          </cell>
          <cell r="B85">
            <v>0</v>
          </cell>
          <cell r="C85">
            <v>0</v>
          </cell>
          <cell r="D85">
            <v>0</v>
          </cell>
          <cell r="E85">
            <v>0</v>
          </cell>
          <cell r="F85">
            <v>0</v>
          </cell>
          <cell r="G85">
            <v>0</v>
          </cell>
          <cell r="H85">
            <v>0</v>
          </cell>
          <cell r="I85">
            <v>0</v>
          </cell>
          <cell r="J85">
            <v>0</v>
          </cell>
          <cell r="K85">
            <v>0</v>
          </cell>
          <cell r="L85">
            <v>0</v>
          </cell>
        </row>
        <row r="86">
          <cell r="A86" t="str">
            <v>PSO</v>
          </cell>
          <cell r="B86">
            <v>0</v>
          </cell>
          <cell r="C86">
            <v>0</v>
          </cell>
          <cell r="D86">
            <v>0</v>
          </cell>
          <cell r="E86">
            <v>0</v>
          </cell>
          <cell r="F86">
            <v>0</v>
          </cell>
          <cell r="G86">
            <v>0</v>
          </cell>
          <cell r="H86">
            <v>0</v>
          </cell>
          <cell r="I86">
            <v>0</v>
          </cell>
          <cell r="J86">
            <v>0</v>
          </cell>
          <cell r="K86">
            <v>0</v>
          </cell>
          <cell r="L86">
            <v>0</v>
          </cell>
        </row>
        <row r="87">
          <cell r="A87" t="str">
            <v>PTC</v>
          </cell>
          <cell r="B87">
            <v>0</v>
          </cell>
          <cell r="C87">
            <v>0</v>
          </cell>
          <cell r="D87">
            <v>0</v>
          </cell>
          <cell r="E87">
            <v>0</v>
          </cell>
          <cell r="F87">
            <v>0</v>
          </cell>
          <cell r="G87">
            <v>0</v>
          </cell>
          <cell r="H87">
            <v>0</v>
          </cell>
          <cell r="I87">
            <v>0</v>
          </cell>
          <cell r="J87">
            <v>0</v>
          </cell>
          <cell r="K87">
            <v>0</v>
          </cell>
          <cell r="L87">
            <v>0</v>
          </cell>
        </row>
        <row r="88">
          <cell r="A88" t="str">
            <v>SEARL</v>
          </cell>
          <cell r="B88">
            <v>0</v>
          </cell>
          <cell r="C88">
            <v>0</v>
          </cell>
          <cell r="D88">
            <v>0</v>
          </cell>
          <cell r="E88">
            <v>0</v>
          </cell>
          <cell r="F88">
            <v>0</v>
          </cell>
          <cell r="G88">
            <v>0</v>
          </cell>
          <cell r="H88">
            <v>0</v>
          </cell>
          <cell r="I88">
            <v>0</v>
          </cell>
          <cell r="J88">
            <v>0</v>
          </cell>
          <cell r="K88">
            <v>0</v>
          </cell>
          <cell r="L88">
            <v>0</v>
          </cell>
        </row>
        <row r="89">
          <cell r="A89" t="str">
            <v>SHEL</v>
          </cell>
          <cell r="B89">
            <v>0</v>
          </cell>
          <cell r="C89">
            <v>0</v>
          </cell>
          <cell r="D89">
            <v>0</v>
          </cell>
          <cell r="E89">
            <v>0</v>
          </cell>
          <cell r="F89">
            <v>0</v>
          </cell>
          <cell r="G89">
            <v>0</v>
          </cell>
          <cell r="H89">
            <v>0</v>
          </cell>
          <cell r="I89">
            <v>0</v>
          </cell>
          <cell r="J89">
            <v>0</v>
          </cell>
          <cell r="K89">
            <v>0</v>
          </cell>
          <cell r="L89">
            <v>0</v>
          </cell>
        </row>
        <row r="90">
          <cell r="A90" t="str">
            <v>SNBL</v>
          </cell>
          <cell r="B90">
            <v>0</v>
          </cell>
          <cell r="C90">
            <v>0</v>
          </cell>
          <cell r="D90">
            <v>0</v>
          </cell>
          <cell r="E90">
            <v>0</v>
          </cell>
          <cell r="F90">
            <v>0</v>
          </cell>
          <cell r="G90">
            <v>0</v>
          </cell>
          <cell r="H90">
            <v>0</v>
          </cell>
          <cell r="I90">
            <v>0</v>
          </cell>
          <cell r="J90">
            <v>0</v>
          </cell>
          <cell r="K90">
            <v>0</v>
          </cell>
          <cell r="L90">
            <v>0</v>
          </cell>
        </row>
        <row r="91">
          <cell r="A91" t="str">
            <v>SNGP</v>
          </cell>
          <cell r="B91">
            <v>0</v>
          </cell>
          <cell r="C91">
            <v>0</v>
          </cell>
          <cell r="D91">
            <v>0</v>
          </cell>
          <cell r="E91">
            <v>0</v>
          </cell>
          <cell r="F91">
            <v>0</v>
          </cell>
          <cell r="G91">
            <v>0</v>
          </cell>
          <cell r="H91">
            <v>0</v>
          </cell>
          <cell r="I91">
            <v>0</v>
          </cell>
          <cell r="J91">
            <v>0</v>
          </cell>
          <cell r="K91">
            <v>0</v>
          </cell>
          <cell r="L91">
            <v>0</v>
          </cell>
        </row>
        <row r="92">
          <cell r="A92" t="str">
            <v>SPCB</v>
          </cell>
          <cell r="B92">
            <v>0</v>
          </cell>
          <cell r="C92">
            <v>0</v>
          </cell>
          <cell r="D92">
            <v>0</v>
          </cell>
          <cell r="E92">
            <v>0</v>
          </cell>
          <cell r="F92">
            <v>0</v>
          </cell>
          <cell r="G92">
            <v>0</v>
          </cell>
          <cell r="H92">
            <v>0</v>
          </cell>
          <cell r="I92">
            <v>0</v>
          </cell>
          <cell r="J92">
            <v>0</v>
          </cell>
          <cell r="K92">
            <v>0</v>
          </cell>
          <cell r="L92">
            <v>0</v>
          </cell>
        </row>
        <row r="93">
          <cell r="A93" t="str">
            <v>SPL</v>
          </cell>
          <cell r="B93">
            <v>0</v>
          </cell>
          <cell r="C93">
            <v>0</v>
          </cell>
          <cell r="D93">
            <v>0</v>
          </cell>
          <cell r="E93">
            <v>0</v>
          </cell>
          <cell r="F93">
            <v>0</v>
          </cell>
          <cell r="G93">
            <v>0</v>
          </cell>
          <cell r="H93">
            <v>0</v>
          </cell>
          <cell r="I93">
            <v>0</v>
          </cell>
          <cell r="J93">
            <v>0</v>
          </cell>
          <cell r="K93">
            <v>0</v>
          </cell>
          <cell r="L93">
            <v>0</v>
          </cell>
        </row>
        <row r="94">
          <cell r="A94" t="str">
            <v>SSGC</v>
          </cell>
          <cell r="B94">
            <v>0</v>
          </cell>
          <cell r="C94">
            <v>0</v>
          </cell>
          <cell r="D94">
            <v>0</v>
          </cell>
          <cell r="E94">
            <v>0</v>
          </cell>
          <cell r="F94">
            <v>0</v>
          </cell>
          <cell r="G94">
            <v>0</v>
          </cell>
          <cell r="H94">
            <v>0</v>
          </cell>
          <cell r="I94">
            <v>0</v>
          </cell>
          <cell r="J94">
            <v>0</v>
          </cell>
          <cell r="K94">
            <v>0</v>
          </cell>
          <cell r="L94">
            <v>0</v>
          </cell>
        </row>
        <row r="95">
          <cell r="A95" t="str">
            <v>TELE</v>
          </cell>
          <cell r="B95">
            <v>0</v>
          </cell>
          <cell r="C95">
            <v>0</v>
          </cell>
          <cell r="D95">
            <v>0</v>
          </cell>
          <cell r="E95">
            <v>0</v>
          </cell>
          <cell r="F95">
            <v>0</v>
          </cell>
          <cell r="G95">
            <v>0</v>
          </cell>
          <cell r="H95">
            <v>0</v>
          </cell>
          <cell r="I95">
            <v>0</v>
          </cell>
          <cell r="J95">
            <v>0</v>
          </cell>
          <cell r="K95">
            <v>0</v>
          </cell>
          <cell r="L95">
            <v>0</v>
          </cell>
        </row>
        <row r="96">
          <cell r="A96" t="str">
            <v>THALL</v>
          </cell>
          <cell r="B96">
            <v>0</v>
          </cell>
          <cell r="C96">
            <v>0</v>
          </cell>
          <cell r="D96">
            <v>0</v>
          </cell>
          <cell r="E96">
            <v>0</v>
          </cell>
          <cell r="F96">
            <v>0</v>
          </cell>
          <cell r="G96">
            <v>0</v>
          </cell>
          <cell r="H96">
            <v>0</v>
          </cell>
          <cell r="I96">
            <v>0</v>
          </cell>
          <cell r="J96">
            <v>0</v>
          </cell>
          <cell r="K96">
            <v>0</v>
          </cell>
          <cell r="L96">
            <v>0</v>
          </cell>
        </row>
        <row r="97">
          <cell r="A97" t="str">
            <v>THCCL</v>
          </cell>
          <cell r="B97">
            <v>0</v>
          </cell>
          <cell r="C97">
            <v>0</v>
          </cell>
          <cell r="D97">
            <v>0</v>
          </cell>
          <cell r="E97">
            <v>0</v>
          </cell>
          <cell r="F97">
            <v>0</v>
          </cell>
          <cell r="G97">
            <v>0</v>
          </cell>
          <cell r="H97">
            <v>0</v>
          </cell>
          <cell r="I97">
            <v>0</v>
          </cell>
          <cell r="J97">
            <v>0</v>
          </cell>
          <cell r="K97">
            <v>0</v>
          </cell>
          <cell r="L97">
            <v>0</v>
          </cell>
        </row>
        <row r="98">
          <cell r="A98" t="str">
            <v>TRG</v>
          </cell>
          <cell r="B98">
            <v>0</v>
          </cell>
          <cell r="C98">
            <v>0</v>
          </cell>
          <cell r="D98">
            <v>0</v>
          </cell>
          <cell r="E98">
            <v>0</v>
          </cell>
          <cell r="F98">
            <v>0</v>
          </cell>
          <cell r="G98">
            <v>0</v>
          </cell>
          <cell r="H98">
            <v>0</v>
          </cell>
          <cell r="I98">
            <v>0</v>
          </cell>
          <cell r="J98">
            <v>0</v>
          </cell>
          <cell r="K98">
            <v>0</v>
          </cell>
          <cell r="L98">
            <v>0</v>
          </cell>
        </row>
        <row r="99">
          <cell r="A99" t="str">
            <v>TRIPF</v>
          </cell>
          <cell r="B99">
            <v>0</v>
          </cell>
          <cell r="C99">
            <v>0</v>
          </cell>
          <cell r="D99">
            <v>0</v>
          </cell>
          <cell r="E99">
            <v>0</v>
          </cell>
          <cell r="F99">
            <v>0</v>
          </cell>
          <cell r="G99">
            <v>0</v>
          </cell>
          <cell r="H99">
            <v>0</v>
          </cell>
          <cell r="I99">
            <v>0</v>
          </cell>
          <cell r="J99">
            <v>0</v>
          </cell>
          <cell r="K99">
            <v>0</v>
          </cell>
          <cell r="L99">
            <v>0</v>
          </cell>
        </row>
        <row r="100">
          <cell r="A100" t="str">
            <v>UBL</v>
          </cell>
          <cell r="B100">
            <v>0</v>
          </cell>
          <cell r="C100">
            <v>0</v>
          </cell>
          <cell r="D100">
            <v>0</v>
          </cell>
          <cell r="E100">
            <v>0</v>
          </cell>
          <cell r="F100">
            <v>0</v>
          </cell>
          <cell r="G100">
            <v>0</v>
          </cell>
          <cell r="H100">
            <v>0</v>
          </cell>
          <cell r="I100">
            <v>0</v>
          </cell>
          <cell r="J100">
            <v>0</v>
          </cell>
          <cell r="K100">
            <v>0</v>
          </cell>
          <cell r="L100">
            <v>0</v>
          </cell>
        </row>
        <row r="101">
          <cell r="A101" t="str">
            <v>WTL</v>
          </cell>
          <cell r="B101">
            <v>0</v>
          </cell>
          <cell r="C101">
            <v>0</v>
          </cell>
          <cell r="D101">
            <v>0</v>
          </cell>
          <cell r="E101">
            <v>0</v>
          </cell>
          <cell r="F101">
            <v>0</v>
          </cell>
          <cell r="G101">
            <v>0</v>
          </cell>
          <cell r="H101">
            <v>0</v>
          </cell>
          <cell r="I101">
            <v>0</v>
          </cell>
          <cell r="J101">
            <v>0</v>
          </cell>
          <cell r="K101">
            <v>0</v>
          </cell>
          <cell r="L101">
            <v>0</v>
          </cell>
        </row>
        <row r="102">
          <cell r="A102" t="str">
            <v>ZTL</v>
          </cell>
          <cell r="B102">
            <v>0</v>
          </cell>
          <cell r="C102">
            <v>0</v>
          </cell>
          <cell r="D102">
            <v>0</v>
          </cell>
          <cell r="E102">
            <v>0</v>
          </cell>
          <cell r="F102">
            <v>0</v>
          </cell>
          <cell r="G102">
            <v>0</v>
          </cell>
          <cell r="H102">
            <v>0</v>
          </cell>
          <cell r="I102">
            <v>0</v>
          </cell>
          <cell r="J102">
            <v>0</v>
          </cell>
          <cell r="K102">
            <v>0</v>
          </cell>
          <cell r="L102">
            <v>0</v>
          </cell>
        </row>
        <row r="103">
          <cell r="A103" t="str">
            <v>ATFF</v>
          </cell>
          <cell r="B103">
            <v>0</v>
          </cell>
          <cell r="C103">
            <v>0</v>
          </cell>
          <cell r="D103">
            <v>0</v>
          </cell>
          <cell r="E103">
            <v>0</v>
          </cell>
          <cell r="F103">
            <v>0</v>
          </cell>
          <cell r="G103">
            <v>0</v>
          </cell>
          <cell r="H103">
            <v>0</v>
          </cell>
          <cell r="I103">
            <v>0</v>
          </cell>
          <cell r="J103">
            <v>0</v>
          </cell>
          <cell r="K103">
            <v>0</v>
          </cell>
          <cell r="L103">
            <v>0</v>
          </cell>
        </row>
        <row r="104">
          <cell r="A104" t="str">
            <v>FDMF</v>
          </cell>
          <cell r="B104">
            <v>0</v>
          </cell>
          <cell r="C104">
            <v>0</v>
          </cell>
          <cell r="D104">
            <v>0</v>
          </cell>
          <cell r="E104">
            <v>0</v>
          </cell>
          <cell r="F104">
            <v>0</v>
          </cell>
          <cell r="G104">
            <v>0</v>
          </cell>
          <cell r="H104">
            <v>0</v>
          </cell>
          <cell r="I104">
            <v>0</v>
          </cell>
          <cell r="J104">
            <v>0</v>
          </cell>
          <cell r="K104">
            <v>0</v>
          </cell>
          <cell r="L104">
            <v>0</v>
          </cell>
        </row>
        <row r="105">
          <cell r="A105" t="str">
            <v>GASF</v>
          </cell>
          <cell r="B105">
            <v>0</v>
          </cell>
          <cell r="C105">
            <v>0</v>
          </cell>
          <cell r="D105">
            <v>0</v>
          </cell>
          <cell r="E105">
            <v>0</v>
          </cell>
          <cell r="F105">
            <v>0</v>
          </cell>
          <cell r="G105">
            <v>0</v>
          </cell>
          <cell r="H105">
            <v>0</v>
          </cell>
          <cell r="I105">
            <v>0</v>
          </cell>
          <cell r="J105">
            <v>0</v>
          </cell>
          <cell r="K105">
            <v>0</v>
          </cell>
          <cell r="L105">
            <v>0</v>
          </cell>
        </row>
        <row r="106">
          <cell r="A106" t="str">
            <v>JSVFL</v>
          </cell>
          <cell r="B106">
            <v>0</v>
          </cell>
          <cell r="C106">
            <v>0</v>
          </cell>
          <cell r="D106">
            <v>0</v>
          </cell>
          <cell r="E106">
            <v>0</v>
          </cell>
          <cell r="F106">
            <v>0</v>
          </cell>
          <cell r="G106">
            <v>0</v>
          </cell>
          <cell r="H106">
            <v>0</v>
          </cell>
          <cell r="I106">
            <v>0</v>
          </cell>
          <cell r="J106">
            <v>0</v>
          </cell>
          <cell r="K106">
            <v>0</v>
          </cell>
          <cell r="L106">
            <v>0</v>
          </cell>
        </row>
        <row r="107">
          <cell r="A107" t="str">
            <v>MBF</v>
          </cell>
          <cell r="B107">
            <v>0</v>
          </cell>
          <cell r="C107">
            <v>0</v>
          </cell>
          <cell r="D107">
            <v>0</v>
          </cell>
          <cell r="E107">
            <v>0</v>
          </cell>
          <cell r="F107">
            <v>0</v>
          </cell>
          <cell r="G107">
            <v>0</v>
          </cell>
          <cell r="H107">
            <v>0</v>
          </cell>
          <cell r="I107">
            <v>0</v>
          </cell>
          <cell r="J107">
            <v>0</v>
          </cell>
          <cell r="K107">
            <v>0</v>
          </cell>
          <cell r="L107">
            <v>0</v>
          </cell>
        </row>
        <row r="108">
          <cell r="A108" t="str">
            <v>PPFL</v>
          </cell>
          <cell r="B108">
            <v>0</v>
          </cell>
          <cell r="C108">
            <v>0</v>
          </cell>
          <cell r="D108">
            <v>0</v>
          </cell>
          <cell r="E108">
            <v>0</v>
          </cell>
          <cell r="F108">
            <v>0</v>
          </cell>
          <cell r="G108">
            <v>0</v>
          </cell>
          <cell r="H108">
            <v>0</v>
          </cell>
          <cell r="I108">
            <v>0</v>
          </cell>
          <cell r="J108">
            <v>0</v>
          </cell>
          <cell r="K108">
            <v>0</v>
          </cell>
          <cell r="L108">
            <v>0</v>
          </cell>
        </row>
        <row r="109">
          <cell r="A109" t="str">
            <v>PIF</v>
          </cell>
          <cell r="B109">
            <v>0</v>
          </cell>
          <cell r="C109">
            <v>0</v>
          </cell>
          <cell r="D109">
            <v>0</v>
          </cell>
          <cell r="E109">
            <v>0</v>
          </cell>
          <cell r="F109">
            <v>0</v>
          </cell>
          <cell r="G109">
            <v>0</v>
          </cell>
          <cell r="H109">
            <v>0</v>
          </cell>
          <cell r="I109">
            <v>0</v>
          </cell>
          <cell r="J109">
            <v>0</v>
          </cell>
          <cell r="K109">
            <v>0</v>
          </cell>
          <cell r="L109">
            <v>0</v>
          </cell>
        </row>
        <row r="110">
          <cell r="A110" t="str">
            <v>PGF</v>
          </cell>
          <cell r="B110">
            <v>0</v>
          </cell>
          <cell r="C110">
            <v>0</v>
          </cell>
          <cell r="D110">
            <v>0</v>
          </cell>
          <cell r="E110">
            <v>0</v>
          </cell>
          <cell r="F110">
            <v>0</v>
          </cell>
          <cell r="G110">
            <v>0</v>
          </cell>
          <cell r="H110">
            <v>0</v>
          </cell>
          <cell r="I110">
            <v>0</v>
          </cell>
          <cell r="J110">
            <v>0</v>
          </cell>
          <cell r="K110">
            <v>0</v>
          </cell>
          <cell r="L110">
            <v>0</v>
          </cell>
        </row>
        <row r="111">
          <cell r="A111" t="str">
            <v>SFWF</v>
          </cell>
          <cell r="B111">
            <v>0</v>
          </cell>
          <cell r="C111">
            <v>0</v>
          </cell>
          <cell r="D111">
            <v>0</v>
          </cell>
          <cell r="E111">
            <v>0</v>
          </cell>
          <cell r="F111">
            <v>0</v>
          </cell>
          <cell r="G111">
            <v>0</v>
          </cell>
          <cell r="H111">
            <v>0</v>
          </cell>
          <cell r="I111">
            <v>0</v>
          </cell>
          <cell r="J111">
            <v>0</v>
          </cell>
          <cell r="K111">
            <v>0</v>
          </cell>
          <cell r="L111">
            <v>0</v>
          </cell>
        </row>
        <row r="112">
          <cell r="A112" t="str">
            <v>UTPLCF</v>
          </cell>
          <cell r="B112">
            <v>0</v>
          </cell>
          <cell r="C112">
            <v>0</v>
          </cell>
          <cell r="D112">
            <v>0</v>
          </cell>
          <cell r="E112">
            <v>0</v>
          </cell>
          <cell r="F112">
            <v>0</v>
          </cell>
          <cell r="G112">
            <v>0</v>
          </cell>
          <cell r="H112">
            <v>0</v>
          </cell>
          <cell r="I112">
            <v>0</v>
          </cell>
          <cell r="J112">
            <v>0</v>
          </cell>
          <cell r="K112">
            <v>0</v>
          </cell>
          <cell r="L112">
            <v>0</v>
          </cell>
        </row>
        <row r="113">
          <cell r="A113" t="str">
            <v>LAKST</v>
          </cell>
          <cell r="B113">
            <v>0</v>
          </cell>
          <cell r="C113">
            <v>0</v>
          </cell>
          <cell r="D113">
            <v>0</v>
          </cell>
          <cell r="E113">
            <v>0</v>
          </cell>
          <cell r="F113">
            <v>0</v>
          </cell>
          <cell r="G113">
            <v>0</v>
          </cell>
          <cell r="H113">
            <v>0</v>
          </cell>
          <cell r="I113">
            <v>0</v>
          </cell>
          <cell r="J113">
            <v>0</v>
          </cell>
          <cell r="K113">
            <v>0</v>
          </cell>
          <cell r="L113">
            <v>0</v>
          </cell>
        </row>
        <row r="114">
          <cell r="A114" t="str">
            <v>PSAF</v>
          </cell>
          <cell r="B114">
            <v>0</v>
          </cell>
          <cell r="C114">
            <v>0</v>
          </cell>
          <cell r="D114">
            <v>0</v>
          </cell>
          <cell r="E114">
            <v>0</v>
          </cell>
          <cell r="F114">
            <v>0</v>
          </cell>
          <cell r="G114">
            <v>0</v>
          </cell>
          <cell r="H114">
            <v>0</v>
          </cell>
          <cell r="I114">
            <v>0</v>
          </cell>
          <cell r="J114">
            <v>0</v>
          </cell>
          <cell r="K114">
            <v>0</v>
          </cell>
          <cell r="L114">
            <v>0</v>
          </cell>
        </row>
        <row r="115">
          <cell r="A115" t="str">
            <v>JSGF</v>
          </cell>
          <cell r="B115">
            <v>0</v>
          </cell>
          <cell r="C115">
            <v>0</v>
          </cell>
          <cell r="D115">
            <v>0</v>
          </cell>
          <cell r="E115">
            <v>0</v>
          </cell>
          <cell r="F115">
            <v>0</v>
          </cell>
          <cell r="G115">
            <v>0</v>
          </cell>
          <cell r="H115">
            <v>0</v>
          </cell>
          <cell r="I115">
            <v>0</v>
          </cell>
          <cell r="J115">
            <v>0</v>
          </cell>
          <cell r="K115">
            <v>0</v>
          </cell>
          <cell r="L115">
            <v>0</v>
          </cell>
        </row>
        <row r="116">
          <cell r="A116" t="str">
            <v>PEF</v>
          </cell>
          <cell r="B116">
            <v>0</v>
          </cell>
          <cell r="C116">
            <v>0</v>
          </cell>
          <cell r="D116">
            <v>0</v>
          </cell>
          <cell r="E116">
            <v>0</v>
          </cell>
          <cell r="F116">
            <v>0</v>
          </cell>
          <cell r="G116">
            <v>0</v>
          </cell>
          <cell r="H116">
            <v>0</v>
          </cell>
          <cell r="I116">
            <v>0</v>
          </cell>
          <cell r="J116">
            <v>0</v>
          </cell>
          <cell r="K116">
            <v>0</v>
          </cell>
          <cell r="L116">
            <v>0</v>
          </cell>
        </row>
        <row r="117">
          <cell r="A117" t="str">
            <v>DGKCR1</v>
          </cell>
          <cell r="B117">
            <v>0</v>
          </cell>
          <cell r="C117">
            <v>0</v>
          </cell>
          <cell r="D117">
            <v>0</v>
          </cell>
          <cell r="E117">
            <v>0</v>
          </cell>
          <cell r="F117">
            <v>0</v>
          </cell>
          <cell r="G117">
            <v>0</v>
          </cell>
          <cell r="H117">
            <v>0</v>
          </cell>
          <cell r="I117">
            <v>0</v>
          </cell>
          <cell r="J117">
            <v>0</v>
          </cell>
          <cell r="K117">
            <v>0</v>
          </cell>
          <cell r="L117">
            <v>0</v>
          </cell>
        </row>
        <row r="150">
          <cell r="B150">
            <v>0</v>
          </cell>
          <cell r="C150">
            <v>3.7252902984619141E-8</v>
          </cell>
          <cell r="E150">
            <v>3405000</v>
          </cell>
          <cell r="F150">
            <v>191475033.6482316</v>
          </cell>
          <cell r="G150">
            <v>203030858.99999997</v>
          </cell>
          <cell r="H150">
            <v>11555825.351768378</v>
          </cell>
          <cell r="I150">
            <v>0</v>
          </cell>
          <cell r="J150">
            <v>0</v>
          </cell>
          <cell r="K150">
            <v>3405000</v>
          </cell>
          <cell r="L150">
            <v>191475033.64823163</v>
          </cell>
        </row>
        <row r="151">
          <cell r="A151" t="str">
            <v>CHECK</v>
          </cell>
          <cell r="B151">
            <v>0</v>
          </cell>
          <cell r="C151">
            <v>2.9802322387695313E-8</v>
          </cell>
          <cell r="E151">
            <v>3405000</v>
          </cell>
          <cell r="F151">
            <v>191475033.6482316</v>
          </cell>
          <cell r="G151">
            <v>203030858.99999997</v>
          </cell>
          <cell r="H151">
            <v>11555825.351768382</v>
          </cell>
          <cell r="I151">
            <v>0</v>
          </cell>
          <cell r="J151">
            <v>0</v>
          </cell>
          <cell r="K151">
            <v>3405000</v>
          </cell>
          <cell r="L151">
            <v>191475033.64823163</v>
          </cell>
        </row>
        <row r="152">
          <cell r="A152" t="str">
            <v>DIFF.</v>
          </cell>
          <cell r="B152">
            <v>0</v>
          </cell>
          <cell r="C152">
            <v>0</v>
          </cell>
          <cell r="E152">
            <v>0</v>
          </cell>
          <cell r="F152">
            <v>0</v>
          </cell>
          <cell r="G152">
            <v>0</v>
          </cell>
          <cell r="H152">
            <v>0</v>
          </cell>
          <cell r="I152">
            <v>0</v>
          </cell>
          <cell r="J152">
            <v>0</v>
          </cell>
          <cell r="K152">
            <v>0</v>
          </cell>
          <cell r="L152">
            <v>0</v>
          </cell>
        </row>
        <row r="153">
          <cell r="B153">
            <v>0</v>
          </cell>
          <cell r="C153">
            <v>0</v>
          </cell>
        </row>
        <row r="154">
          <cell r="A154" t="str">
            <v>RECON</v>
          </cell>
          <cell r="B154">
            <v>0</v>
          </cell>
          <cell r="C154">
            <v>0</v>
          </cell>
        </row>
      </sheetData>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rporate-Funded"/>
      <sheetName val="Corporate-Non Funded"/>
      <sheetName val="Commercial-Funded"/>
      <sheetName val="Commercial-Non Funded"/>
      <sheetName val="FI-Funded"/>
      <sheetName val="FI-Non Funded"/>
      <sheetName val="IBG-Funded"/>
      <sheetName val="IBG-Non Funded"/>
      <sheetName val="Retail"/>
      <sheetName val="Investments"/>
      <sheetName val="Cash Balances &amp; Placements"/>
      <sheetName val="Lookups"/>
      <sheetName val="T-BILL"/>
      <sheetName val="BS-OVS"/>
      <sheetName val="FX"/>
      <sheetName val="Sheet1"/>
      <sheetName val="Sheet4"/>
      <sheetName val="BSDOMOVS"/>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S"/>
      <sheetName val="COMP INC"/>
      <sheetName val="CFS"/>
      <sheetName val="SOMPF"/>
      <sheetName val="SIC"/>
      <sheetName val="SIP"/>
      <sheetName val="AFS"/>
      <sheetName val="DT HFT"/>
      <sheetName val="GIS"/>
      <sheetName val="DT AFS"/>
      <sheetName val="PIBs"/>
      <sheetName val="T-Bills (DT)"/>
      <sheetName val="MM TBills "/>
      <sheetName val="T-Bills (MM)"/>
      <sheetName val="Form 8"/>
      <sheetName val="Form 9"/>
      <sheetName val="Form 10"/>
      <sheetName val="1-2.2"/>
      <sheetName val="1-12"/>
      <sheetName val="13-16"/>
      <sheetName val="17-17.1.2"/>
      <sheetName val="17.1.2"/>
      <sheetName val="17.1.3-17.2"/>
      <sheetName val="17.3"/>
      <sheetName val="17.4 (2014)"/>
      <sheetName val="17.4 (2013)"/>
      <sheetName val="18.4 (2012)"/>
      <sheetName val="18.5-23"/>
      <sheetName val="Complainces - Od and Td"/>
      <sheetName val="tb-2014"/>
      <sheetName val="Lead"/>
      <sheetName val="WWF"/>
      <sheetName val="Tax Provision"/>
      <sheetName val="Links"/>
      <sheetName val="Tickmarks"/>
      <sheetName val="NAV match"/>
      <sheetName val="tb-2015"/>
    </sheetNames>
    <sheetDataSet>
      <sheetData sheetId="0">
        <row r="13">
          <cell r="K13">
            <v>44824742</v>
          </cell>
        </row>
      </sheetData>
      <sheetData sheetId="1">
        <row r="28">
          <cell r="E28">
            <v>19636495</v>
          </cell>
        </row>
      </sheetData>
      <sheetData sheetId="2" refreshError="1"/>
      <sheetData sheetId="3" refreshError="1"/>
      <sheetData sheetId="4" refreshError="1"/>
      <sheetData sheetId="5">
        <row r="15">
          <cell r="D15">
            <v>79262747</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2">
          <cell r="F2" t="str">
            <v>Preliminary</v>
          </cell>
        </row>
      </sheetData>
      <sheetData sheetId="32" refreshError="1"/>
      <sheetData sheetId="33" refreshError="1"/>
      <sheetData sheetId="34">
        <row r="1">
          <cell r="F1" t="str">
            <v>Preliminary</v>
          </cell>
        </row>
      </sheetData>
      <sheetData sheetId="35" refreshError="1"/>
      <sheetData sheetId="36" refreshError="1"/>
      <sheetData sheetId="37"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S"/>
      <sheetName val="OCI"/>
      <sheetName val="CFS"/>
      <sheetName val="SOMPF"/>
      <sheetName val="Note 1"/>
      <sheetName val="Notes 2-4.13"/>
      <sheetName val="Notes 5-7"/>
      <sheetName val="Note 7.1-7.1.2"/>
      <sheetName val="Notes 7.2"/>
      <sheetName val="Notes 7.3"/>
      <sheetName val="Note 7.4"/>
      <sheetName val="Notes 7.5-9"/>
      <sheetName val="Notes 10-14"/>
      <sheetName val="Notes 15-9"/>
      <sheetName val="Notes 20-22"/>
      <sheetName val="22.1.2"/>
      <sheetName val="22.1.3-22.2"/>
      <sheetName val="22.3"/>
      <sheetName val="22.4"/>
      <sheetName val="23"/>
      <sheetName val="Note 23-27"/>
      <sheetName val="Note 28-29"/>
      <sheetName val="TB ESF"/>
      <sheetName val="TB DSF"/>
      <sheetName val="TBMMSF"/>
      <sheetName val="TB CSF"/>
      <sheetName val="PURCHASE PIVOT"/>
      <sheetName val="REDEMPTION PIVOT"/>
      <sheetName val="PIVOT UNIT HE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ior loans"/>
      <sheetName val="SRF"/>
      <sheetName val="ECO-USD"/>
      <sheetName val="ECO-YEN"/>
      <sheetName val="ECO-FRF Conversion"/>
      <sheetName val="ECO-ECU"/>
      <sheetName val="JEXIM-YEN"/>
      <sheetName val="COFACE-ECU"/>
      <sheetName val="MITI-JPY"/>
      <sheetName val="SACE-ECU"/>
      <sheetName val="CDC-GBP"/>
      <sheetName val="Reasoning"/>
      <sheetName val="Tickmarks"/>
      <sheetName val="for Siddiqui Sahib A"/>
    </sheetNames>
    <sheetDataSet>
      <sheetData sheetId="0" refreshError="1"/>
      <sheetData sheetId="1" refreshError="1">
        <row r="25">
          <cell r="I25">
            <v>114553725.34000003</v>
          </cell>
        </row>
        <row r="33">
          <cell r="A33" t="str">
            <v>Change is due to repayment of principal as per repayment schedule amounting Rs.271,521,238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ement June09"/>
      <sheetName val="Verification Purchases"/>
      <sheetName val="Verification of Sales"/>
      <sheetName val="Dividend"/>
      <sheetName val="Tickmarks"/>
      <sheetName val="Movement"/>
      <sheetName val="MOvement Sched."/>
    </sheetNames>
    <sheetDataSet>
      <sheetData sheetId="0" refreshError="1"/>
      <sheetData sheetId="1" refreshError="1"/>
      <sheetData sheetId="2">
        <row r="3">
          <cell r="E3">
            <v>966404653</v>
          </cell>
        </row>
      </sheetData>
      <sheetData sheetId="3" refreshError="1"/>
      <sheetData sheetId="4" refreshError="1"/>
      <sheetData sheetId="5" refreshError="1"/>
      <sheetData sheetId="6"/>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tion"/>
      <sheetName val="full year policy"/>
      <sheetName val="proportionate policy"/>
      <sheetName val="Depreciation"/>
      <sheetName val="Adjustments"/>
      <sheetName val="dep-add"/>
      <sheetName val="Total Additions"/>
      <sheetName val="Fully depreciated asset"/>
      <sheetName val="Leased assets"/>
      <sheetName val="BILUSZY"/>
    </sheetNames>
    <sheetDataSet>
      <sheetData sheetId="0"/>
      <sheetData sheetId="1"/>
      <sheetData sheetId="2"/>
      <sheetData sheetId="3"/>
      <sheetData sheetId="4"/>
      <sheetData sheetId="5"/>
      <sheetData sheetId="6">
        <row r="15">
          <cell r="C15">
            <v>37400</v>
          </cell>
        </row>
        <row r="22">
          <cell r="C22">
            <v>12000</v>
          </cell>
        </row>
      </sheetData>
      <sheetData sheetId="7"/>
      <sheetData sheetId="8"/>
      <sheetData sheetId="9"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OVT. SEC."/>
      <sheetName val="INCOME FUNDS "/>
      <sheetName val="MOV IN EQUITY SEC."/>
      <sheetName val="Equity portfolio"/>
      <sheetName val="TFCs 2"/>
      <sheetName val="DEBT SEC."/>
      <sheetName val="REV REPO CFS"/>
      <sheetName val="REPO TRANS"/>
      <sheetName val="FUTURE TRANSAC"/>
      <sheetName val="LOANS &amp; ADVANCES"/>
      <sheetName val="REPORT"/>
    </sheetNames>
    <sheetDataSet>
      <sheetData sheetId="0" refreshError="1"/>
      <sheetData sheetId="1" refreshError="1"/>
      <sheetData sheetId="2" refreshError="1"/>
      <sheetData sheetId="3" refreshError="1"/>
      <sheetData sheetId="4">
        <row r="8">
          <cell r="B8" t="str">
            <v>Issuer</v>
          </cell>
          <cell r="C8" t="str">
            <v>Instrument Rating</v>
          </cell>
          <cell r="D8" t="str">
            <v>Issue Date</v>
          </cell>
          <cell r="E8" t="str">
            <v>Purchase Date</v>
          </cell>
          <cell r="F8" t="str">
            <v>Maturity Date</v>
          </cell>
          <cell r="G8" t="str">
            <v>Face Value of Outstanding TFCs as at</v>
          </cell>
          <cell r="H8" t="str">
            <v>Purchase Price</v>
          </cell>
          <cell r="I8" t="str">
            <v>Purchase Cost</v>
          </cell>
          <cell r="J8" t="str">
            <v># of Units</v>
          </cell>
          <cell r="K8" t="str">
            <v>Coupon Rate</v>
          </cell>
          <cell r="L8" t="str">
            <v>Current Yield</v>
          </cell>
          <cell r="M8" t="str">
            <v>Redeem Value Per TFC</v>
          </cell>
          <cell r="N8" t="str">
            <v>Market Price</v>
          </cell>
          <cell r="O8" t="str">
            <v>Market Value</v>
          </cell>
          <cell r="P8" t="str">
            <v>Appreciation/ (Depreciation)</v>
          </cell>
          <cell r="Q8" t="str">
            <v>Total Days to Maturity From Purchase Date</v>
          </cell>
          <cell r="R8" t="str">
            <v>No of Days up to</v>
          </cell>
          <cell r="S8" t="str">
            <v>No. of Days Left in Maturity After</v>
          </cell>
          <cell r="T8" t="str">
            <v>Last Coupon Date</v>
          </cell>
          <cell r="U8" t="str">
            <v>Next Coupon Date</v>
          </cell>
          <cell r="V8" t="str">
            <v>Cut off Date</v>
          </cell>
          <cell r="W8" t="str">
            <v>Coupon Days</v>
          </cell>
          <cell r="X8" t="str">
            <v>Accrued Days</v>
          </cell>
          <cell r="Y8" t="str">
            <v>Premium/ Discount on Purchase</v>
          </cell>
          <cell r="Z8" t="str">
            <v>Premium /Disc.  Amortised up to</v>
          </cell>
          <cell r="AA8" t="str">
            <v>Unamortised Premium</v>
          </cell>
          <cell r="AB8" t="str">
            <v>Amortised Cost / Book Value</v>
          </cell>
          <cell r="AC8" t="str">
            <v>Coupon Accrual up to</v>
          </cell>
          <cell r="AD8" t="str">
            <v>Coupon A/Cs #</v>
          </cell>
          <cell r="AE8" t="str">
            <v>Coupon Accrued</v>
          </cell>
          <cell r="AF8" t="str">
            <v>Coupon for the Month</v>
          </cell>
          <cell r="AG8" t="str">
            <v>AmortisedA/Cs #</v>
          </cell>
          <cell r="AH8" t="str">
            <v>Amortised  Prem/disc.</v>
          </cell>
          <cell r="AI8" t="str">
            <v xml:space="preserve">Amortised  Prem/disc. for the Month </v>
          </cell>
        </row>
        <row r="9">
          <cell r="C9" t="str">
            <v>Rating</v>
          </cell>
          <cell r="N9">
            <v>40036</v>
          </cell>
          <cell r="R9">
            <v>40036</v>
          </cell>
          <cell r="S9">
            <v>40036</v>
          </cell>
          <cell r="Z9">
            <v>40036</v>
          </cell>
          <cell r="AC9">
            <v>40036</v>
          </cell>
        </row>
        <row r="13">
          <cell r="B13" t="str">
            <v>AVARI HOTELS-TFC (30-04-09)</v>
          </cell>
          <cell r="C13" t="str">
            <v>A-</v>
          </cell>
          <cell r="D13">
            <v>39933</v>
          </cell>
          <cell r="E13">
            <v>39951</v>
          </cell>
          <cell r="F13">
            <v>42490</v>
          </cell>
          <cell r="G13">
            <v>3333</v>
          </cell>
          <cell r="H13">
            <v>80</v>
          </cell>
          <cell r="I13">
            <v>2666.4</v>
          </cell>
          <cell r="J13">
            <v>1</v>
          </cell>
          <cell r="K13">
            <v>0.16600000000000001</v>
          </cell>
          <cell r="L13">
            <v>0.20749999999999999</v>
          </cell>
          <cell r="M13">
            <v>3333</v>
          </cell>
          <cell r="N13">
            <v>92.890299999999996</v>
          </cell>
          <cell r="O13">
            <v>3096.0336989999996</v>
          </cell>
          <cell r="P13">
            <v>393.9276730055135</v>
          </cell>
          <cell r="Q13">
            <v>2539</v>
          </cell>
          <cell r="R13">
            <v>136</v>
          </cell>
          <cell r="S13">
            <v>2403</v>
          </cell>
          <cell r="T13">
            <v>39933</v>
          </cell>
          <cell r="U13">
            <v>40116</v>
          </cell>
          <cell r="V13">
            <v>40086</v>
          </cell>
          <cell r="W13">
            <v>183</v>
          </cell>
          <cell r="X13">
            <v>154</v>
          </cell>
          <cell r="Y13">
            <v>-666.6</v>
          </cell>
          <cell r="Z13">
            <v>-35.706025994486012</v>
          </cell>
          <cell r="AA13">
            <v>-630.89397400551388</v>
          </cell>
          <cell r="AB13">
            <v>2702.1060259944861</v>
          </cell>
          <cell r="AC13">
            <v>233.43784109589041</v>
          </cell>
          <cell r="AD13" t="str">
            <v>212636-5871</v>
          </cell>
          <cell r="AE13">
            <v>187.96</v>
          </cell>
          <cell r="AF13">
            <v>45.477841095890398</v>
          </cell>
          <cell r="AG13" t="str">
            <v>212636-5801</v>
          </cell>
          <cell r="AH13">
            <v>638.77</v>
          </cell>
          <cell r="AI13">
            <v>7.8760259944860991</v>
          </cell>
        </row>
        <row r="15">
          <cell r="B15" t="str">
            <v>ORIX LEASING PAKISTAN LTD-TFC (15-01-08)</v>
          </cell>
          <cell r="C15" t="str">
            <v>AA</v>
          </cell>
          <cell r="D15">
            <v>39462</v>
          </cell>
          <cell r="E15">
            <v>39974</v>
          </cell>
          <cell r="F15">
            <v>41289</v>
          </cell>
          <cell r="G15">
            <v>25000000</v>
          </cell>
          <cell r="H15">
            <v>98.33</v>
          </cell>
          <cell r="I15">
            <v>24582500</v>
          </cell>
          <cell r="J15">
            <v>250</v>
          </cell>
          <cell r="K15">
            <v>0.13200000000000001</v>
          </cell>
          <cell r="L15">
            <v>0.13424183870639683</v>
          </cell>
          <cell r="M15">
            <v>100000</v>
          </cell>
          <cell r="N15">
            <v>82.410899999999998</v>
          </cell>
          <cell r="O15">
            <v>20602725</v>
          </cell>
          <cell r="P15">
            <v>-4015651.4258555137</v>
          </cell>
          <cell r="Q15">
            <v>1315</v>
          </cell>
          <cell r="R15">
            <v>113</v>
          </cell>
          <cell r="S15">
            <v>1202</v>
          </cell>
          <cell r="T15">
            <v>40009</v>
          </cell>
          <cell r="U15">
            <v>40193</v>
          </cell>
          <cell r="V15">
            <v>40086</v>
          </cell>
          <cell r="W15">
            <v>184</v>
          </cell>
          <cell r="X15">
            <v>78</v>
          </cell>
          <cell r="Y15">
            <v>-417500</v>
          </cell>
          <cell r="Z15">
            <v>-35876.425855513306</v>
          </cell>
          <cell r="AA15">
            <v>-381623.57414448669</v>
          </cell>
          <cell r="AB15">
            <v>24618376.425855514</v>
          </cell>
          <cell r="AC15">
            <v>705205.47945205483</v>
          </cell>
          <cell r="AD15" t="str">
            <v>202975-5871</v>
          </cell>
          <cell r="AE15">
            <v>433972.7</v>
          </cell>
          <cell r="AF15">
            <v>271232.77945205482</v>
          </cell>
          <cell r="AG15" t="str">
            <v>202975-5801</v>
          </cell>
          <cell r="AH15">
            <v>391148.29</v>
          </cell>
          <cell r="AI15">
            <v>9524.7158555132919</v>
          </cell>
        </row>
        <row r="17">
          <cell r="B17" t="str">
            <v>AZGARD NINE LTD- TFC (04-12-07) PP</v>
          </cell>
          <cell r="C17" t="str">
            <v>AA-</v>
          </cell>
          <cell r="D17">
            <v>39420</v>
          </cell>
          <cell r="E17">
            <v>39974</v>
          </cell>
          <cell r="F17">
            <v>41977</v>
          </cell>
          <cell r="G17">
            <v>64961000</v>
          </cell>
          <cell r="H17">
            <v>97.86</v>
          </cell>
          <cell r="I17">
            <v>63570834.600000001</v>
          </cell>
          <cell r="J17">
            <v>13000</v>
          </cell>
          <cell r="K17">
            <v>0.15989999999999999</v>
          </cell>
          <cell r="L17">
            <v>0.16339668914776209</v>
          </cell>
          <cell r="M17">
            <v>4997</v>
          </cell>
          <cell r="N17">
            <v>99.029600000000002</v>
          </cell>
          <cell r="O17">
            <v>64330618.456000008</v>
          </cell>
          <cell r="P17">
            <v>681357.15095756948</v>
          </cell>
          <cell r="Q17">
            <v>2003</v>
          </cell>
          <cell r="R17">
            <v>113</v>
          </cell>
          <cell r="S17">
            <v>1890</v>
          </cell>
          <cell r="T17">
            <v>39968</v>
          </cell>
          <cell r="U17">
            <v>40151</v>
          </cell>
          <cell r="V17">
            <v>40086</v>
          </cell>
          <cell r="W17">
            <v>183</v>
          </cell>
          <cell r="X17">
            <v>119</v>
          </cell>
          <cell r="Y17">
            <v>-1390165.4</v>
          </cell>
          <cell r="Z17">
            <v>-78426.705042436253</v>
          </cell>
          <cell r="AA17">
            <v>-1311738.6949575623</v>
          </cell>
          <cell r="AB17">
            <v>63649261.305042438</v>
          </cell>
          <cell r="AC17">
            <v>3386532.6139726019</v>
          </cell>
          <cell r="AD17" t="str">
            <v>208159-5871</v>
          </cell>
          <cell r="AE17">
            <v>2532784.9</v>
          </cell>
          <cell r="AF17">
            <v>853747.71397260204</v>
          </cell>
          <cell r="AG17" t="str">
            <v>208159-5801</v>
          </cell>
          <cell r="AH17">
            <v>1332559.94</v>
          </cell>
          <cell r="AI17">
            <v>20821.245042437688</v>
          </cell>
        </row>
        <row r="19">
          <cell r="B19" t="str">
            <v>PAK AMERICAN FERTILIZER LTD-SUKUK (06-08-08)</v>
          </cell>
          <cell r="C19" t="str">
            <v>AA-</v>
          </cell>
          <cell r="D19">
            <v>39666</v>
          </cell>
          <cell r="E19">
            <v>39974</v>
          </cell>
          <cell r="F19">
            <v>42222</v>
          </cell>
          <cell r="G19">
            <v>24000000</v>
          </cell>
          <cell r="H19">
            <v>88.5</v>
          </cell>
          <cell r="I19">
            <v>21240000</v>
          </cell>
          <cell r="J19">
            <v>4800</v>
          </cell>
          <cell r="K19">
            <v>0.14029999999999998</v>
          </cell>
          <cell r="L19">
            <v>0.15853107344632766</v>
          </cell>
          <cell r="M19">
            <v>5000</v>
          </cell>
          <cell r="N19">
            <v>89.954999999999998</v>
          </cell>
          <cell r="O19">
            <v>21589200</v>
          </cell>
          <cell r="P19">
            <v>210463.34519572929</v>
          </cell>
          <cell r="Q19">
            <v>2248</v>
          </cell>
          <cell r="R19">
            <v>113</v>
          </cell>
          <cell r="S19">
            <v>2135</v>
          </cell>
          <cell r="T19">
            <v>40031</v>
          </cell>
          <cell r="U19">
            <v>40215</v>
          </cell>
          <cell r="V19">
            <v>40086</v>
          </cell>
          <cell r="W19">
            <v>184</v>
          </cell>
          <cell r="X19">
            <v>56</v>
          </cell>
          <cell r="Y19">
            <v>-2760000</v>
          </cell>
          <cell r="Z19">
            <v>-138736.65480427045</v>
          </cell>
          <cell r="AA19">
            <v>-2621263.3451957298</v>
          </cell>
          <cell r="AB19">
            <v>21378736.654804271</v>
          </cell>
          <cell r="AC19">
            <v>516611.50684931502</v>
          </cell>
          <cell r="AD19" t="str">
            <v>208140-5871</v>
          </cell>
          <cell r="AE19">
            <v>239855.34</v>
          </cell>
          <cell r="AF19">
            <v>276756.16684931505</v>
          </cell>
          <cell r="AG19" t="str">
            <v>208140-5801</v>
          </cell>
          <cell r="AH19">
            <v>2658096.09</v>
          </cell>
          <cell r="AI19">
            <v>36832.7448042701</v>
          </cell>
        </row>
        <row r="21">
          <cell r="B21" t="str">
            <v>PAK AMERICAN FERTILIZER LTD-TFC (30-11-07)</v>
          </cell>
          <cell r="C21" t="str">
            <v>AA-</v>
          </cell>
          <cell r="D21">
            <v>39416</v>
          </cell>
          <cell r="E21">
            <v>39974</v>
          </cell>
          <cell r="F21">
            <v>41973</v>
          </cell>
          <cell r="G21">
            <v>19988000</v>
          </cell>
          <cell r="H21">
            <v>97.55</v>
          </cell>
          <cell r="I21">
            <v>19498294</v>
          </cell>
          <cell r="J21">
            <v>4000</v>
          </cell>
          <cell r="K21">
            <v>0.1552</v>
          </cell>
          <cell r="L21">
            <v>0.15909789851358278</v>
          </cell>
          <cell r="M21">
            <v>4997</v>
          </cell>
          <cell r="N21">
            <v>97.921400000000006</v>
          </cell>
          <cell r="O21">
            <v>19572529.432</v>
          </cell>
          <cell r="P21">
            <v>46553.201884943992</v>
          </cell>
          <cell r="Q21">
            <v>1999</v>
          </cell>
          <cell r="R21">
            <v>113</v>
          </cell>
          <cell r="S21">
            <v>1886</v>
          </cell>
          <cell r="T21">
            <v>39963</v>
          </cell>
          <cell r="U21">
            <v>40147</v>
          </cell>
          <cell r="V21">
            <v>40086</v>
          </cell>
          <cell r="W21">
            <v>184</v>
          </cell>
          <cell r="X21">
            <v>124</v>
          </cell>
          <cell r="Y21">
            <v>-489706</v>
          </cell>
          <cell r="Z21">
            <v>-27682.230115057526</v>
          </cell>
          <cell r="AA21">
            <v>-462023.76988494245</v>
          </cell>
          <cell r="AB21">
            <v>19525976.230115056</v>
          </cell>
          <cell r="AC21">
            <v>1053876.8832876713</v>
          </cell>
          <cell r="AD21" t="str">
            <v>212717-5871</v>
          </cell>
          <cell r="AE21">
            <v>798906.67</v>
          </cell>
          <cell r="AF21">
            <v>254970.21328767121</v>
          </cell>
          <cell r="AG21" t="str">
            <v>212717-5801</v>
          </cell>
          <cell r="AH21">
            <v>469373.03</v>
          </cell>
          <cell r="AI21">
            <v>7349.2601150575792</v>
          </cell>
        </row>
        <row r="23">
          <cell r="B23" t="str">
            <v>PACE (PAKISTAN) LTD-TFC (15-02-08)</v>
          </cell>
          <cell r="C23" t="str">
            <v>AA-</v>
          </cell>
          <cell r="D23">
            <v>39493</v>
          </cell>
          <cell r="E23">
            <v>39997</v>
          </cell>
          <cell r="F23">
            <v>41320</v>
          </cell>
          <cell r="G23">
            <v>49970000</v>
          </cell>
          <cell r="H23">
            <v>83</v>
          </cell>
          <cell r="I23">
            <v>41473400</v>
          </cell>
          <cell r="J23">
            <v>10000</v>
          </cell>
          <cell r="K23">
            <v>0.1578</v>
          </cell>
          <cell r="L23">
            <v>0.19012827499071694</v>
          </cell>
          <cell r="M23">
            <v>4997</v>
          </cell>
          <cell r="N23">
            <v>84.466700000000003</v>
          </cell>
          <cell r="O23">
            <v>42208009.990000002</v>
          </cell>
          <cell r="P23">
            <v>156609.99000000209</v>
          </cell>
          <cell r="Q23">
            <v>1323</v>
          </cell>
          <cell r="R23">
            <v>90</v>
          </cell>
          <cell r="S23">
            <v>1233</v>
          </cell>
          <cell r="T23">
            <v>40040</v>
          </cell>
          <cell r="U23">
            <v>40224</v>
          </cell>
          <cell r="V23">
            <v>40086</v>
          </cell>
          <cell r="W23">
            <v>184</v>
          </cell>
          <cell r="X23">
            <v>47</v>
          </cell>
          <cell r="Y23">
            <v>-8496600</v>
          </cell>
          <cell r="Z23">
            <v>-578000</v>
          </cell>
          <cell r="AA23">
            <v>-7918600</v>
          </cell>
          <cell r="AB23">
            <v>42051400</v>
          </cell>
          <cell r="AC23">
            <v>1015363.0191780822</v>
          </cell>
          <cell r="AD23" t="str">
            <v>210803-5871</v>
          </cell>
          <cell r="AE23">
            <v>367258.96</v>
          </cell>
          <cell r="AF23">
            <v>648104.05917808227</v>
          </cell>
          <cell r="AG23" t="str">
            <v>210803-5801</v>
          </cell>
          <cell r="AH23">
            <v>8111266.6699999999</v>
          </cell>
          <cell r="AI23">
            <v>192666.67</v>
          </cell>
        </row>
        <row r="25">
          <cell r="B25" t="str">
            <v>PAKISTAN MOBILE COMMUNICATION LTD-TFC (28-10-08)</v>
          </cell>
          <cell r="C25" t="str">
            <v>AA-</v>
          </cell>
          <cell r="D25">
            <v>39749</v>
          </cell>
          <cell r="E25">
            <v>39997</v>
          </cell>
          <cell r="F25">
            <v>41575</v>
          </cell>
          <cell r="G25">
            <v>30000000</v>
          </cell>
          <cell r="H25">
            <v>97.89</v>
          </cell>
          <cell r="I25">
            <v>29367000</v>
          </cell>
          <cell r="J25">
            <v>6000</v>
          </cell>
          <cell r="K25">
            <v>0.15010000000000001</v>
          </cell>
          <cell r="L25">
            <v>0.15333537644294618</v>
          </cell>
          <cell r="M25">
            <v>5000</v>
          </cell>
          <cell r="N25">
            <v>92.25</v>
          </cell>
          <cell r="O25">
            <v>27675000</v>
          </cell>
          <cell r="P25">
            <v>-1728102.6615969576</v>
          </cell>
          <cell r="Q25">
            <v>1578</v>
          </cell>
          <cell r="R25">
            <v>90</v>
          </cell>
          <cell r="S25">
            <v>1488</v>
          </cell>
          <cell r="T25">
            <v>39931</v>
          </cell>
          <cell r="U25">
            <v>40114</v>
          </cell>
          <cell r="V25">
            <v>40086</v>
          </cell>
          <cell r="W25">
            <v>183</v>
          </cell>
          <cell r="X25">
            <v>156</v>
          </cell>
          <cell r="Y25">
            <v>-633000</v>
          </cell>
          <cell r="Z25">
            <v>-36102.661596958176</v>
          </cell>
          <cell r="AA25">
            <v>-596897.33840304182</v>
          </cell>
          <cell r="AB25">
            <v>29403102.661596958</v>
          </cell>
          <cell r="AC25">
            <v>1924569.8630136987</v>
          </cell>
          <cell r="AD25" t="str">
            <v>204099-5871</v>
          </cell>
          <cell r="AE25">
            <v>1554460.27</v>
          </cell>
          <cell r="AF25">
            <v>370109.5930136987</v>
          </cell>
          <cell r="AG25" t="str">
            <v>204099-5801</v>
          </cell>
          <cell r="AH25">
            <v>608931.56000000006</v>
          </cell>
          <cell r="AI25">
            <v>12034.221596958232</v>
          </cell>
        </row>
        <row r="27">
          <cell r="B27" t="str">
            <v>ENGRO CHEMICAL PAKISTAN LTD-TFC (18-03-08) (PRP-I)</v>
          </cell>
          <cell r="C27" t="str">
            <v>AA</v>
          </cell>
          <cell r="D27">
            <v>39525</v>
          </cell>
          <cell r="E27">
            <v>40004</v>
          </cell>
          <cell r="F27">
            <v>43177</v>
          </cell>
          <cell r="G27">
            <v>67000000</v>
          </cell>
          <cell r="H27">
            <v>86.75</v>
          </cell>
          <cell r="I27">
            <v>58122500</v>
          </cell>
          <cell r="J27">
            <v>13400</v>
          </cell>
          <cell r="K27">
            <v>0.14369999999999999</v>
          </cell>
          <cell r="L27">
            <v>0.16564841498559077</v>
          </cell>
          <cell r="M27">
            <v>5000</v>
          </cell>
          <cell r="N27">
            <v>88</v>
          </cell>
          <cell r="O27">
            <v>58960000</v>
          </cell>
          <cell r="P27">
            <v>605280.49164827913</v>
          </cell>
          <cell r="Q27">
            <v>3173</v>
          </cell>
          <cell r="R27">
            <v>83</v>
          </cell>
          <cell r="S27">
            <v>3090</v>
          </cell>
          <cell r="T27">
            <v>40074</v>
          </cell>
          <cell r="U27">
            <v>40255</v>
          </cell>
          <cell r="V27">
            <v>40086</v>
          </cell>
          <cell r="W27">
            <v>181</v>
          </cell>
          <cell r="X27">
            <v>13</v>
          </cell>
          <cell r="Y27">
            <v>-8877500</v>
          </cell>
          <cell r="Z27">
            <v>-232219.50835171761</v>
          </cell>
          <cell r="AA27">
            <v>-8645280.4916482829</v>
          </cell>
          <cell r="AB27">
            <v>58354719.508351721</v>
          </cell>
          <cell r="AC27">
            <v>342911.50684931508</v>
          </cell>
          <cell r="AD27" t="str">
            <v>212822-5871</v>
          </cell>
          <cell r="AE27">
            <v>0</v>
          </cell>
          <cell r="AF27">
            <v>342911.50684931508</v>
          </cell>
          <cell r="AG27" t="str">
            <v>212822-5801</v>
          </cell>
          <cell r="AH27">
            <v>8729215.25</v>
          </cell>
          <cell r="AI27">
            <v>83934.758351717144</v>
          </cell>
        </row>
        <row r="29">
          <cell r="B29" t="str">
            <v>ENGRO CHEMICAL PAKISTAN LTD-TFC (18-03-08) (PRP-II)</v>
          </cell>
          <cell r="C29" t="str">
            <v>AA</v>
          </cell>
          <cell r="D29">
            <v>39525</v>
          </cell>
          <cell r="E29">
            <v>40010</v>
          </cell>
          <cell r="F29">
            <v>43177</v>
          </cell>
          <cell r="G29">
            <v>20000000</v>
          </cell>
          <cell r="H29">
            <v>87.67</v>
          </cell>
          <cell r="I29">
            <v>17534000</v>
          </cell>
          <cell r="J29">
            <v>4000</v>
          </cell>
          <cell r="K29">
            <v>0.13920000000000002</v>
          </cell>
          <cell r="L29">
            <v>0.15877723280483635</v>
          </cell>
          <cell r="M29">
            <v>5000</v>
          </cell>
          <cell r="N29">
            <v>86</v>
          </cell>
          <cell r="O29">
            <v>17200000</v>
          </cell>
          <cell r="P29">
            <v>-393956.42563940585</v>
          </cell>
          <cell r="Q29">
            <v>3167</v>
          </cell>
          <cell r="R29">
            <v>77</v>
          </cell>
          <cell r="S29">
            <v>3090</v>
          </cell>
          <cell r="T29">
            <v>40074</v>
          </cell>
          <cell r="U29">
            <v>40255</v>
          </cell>
          <cell r="V29">
            <v>40086</v>
          </cell>
          <cell r="W29">
            <v>181</v>
          </cell>
          <cell r="X29">
            <v>13</v>
          </cell>
          <cell r="Y29">
            <v>-2466000</v>
          </cell>
          <cell r="Z29">
            <v>-59956.425639406378</v>
          </cell>
          <cell r="AA29">
            <v>-2406043.5743605937</v>
          </cell>
          <cell r="AB29">
            <v>17593956.425639406</v>
          </cell>
          <cell r="AC29">
            <v>99156.164383561671</v>
          </cell>
          <cell r="AD29" t="str">
            <v>212873-5871</v>
          </cell>
          <cell r="AE29">
            <v>0</v>
          </cell>
          <cell r="AF29">
            <v>99156.164383561671</v>
          </cell>
          <cell r="AG29" t="str">
            <v>212873-5801</v>
          </cell>
          <cell r="AH29">
            <v>2429403.2200000002</v>
          </cell>
          <cell r="AI29">
            <v>23359.645639406517</v>
          </cell>
        </row>
        <row r="31">
          <cell r="B31" t="str">
            <v>KARACHI SHIPYARD &amp; ENGINEERING WORKS LTD-SUKUK (04-02-08)</v>
          </cell>
          <cell r="C31" t="str">
            <v>GG</v>
          </cell>
          <cell r="D31">
            <v>39482</v>
          </cell>
          <cell r="E31">
            <v>40065</v>
          </cell>
          <cell r="F31">
            <v>42404</v>
          </cell>
          <cell r="G31">
            <v>29600000</v>
          </cell>
          <cell r="H31">
            <v>98.084459459459467</v>
          </cell>
          <cell r="I31">
            <v>29033000</v>
          </cell>
          <cell r="J31">
            <v>5920</v>
          </cell>
          <cell r="K31">
            <v>0.124</v>
          </cell>
          <cell r="L31">
            <v>0.12642165811318154</v>
          </cell>
          <cell r="M31">
            <v>5000</v>
          </cell>
          <cell r="N31">
            <v>98.084500000000006</v>
          </cell>
          <cell r="O31">
            <v>29033012.000000004</v>
          </cell>
          <cell r="P31">
            <v>-5321.0483112409711</v>
          </cell>
          <cell r="Q31">
            <v>2339</v>
          </cell>
          <cell r="R31">
            <v>22</v>
          </cell>
          <cell r="S31">
            <v>2317</v>
          </cell>
          <cell r="T31">
            <v>40029</v>
          </cell>
          <cell r="U31">
            <v>40213</v>
          </cell>
          <cell r="V31">
            <v>40086</v>
          </cell>
          <cell r="W31">
            <v>184</v>
          </cell>
          <cell r="X31">
            <v>58</v>
          </cell>
          <cell r="Y31">
            <v>-567000</v>
          </cell>
          <cell r="Z31">
            <v>-5333.0483112441216</v>
          </cell>
          <cell r="AA31">
            <v>-561666.95168875589</v>
          </cell>
          <cell r="AB31">
            <v>29038333.048311245</v>
          </cell>
          <cell r="AC31">
            <v>583241.64383561641</v>
          </cell>
          <cell r="AD31" t="str">
            <v>212725-5871</v>
          </cell>
          <cell r="AE31">
            <v>362012</v>
          </cell>
          <cell r="AF31">
            <v>221229.64383561641</v>
          </cell>
          <cell r="AG31" t="str">
            <v>212725-5801</v>
          </cell>
          <cell r="AH31">
            <v>567000</v>
          </cell>
          <cell r="AI31">
            <v>5333.0483112441143</v>
          </cell>
        </row>
        <row r="33">
          <cell r="B33" t="str">
            <v>AZGARD NINE LTD- TFC (20-09-05)</v>
          </cell>
          <cell r="C33" t="str">
            <v>AA-</v>
          </cell>
          <cell r="D33">
            <v>38615</v>
          </cell>
          <cell r="E33">
            <v>40086</v>
          </cell>
          <cell r="F33">
            <v>41172</v>
          </cell>
          <cell r="G33">
            <v>18725000</v>
          </cell>
          <cell r="H33">
            <v>94</v>
          </cell>
          <cell r="I33">
            <v>17601500</v>
          </cell>
          <cell r="J33">
            <v>5000</v>
          </cell>
          <cell r="K33">
            <v>0.15060000000000001</v>
          </cell>
          <cell r="L33">
            <v>0.1602127659574468</v>
          </cell>
          <cell r="M33">
            <v>3745</v>
          </cell>
          <cell r="N33">
            <v>94</v>
          </cell>
          <cell r="O33">
            <v>17601500</v>
          </cell>
          <cell r="P33">
            <v>-1034.5303867384791</v>
          </cell>
          <cell r="Q33">
            <v>1086</v>
          </cell>
          <cell r="R33">
            <v>1</v>
          </cell>
          <cell r="S33">
            <v>1085</v>
          </cell>
          <cell r="T33">
            <v>40076</v>
          </cell>
          <cell r="U33">
            <v>40257</v>
          </cell>
          <cell r="V33">
            <v>40086</v>
          </cell>
          <cell r="W33">
            <v>181</v>
          </cell>
          <cell r="X33">
            <v>11</v>
          </cell>
          <cell r="Y33">
            <v>-1123500</v>
          </cell>
          <cell r="Z33">
            <v>-1034.5303867403316</v>
          </cell>
          <cell r="AA33">
            <v>-1122465.4696132597</v>
          </cell>
          <cell r="AB33">
            <v>17602534.530386738</v>
          </cell>
          <cell r="AC33">
            <v>84985.849315068495</v>
          </cell>
          <cell r="AD33" t="str">
            <v>213047-5871</v>
          </cell>
          <cell r="AE33">
            <v>77260</v>
          </cell>
          <cell r="AF33">
            <v>7725.8493150684953</v>
          </cell>
          <cell r="AG33" t="str">
            <v>213047-5801</v>
          </cell>
          <cell r="AH33">
            <v>1123500</v>
          </cell>
          <cell r="AI33">
            <v>1034.5303867403418</v>
          </cell>
        </row>
        <row r="37">
          <cell r="G37">
            <v>349247333</v>
          </cell>
          <cell r="I37">
            <v>322025695</v>
          </cell>
          <cell r="K37">
            <v>0.14731023236761553</v>
          </cell>
          <cell r="L37">
            <v>0.16055317800951749</v>
          </cell>
          <cell r="O37">
            <v>318775690.911699</v>
          </cell>
          <cell r="P37">
            <v>-4443407.9844303271</v>
          </cell>
        </row>
        <row r="39">
          <cell r="B39" t="str">
            <v>ENGRO CHEMICAL PAKISTAN LTD-TFC (30-11-07)</v>
          </cell>
          <cell r="C39" t="str">
            <v>AA</v>
          </cell>
          <cell r="D39">
            <v>39416</v>
          </cell>
          <cell r="E39">
            <v>40024</v>
          </cell>
          <cell r="F39">
            <v>42338</v>
          </cell>
          <cell r="G39">
            <v>39976000</v>
          </cell>
          <cell r="H39">
            <v>97.5</v>
          </cell>
          <cell r="I39">
            <v>38976600</v>
          </cell>
          <cell r="J39">
            <v>8000</v>
          </cell>
          <cell r="K39">
            <v>0.153</v>
          </cell>
          <cell r="L39">
            <v>0.15692307692307692</v>
          </cell>
          <cell r="M39">
            <v>4997</v>
          </cell>
          <cell r="N39">
            <v>96.420199999999994</v>
          </cell>
          <cell r="O39">
            <v>38544939.152000003</v>
          </cell>
          <cell r="P39">
            <v>-458870.09605531394</v>
          </cell>
          <cell r="Q39">
            <v>2314</v>
          </cell>
          <cell r="R39">
            <v>63</v>
          </cell>
          <cell r="S39">
            <v>2251</v>
          </cell>
          <cell r="T39">
            <v>39963</v>
          </cell>
          <cell r="U39">
            <v>40147</v>
          </cell>
          <cell r="V39">
            <v>40086</v>
          </cell>
          <cell r="W39">
            <v>184</v>
          </cell>
          <cell r="X39">
            <v>124</v>
          </cell>
          <cell r="Y39">
            <v>-999400</v>
          </cell>
          <cell r="Z39">
            <v>-27209.248055315471</v>
          </cell>
          <cell r="AA39">
            <v>-972190.75194468454</v>
          </cell>
          <cell r="AB39">
            <v>39003809.248055317</v>
          </cell>
          <cell r="AC39">
            <v>2077875.8136986301</v>
          </cell>
          <cell r="AD39" t="str">
            <v>212962-5871</v>
          </cell>
          <cell r="AE39">
            <v>1575163.92</v>
          </cell>
          <cell r="AF39">
            <v>502711.89369863016</v>
          </cell>
          <cell r="AG39" t="str">
            <v>212962-5801</v>
          </cell>
          <cell r="AH39">
            <v>985147.54</v>
          </cell>
          <cell r="AI39">
            <v>12956.788055315497</v>
          </cell>
        </row>
        <row r="41">
          <cell r="B41" t="str">
            <v>BANK AL-HABIB LTD-TFC (15-06-09)</v>
          </cell>
          <cell r="C41" t="str">
            <v>AA</v>
          </cell>
          <cell r="D41">
            <v>39979</v>
          </cell>
          <cell r="E41">
            <v>40010</v>
          </cell>
          <cell r="F41">
            <v>42901</v>
          </cell>
          <cell r="G41">
            <v>49990000</v>
          </cell>
          <cell r="H41">
            <v>105</v>
          </cell>
          <cell r="I41">
            <v>52490000</v>
          </cell>
          <cell r="J41">
            <v>10000</v>
          </cell>
          <cell r="K41">
            <v>0.155</v>
          </cell>
          <cell r="L41">
            <v>0.14761764145551534</v>
          </cell>
          <cell r="M41">
            <v>4999</v>
          </cell>
          <cell r="N41">
            <v>103.5</v>
          </cell>
          <cell r="O41">
            <v>51739649.999999993</v>
          </cell>
          <cell r="P41">
            <v>-683764.04358354211</v>
          </cell>
          <cell r="Q41">
            <v>2891</v>
          </cell>
          <cell r="R41">
            <v>77</v>
          </cell>
          <cell r="S41">
            <v>2814</v>
          </cell>
          <cell r="T41">
            <v>40071</v>
          </cell>
          <cell r="U41">
            <v>40162</v>
          </cell>
          <cell r="V41">
            <v>40086</v>
          </cell>
          <cell r="W41">
            <v>91</v>
          </cell>
          <cell r="X41">
            <v>16</v>
          </cell>
          <cell r="Y41">
            <v>2500000</v>
          </cell>
          <cell r="Z41">
            <v>66585.956416464891</v>
          </cell>
          <cell r="AA41">
            <v>2433414.0435835351</v>
          </cell>
          <cell r="AB41">
            <v>52423414.043583535</v>
          </cell>
          <cell r="AC41">
            <v>339658.08219178085</v>
          </cell>
          <cell r="AD41" t="str">
            <v>212881-5871</v>
          </cell>
          <cell r="AE41">
            <v>0</v>
          </cell>
          <cell r="AF41">
            <v>339658.08219178085</v>
          </cell>
          <cell r="AG41" t="str">
            <v>212881-5801</v>
          </cell>
          <cell r="AH41">
            <v>-2459356.62</v>
          </cell>
          <cell r="AI41">
            <v>-25942.576416464988</v>
          </cell>
        </row>
        <row r="43">
          <cell r="B43" t="str">
            <v>BANK AL-HABIB LTD-TFC (15-06-09)</v>
          </cell>
          <cell r="C43" t="str">
            <v>AA</v>
          </cell>
          <cell r="D43">
            <v>39979</v>
          </cell>
          <cell r="E43">
            <v>39979</v>
          </cell>
          <cell r="F43">
            <v>42901</v>
          </cell>
          <cell r="G43">
            <v>49990000</v>
          </cell>
          <cell r="H43">
            <v>100</v>
          </cell>
          <cell r="I43">
            <v>49990000</v>
          </cell>
          <cell r="J43">
            <v>10000</v>
          </cell>
          <cell r="K43">
            <v>0.155</v>
          </cell>
          <cell r="L43">
            <v>0.155</v>
          </cell>
          <cell r="M43">
            <v>4999</v>
          </cell>
          <cell r="N43">
            <v>103.5</v>
          </cell>
          <cell r="O43">
            <v>51739649.999999993</v>
          </cell>
          <cell r="P43">
            <v>1749649.9999999925</v>
          </cell>
          <cell r="Q43">
            <v>2922</v>
          </cell>
          <cell r="R43">
            <v>108</v>
          </cell>
          <cell r="S43">
            <v>2814</v>
          </cell>
          <cell r="T43">
            <v>40071</v>
          </cell>
          <cell r="U43">
            <v>40162</v>
          </cell>
          <cell r="V43">
            <v>40086</v>
          </cell>
          <cell r="W43">
            <v>91</v>
          </cell>
          <cell r="X43">
            <v>16</v>
          </cell>
          <cell r="Y43">
            <v>0</v>
          </cell>
          <cell r="Z43">
            <v>0</v>
          </cell>
          <cell r="AA43">
            <v>0</v>
          </cell>
          <cell r="AB43">
            <v>49990000</v>
          </cell>
          <cell r="AC43">
            <v>339658.08219178085</v>
          </cell>
          <cell r="AD43" t="str">
            <v>208175-5871</v>
          </cell>
          <cell r="AE43">
            <v>0</v>
          </cell>
          <cell r="AF43">
            <v>339658.08219178085</v>
          </cell>
          <cell r="AI43">
            <v>0</v>
          </cell>
        </row>
        <row r="45">
          <cell r="B45" t="str">
            <v>ENGRO CHEMICAL PAKISTAN LTD-TFC (30-11-07)</v>
          </cell>
          <cell r="C45" t="str">
            <v>AA</v>
          </cell>
          <cell r="D45">
            <v>39416</v>
          </cell>
          <cell r="E45">
            <v>39946</v>
          </cell>
          <cell r="F45">
            <v>42338</v>
          </cell>
          <cell r="G45">
            <v>49970000</v>
          </cell>
          <cell r="H45">
            <v>98</v>
          </cell>
          <cell r="I45">
            <v>48970600</v>
          </cell>
          <cell r="J45">
            <v>10000</v>
          </cell>
          <cell r="K45">
            <v>0.153</v>
          </cell>
          <cell r="L45">
            <v>0.15612244897959185</v>
          </cell>
          <cell r="M45">
            <v>4997</v>
          </cell>
          <cell r="N45">
            <v>96.420199999999994</v>
          </cell>
          <cell r="O45">
            <v>48181173.939999998</v>
          </cell>
          <cell r="P45">
            <v>-848337.18040134013</v>
          </cell>
          <cell r="Q45">
            <v>2392</v>
          </cell>
          <cell r="R45">
            <v>141</v>
          </cell>
          <cell r="S45">
            <v>2251</v>
          </cell>
          <cell r="T45">
            <v>39963</v>
          </cell>
          <cell r="U45">
            <v>40147</v>
          </cell>
          <cell r="V45">
            <v>40086</v>
          </cell>
          <cell r="W45">
            <v>184</v>
          </cell>
          <cell r="X45">
            <v>124</v>
          </cell>
          <cell r="Y45">
            <v>-999400</v>
          </cell>
          <cell r="Z45">
            <v>-58911.120401337794</v>
          </cell>
          <cell r="AA45">
            <v>-940488.87959866226</v>
          </cell>
          <cell r="AB45">
            <v>49029511.120401338</v>
          </cell>
          <cell r="AC45">
            <v>2597344.7671232875</v>
          </cell>
          <cell r="AD45" t="str">
            <v>203807-5871</v>
          </cell>
          <cell r="AE45">
            <v>1968954.9</v>
          </cell>
          <cell r="AF45">
            <v>628389.86712328764</v>
          </cell>
          <cell r="AG45" t="str">
            <v>203807-5801</v>
          </cell>
          <cell r="AH45">
            <v>953023.16</v>
          </cell>
          <cell r="AI45">
            <v>12534.280401337775</v>
          </cell>
        </row>
        <row r="47">
          <cell r="B47" t="str">
            <v>JAHANGIR SIDDIQUI &amp; COMPANY LTD-TFC (21-11-06)</v>
          </cell>
          <cell r="C47" t="str">
            <v>AA+</v>
          </cell>
          <cell r="D47">
            <v>39042</v>
          </cell>
          <cell r="E47">
            <v>38906</v>
          </cell>
          <cell r="F47">
            <v>40868</v>
          </cell>
          <cell r="G47">
            <v>24975000</v>
          </cell>
          <cell r="H47">
            <v>100</v>
          </cell>
          <cell r="I47">
            <v>24975000</v>
          </cell>
          <cell r="J47">
            <v>5000</v>
          </cell>
          <cell r="K47">
            <v>0.16</v>
          </cell>
          <cell r="L47">
            <v>0.16</v>
          </cell>
          <cell r="M47">
            <v>4995</v>
          </cell>
          <cell r="N47">
            <v>92.999700000000004</v>
          </cell>
          <cell r="O47">
            <v>23226675.075000003</v>
          </cell>
          <cell r="P47">
            <v>-1748324.924999997</v>
          </cell>
          <cell r="Q47">
            <v>1962</v>
          </cell>
          <cell r="R47">
            <v>1181</v>
          </cell>
          <cell r="S47">
            <v>781</v>
          </cell>
          <cell r="T47">
            <v>39954</v>
          </cell>
          <cell r="U47">
            <v>40138</v>
          </cell>
          <cell r="V47">
            <v>40086</v>
          </cell>
          <cell r="W47">
            <v>184</v>
          </cell>
          <cell r="X47">
            <v>133</v>
          </cell>
          <cell r="Y47">
            <v>0</v>
          </cell>
          <cell r="Z47">
            <v>0</v>
          </cell>
          <cell r="AA47">
            <v>0</v>
          </cell>
          <cell r="AB47">
            <v>24975000</v>
          </cell>
          <cell r="AC47">
            <v>1456076.7123287672</v>
          </cell>
          <cell r="AD47" t="str">
            <v>205303-5871</v>
          </cell>
          <cell r="AE47">
            <v>1127638.3600000001</v>
          </cell>
          <cell r="AF47">
            <v>328438.35232876707</v>
          </cell>
          <cell r="AI47">
            <v>0</v>
          </cell>
        </row>
        <row r="49">
          <cell r="B49" t="str">
            <v>AL-ZAMIN LEASING MODARABA LTD-TFC (12-05-08)</v>
          </cell>
          <cell r="C49" t="str">
            <v>A-</v>
          </cell>
          <cell r="D49">
            <v>39580</v>
          </cell>
          <cell r="E49">
            <v>39580</v>
          </cell>
          <cell r="F49">
            <v>41041</v>
          </cell>
          <cell r="G49">
            <v>50000000</v>
          </cell>
          <cell r="H49">
            <v>100</v>
          </cell>
          <cell r="I49">
            <v>50000000</v>
          </cell>
          <cell r="J49">
            <v>10000</v>
          </cell>
          <cell r="K49">
            <v>0.1525</v>
          </cell>
          <cell r="L49">
            <v>0.1525</v>
          </cell>
          <cell r="M49">
            <v>5000</v>
          </cell>
          <cell r="N49">
            <v>95.129499999999993</v>
          </cell>
          <cell r="O49">
            <v>47564749.999999993</v>
          </cell>
          <cell r="P49">
            <v>-2435250.0000000075</v>
          </cell>
          <cell r="Q49">
            <v>1461</v>
          </cell>
          <cell r="R49">
            <v>507</v>
          </cell>
          <cell r="S49">
            <v>954</v>
          </cell>
          <cell r="T49">
            <v>39945</v>
          </cell>
          <cell r="U49">
            <v>40129</v>
          </cell>
          <cell r="V49">
            <v>40086</v>
          </cell>
          <cell r="W49">
            <v>184</v>
          </cell>
          <cell r="X49">
            <v>142</v>
          </cell>
          <cell r="Y49">
            <v>0</v>
          </cell>
          <cell r="Z49">
            <v>0</v>
          </cell>
          <cell r="AA49">
            <v>0</v>
          </cell>
          <cell r="AB49">
            <v>50000000</v>
          </cell>
          <cell r="AC49">
            <v>2966438.3561643837</v>
          </cell>
          <cell r="AD49" t="str">
            <v>210986-5871</v>
          </cell>
          <cell r="AE49">
            <v>2339726.0299999998</v>
          </cell>
          <cell r="AF49">
            <v>626712.32616438391</v>
          </cell>
          <cell r="AI49">
            <v>0</v>
          </cell>
        </row>
        <row r="51">
          <cell r="B51" t="str">
            <v>PAK ARAB FERTILIZERS (28-02-08)</v>
          </cell>
          <cell r="C51" t="str">
            <v>AA</v>
          </cell>
          <cell r="D51">
            <v>39506</v>
          </cell>
          <cell r="E51">
            <v>39506</v>
          </cell>
          <cell r="F51">
            <v>41333</v>
          </cell>
          <cell r="G51">
            <v>17224659</v>
          </cell>
          <cell r="H51">
            <v>100</v>
          </cell>
          <cell r="I51">
            <v>17224659</v>
          </cell>
          <cell r="J51">
            <v>3447</v>
          </cell>
          <cell r="K51">
            <v>0.14050000000000001</v>
          </cell>
          <cell r="L51">
            <v>0.14050000000000001</v>
          </cell>
          <cell r="M51">
            <v>4997</v>
          </cell>
          <cell r="N51">
            <v>96.675200000000004</v>
          </cell>
          <cell r="O51">
            <v>16651973.537568001</v>
          </cell>
          <cell r="P51">
            <v>-572685.46243199892</v>
          </cell>
          <cell r="Q51">
            <v>1827</v>
          </cell>
          <cell r="R51">
            <v>581</v>
          </cell>
          <cell r="S51">
            <v>1246</v>
          </cell>
          <cell r="T51">
            <v>40053</v>
          </cell>
          <cell r="U51">
            <v>40237</v>
          </cell>
          <cell r="V51">
            <v>40086</v>
          </cell>
          <cell r="W51">
            <v>184</v>
          </cell>
          <cell r="X51">
            <v>34</v>
          </cell>
          <cell r="Y51">
            <v>0</v>
          </cell>
          <cell r="Z51">
            <v>0</v>
          </cell>
          <cell r="AA51">
            <v>0</v>
          </cell>
          <cell r="AB51">
            <v>17224659</v>
          </cell>
          <cell r="AC51">
            <v>225430.67409041099</v>
          </cell>
          <cell r="AD51" t="str">
            <v>202398-5871</v>
          </cell>
          <cell r="AE51">
            <v>26521.26</v>
          </cell>
          <cell r="AF51">
            <v>198909.41409041098</v>
          </cell>
          <cell r="AI51">
            <v>0</v>
          </cell>
        </row>
        <row r="53">
          <cell r="B53" t="str">
            <v>MAPLE LEAF SUKUK-(3-12-07)</v>
          </cell>
          <cell r="C53" t="str">
            <v>A+</v>
          </cell>
          <cell r="D53">
            <v>39419</v>
          </cell>
          <cell r="E53">
            <v>39419</v>
          </cell>
          <cell r="F53">
            <v>41611</v>
          </cell>
          <cell r="G53">
            <v>30000000</v>
          </cell>
          <cell r="H53">
            <v>100</v>
          </cell>
          <cell r="I53">
            <v>30000000</v>
          </cell>
          <cell r="J53">
            <v>6000</v>
          </cell>
          <cell r="K53">
            <v>0.15440000000000001</v>
          </cell>
          <cell r="L53">
            <v>0.15440000000000001</v>
          </cell>
          <cell r="M53">
            <v>5000</v>
          </cell>
          <cell r="N53">
            <v>91</v>
          </cell>
          <cell r="O53">
            <v>27300000</v>
          </cell>
          <cell r="P53">
            <v>-2700000</v>
          </cell>
          <cell r="Q53">
            <v>2192</v>
          </cell>
          <cell r="R53">
            <v>668</v>
          </cell>
          <cell r="S53">
            <v>1524</v>
          </cell>
          <cell r="T53">
            <v>39967</v>
          </cell>
          <cell r="U53">
            <v>40150</v>
          </cell>
          <cell r="V53">
            <v>40086</v>
          </cell>
          <cell r="W53">
            <v>183</v>
          </cell>
          <cell r="X53">
            <v>120</v>
          </cell>
          <cell r="Y53">
            <v>0</v>
          </cell>
          <cell r="Z53">
            <v>0</v>
          </cell>
          <cell r="AA53">
            <v>0</v>
          </cell>
          <cell r="AB53">
            <v>30000000</v>
          </cell>
          <cell r="AC53">
            <v>1522849.3150684931</v>
          </cell>
          <cell r="AD53" t="str">
            <v>210765-5871</v>
          </cell>
          <cell r="AE53">
            <v>1142136.99</v>
          </cell>
          <cell r="AF53">
            <v>380712.32506849314</v>
          </cell>
          <cell r="AI53">
            <v>0</v>
          </cell>
        </row>
        <row r="55">
          <cell r="B55" t="str">
            <v>EDEN HOUSING LTD.- SUKUK (31-12-07)</v>
          </cell>
          <cell r="C55" t="str">
            <v>A</v>
          </cell>
          <cell r="D55">
            <v>39447</v>
          </cell>
          <cell r="E55">
            <v>39447</v>
          </cell>
          <cell r="F55">
            <v>41274</v>
          </cell>
          <cell r="G55">
            <v>43750000</v>
          </cell>
          <cell r="H55">
            <v>100</v>
          </cell>
          <cell r="I55">
            <v>43750000</v>
          </cell>
          <cell r="J55">
            <v>10000</v>
          </cell>
          <cell r="K55">
            <v>0.1525</v>
          </cell>
          <cell r="L55">
            <v>0.1525</v>
          </cell>
          <cell r="M55">
            <v>4375</v>
          </cell>
          <cell r="N55">
            <v>96.407399999999996</v>
          </cell>
          <cell r="O55">
            <v>42178237.499999993</v>
          </cell>
          <cell r="P55">
            <v>-1571762.5000000075</v>
          </cell>
          <cell r="Q55">
            <v>1827</v>
          </cell>
          <cell r="R55">
            <v>640</v>
          </cell>
          <cell r="S55">
            <v>1187</v>
          </cell>
          <cell r="T55">
            <v>39994</v>
          </cell>
          <cell r="U55">
            <v>40178</v>
          </cell>
          <cell r="V55">
            <v>40086</v>
          </cell>
          <cell r="W55">
            <v>184</v>
          </cell>
          <cell r="X55">
            <v>93</v>
          </cell>
          <cell r="Y55">
            <v>0</v>
          </cell>
          <cell r="Z55">
            <v>0</v>
          </cell>
          <cell r="AA55">
            <v>0</v>
          </cell>
          <cell r="AB55">
            <v>43750000</v>
          </cell>
          <cell r="AC55">
            <v>1699957.1917808219</v>
          </cell>
          <cell r="AD55" t="str">
            <v>202355-5871</v>
          </cell>
          <cell r="AE55">
            <v>1151583.8999999999</v>
          </cell>
          <cell r="AF55">
            <v>548373.29178082198</v>
          </cell>
          <cell r="AI55">
            <v>0</v>
          </cell>
        </row>
        <row r="57">
          <cell r="B57" t="str">
            <v>SEARLE PAKISTAN LTD-TFC (09-03-06)</v>
          </cell>
          <cell r="C57" t="str">
            <v>BBB+</v>
          </cell>
          <cell r="D57">
            <v>38785</v>
          </cell>
          <cell r="E57">
            <v>38646</v>
          </cell>
          <cell r="F57">
            <v>40611</v>
          </cell>
          <cell r="G57">
            <v>11063697.75</v>
          </cell>
          <cell r="H57">
            <v>100</v>
          </cell>
          <cell r="I57">
            <v>11063697.75</v>
          </cell>
          <cell r="J57">
            <v>5903</v>
          </cell>
          <cell r="K57">
            <v>0.15060000000000001</v>
          </cell>
          <cell r="L57">
            <v>0.15060000000000001</v>
          </cell>
          <cell r="M57">
            <v>1874.25</v>
          </cell>
          <cell r="N57">
            <v>95.919399999999996</v>
          </cell>
          <cell r="O57">
            <v>10612232.499613499</v>
          </cell>
          <cell r="P57">
            <v>-451465.25038650073</v>
          </cell>
          <cell r="Q57">
            <v>1965</v>
          </cell>
          <cell r="R57">
            <v>1441</v>
          </cell>
          <cell r="S57">
            <v>524</v>
          </cell>
          <cell r="T57">
            <v>40065</v>
          </cell>
          <cell r="U57">
            <v>40246</v>
          </cell>
          <cell r="V57">
            <v>40086</v>
          </cell>
          <cell r="W57">
            <v>181</v>
          </cell>
          <cell r="X57">
            <v>22</v>
          </cell>
          <cell r="Y57">
            <v>0</v>
          </cell>
          <cell r="Z57">
            <v>0</v>
          </cell>
          <cell r="AA57">
            <v>0</v>
          </cell>
          <cell r="AB57">
            <v>11063697.75</v>
          </cell>
          <cell r="AC57">
            <v>100428.06406931508</v>
          </cell>
          <cell r="AD57" t="str">
            <v>204749-5871</v>
          </cell>
          <cell r="AE57">
            <v>0</v>
          </cell>
          <cell r="AF57">
            <v>100428.06406931508</v>
          </cell>
          <cell r="AI57">
            <v>0</v>
          </cell>
        </row>
        <row r="59">
          <cell r="B59" t="str">
            <v>AL-ZAMIN LEASING MODARABA-TFC (31-05-05)</v>
          </cell>
          <cell r="C59" t="str">
            <v>A</v>
          </cell>
          <cell r="D59">
            <v>38503</v>
          </cell>
          <cell r="E59">
            <v>37408</v>
          </cell>
          <cell r="F59">
            <v>40329</v>
          </cell>
          <cell r="G59">
            <v>323000</v>
          </cell>
          <cell r="H59">
            <v>100</v>
          </cell>
          <cell r="I59">
            <v>323000</v>
          </cell>
          <cell r="J59">
            <v>190</v>
          </cell>
          <cell r="K59">
            <v>9.5000000000000001E-2</v>
          </cell>
          <cell r="L59">
            <v>9.5000000000000001E-2</v>
          </cell>
          <cell r="M59">
            <v>1700</v>
          </cell>
          <cell r="N59">
            <v>94.9589</v>
          </cell>
          <cell r="O59">
            <v>306717.24700000003</v>
          </cell>
          <cell r="P59">
            <v>-16282.752999999968</v>
          </cell>
          <cell r="Q59">
            <v>2921</v>
          </cell>
          <cell r="R59">
            <v>2679</v>
          </cell>
          <cell r="S59">
            <v>242</v>
          </cell>
          <cell r="T59">
            <v>39964</v>
          </cell>
          <cell r="U59">
            <v>40147</v>
          </cell>
          <cell r="V59">
            <v>40086</v>
          </cell>
          <cell r="W59">
            <v>183</v>
          </cell>
          <cell r="X59">
            <v>123</v>
          </cell>
          <cell r="Y59">
            <v>0</v>
          </cell>
          <cell r="Z59">
            <v>0</v>
          </cell>
          <cell r="AA59">
            <v>0</v>
          </cell>
          <cell r="AB59">
            <v>323000</v>
          </cell>
          <cell r="AC59">
            <v>10340.424657534246</v>
          </cell>
          <cell r="AD59" t="str">
            <v>204625-5871</v>
          </cell>
          <cell r="AE59">
            <v>7818.37</v>
          </cell>
          <cell r="AF59">
            <v>2522.054657534246</v>
          </cell>
          <cell r="AI59">
            <v>0</v>
          </cell>
        </row>
        <row r="61">
          <cell r="B61" t="str">
            <v>TELECARD LTD-TFC (27-05-05)</v>
          </cell>
          <cell r="C61" t="str">
            <v>BBB</v>
          </cell>
          <cell r="D61">
            <v>38499</v>
          </cell>
          <cell r="E61">
            <v>38468</v>
          </cell>
          <cell r="F61">
            <v>40690</v>
          </cell>
          <cell r="G61">
            <v>20497680</v>
          </cell>
          <cell r="H61">
            <v>100</v>
          </cell>
          <cell r="I61">
            <v>20497680</v>
          </cell>
          <cell r="J61">
            <v>8715</v>
          </cell>
          <cell r="K61">
            <v>0.17499999999999999</v>
          </cell>
          <cell r="L61">
            <v>0.17499999999999999</v>
          </cell>
          <cell r="M61">
            <v>2352</v>
          </cell>
          <cell r="N61">
            <v>96.313900000000004</v>
          </cell>
          <cell r="O61">
            <v>19742115.017519999</v>
          </cell>
          <cell r="P61">
            <v>-755564.9824800007</v>
          </cell>
          <cell r="Q61">
            <v>2222</v>
          </cell>
          <cell r="R61">
            <v>1619</v>
          </cell>
          <cell r="S61">
            <v>603</v>
          </cell>
          <cell r="T61">
            <v>39960</v>
          </cell>
          <cell r="U61">
            <v>40144</v>
          </cell>
          <cell r="V61">
            <v>40086</v>
          </cell>
          <cell r="W61">
            <v>184</v>
          </cell>
          <cell r="X61">
            <v>127</v>
          </cell>
          <cell r="Y61">
            <v>0</v>
          </cell>
          <cell r="Z61">
            <v>0</v>
          </cell>
          <cell r="AA61">
            <v>0</v>
          </cell>
          <cell r="AB61">
            <v>20497680</v>
          </cell>
          <cell r="AC61">
            <v>1248112.1589041096</v>
          </cell>
          <cell r="AD61" t="str">
            <v>204560-5871</v>
          </cell>
          <cell r="AE61">
            <v>953282.52</v>
          </cell>
          <cell r="AF61">
            <v>294829.6389041096</v>
          </cell>
          <cell r="AI61">
            <v>0</v>
          </cell>
        </row>
        <row r="63">
          <cell r="B63" t="str">
            <v>UNITED BANK LTD-TFC (15-03-05)</v>
          </cell>
          <cell r="C63" t="str">
            <v>AA</v>
          </cell>
          <cell r="D63">
            <v>38426</v>
          </cell>
          <cell r="E63">
            <v>38352</v>
          </cell>
          <cell r="F63">
            <v>41348</v>
          </cell>
          <cell r="G63">
            <v>31754283.200000007</v>
          </cell>
          <cell r="H63">
            <v>100</v>
          </cell>
          <cell r="I63">
            <v>31754283.200000007</v>
          </cell>
          <cell r="J63">
            <v>6352</v>
          </cell>
          <cell r="K63">
            <v>9.4899999999999998E-2</v>
          </cell>
          <cell r="L63">
            <v>9.4899999999999998E-2</v>
          </cell>
          <cell r="M63">
            <v>4999.1000000000004</v>
          </cell>
          <cell r="N63">
            <v>85.932599999999994</v>
          </cell>
          <cell r="O63">
            <v>27287281.165123202</v>
          </cell>
          <cell r="P63">
            <v>-4467002.0348768048</v>
          </cell>
          <cell r="Q63">
            <v>2996</v>
          </cell>
          <cell r="R63">
            <v>1735</v>
          </cell>
          <cell r="S63">
            <v>1261</v>
          </cell>
          <cell r="T63">
            <v>40071</v>
          </cell>
          <cell r="U63">
            <v>40252</v>
          </cell>
          <cell r="V63">
            <v>40086</v>
          </cell>
          <cell r="W63">
            <v>181</v>
          </cell>
          <cell r="X63">
            <v>16</v>
          </cell>
          <cell r="Y63">
            <v>0</v>
          </cell>
          <cell r="Z63">
            <v>0</v>
          </cell>
          <cell r="AA63">
            <v>0</v>
          </cell>
          <cell r="AB63">
            <v>31754283.200000007</v>
          </cell>
          <cell r="AC63">
            <v>132097.81811200004</v>
          </cell>
          <cell r="AD63" t="str">
            <v>204420-5871</v>
          </cell>
          <cell r="AE63">
            <v>0</v>
          </cell>
          <cell r="AF63">
            <v>132097.81811200004</v>
          </cell>
          <cell r="AI63">
            <v>0</v>
          </cell>
        </row>
        <row r="65">
          <cell r="B65" t="str">
            <v>SCB (PAK) LTD-TFC (20-01-04)</v>
          </cell>
          <cell r="C65" t="str">
            <v>AA</v>
          </cell>
          <cell r="D65">
            <v>38006</v>
          </cell>
          <cell r="E65">
            <v>38259</v>
          </cell>
          <cell r="F65">
            <v>40563</v>
          </cell>
          <cell r="G65">
            <v>16036152</v>
          </cell>
          <cell r="H65">
            <v>100.0485</v>
          </cell>
          <cell r="I65">
            <v>16036152</v>
          </cell>
          <cell r="J65">
            <v>4587</v>
          </cell>
          <cell r="K65">
            <v>0.1075</v>
          </cell>
          <cell r="L65">
            <v>0.1075</v>
          </cell>
          <cell r="M65">
            <v>3496</v>
          </cell>
          <cell r="N65">
            <v>97.263900000000007</v>
          </cell>
          <cell r="O65">
            <v>15597386.845128</v>
          </cell>
          <cell r="P65">
            <v>-438765.15487200022</v>
          </cell>
          <cell r="Q65">
            <v>2304</v>
          </cell>
          <cell r="R65">
            <v>1828</v>
          </cell>
          <cell r="S65">
            <v>476</v>
          </cell>
          <cell r="T65">
            <v>40014</v>
          </cell>
          <cell r="U65">
            <v>40198</v>
          </cell>
          <cell r="V65">
            <v>40086</v>
          </cell>
          <cell r="W65">
            <v>184</v>
          </cell>
          <cell r="X65">
            <v>73</v>
          </cell>
          <cell r="Y65">
            <v>0</v>
          </cell>
          <cell r="Z65">
            <v>0</v>
          </cell>
          <cell r="AA65">
            <v>0</v>
          </cell>
          <cell r="AB65">
            <v>16036152</v>
          </cell>
          <cell r="AC65">
            <v>344777.26800000004</v>
          </cell>
          <cell r="AD65" t="str">
            <v>204102-5871</v>
          </cell>
          <cell r="AE65">
            <v>203087.98</v>
          </cell>
          <cell r="AF65">
            <v>141689.28800000003</v>
          </cell>
          <cell r="AI65">
            <v>0</v>
          </cell>
        </row>
        <row r="67">
          <cell r="G67">
            <v>435550471.94999999</v>
          </cell>
          <cell r="I67">
            <v>436051671.94999999</v>
          </cell>
          <cell r="K67">
            <v>0.14837526635431766</v>
          </cell>
          <cell r="L67">
            <v>0.1482462654493247</v>
          </cell>
          <cell r="O67">
            <v>420672781.97895271</v>
          </cell>
          <cell r="P67">
            <v>-15398424.383087521</v>
          </cell>
        </row>
        <row r="69">
          <cell r="G69">
            <v>784797804.95000005</v>
          </cell>
          <cell r="I69">
            <v>758077366.95000005</v>
          </cell>
          <cell r="K69">
            <v>0.14790130952484642</v>
          </cell>
          <cell r="L69">
            <v>0.15372303457635528</v>
          </cell>
          <cell r="O69">
            <v>739448472.8906517</v>
          </cell>
          <cell r="P69">
            <v>-19841832.367517848</v>
          </cell>
          <cell r="AB69">
            <v>759290305.25816953</v>
          </cell>
          <cell r="AD69" t="str">
            <v>9363130-586</v>
          </cell>
          <cell r="AF69">
            <v>7911119.6663593967</v>
          </cell>
          <cell r="AG69" t="str">
            <v>9363135-586</v>
          </cell>
          <cell r="AI69">
            <v>392447.2081695277</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CONTENTS"/>
      <sheetName val="BSDOMOVS"/>
      <sheetName val="BSCOMBINED "/>
      <sheetName val="Balance Sheet"/>
      <sheetName val="Profit&amp;Loss-Rev"/>
      <sheetName val="Note 1-7"/>
      <sheetName val="Note 8-11"/>
      <sheetName val="Note 12-15"/>
      <sheetName val="Note16-20"/>
      <sheetName val="Note 10-10.1"/>
      <sheetName val="Note 10.2-10.7"/>
      <sheetName val="Note 11 - 12.1"/>
      <sheetName val="Note 16.2-18"/>
      <sheetName val="Note 22-23"/>
      <sheetName val="Note 28.1-30"/>
      <sheetName val="Note 21 - 23"/>
      <sheetName val="Note 37-38"/>
      <sheetName val="Note 24"/>
      <sheetName val="Note 25"/>
      <sheetName val="Note 26 "/>
      <sheetName val="Note 27"/>
      <sheetName val="Note 28"/>
      <sheetName val="Note 29-30"/>
      <sheetName val="MAT-0602"/>
      <sheetName val="Note 28A"/>
      <sheetName val="Note 42.2-44"/>
      <sheetName val="Lookups"/>
      <sheetName val="BS-OVS"/>
      <sheetName val="T-BILL"/>
      <sheetName val="Sheet1"/>
      <sheetName val="ADDITION 2011"/>
      <sheetName val="Deposit_Summary_GLs"/>
      <sheetName val="Sheet4"/>
      <sheetName val="March 110"/>
      <sheetName val="Feb"/>
      <sheetName val="MarchSL904"/>
      <sheetName val="TB"/>
      <sheetName val="29-30"/>
      <sheetName val="FI-Funded"/>
      <sheetName val="Sheet2"/>
      <sheetName val="I-BR"/>
      <sheetName val="I-B"/>
      <sheetName val="FE - Summary - STD"/>
      <sheetName val="Abu Dhabi"/>
      <sheetName val="BS - 2"/>
      <sheetName val="Data-904"/>
      <sheetName val="DATA 1211"/>
      <sheetName val="Investments"/>
      <sheetName val="AL"/>
      <sheetName val="Notes"/>
      <sheetName val="ASSET QLTY"/>
      <sheetName val="INPUT"/>
      <sheetName val="AL905"/>
      <sheetName val="CDB-Deposits"/>
      <sheetName val="B2"/>
      <sheetName val="Implied Rate"/>
      <sheetName val="DISTRIBUTION"/>
      <sheetName val="Deposits"/>
      <sheetName val="Tables"/>
      <sheetName val="OUTSTANDING FX-SWAP"/>
      <sheetName val="Code"/>
      <sheetName val="Macro1"/>
      <sheetName val="1-bwb(cb)"/>
      <sheetName val="actual (2)"/>
      <sheetName val="Pool"/>
      <sheetName val="INDEX"/>
      <sheetName val="MAT-MANUAL"/>
      <sheetName val="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Balance-Sheet"/>
      <sheetName val="P&amp;L-P&amp;LApp."/>
      <sheetName val="Revenue-Fire-Marine-Motor"/>
      <sheetName val="Cash Flow"/>
      <sheetName val="Equity"/>
      <sheetName val="Notes 1to7"/>
      <sheetName val="Note 8-10"/>
      <sheetName val="Note 11&amp;11.1"/>
      <sheetName val="Notes 12-15"/>
      <sheetName val="Note 16"/>
      <sheetName val="Note 17-19"/>
      <sheetName val="Classified Summary of Assets"/>
      <sheetName val="Investments"/>
      <sheetName val="Revenue_Fire_Marine_Motor"/>
      <sheetName val="P&amp;L-P&amp;LApp_"/>
      <sheetName val="Cash_Flow"/>
      <sheetName val="Notes_1to7"/>
      <sheetName val="Note_8-10"/>
      <sheetName val="Note_11&amp;11_1"/>
      <sheetName val="Notes_12-15"/>
      <sheetName val="Note_16"/>
      <sheetName val="Note_17-19"/>
      <sheetName val="Classified_Summary_of_Assets"/>
      <sheetName val="Lead"/>
      <sheetName val="Links"/>
      <sheetName val="acct"/>
      <sheetName val="AT&amp;T"/>
      <sheetName val="AT&amp;T Canada"/>
      <sheetName val="Bell Nexxia"/>
      <sheetName val="Global Crossing revised"/>
      <sheetName val="Sprint"/>
      <sheetName val="NORMAL"/>
      <sheetName val="Credit Risk _CR2_"/>
      <sheetName val="A"/>
      <sheetName val="furniture"/>
      <sheetName val="PUR&amp;SAL"/>
      <sheetName val="Actualization_Details"/>
      <sheetName val="purchase"/>
      <sheetName val="Notes1-5(old)"/>
      <sheetName val="Accts"/>
      <sheetName val="ATTACH1B"/>
      <sheetName val="ATTACH1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ead"/>
      <sheetName val="disposal"/>
      <sheetName val="MIS Equipments Disposal"/>
      <sheetName val="Furniture &amp; Fixtures Disposal"/>
      <sheetName val="Machinery &amp; Equipment Disposal"/>
      <sheetName val="Vehicles Disposal"/>
      <sheetName val="Sheet1"/>
      <sheetName val="7-38"/>
      <sheetName val="BS"/>
      <sheetName val="TRAN"/>
      <sheetName val="Plant and machinery"/>
      <sheetName val="Iron Curtain Method"/>
      <sheetName val="BS-JPN"/>
      <sheetName val="Rec;pay"/>
      <sheetName val="CLIENTSHEET2"/>
      <sheetName val="Air Conditioner"/>
      <sheetName val="Green Tyre Curing"/>
      <sheetName val="CURRENT-DATA"/>
      <sheetName val="RiskSim Summary 1"/>
      <sheetName val="SUMM-2"/>
      <sheetName val="FINANCE"/>
      <sheetName val="NOTES"/>
      <sheetName val="MIS_Equipments_Disposal"/>
      <sheetName val="Furniture_&amp;_Fixtures_Disposal"/>
      <sheetName val="Machinery_&amp;_Equipment_Disposal"/>
      <sheetName val="Vehicles_Disposal"/>
      <sheetName val="Sheet3"/>
      <sheetName val="Parameters"/>
      <sheetName val="Schedule "/>
      <sheetName val="Depreciation working-09"/>
      <sheetName val="dep on wdv"/>
      <sheetName val="disposal of assets"/>
      <sheetName val="Plant_and_machinery"/>
      <sheetName val="Iron_Curtain_Method"/>
    </sheetNames>
    <sheetDataSet>
      <sheetData sheetId="0">
        <row r="4">
          <cell r="A4" t="str">
            <v>Suzuki Mehran</v>
          </cell>
        </row>
      </sheetData>
      <sheetData sheetId="1">
        <row r="4">
          <cell r="A4" t="str">
            <v>Suzuki Mehran</v>
          </cell>
        </row>
      </sheetData>
      <sheetData sheetId="2">
        <row r="4">
          <cell r="A4" t="str">
            <v>Suzuki Mehran</v>
          </cell>
        </row>
      </sheetData>
      <sheetData sheetId="3">
        <row r="4">
          <cell r="A4" t="str">
            <v>Suzuki Mehran</v>
          </cell>
        </row>
      </sheetData>
      <sheetData sheetId="4">
        <row r="4">
          <cell r="A4" t="str">
            <v>Suzuki Mehran</v>
          </cell>
        </row>
      </sheetData>
      <sheetData sheetId="5">
        <row r="4">
          <cell r="A4" t="str">
            <v>Suzuki Mehran</v>
          </cell>
        </row>
      </sheetData>
      <sheetData sheetId="6">
        <row r="4">
          <cell r="A4" t="str">
            <v>Suzuki Mehran</v>
          </cell>
        </row>
      </sheetData>
      <sheetData sheetId="7">
        <row r="4">
          <cell r="A4" t="str">
            <v>Suzuki Mehran</v>
          </cell>
        </row>
        <row r="5">
          <cell r="A5" t="str">
            <v>Suzuki Mehran VXR</v>
          </cell>
        </row>
        <row r="6">
          <cell r="A6" t="str">
            <v>Suzuki Mehran VXL</v>
          </cell>
        </row>
        <row r="7">
          <cell r="A7" t="str">
            <v>Suzuki Cultus</v>
          </cell>
        </row>
        <row r="8">
          <cell r="A8" t="str">
            <v>Suzuki Cultus VXR</v>
          </cell>
        </row>
        <row r="9">
          <cell r="A9" t="str">
            <v>Suzuki Cultus VXL</v>
          </cell>
        </row>
        <row r="10">
          <cell r="A10" t="str">
            <v>Honda City</v>
          </cell>
        </row>
        <row r="11">
          <cell r="A11" t="str">
            <v>Honda City Exi</v>
          </cell>
        </row>
        <row r="12">
          <cell r="A12" t="str">
            <v>Honda City Vario</v>
          </cell>
        </row>
        <row r="13">
          <cell r="A13" t="str">
            <v>Yamaha 100</v>
          </cell>
        </row>
        <row r="14">
          <cell r="A14" t="str">
            <v>Vespa Scooter</v>
          </cell>
        </row>
        <row r="15">
          <cell r="A15" t="str">
            <v>Shahzore Pickup</v>
          </cell>
        </row>
        <row r="16">
          <cell r="A16" t="str">
            <v>Suzuki Ravi</v>
          </cell>
        </row>
        <row r="17">
          <cell r="A17" t="str">
            <v>Suzuki Bolan</v>
          </cell>
        </row>
        <row r="18">
          <cell r="A18" t="str">
            <v>KIA Classic</v>
          </cell>
        </row>
        <row r="19">
          <cell r="A19" t="str">
            <v>Honda CD 70</v>
          </cell>
        </row>
        <row r="20">
          <cell r="A20" t="str">
            <v>-- end of list ---</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sheetData sheetId="34"/>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 30062013"/>
      <sheetName val="TB - 10062013"/>
      <sheetName val="30 June"/>
      <sheetName val="Final TB 30 June 2014"/>
      <sheetName val="TB 30 June 2014"/>
      <sheetName val="TB 29 June 2014"/>
      <sheetName val="TB 22 June 2014"/>
      <sheetName val="TB 10 June 2014"/>
      <sheetName val="tb final old"/>
      <sheetName val="Working of Income Cert"/>
      <sheetName val="Income Certification "/>
      <sheetName val="TB Final SK"/>
      <sheetName val="BS"/>
      <sheetName val="P&amp;L"/>
      <sheetName val="Comprehensive Income "/>
      <sheetName val="Dis"/>
      <sheetName val="Cash flow"/>
      <sheetName val="UHF"/>
      <sheetName val="Note 1-7"/>
      <sheetName val="Note 7.1-7.2.2"/>
      <sheetName val="Note 8-17"/>
      <sheetName val="Note 18-19"/>
      <sheetName val="Note 20-21"/>
      <sheetName val="21(Cont) -21.2"/>
      <sheetName val="21.2 (Cont.)"/>
      <sheetName val="Note 21.3-21.3.2"/>
      <sheetName val="Note 21.3.2 (Cont.)-22"/>
      <sheetName val="Note 23-25"/>
      <sheetName val="Note 26-27"/>
      <sheetName val="Bank Ratings"/>
      <sheetName val="TFC Rating"/>
      <sheetName val="CF sensitivity"/>
      <sheetName val="Bank Profit Sensitivty"/>
      <sheetName val="Quantity Movement"/>
      <sheetName val="PIB and TBills Mark to Market"/>
      <sheetName val="RP LIST "/>
      <sheetName val="Final Sheet"/>
      <sheetName val="TB"/>
      <sheetName val="Dis 2"/>
      <sheetName val="UHF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op sub - Invest"/>
      <sheetName val="Top sub - Profit"/>
      <sheetName val="Top sub - Capital gain"/>
      <sheetName val="Work done-inv"/>
      <sheetName val="Work done-unrealiz"/>
      <sheetName val="Work done-capital gain"/>
      <sheetName val="Work done-profit"/>
      <sheetName val="Work done-imp"/>
      <sheetName val="Summary of unrealised gain"/>
      <sheetName val="Summary of profit"/>
      <sheetName val="Placement with SLCL"/>
      <sheetName val="Placements and commercial pap"/>
      <sheetName val="Note related to provision-(lib)"/>
      <sheetName val="Provision exp (2)"/>
      <sheetName val="Provision exp"/>
      <sheetName val="KOHAT-All"/>
      <sheetName val="Existence"/>
      <sheetName val="KOHAT Summary"/>
      <sheetName val="Summary- Unrealis AFS"/>
      <sheetName val="AFS movement sukuk (2)"/>
      <sheetName val="Sheet1"/>
      <sheetName val="M2M 31st dec 2011-AFS"/>
      <sheetName val="Total Exposure"/>
      <sheetName val="Profit receivable on TFCs"/>
      <sheetName val="Sheet2"/>
      <sheetName val="Profit Working-New"/>
      <sheetName val="Top Unrealised gain loss"/>
      <sheetName val="Top sub - CG"/>
      <sheetName val="Top sub - Profit receivable"/>
      <sheetName val="Profit on TFCs"/>
      <sheetName val="Quantity Movement"/>
      <sheetName val="Income on TFC"/>
      <sheetName val="M2M 10062013-AFV"/>
      <sheetName val="C.G."/>
      <sheetName val="NIB-05-03-08"/>
      <sheetName val="PMCL-18-04-12"/>
      <sheetName val="BAFL-20-02-13"/>
      <sheetName val="UBL-14-02-08"/>
      <sheetName val="SCB-29-06-12"/>
      <sheetName val="KESC-13-08-12(3years)"/>
      <sheetName val="KESC-13-08-12(5years)"/>
      <sheetName val="Capital Gain"/>
      <sheetName val="Principal outstanding"/>
      <sheetName val="Summary of capital gain"/>
      <sheetName val="SLCL-PPTFC"/>
      <sheetName val="SLCL-28 3 2006 PPTFC"/>
      <sheetName val="SLCL-01-06-07"/>
      <sheetName val="SLCL- 19-09-07"/>
      <sheetName val="Avari-30-04-09"/>
      <sheetName val="BRR"/>
      <sheetName val="Telecards 25-05-05"/>
      <sheetName val="SPLC- 13-03-08"/>
      <sheetName val="worldcall"/>
      <sheetName val="Escort Inv"/>
      <sheetName val="Trust Invest bank"/>
      <sheetName val="Kohat-Total"/>
      <sheetName val="KOHAT-per unit-AFV"/>
      <sheetName val="KOHAT-per unit-AFS1"/>
      <sheetName val="KOHAT-per unit-AFS"/>
      <sheetName val="KOHAT"/>
      <sheetName val="Security Leasing"/>
      <sheetName val="CDC Recon"/>
      <sheetName val="agritech provision"/>
      <sheetName val="Kohat repayment schedule "/>
      <sheetName val="AFS Recon-scripwise ijarah"/>
      <sheetName val="cash rec on redmeption for cash"/>
      <sheetName val=" On Cost"/>
      <sheetName val="maple schedule "/>
      <sheetName val="Agri tech schedule"/>
      <sheetName val="Adjust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row r="16">
          <cell r="I16">
            <v>100.77173913043478</v>
          </cell>
        </row>
      </sheetData>
      <sheetData sheetId="34"/>
      <sheetData sheetId="35"/>
      <sheetData sheetId="36"/>
      <sheetData sheetId="37"/>
      <sheetData sheetId="38"/>
      <sheetData sheetId="39"/>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Cs "/>
      <sheetName val="Rates"/>
      <sheetName val="POSITION"/>
    </sheetNames>
    <sheetDataSet>
      <sheetData sheetId="0" refreshError="1"/>
      <sheetData sheetId="1">
        <row r="11">
          <cell r="C11" t="str">
            <v>TFCs and Sukuks</v>
          </cell>
          <cell r="D11" t="str">
            <v>Traded / Non-Traded</v>
          </cell>
        </row>
        <row r="13">
          <cell r="C13" t="str">
            <v>GOP IJARA SUKUK (11-03-09)</v>
          </cell>
          <cell r="D13" t="str">
            <v>Non-Traded</v>
          </cell>
          <cell r="E13">
            <v>100</v>
          </cell>
        </row>
        <row r="14">
          <cell r="C14" t="str">
            <v>KARACHI SHIPYARD &amp; ENGINEERING WORKS LTD-SUKUK (02-11-07)</v>
          </cell>
          <cell r="D14" t="str">
            <v>Non-Traded</v>
          </cell>
          <cell r="E14">
            <v>98.250200000000007</v>
          </cell>
        </row>
        <row r="15">
          <cell r="C15" t="str">
            <v>KARACHI SHIPYARD &amp; ENGINEERING WORKS LTD-SUKUK (04-02-08)</v>
          </cell>
          <cell r="D15" t="str">
            <v>Traded</v>
          </cell>
          <cell r="E15">
            <v>98.094200000000001</v>
          </cell>
        </row>
        <row r="16">
          <cell r="C16" t="str">
            <v>NATIONAL INDUSTRIAL PARK DEVEL. &amp; MANAGEMENT Co. SUKUK (11-08-07)</v>
          </cell>
          <cell r="D16" t="str">
            <v>Non-Traded</v>
          </cell>
          <cell r="E16">
            <v>99.016300000000001</v>
          </cell>
        </row>
        <row r="17">
          <cell r="C17" t="str">
            <v>WAPDA-SUKUK (01-05-06)</v>
          </cell>
          <cell r="D17" t="str">
            <v>Non-Traded</v>
          </cell>
          <cell r="E17">
            <v>98.2286</v>
          </cell>
        </row>
        <row r="18">
          <cell r="C18" t="str">
            <v>WAPDA-SUKUK (13-07-07)</v>
          </cell>
          <cell r="D18" t="str">
            <v>Non-Traded</v>
          </cell>
          <cell r="E18">
            <v>92.510400000000004</v>
          </cell>
        </row>
        <row r="20">
          <cell r="C20" t="str">
            <v>JAHANGIR SIDDIQUI &amp; COMPANY LTD-TFC (21-12-04)</v>
          </cell>
          <cell r="D20" t="str">
            <v>Non-Traded</v>
          </cell>
          <cell r="E20">
            <v>92.887100000000004</v>
          </cell>
        </row>
        <row r="21">
          <cell r="C21" t="str">
            <v>JAHANGIR SIDDIQUI &amp; COMPANY LTD-TFC (30-09-05)</v>
          </cell>
          <cell r="D21" t="str">
            <v>Non-Traded</v>
          </cell>
          <cell r="E21">
            <v>95.016599999999997</v>
          </cell>
        </row>
        <row r="22">
          <cell r="C22" t="str">
            <v>JAHANGIR SIDDIQUI &amp; COMPANY LTD-TFC (21-11-06)</v>
          </cell>
          <cell r="D22" t="str">
            <v>Non-Traded</v>
          </cell>
          <cell r="E22">
            <v>92.999700000000004</v>
          </cell>
        </row>
        <row r="23">
          <cell r="C23" t="str">
            <v>JAHANGIR SIDDIQUI &amp; COMPANY LTD-TFC (04-07-07)</v>
          </cell>
          <cell r="D23" t="str">
            <v>Non-Traded</v>
          </cell>
          <cell r="E23">
            <v>91.5</v>
          </cell>
        </row>
        <row r="24">
          <cell r="C24" t="str">
            <v>ORIX LEASING PAKISTAN LTD-TFC (25-05-07)</v>
          </cell>
          <cell r="D24" t="str">
            <v>Traded</v>
          </cell>
          <cell r="E24">
            <v>89.5</v>
          </cell>
        </row>
        <row r="25">
          <cell r="C25" t="str">
            <v>PAK KUWAIT INVESTMENT COMPANY LTD-TFC (09-08-05)</v>
          </cell>
          <cell r="D25" t="str">
            <v>Non-Traded</v>
          </cell>
          <cell r="E25">
            <v>99.896799999999999</v>
          </cell>
        </row>
        <row r="26">
          <cell r="C26" t="str">
            <v>PAK KUWAIT INVESTMENT COMPANY LTD-TFC (03-02-06)</v>
          </cell>
          <cell r="D26" t="str">
            <v>Non-Traded</v>
          </cell>
          <cell r="E26">
            <v>99.548299999999998</v>
          </cell>
        </row>
        <row r="27">
          <cell r="C27" t="str">
            <v>PAK KUWAIT INVESTMENT COMPANY LTD-TFC (28-03-06)</v>
          </cell>
          <cell r="D27" t="str">
            <v>Non-Traded</v>
          </cell>
          <cell r="E27">
            <v>99.525899999999993</v>
          </cell>
        </row>
        <row r="29">
          <cell r="C29" t="str">
            <v>BANK AL-HABIB LTD-TFC (15-07-04) 10% cap</v>
          </cell>
          <cell r="D29" t="str">
            <v>Non-Traded</v>
          </cell>
          <cell r="E29">
            <v>91.0792</v>
          </cell>
        </row>
        <row r="30">
          <cell r="C30" t="str">
            <v>BANK AL-HABIB LTD-TFC (07-02-07)</v>
          </cell>
          <cell r="D30" t="str">
            <v>Traded</v>
          </cell>
          <cell r="E30">
            <v>99.5</v>
          </cell>
        </row>
        <row r="31">
          <cell r="C31" t="str">
            <v>BANK AL-HABIB LTD-TFC (15-06-09)</v>
          </cell>
          <cell r="D31" t="str">
            <v>Traded</v>
          </cell>
          <cell r="E31">
            <v>105</v>
          </cell>
        </row>
        <row r="32">
          <cell r="C32" t="str">
            <v>ENGRO CHEMICAL PAKISTAN LTD-SUKUK (06-09-07)</v>
          </cell>
          <cell r="D32" t="str">
            <v>Non-Traded</v>
          </cell>
          <cell r="E32">
            <v>98.261899999999997</v>
          </cell>
        </row>
        <row r="33">
          <cell r="C33" t="str">
            <v>ENGRO CHEMICAL PAKISTAN LTD-TFC (30-11-07)</v>
          </cell>
          <cell r="D33" t="str">
            <v>Traded</v>
          </cell>
          <cell r="E33">
            <v>97.582700000000003</v>
          </cell>
        </row>
        <row r="34">
          <cell r="C34" t="str">
            <v>ENGRO CHEMICAL PAKISTAN LTD-TFC (18-03-08) (PRP-I)</v>
          </cell>
          <cell r="D34" t="str">
            <v>Traded</v>
          </cell>
          <cell r="E34">
            <v>88</v>
          </cell>
        </row>
        <row r="35">
          <cell r="C35" t="str">
            <v>ENGRO CHEMICAL PAKISTAN LTD-TFC (18-03-08) (PRP-II)</v>
          </cell>
          <cell r="D35" t="str">
            <v>Traded</v>
          </cell>
          <cell r="E35">
            <v>87.668499999999995</v>
          </cell>
        </row>
        <row r="36">
          <cell r="C36" t="str">
            <v>ORIX LEASING PAKISTAN LTD-SUKUK (30-06-07)</v>
          </cell>
          <cell r="D36" t="str">
            <v>Non-Traded</v>
          </cell>
          <cell r="E36">
            <v>98.317800000000005</v>
          </cell>
        </row>
        <row r="37">
          <cell r="C37" t="str">
            <v>ORIX LEASING PAKISTAN LTD-TFC (15-01-08)</v>
          </cell>
          <cell r="D37" t="str">
            <v>Traded</v>
          </cell>
          <cell r="E37">
            <v>83.5</v>
          </cell>
        </row>
        <row r="38">
          <cell r="C38" t="str">
            <v>PAK ARAB FERTILIZERS (28-02-08)</v>
          </cell>
          <cell r="D38" t="str">
            <v>Traded</v>
          </cell>
          <cell r="E38">
            <v>96.698700000000002</v>
          </cell>
        </row>
        <row r="39">
          <cell r="C39" t="str">
            <v>SCB (PAK) LTD-TFC (20-01-04)</v>
          </cell>
          <cell r="D39" t="str">
            <v>Non-Traded</v>
          </cell>
          <cell r="E39">
            <v>96.689599999999999</v>
          </cell>
        </row>
        <row r="40">
          <cell r="C40" t="str">
            <v>SCB (PAK) LTD-TFC (01-02-06)</v>
          </cell>
          <cell r="D40" t="str">
            <v>Traded</v>
          </cell>
          <cell r="E40">
            <v>100.7</v>
          </cell>
        </row>
        <row r="41">
          <cell r="C41" t="str">
            <v>SUI SOUTHERN GAS COMPANY - SUKKUK (31-12-07) - I</v>
          </cell>
          <cell r="D41" t="str">
            <v>Traded</v>
          </cell>
          <cell r="E41">
            <v>96</v>
          </cell>
        </row>
        <row r="42">
          <cell r="C42" t="str">
            <v>UNITED BANK LTD-TFC (10-08-04)</v>
          </cell>
          <cell r="D42" t="str">
            <v>Non-Traded</v>
          </cell>
          <cell r="E42">
            <v>87.672200000000004</v>
          </cell>
        </row>
        <row r="43">
          <cell r="C43" t="str">
            <v>UNITED BANK LTD-TFC (15-03-05)</v>
          </cell>
          <cell r="D43" t="str">
            <v>Non-Traded</v>
          </cell>
          <cell r="E43">
            <v>85.770399999999995</v>
          </cell>
        </row>
        <row r="44">
          <cell r="C44" t="str">
            <v>UNITED BANK LTD-TFC (08-09-06)</v>
          </cell>
          <cell r="D44" t="str">
            <v>Non-Traded</v>
          </cell>
          <cell r="E44">
            <v>96.554500000000004</v>
          </cell>
        </row>
        <row r="45">
          <cell r="C45" t="str">
            <v>UNITED BANK LTD-TFC (14-02-08)</v>
          </cell>
          <cell r="D45" t="str">
            <v>Traded</v>
          </cell>
          <cell r="E45">
            <v>91.233900000000006</v>
          </cell>
        </row>
        <row r="47">
          <cell r="C47" t="str">
            <v>ALLIED BANK LTD-TFC (06-12-06)</v>
          </cell>
          <cell r="D47" t="str">
            <v>Traded</v>
          </cell>
          <cell r="E47">
            <v>100</v>
          </cell>
        </row>
        <row r="48">
          <cell r="C48" t="str">
            <v>ASKARI BANK LTD-TFC (04-02-05)</v>
          </cell>
          <cell r="D48" t="str">
            <v>Non-Traded</v>
          </cell>
          <cell r="E48">
            <v>95.653800000000004</v>
          </cell>
        </row>
        <row r="49">
          <cell r="C49" t="str">
            <v>ASKARI BANK LTD-TFC (31-10-05)</v>
          </cell>
          <cell r="D49" t="str">
            <v>Traded</v>
          </cell>
          <cell r="E49">
            <v>97.625</v>
          </cell>
        </row>
        <row r="50">
          <cell r="C50" t="str">
            <v>AZGARD NINE LTD- TFC (20-09-05)</v>
          </cell>
          <cell r="D50" t="str">
            <v>Non-Traded</v>
          </cell>
          <cell r="E50">
            <v>88.474999999999994</v>
          </cell>
        </row>
        <row r="51">
          <cell r="C51" t="str">
            <v>AZGARD NINE LTD- TFC (04-12-07) PP</v>
          </cell>
          <cell r="D51" t="str">
            <v>Non-Traded</v>
          </cell>
          <cell r="E51">
            <v>98.542599999999993</v>
          </cell>
        </row>
        <row r="52">
          <cell r="C52" t="str">
            <v>BANK ALFALAH LTD-TFC (23-11-04)</v>
          </cell>
          <cell r="D52" t="str">
            <v>Non-Traded</v>
          </cell>
          <cell r="E52">
            <v>97.461699999999993</v>
          </cell>
        </row>
        <row r="53">
          <cell r="C53" t="str">
            <v>BANK ALFALAH LTD-TFC (25-11-05)</v>
          </cell>
          <cell r="D53" t="str">
            <v>Non-Traded</v>
          </cell>
          <cell r="E53">
            <v>95.924599999999998</v>
          </cell>
        </row>
        <row r="54">
          <cell r="C54" t="str">
            <v>CENTURY PAPER &amp; BOARD MILLS LTD- SUKUK (25-09-07)</v>
          </cell>
          <cell r="D54" t="str">
            <v>Traded</v>
          </cell>
          <cell r="E54">
            <v>97.82</v>
          </cell>
        </row>
        <row r="55">
          <cell r="C55" t="str">
            <v>FAYSAL BANK LTD  (12-11-2007)</v>
          </cell>
          <cell r="D55" t="str">
            <v>Non-Traded</v>
          </cell>
          <cell r="E55">
            <v>94.805499999999995</v>
          </cell>
        </row>
        <row r="56">
          <cell r="C56" t="str">
            <v>KASB SECURITIES LTD- TFC (27-06-07)</v>
          </cell>
          <cell r="D56" t="str">
            <v>Traded</v>
          </cell>
          <cell r="E56">
            <v>84</v>
          </cell>
        </row>
        <row r="57">
          <cell r="C57" t="str">
            <v>PACE (PAKISTAN) LTD-TFC (15-02-08)</v>
          </cell>
          <cell r="D57" t="str">
            <v>Traded</v>
          </cell>
          <cell r="E57">
            <v>85.5</v>
          </cell>
        </row>
        <row r="58">
          <cell r="C58" t="str">
            <v>PAK AMERICAN FERTILIZER LTD-TFC (30-11-07)</v>
          </cell>
          <cell r="D58" t="str">
            <v>Non-Traded</v>
          </cell>
          <cell r="E58">
            <v>97.378</v>
          </cell>
        </row>
        <row r="59">
          <cell r="C59" t="str">
            <v>PAK AMERICAN FERTILIZER LTD-TFC (14-01-08)</v>
          </cell>
          <cell r="D59" t="str">
            <v>Traded</v>
          </cell>
          <cell r="E59">
            <v>90.777799999999999</v>
          </cell>
        </row>
        <row r="60">
          <cell r="C60" t="str">
            <v>PAK AMERICAN FERTILIZER LTD-SUKUK (06-08-08)</v>
          </cell>
          <cell r="D60" t="str">
            <v>Traded</v>
          </cell>
          <cell r="E60">
            <v>87.5</v>
          </cell>
        </row>
        <row r="61">
          <cell r="C61" t="str">
            <v>PAK AMERICAN FERTILIZER LTD-TFC (01-12-08)</v>
          </cell>
          <cell r="D61" t="str">
            <v>Non-Traded</v>
          </cell>
          <cell r="E61">
            <v>100.6992</v>
          </cell>
        </row>
        <row r="62">
          <cell r="C62" t="str">
            <v>PAKISTAN MOBILE COMMUNICATION LTD-TFC (31-05-06)</v>
          </cell>
          <cell r="D62" t="str">
            <v>Non-Traded</v>
          </cell>
          <cell r="E62">
            <v>100.7358</v>
          </cell>
        </row>
        <row r="63">
          <cell r="C63" t="str">
            <v>PAKISTAN MOBILE COMMUNICATION LTD-TFC (01-10-07)</v>
          </cell>
          <cell r="D63" t="str">
            <v>Traded</v>
          </cell>
          <cell r="E63">
            <v>90.592600000000004</v>
          </cell>
        </row>
        <row r="64">
          <cell r="C64" t="str">
            <v>PAKISTAN MOBILE COMMUNICATION LTD-TFC (28-10-08)</v>
          </cell>
          <cell r="D64" t="str">
            <v>Non-Traded</v>
          </cell>
          <cell r="E64">
            <v>97.89</v>
          </cell>
        </row>
        <row r="65">
          <cell r="C65" t="str">
            <v>ROYAL BANK OF SCOTLAND  - TFC (10-02-05)</v>
          </cell>
          <cell r="D65" t="str">
            <v>Non-Traded</v>
          </cell>
          <cell r="E65">
            <v>98.4636</v>
          </cell>
        </row>
        <row r="66">
          <cell r="C66" t="str">
            <v>SITARA CHEMICALS LTD - SUKUK - II (03-12-06)</v>
          </cell>
          <cell r="D66" t="str">
            <v>Non-Traded</v>
          </cell>
          <cell r="E66">
            <v>98.8142</v>
          </cell>
        </row>
        <row r="67">
          <cell r="C67" t="str">
            <v>SITARA CHEMICALS LTD - SUKUK - III (02-01-08)</v>
          </cell>
          <cell r="D67" t="str">
            <v>Non-Traded</v>
          </cell>
          <cell r="E67">
            <v>99.974999999999994</v>
          </cell>
        </row>
        <row r="69">
          <cell r="C69" t="str">
            <v>AL ABBAS SUGAR MILLS LTD-TFC (21-11-07)</v>
          </cell>
          <cell r="D69" t="str">
            <v>Non-Traded</v>
          </cell>
          <cell r="E69">
            <v>91.592399999999998</v>
          </cell>
        </row>
        <row r="70">
          <cell r="C70" t="str">
            <v>BRR GUARDIAN MODARABA (07-06-08)</v>
          </cell>
          <cell r="D70" t="str">
            <v>Non-Traded</v>
          </cell>
          <cell r="E70">
            <v>95.630300000000005</v>
          </cell>
        </row>
        <row r="71">
          <cell r="E71" t="str">
            <v>Page 1 of 3</v>
          </cell>
        </row>
        <row r="78">
          <cell r="C78" t="str">
            <v>ESCORTS INVESTMENT BANK LTD-TFC (15-03-07)</v>
          </cell>
          <cell r="D78" t="str">
            <v>Non-Traded</v>
          </cell>
          <cell r="E78">
            <v>99.368099999999998</v>
          </cell>
        </row>
        <row r="79">
          <cell r="C79" t="str">
            <v>FINANCIAL REC'BLES SEC'ZATION CO. LTD-TFC CLASS "A"</v>
          </cell>
          <cell r="D79" t="str">
            <v>Non-Traded</v>
          </cell>
          <cell r="E79">
            <v>98.7624</v>
          </cell>
        </row>
        <row r="80">
          <cell r="C80" t="str">
            <v>FINANCIAL REC'BLES SEC'ZATION CO. LTD-TFC CLASS "B"</v>
          </cell>
          <cell r="D80" t="str">
            <v>Non-Traded</v>
          </cell>
          <cell r="E80">
            <v>98.553100000000001</v>
          </cell>
        </row>
        <row r="81">
          <cell r="C81" t="str">
            <v>HOUSE BUILDING FINANCE CORPORATION LTD - SUKUK (07-05-08)</v>
          </cell>
          <cell r="D81" t="str">
            <v>Non-Traded</v>
          </cell>
          <cell r="E81">
            <v>94.600399999999993</v>
          </cell>
        </row>
        <row r="82">
          <cell r="C82" t="str">
            <v>IGI INV. BANK LTD-TFC (FIRST INT'l INV. BANK LTD. - TFC) (11-07-06)</v>
          </cell>
          <cell r="D82" t="str">
            <v>Non-Traded</v>
          </cell>
          <cell r="E82">
            <v>96.945800000000006</v>
          </cell>
        </row>
        <row r="83">
          <cell r="C83" t="str">
            <v>NIB BANK LTD-TFC (05-03-08)</v>
          </cell>
          <cell r="D83" t="str">
            <v>Traded</v>
          </cell>
          <cell r="E83">
            <v>93.5</v>
          </cell>
        </row>
        <row r="84">
          <cell r="C84" t="str">
            <v>PEL-SUKUK (28-09-07)</v>
          </cell>
          <cell r="D84" t="str">
            <v>Non-Traded</v>
          </cell>
          <cell r="E84">
            <v>98.102500000000006</v>
          </cell>
        </row>
        <row r="85">
          <cell r="C85" t="str">
            <v>PEL-SUKUK (30-06-08)</v>
          </cell>
          <cell r="D85" t="str">
            <v>Non-Traded</v>
          </cell>
          <cell r="E85">
            <v>92.377499999999998</v>
          </cell>
        </row>
        <row r="86">
          <cell r="C86" t="str">
            <v>SONERI BANK LTD-TFC (05-05-05)</v>
          </cell>
          <cell r="D86" t="str">
            <v>Non-Traded</v>
          </cell>
          <cell r="E86">
            <v>96.259</v>
          </cell>
        </row>
        <row r="88">
          <cell r="C88" t="str">
            <v>AL-ZAMIN LEASING MODARABA-TFC (31-05-05)</v>
          </cell>
          <cell r="D88" t="str">
            <v>Non-Traded</v>
          </cell>
          <cell r="E88">
            <v>95.769199999999998</v>
          </cell>
        </row>
        <row r="89">
          <cell r="C89" t="str">
            <v>AMTEX LTD.-SUKUK (21-01-08)</v>
          </cell>
          <cell r="D89" t="str">
            <v>Non-Traded</v>
          </cell>
          <cell r="E89">
            <v>89.180800000000005</v>
          </cell>
        </row>
        <row r="90">
          <cell r="C90" t="str">
            <v>EDEN BUILDERS LTD.- SUKUK (08-09-08)</v>
          </cell>
          <cell r="D90" t="str">
            <v>Non-Traded</v>
          </cell>
          <cell r="E90">
            <v>100.25</v>
          </cell>
        </row>
        <row r="91">
          <cell r="C91" t="str">
            <v>EDEN HOUSING LTD.- SUKUK (31-12-07)</v>
          </cell>
          <cell r="D91" t="str">
            <v>Non-Traded</v>
          </cell>
          <cell r="E91">
            <v>99.029899999999998</v>
          </cell>
        </row>
        <row r="92">
          <cell r="C92" t="str">
            <v>EDEN HOUSING LTD.- SUKUK (31-03-08)</v>
          </cell>
          <cell r="D92" t="str">
            <v>Non-Traded</v>
          </cell>
          <cell r="E92">
            <v>98.876000000000005</v>
          </cell>
        </row>
        <row r="93">
          <cell r="C93" t="str">
            <v>ESCORT INVESTMENT BANK (27-09-04) (Cap @ 10%)</v>
          </cell>
          <cell r="D93" t="str">
            <v>Non-Traded</v>
          </cell>
          <cell r="E93">
            <v>99.2821</v>
          </cell>
        </row>
        <row r="94">
          <cell r="C94" t="str">
            <v>JDW SUGAR MILLS LTD. SUKUK (19-06-08)</v>
          </cell>
          <cell r="D94" t="str">
            <v>Non-Traded</v>
          </cell>
          <cell r="E94">
            <v>95.469499999999996</v>
          </cell>
        </row>
        <row r="95">
          <cell r="C95" t="str">
            <v>JDW SUGAR MILLS LTD. SUKUK (23-06-08)</v>
          </cell>
          <cell r="D95" t="str">
            <v>Non-Traded</v>
          </cell>
          <cell r="E95">
            <v>90</v>
          </cell>
        </row>
        <row r="96">
          <cell r="C96" t="str">
            <v>KASHAF FOUNDATION - TFC  (05-11-07)</v>
          </cell>
          <cell r="D96" t="str">
            <v>Non-Traded</v>
          </cell>
          <cell r="E96">
            <v>94.999300000000005</v>
          </cell>
        </row>
        <row r="97">
          <cell r="C97" t="str">
            <v>OPTIMUS LTD - TFC (10-10-07)</v>
          </cell>
          <cell r="D97" t="str">
            <v>Non-Traded</v>
          </cell>
          <cell r="E97">
            <v>97.915999999999997</v>
          </cell>
        </row>
        <row r="98">
          <cell r="C98" t="str">
            <v>TRAKKER (15-09-07) - PPTFC</v>
          </cell>
          <cell r="D98" t="str">
            <v>Non-Traded</v>
          </cell>
          <cell r="E98">
            <v>100.2658</v>
          </cell>
        </row>
        <row r="99">
          <cell r="C99" t="str">
            <v>TRUST INVESTMENT BANK LTD-TFC (15-11-05)</v>
          </cell>
          <cell r="D99" t="str">
            <v>Non-Traded</v>
          </cell>
          <cell r="E99">
            <v>99.666799999999995</v>
          </cell>
        </row>
        <row r="100">
          <cell r="C100" t="str">
            <v>TRUST INVESTMENT BANK LTD-TFC (04-07-08)</v>
          </cell>
          <cell r="D100" t="str">
            <v>Non-Traded</v>
          </cell>
          <cell r="E100">
            <v>97.616500000000002</v>
          </cell>
        </row>
        <row r="101">
          <cell r="C101" t="str">
            <v>WORLDCALL TELECOM LTD.TFC (28-11-06)</v>
          </cell>
          <cell r="D101" t="str">
            <v>Non-Traded</v>
          </cell>
          <cell r="E101">
            <v>99.966099999999997</v>
          </cell>
        </row>
        <row r="102">
          <cell r="C102" t="str">
            <v>WORLDCALL TELECOM LTD-TFC (07-10-08)</v>
          </cell>
          <cell r="D102" t="str">
            <v>Non-Traded</v>
          </cell>
          <cell r="E102">
            <v>96.779499999999999</v>
          </cell>
        </row>
        <row r="104">
          <cell r="C104" t="str">
            <v>ALZAMIN LEASING CORPORATION LTD-TFC (05-09-07)</v>
          </cell>
          <cell r="D104" t="str">
            <v>Non-Traded</v>
          </cell>
          <cell r="E104">
            <v>97.971400000000003</v>
          </cell>
        </row>
        <row r="105">
          <cell r="C105" t="str">
            <v>AL-ZAMIN LEASING MODARABA LTD-TFC (12-05-08)</v>
          </cell>
          <cell r="D105" t="str">
            <v>Non-Traded</v>
          </cell>
          <cell r="E105">
            <v>96.430199999999999</v>
          </cell>
        </row>
        <row r="106">
          <cell r="C106" t="str">
            <v>AVARI HOTELS-TFC (30-04-09)</v>
          </cell>
          <cell r="D106" t="str">
            <v>Non-Traded</v>
          </cell>
          <cell r="E106">
            <v>95.595100000000002</v>
          </cell>
        </row>
        <row r="107">
          <cell r="C107" t="str">
            <v>MAPLE LEAF SUKUK-(3-12-07)</v>
          </cell>
          <cell r="D107" t="str">
            <v>Non-Traded</v>
          </cell>
          <cell r="E107">
            <v>90.010099999999994</v>
          </cell>
        </row>
        <row r="108">
          <cell r="C108" t="str">
            <v>QUETTA TEXTILE MILLS LTD-SUKUK (26-09-08)</v>
          </cell>
          <cell r="D108" t="str">
            <v>Non-Traded</v>
          </cell>
          <cell r="E108">
            <v>88.984700000000004</v>
          </cell>
        </row>
        <row r="109">
          <cell r="C109" t="str">
            <v>SHAHMURAD SUGAR MILLS LTD-SUKUK (27-09-07)</v>
          </cell>
          <cell r="D109" t="str">
            <v>Non-Traded</v>
          </cell>
          <cell r="E109">
            <v>95.804100000000005</v>
          </cell>
        </row>
        <row r="110">
          <cell r="C110" t="str">
            <v>SHAKARGANJ MILLS LTD-TFC (22-09-08)</v>
          </cell>
          <cell r="D110" t="str">
            <v>Non-Traded</v>
          </cell>
          <cell r="E110">
            <v>94.153599999999997</v>
          </cell>
        </row>
        <row r="111">
          <cell r="C111" t="str">
            <v>SME LEASING LTD-TFC (16-07-08)</v>
          </cell>
          <cell r="D111" t="str">
            <v>Non-Traded</v>
          </cell>
          <cell r="E111">
            <v>96.448599999999999</v>
          </cell>
        </row>
        <row r="113">
          <cell r="C113" t="str">
            <v>SEARLE PAKISTAN LTD-TFC (09-03-06)</v>
          </cell>
          <cell r="D113" t="str">
            <v>Non-Traded</v>
          </cell>
          <cell r="E113">
            <v>97.220399999999998</v>
          </cell>
        </row>
        <row r="115">
          <cell r="C115" t="str">
            <v>SAUDI PAK LEASING COMPANY LTD-TFC (13-03-08)</v>
          </cell>
          <cell r="D115" t="str">
            <v>Non-Traded</v>
          </cell>
          <cell r="E115">
            <v>74</v>
          </cell>
        </row>
        <row r="116">
          <cell r="C116" t="str">
            <v>TELECARD LTD-TFC (27-05-05)</v>
          </cell>
          <cell r="D116" t="str">
            <v>Non-Traded</v>
          </cell>
          <cell r="E116">
            <v>96.563599999999994</v>
          </cell>
        </row>
        <row r="118">
          <cell r="C118" t="str">
            <v>GHARIBWAL CEMENT-TFC (18-01-08)</v>
          </cell>
          <cell r="D118" t="str">
            <v>Non-Traded</v>
          </cell>
          <cell r="E118">
            <v>89.1083</v>
          </cell>
        </row>
        <row r="119">
          <cell r="C119" t="str">
            <v>SECURITY LEASING CORPORATION LTD-PPTFC (28-03-06)</v>
          </cell>
          <cell r="D119" t="str">
            <v>Non-Traded</v>
          </cell>
          <cell r="E119">
            <v>94.792299999999997</v>
          </cell>
        </row>
        <row r="120">
          <cell r="C120" t="str">
            <v>SECURITY LEASING CORPORATION LTD-SUKKUK (01-06-07) - I</v>
          </cell>
          <cell r="D120" t="str">
            <v>Non-Traded</v>
          </cell>
          <cell r="E120">
            <v>91.188000000000002</v>
          </cell>
        </row>
        <row r="121">
          <cell r="C121" t="str">
            <v>SECURITY LEASING CORPORATION LTD-SUKKUK (19-09-07) - II</v>
          </cell>
          <cell r="D121" t="str">
            <v>Non-Traded</v>
          </cell>
          <cell r="E121">
            <v>90.490700000000004</v>
          </cell>
        </row>
        <row r="122">
          <cell r="C122" t="str">
            <v>VALUATION OF RATED NON-INVESTMENT GRADE DEBT SECURITIES</v>
          </cell>
        </row>
        <row r="123">
          <cell r="C123" t="str">
            <v>TFCs and Sukuks</v>
          </cell>
          <cell r="D123" t="str">
            <v>Traded / Non-Traded</v>
          </cell>
        </row>
        <row r="124">
          <cell r="C124" t="str">
            <v>FIRST DAWOOD INVESTMENT BANK LTD. TFC (11-09-07)</v>
          </cell>
          <cell r="D124" t="str">
            <v>Non-Traded</v>
          </cell>
          <cell r="E124">
            <v>75</v>
          </cell>
        </row>
        <row r="125">
          <cell r="C125" t="str">
            <v>KOHAT CEMENT-SUKKUK (20-12-07)</v>
          </cell>
          <cell r="D125" t="str">
            <v>Non-Traded</v>
          </cell>
          <cell r="E125">
            <v>75</v>
          </cell>
        </row>
        <row r="126">
          <cell r="C126" t="str">
            <v>THREE STAR HOSIERY (25-06-08)</v>
          </cell>
          <cell r="D126" t="str">
            <v>Non-Traded</v>
          </cell>
          <cell r="E126">
            <v>75</v>
          </cell>
        </row>
        <row r="128">
          <cell r="C128" t="str">
            <v>TFCs and Sukuks</v>
          </cell>
          <cell r="D128" t="str">
            <v>Traded / Non-Traded</v>
          </cell>
        </row>
        <row r="129">
          <cell r="C129" t="str">
            <v>AL ABBAS HOLDINGS (PVT) LTD-TFC (23-08-06)</v>
          </cell>
          <cell r="D129" t="str">
            <v>Non-Traded</v>
          </cell>
          <cell r="E129">
            <v>75</v>
          </cell>
        </row>
        <row r="130">
          <cell r="C130" t="str">
            <v>ARZOO TEXTILE MILLS LTD-SUKUK (15-04-08)</v>
          </cell>
          <cell r="D130" t="str">
            <v>Non-Traded</v>
          </cell>
          <cell r="E130">
            <v>75</v>
          </cell>
        </row>
        <row r="131">
          <cell r="C131" t="str">
            <v>CRESCENT TEXTILE MILLS LTD-TFC (17-06-04)</v>
          </cell>
          <cell r="D131" t="str">
            <v>Non-Traded</v>
          </cell>
          <cell r="E131">
            <v>75</v>
          </cell>
        </row>
        <row r="132">
          <cell r="C132" t="str">
            <v>DAWOOD HERCULES-SUKUK (18-09-07)</v>
          </cell>
          <cell r="D132" t="str">
            <v>Non-Traded</v>
          </cell>
          <cell r="E132">
            <v>96.336799999999997</v>
          </cell>
        </row>
        <row r="133">
          <cell r="C133" t="str">
            <v>DEWAN FAROOQUE SPINNING MILLS LTD-TFC (20-12-04)</v>
          </cell>
          <cell r="D133" t="str">
            <v>Non-Traded</v>
          </cell>
          <cell r="E133">
            <v>75</v>
          </cell>
        </row>
        <row r="134">
          <cell r="C134" t="str">
            <v>DGKC DIMINISHING MUSHARKAH (08-05-08)</v>
          </cell>
          <cell r="D134" t="str">
            <v>Non-Traded</v>
          </cell>
          <cell r="E134">
            <v>96.802499999999995</v>
          </cell>
        </row>
        <row r="135">
          <cell r="C135" t="str">
            <v>GHANI HOLDING (PVT) LTD-TFC (23-08-06)</v>
          </cell>
          <cell r="D135" t="str">
            <v>Non-Traded</v>
          </cell>
          <cell r="E135">
            <v>75</v>
          </cell>
        </row>
        <row r="136">
          <cell r="C136" t="str">
            <v>JAVEDAN CEMENT LTD-TFC (10-11-06)</v>
          </cell>
          <cell r="D136" t="str">
            <v>Non-Traded</v>
          </cell>
          <cell r="E136">
            <v>75</v>
          </cell>
        </row>
        <row r="137">
          <cell r="C137" t="str">
            <v>PAK HY-OILS LTD-TFC (31-12-08)</v>
          </cell>
          <cell r="D137" t="str">
            <v>Non-Traded</v>
          </cell>
          <cell r="E137">
            <v>75</v>
          </cell>
        </row>
        <row r="138">
          <cell r="C138" t="str">
            <v>SITARA ENERGY LTD-SUKUK (16-07-07)</v>
          </cell>
          <cell r="D138" t="str">
            <v>Non-Traded</v>
          </cell>
          <cell r="E138">
            <v>98.334900000000005</v>
          </cell>
        </row>
        <row r="139">
          <cell r="C139" t="str">
            <v>SITARA PEROXIDE LTD-SUK (19-08-08)</v>
          </cell>
          <cell r="D139" t="str">
            <v>Non-Traded</v>
          </cell>
          <cell r="E139">
            <v>75</v>
          </cell>
        </row>
        <row r="140">
          <cell r="C140" t="str">
            <v>VISION DEVELOPERS (PVT) LTD (30-11-08)</v>
          </cell>
          <cell r="D140" t="str">
            <v>Non-Traded</v>
          </cell>
          <cell r="E140">
            <v>75</v>
          </cell>
        </row>
        <row r="142">
          <cell r="C142" t="str">
            <v>TFCs and Sukuks</v>
          </cell>
          <cell r="D142" t="str">
            <v>Traded / Non-Traded</v>
          </cell>
        </row>
        <row r="143">
          <cell r="C143" t="str">
            <v>DEWAN CEMENT LTD</v>
          </cell>
          <cell r="D143" t="str">
            <v>Non-Traded</v>
          </cell>
          <cell r="E143" t="str">
            <v>A/C to NPA</v>
          </cell>
        </row>
        <row r="144">
          <cell r="C144" t="str">
            <v>NEW ALLIED ELECTRONIC (15-05-07)</v>
          </cell>
          <cell r="D144" t="str">
            <v>Non-Traded</v>
          </cell>
          <cell r="E144" t="str">
            <v>A/C to NPA</v>
          </cell>
        </row>
        <row r="145">
          <cell r="C145" t="str">
            <v>NEW ALLIED ELECTRONIC - SUKUK (27-07-07)</v>
          </cell>
          <cell r="D145" t="str">
            <v>Non-Traded</v>
          </cell>
          <cell r="E145" t="str">
            <v>A/C to NPA</v>
          </cell>
        </row>
        <row r="146">
          <cell r="E146" t="str">
            <v>Page 2 of 3</v>
          </cell>
        </row>
        <row r="153">
          <cell r="C153" t="str">
            <v>NEW ALLIED ELECTRONIC - SUKUK (03-12-07)</v>
          </cell>
          <cell r="D153" t="str">
            <v>Non-Traded</v>
          </cell>
          <cell r="E153" t="str">
            <v>A/C to NPA</v>
          </cell>
        </row>
        <row r="154">
          <cell r="C154" t="str">
            <v>Jul 31, 2009 (Prices will change on daily basis)</v>
          </cell>
        </row>
        <row r="155">
          <cell r="C155" t="str">
            <v>Jul 25 to Aug 7, 2009.</v>
          </cell>
        </row>
        <row r="156">
          <cell r="C156" t="str">
            <v>(Page updated on July 31, 2009 at 12:35 P. M.)</v>
          </cell>
        </row>
      </sheetData>
      <sheetData sheetId="2"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Instructions"/>
      <sheetName val="Input-Qtrly"/>
      <sheetName val="Input-YTD and Expected"/>
      <sheetName val="Flux-Current Qtr."/>
      <sheetName val="Flux-YTD"/>
      <sheetName val="Ratios-Current Qtr."/>
      <sheetName val="Ratios-YTD"/>
      <sheetName val="Common Size-Current Qtr."/>
      <sheetName val="Common Size-YTD"/>
      <sheetName val="Module1"/>
      <sheetName val="WORKERS"/>
      <sheetName val="TBPRICE"/>
    </sheetNames>
    <sheetDataSet>
      <sheetData sheetId="0" refreshError="1"/>
      <sheetData sheetId="1" refreshError="1"/>
      <sheetData sheetId="2">
        <row r="8">
          <cell r="E8" t="str">
            <v>Practice US C Corporation</v>
          </cell>
        </row>
        <row r="27">
          <cell r="F27">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sheetName val="CGL"/>
      <sheetName val="Dummy"/>
      <sheetName val="18.06.2008"/>
      <sheetName val="17.06.2008"/>
      <sheetName val="16.06.2008"/>
      <sheetName val="13.06.2008"/>
      <sheetName val="12.06.2008"/>
      <sheetName val="11.06.2008"/>
      <sheetName val="10.06.2008"/>
      <sheetName val="09.06.2008"/>
      <sheetName val="06.06.2008"/>
      <sheetName val="05.06.2008"/>
      <sheetName val="04.06.2008"/>
      <sheetName val="03.06.2008"/>
      <sheetName val="02.06.2008"/>
      <sheetName val="30.05.2008"/>
      <sheetName val="29.05.2008"/>
      <sheetName val="28.05.2008"/>
      <sheetName val="27.05.2008"/>
      <sheetName val="26.05.2008"/>
      <sheetName val="23.05.2008"/>
      <sheetName val="22.05.2008"/>
      <sheetName val="21.05.2008"/>
      <sheetName val="20.05.2008"/>
      <sheetName val="19.05.2008"/>
      <sheetName val="16.05.2008"/>
      <sheetName val="15.05.2008"/>
      <sheetName val="14.05.2008"/>
      <sheetName val="13.05.2008"/>
      <sheetName val="12.05.2008"/>
      <sheetName val="09.05.2008"/>
      <sheetName val="08.05.2008"/>
      <sheetName val="07.05.2008"/>
      <sheetName val="06.05.2008"/>
      <sheetName val="05.05.2008"/>
      <sheetName val="02.05.2008"/>
      <sheetName val="30.04.2008"/>
      <sheetName val="29.04.2008"/>
      <sheetName val="28.04.2008"/>
      <sheetName val="25.04.2008"/>
      <sheetName val="24.04.2008"/>
      <sheetName val="23.04.2008"/>
      <sheetName val="22.04.2008"/>
      <sheetName val="21.04.2008"/>
      <sheetName val="18.04.2008"/>
      <sheetName val="17.04.2008"/>
      <sheetName val="16.04.2008"/>
      <sheetName val="15.04.2008"/>
      <sheetName val="14.04.2008"/>
      <sheetName val="11.04.2008"/>
      <sheetName val="10.04.2008"/>
      <sheetName val="09.04.2008"/>
      <sheetName val="08.04.2008"/>
      <sheetName val="07.04.2008"/>
      <sheetName val="04.04.2008"/>
      <sheetName val="03.04.2008"/>
      <sheetName val="02.04.2008"/>
      <sheetName val="01.04.2008"/>
      <sheetName val="31.03.2008"/>
      <sheetName val="Dis. amortization (revised)"/>
      <sheetName val="10 Y PIBs (revised)"/>
      <sheetName val="10 Y PIBs"/>
      <sheetName val="Top"/>
      <sheetName val="Dis. amortization"/>
      <sheetName val="PIB accrual"/>
      <sheetName val="Dis. amortization (6)"/>
      <sheetName val="Dis. amortization (5)"/>
      <sheetName val="Dis. amortization (2)"/>
      <sheetName val="Dis. amortization (3)"/>
      <sheetName val="Dis. amortization (4)"/>
      <sheetName val="PIB (IRR)"/>
      <sheetName val="ol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consolidatedLONG T"/>
      <sheetName val="Compilation"/>
      <sheetName val="TOP Sheet LONG Term FHS -PK"/>
      <sheetName val="TOP Sheet LONG Term Uganda"/>
      <sheetName val="TOP Sheet LONG Term IED"/>
      <sheetName val="Top sheet consolidated short te"/>
      <sheetName val="Compilation (2)"/>
      <sheetName val="TOP Sheet Short Term FHS-PK"/>
      <sheetName val="Short Term Uganda, kenya, UK"/>
      <sheetName val="TOP-SHEET short term IED"/>
      <sheetName val="Adjustments"/>
      <sheetName val="Lead Schedule"/>
      <sheetName val="sowd"/>
      <sheetName val="100042"/>
      <sheetName val="10004210000"/>
      <sheetName val="200042"/>
      <sheetName val="100082"/>
      <sheetName val="10008600000"/>
      <sheetName val="10008611550"/>
      <sheetName val="Tawana"/>
      <sheetName val="ADVANCE MC"/>
      <sheetName val="SUBS. ADV. AKUH (2005)"/>
      <sheetName val="SUBS. ADV. AKUH (2006)"/>
      <sheetName val="Bifurcation of car loan MC"/>
      <sheetName val="Car lo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Cs "/>
      <sheetName val="Rates"/>
      <sheetName val="Sheet1"/>
      <sheetName val="Impairment"/>
      <sheetName val="Maple leaf"/>
      <sheetName val="TFCs  (2)"/>
      <sheetName val="Agritech"/>
      <sheetName val="2002 P3"/>
      <sheetName val="broker sheet-2"/>
    </sheetNames>
    <sheetDataSet>
      <sheetData sheetId="0" refreshError="1"/>
      <sheetData sheetId="1">
        <row r="9">
          <cell r="C9" t="str">
            <v>TFCs and Sukuks</v>
          </cell>
          <cell r="D9" t="str">
            <v>Traded / Non-Traded</v>
          </cell>
          <cell r="E9" t="str">
            <v>Price</v>
          </cell>
        </row>
        <row r="11">
          <cell r="C11" t="str">
            <v>KARACHI SHIPYARD &amp; ENGINEERING WORKS LTD-SUKUK (02-11-07)</v>
          </cell>
          <cell r="D11" t="str">
            <v>Non-Traded</v>
          </cell>
          <cell r="E11">
            <v>100.0936</v>
          </cell>
        </row>
        <row r="12">
          <cell r="C12" t="str">
            <v>KARACHI SHIPYARD &amp; ENGINEERING WORKS LTD-SUKUK (04-02-08)</v>
          </cell>
          <cell r="D12" t="str">
            <v>Non-Traded</v>
          </cell>
          <cell r="E12">
            <v>100.29770000000001</v>
          </cell>
        </row>
        <row r="13">
          <cell r="C13" t="str">
            <v>NATIONAL INDUSTRIAL PARK DEVEL. &amp; MANAGEMENT Co. SUKUK (11-08-07)</v>
          </cell>
          <cell r="D13" t="str">
            <v>Non-Traded</v>
          </cell>
          <cell r="E13">
            <v>101.652</v>
          </cell>
        </row>
        <row r="14">
          <cell r="C14" t="str">
            <v>SCB (PAK) LTD-TFC (01-02-06)</v>
          </cell>
          <cell r="D14" t="str">
            <v>Non-Traded</v>
          </cell>
          <cell r="E14">
            <v>102.375</v>
          </cell>
        </row>
        <row r="15">
          <cell r="C15" t="str">
            <v>WAPDA-SUKUK (05-01-06)</v>
          </cell>
          <cell r="D15" t="str">
            <v>Non-Traded</v>
          </cell>
          <cell r="E15">
            <v>100.0814</v>
          </cell>
        </row>
        <row r="16">
          <cell r="C16" t="str">
            <v>WAPDA-SUKUK (13-07-07)</v>
          </cell>
          <cell r="D16" t="str">
            <v>Non-Traded</v>
          </cell>
          <cell r="E16">
            <v>95.850200000000001</v>
          </cell>
        </row>
        <row r="18">
          <cell r="C18" t="str">
            <v>ORIX LEASING PAKISTAN LTD-TFC (25-05-07)**</v>
          </cell>
          <cell r="D18" t="str">
            <v>Non-Traded</v>
          </cell>
          <cell r="E18">
            <v>96.808499999999995</v>
          </cell>
        </row>
        <row r="19">
          <cell r="C19" t="str">
            <v>ORIX LEASING PAKISTAN LTD-TFC (15-01-08)</v>
          </cell>
          <cell r="D19" t="str">
            <v>Non-Traded</v>
          </cell>
          <cell r="E19">
            <v>100.5728</v>
          </cell>
        </row>
        <row r="20">
          <cell r="C20" t="str">
            <v>ORIX LEASING PAKISTAN LTD-TFC (30-06-11)</v>
          </cell>
          <cell r="D20" t="str">
            <v>Non-Traded</v>
          </cell>
          <cell r="E20">
            <v>103.54349999999999</v>
          </cell>
        </row>
        <row r="22">
          <cell r="C22" t="str">
            <v>BANK AL-HABIB LTD-TFC (15-07-04) 10% cap**</v>
          </cell>
          <cell r="D22" t="str">
            <v>Non-Traded</v>
          </cell>
          <cell r="E22">
            <v>90.779499999999999</v>
          </cell>
        </row>
        <row r="23">
          <cell r="C23" t="str">
            <v>BANK AL-HABIB LTD-TFC (07-02-07)</v>
          </cell>
          <cell r="D23" t="str">
            <v>Non-Traded</v>
          </cell>
          <cell r="E23">
            <v>102.7948</v>
          </cell>
        </row>
        <row r="24">
          <cell r="C24" t="str">
            <v>BANK AL-HABIB LTD-TFC (15-06-09)***</v>
          </cell>
          <cell r="D24" t="str">
            <v>Non-Traded</v>
          </cell>
          <cell r="E24">
            <v>107.2383</v>
          </cell>
        </row>
        <row r="25">
          <cell r="C25" t="str">
            <v>BANK AL-HABIB LTD-TFC (30-06-11)</v>
          </cell>
          <cell r="D25" t="str">
            <v>Non-Traded</v>
          </cell>
          <cell r="E25">
            <v>106</v>
          </cell>
        </row>
        <row r="26">
          <cell r="C26" t="str">
            <v>ENGRO CORPORATION LTD-TFC (01-02-11) ***</v>
          </cell>
          <cell r="D26" t="str">
            <v>Non-Traded</v>
          </cell>
          <cell r="E26">
            <v>100.7783</v>
          </cell>
        </row>
        <row r="27">
          <cell r="C27" t="str">
            <v>ENGRO CORPORATION LTD-TFC (16-09-11)</v>
          </cell>
          <cell r="D27" t="str">
            <v>Non-Traded</v>
          </cell>
          <cell r="E27">
            <v>102.633</v>
          </cell>
        </row>
        <row r="28">
          <cell r="C28" t="str">
            <v>ENGRO FERTILIZER LTD-TFC (30-11-07)</v>
          </cell>
          <cell r="D28" t="str">
            <v>Traded</v>
          </cell>
          <cell r="E28">
            <v>98.009200000000007</v>
          </cell>
        </row>
        <row r="29">
          <cell r="C29" t="str">
            <v>ENGRO FERTILIZER LTD-TFC (18-03-08) (PRP-I) ***</v>
          </cell>
          <cell r="D29" t="str">
            <v>Non-Traded</v>
          </cell>
          <cell r="E29">
            <v>98.684399999999997</v>
          </cell>
        </row>
        <row r="30">
          <cell r="C30" t="str">
            <v>ENGRO FERTILIZER LTD-TFC (18-03-08) (PRP-II)</v>
          </cell>
          <cell r="D30" t="str">
            <v>Non-Traded</v>
          </cell>
          <cell r="E30">
            <v>101.0239</v>
          </cell>
        </row>
        <row r="31">
          <cell r="C31" t="str">
            <v>ENGRO FERTILIZER LTD-TFC (17-12-09)***</v>
          </cell>
          <cell r="D31" t="str">
            <v>Non-Traded</v>
          </cell>
          <cell r="E31">
            <v>101.55159999999999</v>
          </cell>
        </row>
        <row r="32">
          <cell r="C32" t="str">
            <v>JAHANGIR SIDDIQUI &amp; COMPANY LTD-TFC (21-11-06)</v>
          </cell>
          <cell r="D32" t="str">
            <v>Non-Traded</v>
          </cell>
          <cell r="E32">
            <v>100.6233</v>
          </cell>
        </row>
        <row r="33">
          <cell r="C33" t="str">
            <v>JAHANGIR SIDDIQUI &amp; COMPANY LTD-TFC (04-07-07)</v>
          </cell>
          <cell r="D33" t="str">
            <v>Non-Traded</v>
          </cell>
          <cell r="E33">
            <v>101.0501</v>
          </cell>
        </row>
        <row r="34">
          <cell r="C34" t="str">
            <v>ORIX LEASING PAKISTAN LTD-SUKUK (30-06-07)</v>
          </cell>
          <cell r="D34" t="str">
            <v>Non-Traded</v>
          </cell>
          <cell r="E34">
            <v>100.203</v>
          </cell>
        </row>
        <row r="35">
          <cell r="C35" t="str">
            <v>PAK ARAB FERTILIZERS LTD-TFC (28-02-08) ***</v>
          </cell>
          <cell r="D35" t="str">
            <v>Non-Traded</v>
          </cell>
          <cell r="E35">
            <v>100.4492</v>
          </cell>
        </row>
        <row r="36">
          <cell r="C36" t="str">
            <v>PAK ARAB FERTILIZERS LTD-TFC (16-12-09)</v>
          </cell>
          <cell r="D36" t="str">
            <v>Non-Traded</v>
          </cell>
          <cell r="E36">
            <v>102.31</v>
          </cell>
        </row>
        <row r="37">
          <cell r="C37" t="str">
            <v>PAK LIBYA HOLDING COMPANY (PVT) LTD-TFC (07-02-11)</v>
          </cell>
          <cell r="D37" t="str">
            <v>Non-Traded</v>
          </cell>
          <cell r="E37">
            <v>101.9542</v>
          </cell>
        </row>
        <row r="38">
          <cell r="C38" t="str">
            <v>SUI SOUTHERN GAS COMPANY - SUKKUK (31-12-07) - I ***</v>
          </cell>
          <cell r="D38" t="str">
            <v>Non-Traded</v>
          </cell>
          <cell r="E38">
            <v>100.3091</v>
          </cell>
        </row>
        <row r="39">
          <cell r="C39" t="str">
            <v>UNITED BANK LTD-TFC (10-08-04)**</v>
          </cell>
          <cell r="D39" t="str">
            <v>Non-Traded</v>
          </cell>
          <cell r="E39">
            <v>94.75</v>
          </cell>
        </row>
        <row r="40">
          <cell r="C40" t="str">
            <v>UNITED BANK LTD-TFC (15-03-05)</v>
          </cell>
          <cell r="D40" t="str">
            <v>Non-Traded</v>
          </cell>
          <cell r="E40">
            <v>95.05</v>
          </cell>
        </row>
        <row r="41">
          <cell r="C41" t="str">
            <v>UNITED BANK LTD-TFC (08-09-06) ***</v>
          </cell>
          <cell r="D41" t="str">
            <v>Non-Traded</v>
          </cell>
          <cell r="E41">
            <v>99.674599999999998</v>
          </cell>
        </row>
        <row r="42">
          <cell r="C42" t="str">
            <v>UNITED BANK LTD-TFC (14-02-08)</v>
          </cell>
          <cell r="D42" t="str">
            <v>Traded</v>
          </cell>
          <cell r="E42">
            <v>99.7012</v>
          </cell>
        </row>
        <row r="44">
          <cell r="C44" t="str">
            <v>ALLIED BANK LTD-TFC (06-12-06)</v>
          </cell>
          <cell r="D44" t="str">
            <v>Non-Traded</v>
          </cell>
          <cell r="E44">
            <v>100.2244</v>
          </cell>
        </row>
        <row r="45">
          <cell r="C45" t="str">
            <v>ALLIED BANK LTD-TFC (28-08-09)</v>
          </cell>
          <cell r="D45" t="str">
            <v>Non-Traded</v>
          </cell>
          <cell r="E45">
            <v>94.832800000000006</v>
          </cell>
        </row>
        <row r="46">
          <cell r="C46" t="str">
            <v>ASKARI BANK LTD-TFC (04-02-05)</v>
          </cell>
          <cell r="D46" t="str">
            <v>Non-Traded</v>
          </cell>
          <cell r="E46">
            <v>99.919899999999998</v>
          </cell>
        </row>
        <row r="47">
          <cell r="C47" t="str">
            <v>ASKARI BANK LTD-TFC (31-10-05)</v>
          </cell>
          <cell r="D47" t="str">
            <v>Non-Traded</v>
          </cell>
          <cell r="E47">
            <v>99.567499999999995</v>
          </cell>
        </row>
        <row r="48">
          <cell r="C48" t="str">
            <v>ASKARI BANK LTD-TFC (18-11-09)***</v>
          </cell>
          <cell r="D48" t="str">
            <v>Non-Traded</v>
          </cell>
          <cell r="E48">
            <v>102.37779999999999</v>
          </cell>
        </row>
        <row r="49">
          <cell r="C49" t="str">
            <v>ASKARI BANK LTD-TFC (23-12-11)</v>
          </cell>
          <cell r="D49" t="str">
            <v>Traded</v>
          </cell>
          <cell r="E49">
            <v>100</v>
          </cell>
        </row>
        <row r="50">
          <cell r="C50" t="str">
            <v>BANK ALFALAH LTD-TFC (23-11-04)</v>
          </cell>
          <cell r="D50" t="str">
            <v>Non-Traded</v>
          </cell>
          <cell r="E50">
            <v>99.972499999999997</v>
          </cell>
        </row>
        <row r="51">
          <cell r="C51" t="str">
            <v>BANK ALFALAH LTD-TFC (25-11-05)</v>
          </cell>
          <cell r="D51" t="str">
            <v>Non-Traded</v>
          </cell>
          <cell r="E51">
            <v>99.650499999999994</v>
          </cell>
        </row>
        <row r="52">
          <cell r="C52" t="str">
            <v>BANK ALFALAH LTD-TFC (02-12-09) - Fixed ***</v>
          </cell>
          <cell r="D52" t="str">
            <v>Non-Traded</v>
          </cell>
          <cell r="E52">
            <v>103.0368</v>
          </cell>
        </row>
        <row r="53">
          <cell r="C53" t="str">
            <v>BANK ALFALAH LTD-TFC (02-12-09) - Floating***</v>
          </cell>
          <cell r="D53" t="str">
            <v>Non-Traded</v>
          </cell>
          <cell r="E53">
            <v>100.4004</v>
          </cell>
        </row>
        <row r="54">
          <cell r="C54" t="str">
            <v>ENGRO FERTILIZER LTD-SUKUK (06-09-07)</v>
          </cell>
          <cell r="D54" t="str">
            <v>Traded</v>
          </cell>
          <cell r="E54">
            <v>101.5</v>
          </cell>
        </row>
        <row r="55">
          <cell r="C55" t="str">
            <v>FAYSAL BANK LTD -TFC (10-02-05) (FORMERLY: RBS  - TFC (10-02-05)  )</v>
          </cell>
          <cell r="D55" t="str">
            <v>Non-Traded</v>
          </cell>
          <cell r="E55">
            <v>100.417</v>
          </cell>
        </row>
        <row r="56">
          <cell r="C56" t="str">
            <v>FAYSAL BANK LTD  (12-11-2007)</v>
          </cell>
          <cell r="D56" t="str">
            <v>Non-Traded</v>
          </cell>
          <cell r="E56">
            <v>99.328400000000002</v>
          </cell>
        </row>
        <row r="57">
          <cell r="C57" t="str">
            <v>FAYSAL BANK LTD  (27-12-2010)</v>
          </cell>
          <cell r="D57" t="str">
            <v>Traded</v>
          </cell>
          <cell r="E57">
            <v>103.41930000000001</v>
          </cell>
        </row>
        <row r="59">
          <cell r="C59" t="str">
            <v>AL ABBAS SUGAR MILLS LTD-TFC (21-11-07)</v>
          </cell>
          <cell r="D59" t="str">
            <v>Non-Traded</v>
          </cell>
          <cell r="E59">
            <v>99.017399999999995</v>
          </cell>
        </row>
        <row r="60">
          <cell r="C60" t="str">
            <v>CENTURY PAPER &amp; BOARD MILLS LTD- SUKUK (25-09-07) ***</v>
          </cell>
          <cell r="D60" t="str">
            <v>Non-Traded</v>
          </cell>
          <cell r="E60">
            <v>98.8947</v>
          </cell>
        </row>
        <row r="61">
          <cell r="C61" t="str">
            <v>FINANCIAL REC'BLES SEC'ZATION CO. LTD-TFC CLASS "A" </v>
          </cell>
          <cell r="D61" t="str">
            <v>Non-Traded</v>
          </cell>
          <cell r="E61">
            <v>99.484099999999998</v>
          </cell>
        </row>
        <row r="62">
          <cell r="E62" t="str">
            <v>Page 1 of 3</v>
          </cell>
        </row>
        <row r="69">
          <cell r="C69" t="str">
            <v>FINANCIAL REC'BLES SEC'ZATION CO. LTD-TFC CLASS "B"</v>
          </cell>
          <cell r="D69" t="str">
            <v>Non-Traded</v>
          </cell>
          <cell r="E69">
            <v>99.484099999999998</v>
          </cell>
        </row>
        <row r="70">
          <cell r="C70" t="str">
            <v>JDW SUGAR MILLS LTD. TFC (23-06-08)</v>
          </cell>
          <cell r="D70" t="str">
            <v>Non-Traded</v>
          </cell>
          <cell r="E70">
            <v>98.254499999999993</v>
          </cell>
        </row>
        <row r="71">
          <cell r="C71" t="str">
            <v>KASB SECURITIES LTD- TFC (27-06-07)</v>
          </cell>
          <cell r="D71" t="str">
            <v>Non-Traded</v>
          </cell>
          <cell r="E71">
            <v>99.884699999999995</v>
          </cell>
        </row>
        <row r="72">
          <cell r="C72" t="str">
            <v>NIB BANK LTD-TFC (05-03-08)</v>
          </cell>
          <cell r="D72" t="str">
            <v>Non-Traded</v>
          </cell>
          <cell r="E72">
            <v>98.007099999999994</v>
          </cell>
        </row>
        <row r="73">
          <cell r="C73" t="str">
            <v>PAKISTAN MOBILE COMMUNICATION LTD-TFC (31-05-06)</v>
          </cell>
          <cell r="D73" t="str">
            <v>Non-Traded</v>
          </cell>
          <cell r="E73">
            <v>100.271</v>
          </cell>
        </row>
        <row r="74">
          <cell r="C74" t="str">
            <v>PAKISTAN MOBILE COMMUNICATION LTD-TFC (28-10-08)</v>
          </cell>
          <cell r="D74" t="str">
            <v>Traded</v>
          </cell>
          <cell r="E74">
            <v>98.356800000000007</v>
          </cell>
        </row>
        <row r="75">
          <cell r="C75" t="str">
            <v>SITARA CHEMICALS LTD - SUKUK - III (02-01-08)</v>
          </cell>
          <cell r="D75" t="str">
            <v>Non-Traded</v>
          </cell>
          <cell r="E75">
            <v>99.319199999999995</v>
          </cell>
        </row>
        <row r="76">
          <cell r="C76" t="str">
            <v>SONERI BANK LTD-TFC (05-05-05)</v>
          </cell>
          <cell r="D76" t="str">
            <v>Non-Traded</v>
          </cell>
          <cell r="E76">
            <v>99.360100000000003</v>
          </cell>
        </row>
        <row r="78">
          <cell r="C78" t="str">
            <v>EDEN BUILDERS LTD.- SUKUK (08-09-08)</v>
          </cell>
          <cell r="D78" t="str">
            <v>Non-Traded</v>
          </cell>
          <cell r="E78">
            <v>98.510400000000004</v>
          </cell>
        </row>
        <row r="79">
          <cell r="C79" t="str">
            <v>HOUSE BUILDING FINANCE CORPORATION LTD - SUKUK (08-05-08)</v>
          </cell>
          <cell r="D79" t="str">
            <v>Non-Traded</v>
          </cell>
          <cell r="E79">
            <v>96.831100000000006</v>
          </cell>
        </row>
        <row r="80">
          <cell r="C80" t="str">
            <v>JDW SUGAR MILLS LTD. SUKUK (19-06-08)</v>
          </cell>
          <cell r="D80" t="str">
            <v>Non-Traded</v>
          </cell>
          <cell r="E80">
            <v>97.110299999999995</v>
          </cell>
        </row>
        <row r="81">
          <cell r="C81" t="str">
            <v>OPTIMUS LTD - TFC (10-10-07) ***</v>
          </cell>
          <cell r="D81" t="str">
            <v>Non-Traded</v>
          </cell>
          <cell r="E81">
            <v>84.886499999999998</v>
          </cell>
        </row>
        <row r="82">
          <cell r="C82" t="str">
            <v>SUMMIT BANK LTD - TFC (27-10-11)</v>
          </cell>
          <cell r="D82" t="str">
            <v>Non-Traded</v>
          </cell>
          <cell r="E82">
            <v>96.131600000000006</v>
          </cell>
        </row>
        <row r="84">
          <cell r="C84" t="str">
            <v>AVARI HOTELS-TFC (30-04-09)</v>
          </cell>
          <cell r="D84" t="str">
            <v>Non-Traded</v>
          </cell>
          <cell r="E84">
            <v>95.435599999999994</v>
          </cell>
        </row>
        <row r="85">
          <cell r="C85" t="str">
            <v>SHAHMURAD SUGAR MILLS LTD-SUKUK (27-09-07)</v>
          </cell>
          <cell r="D85" t="str">
            <v>Non-Traded</v>
          </cell>
          <cell r="E85">
            <v>99.214600000000004</v>
          </cell>
        </row>
        <row r="87">
          <cell r="C87" t="str">
            <v>PEL-SUKUK (28-09-07)</v>
          </cell>
          <cell r="D87" t="str">
            <v>Non-Traded</v>
          </cell>
          <cell r="E87">
            <v>91.887900000000002</v>
          </cell>
        </row>
        <row r="88">
          <cell r="C88" t="str">
            <v>PEL-SUKUK (31-03-08)</v>
          </cell>
          <cell r="D88" t="str">
            <v>Non-Traded</v>
          </cell>
          <cell r="E88">
            <v>91.465900000000005</v>
          </cell>
        </row>
        <row r="89">
          <cell r="C89" t="str">
            <v>QUETTA TEXTILE MILLS LTD-SUKUK (26-09-08)</v>
          </cell>
          <cell r="D89" t="str">
            <v>Non-Traded</v>
          </cell>
          <cell r="E89">
            <v>91.768699999999995</v>
          </cell>
        </row>
        <row r="91">
          <cell r="C91" t="str">
            <v>TRUST INVESTMENT BANK LTD-TFC (04-07-08) </v>
          </cell>
          <cell r="D91" t="str">
            <v>Non-Traded</v>
          </cell>
          <cell r="E91">
            <v>95.9816</v>
          </cell>
        </row>
        <row r="92">
          <cell r="C92" t="str">
            <v>WORLDCALL TELECOM LTD-TFC (07-10-08)</v>
          </cell>
          <cell r="D92" t="str">
            <v>Non-Traded</v>
          </cell>
          <cell r="E92">
            <v>86.998099999999994</v>
          </cell>
        </row>
        <row r="94">
          <cell r="C94" t="str">
            <v>----------------------N/A-----------------------------</v>
          </cell>
        </row>
        <row r="96">
          <cell r="C96" t="str">
            <v>TFCs and Sukuks</v>
          </cell>
          <cell r="D96" t="str">
            <v>Traded / Non-Traded</v>
          </cell>
          <cell r="E96" t="str">
            <v>Price</v>
          </cell>
        </row>
        <row r="97">
          <cell r="C97" t="str">
            <v>ALZAMIN LEASING CORPORATION LTD-TFC (05-09-07)</v>
          </cell>
          <cell r="D97" t="str">
            <v>Non-Traded</v>
          </cell>
          <cell r="E97">
            <v>75</v>
          </cell>
        </row>
        <row r="98">
          <cell r="C98" t="str">
            <v>BRR GUARDIAN MODARABA (07-07-08)</v>
          </cell>
          <cell r="D98" t="str">
            <v>Non-Traded</v>
          </cell>
          <cell r="E98">
            <v>75</v>
          </cell>
        </row>
        <row r="99">
          <cell r="C99" t="str">
            <v>ESCORTS INVESTMENT BANK LTD-TFC (15-03-07)</v>
          </cell>
          <cell r="D99" t="str">
            <v>Non-Traded</v>
          </cell>
          <cell r="E99">
            <v>73.735600000000005</v>
          </cell>
        </row>
        <row r="100">
          <cell r="C100" t="str">
            <v>MAPLE LEAF SUKUK-(31-03-10)</v>
          </cell>
          <cell r="D100" t="str">
            <v>Non-Traded</v>
          </cell>
          <cell r="E100">
            <v>70.405900000000003</v>
          </cell>
        </row>
        <row r="102">
          <cell r="C102" t="str">
            <v>TFCs and Sukuks</v>
          </cell>
          <cell r="D102" t="str">
            <v>Traded / Non-Traded</v>
          </cell>
          <cell r="E102" t="str">
            <v>Price</v>
          </cell>
        </row>
        <row r="103">
          <cell r="C103" t="str">
            <v>DAWOOD HERCULES-SUKUK (18-09-07)</v>
          </cell>
          <cell r="D103" t="str">
            <v>Non-Traded</v>
          </cell>
          <cell r="E103">
            <v>100.19750000000001</v>
          </cell>
        </row>
        <row r="104">
          <cell r="C104" t="str">
            <v>SITARA ENERGY LTD-SUKUK (16-07-07)</v>
          </cell>
          <cell r="D104" t="str">
            <v>Non-Traded</v>
          </cell>
          <cell r="E104">
            <v>99.688299999999998</v>
          </cell>
        </row>
        <row r="106">
          <cell r="C106" t="str">
            <v>TFCs and Sukuks</v>
          </cell>
          <cell r="D106" t="str">
            <v>Traded / Non-Traded</v>
          </cell>
          <cell r="E106" t="str">
            <v>Price</v>
          </cell>
        </row>
        <row r="107">
          <cell r="C107" t="str">
            <v>JAVEDAN CEMENT LTD-TFC (10-11-06)</v>
          </cell>
          <cell r="D107" t="str">
            <v>Non-Traded</v>
          </cell>
          <cell r="E107">
            <v>75</v>
          </cell>
        </row>
        <row r="108">
          <cell r="C108" t="str">
            <v>KOHAT CEMENT-SUKKUK (20-12-07)</v>
          </cell>
          <cell r="D108" t="str">
            <v>Non-Traded</v>
          </cell>
          <cell r="E108">
            <v>66.802400000000006</v>
          </cell>
        </row>
        <row r="109">
          <cell r="C109" t="str">
            <v>SECURITY LEASING CORPORATION LTD-PPTFC (28-03-06)</v>
          </cell>
          <cell r="D109" t="str">
            <v>Non-Traded</v>
          </cell>
          <cell r="E109">
            <v>70.328000000000003</v>
          </cell>
        </row>
        <row r="110">
          <cell r="C110" t="str">
            <v>SECURITY LEASING CORPORATION LTD-SUKKUK (01-06-07) - I</v>
          </cell>
          <cell r="D110" t="str">
            <v>Non-Traded</v>
          </cell>
          <cell r="E110">
            <v>70.682500000000005</v>
          </cell>
        </row>
        <row r="111">
          <cell r="C111" t="str">
            <v>SECURITY LEASING CORPORATION LTD-SUKKUK (19-09-07) - II</v>
          </cell>
          <cell r="D111" t="str">
            <v>Non-Traded</v>
          </cell>
          <cell r="E111">
            <v>70.682500000000005</v>
          </cell>
        </row>
        <row r="123">
          <cell r="C123" t="str">
            <v>AGRITECH LTD-TFC (30-11-07)</v>
          </cell>
          <cell r="D123" t="str">
            <v>Non-Traded</v>
          </cell>
          <cell r="E123" t="str">
            <v>94.2984</v>
          </cell>
        </row>
        <row r="124">
          <cell r="C124" t="str">
            <v>AGRITECH LTD-TFC (01-12-08)</v>
          </cell>
          <cell r="D124" t="str">
            <v>Non-Traded</v>
          </cell>
          <cell r="E124" t="str">
            <v>A/C to NPA</v>
          </cell>
        </row>
        <row r="125">
          <cell r="C125" t="str">
            <v>AL-ZAMIN LEASING MODARABA LTD-TFC (12-05-08)</v>
          </cell>
          <cell r="D125" t="str">
            <v>Non-Traded</v>
          </cell>
          <cell r="E125">
            <v>97.165899999999993</v>
          </cell>
        </row>
        <row r="126">
          <cell r="C126" t="str">
            <v>ARZOO TEXTILE MILLS LTD-SUKUK (15-04-08)</v>
          </cell>
          <cell r="D126" t="str">
            <v>Non-Traded</v>
          </cell>
          <cell r="E126" t="str">
            <v>A/C to NPA</v>
          </cell>
        </row>
        <row r="127">
          <cell r="C127" t="str">
            <v>AZGARD NINE LTD- TFC (20-09-05)</v>
          </cell>
          <cell r="D127" t="str">
            <v>Non-Traded</v>
          </cell>
          <cell r="E127" t="str">
            <v>96.7658</v>
          </cell>
        </row>
        <row r="128">
          <cell r="C128" t="str">
            <v>AZGARD NINE LTD- TFC (04-12-07) PP</v>
          </cell>
          <cell r="D128" t="str">
            <v>Non-Traded</v>
          </cell>
          <cell r="E128" t="str">
            <v>91.7607</v>
          </cell>
        </row>
        <row r="129">
          <cell r="C129" t="str">
            <v>BUNNY'S LTD. - TFC (30-11-08)</v>
          </cell>
          <cell r="D129" t="str">
            <v>Non-Traded</v>
          </cell>
          <cell r="E129" t="str">
            <v>A/C to NPA</v>
          </cell>
        </row>
        <row r="130">
          <cell r="C130" t="str">
            <v>DEWAN CEMENT LTD</v>
          </cell>
          <cell r="D130" t="str">
            <v>Non-Traded</v>
          </cell>
          <cell r="E130" t="str">
            <v>A/C to NPA</v>
          </cell>
        </row>
        <row r="131">
          <cell r="C131" t="str">
            <v>EDEN HOUSING LTD.- SUKUK (31-12-07)</v>
          </cell>
          <cell r="D131" t="str">
            <v>Non-Traded</v>
          </cell>
          <cell r="E131" t="str">
            <v>92.6441</v>
          </cell>
        </row>
        <row r="132">
          <cell r="C132" t="str">
            <v>EDEN HOUSING LTD.- SUKUK (31-03-08)</v>
          </cell>
          <cell r="D132" t="str">
            <v>Non-Traded</v>
          </cell>
          <cell r="E132" t="str">
            <v>A/C to NPA</v>
          </cell>
        </row>
        <row r="133">
          <cell r="C133" t="str">
            <v>GHARIBWAL CEMENT-TFC (18-01-08)</v>
          </cell>
          <cell r="D133" t="str">
            <v>Non-Traded</v>
          </cell>
          <cell r="E133" t="str">
            <v>A/C to NPA</v>
          </cell>
        </row>
        <row r="134">
          <cell r="C134" t="str">
            <v>NEW ALLIED ELECTRONIC (15-05-07)</v>
          </cell>
          <cell r="D134" t="str">
            <v>Non-Traded</v>
          </cell>
          <cell r="E134" t="str">
            <v>A/C to NPA</v>
          </cell>
        </row>
        <row r="135">
          <cell r="C135" t="str">
            <v>NEW ALLIED ELECTRONIC - SUKUK (27-07-07)</v>
          </cell>
          <cell r="D135" t="str">
            <v>Non-Traded</v>
          </cell>
          <cell r="E135" t="str">
            <v>A/C to NPA</v>
          </cell>
        </row>
        <row r="136">
          <cell r="C136" t="str">
            <v>NEW ALLIED ELECTRONIC - SUKUK (03-12-07)</v>
          </cell>
          <cell r="D136" t="str">
            <v>Non-Traded</v>
          </cell>
          <cell r="E136" t="str">
            <v>A/C to NPA</v>
          </cell>
        </row>
        <row r="137">
          <cell r="C137" t="str">
            <v>PAK HY-OILS LTD-TFC (31-12-08)</v>
          </cell>
          <cell r="D137" t="str">
            <v>Non-Traded</v>
          </cell>
          <cell r="E137" t="str">
            <v>A/C to NPA</v>
          </cell>
        </row>
        <row r="138">
          <cell r="C138" t="str">
            <v>SECURITY LEASING CORPORATION LTD-PPTFC (28-03-06)</v>
          </cell>
          <cell r="D138" t="str">
            <v>Non-Traded</v>
          </cell>
          <cell r="E138" t="str">
            <v>A/C to NPA</v>
          </cell>
        </row>
        <row r="139">
          <cell r="C139" t="str">
            <v>SHAKARGANJ MILLS LTD-TFC (22-09-08)</v>
          </cell>
          <cell r="D139" t="str">
            <v>Non-Traded</v>
          </cell>
          <cell r="E139" t="str">
            <v>A/C to NPA</v>
          </cell>
        </row>
        <row r="140">
          <cell r="C140" t="str">
            <v>SITARA PEROXIDE LTD-SUK (19-08-08)</v>
          </cell>
          <cell r="D140" t="str">
            <v>Non-Traded</v>
          </cell>
          <cell r="E140" t="str">
            <v>A/C to NPA</v>
          </cell>
        </row>
        <row r="141">
          <cell r="C141" t="str">
            <v>THREE STAR HOSIERY SUKUK (25-06-08)</v>
          </cell>
          <cell r="D141" t="str">
            <v>Non-Traded</v>
          </cell>
          <cell r="E141" t="str">
            <v>A/C to NPA</v>
          </cell>
        </row>
        <row r="142">
          <cell r="C142" t="str">
            <v>PACE (PAKISTAN) LTD-TFC (15-02-08)**</v>
          </cell>
          <cell r="D142" t="str">
            <v>Non-Traded</v>
          </cell>
          <cell r="E142" t="str">
            <v>65.0000</v>
          </cell>
        </row>
        <row r="143">
          <cell r="C143" t="str">
            <v>TELECARD LTD-TFC (27-05-05)</v>
          </cell>
          <cell r="D143" t="str">
            <v>Non-Traded</v>
          </cell>
          <cell r="E143" t="str">
            <v>75.0000</v>
          </cell>
        </row>
        <row r="144">
          <cell r="C144" t="str">
            <v>MAPLE LEAF SUKUK-(03-12-07)</v>
          </cell>
          <cell r="D144" t="str">
            <v>Non-Traded</v>
          </cell>
          <cell r="E144">
            <v>62.714500000000001</v>
          </cell>
        </row>
      </sheetData>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S"/>
      <sheetName val="Sheet2"/>
      <sheetName val="IS-QTR"/>
      <sheetName val="OCI"/>
      <sheetName val="OCI-QTR."/>
      <sheetName val="OCI - QTR"/>
      <sheetName val="CF"/>
      <sheetName val="CF working2"/>
      <sheetName val="CF-QTR"/>
      <sheetName val="SMPF"/>
      <sheetName val="Move"/>
      <sheetName val="Move-QTR"/>
      <sheetName val="EQ"/>
      <sheetName val="DT"/>
      <sheetName val="MM (2)"/>
      <sheetName val="Form 6 HFT"/>
      <sheetName val="CT"/>
      <sheetName val="F 9"/>
      <sheetName val="1-2"/>
      <sheetName val="3-5"/>
      <sheetName val="5.1"/>
      <sheetName val="5.2"/>
      <sheetName val="5.3"/>
      <sheetName val="5.5"/>
      <sheetName val="6.6 "/>
      <sheetName val="6.7"/>
      <sheetName val="Debt(HFT)"/>
      <sheetName val="T-Bills"/>
      <sheetName val="PIBs"/>
      <sheetName val="Note Line"/>
      <sheetName val="CT Qtr"/>
      <sheetName val="F 9-Qtr"/>
      <sheetName val="Form 6 HFT (2)"/>
      <sheetName val=" weighted units"/>
      <sheetName val="Tickmarks"/>
      <sheetName val="CF Working"/>
      <sheetName val="Notes 1 (2)"/>
      <sheetName val="15.3"/>
      <sheetName val="17"/>
      <sheetName val="5.4-5.6"/>
      <sheetName val="9-13"/>
      <sheetName val="13.3"/>
      <sheetName val="14"/>
      <sheetName val="15-16"/>
      <sheetName val="TB December 17"/>
      <sheetName val="CF Working - New"/>
      <sheetName val="Sheet3"/>
      <sheetName val="Sheet1"/>
      <sheetName val="TB-Equity"/>
      <sheetName val="TB- MM"/>
      <sheetName val="TB-Debt"/>
      <sheetName val="Note 16"/>
      <sheetName val="Note 16(2)"/>
      <sheetName val="Note 16(3)"/>
      <sheetName val="Sheet4"/>
      <sheetName val="Sheet6"/>
      <sheetName val="combined note"/>
      <sheetName val="TB-EQ"/>
      <sheetName val="TB-DT"/>
      <sheetName val="TB-MM"/>
      <sheetName val="eq-tb"/>
      <sheetName val="DT-TB"/>
      <sheetName val="MM-TB"/>
    </sheetNames>
    <sheetDataSet>
      <sheetData sheetId="0"/>
      <sheetData sheetId="1">
        <row r="41">
          <cell r="F41">
            <v>-87339817</v>
          </cell>
        </row>
        <row r="51">
          <cell r="F51">
            <v>-69414972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IS-QTR"/>
      <sheetName val="BS"/>
      <sheetName val="IS"/>
      <sheetName val="CF"/>
      <sheetName val="OCI-QTR."/>
      <sheetName val="OCI - QTR"/>
      <sheetName val="CF working2"/>
      <sheetName val="CF-QTR"/>
      <sheetName val="OCI"/>
      <sheetName val="SMPF"/>
      <sheetName val="Move"/>
      <sheetName val="Move-QTR"/>
      <sheetName val="EQ"/>
      <sheetName val="DT"/>
      <sheetName val="MM (2)"/>
      <sheetName val="Form 6 HFT"/>
      <sheetName val="CT"/>
      <sheetName val="F 9"/>
      <sheetName val="Form 9 "/>
      <sheetName val="Form 10"/>
      <sheetName val="Notes 1-4"/>
      <sheetName val="1-2"/>
      <sheetName val="3-5"/>
      <sheetName val="5-6"/>
      <sheetName val="6.1"/>
      <sheetName val="6.1.2"/>
      <sheetName val="6.2"/>
      <sheetName val="6.3"/>
      <sheetName val="5.5"/>
      <sheetName val="6.6 "/>
      <sheetName val="6.7"/>
      <sheetName val="Debt(HFT)"/>
      <sheetName val="T-Bills"/>
      <sheetName val="PIBs"/>
      <sheetName val="Note Line"/>
      <sheetName val="CT Qtr"/>
      <sheetName val="F 9-Qtr"/>
      <sheetName val="Form 6 HFT (2)"/>
      <sheetName val=" weighted units"/>
      <sheetName val="Tickmarks"/>
      <sheetName val="CF Working"/>
      <sheetName val="Notes 1 (2)"/>
      <sheetName val="15.3"/>
      <sheetName val="17"/>
      <sheetName val="6.4-6.5.1"/>
      <sheetName val="7-13"/>
      <sheetName val="FORM8"/>
      <sheetName val="14"/>
      <sheetName val="15-19.2"/>
      <sheetName val="19.3-20"/>
      <sheetName val="20.1.1"/>
      <sheetName val="20.1.2"/>
      <sheetName val="20.1.3-20.2"/>
      <sheetName val="20.3"/>
      <sheetName val="20.4"/>
      <sheetName val="21"/>
      <sheetName val="20 (2)"/>
      <sheetName val="20"/>
      <sheetName val="Note 20(1)"/>
      <sheetName val="Note 20(2)"/>
      <sheetName val="Note 20(3)"/>
      <sheetName val="22"/>
      <sheetName val="23-25"/>
      <sheetName val="21-22"/>
      <sheetName val="TB December 17"/>
      <sheetName val="TB-Equity"/>
      <sheetName val="TB-Debt"/>
      <sheetName val="TB- MM"/>
      <sheetName val="CF Working - New"/>
      <sheetName val="Sheet3"/>
      <sheetName val="Sheet1"/>
      <sheetName val="Sheet4"/>
      <sheetName val="Sheet6"/>
      <sheetName val="combined note"/>
      <sheetName val="TB-EQ"/>
      <sheetName val="TB-DT"/>
      <sheetName val="TB-MM"/>
      <sheetName val="eq-tb"/>
      <sheetName val="DT-TB"/>
      <sheetName val="MM-TB"/>
    </sheetNames>
    <sheetDataSet>
      <sheetData sheetId="0" refreshError="1"/>
      <sheetData sheetId="1" refreshError="1"/>
      <sheetData sheetId="2">
        <row r="12">
          <cell r="E12">
            <v>26748</v>
          </cell>
        </row>
        <row r="30">
          <cell r="E30">
            <v>641555</v>
          </cell>
          <cell r="G30">
            <v>558577</v>
          </cell>
          <cell r="I30">
            <v>523189</v>
          </cell>
        </row>
        <row r="37">
          <cell r="E37">
            <v>1455861</v>
          </cell>
          <cell r="G37">
            <v>1872146</v>
          </cell>
          <cell r="I37">
            <v>1972139</v>
          </cell>
        </row>
      </sheetData>
      <sheetData sheetId="3" refreshError="1"/>
      <sheetData sheetId="4" refreshError="1"/>
      <sheetData sheetId="5" refreshError="1"/>
      <sheetData sheetId="6" refreshError="1"/>
      <sheetData sheetId="7" refreshError="1"/>
      <sheetData sheetId="8" refreshError="1"/>
      <sheetData sheetId="9" refreshError="1"/>
      <sheetData sheetId="10">
        <row r="1">
          <cell r="A1" t="str">
            <v>PAKISTAN PENSION FUND</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ow r="4">
          <cell r="L4">
            <v>16</v>
          </cell>
        </row>
      </sheetData>
      <sheetData sheetId="67">
        <row r="4">
          <cell r="L4">
            <v>868</v>
          </cell>
        </row>
        <row r="5">
          <cell r="L5">
            <v>6</v>
          </cell>
        </row>
      </sheetData>
      <sheetData sheetId="68">
        <row r="4">
          <cell r="L4">
            <v>27</v>
          </cell>
        </row>
      </sheetData>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
      <sheetName val="AL905"/>
      <sheetName val="AL904"/>
      <sheetName val="AL922"/>
      <sheetName val="Sheet4"/>
      <sheetName val="Macro1"/>
      <sheetName val="INPUT"/>
      <sheetName val="Ranges"/>
      <sheetName val="I-BR"/>
      <sheetName val="I-B"/>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1"/>
      <sheetName val="Cont with SBP"/>
      <sheetName val="EXP-FBPS"/>
      <sheetName val="I-B"/>
      <sheetName val="I-BR"/>
      <sheetName val="AL905"/>
      <sheetName val="BSDOMOVS"/>
      <sheetName val="Abu Dhabi"/>
      <sheetName val="BS-OVS"/>
      <sheetName val="Sheet4"/>
      <sheetName val="Updated  Rates"/>
      <sheetName val="SCRR+CRR"/>
      <sheetName val="N-OUR"/>
      <sheetName val="PKRV"/>
      <sheetName val="Ranges"/>
      <sheetName val="Data-904"/>
      <sheetName val="Bahrain Final"/>
      <sheetName val="Salary2007"/>
      <sheetName val="LS-UAE"/>
      <sheetName val="I_B"/>
      <sheetName val="I_BR"/>
      <sheetName val="RC-0997"/>
      <sheetName val="Deposits"/>
      <sheetName val="Revenue-Fire-Marine-Motor"/>
    </sheetNames>
    <sheetDataSet>
      <sheetData sheetId="0" refreshError="1"/>
      <sheetData sheetId="1" refreshError="1"/>
      <sheetData sheetId="2" refreshError="1"/>
      <sheetData sheetId="3" refreshError="1"/>
      <sheetData sheetId="4" refreshError="1"/>
      <sheetData sheetId="5" refreshError="1">
        <row r="3">
          <cell r="B3" t="str">
            <v>Cur/P/S</v>
          </cell>
          <cell r="G3" t="str">
            <v xml:space="preserve">Eqvt. Pkr </v>
          </cell>
        </row>
        <row r="4">
          <cell r="B4" t="str">
            <v>FSEU2</v>
          </cell>
          <cell r="G4">
            <v>69002301</v>
          </cell>
        </row>
        <row r="5">
          <cell r="B5" t="str">
            <v>FSJY2</v>
          </cell>
          <cell r="G5">
            <v>212872000</v>
          </cell>
        </row>
        <row r="6">
          <cell r="B6" t="str">
            <v>FSSF2</v>
          </cell>
          <cell r="G6">
            <v>25762896</v>
          </cell>
        </row>
        <row r="7">
          <cell r="B7" t="str">
            <v>FSSF2</v>
          </cell>
          <cell r="G7">
            <v>25670498</v>
          </cell>
        </row>
        <row r="8">
          <cell r="B8" t="str">
            <v>FSSF2</v>
          </cell>
          <cell r="G8">
            <v>50611910</v>
          </cell>
        </row>
        <row r="9">
          <cell r="B9" t="str">
            <v>FPUS2</v>
          </cell>
          <cell r="G9">
            <v>25762896.157500003</v>
          </cell>
        </row>
        <row r="10">
          <cell r="B10" t="str">
            <v>FPUS2</v>
          </cell>
          <cell r="G10">
            <v>212872277.52552</v>
          </cell>
        </row>
        <row r="11">
          <cell r="B11" t="str">
            <v>FPUS2</v>
          </cell>
          <cell r="G11">
            <v>30930000</v>
          </cell>
        </row>
        <row r="12">
          <cell r="B12" t="str">
            <v>FPUS2</v>
          </cell>
          <cell r="G12">
            <v>30760000</v>
          </cell>
        </row>
        <row r="13">
          <cell r="B13" t="str">
            <v>FPUS2</v>
          </cell>
          <cell r="G13">
            <v>30870000</v>
          </cell>
        </row>
        <row r="14">
          <cell r="B14" t="str">
            <v>FPUS2</v>
          </cell>
          <cell r="G14">
            <v>30980000</v>
          </cell>
        </row>
        <row r="15">
          <cell r="B15" t="str">
            <v>FPUS2</v>
          </cell>
          <cell r="G15">
            <v>25670498.241599999</v>
          </cell>
        </row>
        <row r="16">
          <cell r="B16" t="str">
            <v>FPUS2</v>
          </cell>
          <cell r="G16">
            <v>61780000</v>
          </cell>
        </row>
        <row r="17">
          <cell r="B17" t="str">
            <v>FPUS2</v>
          </cell>
          <cell r="G17">
            <v>12360000</v>
          </cell>
        </row>
        <row r="18">
          <cell r="B18" t="str">
            <v>FPUS2</v>
          </cell>
          <cell r="G18">
            <v>50611909.888799995</v>
          </cell>
        </row>
        <row r="19">
          <cell r="B19" t="str">
            <v>FPUS2</v>
          </cell>
          <cell r="G19">
            <v>69002300.851022005</v>
          </cell>
        </row>
        <row r="20">
          <cell r="B20" t="str">
            <v>FPUS2</v>
          </cell>
          <cell r="G20">
            <v>452190.21120000002</v>
          </cell>
        </row>
        <row r="21">
          <cell r="B21" t="str">
            <v>FPUS2</v>
          </cell>
          <cell r="G21">
            <v>2216701.5</v>
          </cell>
        </row>
        <row r="22">
          <cell r="B22" t="str">
            <v>FPUS2</v>
          </cell>
          <cell r="G22">
            <v>1033875.375</v>
          </cell>
        </row>
        <row r="23">
          <cell r="B23" t="str">
            <v>FPUS2</v>
          </cell>
          <cell r="G23">
            <v>2003205.75</v>
          </cell>
        </row>
        <row r="24">
          <cell r="B24" t="str">
            <v>FPUS2</v>
          </cell>
          <cell r="G24">
            <v>2003205.75</v>
          </cell>
        </row>
        <row r="25">
          <cell r="B25" t="str">
            <v>FPUS2</v>
          </cell>
          <cell r="G25">
            <v>2003205.75</v>
          </cell>
        </row>
        <row r="26">
          <cell r="B26" t="str">
            <v>FPUS2</v>
          </cell>
          <cell r="G26">
            <v>2003205.75</v>
          </cell>
        </row>
        <row r="27">
          <cell r="B27" t="str">
            <v>FPUS2</v>
          </cell>
          <cell r="G27">
            <v>2003205.75</v>
          </cell>
        </row>
        <row r="28">
          <cell r="B28" t="str">
            <v>FPUS2</v>
          </cell>
          <cell r="G28">
            <v>2003205.75</v>
          </cell>
        </row>
        <row r="29">
          <cell r="B29" t="str">
            <v>FPUS2</v>
          </cell>
          <cell r="G29">
            <v>3304424.4972000001</v>
          </cell>
        </row>
        <row r="30">
          <cell r="B30" t="str">
            <v>FPUS2</v>
          </cell>
          <cell r="G30">
            <v>2558880.6</v>
          </cell>
        </row>
        <row r="31">
          <cell r="B31" t="str">
            <v>FPUS2</v>
          </cell>
          <cell r="G31">
            <v>7003620</v>
          </cell>
        </row>
        <row r="32">
          <cell r="B32" t="str">
            <v>FPUS2</v>
          </cell>
          <cell r="G32">
            <v>2961860.9759999998</v>
          </cell>
        </row>
        <row r="33">
          <cell r="B33" t="str">
            <v>FPUS2</v>
          </cell>
          <cell r="G33">
            <v>1391952.6288000001</v>
          </cell>
        </row>
        <row r="34">
          <cell r="B34" t="str">
            <v>FPUS2</v>
          </cell>
          <cell r="G34">
            <v>1922698.4867999998</v>
          </cell>
        </row>
        <row r="35">
          <cell r="B35" t="str">
            <v>FPUS2</v>
          </cell>
          <cell r="G35">
            <v>1115145.504</v>
          </cell>
        </row>
        <row r="36">
          <cell r="B36" t="str">
            <v>FPUS2</v>
          </cell>
          <cell r="G36">
            <v>833891.76</v>
          </cell>
        </row>
        <row r="37">
          <cell r="B37" t="str">
            <v>FPUS2</v>
          </cell>
          <cell r="G37">
            <v>8249195.7000000002</v>
          </cell>
        </row>
        <row r="38">
          <cell r="B38" t="str">
            <v>FPUS2</v>
          </cell>
          <cell r="G38">
            <v>1717121.25</v>
          </cell>
        </row>
        <row r="39">
          <cell r="B39" t="str">
            <v>FPUS2</v>
          </cell>
          <cell r="G39">
            <v>2759298.75</v>
          </cell>
        </row>
        <row r="40">
          <cell r="B40" t="str">
            <v>FPUS2</v>
          </cell>
          <cell r="G40">
            <v>2065674</v>
          </cell>
        </row>
        <row r="41">
          <cell r="B41" t="str">
            <v>FPUS2</v>
          </cell>
          <cell r="G41">
            <v>2024360.52</v>
          </cell>
        </row>
        <row r="42">
          <cell r="B42" t="str">
            <v>FPUS2</v>
          </cell>
          <cell r="G42">
            <v>2024360.52</v>
          </cell>
        </row>
        <row r="43">
          <cell r="B43" t="str">
            <v>FPUS2</v>
          </cell>
          <cell r="G43">
            <v>4353862.5</v>
          </cell>
        </row>
        <row r="44">
          <cell r="B44" t="str">
            <v>FPUS2</v>
          </cell>
          <cell r="G44">
            <v>1774734</v>
          </cell>
        </row>
        <row r="45">
          <cell r="B45" t="str">
            <v>FPUS2</v>
          </cell>
          <cell r="G45">
            <v>5153952.375</v>
          </cell>
        </row>
        <row r="46">
          <cell r="B46" t="str">
            <v>FPUS2</v>
          </cell>
          <cell r="G46">
            <v>2732062.608</v>
          </cell>
        </row>
        <row r="47">
          <cell r="B47" t="str">
            <v>FPUS2</v>
          </cell>
          <cell r="G47">
            <v>1147075.5374999999</v>
          </cell>
        </row>
        <row r="48">
          <cell r="B48" t="str">
            <v>FPUS2</v>
          </cell>
          <cell r="G48">
            <v>1898081.25</v>
          </cell>
        </row>
        <row r="49">
          <cell r="B49" t="str">
            <v>FPUS2</v>
          </cell>
          <cell r="G49">
            <v>2031822.9749999999</v>
          </cell>
        </row>
        <row r="50">
          <cell r="B50" t="str">
            <v>FPUS2</v>
          </cell>
          <cell r="G50">
            <v>1947662.9172</v>
          </cell>
        </row>
        <row r="51">
          <cell r="B51" t="str">
            <v>FPUS2</v>
          </cell>
          <cell r="G51">
            <v>2178565.389</v>
          </cell>
        </row>
        <row r="52">
          <cell r="B52" t="str">
            <v>FPUS2</v>
          </cell>
          <cell r="G52">
            <v>2222940.7200000002</v>
          </cell>
        </row>
        <row r="53">
          <cell r="B53" t="str">
            <v>FPUS2</v>
          </cell>
          <cell r="G53">
            <v>2120776.3265999998</v>
          </cell>
        </row>
        <row r="54">
          <cell r="B54" t="str">
            <v>FPUS2</v>
          </cell>
          <cell r="G54">
            <v>619682.5584000001</v>
          </cell>
        </row>
        <row r="55">
          <cell r="B55" t="str">
            <v>FPUS2</v>
          </cell>
          <cell r="G55">
            <v>748214.8014</v>
          </cell>
        </row>
        <row r="56">
          <cell r="B56" t="str">
            <v>FPUS2</v>
          </cell>
          <cell r="G56">
            <v>4541995.0139999995</v>
          </cell>
        </row>
        <row r="57">
          <cell r="B57" t="str">
            <v>FPUS2</v>
          </cell>
          <cell r="G57">
            <v>1871094.825</v>
          </cell>
        </row>
        <row r="58">
          <cell r="B58" t="str">
            <v>FPUS2</v>
          </cell>
          <cell r="G58">
            <v>3751928.95</v>
          </cell>
        </row>
        <row r="59">
          <cell r="B59" t="str">
            <v>FPUS2</v>
          </cell>
          <cell r="G59">
            <v>2034536.595</v>
          </cell>
        </row>
        <row r="60">
          <cell r="B60" t="str">
            <v>FPUS2</v>
          </cell>
          <cell r="G60">
            <v>2284209.0960999997</v>
          </cell>
        </row>
        <row r="61">
          <cell r="B61" t="str">
            <v>FPUS2</v>
          </cell>
          <cell r="G61">
            <v>4589374.3584999992</v>
          </cell>
        </row>
        <row r="62">
          <cell r="B62" t="str">
            <v>FPUS2</v>
          </cell>
          <cell r="G62">
            <v>3343979.9304</v>
          </cell>
        </row>
        <row r="63">
          <cell r="B63" t="str">
            <v>FPUS2</v>
          </cell>
          <cell r="G63">
            <v>3345119.1</v>
          </cell>
        </row>
        <row r="64">
          <cell r="B64" t="str">
            <v>FPUS2</v>
          </cell>
          <cell r="G64">
            <v>3080286</v>
          </cell>
        </row>
        <row r="65">
          <cell r="B65" t="str">
            <v>FPUS2</v>
          </cell>
          <cell r="G65">
            <v>3413696</v>
          </cell>
        </row>
        <row r="66">
          <cell r="B66" t="str">
            <v>FPUS1</v>
          </cell>
          <cell r="G66">
            <v>1981368.2560000001</v>
          </cell>
        </row>
        <row r="67">
          <cell r="B67" t="str">
            <v>FPUS2</v>
          </cell>
          <cell r="G67">
            <v>2294784</v>
          </cell>
        </row>
        <row r="68">
          <cell r="B68" t="str">
            <v>FPUS2</v>
          </cell>
          <cell r="G68">
            <v>2539800</v>
          </cell>
        </row>
        <row r="69">
          <cell r="B69" t="str">
            <v>FPUS2</v>
          </cell>
          <cell r="G69">
            <v>2976296.4</v>
          </cell>
        </row>
        <row r="70">
          <cell r="B70" t="str">
            <v>FPUS2</v>
          </cell>
          <cell r="G70">
            <v>3256890</v>
          </cell>
        </row>
        <row r="71">
          <cell r="B71" t="str">
            <v>FPUS2</v>
          </cell>
          <cell r="G71">
            <v>6028396.8345999997</v>
          </cell>
        </row>
        <row r="72">
          <cell r="B72" t="str">
            <v>FPUS2</v>
          </cell>
          <cell r="G72">
            <v>5909022.8113000002</v>
          </cell>
        </row>
        <row r="73">
          <cell r="B73" t="str">
            <v>FSUS2</v>
          </cell>
          <cell r="G73">
            <v>79003708.320000008</v>
          </cell>
        </row>
        <row r="74">
          <cell r="B74" t="str">
            <v>FSUS2</v>
          </cell>
          <cell r="G74">
            <v>70014680</v>
          </cell>
        </row>
        <row r="75">
          <cell r="B75" t="str">
            <v>FSUS2</v>
          </cell>
          <cell r="G75">
            <v>30204823.439999998</v>
          </cell>
        </row>
        <row r="76">
          <cell r="B76" t="str">
            <v>FSUS2</v>
          </cell>
          <cell r="G76">
            <v>1624355030.24</v>
          </cell>
        </row>
        <row r="77">
          <cell r="B77" t="str">
            <v>FSUS2</v>
          </cell>
          <cell r="G77">
            <v>315000000</v>
          </cell>
        </row>
        <row r="78">
          <cell r="B78" t="str">
            <v>FPUS2</v>
          </cell>
          <cell r="G78">
            <v>30178.75</v>
          </cell>
        </row>
        <row r="79">
          <cell r="B79" t="str">
            <v>FPUS2</v>
          </cell>
          <cell r="G79">
            <v>15084.4</v>
          </cell>
        </row>
        <row r="80">
          <cell r="B80" t="str">
            <v>FPUS2</v>
          </cell>
          <cell r="G80">
            <v>27160.875</v>
          </cell>
        </row>
        <row r="81">
          <cell r="B81" t="str">
            <v>FPUS2</v>
          </cell>
          <cell r="G81">
            <v>30218.65</v>
          </cell>
        </row>
        <row r="82">
          <cell r="B82" t="str">
            <v>FPUS2</v>
          </cell>
          <cell r="G82">
            <v>18101.28</v>
          </cell>
        </row>
        <row r="83">
          <cell r="B83" t="str">
            <v>FPUS2</v>
          </cell>
          <cell r="G83">
            <v>24174.920000000002</v>
          </cell>
        </row>
        <row r="84">
          <cell r="B84" t="str">
            <v>FPUS2</v>
          </cell>
          <cell r="G84">
            <v>18101.28</v>
          </cell>
        </row>
        <row r="85">
          <cell r="B85" t="str">
            <v>FPUS2</v>
          </cell>
          <cell r="G85">
            <v>12047.56</v>
          </cell>
        </row>
        <row r="86">
          <cell r="B86" t="str">
            <v>FPUS2</v>
          </cell>
          <cell r="G86">
            <v>30178.75</v>
          </cell>
        </row>
        <row r="87">
          <cell r="B87" t="str">
            <v>FPUS2</v>
          </cell>
          <cell r="G87">
            <v>27196.785</v>
          </cell>
        </row>
        <row r="88">
          <cell r="B88" t="str">
            <v>FPUS2</v>
          </cell>
          <cell r="G88">
            <v>24174.920000000002</v>
          </cell>
        </row>
        <row r="89">
          <cell r="B89" t="str">
            <v>FPUS2</v>
          </cell>
          <cell r="G89">
            <v>30218.65</v>
          </cell>
        </row>
        <row r="90">
          <cell r="B90" t="str">
            <v>FPUS2</v>
          </cell>
          <cell r="G90">
            <v>303305.43210000003</v>
          </cell>
        </row>
        <row r="91">
          <cell r="B91" t="str">
            <v>FPUS2</v>
          </cell>
          <cell r="G91">
            <v>165321.24000000002</v>
          </cell>
        </row>
        <row r="92">
          <cell r="B92" t="str">
            <v>FSSF2</v>
          </cell>
          <cell r="G92">
            <v>4752000</v>
          </cell>
        </row>
        <row r="93">
          <cell r="B93" t="str">
            <v>FSUS2</v>
          </cell>
          <cell r="G93">
            <v>12596700</v>
          </cell>
        </row>
        <row r="94">
          <cell r="B94" t="str">
            <v>FPEU2</v>
          </cell>
          <cell r="G94">
            <v>22714558.844999999</v>
          </cell>
        </row>
        <row r="95">
          <cell r="B95" t="str">
            <v>FPEU2</v>
          </cell>
          <cell r="G95">
            <v>1400080</v>
          </cell>
        </row>
        <row r="96">
          <cell r="B96" t="str">
            <v>FPEU2</v>
          </cell>
          <cell r="G96">
            <v>900278.00600000005</v>
          </cell>
        </row>
        <row r="97">
          <cell r="B97" t="str">
            <v>FPEU2</v>
          </cell>
          <cell r="G97">
            <v>1638218.4</v>
          </cell>
        </row>
        <row r="98">
          <cell r="B98" t="str">
            <v>FPEU2</v>
          </cell>
          <cell r="G98">
            <v>1794554.0000000002</v>
          </cell>
        </row>
        <row r="99">
          <cell r="B99" t="str">
            <v>FPEU2</v>
          </cell>
          <cell r="G99">
            <v>1011780</v>
          </cell>
        </row>
        <row r="100">
          <cell r="B100" t="str">
            <v>FPEU2</v>
          </cell>
          <cell r="G100">
            <v>1242017.25</v>
          </cell>
        </row>
        <row r="101">
          <cell r="B101" t="str">
            <v>FPEU2</v>
          </cell>
          <cell r="G101">
            <v>1651765.5</v>
          </cell>
        </row>
        <row r="102">
          <cell r="B102" t="str">
            <v>FPEU2</v>
          </cell>
          <cell r="G102">
            <v>818952.75</v>
          </cell>
        </row>
        <row r="103">
          <cell r="B103" t="str">
            <v>FPEU2</v>
          </cell>
          <cell r="G103">
            <v>907830.7</v>
          </cell>
        </row>
        <row r="104">
          <cell r="B104" t="str">
            <v>FPEU2</v>
          </cell>
          <cell r="G104">
            <v>581537.77820000006</v>
          </cell>
        </row>
        <row r="105">
          <cell r="B105" t="str">
            <v>FPEU2</v>
          </cell>
          <cell r="G105">
            <v>578082.99829999998</v>
          </cell>
        </row>
        <row r="106">
          <cell r="B106" t="str">
            <v>FPEU2</v>
          </cell>
          <cell r="G106">
            <v>256685</v>
          </cell>
        </row>
        <row r="107">
          <cell r="B107" t="str">
            <v>FPEU2</v>
          </cell>
          <cell r="G107">
            <v>258219</v>
          </cell>
        </row>
        <row r="108">
          <cell r="B108" t="str">
            <v>FPUK2</v>
          </cell>
          <cell r="G108">
            <v>2994660</v>
          </cell>
        </row>
        <row r="109">
          <cell r="B109" t="str">
            <v>FPUK2</v>
          </cell>
          <cell r="G109">
            <v>1042319.94</v>
          </cell>
        </row>
        <row r="110">
          <cell r="B110" t="str">
            <v>FPUK2</v>
          </cell>
          <cell r="G110">
            <v>1182538.3999999999</v>
          </cell>
        </row>
        <row r="111">
          <cell r="B111" t="str">
            <v>FPUK2</v>
          </cell>
          <cell r="G111">
            <v>2393031.75</v>
          </cell>
        </row>
        <row r="112">
          <cell r="B112" t="str">
            <v>FPUS2</v>
          </cell>
          <cell r="G112">
            <v>19113600</v>
          </cell>
        </row>
        <row r="113">
          <cell r="B113" t="str">
            <v>FPUS2</v>
          </cell>
          <cell r="G113">
            <v>295086.10599999997</v>
          </cell>
        </row>
        <row r="114">
          <cell r="B114" t="str">
            <v>FPUS2</v>
          </cell>
          <cell r="G114">
            <v>806014.97499999998</v>
          </cell>
        </row>
        <row r="115">
          <cell r="B115" t="str">
            <v>FPUS2</v>
          </cell>
          <cell r="G115">
            <v>384208.30499999999</v>
          </cell>
        </row>
        <row r="116">
          <cell r="B116" t="str">
            <v>FPUS2</v>
          </cell>
          <cell r="G116">
            <v>1795290</v>
          </cell>
        </row>
        <row r="117">
          <cell r="B117" t="str">
            <v>FPUS2</v>
          </cell>
          <cell r="G117">
            <v>4032549</v>
          </cell>
        </row>
        <row r="118">
          <cell r="B118" t="str">
            <v>FPUS2</v>
          </cell>
          <cell r="G118">
            <v>1033281.4</v>
          </cell>
        </row>
        <row r="119">
          <cell r="B119" t="str">
            <v>FPUS2</v>
          </cell>
          <cell r="G119">
            <v>678798</v>
          </cell>
        </row>
        <row r="120">
          <cell r="B120" t="str">
            <v>FPUS2</v>
          </cell>
          <cell r="G120">
            <v>908838.8</v>
          </cell>
        </row>
        <row r="121">
          <cell r="B121" t="str">
            <v>FPEU2</v>
          </cell>
          <cell r="G121">
            <v>4095000.0000000005</v>
          </cell>
        </row>
        <row r="122">
          <cell r="B122" t="str">
            <v>FPEU2</v>
          </cell>
          <cell r="G122">
            <v>4117499.9999999995</v>
          </cell>
        </row>
        <row r="123">
          <cell r="B123" t="str">
            <v>FPEU2</v>
          </cell>
          <cell r="G123">
            <v>2320743.4880000004</v>
          </cell>
        </row>
        <row r="124">
          <cell r="B124" t="str">
            <v>FPEU2</v>
          </cell>
          <cell r="G124">
            <v>1935883.1600000001</v>
          </cell>
        </row>
        <row r="125">
          <cell r="B125" t="str">
            <v>FPEU2</v>
          </cell>
          <cell r="G125">
            <v>3940768.0959999999</v>
          </cell>
        </row>
        <row r="126">
          <cell r="B126" t="str">
            <v>FPEU2</v>
          </cell>
          <cell r="G126">
            <v>511849.91200000001</v>
          </cell>
        </row>
        <row r="127">
          <cell r="B127" t="str">
            <v>FPEU2</v>
          </cell>
          <cell r="G127">
            <v>2034964.16</v>
          </cell>
        </row>
        <row r="128">
          <cell r="B128" t="str">
            <v>FPEU2</v>
          </cell>
          <cell r="G128">
            <v>2301139.2352999998</v>
          </cell>
        </row>
        <row r="129">
          <cell r="B129" t="str">
            <v>FPEU2</v>
          </cell>
          <cell r="G129">
            <v>1162721.79</v>
          </cell>
        </row>
        <row r="130">
          <cell r="B130" t="str">
            <v>FPEU2</v>
          </cell>
          <cell r="G130">
            <v>1153386</v>
          </cell>
        </row>
        <row r="131">
          <cell r="B131" t="str">
            <v>FPEU2</v>
          </cell>
          <cell r="G131">
            <v>1113967.764</v>
          </cell>
        </row>
        <row r="132">
          <cell r="B132" t="str">
            <v>FPEU2</v>
          </cell>
          <cell r="G132">
            <v>1216996.3319999999</v>
          </cell>
        </row>
        <row r="133">
          <cell r="B133" t="str">
            <v>FPEU2</v>
          </cell>
          <cell r="G133">
            <v>1087630.167936</v>
          </cell>
        </row>
        <row r="134">
          <cell r="B134" t="str">
            <v>FPEU2</v>
          </cell>
          <cell r="G134">
            <v>3217739.9981999998</v>
          </cell>
        </row>
        <row r="135">
          <cell r="B135" t="str">
            <v>FPEU2</v>
          </cell>
          <cell r="G135">
            <v>1182848.145</v>
          </cell>
        </row>
        <row r="136">
          <cell r="B136" t="str">
            <v>FPEU2</v>
          </cell>
          <cell r="G136">
            <v>2196253.0320000001</v>
          </cell>
        </row>
        <row r="137">
          <cell r="B137" t="str">
            <v>FPEU2</v>
          </cell>
          <cell r="G137">
            <v>990507</v>
          </cell>
        </row>
        <row r="138">
          <cell r="B138" t="str">
            <v>FPEU2</v>
          </cell>
          <cell r="G138">
            <v>5990502.7663999991</v>
          </cell>
        </row>
        <row r="139">
          <cell r="B139" t="str">
            <v>FPEU2</v>
          </cell>
          <cell r="G139">
            <v>1174967.2</v>
          </cell>
        </row>
        <row r="140">
          <cell r="B140" t="str">
            <v>FPEU2</v>
          </cell>
          <cell r="G140">
            <v>2063764.946</v>
          </cell>
        </row>
        <row r="141">
          <cell r="B141" t="str">
            <v>FPEU2</v>
          </cell>
          <cell r="G141">
            <v>6088608.4080000008</v>
          </cell>
        </row>
        <row r="142">
          <cell r="B142" t="str">
            <v>FPEU2</v>
          </cell>
          <cell r="G142">
            <v>1219198.4640000002</v>
          </cell>
        </row>
        <row r="143">
          <cell r="B143" t="str">
            <v>FPEU2</v>
          </cell>
          <cell r="G143">
            <v>1052121.134722</v>
          </cell>
        </row>
        <row r="144">
          <cell r="B144" t="str">
            <v>FPEU2</v>
          </cell>
          <cell r="G144">
            <v>1074958.5</v>
          </cell>
        </row>
        <row r="145">
          <cell r="B145" t="str">
            <v>FPEU2</v>
          </cell>
          <cell r="G145">
            <v>1983745.3959999999</v>
          </cell>
        </row>
        <row r="146">
          <cell r="B146" t="str">
            <v>FPEU2</v>
          </cell>
          <cell r="G146">
            <v>2021782.652</v>
          </cell>
        </row>
        <row r="147">
          <cell r="B147" t="str">
            <v>FPEU2</v>
          </cell>
          <cell r="G147">
            <v>8425000</v>
          </cell>
        </row>
        <row r="148">
          <cell r="B148" t="str">
            <v>FSEU2</v>
          </cell>
          <cell r="G148">
            <v>9528400</v>
          </cell>
        </row>
        <row r="149">
          <cell r="B149" t="str">
            <v>FPUK2</v>
          </cell>
          <cell r="G149">
            <v>6254000</v>
          </cell>
        </row>
        <row r="150">
          <cell r="B150" t="str">
            <v>FPUK2</v>
          </cell>
          <cell r="G150">
            <v>1064870.352</v>
          </cell>
        </row>
        <row r="151">
          <cell r="B151" t="str">
            <v>FPUK2</v>
          </cell>
          <cell r="G151">
            <v>119680.276518</v>
          </cell>
        </row>
        <row r="152">
          <cell r="B152" t="str">
            <v>FPUK2</v>
          </cell>
          <cell r="G152">
            <v>39437.440046999996</v>
          </cell>
        </row>
        <row r="153">
          <cell r="B153" t="str">
            <v>FPUK2</v>
          </cell>
          <cell r="G153">
            <v>1456456.1387519999</v>
          </cell>
        </row>
        <row r="154">
          <cell r="B154" t="str">
            <v>FPUK2</v>
          </cell>
          <cell r="G154">
            <v>999039.27372200007</v>
          </cell>
        </row>
        <row r="155">
          <cell r="B155" t="str">
            <v>FPUK2</v>
          </cell>
          <cell r="G155">
            <v>1463724.8639999998</v>
          </cell>
        </row>
        <row r="156">
          <cell r="B156" t="str">
            <v>FPUK2</v>
          </cell>
          <cell r="G156">
            <v>1940681.9114999999</v>
          </cell>
        </row>
        <row r="157">
          <cell r="B157" t="str">
            <v>FPUK2</v>
          </cell>
          <cell r="G157">
            <v>971905.49862300011</v>
          </cell>
        </row>
        <row r="158">
          <cell r="B158" t="str">
            <v>FPUS2</v>
          </cell>
          <cell r="G158">
            <v>7746250</v>
          </cell>
        </row>
        <row r="159">
          <cell r="B159" t="str">
            <v>FPUS2</v>
          </cell>
          <cell r="G159">
            <v>12414000</v>
          </cell>
        </row>
        <row r="160">
          <cell r="B160" t="str">
            <v>FPUS2</v>
          </cell>
          <cell r="G160">
            <v>12424000</v>
          </cell>
        </row>
        <row r="161">
          <cell r="B161" t="str">
            <v>FPUS2</v>
          </cell>
          <cell r="G161">
            <v>12444000</v>
          </cell>
        </row>
        <row r="162">
          <cell r="B162" t="str">
            <v>FPUS2</v>
          </cell>
          <cell r="G162">
            <v>12462000</v>
          </cell>
        </row>
        <row r="163">
          <cell r="B163" t="str">
            <v>FPUS2</v>
          </cell>
          <cell r="G163">
            <v>93045000</v>
          </cell>
        </row>
        <row r="164">
          <cell r="B164" t="str">
            <v>FPUS2</v>
          </cell>
          <cell r="G164">
            <v>12478000</v>
          </cell>
        </row>
        <row r="165">
          <cell r="B165" t="str">
            <v>FPUS2</v>
          </cell>
          <cell r="G165">
            <v>12496000</v>
          </cell>
        </row>
        <row r="166">
          <cell r="B166" t="str">
            <v>FPUS2</v>
          </cell>
          <cell r="G166">
            <v>12514000</v>
          </cell>
        </row>
        <row r="167">
          <cell r="B167" t="str">
            <v>FPUS2</v>
          </cell>
          <cell r="G167">
            <v>12532000</v>
          </cell>
        </row>
        <row r="168">
          <cell r="B168" t="str">
            <v>FPUS2</v>
          </cell>
          <cell r="G168">
            <v>4871790</v>
          </cell>
        </row>
        <row r="169">
          <cell r="B169" t="str">
            <v>FPUS2</v>
          </cell>
          <cell r="G169">
            <v>3760054.6809</v>
          </cell>
        </row>
        <row r="170">
          <cell r="B170" t="str">
            <v>FPUS2</v>
          </cell>
          <cell r="G170">
            <v>2012154.375</v>
          </cell>
        </row>
        <row r="171">
          <cell r="B171" t="str">
            <v>FPUS2</v>
          </cell>
          <cell r="G171">
            <v>2299605</v>
          </cell>
        </row>
        <row r="172">
          <cell r="B172" t="str">
            <v>FPUS2</v>
          </cell>
          <cell r="G172">
            <v>1768749.702</v>
          </cell>
        </row>
        <row r="173">
          <cell r="B173" t="str">
            <v>FPUS2</v>
          </cell>
          <cell r="G173">
            <v>2093523.7441000002</v>
          </cell>
        </row>
        <row r="174">
          <cell r="B174" t="str">
            <v>FPUS2</v>
          </cell>
          <cell r="G174">
            <v>1985171.496</v>
          </cell>
        </row>
        <row r="175">
          <cell r="B175" t="str">
            <v>FPUS2</v>
          </cell>
          <cell r="G175">
            <v>2368670.5350000001</v>
          </cell>
        </row>
        <row r="176">
          <cell r="B176" t="str">
            <v>FPUS2</v>
          </cell>
          <cell r="G176">
            <v>1912960</v>
          </cell>
        </row>
        <row r="177">
          <cell r="B177" t="str">
            <v>FPUS2</v>
          </cell>
          <cell r="G177">
            <v>2439213.7000000002</v>
          </cell>
        </row>
        <row r="178">
          <cell r="B178" t="str">
            <v>FPUS2</v>
          </cell>
          <cell r="G178">
            <v>2041582.8125</v>
          </cell>
        </row>
        <row r="179">
          <cell r="B179" t="str">
            <v>FPUS2</v>
          </cell>
          <cell r="G179">
            <v>1913280</v>
          </cell>
        </row>
        <row r="180">
          <cell r="B180" t="str">
            <v>FPUS2</v>
          </cell>
          <cell r="G180">
            <v>1985171.496</v>
          </cell>
        </row>
        <row r="181">
          <cell r="B181" t="str">
            <v>FPUS2</v>
          </cell>
          <cell r="G181">
            <v>1262976</v>
          </cell>
        </row>
        <row r="182">
          <cell r="B182" t="str">
            <v>FPUS2</v>
          </cell>
          <cell r="G182">
            <v>3327870</v>
          </cell>
        </row>
        <row r="183">
          <cell r="B183" t="str">
            <v>FPUS2</v>
          </cell>
          <cell r="G183">
            <v>3327870</v>
          </cell>
        </row>
        <row r="184">
          <cell r="B184" t="str">
            <v>FPUS2</v>
          </cell>
          <cell r="G184">
            <v>2440846.1</v>
          </cell>
        </row>
        <row r="185">
          <cell r="B185" t="str">
            <v>FPUS2</v>
          </cell>
          <cell r="G185">
            <v>2301145</v>
          </cell>
        </row>
        <row r="186">
          <cell r="B186" t="str">
            <v>FPUS2</v>
          </cell>
          <cell r="G186">
            <v>4095566.8620000007</v>
          </cell>
        </row>
        <row r="187">
          <cell r="B187" t="str">
            <v>FPUS2</v>
          </cell>
          <cell r="G187">
            <v>2004406.25</v>
          </cell>
        </row>
        <row r="188">
          <cell r="B188" t="str">
            <v>FPUS2</v>
          </cell>
          <cell r="G188">
            <v>2033040.625</v>
          </cell>
        </row>
        <row r="189">
          <cell r="B189" t="str">
            <v>FPUS2</v>
          </cell>
          <cell r="G189">
            <v>3325922.25</v>
          </cell>
        </row>
        <row r="190">
          <cell r="B190" t="str">
            <v>FPUS2</v>
          </cell>
          <cell r="G190">
            <v>3325922.25</v>
          </cell>
        </row>
        <row r="191">
          <cell r="B191" t="str">
            <v>FPUS2</v>
          </cell>
          <cell r="G191">
            <v>1577796</v>
          </cell>
        </row>
        <row r="192">
          <cell r="B192" t="str">
            <v>FPUS2</v>
          </cell>
          <cell r="G192">
            <v>2245689.6</v>
          </cell>
        </row>
        <row r="193">
          <cell r="B193" t="str">
            <v>FPUS2</v>
          </cell>
          <cell r="G193">
            <v>2407072</v>
          </cell>
        </row>
        <row r="194">
          <cell r="B194" t="str">
            <v>FPUS2</v>
          </cell>
          <cell r="G194">
            <v>2030632.8160000003</v>
          </cell>
        </row>
        <row r="195">
          <cell r="B195" t="str">
            <v>FPUS2</v>
          </cell>
          <cell r="G195">
            <v>4064670.72</v>
          </cell>
        </row>
        <row r="196">
          <cell r="B196" t="str">
            <v>FPUS2</v>
          </cell>
          <cell r="G196">
            <v>2415393.75</v>
          </cell>
        </row>
        <row r="197">
          <cell r="B197" t="str">
            <v>FPUS2</v>
          </cell>
          <cell r="G197">
            <v>4013208.5759999999</v>
          </cell>
        </row>
        <row r="198">
          <cell r="B198" t="str">
            <v>FPUS2</v>
          </cell>
          <cell r="G198">
            <v>1384914.18</v>
          </cell>
        </row>
        <row r="199">
          <cell r="B199" t="str">
            <v>FPUS2</v>
          </cell>
          <cell r="G199">
            <v>2034128.25</v>
          </cell>
        </row>
        <row r="200">
          <cell r="B200" t="str">
            <v>FPUS2</v>
          </cell>
          <cell r="G200">
            <v>3319522.5</v>
          </cell>
        </row>
        <row r="201">
          <cell r="B201" t="str">
            <v>FPUS2</v>
          </cell>
          <cell r="G201">
            <v>3319522.5</v>
          </cell>
        </row>
        <row r="202">
          <cell r="B202" t="str">
            <v>FPUS2</v>
          </cell>
          <cell r="G202">
            <v>3071975</v>
          </cell>
        </row>
        <row r="203">
          <cell r="B203" t="str">
            <v>FPUS2</v>
          </cell>
          <cell r="G203">
            <v>1971012.564</v>
          </cell>
        </row>
        <row r="204">
          <cell r="B204" t="str">
            <v>FPUS2</v>
          </cell>
          <cell r="G204">
            <v>2047783.4310000003</v>
          </cell>
        </row>
        <row r="205">
          <cell r="B205" t="str">
            <v>FPUS2</v>
          </cell>
          <cell r="G205">
            <v>1986041.0939999998</v>
          </cell>
        </row>
        <row r="206">
          <cell r="B206" t="str">
            <v>FPUS2</v>
          </cell>
          <cell r="G206">
            <v>1986041.0939999998</v>
          </cell>
        </row>
        <row r="207">
          <cell r="B207" t="str">
            <v>FPUS2</v>
          </cell>
          <cell r="G207">
            <v>2030632.8160000003</v>
          </cell>
        </row>
        <row r="208">
          <cell r="B208" t="str">
            <v>FPUS2</v>
          </cell>
          <cell r="G208">
            <v>2413776.75</v>
          </cell>
        </row>
        <row r="209">
          <cell r="B209" t="str">
            <v>FPUS2</v>
          </cell>
          <cell r="G209">
            <v>5579650.2608000003</v>
          </cell>
        </row>
        <row r="210">
          <cell r="B210" t="str">
            <v>FPUS2</v>
          </cell>
          <cell r="G210">
            <v>2558034.0225</v>
          </cell>
        </row>
        <row r="211">
          <cell r="B211" t="str">
            <v>FPUS2</v>
          </cell>
          <cell r="G211">
            <v>5373853.0595999993</v>
          </cell>
        </row>
        <row r="212">
          <cell r="B212" t="str">
            <v>FPUS2</v>
          </cell>
          <cell r="G212">
            <v>2215117.5799999996</v>
          </cell>
        </row>
        <row r="213">
          <cell r="B213" t="str">
            <v>FPUS2</v>
          </cell>
          <cell r="G213">
            <v>2035831.875</v>
          </cell>
        </row>
        <row r="214">
          <cell r="B214" t="str">
            <v>FPUS2</v>
          </cell>
          <cell r="G214">
            <v>1708485.9900000002</v>
          </cell>
        </row>
        <row r="215">
          <cell r="B215" t="str">
            <v>FPUS2</v>
          </cell>
          <cell r="G215">
            <v>2924306.1120000002</v>
          </cell>
        </row>
        <row r="216">
          <cell r="B216" t="str">
            <v>FPUS2</v>
          </cell>
          <cell r="G216">
            <v>2114005.4</v>
          </cell>
        </row>
        <row r="217">
          <cell r="B217" t="str">
            <v>FPUS2</v>
          </cell>
          <cell r="G217">
            <v>5369885</v>
          </cell>
        </row>
        <row r="218">
          <cell r="B218" t="str">
            <v>FPUS2</v>
          </cell>
          <cell r="G218">
            <v>1795388.7294000001</v>
          </cell>
        </row>
        <row r="219">
          <cell r="B219" t="str">
            <v>FPUS2</v>
          </cell>
          <cell r="G219">
            <v>2042607.875</v>
          </cell>
        </row>
        <row r="220">
          <cell r="B220" t="str">
            <v>FPUS2</v>
          </cell>
          <cell r="G220">
            <v>2042607.875</v>
          </cell>
        </row>
        <row r="221">
          <cell r="B221" t="str">
            <v>FPUS2</v>
          </cell>
          <cell r="G221">
            <v>1979387.6899999997</v>
          </cell>
        </row>
        <row r="222">
          <cell r="B222" t="str">
            <v>FPUS2</v>
          </cell>
          <cell r="G222">
            <v>2189412.6275999998</v>
          </cell>
        </row>
        <row r="223">
          <cell r="B223" t="str">
            <v>FPUS2</v>
          </cell>
          <cell r="G223">
            <v>2051213.554</v>
          </cell>
        </row>
        <row r="224">
          <cell r="B224" t="str">
            <v>FPUS2</v>
          </cell>
          <cell r="G224">
            <v>2051213.554</v>
          </cell>
        </row>
        <row r="225">
          <cell r="B225" t="str">
            <v>FPUS2</v>
          </cell>
          <cell r="G225">
            <v>2255499.4</v>
          </cell>
        </row>
        <row r="226">
          <cell r="B226" t="str">
            <v>FPUS2</v>
          </cell>
          <cell r="G226">
            <v>2025346.4000000001</v>
          </cell>
        </row>
        <row r="227">
          <cell r="B227" t="str">
            <v>FPUS2</v>
          </cell>
          <cell r="G227">
            <v>2025346.4000000001</v>
          </cell>
        </row>
        <row r="228">
          <cell r="B228" t="str">
            <v>FPUS2</v>
          </cell>
          <cell r="G228">
            <v>2413776.75</v>
          </cell>
        </row>
        <row r="229">
          <cell r="B229" t="str">
            <v>FPUS2</v>
          </cell>
          <cell r="G229">
            <v>1016347.5</v>
          </cell>
        </row>
        <row r="230">
          <cell r="B230" t="str">
            <v>FPUS2</v>
          </cell>
          <cell r="G230">
            <v>2115037.0692000003</v>
          </cell>
        </row>
        <row r="231">
          <cell r="B231" t="str">
            <v>FPUS2</v>
          </cell>
          <cell r="G231">
            <v>2046754.3941000002</v>
          </cell>
        </row>
        <row r="232">
          <cell r="B232" t="str">
            <v>FPUS2</v>
          </cell>
          <cell r="G232">
            <v>1997402.9169999999</v>
          </cell>
        </row>
        <row r="233">
          <cell r="B233" t="str">
            <v>FPUS2</v>
          </cell>
          <cell r="G233">
            <v>1997402.9169999999</v>
          </cell>
        </row>
        <row r="234">
          <cell r="B234" t="str">
            <v>FPUS2</v>
          </cell>
          <cell r="G234">
            <v>2020942</v>
          </cell>
        </row>
        <row r="235">
          <cell r="B235" t="str">
            <v>FPUS2</v>
          </cell>
          <cell r="G235">
            <v>2210405.3125</v>
          </cell>
        </row>
        <row r="236">
          <cell r="B236" t="str">
            <v>FPUS2</v>
          </cell>
          <cell r="G236">
            <v>3419318</v>
          </cell>
        </row>
        <row r="237">
          <cell r="B237" t="str">
            <v>FPUS2</v>
          </cell>
          <cell r="G237">
            <v>3335920</v>
          </cell>
        </row>
        <row r="238">
          <cell r="B238" t="str">
            <v>FPUS2</v>
          </cell>
          <cell r="G238">
            <v>3335920</v>
          </cell>
        </row>
        <row r="239">
          <cell r="B239" t="str">
            <v>FPUS2</v>
          </cell>
          <cell r="G239">
            <v>3335920</v>
          </cell>
        </row>
        <row r="240">
          <cell r="B240" t="str">
            <v>FPUS2</v>
          </cell>
          <cell r="G240">
            <v>2031743.175</v>
          </cell>
        </row>
        <row r="241">
          <cell r="B241" t="str">
            <v>FPUS2</v>
          </cell>
          <cell r="G241">
            <v>2013838.75</v>
          </cell>
        </row>
        <row r="242">
          <cell r="B242" t="str">
            <v>FPUS2</v>
          </cell>
          <cell r="G242">
            <v>760883.76</v>
          </cell>
        </row>
        <row r="243">
          <cell r="B243" t="str">
            <v>FPUS2</v>
          </cell>
          <cell r="G243">
            <v>2142507.3930000002</v>
          </cell>
        </row>
        <row r="244">
          <cell r="B244" t="str">
            <v>FPUS2</v>
          </cell>
          <cell r="G244">
            <v>2115800</v>
          </cell>
        </row>
        <row r="245">
          <cell r="B245" t="str">
            <v>FPUS2</v>
          </cell>
          <cell r="G245">
            <v>2201201.6850000001</v>
          </cell>
        </row>
        <row r="246">
          <cell r="B246" t="str">
            <v>FPUS2</v>
          </cell>
          <cell r="G246">
            <v>3604262.1300000004</v>
          </cell>
        </row>
        <row r="247">
          <cell r="B247" t="str">
            <v>FPUS2</v>
          </cell>
          <cell r="G247">
            <v>315932.40000000002</v>
          </cell>
        </row>
        <row r="248">
          <cell r="B248" t="str">
            <v>FPUS2</v>
          </cell>
          <cell r="G248">
            <v>2031061.7250000001</v>
          </cell>
        </row>
        <row r="249">
          <cell r="B249" t="str">
            <v>FPUS2</v>
          </cell>
          <cell r="G249">
            <v>2044353.3080000002</v>
          </cell>
        </row>
        <row r="250">
          <cell r="B250" t="str">
            <v>FPUS2</v>
          </cell>
          <cell r="G250">
            <v>792860.04200000002</v>
          </cell>
        </row>
        <row r="251">
          <cell r="B251" t="str">
            <v>FPUS2</v>
          </cell>
          <cell r="G251">
            <v>4370623.5986000001</v>
          </cell>
        </row>
        <row r="252">
          <cell r="B252" t="str">
            <v>FPUS2</v>
          </cell>
          <cell r="G252">
            <v>2403803.9099999997</v>
          </cell>
        </row>
        <row r="253">
          <cell r="B253" t="str">
            <v>FPUS2</v>
          </cell>
          <cell r="G253">
            <v>2438421.5625</v>
          </cell>
        </row>
        <row r="254">
          <cell r="B254" t="str">
            <v>FPUS2</v>
          </cell>
          <cell r="G254">
            <v>2019586.8</v>
          </cell>
        </row>
        <row r="255">
          <cell r="B255" t="str">
            <v>FPUS2</v>
          </cell>
          <cell r="G255">
            <v>2031061.7250000001</v>
          </cell>
        </row>
        <row r="256">
          <cell r="B256" t="str">
            <v>FPUS2</v>
          </cell>
          <cell r="G256">
            <v>3422762</v>
          </cell>
        </row>
        <row r="257">
          <cell r="B257" t="str">
            <v>FPUS2</v>
          </cell>
          <cell r="G257">
            <v>3422762</v>
          </cell>
        </row>
        <row r="258">
          <cell r="B258" t="str">
            <v>FPUS2</v>
          </cell>
          <cell r="G258">
            <v>3070945</v>
          </cell>
        </row>
        <row r="259">
          <cell r="B259" t="str">
            <v>FPUS2</v>
          </cell>
          <cell r="G259">
            <v>2096455.9174999997</v>
          </cell>
        </row>
        <row r="260">
          <cell r="B260" t="str">
            <v>FPUS2</v>
          </cell>
          <cell r="G260">
            <v>2218540.6239999998</v>
          </cell>
        </row>
        <row r="261">
          <cell r="B261" t="str">
            <v>FPUS2</v>
          </cell>
          <cell r="G261">
            <v>1943018.8119999999</v>
          </cell>
        </row>
        <row r="262">
          <cell r="B262" t="str">
            <v>FPUS2</v>
          </cell>
          <cell r="G262">
            <v>3070430</v>
          </cell>
        </row>
        <row r="263">
          <cell r="B263" t="str">
            <v>FPUS2</v>
          </cell>
          <cell r="G263">
            <v>3422188</v>
          </cell>
        </row>
        <row r="264">
          <cell r="B264" t="str">
            <v>FPUS2</v>
          </cell>
          <cell r="G264">
            <v>3422188</v>
          </cell>
        </row>
        <row r="265">
          <cell r="B265" t="str">
            <v>FPUS2</v>
          </cell>
          <cell r="G265">
            <v>2112250</v>
          </cell>
        </row>
        <row r="266">
          <cell r="B266" t="str">
            <v>FPUS2</v>
          </cell>
          <cell r="G266">
            <v>2600781.12</v>
          </cell>
        </row>
        <row r="267">
          <cell r="B267" t="str">
            <v>FPUS2</v>
          </cell>
          <cell r="G267">
            <v>2453780.4479999999</v>
          </cell>
        </row>
        <row r="268">
          <cell r="B268" t="str">
            <v>FPUS2</v>
          </cell>
          <cell r="G268">
            <v>2453780.4479999999</v>
          </cell>
        </row>
        <row r="269">
          <cell r="B269" t="str">
            <v>FPUS2</v>
          </cell>
          <cell r="G269">
            <v>2017903.3824999998</v>
          </cell>
        </row>
        <row r="270">
          <cell r="B270" t="str">
            <v>FPUS2</v>
          </cell>
          <cell r="G270">
            <v>3041130</v>
          </cell>
        </row>
        <row r="271">
          <cell r="B271" t="str">
            <v>FPUS2</v>
          </cell>
          <cell r="G271">
            <v>2324287.9550000001</v>
          </cell>
        </row>
        <row r="272">
          <cell r="B272" t="str">
            <v>FPUS2</v>
          </cell>
          <cell r="G272">
            <v>2324287.9550000001</v>
          </cell>
        </row>
        <row r="273">
          <cell r="B273" t="str">
            <v>FPUS2</v>
          </cell>
          <cell r="G273">
            <v>1722791.6400000001</v>
          </cell>
        </row>
        <row r="274">
          <cell r="B274" t="str">
            <v>FPUS2</v>
          </cell>
          <cell r="G274">
            <v>2187874.5</v>
          </cell>
        </row>
        <row r="275">
          <cell r="B275" t="str">
            <v>FPUS2</v>
          </cell>
          <cell r="G275">
            <v>453070.80000000005</v>
          </cell>
        </row>
        <row r="276">
          <cell r="B276" t="str">
            <v>FPUS2</v>
          </cell>
          <cell r="G276">
            <v>798714.39039999992</v>
          </cell>
        </row>
        <row r="277">
          <cell r="B277" t="str">
            <v>FPUS2</v>
          </cell>
          <cell r="G277">
            <v>760673.94479999994</v>
          </cell>
        </row>
        <row r="278">
          <cell r="B278" t="str">
            <v>FPUS2</v>
          </cell>
          <cell r="G278">
            <v>468204.79999999999</v>
          </cell>
        </row>
        <row r="279">
          <cell r="B279" t="str">
            <v>FPUS2</v>
          </cell>
          <cell r="G279">
            <v>2154399</v>
          </cell>
        </row>
        <row r="280">
          <cell r="B280" t="str">
            <v>FPUS2</v>
          </cell>
          <cell r="G280">
            <v>3514476</v>
          </cell>
        </row>
        <row r="281">
          <cell r="B281" t="str">
            <v>FPUS2</v>
          </cell>
          <cell r="G281">
            <v>3514476</v>
          </cell>
        </row>
        <row r="282">
          <cell r="B282" t="str">
            <v>FPUS2</v>
          </cell>
          <cell r="G282">
            <v>3514476</v>
          </cell>
        </row>
        <row r="283">
          <cell r="B283" t="str">
            <v>FPUS2</v>
          </cell>
          <cell r="G283">
            <v>3514476</v>
          </cell>
        </row>
        <row r="284">
          <cell r="B284" t="str">
            <v>FPUS2</v>
          </cell>
          <cell r="G284">
            <v>2612991.36</v>
          </cell>
        </row>
        <row r="285">
          <cell r="B285" t="str">
            <v>FPUS2</v>
          </cell>
          <cell r="G285">
            <v>3515064</v>
          </cell>
        </row>
        <row r="286">
          <cell r="B286" t="str">
            <v>FPUS2</v>
          </cell>
          <cell r="G286">
            <v>3515064</v>
          </cell>
        </row>
        <row r="287">
          <cell r="B287" t="str">
            <v>FPUS2</v>
          </cell>
          <cell r="G287">
            <v>3515064</v>
          </cell>
        </row>
        <row r="288">
          <cell r="B288" t="str">
            <v>FPUS2</v>
          </cell>
          <cell r="G288">
            <v>3515064</v>
          </cell>
        </row>
        <row r="289">
          <cell r="B289" t="str">
            <v>FPUS2</v>
          </cell>
          <cell r="G289">
            <v>1126697.4720000001</v>
          </cell>
        </row>
        <row r="290">
          <cell r="B290" t="str">
            <v>FPUS2</v>
          </cell>
          <cell r="G290">
            <v>1850120.58</v>
          </cell>
        </row>
        <row r="291">
          <cell r="B291" t="str">
            <v>FPUS2</v>
          </cell>
          <cell r="G291">
            <v>3047250</v>
          </cell>
        </row>
        <row r="292">
          <cell r="B292" t="str">
            <v>FPUS2</v>
          </cell>
          <cell r="G292">
            <v>2257200</v>
          </cell>
        </row>
        <row r="293">
          <cell r="B293" t="str">
            <v>FPUS2</v>
          </cell>
          <cell r="G293">
            <v>2876564.3328</v>
          </cell>
        </row>
        <row r="294">
          <cell r="B294" t="str">
            <v>FPUS2</v>
          </cell>
          <cell r="G294">
            <v>2354220</v>
          </cell>
        </row>
        <row r="295">
          <cell r="B295" t="str">
            <v>FPUS2</v>
          </cell>
          <cell r="G295">
            <v>9061558.6159199998</v>
          </cell>
        </row>
        <row r="296">
          <cell r="B296" t="str">
            <v>FPUS2</v>
          </cell>
          <cell r="G296">
            <v>3043680</v>
          </cell>
        </row>
        <row r="297">
          <cell r="B297" t="str">
            <v>FPUS2</v>
          </cell>
          <cell r="G297">
            <v>1521840</v>
          </cell>
        </row>
        <row r="298">
          <cell r="B298" t="str">
            <v>FPUS2</v>
          </cell>
          <cell r="G298">
            <v>2254942.7999999998</v>
          </cell>
        </row>
        <row r="299">
          <cell r="B299" t="str">
            <v>FPUS2</v>
          </cell>
          <cell r="G299">
            <v>3509184</v>
          </cell>
        </row>
        <row r="300">
          <cell r="B300" t="str">
            <v>FPUS2</v>
          </cell>
          <cell r="G300">
            <v>717836.5</v>
          </cell>
        </row>
        <row r="301">
          <cell r="B301" t="str">
            <v>FPUS2</v>
          </cell>
          <cell r="G301">
            <v>3798824.3374999999</v>
          </cell>
        </row>
        <row r="302">
          <cell r="B302" t="str">
            <v>FPUS2</v>
          </cell>
          <cell r="G302">
            <v>2139133.65</v>
          </cell>
        </row>
        <row r="303">
          <cell r="B303" t="str">
            <v>FPUS2</v>
          </cell>
          <cell r="G303">
            <v>3856440.665</v>
          </cell>
        </row>
        <row r="304">
          <cell r="B304" t="str">
            <v>FPUS2</v>
          </cell>
          <cell r="G304">
            <v>871162.17</v>
          </cell>
        </row>
        <row r="305">
          <cell r="B305" t="str">
            <v>FPUS2</v>
          </cell>
          <cell r="G305">
            <v>1121990.3999999999</v>
          </cell>
        </row>
        <row r="306">
          <cell r="B306" t="str">
            <v>FPUS2</v>
          </cell>
          <cell r="G306">
            <v>1377460.48</v>
          </cell>
        </row>
        <row r="307">
          <cell r="B307" t="str">
            <v>FPUS2</v>
          </cell>
          <cell r="G307">
            <v>1627593.209</v>
          </cell>
        </row>
        <row r="308">
          <cell r="B308" t="str">
            <v>FPUS2</v>
          </cell>
          <cell r="G308">
            <v>1404555.6703999999</v>
          </cell>
        </row>
        <row r="309">
          <cell r="B309" t="str">
            <v>FPUS2</v>
          </cell>
          <cell r="G309">
            <v>4782960</v>
          </cell>
        </row>
        <row r="310">
          <cell r="B310" t="str">
            <v>FPUS2</v>
          </cell>
          <cell r="G310">
            <v>1092567.2504999998</v>
          </cell>
        </row>
        <row r="311">
          <cell r="B311" t="str">
            <v>FPUS2</v>
          </cell>
          <cell r="G311">
            <v>3833316.9194999998</v>
          </cell>
        </row>
        <row r="312">
          <cell r="B312" t="str">
            <v>FPUS2</v>
          </cell>
          <cell r="G312">
            <v>3511536</v>
          </cell>
        </row>
        <row r="313">
          <cell r="B313" t="str">
            <v>FPUS2</v>
          </cell>
          <cell r="G313">
            <v>3506832</v>
          </cell>
        </row>
        <row r="314">
          <cell r="B314" t="str">
            <v>FPUS2</v>
          </cell>
          <cell r="G314">
            <v>1196362.8794</v>
          </cell>
        </row>
        <row r="315">
          <cell r="B315" t="str">
            <v>FPUS2</v>
          </cell>
          <cell r="G315">
            <v>1354152.1860000002</v>
          </cell>
        </row>
        <row r="316">
          <cell r="B316" t="str">
            <v>FPUS2</v>
          </cell>
          <cell r="G316">
            <v>2346300</v>
          </cell>
        </row>
        <row r="317">
          <cell r="B317" t="str">
            <v>FPUS2</v>
          </cell>
          <cell r="G317">
            <v>4795245</v>
          </cell>
        </row>
        <row r="318">
          <cell r="B318" t="str">
            <v>FPUS2</v>
          </cell>
          <cell r="G318">
            <v>1913229.5</v>
          </cell>
        </row>
        <row r="319">
          <cell r="B319" t="str">
            <v>FPUS2</v>
          </cell>
          <cell r="G319">
            <v>3568158</v>
          </cell>
        </row>
        <row r="320">
          <cell r="B320" t="str">
            <v>FPUS2</v>
          </cell>
          <cell r="G320">
            <v>3041130</v>
          </cell>
        </row>
        <row r="321">
          <cell r="B321" t="str">
            <v>FPUS2</v>
          </cell>
          <cell r="G321">
            <v>964799.76</v>
          </cell>
        </row>
        <row r="322">
          <cell r="B322" t="str">
            <v>FPUS2</v>
          </cell>
          <cell r="G322">
            <v>2293016.04</v>
          </cell>
        </row>
        <row r="323">
          <cell r="B323" t="str">
            <v>FPUS2</v>
          </cell>
          <cell r="G323">
            <v>4138888.0500000003</v>
          </cell>
        </row>
        <row r="324">
          <cell r="B324" t="str">
            <v>FPUS2</v>
          </cell>
          <cell r="G324">
            <v>2115445</v>
          </cell>
        </row>
        <row r="325">
          <cell r="B325" t="str">
            <v>FPUS2</v>
          </cell>
          <cell r="G325">
            <v>5074111.21</v>
          </cell>
        </row>
        <row r="326">
          <cell r="B326" t="str">
            <v>FPUS2</v>
          </cell>
          <cell r="G326">
            <v>3221246.7</v>
          </cell>
        </row>
        <row r="327">
          <cell r="B327" t="str">
            <v>FPUS2</v>
          </cell>
          <cell r="G327">
            <v>2349468</v>
          </cell>
        </row>
        <row r="328">
          <cell r="B328" t="str">
            <v>FPUS2</v>
          </cell>
          <cell r="G328">
            <v>2384901.5129999998</v>
          </cell>
        </row>
        <row r="329">
          <cell r="B329" t="str">
            <v>FPUS2</v>
          </cell>
          <cell r="G329">
            <v>4782960</v>
          </cell>
        </row>
        <row r="330">
          <cell r="B330" t="str">
            <v>FPUS2</v>
          </cell>
          <cell r="G330">
            <v>2533805.0549999997</v>
          </cell>
        </row>
        <row r="331">
          <cell r="B331" t="str">
            <v>FPUS2</v>
          </cell>
          <cell r="G331">
            <v>234467.52</v>
          </cell>
        </row>
        <row r="332">
          <cell r="B332" t="str">
            <v>FPUS1</v>
          </cell>
          <cell r="G332">
            <v>516732.25005599996</v>
          </cell>
        </row>
        <row r="333">
          <cell r="B333" t="str">
            <v>FPUS1</v>
          </cell>
          <cell r="G333">
            <v>7125803.6850000005</v>
          </cell>
        </row>
        <row r="334">
          <cell r="B334" t="str">
            <v>FPUS2</v>
          </cell>
          <cell r="G334">
            <v>951216</v>
          </cell>
        </row>
        <row r="335">
          <cell r="B335" t="str">
            <v>FPUS2</v>
          </cell>
          <cell r="G335">
            <v>1022736</v>
          </cell>
        </row>
        <row r="336">
          <cell r="B336" t="str">
            <v>FPUS1</v>
          </cell>
          <cell r="G336">
            <v>803204.95000000007</v>
          </cell>
        </row>
        <row r="337">
          <cell r="B337" t="str">
            <v>FPUS2</v>
          </cell>
          <cell r="G337">
            <v>2030186.8599999999</v>
          </cell>
        </row>
        <row r="338">
          <cell r="B338" t="str">
            <v>FPUS1</v>
          </cell>
          <cell r="G338">
            <v>2156922.3480000002</v>
          </cell>
        </row>
        <row r="339">
          <cell r="B339" t="str">
            <v>FPUS2</v>
          </cell>
          <cell r="G339">
            <v>2248731.912</v>
          </cell>
        </row>
        <row r="340">
          <cell r="B340" t="str">
            <v>FPUS1</v>
          </cell>
          <cell r="G340">
            <v>2091621.2759999998</v>
          </cell>
        </row>
        <row r="341">
          <cell r="B341" t="str">
            <v>FPUS2</v>
          </cell>
          <cell r="G341">
            <v>1258212.5919999999</v>
          </cell>
        </row>
        <row r="342">
          <cell r="B342" t="str">
            <v>FPUS2</v>
          </cell>
          <cell r="G342">
            <v>620976.56999999995</v>
          </cell>
        </row>
        <row r="343">
          <cell r="B343" t="str">
            <v>FPUS2</v>
          </cell>
          <cell r="G343">
            <v>424388.32500000001</v>
          </cell>
        </row>
        <row r="344">
          <cell r="B344" t="str">
            <v>FPUS1</v>
          </cell>
          <cell r="G344">
            <v>2795141.3840000001</v>
          </cell>
        </row>
        <row r="345">
          <cell r="B345" t="str">
            <v>FPUS2</v>
          </cell>
          <cell r="G345">
            <v>6189000</v>
          </cell>
        </row>
        <row r="346">
          <cell r="B346" t="str">
            <v>FSUS2</v>
          </cell>
          <cell r="G346">
            <v>57828088</v>
          </cell>
        </row>
        <row r="347">
          <cell r="B347" t="str">
            <v>FPEU2</v>
          </cell>
          <cell r="G347">
            <v>2961828.4640000002</v>
          </cell>
        </row>
        <row r="348">
          <cell r="B348" t="str">
            <v>FPEU2</v>
          </cell>
          <cell r="G348">
            <v>4448677.5</v>
          </cell>
        </row>
        <row r="349">
          <cell r="B349" t="str">
            <v>FPEU2</v>
          </cell>
          <cell r="G349">
            <v>3127871.8658880005</v>
          </cell>
        </row>
        <row r="350">
          <cell r="B350" t="str">
            <v>FPEU2</v>
          </cell>
          <cell r="G350">
            <v>829445.76</v>
          </cell>
        </row>
        <row r="351">
          <cell r="B351" t="str">
            <v>FPEU2</v>
          </cell>
          <cell r="G351">
            <v>696038.40000000002</v>
          </cell>
        </row>
        <row r="352">
          <cell r="B352" t="str">
            <v>FPEU2</v>
          </cell>
          <cell r="G352">
            <v>630945.92000000004</v>
          </cell>
        </row>
        <row r="353">
          <cell r="B353" t="str">
            <v>FPEU2</v>
          </cell>
          <cell r="G353">
            <v>602790.20000000007</v>
          </cell>
        </row>
        <row r="354">
          <cell r="B354" t="str">
            <v>FPEU2</v>
          </cell>
          <cell r="G354">
            <v>2876384.16</v>
          </cell>
        </row>
        <row r="355">
          <cell r="B355" t="str">
            <v>FPEU2</v>
          </cell>
          <cell r="G355">
            <v>19042543.52</v>
          </cell>
        </row>
        <row r="356">
          <cell r="B356" t="str">
            <v>FPEU2</v>
          </cell>
          <cell r="G356">
            <v>2729160</v>
          </cell>
        </row>
        <row r="357">
          <cell r="B357" t="str">
            <v>FPEU2</v>
          </cell>
          <cell r="G357">
            <v>553858.55999999994</v>
          </cell>
        </row>
        <row r="358">
          <cell r="B358" t="str">
            <v>FPEU2</v>
          </cell>
          <cell r="G358">
            <v>2241396.36</v>
          </cell>
        </row>
        <row r="359">
          <cell r="B359" t="str">
            <v>FPEU2</v>
          </cell>
          <cell r="G359">
            <v>6531971.25</v>
          </cell>
        </row>
        <row r="360">
          <cell r="B360" t="str">
            <v>FPEU2</v>
          </cell>
          <cell r="G360">
            <v>921149.99999999988</v>
          </cell>
        </row>
        <row r="361">
          <cell r="B361" t="str">
            <v>FPEU2</v>
          </cell>
          <cell r="G361">
            <v>1092825</v>
          </cell>
        </row>
        <row r="362">
          <cell r="B362" t="str">
            <v>FPEU2</v>
          </cell>
          <cell r="G362">
            <v>1356600</v>
          </cell>
        </row>
        <row r="363">
          <cell r="B363" t="str">
            <v>FSJY2</v>
          </cell>
          <cell r="G363">
            <v>4053.5707799999996</v>
          </cell>
        </row>
        <row r="364">
          <cell r="B364" t="str">
            <v>FSJY2</v>
          </cell>
          <cell r="G364">
            <v>3281410.5897960002</v>
          </cell>
        </row>
        <row r="365">
          <cell r="B365" t="str">
            <v>FSJY2</v>
          </cell>
          <cell r="G365">
            <v>9580709.0313900001</v>
          </cell>
        </row>
        <row r="366">
          <cell r="B366" t="str">
            <v>FSJY2</v>
          </cell>
          <cell r="G366">
            <v>6543232.2990000006</v>
          </cell>
        </row>
        <row r="367">
          <cell r="B367" t="str">
            <v>FSJY2</v>
          </cell>
          <cell r="G367">
            <v>5669142.6180000007</v>
          </cell>
        </row>
        <row r="368">
          <cell r="B368" t="str">
            <v>FSJY2</v>
          </cell>
          <cell r="G368">
            <v>5657161.1275199996</v>
          </cell>
        </row>
        <row r="369">
          <cell r="B369" t="str">
            <v>FSJY2</v>
          </cell>
          <cell r="G369">
            <v>6376333.1480799997</v>
          </cell>
        </row>
        <row r="370">
          <cell r="B370" t="str">
            <v>FSJY2</v>
          </cell>
          <cell r="G370">
            <v>5635327.4538000003</v>
          </cell>
        </row>
        <row r="371">
          <cell r="B371" t="str">
            <v>FSJY2</v>
          </cell>
          <cell r="G371">
            <v>3179343.7854500003</v>
          </cell>
        </row>
        <row r="372">
          <cell r="B372" t="str">
            <v>FSJY2</v>
          </cell>
          <cell r="G372">
            <v>12917665.90614</v>
          </cell>
        </row>
        <row r="373">
          <cell r="B373" t="str">
            <v>FSJY2</v>
          </cell>
          <cell r="G373">
            <v>10825608.087239999</v>
          </cell>
        </row>
        <row r="374">
          <cell r="B374" t="str">
            <v>FSJY2</v>
          </cell>
          <cell r="G374">
            <v>5619528.6560399998</v>
          </cell>
        </row>
        <row r="375">
          <cell r="B375" t="str">
            <v>FSJY2</v>
          </cell>
          <cell r="G375">
            <v>12830829.966744</v>
          </cell>
        </row>
        <row r="376">
          <cell r="B376" t="str">
            <v>FSJY2</v>
          </cell>
          <cell r="G376">
            <v>12763192.792566</v>
          </cell>
        </row>
        <row r="377">
          <cell r="B377" t="str">
            <v>FSJY2</v>
          </cell>
          <cell r="G377">
            <v>51859999.999999993</v>
          </cell>
        </row>
        <row r="378">
          <cell r="B378" t="str">
            <v>FSJY2</v>
          </cell>
          <cell r="G378">
            <v>9048884.040000001</v>
          </cell>
        </row>
        <row r="379">
          <cell r="B379" t="str">
            <v>FSJY2</v>
          </cell>
          <cell r="G379">
            <v>5406699.2739899997</v>
          </cell>
        </row>
        <row r="380">
          <cell r="B380" t="str">
            <v>FSJY2</v>
          </cell>
          <cell r="G380">
            <v>8988426.4530900009</v>
          </cell>
        </row>
        <row r="381">
          <cell r="B381" t="str">
            <v>FSJY2</v>
          </cell>
          <cell r="G381">
            <v>8995908.3635099996</v>
          </cell>
        </row>
        <row r="382">
          <cell r="B382" t="str">
            <v>FSJY2</v>
          </cell>
          <cell r="G382">
            <v>10833902.956199998</v>
          </cell>
        </row>
        <row r="383">
          <cell r="B383" t="str">
            <v>FSJY2</v>
          </cell>
          <cell r="G383">
            <v>12852652.479114002</v>
          </cell>
        </row>
        <row r="384">
          <cell r="B384" t="str">
            <v>FSJY2</v>
          </cell>
          <cell r="G384">
            <v>12913755.51375</v>
          </cell>
        </row>
        <row r="385">
          <cell r="B385" t="str">
            <v>FSJY2</v>
          </cell>
          <cell r="G385">
            <v>444816.45</v>
          </cell>
        </row>
        <row r="386">
          <cell r="B386" t="str">
            <v>FSJY2</v>
          </cell>
          <cell r="G386">
            <v>445551.6</v>
          </cell>
        </row>
        <row r="387">
          <cell r="B387" t="str">
            <v>FSUK2</v>
          </cell>
          <cell r="G387">
            <v>1028008</v>
          </cell>
        </row>
        <row r="388">
          <cell r="B388" t="str">
            <v>FPUS2</v>
          </cell>
          <cell r="G388">
            <v>2755746.4725099998</v>
          </cell>
        </row>
        <row r="389">
          <cell r="B389" t="str">
            <v>FPUS2</v>
          </cell>
          <cell r="G389">
            <v>1198.4000000000001</v>
          </cell>
        </row>
        <row r="390">
          <cell r="B390" t="str">
            <v>FPUS2</v>
          </cell>
          <cell r="G390">
            <v>2589.46</v>
          </cell>
        </row>
        <row r="391">
          <cell r="B391" t="str">
            <v>FPUS2</v>
          </cell>
          <cell r="G391">
            <v>2589.46</v>
          </cell>
        </row>
        <row r="392">
          <cell r="B392" t="str">
            <v>FPUS2</v>
          </cell>
          <cell r="G392">
            <v>2589.46</v>
          </cell>
        </row>
        <row r="393">
          <cell r="B393" t="str">
            <v>FPUS2</v>
          </cell>
          <cell r="G393">
            <v>2541830.6550000003</v>
          </cell>
        </row>
        <row r="394">
          <cell r="B394" t="str">
            <v>FPUS2</v>
          </cell>
          <cell r="G394">
            <v>2056312.44</v>
          </cell>
        </row>
        <row r="395">
          <cell r="B395" t="str">
            <v>FPUS2</v>
          </cell>
          <cell r="G395">
            <v>2421905.85</v>
          </cell>
        </row>
        <row r="396">
          <cell r="B396" t="str">
            <v>FPUS2</v>
          </cell>
          <cell r="G396">
            <v>2421905.85</v>
          </cell>
        </row>
        <row r="397">
          <cell r="B397" t="str">
            <v>FPUS2</v>
          </cell>
          <cell r="G397">
            <v>2421905.85</v>
          </cell>
        </row>
        <row r="398">
          <cell r="B398" t="str">
            <v>FPUS2</v>
          </cell>
          <cell r="G398">
            <v>278032.45</v>
          </cell>
        </row>
        <row r="399">
          <cell r="B399" t="str">
            <v>FPUS2</v>
          </cell>
          <cell r="G399">
            <v>226707.61000000002</v>
          </cell>
        </row>
        <row r="400">
          <cell r="B400" t="str">
            <v>FPUS2</v>
          </cell>
          <cell r="G400">
            <v>3847539.5279999999</v>
          </cell>
        </row>
        <row r="401">
          <cell r="B401" t="str">
            <v>FPUS2</v>
          </cell>
          <cell r="G401">
            <v>2094227.9899999998</v>
          </cell>
        </row>
        <row r="402">
          <cell r="B402" t="str">
            <v>FPUS2</v>
          </cell>
          <cell r="G402">
            <v>6136582.0319999997</v>
          </cell>
        </row>
        <row r="403">
          <cell r="B403" t="str">
            <v>FPUS2</v>
          </cell>
          <cell r="G403">
            <v>2297004.6540000001</v>
          </cell>
        </row>
        <row r="404">
          <cell r="B404" t="str">
            <v>FPUS2</v>
          </cell>
          <cell r="G404">
            <v>2399432.4899999998</v>
          </cell>
        </row>
        <row r="405">
          <cell r="B405" t="str">
            <v>FPUS2</v>
          </cell>
          <cell r="G405">
            <v>2399432.4899999998</v>
          </cell>
        </row>
        <row r="406">
          <cell r="B406" t="str">
            <v>FPUS2</v>
          </cell>
          <cell r="G406">
            <v>1862640.2339999999</v>
          </cell>
        </row>
        <row r="407">
          <cell r="B407" t="str">
            <v>FPUS2</v>
          </cell>
          <cell r="G407">
            <v>2471848.2000000002</v>
          </cell>
        </row>
        <row r="408">
          <cell r="B408" t="str">
            <v>FPUS2</v>
          </cell>
          <cell r="G408">
            <v>4199617.4220000003</v>
          </cell>
        </row>
        <row r="409">
          <cell r="B409" t="str">
            <v>FPUS2</v>
          </cell>
          <cell r="G409">
            <v>2095473.4416</v>
          </cell>
        </row>
        <row r="410">
          <cell r="B410" t="str">
            <v>FPUS2</v>
          </cell>
          <cell r="G410">
            <v>4685523.57</v>
          </cell>
        </row>
        <row r="411">
          <cell r="B411" t="str">
            <v>FPUS2</v>
          </cell>
          <cell r="G411">
            <v>2342761.7850000001</v>
          </cell>
        </row>
        <row r="412">
          <cell r="B412" t="str">
            <v>FPUS2</v>
          </cell>
          <cell r="G412">
            <v>2132922.2748000002</v>
          </cell>
        </row>
        <row r="413">
          <cell r="B413" t="str">
            <v>FPUS2</v>
          </cell>
          <cell r="G413">
            <v>2082454.92</v>
          </cell>
        </row>
        <row r="414">
          <cell r="B414" t="str">
            <v>FPUS2</v>
          </cell>
          <cell r="G414">
            <v>2111332.5</v>
          </cell>
        </row>
        <row r="415">
          <cell r="B415" t="str">
            <v>FPUS2</v>
          </cell>
          <cell r="G415">
            <v>2399031.1800000002</v>
          </cell>
        </row>
        <row r="416">
          <cell r="B416" t="str">
            <v>FPUS2</v>
          </cell>
          <cell r="G416">
            <v>2112727.5</v>
          </cell>
        </row>
        <row r="417">
          <cell r="B417" t="str">
            <v>FPUS2</v>
          </cell>
          <cell r="G417">
            <v>2083830.8399999999</v>
          </cell>
        </row>
        <row r="418">
          <cell r="B418" t="str">
            <v>FPUS2</v>
          </cell>
          <cell r="G418">
            <v>3628720.1280000005</v>
          </cell>
        </row>
        <row r="419">
          <cell r="B419" t="str">
            <v>FPUS2</v>
          </cell>
          <cell r="G419">
            <v>3628720.1280000005</v>
          </cell>
        </row>
        <row r="420">
          <cell r="B420" t="str">
            <v>FPUS2</v>
          </cell>
          <cell r="G420">
            <v>2134329.75</v>
          </cell>
        </row>
        <row r="421">
          <cell r="B421" t="str">
            <v>FPUS2</v>
          </cell>
          <cell r="G421">
            <v>2454918.375</v>
          </cell>
        </row>
        <row r="422">
          <cell r="B422" t="str">
            <v>FPUS2</v>
          </cell>
          <cell r="G422">
            <v>2083826.0625</v>
          </cell>
        </row>
        <row r="423">
          <cell r="B423" t="str">
            <v>FPUS2</v>
          </cell>
          <cell r="G423">
            <v>2359378.125</v>
          </cell>
        </row>
        <row r="424">
          <cell r="B424" t="str">
            <v>FPUS2</v>
          </cell>
          <cell r="G424">
            <v>2091201.9407000002</v>
          </cell>
        </row>
        <row r="425">
          <cell r="B425" t="str">
            <v>FPUS2</v>
          </cell>
          <cell r="G425">
            <v>2272553.2799999998</v>
          </cell>
        </row>
        <row r="426">
          <cell r="B426" t="str">
            <v>FPUS2</v>
          </cell>
          <cell r="G426">
            <v>2098866.588</v>
          </cell>
        </row>
        <row r="427">
          <cell r="B427" t="str">
            <v>FPUS2</v>
          </cell>
          <cell r="G427">
            <v>1855351.68</v>
          </cell>
        </row>
        <row r="428">
          <cell r="B428" t="str">
            <v>FPUS2</v>
          </cell>
          <cell r="G428">
            <v>4496388</v>
          </cell>
        </row>
        <row r="429">
          <cell r="B429" t="str">
            <v>FPUS2</v>
          </cell>
          <cell r="G429">
            <v>4435941.0111999996</v>
          </cell>
        </row>
        <row r="430">
          <cell r="B430" t="str">
            <v>FPUS2</v>
          </cell>
          <cell r="G430">
            <v>1872745.6020000002</v>
          </cell>
        </row>
        <row r="431">
          <cell r="B431" t="str">
            <v>FPUS2</v>
          </cell>
          <cell r="G431">
            <v>1872745.6020000002</v>
          </cell>
        </row>
        <row r="432">
          <cell r="B432" t="str">
            <v>FPUS2</v>
          </cell>
          <cell r="G432">
            <v>1893216</v>
          </cell>
        </row>
        <row r="433">
          <cell r="B433" t="str">
            <v>FPUS2</v>
          </cell>
          <cell r="G433">
            <v>2167550.2799999998</v>
          </cell>
        </row>
        <row r="434">
          <cell r="B434" t="str">
            <v>FPUS2</v>
          </cell>
          <cell r="G434">
            <v>4696358.9400000004</v>
          </cell>
        </row>
        <row r="435">
          <cell r="B435" t="str">
            <v>FPUS2</v>
          </cell>
          <cell r="G435">
            <v>2087270.64</v>
          </cell>
        </row>
        <row r="436">
          <cell r="B436" t="str">
            <v>FPUS2</v>
          </cell>
          <cell r="G436">
            <v>2522118.69</v>
          </cell>
        </row>
        <row r="437">
          <cell r="B437" t="str">
            <v>FPUS2</v>
          </cell>
          <cell r="G437">
            <v>2135401.38</v>
          </cell>
        </row>
        <row r="438">
          <cell r="B438" t="str">
            <v>FPUS2</v>
          </cell>
          <cell r="G438">
            <v>4172425.8030000003</v>
          </cell>
        </row>
        <row r="439">
          <cell r="B439" t="str">
            <v>FPUS2</v>
          </cell>
          <cell r="G439">
            <v>1707652.7999999998</v>
          </cell>
        </row>
        <row r="440">
          <cell r="B440" t="str">
            <v>FPUS2</v>
          </cell>
          <cell r="G440">
            <v>1707370.45</v>
          </cell>
        </row>
        <row r="441">
          <cell r="B441" t="str">
            <v>FPUS2</v>
          </cell>
          <cell r="G441">
            <v>2801906.25</v>
          </cell>
        </row>
        <row r="442">
          <cell r="B442" t="str">
            <v>FPUS2</v>
          </cell>
          <cell r="G442">
            <v>1735593.75</v>
          </cell>
        </row>
        <row r="443">
          <cell r="B443" t="str">
            <v>FPUS2</v>
          </cell>
          <cell r="G443">
            <v>662776.875</v>
          </cell>
        </row>
        <row r="444">
          <cell r="B444" t="str">
            <v>FPUS2</v>
          </cell>
          <cell r="G444">
            <v>2376855</v>
          </cell>
        </row>
        <row r="445">
          <cell r="B445" t="str">
            <v>FPUS2</v>
          </cell>
          <cell r="G445">
            <v>2376855</v>
          </cell>
        </row>
        <row r="446">
          <cell r="B446" t="str">
            <v>FPUS2</v>
          </cell>
          <cell r="G446">
            <v>3281410.5123999999</v>
          </cell>
        </row>
        <row r="447">
          <cell r="B447" t="str">
            <v>FPUS2</v>
          </cell>
          <cell r="G447">
            <v>2376855</v>
          </cell>
        </row>
        <row r="448">
          <cell r="B448" t="str">
            <v>FPUS2</v>
          </cell>
          <cell r="G448">
            <v>2376855</v>
          </cell>
        </row>
        <row r="449">
          <cell r="B449" t="str">
            <v>FPUS2</v>
          </cell>
          <cell r="G449">
            <v>9580709.5524000004</v>
          </cell>
        </row>
        <row r="450">
          <cell r="B450" t="str">
            <v>FPUS2</v>
          </cell>
          <cell r="G450">
            <v>6543232.8443999998</v>
          </cell>
        </row>
        <row r="451">
          <cell r="B451" t="str">
            <v>FPUS2</v>
          </cell>
          <cell r="G451">
            <v>5669142.8687999994</v>
          </cell>
        </row>
        <row r="452">
          <cell r="B452" t="str">
            <v>FPUS2</v>
          </cell>
          <cell r="G452">
            <v>2329504.56</v>
          </cell>
        </row>
        <row r="453">
          <cell r="B453" t="str">
            <v>FPUS2</v>
          </cell>
          <cell r="G453">
            <v>5657161.3055999996</v>
          </cell>
        </row>
        <row r="454">
          <cell r="B454" t="str">
            <v>FPUS2</v>
          </cell>
          <cell r="G454">
            <v>4659068.88</v>
          </cell>
        </row>
        <row r="455">
          <cell r="B455" t="str">
            <v>FPUS2</v>
          </cell>
          <cell r="G455">
            <v>6376333.5269999998</v>
          </cell>
        </row>
        <row r="456">
          <cell r="B456" t="str">
            <v>FPUS2</v>
          </cell>
          <cell r="G456">
            <v>2312310</v>
          </cell>
        </row>
        <row r="457">
          <cell r="B457" t="str">
            <v>FPUS2</v>
          </cell>
          <cell r="G457">
            <v>5635327.3424000004</v>
          </cell>
        </row>
        <row r="458">
          <cell r="B458" t="str">
            <v>FPUS2</v>
          </cell>
          <cell r="G458">
            <v>3179343.8081999999</v>
          </cell>
        </row>
        <row r="459">
          <cell r="B459" t="str">
            <v>FPUS2</v>
          </cell>
          <cell r="G459">
            <v>12917665.188999999</v>
          </cell>
        </row>
        <row r="460">
          <cell r="B460" t="str">
            <v>FPUS2</v>
          </cell>
          <cell r="G460">
            <v>10825608.3345</v>
          </cell>
        </row>
        <row r="461">
          <cell r="B461" t="str">
            <v>FPUS2</v>
          </cell>
          <cell r="G461">
            <v>5619528.5255999994</v>
          </cell>
        </row>
        <row r="462">
          <cell r="B462" t="str">
            <v>FPUS2</v>
          </cell>
          <cell r="G462">
            <v>2132543.7000000002</v>
          </cell>
        </row>
        <row r="463">
          <cell r="B463" t="str">
            <v>FPUS2</v>
          </cell>
          <cell r="G463">
            <v>2132543.7000000002</v>
          </cell>
        </row>
        <row r="464">
          <cell r="B464" t="str">
            <v>FPUS2</v>
          </cell>
          <cell r="G464">
            <v>2132543.7000000002</v>
          </cell>
        </row>
        <row r="465">
          <cell r="B465" t="str">
            <v>FPUS2</v>
          </cell>
          <cell r="G465">
            <v>2510161.7220000001</v>
          </cell>
        </row>
        <row r="466">
          <cell r="B466" t="str">
            <v>FPUS2</v>
          </cell>
          <cell r="G466">
            <v>12830829.135000002</v>
          </cell>
        </row>
        <row r="467">
          <cell r="B467" t="str">
            <v>FPUS2</v>
          </cell>
          <cell r="G467">
            <v>2132543.7000000002</v>
          </cell>
        </row>
        <row r="468">
          <cell r="B468" t="str">
            <v>FPUS2</v>
          </cell>
          <cell r="G468">
            <v>12763192.6962</v>
          </cell>
        </row>
        <row r="469">
          <cell r="B469" t="str">
            <v>FPUS2</v>
          </cell>
          <cell r="G469">
            <v>2310255.6750000003</v>
          </cell>
        </row>
        <row r="470">
          <cell r="B470" t="str">
            <v>FPUS2</v>
          </cell>
          <cell r="G470">
            <v>1996517.25</v>
          </cell>
        </row>
        <row r="471">
          <cell r="B471" t="str">
            <v>FPUS2</v>
          </cell>
          <cell r="G471">
            <v>2042157.9000000001</v>
          </cell>
        </row>
        <row r="472">
          <cell r="B472" t="str">
            <v>FPUS2</v>
          </cell>
          <cell r="G472">
            <v>2053680</v>
          </cell>
        </row>
        <row r="473">
          <cell r="B473" t="str">
            <v>FPUS2</v>
          </cell>
          <cell r="G473">
            <v>2293494.9</v>
          </cell>
        </row>
        <row r="474">
          <cell r="B474" t="str">
            <v>FPUS2</v>
          </cell>
          <cell r="G474">
            <v>2103328.3109999998</v>
          </cell>
        </row>
        <row r="475">
          <cell r="B475" t="str">
            <v>FPUS2</v>
          </cell>
          <cell r="G475">
            <v>1350938.4965999997</v>
          </cell>
        </row>
        <row r="476">
          <cell r="B476" t="str">
            <v>FPUS2</v>
          </cell>
          <cell r="G476">
            <v>4364769.75</v>
          </cell>
        </row>
        <row r="477">
          <cell r="B477" t="str">
            <v>FPUS2</v>
          </cell>
          <cell r="G477">
            <v>2351868.75</v>
          </cell>
        </row>
        <row r="478">
          <cell r="B478" t="str">
            <v>FPUS2</v>
          </cell>
          <cell r="G478">
            <v>2001134.19</v>
          </cell>
        </row>
        <row r="479">
          <cell r="B479" t="str">
            <v>FPUS2</v>
          </cell>
          <cell r="G479">
            <v>2040033.3524999998</v>
          </cell>
        </row>
        <row r="480">
          <cell r="B480" t="str">
            <v>FPUS2</v>
          </cell>
          <cell r="G480">
            <v>2868731.25</v>
          </cell>
        </row>
        <row r="481">
          <cell r="B481" t="str">
            <v>FPUS2</v>
          </cell>
          <cell r="G481">
            <v>3293327.3190000001</v>
          </cell>
        </row>
        <row r="482">
          <cell r="B482" t="str">
            <v>FPUS2</v>
          </cell>
          <cell r="G482">
            <v>1705395.2080000001</v>
          </cell>
        </row>
        <row r="483">
          <cell r="B483" t="str">
            <v>FPUS2</v>
          </cell>
          <cell r="G483">
            <v>2093017.875</v>
          </cell>
        </row>
        <row r="484">
          <cell r="B484" t="str">
            <v>FPUS2</v>
          </cell>
          <cell r="G484">
            <v>1706241.05</v>
          </cell>
        </row>
        <row r="485">
          <cell r="B485" t="str">
            <v>FPUS2</v>
          </cell>
          <cell r="G485">
            <v>2764071.5885999999</v>
          </cell>
        </row>
        <row r="486">
          <cell r="B486" t="str">
            <v>FPUS2</v>
          </cell>
          <cell r="G486">
            <v>2350687.5</v>
          </cell>
        </row>
        <row r="487">
          <cell r="B487" t="str">
            <v>FPUS2</v>
          </cell>
          <cell r="G487">
            <v>2338150.5</v>
          </cell>
        </row>
        <row r="488">
          <cell r="B488" t="str">
            <v>FPUS2</v>
          </cell>
          <cell r="G488">
            <v>2018591.3250000002</v>
          </cell>
        </row>
        <row r="489">
          <cell r="B489" t="str">
            <v>FPUS2</v>
          </cell>
          <cell r="G489">
            <v>2561105.1923000002</v>
          </cell>
        </row>
        <row r="490">
          <cell r="B490" t="str">
            <v>FPUS2</v>
          </cell>
          <cell r="G490">
            <v>2302819.9155000001</v>
          </cell>
        </row>
        <row r="491">
          <cell r="B491" t="str">
            <v>FPUS2</v>
          </cell>
          <cell r="G491">
            <v>957541.5</v>
          </cell>
        </row>
        <row r="492">
          <cell r="B492" t="str">
            <v>FPUS2</v>
          </cell>
          <cell r="G492">
            <v>2373624</v>
          </cell>
        </row>
        <row r="493">
          <cell r="B493" t="str">
            <v>FPUS2</v>
          </cell>
          <cell r="G493">
            <v>2315135.83</v>
          </cell>
        </row>
        <row r="494">
          <cell r="B494" t="str">
            <v>FPUS2</v>
          </cell>
          <cell r="G494">
            <v>2324758.6936000003</v>
          </cell>
        </row>
        <row r="495">
          <cell r="B495" t="str">
            <v>FPUS2</v>
          </cell>
          <cell r="G495">
            <v>1706805.75</v>
          </cell>
        </row>
        <row r="496">
          <cell r="B496" t="str">
            <v>FPUS2</v>
          </cell>
          <cell r="G496">
            <v>2053560.6</v>
          </cell>
        </row>
        <row r="497">
          <cell r="B497" t="str">
            <v>FPUS2</v>
          </cell>
          <cell r="G497">
            <v>4155549.84</v>
          </cell>
        </row>
        <row r="498">
          <cell r="B498" t="str">
            <v>FPUS2</v>
          </cell>
          <cell r="G498">
            <v>2064724.5</v>
          </cell>
        </row>
        <row r="499">
          <cell r="B499" t="str">
            <v>FPUS2</v>
          </cell>
          <cell r="G499">
            <v>2074575</v>
          </cell>
        </row>
        <row r="500">
          <cell r="B500" t="str">
            <v>FPUS2</v>
          </cell>
          <cell r="G500">
            <v>2521316.0699999998</v>
          </cell>
        </row>
        <row r="501">
          <cell r="B501" t="str">
            <v>FPUS2</v>
          </cell>
          <cell r="G501">
            <v>2064969.27</v>
          </cell>
        </row>
        <row r="502">
          <cell r="B502" t="str">
            <v>FPUS2</v>
          </cell>
          <cell r="G502">
            <v>5109230.3999999994</v>
          </cell>
        </row>
        <row r="503">
          <cell r="B503" t="str">
            <v>FPUS2</v>
          </cell>
          <cell r="G503">
            <v>5424424.2000000002</v>
          </cell>
        </row>
        <row r="504">
          <cell r="B504" t="str">
            <v>FPUS2</v>
          </cell>
          <cell r="G504">
            <v>5424424.2000000002</v>
          </cell>
        </row>
        <row r="505">
          <cell r="B505" t="str">
            <v>FPUS2</v>
          </cell>
          <cell r="G505">
            <v>5044354.148</v>
          </cell>
        </row>
        <row r="506">
          <cell r="B506" t="str">
            <v>FPUS2</v>
          </cell>
          <cell r="G506">
            <v>4709427.5890000006</v>
          </cell>
        </row>
        <row r="507">
          <cell r="B507" t="str">
            <v>FPUS2</v>
          </cell>
          <cell r="G507">
            <v>2841244</v>
          </cell>
        </row>
        <row r="508">
          <cell r="B508" t="str">
            <v>FPUS2</v>
          </cell>
          <cell r="G508">
            <v>3939887.5</v>
          </cell>
        </row>
        <row r="509">
          <cell r="B509" t="str">
            <v>FPUS2</v>
          </cell>
          <cell r="G509">
            <v>2814858.5807999996</v>
          </cell>
        </row>
        <row r="510">
          <cell r="B510" t="str">
            <v>FPUS2</v>
          </cell>
          <cell r="G510">
            <v>2314360.37</v>
          </cell>
        </row>
        <row r="511">
          <cell r="B511" t="str">
            <v>FPUS2</v>
          </cell>
          <cell r="G511">
            <v>2779744.5</v>
          </cell>
        </row>
        <row r="512">
          <cell r="B512" t="str">
            <v>FPUS2</v>
          </cell>
          <cell r="G512">
            <v>294636.99950000003</v>
          </cell>
        </row>
        <row r="513">
          <cell r="B513" t="str">
            <v>FPUS2</v>
          </cell>
          <cell r="G513">
            <v>1769755.5</v>
          </cell>
        </row>
        <row r="514">
          <cell r="B514" t="str">
            <v>FPUS2</v>
          </cell>
          <cell r="G514">
            <v>2303580.2985</v>
          </cell>
        </row>
        <row r="515">
          <cell r="B515" t="str">
            <v>FPUS2</v>
          </cell>
          <cell r="G515">
            <v>6059000</v>
          </cell>
        </row>
        <row r="516">
          <cell r="B516" t="str">
            <v>FPUS2</v>
          </cell>
          <cell r="G516">
            <v>4188357.12</v>
          </cell>
        </row>
        <row r="517">
          <cell r="B517" t="str">
            <v>FPUS2</v>
          </cell>
          <cell r="G517">
            <v>2530988.7823999999</v>
          </cell>
        </row>
        <row r="518">
          <cell r="B518" t="str">
            <v>FPUS2</v>
          </cell>
          <cell r="G518">
            <v>2025886.6758000001</v>
          </cell>
        </row>
        <row r="519">
          <cell r="B519" t="str">
            <v>FPUS2</v>
          </cell>
          <cell r="G519">
            <v>2083940.8800000001</v>
          </cell>
        </row>
        <row r="520">
          <cell r="B520" t="str">
            <v>FPUS2</v>
          </cell>
          <cell r="G520">
            <v>1850474.1360000002</v>
          </cell>
        </row>
        <row r="521">
          <cell r="B521" t="str">
            <v>FPUS2</v>
          </cell>
          <cell r="G521">
            <v>2291189.88</v>
          </cell>
        </row>
        <row r="522">
          <cell r="B522" t="str">
            <v>FPUS2</v>
          </cell>
          <cell r="G522">
            <v>2106514.62</v>
          </cell>
        </row>
        <row r="523">
          <cell r="B523" t="str">
            <v>FPUS2</v>
          </cell>
          <cell r="G523">
            <v>2062893.9239999999</v>
          </cell>
        </row>
        <row r="524">
          <cell r="B524" t="str">
            <v>FPUS2</v>
          </cell>
          <cell r="G524">
            <v>3518014.5</v>
          </cell>
        </row>
        <row r="525">
          <cell r="B525" t="str">
            <v>FPUS2</v>
          </cell>
          <cell r="G525">
            <v>2542679.3699999996</v>
          </cell>
        </row>
        <row r="526">
          <cell r="B526" t="str">
            <v>FPUS2</v>
          </cell>
          <cell r="G526">
            <v>2192728.7250000001</v>
          </cell>
        </row>
        <row r="527">
          <cell r="B527" t="str">
            <v>FPUS2</v>
          </cell>
          <cell r="G527">
            <v>2995000</v>
          </cell>
        </row>
        <row r="528">
          <cell r="B528" t="str">
            <v>FPUS2</v>
          </cell>
          <cell r="G528">
            <v>956902.5</v>
          </cell>
        </row>
        <row r="529">
          <cell r="B529" t="str">
            <v>FPUS2</v>
          </cell>
          <cell r="G529">
            <v>1706523.4</v>
          </cell>
        </row>
        <row r="530">
          <cell r="B530" t="str">
            <v>FPUS2</v>
          </cell>
          <cell r="G530">
            <v>1978021.85</v>
          </cell>
        </row>
        <row r="531">
          <cell r="B531" t="str">
            <v>FPUS2</v>
          </cell>
          <cell r="G531">
            <v>2538873.4</v>
          </cell>
        </row>
        <row r="532">
          <cell r="B532" t="str">
            <v>FPUS2</v>
          </cell>
          <cell r="G532">
            <v>2866806.25</v>
          </cell>
        </row>
        <row r="533">
          <cell r="B533" t="str">
            <v>FPUS2</v>
          </cell>
          <cell r="G533">
            <v>2309707.61</v>
          </cell>
        </row>
        <row r="534">
          <cell r="B534" t="str">
            <v>FPUS2</v>
          </cell>
          <cell r="G534">
            <v>2364333.2999999998</v>
          </cell>
        </row>
        <row r="535">
          <cell r="B535" t="str">
            <v>FPUS2</v>
          </cell>
          <cell r="G535">
            <v>2891850</v>
          </cell>
        </row>
        <row r="536">
          <cell r="B536" t="str">
            <v>FPUS2</v>
          </cell>
          <cell r="G536">
            <v>2464500.9375</v>
          </cell>
        </row>
        <row r="537">
          <cell r="B537" t="str">
            <v>FPUS2</v>
          </cell>
          <cell r="G537">
            <v>2606894.3250000002</v>
          </cell>
        </row>
        <row r="538">
          <cell r="B538" t="str">
            <v>FPUS2</v>
          </cell>
          <cell r="G538">
            <v>2276887.7999999998</v>
          </cell>
        </row>
        <row r="539">
          <cell r="B539" t="str">
            <v>FPUS2</v>
          </cell>
          <cell r="G539">
            <v>280956.09630000003</v>
          </cell>
        </row>
        <row r="540">
          <cell r="B540" t="str">
            <v>FPUS2</v>
          </cell>
          <cell r="G540">
            <v>1546847.4582</v>
          </cell>
        </row>
        <row r="541">
          <cell r="B541" t="str">
            <v>FPUS2</v>
          </cell>
          <cell r="G541">
            <v>2018933.28</v>
          </cell>
        </row>
        <row r="542">
          <cell r="B542" t="str">
            <v>FPUS2</v>
          </cell>
          <cell r="G542">
            <v>1916021.25</v>
          </cell>
        </row>
        <row r="543">
          <cell r="B543" t="str">
            <v>FPUS2</v>
          </cell>
          <cell r="G543">
            <v>3832085.3759999997</v>
          </cell>
        </row>
        <row r="544">
          <cell r="B544" t="str">
            <v>FPUS2</v>
          </cell>
          <cell r="G544">
            <v>1832215.9394999999</v>
          </cell>
        </row>
        <row r="545">
          <cell r="B545" t="str">
            <v>FPUS2</v>
          </cell>
          <cell r="G545">
            <v>2867768.75</v>
          </cell>
        </row>
        <row r="546">
          <cell r="B546" t="str">
            <v>FPUS2</v>
          </cell>
          <cell r="G546">
            <v>2898100.06</v>
          </cell>
        </row>
        <row r="547">
          <cell r="B547" t="str">
            <v>FPUS2</v>
          </cell>
          <cell r="G547">
            <v>2092123.8576</v>
          </cell>
        </row>
        <row r="548">
          <cell r="B548" t="str">
            <v>FPUS2</v>
          </cell>
          <cell r="G548">
            <v>2544414</v>
          </cell>
        </row>
        <row r="549">
          <cell r="B549" t="str">
            <v>FPUS2</v>
          </cell>
          <cell r="G549">
            <v>1981313.4510000001</v>
          </cell>
        </row>
        <row r="550">
          <cell r="B550" t="str">
            <v>FPUS2</v>
          </cell>
          <cell r="G550">
            <v>2660560.35</v>
          </cell>
        </row>
        <row r="551">
          <cell r="B551" t="str">
            <v>FPUS2</v>
          </cell>
          <cell r="G551">
            <v>3285342.3420000002</v>
          </cell>
        </row>
        <row r="552">
          <cell r="B552" t="str">
            <v>FPUS2</v>
          </cell>
          <cell r="G552">
            <v>3526289.5815000003</v>
          </cell>
        </row>
        <row r="553">
          <cell r="B553" t="str">
            <v>FPUS2</v>
          </cell>
          <cell r="G553">
            <v>1978668.5599999998</v>
          </cell>
        </row>
        <row r="554">
          <cell r="B554" t="str">
            <v>FPUS2</v>
          </cell>
          <cell r="G554">
            <v>1829737.7999999998</v>
          </cell>
        </row>
        <row r="555">
          <cell r="B555" t="str">
            <v>FPUS2</v>
          </cell>
          <cell r="G555">
            <v>9465271.1999999993</v>
          </cell>
        </row>
        <row r="556">
          <cell r="B556" t="str">
            <v>FPUS2</v>
          </cell>
          <cell r="G556">
            <v>2865827.25</v>
          </cell>
        </row>
        <row r="557">
          <cell r="B557" t="str">
            <v>FPUS2</v>
          </cell>
          <cell r="G557">
            <v>3335217.7039999999</v>
          </cell>
        </row>
        <row r="558">
          <cell r="B558" t="str">
            <v>FPUS2</v>
          </cell>
          <cell r="G558">
            <v>3641711.6248000003</v>
          </cell>
        </row>
        <row r="559">
          <cell r="B559" t="str">
            <v>FPUS2</v>
          </cell>
          <cell r="G559">
            <v>2103017.2799999998</v>
          </cell>
        </row>
        <row r="560">
          <cell r="B560" t="str">
            <v>FPUS2</v>
          </cell>
          <cell r="G560">
            <v>2103017.2799999998</v>
          </cell>
        </row>
        <row r="561">
          <cell r="B561" t="str">
            <v>FPUS2</v>
          </cell>
          <cell r="G561">
            <v>2347001.6</v>
          </cell>
        </row>
        <row r="562">
          <cell r="B562" t="str">
            <v>FPUS2</v>
          </cell>
          <cell r="G562">
            <v>2415067.1999999997</v>
          </cell>
        </row>
        <row r="563">
          <cell r="B563" t="str">
            <v>FPUS2</v>
          </cell>
          <cell r="G563">
            <v>2415067.1999999997</v>
          </cell>
        </row>
        <row r="564">
          <cell r="B564" t="str">
            <v>FPUS2</v>
          </cell>
          <cell r="G564">
            <v>2660486.4</v>
          </cell>
        </row>
        <row r="565">
          <cell r="B565" t="str">
            <v>FPUS2</v>
          </cell>
          <cell r="G565">
            <v>2339280</v>
          </cell>
        </row>
        <row r="566">
          <cell r="B566" t="str">
            <v>FPUS2</v>
          </cell>
          <cell r="G566">
            <v>4294984.352</v>
          </cell>
        </row>
        <row r="567">
          <cell r="B567" t="str">
            <v>FPUS2</v>
          </cell>
          <cell r="G567">
            <v>1859020.7999999998</v>
          </cell>
        </row>
        <row r="568">
          <cell r="B568" t="str">
            <v>FPUS2</v>
          </cell>
          <cell r="G568">
            <v>2235889.6</v>
          </cell>
        </row>
        <row r="569">
          <cell r="B569" t="str">
            <v>FPUS2</v>
          </cell>
          <cell r="G569">
            <v>1966059.2</v>
          </cell>
        </row>
        <row r="570">
          <cell r="B570" t="str">
            <v>FPUS2</v>
          </cell>
          <cell r="G570">
            <v>2106720</v>
          </cell>
        </row>
        <row r="571">
          <cell r="B571" t="str">
            <v>FPUS2</v>
          </cell>
          <cell r="G571">
            <v>2004015</v>
          </cell>
        </row>
        <row r="572">
          <cell r="B572" t="str">
            <v>FPUS2</v>
          </cell>
          <cell r="G572">
            <v>2321287.5</v>
          </cell>
        </row>
        <row r="573">
          <cell r="B573" t="str">
            <v>FPUS2</v>
          </cell>
          <cell r="G573">
            <v>2196036.5625</v>
          </cell>
        </row>
        <row r="574">
          <cell r="B574" t="str">
            <v>FPUS2</v>
          </cell>
          <cell r="G574">
            <v>2097741.2399999998</v>
          </cell>
        </row>
        <row r="575">
          <cell r="B575" t="str">
            <v>FPUS2</v>
          </cell>
          <cell r="G575">
            <v>2875468.75</v>
          </cell>
        </row>
        <row r="576">
          <cell r="B576" t="str">
            <v>FPUS2</v>
          </cell>
          <cell r="G576">
            <v>2040931.2</v>
          </cell>
        </row>
        <row r="577">
          <cell r="B577" t="str">
            <v>FPUS2</v>
          </cell>
          <cell r="G577">
            <v>2381604.6869999999</v>
          </cell>
        </row>
        <row r="578">
          <cell r="B578" t="str">
            <v>FPUS2</v>
          </cell>
          <cell r="G578">
            <v>4162510.5599999996</v>
          </cell>
        </row>
        <row r="579">
          <cell r="B579" t="str">
            <v>FPUS2</v>
          </cell>
          <cell r="G579">
            <v>4197960</v>
          </cell>
        </row>
        <row r="580">
          <cell r="B580" t="str">
            <v>FPUS2</v>
          </cell>
          <cell r="G580">
            <v>4750691.3999999994</v>
          </cell>
        </row>
        <row r="581">
          <cell r="B581" t="str">
            <v>FPUS2</v>
          </cell>
          <cell r="G581">
            <v>4224343.1619999995</v>
          </cell>
        </row>
        <row r="582">
          <cell r="B582" t="str">
            <v>FPUS2</v>
          </cell>
          <cell r="G582">
            <v>1933685.6240000001</v>
          </cell>
        </row>
        <row r="583">
          <cell r="B583" t="str">
            <v>FPUS2</v>
          </cell>
          <cell r="G583">
            <v>2450038.5</v>
          </cell>
        </row>
        <row r="584">
          <cell r="B584" t="str">
            <v>FPUS2</v>
          </cell>
          <cell r="G584">
            <v>1856082.6375000002</v>
          </cell>
        </row>
        <row r="585">
          <cell r="B585" t="str">
            <v>FPUS2</v>
          </cell>
          <cell r="G585">
            <v>1818203.4000000001</v>
          </cell>
        </row>
        <row r="586">
          <cell r="B586" t="str">
            <v>FPUS2</v>
          </cell>
          <cell r="G586">
            <v>1956107.1348000001</v>
          </cell>
        </row>
        <row r="587">
          <cell r="B587" t="str">
            <v>FPUS2</v>
          </cell>
          <cell r="G587">
            <v>5690626.9875000007</v>
          </cell>
        </row>
        <row r="588">
          <cell r="B588" t="str">
            <v>FPUS2</v>
          </cell>
          <cell r="G588">
            <v>2542646.568</v>
          </cell>
        </row>
        <row r="589">
          <cell r="B589" t="str">
            <v>FPUS2</v>
          </cell>
          <cell r="G589">
            <v>2449117.44</v>
          </cell>
        </row>
        <row r="590">
          <cell r="B590" t="str">
            <v>FPUS2</v>
          </cell>
          <cell r="G590">
            <v>4055313.6</v>
          </cell>
        </row>
        <row r="591">
          <cell r="B591" t="str">
            <v>FPUS2</v>
          </cell>
          <cell r="G591">
            <v>3845556</v>
          </cell>
        </row>
        <row r="592">
          <cell r="B592" t="str">
            <v>FPUS2</v>
          </cell>
          <cell r="G592">
            <v>2204596.6</v>
          </cell>
        </row>
        <row r="593">
          <cell r="B593" t="str">
            <v>FPUS2</v>
          </cell>
          <cell r="G593">
            <v>2642331.0375000001</v>
          </cell>
        </row>
        <row r="594">
          <cell r="B594" t="str">
            <v>FPUS2</v>
          </cell>
          <cell r="G594">
            <v>7065644</v>
          </cell>
        </row>
        <row r="595">
          <cell r="B595" t="str">
            <v>FPUS2</v>
          </cell>
          <cell r="G595">
            <v>5790947.9040000001</v>
          </cell>
        </row>
        <row r="596">
          <cell r="B596" t="str">
            <v>FPUS2</v>
          </cell>
          <cell r="G596">
            <v>6838860</v>
          </cell>
        </row>
        <row r="597">
          <cell r="B597" t="str">
            <v>FPUS2</v>
          </cell>
          <cell r="G597">
            <v>2324395.5</v>
          </cell>
        </row>
        <row r="598">
          <cell r="B598" t="str">
            <v>FPUS2</v>
          </cell>
          <cell r="G598">
            <v>2701324.5</v>
          </cell>
        </row>
        <row r="599">
          <cell r="B599" t="str">
            <v>FPUS2</v>
          </cell>
          <cell r="G599">
            <v>1546836.3372</v>
          </cell>
        </row>
        <row r="600">
          <cell r="B600" t="str">
            <v>FPUS2</v>
          </cell>
          <cell r="G600">
            <v>2127620.6688000001</v>
          </cell>
        </row>
        <row r="601">
          <cell r="B601" t="str">
            <v>FPUS2</v>
          </cell>
          <cell r="G601">
            <v>3754447.1713</v>
          </cell>
        </row>
        <row r="602">
          <cell r="B602" t="str">
            <v>FPUS2</v>
          </cell>
          <cell r="G602">
            <v>6803615.3472000007</v>
          </cell>
        </row>
        <row r="603">
          <cell r="B603" t="str">
            <v>FPUS2</v>
          </cell>
          <cell r="G603">
            <v>2458637.7200000002</v>
          </cell>
        </row>
        <row r="604">
          <cell r="B604" t="str">
            <v>FPUS2</v>
          </cell>
          <cell r="G604">
            <v>2458637.7200000002</v>
          </cell>
        </row>
        <row r="605">
          <cell r="B605" t="str">
            <v>FPUS2</v>
          </cell>
          <cell r="G605">
            <v>2458637.7200000002</v>
          </cell>
        </row>
        <row r="606">
          <cell r="B606" t="str">
            <v>FPUS2</v>
          </cell>
          <cell r="G606">
            <v>2558990.2800000003</v>
          </cell>
        </row>
        <row r="607">
          <cell r="B607" t="str">
            <v>FPUS2</v>
          </cell>
          <cell r="G607">
            <v>2558990.2800000003</v>
          </cell>
        </row>
        <row r="608">
          <cell r="B608" t="str">
            <v>FPUS2</v>
          </cell>
          <cell r="G608">
            <v>2408461.44</v>
          </cell>
        </row>
        <row r="609">
          <cell r="B609" t="str">
            <v>FPUS2</v>
          </cell>
          <cell r="G609">
            <v>2960400.52</v>
          </cell>
        </row>
        <row r="610">
          <cell r="B610" t="str">
            <v>FPUS2</v>
          </cell>
          <cell r="G610">
            <v>7445790</v>
          </cell>
        </row>
        <row r="611">
          <cell r="B611" t="str">
            <v>FPUS2</v>
          </cell>
          <cell r="G611">
            <v>2200542</v>
          </cell>
        </row>
        <row r="612">
          <cell r="B612" t="str">
            <v>FPUS2</v>
          </cell>
          <cell r="G612">
            <v>5895375</v>
          </cell>
        </row>
        <row r="613">
          <cell r="B613" t="str">
            <v>FPUS2</v>
          </cell>
          <cell r="G613">
            <v>2469607.0559999999</v>
          </cell>
        </row>
        <row r="614">
          <cell r="B614" t="str">
            <v>FPUS2</v>
          </cell>
          <cell r="G614">
            <v>2444715</v>
          </cell>
        </row>
        <row r="615">
          <cell r="B615" t="str">
            <v>FPUS2</v>
          </cell>
          <cell r="G615">
            <v>7403825</v>
          </cell>
        </row>
        <row r="616">
          <cell r="B616" t="str">
            <v>FPUS2</v>
          </cell>
          <cell r="G616">
            <v>3042768.75</v>
          </cell>
        </row>
        <row r="617">
          <cell r="B617" t="str">
            <v>FPUS2</v>
          </cell>
          <cell r="G617">
            <v>1907668.125</v>
          </cell>
        </row>
        <row r="618">
          <cell r="B618" t="str">
            <v>FPUS2</v>
          </cell>
          <cell r="G618">
            <v>2572237.5</v>
          </cell>
        </row>
        <row r="619">
          <cell r="B619" t="str">
            <v>FPUS2</v>
          </cell>
          <cell r="G619">
            <v>6834300</v>
          </cell>
        </row>
        <row r="620">
          <cell r="B620" t="str">
            <v>FPUS2</v>
          </cell>
          <cell r="G620">
            <v>6811884.4319999991</v>
          </cell>
        </row>
        <row r="621">
          <cell r="B621" t="str">
            <v>FPUS2</v>
          </cell>
          <cell r="G621">
            <v>7402590</v>
          </cell>
        </row>
        <row r="622">
          <cell r="B622" t="str">
            <v>FPUS2</v>
          </cell>
          <cell r="G622">
            <v>2820431.25</v>
          </cell>
        </row>
        <row r="623">
          <cell r="B623" t="str">
            <v>FPUS2</v>
          </cell>
          <cell r="G623">
            <v>2820431.25</v>
          </cell>
        </row>
        <row r="624">
          <cell r="B624" t="str">
            <v>FPUS2</v>
          </cell>
          <cell r="G624">
            <v>2813947.5</v>
          </cell>
        </row>
        <row r="625">
          <cell r="B625" t="str">
            <v>FPUS2</v>
          </cell>
          <cell r="G625">
            <v>2813947.5</v>
          </cell>
        </row>
        <row r="626">
          <cell r="B626" t="str">
            <v>FPUS2</v>
          </cell>
          <cell r="G626">
            <v>2366100</v>
          </cell>
        </row>
        <row r="627">
          <cell r="B627" t="str">
            <v>FPUS2</v>
          </cell>
          <cell r="G627">
            <v>2283645</v>
          </cell>
        </row>
        <row r="628">
          <cell r="B628" t="str">
            <v>FPUS2</v>
          </cell>
          <cell r="G628">
            <v>1283094.8025</v>
          </cell>
        </row>
        <row r="629">
          <cell r="B629" t="str">
            <v>FPUS2</v>
          </cell>
          <cell r="G629">
            <v>1553110.8075000001</v>
          </cell>
        </row>
        <row r="630">
          <cell r="B630" t="str">
            <v>FPUS2</v>
          </cell>
          <cell r="G630">
            <v>6464880</v>
          </cell>
        </row>
        <row r="631">
          <cell r="B631" t="str">
            <v>FPUS2</v>
          </cell>
          <cell r="G631">
            <v>2111162.625</v>
          </cell>
        </row>
        <row r="632">
          <cell r="B632" t="str">
            <v>FPUS2</v>
          </cell>
          <cell r="G632">
            <v>2111162.625</v>
          </cell>
        </row>
        <row r="633">
          <cell r="B633" t="str">
            <v>FPUS2</v>
          </cell>
          <cell r="G633">
            <v>3340314.9360000002</v>
          </cell>
        </row>
        <row r="634">
          <cell r="B634" t="str">
            <v>FPUS2</v>
          </cell>
          <cell r="G634">
            <v>2890015.92</v>
          </cell>
        </row>
        <row r="635">
          <cell r="B635" t="str">
            <v>FPUS2</v>
          </cell>
          <cell r="G635">
            <v>2910389.625</v>
          </cell>
        </row>
        <row r="636">
          <cell r="B636" t="str">
            <v>FPUS2</v>
          </cell>
          <cell r="G636">
            <v>2910389.625</v>
          </cell>
        </row>
        <row r="637">
          <cell r="B637" t="str">
            <v>FPUS2</v>
          </cell>
          <cell r="G637">
            <v>1888258.125</v>
          </cell>
        </row>
        <row r="638">
          <cell r="B638" t="str">
            <v>FPUS2</v>
          </cell>
          <cell r="G638">
            <v>2373649.2000000002</v>
          </cell>
        </row>
        <row r="639">
          <cell r="B639" t="str">
            <v>FPUS2</v>
          </cell>
          <cell r="G639">
            <v>2373649.2000000002</v>
          </cell>
        </row>
        <row r="640">
          <cell r="B640" t="str">
            <v>FPUS2</v>
          </cell>
          <cell r="G640">
            <v>1308701.6000000001</v>
          </cell>
        </row>
        <row r="641">
          <cell r="B641" t="str">
            <v>FPUS2</v>
          </cell>
          <cell r="G641">
            <v>1047890.15</v>
          </cell>
        </row>
        <row r="642">
          <cell r="B642" t="str">
            <v>FPUS2</v>
          </cell>
          <cell r="G642">
            <v>7391475</v>
          </cell>
        </row>
        <row r="643">
          <cell r="B643" t="str">
            <v>FPUS2</v>
          </cell>
          <cell r="G643">
            <v>4847850</v>
          </cell>
        </row>
        <row r="644">
          <cell r="B644" t="str">
            <v>FPUS2</v>
          </cell>
          <cell r="G644">
            <v>1823705.52</v>
          </cell>
        </row>
        <row r="645">
          <cell r="B645" t="str">
            <v>FPUS2</v>
          </cell>
          <cell r="G645">
            <v>2039859</v>
          </cell>
        </row>
        <row r="646">
          <cell r="B646" t="str">
            <v>FPUS2</v>
          </cell>
          <cell r="G646">
            <v>1815892.0250000001</v>
          </cell>
        </row>
        <row r="647">
          <cell r="B647" t="str">
            <v>FPUS2</v>
          </cell>
          <cell r="G647">
            <v>2369188.8675000002</v>
          </cell>
        </row>
        <row r="648">
          <cell r="B648" t="str">
            <v>FPUS2</v>
          </cell>
          <cell r="G648">
            <v>2770629.54</v>
          </cell>
        </row>
        <row r="649">
          <cell r="B649" t="str">
            <v>FPUS2</v>
          </cell>
          <cell r="G649">
            <v>2308127.2987500001</v>
          </cell>
        </row>
        <row r="650">
          <cell r="B650" t="str">
            <v>FPUS2</v>
          </cell>
          <cell r="G650">
            <v>2308127.2987500001</v>
          </cell>
        </row>
        <row r="651">
          <cell r="B651" t="str">
            <v>FPUS2</v>
          </cell>
          <cell r="G651">
            <v>3235955.1839999999</v>
          </cell>
        </row>
        <row r="652">
          <cell r="B652" t="str">
            <v>FPUS2</v>
          </cell>
          <cell r="G652">
            <v>3099428.1779999998</v>
          </cell>
        </row>
        <row r="653">
          <cell r="B653" t="str">
            <v>FPUS2</v>
          </cell>
          <cell r="G653">
            <v>2821820.625</v>
          </cell>
        </row>
        <row r="654">
          <cell r="B654" t="str">
            <v>FPUS2</v>
          </cell>
          <cell r="G654">
            <v>2156465.0249999999</v>
          </cell>
        </row>
        <row r="655">
          <cell r="B655" t="str">
            <v>FPUS2</v>
          </cell>
          <cell r="G655">
            <v>1283513.9000000001</v>
          </cell>
        </row>
        <row r="656">
          <cell r="B656" t="str">
            <v>FPUS2</v>
          </cell>
          <cell r="G656">
            <v>1114714.3500000001</v>
          </cell>
        </row>
        <row r="657">
          <cell r="B657" t="str">
            <v>FPUS2</v>
          </cell>
          <cell r="G657">
            <v>3840408</v>
          </cell>
        </row>
        <row r="658">
          <cell r="B658" t="str">
            <v>FPUS2</v>
          </cell>
          <cell r="G658">
            <v>2094768</v>
          </cell>
        </row>
        <row r="659">
          <cell r="B659" t="str">
            <v>FPUS2</v>
          </cell>
          <cell r="G659">
            <v>2081384.76</v>
          </cell>
        </row>
        <row r="660">
          <cell r="B660" t="str">
            <v>FPUS2</v>
          </cell>
          <cell r="G660">
            <v>2704835.25</v>
          </cell>
        </row>
        <row r="661">
          <cell r="B661" t="str">
            <v>FPUS2</v>
          </cell>
          <cell r="G661">
            <v>42833000</v>
          </cell>
        </row>
        <row r="662">
          <cell r="B662" t="str">
            <v>FPUS2</v>
          </cell>
          <cell r="G662">
            <v>6170000</v>
          </cell>
        </row>
        <row r="663">
          <cell r="B663" t="str">
            <v>FPUS2</v>
          </cell>
          <cell r="G663">
            <v>10792250</v>
          </cell>
        </row>
        <row r="664">
          <cell r="B664" t="str">
            <v>FPUS2</v>
          </cell>
          <cell r="G664">
            <v>3068000</v>
          </cell>
        </row>
        <row r="665">
          <cell r="B665" t="str">
            <v>FPUS2</v>
          </cell>
          <cell r="G665">
            <v>62010000</v>
          </cell>
        </row>
        <row r="666">
          <cell r="B666" t="str">
            <v>FPUS2</v>
          </cell>
          <cell r="G666">
            <v>9277500</v>
          </cell>
        </row>
        <row r="667">
          <cell r="B667" t="str">
            <v>FPUS2</v>
          </cell>
          <cell r="G667">
            <v>62150000</v>
          </cell>
        </row>
        <row r="668">
          <cell r="B668" t="str">
            <v>FPUS2</v>
          </cell>
          <cell r="G668">
            <v>46237500</v>
          </cell>
        </row>
        <row r="669">
          <cell r="B669" t="str">
            <v>FPUS2</v>
          </cell>
          <cell r="G669">
            <v>30750000</v>
          </cell>
        </row>
        <row r="670">
          <cell r="B670" t="str">
            <v>FPUS2</v>
          </cell>
          <cell r="G670">
            <v>6163000</v>
          </cell>
        </row>
        <row r="671">
          <cell r="B671" t="str">
            <v>FPUS2</v>
          </cell>
          <cell r="G671">
            <v>61620000</v>
          </cell>
        </row>
        <row r="672">
          <cell r="B672" t="str">
            <v>FPUS2</v>
          </cell>
          <cell r="G672">
            <v>12258000</v>
          </cell>
        </row>
        <row r="673">
          <cell r="B673" t="str">
            <v>FPUS2</v>
          </cell>
          <cell r="G673">
            <v>6095000</v>
          </cell>
        </row>
        <row r="674">
          <cell r="B674" t="str">
            <v>FPUS2</v>
          </cell>
          <cell r="G674">
            <v>40326000</v>
          </cell>
        </row>
        <row r="675">
          <cell r="B675" t="str">
            <v>FPUS2</v>
          </cell>
          <cell r="G675">
            <v>4611750</v>
          </cell>
        </row>
        <row r="676">
          <cell r="B676" t="str">
            <v>FPUS2</v>
          </cell>
          <cell r="G676">
            <v>12396000</v>
          </cell>
        </row>
        <row r="677">
          <cell r="B677" t="str">
            <v>FPUS2</v>
          </cell>
          <cell r="G677">
            <v>61600000</v>
          </cell>
        </row>
        <row r="678">
          <cell r="B678" t="str">
            <v>FPUS2</v>
          </cell>
          <cell r="G678">
            <v>4614750</v>
          </cell>
        </row>
        <row r="679">
          <cell r="B679" t="str">
            <v>FPUS2</v>
          </cell>
          <cell r="G679">
            <v>27895500</v>
          </cell>
        </row>
        <row r="680">
          <cell r="B680" t="str">
            <v>FPUS2</v>
          </cell>
          <cell r="G680">
            <v>18459000</v>
          </cell>
        </row>
        <row r="681">
          <cell r="B681" t="str">
            <v>FPUS2</v>
          </cell>
          <cell r="G681">
            <v>19042543.503983997</v>
          </cell>
        </row>
        <row r="682">
          <cell r="B682" t="str">
            <v>FPUS2</v>
          </cell>
          <cell r="G682">
            <v>334923.4056</v>
          </cell>
        </row>
        <row r="683">
          <cell r="B683" t="str">
            <v>FPUS2</v>
          </cell>
          <cell r="G683">
            <v>3049500</v>
          </cell>
        </row>
        <row r="684">
          <cell r="B684" t="str">
            <v>FPUS2</v>
          </cell>
          <cell r="G684">
            <v>6121000</v>
          </cell>
        </row>
        <row r="685">
          <cell r="B685" t="str">
            <v>FPUS2</v>
          </cell>
          <cell r="G685">
            <v>6138000</v>
          </cell>
        </row>
        <row r="686">
          <cell r="B686" t="str">
            <v>FPUS2</v>
          </cell>
          <cell r="G686">
            <v>6157000</v>
          </cell>
        </row>
        <row r="687">
          <cell r="B687" t="str">
            <v>FPUS2</v>
          </cell>
          <cell r="G687">
            <v>18360000</v>
          </cell>
        </row>
        <row r="688">
          <cell r="B688" t="str">
            <v>FPUS2</v>
          </cell>
          <cell r="G688">
            <v>30695000</v>
          </cell>
        </row>
        <row r="689">
          <cell r="B689" t="str">
            <v>FPUS2</v>
          </cell>
          <cell r="G689">
            <v>12374000</v>
          </cell>
        </row>
        <row r="690">
          <cell r="B690" t="str">
            <v>FPUS2</v>
          </cell>
          <cell r="G690">
            <v>6167000</v>
          </cell>
        </row>
        <row r="691">
          <cell r="B691" t="str">
            <v>FPUS2</v>
          </cell>
          <cell r="G691">
            <v>18396000</v>
          </cell>
        </row>
        <row r="692">
          <cell r="B692" t="str">
            <v>FPUS2</v>
          </cell>
          <cell r="G692">
            <v>46267500</v>
          </cell>
        </row>
        <row r="693">
          <cell r="B693" t="str">
            <v>FPUS2</v>
          </cell>
          <cell r="G693">
            <v>24748000</v>
          </cell>
        </row>
        <row r="694">
          <cell r="B694" t="str">
            <v>FPUS2</v>
          </cell>
          <cell r="G694">
            <v>61860000</v>
          </cell>
        </row>
        <row r="695">
          <cell r="B695" t="str">
            <v>FPUS2</v>
          </cell>
          <cell r="G695">
            <v>10864000</v>
          </cell>
        </row>
        <row r="696">
          <cell r="B696" t="str">
            <v>FPUS2</v>
          </cell>
          <cell r="G696">
            <v>6208000</v>
          </cell>
        </row>
        <row r="697">
          <cell r="B697" t="str">
            <v>FPUS2</v>
          </cell>
          <cell r="G697">
            <v>10885000</v>
          </cell>
        </row>
        <row r="698">
          <cell r="B698" t="str">
            <v>FPUS2</v>
          </cell>
          <cell r="G698">
            <v>4650750</v>
          </cell>
        </row>
        <row r="699">
          <cell r="B699" t="str">
            <v>FPUS2</v>
          </cell>
          <cell r="G699">
            <v>6107000</v>
          </cell>
        </row>
        <row r="700">
          <cell r="B700" t="str">
            <v>FPUS2</v>
          </cell>
          <cell r="G700">
            <v>30865000</v>
          </cell>
        </row>
        <row r="701">
          <cell r="B701" t="str">
            <v>FPUS2</v>
          </cell>
          <cell r="G701">
            <v>30795000</v>
          </cell>
        </row>
        <row r="702">
          <cell r="B702" t="str">
            <v>FPUS2</v>
          </cell>
          <cell r="G702">
            <v>43309000</v>
          </cell>
        </row>
        <row r="703">
          <cell r="B703" t="str">
            <v>FPUS2</v>
          </cell>
          <cell r="G703">
            <v>10813250</v>
          </cell>
        </row>
        <row r="704">
          <cell r="B704" t="str">
            <v>FPUS2</v>
          </cell>
          <cell r="G704">
            <v>62020000</v>
          </cell>
        </row>
        <row r="705">
          <cell r="B705" t="str">
            <v>FPUS2</v>
          </cell>
          <cell r="G705">
            <v>3051500</v>
          </cell>
        </row>
        <row r="706">
          <cell r="B706" t="str">
            <v>FPUS2</v>
          </cell>
          <cell r="G706">
            <v>3052000</v>
          </cell>
        </row>
        <row r="707">
          <cell r="B707" t="str">
            <v>FPUS2</v>
          </cell>
          <cell r="G707">
            <v>3056500</v>
          </cell>
        </row>
        <row r="708">
          <cell r="B708" t="str">
            <v>FPUS2</v>
          </cell>
          <cell r="G708">
            <v>3060000</v>
          </cell>
        </row>
        <row r="709">
          <cell r="B709" t="str">
            <v>FPUS2</v>
          </cell>
          <cell r="G709">
            <v>3060500</v>
          </cell>
        </row>
        <row r="710">
          <cell r="B710" t="str">
            <v>FPUS2</v>
          </cell>
          <cell r="G710">
            <v>3061000</v>
          </cell>
        </row>
        <row r="711">
          <cell r="B711" t="str">
            <v>FPUS2</v>
          </cell>
          <cell r="G711">
            <v>3072000</v>
          </cell>
        </row>
        <row r="712">
          <cell r="B712" t="str">
            <v>FPUS2</v>
          </cell>
          <cell r="G712">
            <v>3072500</v>
          </cell>
        </row>
        <row r="713">
          <cell r="B713" t="str">
            <v>FPUS2</v>
          </cell>
          <cell r="G713">
            <v>3073000</v>
          </cell>
        </row>
        <row r="714">
          <cell r="B714" t="str">
            <v>FPUS2</v>
          </cell>
          <cell r="G714">
            <v>12256000</v>
          </cell>
        </row>
        <row r="715">
          <cell r="B715" t="str">
            <v>FPUS2</v>
          </cell>
          <cell r="G715">
            <v>71185000</v>
          </cell>
        </row>
        <row r="716">
          <cell r="B716" t="str">
            <v>FPUS2</v>
          </cell>
          <cell r="G716">
            <v>71219500</v>
          </cell>
        </row>
        <row r="717">
          <cell r="B717" t="str">
            <v>FPUS2</v>
          </cell>
          <cell r="G717">
            <v>3265978.3075000001</v>
          </cell>
        </row>
        <row r="718">
          <cell r="B718" t="str">
            <v>FPUS2</v>
          </cell>
          <cell r="G718">
            <v>3593125.8000000003</v>
          </cell>
        </row>
        <row r="719">
          <cell r="B719" t="str">
            <v>FPUS2</v>
          </cell>
          <cell r="G719">
            <v>19058703.663999997</v>
          </cell>
        </row>
        <row r="720">
          <cell r="B720" t="str">
            <v>FPUS2</v>
          </cell>
          <cell r="G720">
            <v>30895000</v>
          </cell>
        </row>
        <row r="721">
          <cell r="B721" t="str">
            <v>FPUS2</v>
          </cell>
          <cell r="G721">
            <v>6186000</v>
          </cell>
        </row>
        <row r="722">
          <cell r="B722" t="str">
            <v>FPUS2</v>
          </cell>
          <cell r="G722">
            <v>6124000</v>
          </cell>
        </row>
        <row r="723">
          <cell r="B723" t="str">
            <v>FPUS2</v>
          </cell>
          <cell r="G723">
            <v>30795000</v>
          </cell>
        </row>
        <row r="724">
          <cell r="B724" t="str">
            <v>FPUS2</v>
          </cell>
          <cell r="G724">
            <v>10820250</v>
          </cell>
        </row>
        <row r="725">
          <cell r="B725" t="str">
            <v>FPUS2</v>
          </cell>
          <cell r="G725">
            <v>10827250</v>
          </cell>
        </row>
        <row r="726">
          <cell r="B726" t="str">
            <v>FPUS2</v>
          </cell>
          <cell r="G726">
            <v>6187000</v>
          </cell>
        </row>
        <row r="727">
          <cell r="B727" t="str">
            <v>FPUS2</v>
          </cell>
          <cell r="G727">
            <v>6187000</v>
          </cell>
        </row>
        <row r="728">
          <cell r="B728" t="str">
            <v>FPUS2</v>
          </cell>
          <cell r="G728">
            <v>3066500</v>
          </cell>
        </row>
        <row r="729">
          <cell r="B729" t="str">
            <v>FPUS2</v>
          </cell>
          <cell r="G729">
            <v>12374000</v>
          </cell>
        </row>
        <row r="730">
          <cell r="B730" t="str">
            <v>FPUS2</v>
          </cell>
          <cell r="G730">
            <v>6105000</v>
          </cell>
        </row>
        <row r="731">
          <cell r="B731" t="str">
            <v>FPUS2</v>
          </cell>
          <cell r="G731">
            <v>30985000</v>
          </cell>
        </row>
        <row r="732">
          <cell r="B732" t="str">
            <v>FPUS2</v>
          </cell>
          <cell r="G732">
            <v>12374000</v>
          </cell>
        </row>
        <row r="733">
          <cell r="B733" t="str">
            <v>FPUS2</v>
          </cell>
          <cell r="G733">
            <v>31075000</v>
          </cell>
        </row>
        <row r="734">
          <cell r="B734" t="str">
            <v>FPUS2</v>
          </cell>
          <cell r="G734">
            <v>85932000</v>
          </cell>
        </row>
        <row r="735">
          <cell r="B735" t="str">
            <v>FPUS2</v>
          </cell>
          <cell r="G735">
            <v>12298000</v>
          </cell>
        </row>
        <row r="736">
          <cell r="B736" t="str">
            <v>FPUS2</v>
          </cell>
          <cell r="G736">
            <v>10871000</v>
          </cell>
        </row>
        <row r="737">
          <cell r="B737" t="str">
            <v>FPUS2</v>
          </cell>
          <cell r="G737">
            <v>10804500</v>
          </cell>
        </row>
        <row r="738">
          <cell r="B738" t="str">
            <v>FPUS2</v>
          </cell>
          <cell r="G738">
            <v>10878000</v>
          </cell>
        </row>
        <row r="739">
          <cell r="B739" t="str">
            <v>FPUS2</v>
          </cell>
          <cell r="G739">
            <v>6208000</v>
          </cell>
        </row>
        <row r="740">
          <cell r="B740" t="str">
            <v>FPUS2</v>
          </cell>
          <cell r="G740">
            <v>4567500</v>
          </cell>
        </row>
        <row r="741">
          <cell r="B741" t="str">
            <v>FPUS2</v>
          </cell>
          <cell r="G741">
            <v>7642500</v>
          </cell>
        </row>
        <row r="742">
          <cell r="B742" t="str">
            <v>FPUS2</v>
          </cell>
          <cell r="G742">
            <v>4578000</v>
          </cell>
        </row>
        <row r="743">
          <cell r="B743" t="str">
            <v>FPUS2</v>
          </cell>
          <cell r="G743">
            <v>7688750</v>
          </cell>
        </row>
        <row r="744">
          <cell r="B744" t="str">
            <v>FPUS2</v>
          </cell>
          <cell r="G744">
            <v>7672500</v>
          </cell>
        </row>
        <row r="745">
          <cell r="B745" t="str">
            <v>FPUS2</v>
          </cell>
          <cell r="G745">
            <v>7655000</v>
          </cell>
        </row>
        <row r="746">
          <cell r="B746" t="str">
            <v>FPUS2</v>
          </cell>
          <cell r="G746">
            <v>12280000</v>
          </cell>
        </row>
        <row r="747">
          <cell r="B747" t="str">
            <v>FPUS2</v>
          </cell>
          <cell r="G747">
            <v>7665000</v>
          </cell>
        </row>
        <row r="748">
          <cell r="B748" t="str">
            <v>FPUS2</v>
          </cell>
          <cell r="G748">
            <v>7747500</v>
          </cell>
        </row>
        <row r="749">
          <cell r="B749" t="str">
            <v>FPUS2</v>
          </cell>
          <cell r="G749">
            <v>7736250</v>
          </cell>
        </row>
        <row r="750">
          <cell r="B750" t="str">
            <v>FPUS2</v>
          </cell>
          <cell r="G750">
            <v>7701250</v>
          </cell>
        </row>
        <row r="751">
          <cell r="B751" t="str">
            <v>FPUS2</v>
          </cell>
          <cell r="G751">
            <v>124000000</v>
          </cell>
        </row>
        <row r="752">
          <cell r="B752" t="str">
            <v>FPUS2</v>
          </cell>
          <cell r="G752">
            <v>123800000</v>
          </cell>
        </row>
        <row r="753">
          <cell r="B753" t="str">
            <v>FPUS2</v>
          </cell>
          <cell r="G753">
            <v>41060250</v>
          </cell>
        </row>
        <row r="754">
          <cell r="B754" t="str">
            <v>FPUS2</v>
          </cell>
          <cell r="G754">
            <v>21346500</v>
          </cell>
        </row>
        <row r="755">
          <cell r="B755" t="str">
            <v>FPUS2</v>
          </cell>
          <cell r="G755">
            <v>30665000</v>
          </cell>
        </row>
        <row r="756">
          <cell r="B756" t="str">
            <v>FPUS2</v>
          </cell>
          <cell r="G756">
            <v>6101000</v>
          </cell>
        </row>
        <row r="757">
          <cell r="B757" t="str">
            <v>FPUS2</v>
          </cell>
          <cell r="G757">
            <v>6111000</v>
          </cell>
        </row>
        <row r="758">
          <cell r="B758" t="str">
            <v>FPUS2</v>
          </cell>
          <cell r="G758">
            <v>6130000</v>
          </cell>
        </row>
        <row r="759">
          <cell r="B759" t="str">
            <v>FPUS2</v>
          </cell>
          <cell r="G759">
            <v>3766224</v>
          </cell>
        </row>
        <row r="760">
          <cell r="B760" t="str">
            <v>FPUS2</v>
          </cell>
          <cell r="G760">
            <v>19669188</v>
          </cell>
        </row>
        <row r="761">
          <cell r="B761" t="str">
            <v>FPUS2</v>
          </cell>
          <cell r="G761">
            <v>30685000</v>
          </cell>
        </row>
        <row r="762">
          <cell r="B762" t="str">
            <v>FPUS2</v>
          </cell>
          <cell r="G762">
            <v>61420000</v>
          </cell>
        </row>
        <row r="763">
          <cell r="B763" t="str">
            <v>FPUS2</v>
          </cell>
          <cell r="G763">
            <v>6180000</v>
          </cell>
        </row>
        <row r="764">
          <cell r="B764" t="str">
            <v>FPUS2</v>
          </cell>
          <cell r="G764">
            <v>7600041</v>
          </cell>
        </row>
        <row r="765">
          <cell r="B765" t="str">
            <v>FPUS2</v>
          </cell>
          <cell r="G765">
            <v>7396415</v>
          </cell>
        </row>
        <row r="766">
          <cell r="B766" t="str">
            <v>FPUS2</v>
          </cell>
          <cell r="G766">
            <v>2339610.1950000003</v>
          </cell>
        </row>
        <row r="767">
          <cell r="B767" t="str">
            <v>FPUS2</v>
          </cell>
          <cell r="G767">
            <v>2339610.1950000003</v>
          </cell>
        </row>
        <row r="768">
          <cell r="B768" t="str">
            <v>FPUS2</v>
          </cell>
          <cell r="G768">
            <v>2339610.1950000003</v>
          </cell>
        </row>
        <row r="769">
          <cell r="B769" t="str">
            <v>FPUS2</v>
          </cell>
          <cell r="G769">
            <v>1977505.4664999999</v>
          </cell>
        </row>
        <row r="770">
          <cell r="B770" t="str">
            <v>FPUS2</v>
          </cell>
          <cell r="G770">
            <v>5760562.5</v>
          </cell>
        </row>
        <row r="771">
          <cell r="B771" t="str">
            <v>FPUS2</v>
          </cell>
          <cell r="G771">
            <v>2301273.3744000001</v>
          </cell>
        </row>
        <row r="772">
          <cell r="B772" t="str">
            <v>FPUS2</v>
          </cell>
          <cell r="G772">
            <v>7390240</v>
          </cell>
        </row>
        <row r="773">
          <cell r="B773" t="str">
            <v>FPUS2</v>
          </cell>
          <cell r="G773">
            <v>2118994.02</v>
          </cell>
        </row>
        <row r="774">
          <cell r="B774" t="str">
            <v>FPUS2</v>
          </cell>
          <cell r="G774">
            <v>2354437.7999999998</v>
          </cell>
        </row>
        <row r="775">
          <cell r="B775" t="str">
            <v>FPUS2</v>
          </cell>
          <cell r="G775">
            <v>2354437.7999999998</v>
          </cell>
        </row>
        <row r="776">
          <cell r="B776" t="str">
            <v>FPUS2</v>
          </cell>
          <cell r="G776">
            <v>2126677.5</v>
          </cell>
        </row>
        <row r="777">
          <cell r="B777" t="str">
            <v>FPUS2</v>
          </cell>
          <cell r="G777">
            <v>2422217.0699999998</v>
          </cell>
        </row>
        <row r="778">
          <cell r="B778" t="str">
            <v>FPUS2</v>
          </cell>
          <cell r="G778">
            <v>2151374.4</v>
          </cell>
        </row>
        <row r="779">
          <cell r="B779" t="str">
            <v>FPUS2</v>
          </cell>
          <cell r="G779">
            <v>2832642.96</v>
          </cell>
        </row>
        <row r="780">
          <cell r="B780" t="str">
            <v>FPUS2</v>
          </cell>
          <cell r="G780">
            <v>2593223.284</v>
          </cell>
        </row>
        <row r="781">
          <cell r="B781" t="str">
            <v>FPUS2</v>
          </cell>
          <cell r="G781">
            <v>7592427</v>
          </cell>
        </row>
        <row r="782">
          <cell r="B782" t="str">
            <v>FPUS2</v>
          </cell>
          <cell r="G782">
            <v>2324896.3295</v>
          </cell>
        </row>
        <row r="783">
          <cell r="B783" t="str">
            <v>FPUS2</v>
          </cell>
          <cell r="G783">
            <v>2324896.3295</v>
          </cell>
        </row>
        <row r="784">
          <cell r="B784" t="str">
            <v>FPUS2</v>
          </cell>
          <cell r="G784">
            <v>2324896.3295</v>
          </cell>
        </row>
        <row r="785">
          <cell r="B785" t="str">
            <v>FPUS2</v>
          </cell>
          <cell r="G785">
            <v>2531927.7600000002</v>
          </cell>
        </row>
        <row r="786">
          <cell r="B786" t="str">
            <v>FPUS2</v>
          </cell>
          <cell r="G786">
            <v>2372877</v>
          </cell>
        </row>
        <row r="787">
          <cell r="B787" t="str">
            <v>FPUS2</v>
          </cell>
          <cell r="G787">
            <v>2945218.75</v>
          </cell>
        </row>
        <row r="788">
          <cell r="B788" t="str">
            <v>FPUS2</v>
          </cell>
          <cell r="G788">
            <v>2945218.75</v>
          </cell>
        </row>
        <row r="789">
          <cell r="B789" t="str">
            <v>FPUS2</v>
          </cell>
          <cell r="G789">
            <v>2506668.1209</v>
          </cell>
        </row>
        <row r="790">
          <cell r="B790" t="str">
            <v>FPUS2</v>
          </cell>
          <cell r="G790">
            <v>2063081.8791000003</v>
          </cell>
        </row>
        <row r="791">
          <cell r="B791" t="str">
            <v>FPUS2</v>
          </cell>
          <cell r="G791">
            <v>441180.12</v>
          </cell>
        </row>
        <row r="792">
          <cell r="B792" t="str">
            <v>FPUS2</v>
          </cell>
          <cell r="G792">
            <v>3257210.8800000004</v>
          </cell>
        </row>
        <row r="793">
          <cell r="B793" t="str">
            <v>FPUS2</v>
          </cell>
          <cell r="G793">
            <v>2377263.6030000001</v>
          </cell>
        </row>
        <row r="794">
          <cell r="B794" t="str">
            <v>FPUS2</v>
          </cell>
          <cell r="G794">
            <v>2392560.3000000003</v>
          </cell>
        </row>
        <row r="795">
          <cell r="B795" t="str">
            <v>FPUS2</v>
          </cell>
          <cell r="G795">
            <v>208777.20600000001</v>
          </cell>
        </row>
        <row r="796">
          <cell r="B796" t="str">
            <v>FPUS2</v>
          </cell>
          <cell r="G796">
            <v>2182439.6999999997</v>
          </cell>
        </row>
        <row r="797">
          <cell r="B797" t="str">
            <v>FPUS2</v>
          </cell>
          <cell r="G797">
            <v>2825062.5</v>
          </cell>
        </row>
        <row r="798">
          <cell r="B798" t="str">
            <v>FPUS2</v>
          </cell>
          <cell r="G798">
            <v>2124922.8000000003</v>
          </cell>
        </row>
        <row r="799">
          <cell r="B799" t="str">
            <v>FPUS2</v>
          </cell>
          <cell r="G799">
            <v>2587573.6199999996</v>
          </cell>
        </row>
        <row r="800">
          <cell r="B800" t="str">
            <v>FPUS2</v>
          </cell>
          <cell r="G800">
            <v>2587573.6199999996</v>
          </cell>
        </row>
        <row r="801">
          <cell r="B801" t="str">
            <v>FPUS1</v>
          </cell>
          <cell r="G801">
            <v>10509284.232799999</v>
          </cell>
        </row>
        <row r="802">
          <cell r="B802" t="str">
            <v>FPUS2</v>
          </cell>
          <cell r="G802">
            <v>5760562.5</v>
          </cell>
        </row>
        <row r="803">
          <cell r="B803" t="str">
            <v>FPUS2</v>
          </cell>
          <cell r="G803">
            <v>2806182.56</v>
          </cell>
        </row>
        <row r="804">
          <cell r="B804" t="str">
            <v>FPUS2</v>
          </cell>
          <cell r="G804">
            <v>2806187.3280000002</v>
          </cell>
        </row>
        <row r="805">
          <cell r="B805" t="str">
            <v>FPUS2</v>
          </cell>
          <cell r="G805">
            <v>2225613</v>
          </cell>
        </row>
        <row r="806">
          <cell r="B806" t="str">
            <v>FPUS2</v>
          </cell>
          <cell r="G806">
            <v>2190747</v>
          </cell>
        </row>
        <row r="807">
          <cell r="B807" t="str">
            <v>FPUS2</v>
          </cell>
          <cell r="G807">
            <v>2702115</v>
          </cell>
        </row>
        <row r="808">
          <cell r="B808" t="str">
            <v>FPUS2</v>
          </cell>
          <cell r="G808">
            <v>2539407</v>
          </cell>
        </row>
        <row r="809">
          <cell r="B809" t="str">
            <v>FPUS1</v>
          </cell>
          <cell r="G809">
            <v>1330001.0635000002</v>
          </cell>
        </row>
        <row r="810">
          <cell r="B810" t="str">
            <v>FPUS1</v>
          </cell>
          <cell r="G810">
            <v>720326.73200000008</v>
          </cell>
        </row>
        <row r="811">
          <cell r="B811" t="str">
            <v>FPUS1</v>
          </cell>
          <cell r="G811">
            <v>1630441.7890000001</v>
          </cell>
        </row>
        <row r="812">
          <cell r="B812" t="str">
            <v>FPUS2</v>
          </cell>
          <cell r="G812">
            <v>1103568.875</v>
          </cell>
        </row>
        <row r="813">
          <cell r="B813" t="str">
            <v>FPUS2</v>
          </cell>
          <cell r="G813">
            <v>1847820</v>
          </cell>
        </row>
        <row r="814">
          <cell r="B814" t="str">
            <v>FPUS2</v>
          </cell>
          <cell r="G814">
            <v>7385300</v>
          </cell>
        </row>
        <row r="815">
          <cell r="B815" t="str">
            <v>FPUS2</v>
          </cell>
          <cell r="G815">
            <v>2119402.5</v>
          </cell>
        </row>
        <row r="816">
          <cell r="B816" t="str">
            <v>FPUS2</v>
          </cell>
          <cell r="G816">
            <v>2360175.7725</v>
          </cell>
        </row>
        <row r="817">
          <cell r="B817" t="str">
            <v>FPUS2</v>
          </cell>
          <cell r="G817">
            <v>1864830.24</v>
          </cell>
        </row>
        <row r="818">
          <cell r="B818" t="str">
            <v>FPUS2</v>
          </cell>
          <cell r="G818">
            <v>2868969.6</v>
          </cell>
        </row>
        <row r="819">
          <cell r="B819" t="str">
            <v>FPUS2</v>
          </cell>
          <cell r="G819">
            <v>2127026.25</v>
          </cell>
        </row>
        <row r="820">
          <cell r="B820" t="str">
            <v>FPUS2</v>
          </cell>
          <cell r="G820">
            <v>72269.667499999996</v>
          </cell>
        </row>
        <row r="821">
          <cell r="B821" t="str">
            <v>FPUS2</v>
          </cell>
          <cell r="G821">
            <v>2475538.3574999999</v>
          </cell>
        </row>
        <row r="822">
          <cell r="B822" t="str">
            <v>FPUS2</v>
          </cell>
          <cell r="G822">
            <v>2196168.9750000001</v>
          </cell>
        </row>
        <row r="823">
          <cell r="B823" t="str">
            <v>FPUS2</v>
          </cell>
          <cell r="G823">
            <v>2351117.34</v>
          </cell>
        </row>
        <row r="824">
          <cell r="B824" t="str">
            <v>FPUS2</v>
          </cell>
          <cell r="G824">
            <v>2351117.34</v>
          </cell>
        </row>
        <row r="825">
          <cell r="B825" t="str">
            <v>FPUS2</v>
          </cell>
          <cell r="G825">
            <v>2747394</v>
          </cell>
        </row>
        <row r="826">
          <cell r="B826" t="str">
            <v>FPUS2</v>
          </cell>
          <cell r="G826">
            <v>2083672.5</v>
          </cell>
        </row>
        <row r="827">
          <cell r="B827" t="str">
            <v>FPUS2</v>
          </cell>
          <cell r="G827">
            <v>917580</v>
          </cell>
        </row>
        <row r="828">
          <cell r="B828" t="str">
            <v>FPUS2</v>
          </cell>
          <cell r="G828">
            <v>1920204</v>
          </cell>
        </row>
        <row r="829">
          <cell r="B829" t="str">
            <v>FPUS1</v>
          </cell>
          <cell r="G829">
            <v>1791616.77</v>
          </cell>
        </row>
        <row r="830">
          <cell r="B830" t="str">
            <v>FPUS1</v>
          </cell>
          <cell r="G830">
            <v>421142.87759999995</v>
          </cell>
        </row>
        <row r="831">
          <cell r="B831" t="str">
            <v>FPUS2</v>
          </cell>
          <cell r="G831">
            <v>2247768.0225</v>
          </cell>
        </row>
        <row r="832">
          <cell r="B832" t="str">
            <v>FPUS2</v>
          </cell>
          <cell r="G832">
            <v>3840275.25</v>
          </cell>
        </row>
        <row r="833">
          <cell r="B833" t="str">
            <v>FPUS2</v>
          </cell>
          <cell r="G833">
            <v>2324896.3295</v>
          </cell>
        </row>
        <row r="834">
          <cell r="B834" t="str">
            <v>FPUS2</v>
          </cell>
          <cell r="G834">
            <v>2130219</v>
          </cell>
        </row>
        <row r="835">
          <cell r="B835" t="str">
            <v>FPUS2</v>
          </cell>
          <cell r="G835">
            <v>436476.94500000001</v>
          </cell>
        </row>
        <row r="836">
          <cell r="B836" t="str">
            <v>FPUS2</v>
          </cell>
          <cell r="G836">
            <v>2421531</v>
          </cell>
        </row>
        <row r="837">
          <cell r="B837" t="str">
            <v>FPUS2</v>
          </cell>
          <cell r="G837">
            <v>2126664.54</v>
          </cell>
        </row>
        <row r="838">
          <cell r="B838" t="str">
            <v>FPUS2</v>
          </cell>
          <cell r="G838">
            <v>689989.44499999995</v>
          </cell>
        </row>
        <row r="839">
          <cell r="B839" t="str">
            <v>FPUS2</v>
          </cell>
          <cell r="G839">
            <v>1895004.21</v>
          </cell>
        </row>
        <row r="840">
          <cell r="B840" t="str">
            <v>FPUS2</v>
          </cell>
          <cell r="G840">
            <v>2674023.0075000003</v>
          </cell>
        </row>
        <row r="841">
          <cell r="B841" t="str">
            <v>FPUS2</v>
          </cell>
          <cell r="G841">
            <v>5506367.0363999996</v>
          </cell>
        </row>
        <row r="842">
          <cell r="B842" t="str">
            <v>FPUS2</v>
          </cell>
          <cell r="G842">
            <v>1928485.2250999999</v>
          </cell>
        </row>
        <row r="843">
          <cell r="B843" t="str">
            <v>FPUS2</v>
          </cell>
          <cell r="G843">
            <v>1928485.2250999999</v>
          </cell>
        </row>
        <row r="844">
          <cell r="B844" t="str">
            <v>FPUS2</v>
          </cell>
          <cell r="G844">
            <v>1928485.2250999999</v>
          </cell>
        </row>
        <row r="845">
          <cell r="B845" t="str">
            <v>FPUS2</v>
          </cell>
          <cell r="G845">
            <v>2385842.2398999999</v>
          </cell>
        </row>
        <row r="846">
          <cell r="B846" t="str">
            <v>FPUS2</v>
          </cell>
          <cell r="G846">
            <v>2385842.2398999999</v>
          </cell>
        </row>
        <row r="847">
          <cell r="B847" t="str">
            <v>FPUS2</v>
          </cell>
          <cell r="G847">
            <v>2555553</v>
          </cell>
        </row>
        <row r="848">
          <cell r="B848" t="str">
            <v>FPUS2</v>
          </cell>
          <cell r="G848">
            <v>1988695.8</v>
          </cell>
        </row>
        <row r="849">
          <cell r="B849" t="str">
            <v>FPUS2</v>
          </cell>
          <cell r="G849">
            <v>2372479.2000000002</v>
          </cell>
        </row>
        <row r="850">
          <cell r="B850" t="str">
            <v>FPUS2</v>
          </cell>
          <cell r="G850">
            <v>1000225.2386</v>
          </cell>
        </row>
        <row r="851">
          <cell r="B851" t="str">
            <v>FPUS2</v>
          </cell>
          <cell r="G851">
            <v>3909187.2694000001</v>
          </cell>
        </row>
        <row r="852">
          <cell r="B852" t="str">
            <v>FPUS2</v>
          </cell>
          <cell r="G852">
            <v>1432032.1358</v>
          </cell>
        </row>
        <row r="853">
          <cell r="B853" t="str">
            <v>FPUS2</v>
          </cell>
          <cell r="G853">
            <v>1278717.0928</v>
          </cell>
        </row>
        <row r="854">
          <cell r="B854" t="str">
            <v>FPUS2</v>
          </cell>
          <cell r="G854">
            <v>1097428.1376</v>
          </cell>
        </row>
        <row r="855">
          <cell r="B855" t="str">
            <v>FPUS2</v>
          </cell>
          <cell r="G855">
            <v>2241540.6</v>
          </cell>
        </row>
        <row r="856">
          <cell r="B856" t="str">
            <v>FPUS2</v>
          </cell>
          <cell r="G856">
            <v>2241540.6</v>
          </cell>
        </row>
        <row r="857">
          <cell r="B857" t="str">
            <v>FPUS2</v>
          </cell>
          <cell r="G857">
            <v>2241540.6</v>
          </cell>
        </row>
        <row r="858">
          <cell r="B858" t="str">
            <v>FPUS2</v>
          </cell>
          <cell r="G858">
            <v>2130461.2000000002</v>
          </cell>
        </row>
        <row r="859">
          <cell r="B859" t="str">
            <v>FPUS2</v>
          </cell>
          <cell r="G859">
            <v>3832686</v>
          </cell>
        </row>
        <row r="860">
          <cell r="B860" t="str">
            <v>FPUS2</v>
          </cell>
          <cell r="G860">
            <v>2446367.44</v>
          </cell>
        </row>
        <row r="861">
          <cell r="B861" t="str">
            <v>FPUS2</v>
          </cell>
          <cell r="G861">
            <v>2801702.4</v>
          </cell>
        </row>
        <row r="862">
          <cell r="B862" t="str">
            <v>FPUS2</v>
          </cell>
          <cell r="G862">
            <v>2312605.2096000002</v>
          </cell>
        </row>
        <row r="863">
          <cell r="B863" t="str">
            <v>FPUS2</v>
          </cell>
          <cell r="G863">
            <v>2129597.58</v>
          </cell>
        </row>
        <row r="864">
          <cell r="B864" t="str">
            <v>FPUS2</v>
          </cell>
          <cell r="G864">
            <v>4288320</v>
          </cell>
        </row>
        <row r="865">
          <cell r="B865" t="str">
            <v>FPUS2</v>
          </cell>
          <cell r="G865">
            <v>2365812.54</v>
          </cell>
        </row>
        <row r="866">
          <cell r="B866" t="str">
            <v>FPUS2</v>
          </cell>
          <cell r="G866">
            <v>2102468</v>
          </cell>
        </row>
        <row r="867">
          <cell r="B867" t="str">
            <v>FPUS2</v>
          </cell>
          <cell r="G867">
            <v>2102468</v>
          </cell>
        </row>
        <row r="868">
          <cell r="B868" t="str">
            <v>FPUS2</v>
          </cell>
          <cell r="G868">
            <v>2162028</v>
          </cell>
        </row>
        <row r="869">
          <cell r="B869" t="str">
            <v>FPUS2</v>
          </cell>
          <cell r="G869">
            <v>2162028</v>
          </cell>
        </row>
        <row r="870">
          <cell r="B870" t="str">
            <v>FPUS2</v>
          </cell>
          <cell r="G870">
            <v>2491662.8200000003</v>
          </cell>
        </row>
        <row r="871">
          <cell r="B871" t="str">
            <v>FPUS2</v>
          </cell>
          <cell r="G871">
            <v>4259195.16</v>
          </cell>
        </row>
        <row r="872">
          <cell r="B872" t="str">
            <v>FPUS1</v>
          </cell>
          <cell r="G872">
            <v>4956774.8549000006</v>
          </cell>
        </row>
        <row r="873">
          <cell r="B873" t="str">
            <v>FPUS1</v>
          </cell>
          <cell r="G873">
            <v>324810.06</v>
          </cell>
        </row>
        <row r="874">
          <cell r="B874" t="str">
            <v>FPUS2</v>
          </cell>
          <cell r="G874">
            <v>2726986.08</v>
          </cell>
        </row>
        <row r="875">
          <cell r="B875" t="str">
            <v>FPUS2</v>
          </cell>
          <cell r="G875">
            <v>2076154.0800000003</v>
          </cell>
        </row>
        <row r="876">
          <cell r="B876" t="str">
            <v>FPUS2</v>
          </cell>
          <cell r="G876">
            <v>2721088.5</v>
          </cell>
        </row>
        <row r="877">
          <cell r="B877" t="str">
            <v>FPUS2</v>
          </cell>
          <cell r="G877">
            <v>2532627.2790000001</v>
          </cell>
        </row>
        <row r="878">
          <cell r="B878" t="str">
            <v>FPUS2</v>
          </cell>
          <cell r="G878">
            <v>2306181.15</v>
          </cell>
        </row>
        <row r="879">
          <cell r="B879" t="str">
            <v>FPUS2</v>
          </cell>
          <cell r="G879">
            <v>2306181.15</v>
          </cell>
        </row>
        <row r="880">
          <cell r="B880" t="str">
            <v>FPUS2</v>
          </cell>
          <cell r="G880">
            <v>2306181.15</v>
          </cell>
        </row>
        <row r="881">
          <cell r="B881" t="str">
            <v>FPUS2</v>
          </cell>
          <cell r="G881">
            <v>2346712.41</v>
          </cell>
        </row>
        <row r="882">
          <cell r="B882" t="str">
            <v>FPUS2</v>
          </cell>
          <cell r="G882">
            <v>2346712.41</v>
          </cell>
        </row>
        <row r="883">
          <cell r="B883" t="str">
            <v>FPUS2</v>
          </cell>
          <cell r="G883">
            <v>2227170</v>
          </cell>
        </row>
        <row r="884">
          <cell r="B884" t="str">
            <v>FPUS2</v>
          </cell>
          <cell r="G884">
            <v>2070250</v>
          </cell>
        </row>
        <row r="885">
          <cell r="B885" t="str">
            <v>FPUS2</v>
          </cell>
          <cell r="G885">
            <v>1169198.8</v>
          </cell>
        </row>
        <row r="886">
          <cell r="B886" t="str">
            <v>FPUS2</v>
          </cell>
          <cell r="G886">
            <v>1950884.375</v>
          </cell>
        </row>
        <row r="887">
          <cell r="B887" t="str">
            <v>FPUS2</v>
          </cell>
          <cell r="G887">
            <v>1941725.52</v>
          </cell>
        </row>
        <row r="888">
          <cell r="B888" t="str">
            <v>FPUS2</v>
          </cell>
          <cell r="G888">
            <v>1063832.3999999999</v>
          </cell>
        </row>
        <row r="889">
          <cell r="B889" t="str">
            <v>FPUS1</v>
          </cell>
          <cell r="G889">
            <v>446498.24</v>
          </cell>
        </row>
        <row r="890">
          <cell r="B890" t="str">
            <v>FPUS1</v>
          </cell>
          <cell r="G890">
            <v>512869.60000000003</v>
          </cell>
        </row>
        <row r="891">
          <cell r="B891" t="str">
            <v>FPUS1</v>
          </cell>
          <cell r="G891">
            <v>645612.32000000007</v>
          </cell>
        </row>
        <row r="892">
          <cell r="B892" t="str">
            <v>FPUS2</v>
          </cell>
          <cell r="G892">
            <v>2071024.65</v>
          </cell>
        </row>
        <row r="893">
          <cell r="B893" t="str">
            <v>FPUS2</v>
          </cell>
          <cell r="G893">
            <v>2333404.6647000001</v>
          </cell>
        </row>
        <row r="894">
          <cell r="B894" t="str">
            <v>FPUS2</v>
          </cell>
          <cell r="G894">
            <v>2889600</v>
          </cell>
        </row>
        <row r="895">
          <cell r="B895" t="str">
            <v>FPUS1</v>
          </cell>
          <cell r="G895">
            <v>421664.6</v>
          </cell>
        </row>
        <row r="896">
          <cell r="B896" t="str">
            <v>FPUS1</v>
          </cell>
          <cell r="G896">
            <v>343071.60000000003</v>
          </cell>
        </row>
        <row r="897">
          <cell r="B897" t="str">
            <v>FPUS2</v>
          </cell>
          <cell r="G897">
            <v>724879.54</v>
          </cell>
        </row>
        <row r="898">
          <cell r="B898" t="str">
            <v>FPUS2</v>
          </cell>
          <cell r="G898">
            <v>2249438.125</v>
          </cell>
        </row>
        <row r="899">
          <cell r="B899" t="str">
            <v>FPUS2</v>
          </cell>
          <cell r="G899">
            <v>2955703.68</v>
          </cell>
        </row>
        <row r="900">
          <cell r="B900" t="str">
            <v>FPUS2</v>
          </cell>
          <cell r="G900">
            <v>1855857.4080000003</v>
          </cell>
        </row>
        <row r="901">
          <cell r="B901" t="str">
            <v>FPUS2</v>
          </cell>
          <cell r="G901">
            <v>5406694.1952</v>
          </cell>
        </row>
        <row r="902">
          <cell r="B902" t="str">
            <v>FPUS2</v>
          </cell>
          <cell r="G902">
            <v>10833903.4232</v>
          </cell>
        </row>
        <row r="903">
          <cell r="B903" t="str">
            <v>FPUS2</v>
          </cell>
          <cell r="G903">
            <v>8995912.5971000008</v>
          </cell>
        </row>
        <row r="904">
          <cell r="B904" t="str">
            <v>FPUS2</v>
          </cell>
          <cell r="G904">
            <v>8988425.5746999998</v>
          </cell>
        </row>
        <row r="905">
          <cell r="B905" t="str">
            <v>FPUS2</v>
          </cell>
          <cell r="G905">
            <v>12913758.139600001</v>
          </cell>
        </row>
        <row r="906">
          <cell r="B906" t="str">
            <v>FPUS2</v>
          </cell>
          <cell r="G906">
            <v>12852645.888</v>
          </cell>
        </row>
        <row r="907">
          <cell r="B907" t="str">
            <v>FSUS2</v>
          </cell>
          <cell r="G907">
            <v>1321614</v>
          </cell>
        </row>
        <row r="908">
          <cell r="B908" t="str">
            <v>FSUS2</v>
          </cell>
          <cell r="G908">
            <v>2865259.5729999999</v>
          </cell>
        </row>
        <row r="909">
          <cell r="B909" t="str">
            <v>FSUS2</v>
          </cell>
          <cell r="G909">
            <v>469709.23199999996</v>
          </cell>
        </row>
        <row r="910">
          <cell r="B910" t="str">
            <v>FSUS2</v>
          </cell>
          <cell r="G910">
            <v>2332223.2000000002</v>
          </cell>
        </row>
        <row r="911">
          <cell r="B911" t="str">
            <v>FSUS2</v>
          </cell>
          <cell r="G911">
            <v>1322470.8</v>
          </cell>
        </row>
        <row r="912">
          <cell r="B912" t="str">
            <v>FSUS2</v>
          </cell>
          <cell r="G912">
            <v>2889416.145</v>
          </cell>
        </row>
        <row r="913">
          <cell r="B913" t="str">
            <v>FSUS2</v>
          </cell>
          <cell r="G913">
            <v>1078293.3311999999</v>
          </cell>
        </row>
        <row r="914">
          <cell r="B914" t="str">
            <v>FPEU2</v>
          </cell>
          <cell r="G914">
            <v>4642650</v>
          </cell>
        </row>
        <row r="915">
          <cell r="B915" t="str">
            <v>FPEU2</v>
          </cell>
          <cell r="G915">
            <v>7224300</v>
          </cell>
        </row>
        <row r="916">
          <cell r="B916" t="str">
            <v>FPEU2</v>
          </cell>
          <cell r="G916">
            <v>5113600</v>
          </cell>
        </row>
        <row r="917">
          <cell r="B917" t="str">
            <v>FPEU2</v>
          </cell>
          <cell r="G917">
            <v>9922500</v>
          </cell>
        </row>
        <row r="918">
          <cell r="B918" t="str">
            <v>FPEU2</v>
          </cell>
          <cell r="G918">
            <v>2050603.0000000002</v>
          </cell>
        </row>
        <row r="919">
          <cell r="B919" t="str">
            <v>FSEU2</v>
          </cell>
          <cell r="G919">
            <v>114730000</v>
          </cell>
        </row>
        <row r="920">
          <cell r="B920" t="str">
            <v>FPUK2</v>
          </cell>
          <cell r="G920">
            <v>736741.04</v>
          </cell>
        </row>
        <row r="921">
          <cell r="B921" t="str">
            <v>FPUS2</v>
          </cell>
          <cell r="G921">
            <v>2328300</v>
          </cell>
        </row>
        <row r="922">
          <cell r="B922" t="str">
            <v>FPUS2</v>
          </cell>
          <cell r="G922">
            <v>1224875</v>
          </cell>
        </row>
        <row r="923">
          <cell r="B923" t="str">
            <v>FPUS2</v>
          </cell>
          <cell r="G923">
            <v>777411.7</v>
          </cell>
        </row>
        <row r="924">
          <cell r="B924" t="str">
            <v>FPUS2</v>
          </cell>
          <cell r="G924">
            <v>1196018</v>
          </cell>
        </row>
        <row r="925">
          <cell r="B925" t="str">
            <v>FPUS1</v>
          </cell>
          <cell r="G925">
            <v>2115400</v>
          </cell>
        </row>
        <row r="926">
          <cell r="B926" t="str">
            <v>FPUS1</v>
          </cell>
          <cell r="G926">
            <v>2024740</v>
          </cell>
        </row>
        <row r="927">
          <cell r="B927" t="str">
            <v>FPUS2</v>
          </cell>
          <cell r="G927">
            <v>8370824</v>
          </cell>
        </row>
        <row r="928">
          <cell r="B928" t="str">
            <v>FPUS2</v>
          </cell>
          <cell r="G928">
            <v>8991525</v>
          </cell>
        </row>
        <row r="929">
          <cell r="B929" t="str">
            <v>FSUS2</v>
          </cell>
          <cell r="G929">
            <v>38142300</v>
          </cell>
        </row>
        <row r="930">
          <cell r="B930" t="str">
            <v>FPUS2</v>
          </cell>
          <cell r="G930">
            <v>6109000</v>
          </cell>
        </row>
        <row r="931">
          <cell r="B931" t="str">
            <v>FPUS2</v>
          </cell>
          <cell r="G931">
            <v>12396000</v>
          </cell>
        </row>
        <row r="932">
          <cell r="B932" t="str">
            <v>FPUS2</v>
          </cell>
          <cell r="G932">
            <v>6182000</v>
          </cell>
        </row>
        <row r="933">
          <cell r="B933" t="str">
            <v>FPUS2</v>
          </cell>
          <cell r="G933">
            <v>12376000</v>
          </cell>
        </row>
        <row r="934">
          <cell r="B934" t="str">
            <v>FPUS2</v>
          </cell>
          <cell r="G934">
            <v>12410000</v>
          </cell>
        </row>
        <row r="935">
          <cell r="B935" t="str">
            <v>FPUS2</v>
          </cell>
          <cell r="G935">
            <v>6190000</v>
          </cell>
        </row>
        <row r="936">
          <cell r="B936" t="str">
            <v>FPUS2</v>
          </cell>
          <cell r="G936">
            <v>6119000</v>
          </cell>
        </row>
        <row r="937">
          <cell r="B937" t="str">
            <v>FPUS2</v>
          </cell>
          <cell r="G937">
            <v>6189000</v>
          </cell>
        </row>
        <row r="938">
          <cell r="B938" t="str">
            <v>FPUS2</v>
          </cell>
          <cell r="G938">
            <v>6186000</v>
          </cell>
        </row>
        <row r="939">
          <cell r="B939" t="str">
            <v>FPUS2</v>
          </cell>
          <cell r="G939">
            <v>6118000</v>
          </cell>
        </row>
        <row r="940">
          <cell r="B940" t="str">
            <v>FPUS2</v>
          </cell>
          <cell r="G940">
            <v>6103000</v>
          </cell>
        </row>
        <row r="941">
          <cell r="B941" t="str">
            <v>FPUS2</v>
          </cell>
          <cell r="G941">
            <v>6190000</v>
          </cell>
        </row>
        <row r="942">
          <cell r="B942" t="str">
            <v>FPUS2</v>
          </cell>
          <cell r="G942">
            <v>6147000</v>
          </cell>
        </row>
        <row r="943">
          <cell r="B943" t="str">
            <v>FPUS2</v>
          </cell>
          <cell r="G943">
            <v>6185000</v>
          </cell>
        </row>
        <row r="944">
          <cell r="B944" t="str">
            <v>FPUS2</v>
          </cell>
          <cell r="G944">
            <v>6128000</v>
          </cell>
        </row>
        <row r="945">
          <cell r="B945" t="str">
            <v>FPUS2</v>
          </cell>
          <cell r="G945">
            <v>6203000</v>
          </cell>
        </row>
        <row r="946">
          <cell r="B946" t="str">
            <v>FPUS2</v>
          </cell>
          <cell r="G946">
            <v>6189000</v>
          </cell>
        </row>
        <row r="947">
          <cell r="B947" t="str">
            <v>FPUS2</v>
          </cell>
          <cell r="G947">
            <v>6114000</v>
          </cell>
        </row>
        <row r="948">
          <cell r="B948" t="str">
            <v>FPUS2</v>
          </cell>
          <cell r="G948">
            <v>6185000</v>
          </cell>
        </row>
        <row r="949">
          <cell r="B949" t="str">
            <v>FPEU2</v>
          </cell>
          <cell r="G949">
            <v>41730000</v>
          </cell>
        </row>
        <row r="950">
          <cell r="B950" t="str">
            <v>FPEU2</v>
          </cell>
          <cell r="G950">
            <v>12262392.5</v>
          </cell>
        </row>
        <row r="951">
          <cell r="B951" t="str">
            <v>FPEU2</v>
          </cell>
          <cell r="G951">
            <v>16572000</v>
          </cell>
        </row>
        <row r="952">
          <cell r="B952" t="str">
            <v>FPEU2</v>
          </cell>
          <cell r="G952">
            <v>4075820.5759999999</v>
          </cell>
        </row>
        <row r="953">
          <cell r="B953" t="str">
            <v>FPEU2</v>
          </cell>
          <cell r="G953">
            <v>1836070.4179999998</v>
          </cell>
        </row>
        <row r="954">
          <cell r="B954" t="str">
            <v>FPEU2</v>
          </cell>
          <cell r="G954">
            <v>1960565.0688000002</v>
          </cell>
        </row>
        <row r="955">
          <cell r="B955" t="str">
            <v>FPEU2</v>
          </cell>
          <cell r="G955">
            <v>2751805.4399999999</v>
          </cell>
        </row>
        <row r="956">
          <cell r="B956" t="str">
            <v>FPEU2</v>
          </cell>
          <cell r="G956">
            <v>1248563.8219999999</v>
          </cell>
        </row>
        <row r="957">
          <cell r="B957" t="str">
            <v>FPEU2</v>
          </cell>
          <cell r="G957">
            <v>10363909.92</v>
          </cell>
        </row>
        <row r="958">
          <cell r="B958" t="str">
            <v>FPEU2</v>
          </cell>
          <cell r="G958">
            <v>976532.71199999994</v>
          </cell>
        </row>
        <row r="959">
          <cell r="B959" t="str">
            <v>FPEU2</v>
          </cell>
          <cell r="G959">
            <v>3149012.8219999997</v>
          </cell>
        </row>
        <row r="960">
          <cell r="B960" t="str">
            <v>FPEU2</v>
          </cell>
          <cell r="G960">
            <v>2792977.2</v>
          </cell>
        </row>
        <row r="961">
          <cell r="B961" t="str">
            <v>FPEU2</v>
          </cell>
          <cell r="G961">
            <v>3346143.64</v>
          </cell>
        </row>
        <row r="962">
          <cell r="B962" t="str">
            <v>FPUK2</v>
          </cell>
          <cell r="G962">
            <v>1243228.3199999998</v>
          </cell>
        </row>
        <row r="963">
          <cell r="B963" t="str">
            <v>FPUK2</v>
          </cell>
          <cell r="G963">
            <v>4469760</v>
          </cell>
        </row>
        <row r="964">
          <cell r="B964" t="str">
            <v>FPUK2</v>
          </cell>
          <cell r="G964">
            <v>768937.93131000001</v>
          </cell>
        </row>
        <row r="965">
          <cell r="B965" t="str">
            <v>FPUK2</v>
          </cell>
          <cell r="G965">
            <v>5037242.5920000002</v>
          </cell>
        </row>
        <row r="966">
          <cell r="B966" t="str">
            <v>FPUK2</v>
          </cell>
          <cell r="G966">
            <v>2004071.88</v>
          </cell>
        </row>
        <row r="967">
          <cell r="B967" t="str">
            <v>FPUK2</v>
          </cell>
          <cell r="G967">
            <v>1800607.5</v>
          </cell>
        </row>
        <row r="968">
          <cell r="B968" t="str">
            <v>FPUK2</v>
          </cell>
          <cell r="G968">
            <v>3148200</v>
          </cell>
        </row>
        <row r="969">
          <cell r="B969" t="str">
            <v>FPUK2</v>
          </cell>
          <cell r="G969">
            <v>364080</v>
          </cell>
        </row>
        <row r="970">
          <cell r="B970" t="str">
            <v>FPUK2</v>
          </cell>
          <cell r="G970">
            <v>1850211.243</v>
          </cell>
        </row>
        <row r="971">
          <cell r="B971" t="str">
            <v>FPUK2</v>
          </cell>
          <cell r="G971">
            <v>6615648</v>
          </cell>
        </row>
        <row r="972">
          <cell r="B972" t="str">
            <v>FPUK2</v>
          </cell>
          <cell r="G972">
            <v>1906525.83</v>
          </cell>
        </row>
        <row r="973">
          <cell r="B973" t="str">
            <v>FPUK2</v>
          </cell>
          <cell r="G973">
            <v>154731.04005000001</v>
          </cell>
        </row>
        <row r="974">
          <cell r="B974" t="str">
            <v>FPUK2</v>
          </cell>
          <cell r="G974">
            <v>731600</v>
          </cell>
        </row>
        <row r="975">
          <cell r="B975" t="str">
            <v>FPUK2</v>
          </cell>
          <cell r="G975">
            <v>4919802.5500000007</v>
          </cell>
        </row>
        <row r="976">
          <cell r="B976" t="str">
            <v>FPUK2</v>
          </cell>
          <cell r="G976">
            <v>1335061.45</v>
          </cell>
        </row>
        <row r="977">
          <cell r="B977" t="str">
            <v>FPUK2</v>
          </cell>
          <cell r="G977">
            <v>5076879.2</v>
          </cell>
        </row>
        <row r="978">
          <cell r="B978" t="str">
            <v>FPUK2</v>
          </cell>
          <cell r="G978">
            <v>728748</v>
          </cell>
        </row>
        <row r="979">
          <cell r="B979" t="str">
            <v>FPUK2</v>
          </cell>
          <cell r="G979">
            <v>549280.22931600001</v>
          </cell>
        </row>
        <row r="980">
          <cell r="B980" t="str">
            <v>FPUK2</v>
          </cell>
          <cell r="G980">
            <v>833436.17799999996</v>
          </cell>
        </row>
        <row r="981">
          <cell r="B981" t="str">
            <v>FPUK2</v>
          </cell>
          <cell r="G981">
            <v>3947120.7600000002</v>
          </cell>
        </row>
        <row r="982">
          <cell r="B982" t="str">
            <v>FPUK2</v>
          </cell>
          <cell r="G982">
            <v>2030625</v>
          </cell>
        </row>
        <row r="983">
          <cell r="B983" t="str">
            <v>FPUK2</v>
          </cell>
          <cell r="G983">
            <v>1126240.2216</v>
          </cell>
        </row>
        <row r="984">
          <cell r="B984" t="str">
            <v>FPUK2</v>
          </cell>
          <cell r="G984">
            <v>5348947.8000000007</v>
          </cell>
        </row>
        <row r="985">
          <cell r="B985" t="str">
            <v>FPUK2</v>
          </cell>
          <cell r="G985">
            <v>4068579</v>
          </cell>
        </row>
        <row r="986">
          <cell r="B986" t="str">
            <v>FPUK2</v>
          </cell>
          <cell r="G986">
            <v>730646.4</v>
          </cell>
        </row>
        <row r="987">
          <cell r="B987" t="str">
            <v>FPUK2</v>
          </cell>
          <cell r="G987">
            <v>4132159.85</v>
          </cell>
        </row>
        <row r="988">
          <cell r="B988" t="str">
            <v>FPUK2</v>
          </cell>
          <cell r="G988">
            <v>1075354.75</v>
          </cell>
        </row>
        <row r="989">
          <cell r="B989" t="str">
            <v>FPUS2</v>
          </cell>
          <cell r="G989">
            <v>30470000</v>
          </cell>
        </row>
        <row r="990">
          <cell r="B990" t="str">
            <v>FPUS2</v>
          </cell>
          <cell r="G990">
            <v>30560000</v>
          </cell>
        </row>
        <row r="991">
          <cell r="B991" t="str">
            <v>FPUS2</v>
          </cell>
          <cell r="G991">
            <v>61320000</v>
          </cell>
        </row>
        <row r="992">
          <cell r="B992" t="str">
            <v>FPUS2</v>
          </cell>
          <cell r="G992">
            <v>61500000</v>
          </cell>
        </row>
        <row r="993">
          <cell r="B993" t="str">
            <v>FPUS2</v>
          </cell>
          <cell r="G993">
            <v>2503893.1120000002</v>
          </cell>
        </row>
        <row r="994">
          <cell r="B994" t="str">
            <v>FPUS2</v>
          </cell>
          <cell r="G994">
            <v>4864396.5</v>
          </cell>
        </row>
        <row r="995">
          <cell r="B995" t="str">
            <v>FPUS2</v>
          </cell>
          <cell r="G995">
            <v>2555356.3884999999</v>
          </cell>
        </row>
        <row r="996">
          <cell r="B996" t="str">
            <v>FPUS2</v>
          </cell>
          <cell r="G996">
            <v>4950126.8</v>
          </cell>
        </row>
        <row r="997">
          <cell r="B997" t="str">
            <v>FPUS2</v>
          </cell>
          <cell r="G997">
            <v>2749408.7102999999</v>
          </cell>
        </row>
        <row r="998">
          <cell r="B998" t="str">
            <v>FPUS2</v>
          </cell>
          <cell r="G998">
            <v>2304390.1999999997</v>
          </cell>
        </row>
        <row r="999">
          <cell r="B999" t="str">
            <v>FPUS2</v>
          </cell>
          <cell r="G999">
            <v>4969737.5</v>
          </cell>
        </row>
        <row r="1000">
          <cell r="B1000" t="str">
            <v>FPUS2</v>
          </cell>
          <cell r="G1000">
            <v>2027191.4275</v>
          </cell>
        </row>
        <row r="1001">
          <cell r="B1001" t="str">
            <v>FPUS2</v>
          </cell>
          <cell r="G1001">
            <v>4755346.05</v>
          </cell>
        </row>
        <row r="1002">
          <cell r="B1002" t="str">
            <v>FPUS2</v>
          </cell>
          <cell r="G1002">
            <v>2989337.91</v>
          </cell>
        </row>
        <row r="1003">
          <cell r="B1003" t="str">
            <v>FPUS2</v>
          </cell>
          <cell r="G1003">
            <v>2684085.8190000001</v>
          </cell>
        </row>
        <row r="1004">
          <cell r="B1004" t="str">
            <v>FPUS2</v>
          </cell>
          <cell r="G1004">
            <v>2094961.5</v>
          </cell>
        </row>
        <row r="1005">
          <cell r="B1005" t="str">
            <v>FPUS2</v>
          </cell>
          <cell r="G1005">
            <v>3627285.0749999997</v>
          </cell>
        </row>
        <row r="1006">
          <cell r="B1006" t="str">
            <v>FPUS2</v>
          </cell>
          <cell r="G1006">
            <v>2137882.7400000002</v>
          </cell>
        </row>
        <row r="1007">
          <cell r="B1007" t="str">
            <v>FPUS2</v>
          </cell>
          <cell r="G1007">
            <v>2600320</v>
          </cell>
        </row>
        <row r="1008">
          <cell r="B1008" t="str">
            <v>FPUS2</v>
          </cell>
          <cell r="G1008">
            <v>4276488.8099999996</v>
          </cell>
        </row>
        <row r="1009">
          <cell r="B1009" t="str">
            <v>FPUS2</v>
          </cell>
          <cell r="G1009">
            <v>473314.33799999999</v>
          </cell>
        </row>
        <row r="1010">
          <cell r="B1010" t="str">
            <v>FPUS2</v>
          </cell>
          <cell r="G1010">
            <v>3835990.5999999996</v>
          </cell>
        </row>
        <row r="1011">
          <cell r="B1011" t="str">
            <v>FPUS2</v>
          </cell>
          <cell r="G1011">
            <v>7073858.9941000007</v>
          </cell>
        </row>
        <row r="1012">
          <cell r="B1012" t="str">
            <v>FPUS2</v>
          </cell>
          <cell r="G1012">
            <v>4385208.9462000001</v>
          </cell>
        </row>
        <row r="1013">
          <cell r="B1013" t="str">
            <v>FPUS2</v>
          </cell>
          <cell r="G1013">
            <v>1212.8</v>
          </cell>
        </row>
        <row r="1014">
          <cell r="B1014" t="str">
            <v>FPUS2</v>
          </cell>
          <cell r="G1014">
            <v>1912640</v>
          </cell>
        </row>
        <row r="1015">
          <cell r="B1015" t="str">
            <v>FPUS2</v>
          </cell>
          <cell r="G1015">
            <v>2181605</v>
          </cell>
        </row>
        <row r="1016">
          <cell r="B1016" t="str">
            <v>FPUS2</v>
          </cell>
          <cell r="G1016">
            <v>3477834.2123999996</v>
          </cell>
        </row>
        <row r="1017">
          <cell r="B1017" t="str">
            <v>FPUS2</v>
          </cell>
          <cell r="G1017">
            <v>4351347</v>
          </cell>
        </row>
        <row r="1018">
          <cell r="B1018" t="str">
            <v>FPUS2</v>
          </cell>
          <cell r="G1018">
            <v>3760618.6799999997</v>
          </cell>
        </row>
        <row r="1019">
          <cell r="B1019" t="str">
            <v>FPUS2</v>
          </cell>
          <cell r="G1019">
            <v>4267305</v>
          </cell>
        </row>
        <row r="1020">
          <cell r="B1020" t="str">
            <v>FPUS2</v>
          </cell>
          <cell r="G1020">
            <v>1445980.1608</v>
          </cell>
        </row>
        <row r="1021">
          <cell r="B1021" t="str">
            <v>FPUS2</v>
          </cell>
          <cell r="G1021">
            <v>789750.57642000006</v>
          </cell>
        </row>
        <row r="1022">
          <cell r="B1022" t="str">
            <v>FPUS2</v>
          </cell>
          <cell r="G1022">
            <v>2182700</v>
          </cell>
        </row>
        <row r="1023">
          <cell r="B1023" t="str">
            <v>FPUS2</v>
          </cell>
          <cell r="G1023">
            <v>1913600</v>
          </cell>
        </row>
        <row r="1024">
          <cell r="B1024" t="str">
            <v>FPUS2</v>
          </cell>
          <cell r="G1024">
            <v>2125179</v>
          </cell>
        </row>
        <row r="1025">
          <cell r="B1025" t="str">
            <v>FPUS2</v>
          </cell>
          <cell r="G1025">
            <v>2821817.5991999996</v>
          </cell>
        </row>
        <row r="1026">
          <cell r="B1026" t="str">
            <v>FPUS2</v>
          </cell>
          <cell r="G1026">
            <v>1861284.96</v>
          </cell>
        </row>
        <row r="1027">
          <cell r="B1027" t="str">
            <v>FPUS2</v>
          </cell>
          <cell r="G1027">
            <v>2208461.0155000002</v>
          </cell>
        </row>
        <row r="1028">
          <cell r="B1028" t="str">
            <v>FPUS2</v>
          </cell>
          <cell r="G1028">
            <v>4839703.1142999995</v>
          </cell>
        </row>
        <row r="1029">
          <cell r="B1029" t="str">
            <v>FPUS2</v>
          </cell>
          <cell r="G1029">
            <v>1900928.6772</v>
          </cell>
        </row>
        <row r="1030">
          <cell r="B1030" t="str">
            <v>FPUS2</v>
          </cell>
          <cell r="G1030">
            <v>2865639</v>
          </cell>
        </row>
        <row r="1031">
          <cell r="B1031" t="str">
            <v>FPUS2</v>
          </cell>
          <cell r="G1031">
            <v>2217755.4</v>
          </cell>
        </row>
        <row r="1032">
          <cell r="B1032" t="str">
            <v>FPUS2</v>
          </cell>
          <cell r="G1032">
            <v>4147802.4</v>
          </cell>
        </row>
        <row r="1033">
          <cell r="B1033" t="str">
            <v>FPUS2</v>
          </cell>
          <cell r="G1033">
            <v>667996.80000000005</v>
          </cell>
        </row>
        <row r="1034">
          <cell r="B1034" t="str">
            <v>FPUS2</v>
          </cell>
          <cell r="G1034">
            <v>2159010</v>
          </cell>
        </row>
        <row r="1035">
          <cell r="B1035" t="str">
            <v>FPUS2</v>
          </cell>
          <cell r="G1035">
            <v>2462854.7280000001</v>
          </cell>
        </row>
        <row r="1036">
          <cell r="B1036" t="str">
            <v>FPUS2</v>
          </cell>
          <cell r="G1036">
            <v>5287747.5</v>
          </cell>
        </row>
        <row r="1037">
          <cell r="B1037" t="str">
            <v>FPUS2</v>
          </cell>
          <cell r="G1037">
            <v>5305576.1896000002</v>
          </cell>
        </row>
        <row r="1038">
          <cell r="B1038" t="str">
            <v>FPUS2</v>
          </cell>
          <cell r="G1038">
            <v>2026072.5547999998</v>
          </cell>
        </row>
        <row r="1039">
          <cell r="B1039" t="str">
            <v>FPUS2</v>
          </cell>
          <cell r="G1039">
            <v>1499565.21</v>
          </cell>
        </row>
        <row r="1040">
          <cell r="B1040" t="str">
            <v>FPUS2</v>
          </cell>
          <cell r="G1040">
            <v>4446095.0669999998</v>
          </cell>
        </row>
        <row r="1041">
          <cell r="B1041" t="str">
            <v>FPUS2</v>
          </cell>
          <cell r="G1041">
            <v>4149251.7</v>
          </cell>
        </row>
        <row r="1042">
          <cell r="B1042" t="str">
            <v>FPUS2</v>
          </cell>
          <cell r="G1042">
            <v>2977375.9050000003</v>
          </cell>
        </row>
        <row r="1043">
          <cell r="B1043" t="str">
            <v>FPUS2</v>
          </cell>
          <cell r="G1043">
            <v>3713106.8429999999</v>
          </cell>
        </row>
        <row r="1044">
          <cell r="B1044" t="str">
            <v>FPUS2</v>
          </cell>
          <cell r="G1044">
            <v>20202512.229399998</v>
          </cell>
        </row>
        <row r="1045">
          <cell r="B1045" t="str">
            <v>FPUS2</v>
          </cell>
          <cell r="G1045">
            <v>1215781.9955000002</v>
          </cell>
        </row>
        <row r="1046">
          <cell r="B1046" t="str">
            <v>FPUS2</v>
          </cell>
          <cell r="G1046">
            <v>3843676.6439999999</v>
          </cell>
        </row>
        <row r="1047">
          <cell r="B1047" t="str">
            <v>FPUS2</v>
          </cell>
          <cell r="G1047">
            <v>2455324.5120000001</v>
          </cell>
        </row>
        <row r="1048">
          <cell r="B1048" t="str">
            <v>FPUS2</v>
          </cell>
          <cell r="G1048">
            <v>1251695.2</v>
          </cell>
        </row>
        <row r="1049">
          <cell r="B1049" t="str">
            <v>FPUS2</v>
          </cell>
          <cell r="G1049">
            <v>1745237.58</v>
          </cell>
        </row>
        <row r="1050">
          <cell r="B1050" t="str">
            <v>FPUS2</v>
          </cell>
          <cell r="G1050">
            <v>3891331.08</v>
          </cell>
        </row>
        <row r="1051">
          <cell r="B1051" t="str">
            <v>FPUS2</v>
          </cell>
          <cell r="G1051">
            <v>4224743.25</v>
          </cell>
        </row>
        <row r="1052">
          <cell r="B1052" t="str">
            <v>FPUS2</v>
          </cell>
          <cell r="G1052">
            <v>1914560</v>
          </cell>
        </row>
        <row r="1053">
          <cell r="B1053" t="str">
            <v>FPUS2</v>
          </cell>
          <cell r="G1053">
            <v>1913280</v>
          </cell>
        </row>
        <row r="1054">
          <cell r="B1054" t="str">
            <v>FPUS2</v>
          </cell>
          <cell r="G1054">
            <v>1913280</v>
          </cell>
        </row>
        <row r="1055">
          <cell r="B1055" t="str">
            <v>FPUS2</v>
          </cell>
          <cell r="G1055">
            <v>1460232.1184</v>
          </cell>
        </row>
        <row r="1056">
          <cell r="B1056" t="str">
            <v>FPUS2</v>
          </cell>
          <cell r="G1056">
            <v>2654366.6520000002</v>
          </cell>
        </row>
        <row r="1057">
          <cell r="B1057" t="str">
            <v>FPUS2</v>
          </cell>
          <cell r="G1057">
            <v>2300250.96</v>
          </cell>
        </row>
        <row r="1058">
          <cell r="B1058" t="str">
            <v>FPUS2</v>
          </cell>
          <cell r="G1058">
            <v>965346.84</v>
          </cell>
        </row>
        <row r="1059">
          <cell r="B1059" t="str">
            <v>FPUS2</v>
          </cell>
          <cell r="G1059">
            <v>4595180.6800000006</v>
          </cell>
        </row>
        <row r="1060">
          <cell r="B1060" t="str">
            <v>FPUS2</v>
          </cell>
          <cell r="G1060">
            <v>5896515.0942000002</v>
          </cell>
        </row>
        <row r="1061">
          <cell r="B1061" t="str">
            <v>FPUS2</v>
          </cell>
          <cell r="G1061">
            <v>1118438.763</v>
          </cell>
        </row>
        <row r="1062">
          <cell r="B1062" t="str">
            <v>FPUS2</v>
          </cell>
          <cell r="G1062">
            <v>2035926</v>
          </cell>
        </row>
        <row r="1063">
          <cell r="B1063" t="str">
            <v>FPUS2</v>
          </cell>
          <cell r="G1063">
            <v>2976872.0625</v>
          </cell>
        </row>
        <row r="1064">
          <cell r="B1064" t="str">
            <v>FPUS2</v>
          </cell>
          <cell r="G1064">
            <v>3069344.9070000001</v>
          </cell>
        </row>
        <row r="1065">
          <cell r="B1065" t="str">
            <v>FPUS2</v>
          </cell>
          <cell r="G1065">
            <v>3333218.8032000004</v>
          </cell>
        </row>
        <row r="1066">
          <cell r="B1066" t="str">
            <v>FPUS2</v>
          </cell>
          <cell r="G1066">
            <v>3788867.6640000003</v>
          </cell>
        </row>
        <row r="1067">
          <cell r="B1067" t="str">
            <v>FPUS2</v>
          </cell>
          <cell r="G1067">
            <v>469524.21</v>
          </cell>
        </row>
        <row r="1068">
          <cell r="B1068" t="str">
            <v>FPUS2</v>
          </cell>
          <cell r="G1068">
            <v>4285685.25</v>
          </cell>
        </row>
        <row r="1069">
          <cell r="B1069" t="str">
            <v>FPUS2</v>
          </cell>
          <cell r="G1069">
            <v>4480161.84</v>
          </cell>
        </row>
        <row r="1070">
          <cell r="B1070" t="str">
            <v>FPUS2</v>
          </cell>
          <cell r="G1070">
            <v>2488978.7999999998</v>
          </cell>
        </row>
        <row r="1071">
          <cell r="B1071" t="str">
            <v>FPUS2</v>
          </cell>
          <cell r="G1071">
            <v>2397795.4601000003</v>
          </cell>
        </row>
        <row r="1072">
          <cell r="B1072" t="str">
            <v>FPUS2</v>
          </cell>
          <cell r="G1072">
            <v>2770433.8898</v>
          </cell>
        </row>
        <row r="1073">
          <cell r="B1073" t="str">
            <v>FPUS2</v>
          </cell>
          <cell r="G1073">
            <v>2297552.04</v>
          </cell>
        </row>
        <row r="1074">
          <cell r="B1074" t="str">
            <v>FPUS2</v>
          </cell>
          <cell r="G1074">
            <v>2477501.9070000001</v>
          </cell>
        </row>
        <row r="1075">
          <cell r="B1075" t="str">
            <v>FPUS2</v>
          </cell>
          <cell r="G1075">
            <v>907037.5</v>
          </cell>
        </row>
        <row r="1076">
          <cell r="B1076" t="str">
            <v>FPUS2</v>
          </cell>
          <cell r="G1076">
            <v>5278912.5</v>
          </cell>
        </row>
        <row r="1077">
          <cell r="B1077" t="str">
            <v>FPUS2</v>
          </cell>
          <cell r="G1077">
            <v>4316643.4752000002</v>
          </cell>
        </row>
        <row r="1078">
          <cell r="B1078" t="str">
            <v>FPUS2</v>
          </cell>
          <cell r="G1078">
            <v>2209483.2599999998</v>
          </cell>
        </row>
        <row r="1079">
          <cell r="B1079" t="str">
            <v>FPUS2</v>
          </cell>
          <cell r="G1079">
            <v>1840551.02</v>
          </cell>
        </row>
        <row r="1080">
          <cell r="B1080" t="str">
            <v>FPUS2</v>
          </cell>
          <cell r="G1080">
            <v>1361346.7564000001</v>
          </cell>
        </row>
        <row r="1081">
          <cell r="B1081" t="str">
            <v>FPUS2</v>
          </cell>
          <cell r="G1081">
            <v>745953.51600000006</v>
          </cell>
        </row>
        <row r="1082">
          <cell r="B1082" t="str">
            <v>FPUS2</v>
          </cell>
          <cell r="G1082">
            <v>1756195.8630000001</v>
          </cell>
        </row>
        <row r="1083">
          <cell r="B1083" t="str">
            <v>FPUS2</v>
          </cell>
          <cell r="G1083">
            <v>1533847.392</v>
          </cell>
        </row>
        <row r="1084">
          <cell r="B1084" t="str">
            <v>FPUS2</v>
          </cell>
          <cell r="G1084">
            <v>616910.54700000002</v>
          </cell>
        </row>
        <row r="1085">
          <cell r="B1085" t="str">
            <v>FPUS2</v>
          </cell>
          <cell r="G1085">
            <v>1374411.6</v>
          </cell>
        </row>
        <row r="1086">
          <cell r="B1086" t="str">
            <v>FPUS2</v>
          </cell>
          <cell r="G1086">
            <v>2438682.6149999998</v>
          </cell>
        </row>
        <row r="1087">
          <cell r="B1087" t="str">
            <v>FPUS2</v>
          </cell>
          <cell r="G1087">
            <v>11717364.484800002</v>
          </cell>
        </row>
        <row r="1088">
          <cell r="B1088" t="str">
            <v>FPUS2</v>
          </cell>
          <cell r="G1088">
            <v>2430205.2544000004</v>
          </cell>
        </row>
        <row r="1089">
          <cell r="B1089" t="str">
            <v>FPUS2</v>
          </cell>
          <cell r="G1089">
            <v>3838649.4</v>
          </cell>
        </row>
        <row r="1090">
          <cell r="B1090" t="str">
            <v>FPUS2</v>
          </cell>
          <cell r="G1090">
            <v>1517275.6015999999</v>
          </cell>
        </row>
        <row r="1091">
          <cell r="B1091" t="str">
            <v>FPUS2</v>
          </cell>
          <cell r="G1091">
            <v>2209628.1600000001</v>
          </cell>
        </row>
        <row r="1092">
          <cell r="B1092" t="str">
            <v>FPUS2</v>
          </cell>
          <cell r="G1092">
            <v>4282681.8370000003</v>
          </cell>
        </row>
        <row r="1093">
          <cell r="B1093" t="str">
            <v>FPUS2</v>
          </cell>
          <cell r="G1093">
            <v>2532898.2000000002</v>
          </cell>
        </row>
        <row r="1094">
          <cell r="B1094" t="str">
            <v>FPUS2</v>
          </cell>
          <cell r="G1094">
            <v>4350619.3499999996</v>
          </cell>
        </row>
        <row r="1095">
          <cell r="B1095" t="str">
            <v>FPUS2</v>
          </cell>
          <cell r="G1095">
            <v>1473617.3663999999</v>
          </cell>
        </row>
        <row r="1096">
          <cell r="B1096" t="str">
            <v>FPUS2</v>
          </cell>
          <cell r="G1096">
            <v>1059168</v>
          </cell>
        </row>
        <row r="1097">
          <cell r="B1097" t="str">
            <v>FPUS2</v>
          </cell>
          <cell r="G1097">
            <v>2848824</v>
          </cell>
        </row>
        <row r="1098">
          <cell r="B1098" t="str">
            <v>FPUS2</v>
          </cell>
          <cell r="G1098">
            <v>643299.88319999992</v>
          </cell>
        </row>
        <row r="1099">
          <cell r="B1099" t="str">
            <v>FPUS2</v>
          </cell>
          <cell r="G1099">
            <v>2683164.2939999998</v>
          </cell>
        </row>
        <row r="1100">
          <cell r="B1100" t="str">
            <v>FPUS2</v>
          </cell>
          <cell r="G1100">
            <v>4572549.5640000002</v>
          </cell>
        </row>
        <row r="1101">
          <cell r="B1101" t="str">
            <v>FPUS2</v>
          </cell>
          <cell r="G1101">
            <v>2896379.9739999999</v>
          </cell>
        </row>
        <row r="1102">
          <cell r="B1102" t="str">
            <v>FPUS2</v>
          </cell>
          <cell r="G1102">
            <v>2060841.3</v>
          </cell>
        </row>
        <row r="1103">
          <cell r="B1103" t="str">
            <v>FPUS2</v>
          </cell>
          <cell r="G1103">
            <v>938328.29999999993</v>
          </cell>
        </row>
        <row r="1104">
          <cell r="B1104" t="str">
            <v>FPUS2</v>
          </cell>
          <cell r="G1104">
            <v>1747648.9845</v>
          </cell>
        </row>
        <row r="1105">
          <cell r="B1105" t="str">
            <v>FPUS2</v>
          </cell>
          <cell r="G1105">
            <v>4450361.8</v>
          </cell>
        </row>
        <row r="1106">
          <cell r="B1106" t="str">
            <v>FPUS2</v>
          </cell>
          <cell r="G1106">
            <v>907683.83999999997</v>
          </cell>
        </row>
        <row r="1107">
          <cell r="B1107" t="str">
            <v>FPUS2</v>
          </cell>
          <cell r="G1107">
            <v>4253644.5</v>
          </cell>
        </row>
        <row r="1108">
          <cell r="B1108" t="str">
            <v>FPUS2</v>
          </cell>
          <cell r="G1108">
            <v>2339053.6779999998</v>
          </cell>
        </row>
        <row r="1109">
          <cell r="B1109" t="str">
            <v>FPUS2</v>
          </cell>
          <cell r="G1109">
            <v>2203076.75</v>
          </cell>
        </row>
        <row r="1110">
          <cell r="B1110" t="str">
            <v>FPUS2</v>
          </cell>
          <cell r="G1110">
            <v>2355473.75</v>
          </cell>
        </row>
        <row r="1111">
          <cell r="B1111" t="str">
            <v>FPUS2</v>
          </cell>
          <cell r="G1111">
            <v>2391054.057</v>
          </cell>
        </row>
        <row r="1112">
          <cell r="B1112" t="str">
            <v>FPUS2</v>
          </cell>
          <cell r="G1112">
            <v>1941900.84</v>
          </cell>
        </row>
        <row r="1113">
          <cell r="B1113" t="str">
            <v>FPUS2</v>
          </cell>
          <cell r="G1113">
            <v>12626687.528000001</v>
          </cell>
        </row>
        <row r="1114">
          <cell r="B1114" t="str">
            <v>FPUS2</v>
          </cell>
          <cell r="G1114">
            <v>2399947.7999999998</v>
          </cell>
        </row>
        <row r="1115">
          <cell r="B1115" t="str">
            <v>FPUS2</v>
          </cell>
          <cell r="G1115">
            <v>2145600</v>
          </cell>
        </row>
        <row r="1116">
          <cell r="B1116" t="str">
            <v>FPUS2</v>
          </cell>
          <cell r="G1116">
            <v>2668998.2599999998</v>
          </cell>
        </row>
        <row r="1117">
          <cell r="B1117" t="str">
            <v>FPUS2</v>
          </cell>
          <cell r="G1117">
            <v>1827694.55</v>
          </cell>
        </row>
        <row r="1118">
          <cell r="B1118" t="str">
            <v>FPUS2</v>
          </cell>
          <cell r="G1118">
            <v>1104939.51</v>
          </cell>
        </row>
        <row r="1119">
          <cell r="B1119" t="str">
            <v>FPUS2</v>
          </cell>
          <cell r="G1119">
            <v>2330358.0209999997</v>
          </cell>
        </row>
        <row r="1120">
          <cell r="B1120" t="str">
            <v>FPUS2</v>
          </cell>
          <cell r="G1120">
            <v>1410370.8736</v>
          </cell>
        </row>
        <row r="1121">
          <cell r="B1121" t="str">
            <v>FPUS2</v>
          </cell>
          <cell r="G1121">
            <v>2061195.3</v>
          </cell>
        </row>
        <row r="1122">
          <cell r="B1122" t="str">
            <v>FPUS2</v>
          </cell>
          <cell r="G1122">
            <v>6215232.0780000007</v>
          </cell>
        </row>
        <row r="1123">
          <cell r="B1123" t="str">
            <v>FPUS2</v>
          </cell>
          <cell r="G1123">
            <v>2640536.415</v>
          </cell>
        </row>
        <row r="1124">
          <cell r="B1124" t="str">
            <v>FPUS2</v>
          </cell>
          <cell r="G1124">
            <v>2131762.9900000002</v>
          </cell>
        </row>
        <row r="1125">
          <cell r="B1125" t="str">
            <v>FPUS2</v>
          </cell>
          <cell r="G1125">
            <v>3912158.5360000003</v>
          </cell>
        </row>
        <row r="1126">
          <cell r="B1126" t="str">
            <v>FPUS2</v>
          </cell>
          <cell r="G1126">
            <v>1995761.1599999997</v>
          </cell>
        </row>
        <row r="1127">
          <cell r="B1127" t="str">
            <v>FPUS2</v>
          </cell>
          <cell r="G1127">
            <v>2038137.5999999999</v>
          </cell>
        </row>
        <row r="1128">
          <cell r="B1128" t="str">
            <v>FPUS2</v>
          </cell>
          <cell r="G1128">
            <v>1421187.8399999999</v>
          </cell>
        </row>
        <row r="1129">
          <cell r="B1129" t="str">
            <v>FPUS2</v>
          </cell>
          <cell r="G1129">
            <v>2949626.1795999999</v>
          </cell>
        </row>
        <row r="1130">
          <cell r="B1130" t="str">
            <v>FPUS2</v>
          </cell>
          <cell r="G1130">
            <v>916457.48999999987</v>
          </cell>
        </row>
        <row r="1131">
          <cell r="B1131" t="str">
            <v>FPUS2</v>
          </cell>
          <cell r="G1131">
            <v>501997.5</v>
          </cell>
        </row>
        <row r="1132">
          <cell r="B1132" t="str">
            <v>FPUS2</v>
          </cell>
          <cell r="G1132">
            <v>364402.41038400005</v>
          </cell>
        </row>
        <row r="1133">
          <cell r="B1133" t="str">
            <v>FPUS2</v>
          </cell>
          <cell r="G1133">
            <v>2147365.4687999999</v>
          </cell>
        </row>
        <row r="1134">
          <cell r="B1134" t="str">
            <v>FPUS2</v>
          </cell>
          <cell r="G1134">
            <v>1900503.8496000001</v>
          </cell>
        </row>
        <row r="1135">
          <cell r="B1135" t="str">
            <v>FPUS2</v>
          </cell>
          <cell r="G1135">
            <v>720747.76319999993</v>
          </cell>
        </row>
        <row r="1136">
          <cell r="B1136" t="str">
            <v>FPUS2</v>
          </cell>
          <cell r="G1136">
            <v>588913.74</v>
          </cell>
        </row>
        <row r="1137">
          <cell r="B1137" t="str">
            <v>FPUS2</v>
          </cell>
          <cell r="G1137">
            <v>4100414.64</v>
          </cell>
        </row>
        <row r="1138">
          <cell r="B1138" t="str">
            <v>FPUS2</v>
          </cell>
          <cell r="G1138">
            <v>319119.97200000001</v>
          </cell>
        </row>
        <row r="1139">
          <cell r="B1139" t="str">
            <v>FPUS2</v>
          </cell>
          <cell r="G1139">
            <v>373845.94559999998</v>
          </cell>
        </row>
        <row r="1140">
          <cell r="B1140" t="str">
            <v>FPUS2</v>
          </cell>
          <cell r="G1140">
            <v>321187.70399999997</v>
          </cell>
        </row>
        <row r="1141">
          <cell r="B1141" t="str">
            <v>FPUS2</v>
          </cell>
          <cell r="G1141">
            <v>261912.72</v>
          </cell>
        </row>
        <row r="1142">
          <cell r="B1142" t="str">
            <v>FPUS2</v>
          </cell>
          <cell r="G1142">
            <v>175343.67359999998</v>
          </cell>
        </row>
        <row r="1143">
          <cell r="B1143" t="str">
            <v>FPUS2</v>
          </cell>
          <cell r="G1143">
            <v>175343.67359999998</v>
          </cell>
        </row>
        <row r="1144">
          <cell r="B1144" t="str">
            <v>FPUS2</v>
          </cell>
          <cell r="G1144">
            <v>126820.89599999999</v>
          </cell>
        </row>
        <row r="1145">
          <cell r="B1145" t="str">
            <v>FPUS2</v>
          </cell>
          <cell r="G1145">
            <v>1986799.2964999997</v>
          </cell>
        </row>
        <row r="1146">
          <cell r="B1146" t="str">
            <v>FPUS1</v>
          </cell>
          <cell r="G1146">
            <v>434974.50057600002</v>
          </cell>
        </row>
        <row r="1147">
          <cell r="B1147" t="str">
            <v>FPUS2</v>
          </cell>
          <cell r="G1147">
            <v>3738790.1100000003</v>
          </cell>
        </row>
        <row r="1148">
          <cell r="B1148" t="str">
            <v>FPUS1</v>
          </cell>
          <cell r="G1148">
            <v>101752.23827999999</v>
          </cell>
        </row>
        <row r="1149">
          <cell r="B1149" t="str">
            <v>FPUS2</v>
          </cell>
          <cell r="G1149">
            <v>388669.32000000007</v>
          </cell>
        </row>
        <row r="1150">
          <cell r="B1150" t="str">
            <v>FPUS2</v>
          </cell>
          <cell r="G1150">
            <v>1382119.128</v>
          </cell>
        </row>
        <row r="1151">
          <cell r="B1151" t="str">
            <v>FPUS2</v>
          </cell>
          <cell r="G1151">
            <v>120184.27200000001</v>
          </cell>
        </row>
        <row r="1152">
          <cell r="B1152" t="str">
            <v>FPUS2</v>
          </cell>
          <cell r="G1152">
            <v>60092.136000000006</v>
          </cell>
        </row>
        <row r="1153">
          <cell r="B1153" t="str">
            <v>FPUS2</v>
          </cell>
          <cell r="G1153">
            <v>838671.21</v>
          </cell>
        </row>
        <row r="1154">
          <cell r="B1154" t="str">
            <v>FPUS2</v>
          </cell>
          <cell r="G1154">
            <v>1325449.4550000001</v>
          </cell>
        </row>
        <row r="1155">
          <cell r="B1155" t="str">
            <v>FPUS2</v>
          </cell>
          <cell r="G1155">
            <v>2845240.7974999999</v>
          </cell>
        </row>
        <row r="1156">
          <cell r="B1156" t="str">
            <v>FPUS2</v>
          </cell>
          <cell r="G1156">
            <v>3017417.52</v>
          </cell>
        </row>
        <row r="1157">
          <cell r="B1157" t="str">
            <v>FPUS2</v>
          </cell>
          <cell r="G1157">
            <v>3600688.2912000003</v>
          </cell>
        </row>
        <row r="1158">
          <cell r="B1158" t="str">
            <v>FPUS2</v>
          </cell>
          <cell r="G1158">
            <v>2200021.38</v>
          </cell>
        </row>
        <row r="1159">
          <cell r="B1159" t="str">
            <v>FPUS2</v>
          </cell>
          <cell r="G1159">
            <v>2251047.2400000002</v>
          </cell>
        </row>
        <row r="1160">
          <cell r="B1160" t="str">
            <v>FPUS2</v>
          </cell>
          <cell r="G1160">
            <v>2895928.2017999999</v>
          </cell>
        </row>
        <row r="1161">
          <cell r="B1161" t="str">
            <v>FPUS2</v>
          </cell>
          <cell r="G1161">
            <v>2548135.6032000002</v>
          </cell>
        </row>
        <row r="1162">
          <cell r="B1162" t="str">
            <v>FPUS2</v>
          </cell>
          <cell r="G1162">
            <v>2197253.6414999999</v>
          </cell>
        </row>
        <row r="1163">
          <cell r="B1163" t="str">
            <v>FPUS2</v>
          </cell>
          <cell r="G1163">
            <v>4523489.8146000002</v>
          </cell>
        </row>
        <row r="1164">
          <cell r="B1164" t="str">
            <v>FPUS2</v>
          </cell>
          <cell r="G1164">
            <v>2817661.5384</v>
          </cell>
        </row>
        <row r="1165">
          <cell r="B1165" t="str">
            <v>FPUS2</v>
          </cell>
          <cell r="G1165">
            <v>2880192.5375999999</v>
          </cell>
        </row>
        <row r="1166">
          <cell r="B1166" t="str">
            <v>FPUS2</v>
          </cell>
          <cell r="G1166">
            <v>1155971.6610000001</v>
          </cell>
        </row>
        <row r="1167">
          <cell r="B1167" t="str">
            <v>FPUS2</v>
          </cell>
          <cell r="G1167">
            <v>1356300</v>
          </cell>
        </row>
        <row r="1168">
          <cell r="B1168" t="str">
            <v>FPUS2</v>
          </cell>
          <cell r="G1168">
            <v>2237083.7288000002</v>
          </cell>
        </row>
        <row r="1169">
          <cell r="B1169" t="str">
            <v>FPUS2</v>
          </cell>
          <cell r="G1169">
            <v>367404.09494400001</v>
          </cell>
        </row>
        <row r="1170">
          <cell r="B1170" t="str">
            <v>FPUS2</v>
          </cell>
          <cell r="G1170">
            <v>4460855.5200000005</v>
          </cell>
        </row>
        <row r="1171">
          <cell r="B1171" t="str">
            <v>FPUS2</v>
          </cell>
          <cell r="G1171">
            <v>384869.10055999999</v>
          </cell>
        </row>
        <row r="1172">
          <cell r="B1172" t="str">
            <v>FPUS2</v>
          </cell>
          <cell r="G1172">
            <v>7697718</v>
          </cell>
        </row>
        <row r="1173">
          <cell r="B1173" t="str">
            <v>FPUS2</v>
          </cell>
          <cell r="G1173">
            <v>6126223.2126000002</v>
          </cell>
        </row>
        <row r="1174">
          <cell r="B1174" t="str">
            <v>FPUS2</v>
          </cell>
          <cell r="G1174">
            <v>7875782.2768000001</v>
          </cell>
        </row>
        <row r="1175">
          <cell r="B1175" t="str">
            <v>FPUS2</v>
          </cell>
          <cell r="G1175">
            <v>5553553.0005999999</v>
          </cell>
        </row>
        <row r="1176">
          <cell r="B1176" t="str">
            <v>FSJY2</v>
          </cell>
          <cell r="G1176">
            <v>13127649.999999998</v>
          </cell>
        </row>
        <row r="1177">
          <cell r="B1177" t="str">
            <v>FSJY2</v>
          </cell>
          <cell r="G1177">
            <v>25910750</v>
          </cell>
        </row>
        <row r="1178">
          <cell r="B1178" t="str">
            <v>FPUS2</v>
          </cell>
          <cell r="G1178">
            <v>25910727.752000004</v>
          </cell>
        </row>
        <row r="1179">
          <cell r="B1179" t="str">
            <v>FPUS2</v>
          </cell>
          <cell r="G1179">
            <v>13127641.3156</v>
          </cell>
        </row>
        <row r="1180">
          <cell r="B1180" t="str">
            <v>FPUS2</v>
          </cell>
          <cell r="G1180">
            <v>3778961.8</v>
          </cell>
        </row>
        <row r="1181">
          <cell r="B1181" t="str">
            <v>FPUS2</v>
          </cell>
          <cell r="G1181">
            <v>3762359.088</v>
          </cell>
        </row>
        <row r="1182">
          <cell r="B1182" t="str">
            <v>FPUS2</v>
          </cell>
          <cell r="G1182">
            <v>21759137.447999999</v>
          </cell>
        </row>
        <row r="1183">
          <cell r="B1183" t="str">
            <v>FPUS2</v>
          </cell>
          <cell r="G1183">
            <v>27468664.220000003</v>
          </cell>
        </row>
        <row r="1184">
          <cell r="B1184" t="str">
            <v>FPUS2</v>
          </cell>
          <cell r="G1184">
            <v>36663913.555200003</v>
          </cell>
        </row>
        <row r="1185">
          <cell r="B1185" t="str">
            <v>FPUS2</v>
          </cell>
          <cell r="G1185">
            <v>2743075.125</v>
          </cell>
        </row>
        <row r="1186">
          <cell r="B1186" t="str">
            <v>FPUS2</v>
          </cell>
          <cell r="G1186">
            <v>2380671</v>
          </cell>
        </row>
        <row r="1187">
          <cell r="B1187" t="str">
            <v>FPUS2</v>
          </cell>
          <cell r="G1187">
            <v>2380671</v>
          </cell>
        </row>
        <row r="1188">
          <cell r="B1188" t="str">
            <v>FPUS2</v>
          </cell>
          <cell r="G1188">
            <v>37987783.469999999</v>
          </cell>
        </row>
        <row r="1189">
          <cell r="B1189" t="str">
            <v>FPUS2</v>
          </cell>
          <cell r="G1189">
            <v>2375325</v>
          </cell>
        </row>
        <row r="1190">
          <cell r="B1190" t="str">
            <v>FPUS2</v>
          </cell>
          <cell r="G1190">
            <v>2685150</v>
          </cell>
        </row>
        <row r="1191">
          <cell r="B1191" t="str">
            <v>FPUS2</v>
          </cell>
          <cell r="G1191">
            <v>1940128.8</v>
          </cell>
        </row>
        <row r="1192">
          <cell r="B1192" t="str">
            <v>FPUS2</v>
          </cell>
          <cell r="G1192">
            <v>2312792.37</v>
          </cell>
        </row>
        <row r="1193">
          <cell r="B1193" t="str">
            <v>FPUS2</v>
          </cell>
          <cell r="G1193">
            <v>13576492.825000001</v>
          </cell>
        </row>
        <row r="1194">
          <cell r="B1194" t="str">
            <v>FPUS2</v>
          </cell>
          <cell r="G1194">
            <v>11658939.484000001</v>
          </cell>
        </row>
        <row r="1195">
          <cell r="B1195" t="str">
            <v>FPUS2</v>
          </cell>
          <cell r="G1195">
            <v>27170184.172000002</v>
          </cell>
        </row>
        <row r="1196">
          <cell r="B1196" t="str">
            <v>FPUS2</v>
          </cell>
          <cell r="G1196">
            <v>2748900</v>
          </cell>
        </row>
        <row r="1197">
          <cell r="B1197" t="str">
            <v>FPUS2</v>
          </cell>
          <cell r="G1197">
            <v>29751150.18</v>
          </cell>
        </row>
        <row r="1198">
          <cell r="B1198" t="str">
            <v>FPUS1</v>
          </cell>
          <cell r="G1198">
            <v>7560640.4831999997</v>
          </cell>
        </row>
        <row r="1199">
          <cell r="B1199" t="str">
            <v>FSUS2</v>
          </cell>
          <cell r="G1199">
            <v>213255000</v>
          </cell>
        </row>
        <row r="1200">
          <cell r="B1200" t="str">
            <v>FSUS2</v>
          </cell>
          <cell r="G1200">
            <v>303850000</v>
          </cell>
        </row>
        <row r="1201">
          <cell r="B1201" t="str">
            <v>FSUS2</v>
          </cell>
          <cell r="G1201">
            <v>304000000</v>
          </cell>
        </row>
        <row r="1202">
          <cell r="B1202" t="str">
            <v>FSUS2</v>
          </cell>
          <cell r="G1202">
            <v>305900000</v>
          </cell>
        </row>
        <row r="1203">
          <cell r="B1203" t="str">
            <v>FSUS2</v>
          </cell>
          <cell r="G1203">
            <v>314100000</v>
          </cell>
        </row>
        <row r="1204">
          <cell r="B1204" t="str">
            <v>FSUS2</v>
          </cell>
          <cell r="G1204">
            <v>304700000</v>
          </cell>
        </row>
        <row r="1205">
          <cell r="B1205" t="str">
            <v>FSUS3</v>
          </cell>
          <cell r="G1205">
            <v>314100000</v>
          </cell>
        </row>
        <row r="1206">
          <cell r="B1206" t="str">
            <v>FSUS2</v>
          </cell>
          <cell r="G1206">
            <v>304050000</v>
          </cell>
        </row>
        <row r="1207">
          <cell r="B1207" t="str">
            <v>FSUS2</v>
          </cell>
          <cell r="G1207">
            <v>303650000</v>
          </cell>
        </row>
        <row r="1208">
          <cell r="B1208" t="str">
            <v>FSUS2</v>
          </cell>
          <cell r="G1208">
            <v>305650000</v>
          </cell>
        </row>
        <row r="1209">
          <cell r="B1209" t="str">
            <v>FSEU2</v>
          </cell>
          <cell r="G1209">
            <v>612323906.39999998</v>
          </cell>
        </row>
        <row r="1210">
          <cell r="B1210" t="str">
            <v>FPUS2</v>
          </cell>
          <cell r="G1210">
            <v>304600</v>
          </cell>
        </row>
        <row r="1211">
          <cell r="B1211" t="str">
            <v>FPJY2</v>
          </cell>
          <cell r="G1211">
            <v>9010386</v>
          </cell>
        </row>
        <row r="1212">
          <cell r="B1212" t="str">
            <v>FPJY2</v>
          </cell>
          <cell r="G1212">
            <v>9010386</v>
          </cell>
        </row>
        <row r="1213">
          <cell r="B1213" t="str">
            <v>FPJY2</v>
          </cell>
          <cell r="G1213">
            <v>9010386</v>
          </cell>
        </row>
        <row r="1214">
          <cell r="B1214" t="str">
            <v>FPJY2</v>
          </cell>
          <cell r="G1214">
            <v>25502950.000000004</v>
          </cell>
        </row>
        <row r="1215">
          <cell r="B1215" t="str">
            <v>FPJY2</v>
          </cell>
          <cell r="G1215">
            <v>126562500</v>
          </cell>
        </row>
        <row r="1216">
          <cell r="B1216" t="str">
            <v>FPJY3</v>
          </cell>
          <cell r="G1216">
            <v>546996000</v>
          </cell>
        </row>
        <row r="1217">
          <cell r="B1217" t="str">
            <v>FPJY2</v>
          </cell>
          <cell r="G1217">
            <v>21024234.000000004</v>
          </cell>
        </row>
        <row r="1218">
          <cell r="B1218" t="str">
            <v>FPJY2</v>
          </cell>
          <cell r="G1218">
            <v>21024234.000000004</v>
          </cell>
        </row>
        <row r="1219">
          <cell r="B1219" t="str">
            <v>FPJY2</v>
          </cell>
          <cell r="G1219">
            <v>22622196.915170003</v>
          </cell>
        </row>
        <row r="1220">
          <cell r="B1220" t="str">
            <v>FPJY3</v>
          </cell>
          <cell r="G1220">
            <v>546996000</v>
          </cell>
        </row>
        <row r="1221">
          <cell r="B1221" t="str">
            <v>FPJY2</v>
          </cell>
          <cell r="G1221">
            <v>124925000</v>
          </cell>
        </row>
        <row r="1222">
          <cell r="B1222" t="str">
            <v>FPJY2</v>
          </cell>
          <cell r="G1222">
            <v>122975000</v>
          </cell>
        </row>
        <row r="1223">
          <cell r="B1223" t="str">
            <v>FPJY2</v>
          </cell>
          <cell r="G1223">
            <v>128305000</v>
          </cell>
        </row>
        <row r="1224">
          <cell r="B1224" t="str">
            <v>FPJY3</v>
          </cell>
          <cell r="G1224">
            <v>543341000</v>
          </cell>
        </row>
        <row r="1225">
          <cell r="B1225" t="str">
            <v>FPJY2</v>
          </cell>
          <cell r="G1225">
            <v>23663417.222010002</v>
          </cell>
        </row>
        <row r="1226">
          <cell r="B1226" t="str">
            <v>FPJY2</v>
          </cell>
          <cell r="G1226">
            <v>21024234.000000004</v>
          </cell>
        </row>
        <row r="1227">
          <cell r="B1227" t="str">
            <v>FPJY3</v>
          </cell>
          <cell r="G1227">
            <v>543341000</v>
          </cell>
        </row>
        <row r="1228">
          <cell r="B1228" t="str">
            <v>FPJY2</v>
          </cell>
          <cell r="G1228">
            <v>23364937.884160001</v>
          </cell>
        </row>
        <row r="1229">
          <cell r="B1229" t="str">
            <v>FPJY2</v>
          </cell>
          <cell r="G1229">
            <v>25783900</v>
          </cell>
        </row>
        <row r="1230">
          <cell r="B1230" t="str">
            <v>FPJY3</v>
          </cell>
          <cell r="G1230">
            <v>525776000</v>
          </cell>
        </row>
        <row r="1231">
          <cell r="B1231" t="str">
            <v>FSJY3</v>
          </cell>
          <cell r="G1231">
            <v>543341000</v>
          </cell>
        </row>
        <row r="1232">
          <cell r="B1232" t="str">
            <v>FSJY3</v>
          </cell>
          <cell r="G1232">
            <v>546996000</v>
          </cell>
        </row>
        <row r="1233">
          <cell r="B1233" t="str">
            <v>FSJY2</v>
          </cell>
          <cell r="G1233">
            <v>126562500</v>
          </cell>
        </row>
        <row r="1234">
          <cell r="B1234" t="str">
            <v>FSJY2</v>
          </cell>
          <cell r="G1234">
            <v>25783900</v>
          </cell>
        </row>
        <row r="1235">
          <cell r="B1235" t="str">
            <v>FSJY3</v>
          </cell>
          <cell r="G1235">
            <v>525776000</v>
          </cell>
        </row>
        <row r="1236">
          <cell r="B1236" t="str">
            <v>FSJY2</v>
          </cell>
          <cell r="G1236">
            <v>122975000</v>
          </cell>
        </row>
        <row r="1237">
          <cell r="B1237" t="str">
            <v>FSJY2</v>
          </cell>
          <cell r="G1237">
            <v>124925000</v>
          </cell>
        </row>
        <row r="1238">
          <cell r="B1238" t="str">
            <v>FSJY2</v>
          </cell>
          <cell r="G1238">
            <v>21119567.387919001</v>
          </cell>
        </row>
        <row r="1239">
          <cell r="B1239" t="str">
            <v>FSJY2</v>
          </cell>
          <cell r="G1239">
            <v>21119567.387919001</v>
          </cell>
        </row>
        <row r="1240">
          <cell r="B1240" t="str">
            <v>FSJY2</v>
          </cell>
          <cell r="G1240">
            <v>128305000</v>
          </cell>
        </row>
        <row r="1241">
          <cell r="B1241" t="str">
            <v>FSJY2</v>
          </cell>
          <cell r="G1241">
            <v>25502950.000000004</v>
          </cell>
        </row>
        <row r="1242">
          <cell r="B1242" t="str">
            <v>FSJY3</v>
          </cell>
          <cell r="G1242">
            <v>543341000</v>
          </cell>
        </row>
        <row r="1243">
          <cell r="B1243" t="str">
            <v>FSJY2</v>
          </cell>
          <cell r="G1243">
            <v>9414753.6023310013</v>
          </cell>
        </row>
        <row r="1244">
          <cell r="B1244" t="str">
            <v>FSJY2</v>
          </cell>
          <cell r="G1244">
            <v>9125260.4122680016</v>
          </cell>
        </row>
        <row r="1245">
          <cell r="B1245" t="str">
            <v>FSJY2</v>
          </cell>
          <cell r="G1245">
            <v>9414753.6023310013</v>
          </cell>
        </row>
        <row r="1246">
          <cell r="B1246" t="str">
            <v>FSJY2</v>
          </cell>
          <cell r="G1246">
            <v>22622196.915170003</v>
          </cell>
        </row>
        <row r="1247">
          <cell r="B1247" t="str">
            <v>FSJY2</v>
          </cell>
          <cell r="G1247">
            <v>21119567.387919001</v>
          </cell>
        </row>
        <row r="1248">
          <cell r="B1248" t="str">
            <v>FSJY2</v>
          </cell>
          <cell r="G1248">
            <v>23663417.222010002</v>
          </cell>
        </row>
        <row r="1249">
          <cell r="B1249" t="str">
            <v>FSJY2</v>
          </cell>
          <cell r="G1249">
            <v>23364937.884160001</v>
          </cell>
        </row>
        <row r="1250">
          <cell r="B1250" t="str">
            <v>FSJY3</v>
          </cell>
          <cell r="G1250">
            <v>546996000</v>
          </cell>
        </row>
        <row r="1251">
          <cell r="B1251" t="str">
            <v>FPUS3</v>
          </cell>
          <cell r="G1251">
            <v>543340757.31030011</v>
          </cell>
        </row>
        <row r="1252">
          <cell r="B1252" t="str">
            <v>FPUS3</v>
          </cell>
          <cell r="G1252">
            <v>543340757.31030011</v>
          </cell>
        </row>
        <row r="1253">
          <cell r="B1253" t="str">
            <v>FPUS3</v>
          </cell>
          <cell r="G1253">
            <v>546995515.97130001</v>
          </cell>
        </row>
        <row r="1254">
          <cell r="B1254" t="str">
            <v>FPUS3</v>
          </cell>
          <cell r="G1254">
            <v>546995515.97130001</v>
          </cell>
        </row>
        <row r="1255">
          <cell r="B1255" t="str">
            <v>FPUS3</v>
          </cell>
          <cell r="G1255">
            <v>525775862.36340004</v>
          </cell>
        </row>
        <row r="1256">
          <cell r="B1256" t="str">
            <v>FPUS2</v>
          </cell>
          <cell r="G1256">
            <v>23663431.815000001</v>
          </cell>
        </row>
        <row r="1257">
          <cell r="B1257" t="str">
            <v>FPUS2</v>
          </cell>
          <cell r="G1257">
            <v>23364952.1754</v>
          </cell>
        </row>
        <row r="1258">
          <cell r="B1258" t="str">
            <v>FPUS2</v>
          </cell>
          <cell r="G1258">
            <v>22622210.8506</v>
          </cell>
        </row>
        <row r="1259">
          <cell r="B1259" t="str">
            <v>FPUS2</v>
          </cell>
          <cell r="G1259">
            <v>122970779.26800001</v>
          </cell>
        </row>
        <row r="1260">
          <cell r="B1260" t="str">
            <v>FPUS2</v>
          </cell>
          <cell r="G1260">
            <v>124948453.602</v>
          </cell>
        </row>
        <row r="1261">
          <cell r="B1261" t="str">
            <v>FPUS2</v>
          </cell>
          <cell r="G1261">
            <v>9125256.8925000001</v>
          </cell>
        </row>
        <row r="1262">
          <cell r="B1262" t="str">
            <v>FPUS2</v>
          </cell>
          <cell r="G1262">
            <v>25502933.557999998</v>
          </cell>
        </row>
        <row r="1263">
          <cell r="B1263" t="str">
            <v>FPUS2</v>
          </cell>
          <cell r="G1263">
            <v>25783898.088500001</v>
          </cell>
        </row>
        <row r="1264">
          <cell r="B1264" t="str">
            <v>FPUS2</v>
          </cell>
          <cell r="G1264">
            <v>9414749.4749999996</v>
          </cell>
        </row>
        <row r="1265">
          <cell r="B1265" t="str">
            <v>FPUS2</v>
          </cell>
          <cell r="G1265">
            <v>9414749.4749999996</v>
          </cell>
        </row>
        <row r="1266">
          <cell r="B1266" t="str">
            <v>FPUS2</v>
          </cell>
          <cell r="G1266">
            <v>21119558.895</v>
          </cell>
        </row>
        <row r="1267">
          <cell r="B1267" t="str">
            <v>FPUS2</v>
          </cell>
          <cell r="G1267">
            <v>21119558.895</v>
          </cell>
        </row>
        <row r="1268">
          <cell r="B1268" t="str">
            <v>FPUS2</v>
          </cell>
          <cell r="G1268">
            <v>21119558.895</v>
          </cell>
        </row>
        <row r="1269">
          <cell r="B1269" t="str">
            <v>FPUS2</v>
          </cell>
          <cell r="G1269">
            <v>126562499.7975</v>
          </cell>
        </row>
        <row r="1270">
          <cell r="B1270" t="str">
            <v>FPUS2</v>
          </cell>
          <cell r="G1270">
            <v>128305084.8792</v>
          </cell>
        </row>
        <row r="1271">
          <cell r="B1271" t="str">
            <v>FPUS2</v>
          </cell>
          <cell r="G1271">
            <v>50411895.752549998</v>
          </cell>
        </row>
        <row r="1272">
          <cell r="B1272" t="str">
            <v>FPUS2</v>
          </cell>
          <cell r="G1272">
            <v>51375731.327849999</v>
          </cell>
        </row>
        <row r="1273">
          <cell r="B1273" t="str">
            <v>FPUS3</v>
          </cell>
          <cell r="G1273">
            <v>366146305.54694998</v>
          </cell>
        </row>
        <row r="1274">
          <cell r="B1274" t="str">
            <v>FSUS3</v>
          </cell>
          <cell r="G1274">
            <v>546995515.97130001</v>
          </cell>
        </row>
        <row r="1275">
          <cell r="B1275" t="str">
            <v>FSUS3</v>
          </cell>
          <cell r="G1275">
            <v>546995515.97130001</v>
          </cell>
        </row>
        <row r="1276">
          <cell r="B1276" t="str">
            <v>FSUS3</v>
          </cell>
          <cell r="G1276">
            <v>543340757.31030011</v>
          </cell>
        </row>
        <row r="1277">
          <cell r="B1277" t="str">
            <v>FSUS3</v>
          </cell>
          <cell r="G1277">
            <v>543340757.31030011</v>
          </cell>
        </row>
        <row r="1278">
          <cell r="B1278" t="str">
            <v>FSUS3</v>
          </cell>
          <cell r="G1278">
            <v>525775862.36340004</v>
          </cell>
        </row>
        <row r="1279">
          <cell r="B1279" t="str">
            <v>FSUS2</v>
          </cell>
          <cell r="G1279">
            <v>128305084.8792</v>
          </cell>
        </row>
        <row r="1280">
          <cell r="B1280" t="str">
            <v>FSUS2</v>
          </cell>
          <cell r="G1280">
            <v>126562499.7975</v>
          </cell>
        </row>
        <row r="1281">
          <cell r="B1281" t="str">
            <v>FSUS2</v>
          </cell>
          <cell r="G1281">
            <v>21024225.7425</v>
          </cell>
        </row>
        <row r="1282">
          <cell r="B1282" t="str">
            <v>FSUS2</v>
          </cell>
          <cell r="G1282">
            <v>25783898.088500001</v>
          </cell>
        </row>
        <row r="1283">
          <cell r="B1283" t="str">
            <v>FSUS2</v>
          </cell>
          <cell r="G1283">
            <v>21024225.7425</v>
          </cell>
        </row>
        <row r="1284">
          <cell r="B1284" t="str">
            <v>FSUS2</v>
          </cell>
          <cell r="G1284">
            <v>21024225.7425</v>
          </cell>
        </row>
        <row r="1285">
          <cell r="B1285" t="str">
            <v>FSUS2</v>
          </cell>
          <cell r="G1285">
            <v>25502933.557999998</v>
          </cell>
        </row>
        <row r="1286">
          <cell r="B1286" t="str">
            <v>FSUS2</v>
          </cell>
          <cell r="G1286">
            <v>122970779.26800001</v>
          </cell>
        </row>
        <row r="1287">
          <cell r="B1287" t="str">
            <v>FSUS2</v>
          </cell>
          <cell r="G1287">
            <v>124948453.602</v>
          </cell>
        </row>
        <row r="1288">
          <cell r="B1288" t="str">
            <v>FSUS2</v>
          </cell>
          <cell r="G1288">
            <v>23364952.1754</v>
          </cell>
        </row>
        <row r="1289">
          <cell r="B1289" t="str">
            <v>FSUS2</v>
          </cell>
          <cell r="G1289">
            <v>23663431.815000001</v>
          </cell>
        </row>
        <row r="1290">
          <cell r="B1290" t="str">
            <v>FSUS2</v>
          </cell>
          <cell r="G1290">
            <v>9010382.2874999996</v>
          </cell>
        </row>
        <row r="1291">
          <cell r="B1291" t="str">
            <v>FSUS2</v>
          </cell>
          <cell r="G1291">
            <v>9010382.2874999996</v>
          </cell>
        </row>
        <row r="1292">
          <cell r="B1292" t="str">
            <v>FSUS2</v>
          </cell>
          <cell r="G1292">
            <v>9010382.2874999996</v>
          </cell>
        </row>
        <row r="1293">
          <cell r="B1293" t="str">
            <v>FSUS2</v>
          </cell>
          <cell r="G1293">
            <v>22622210.8506</v>
          </cell>
        </row>
        <row r="65536">
          <cell r="B65536" t="str">
            <v>Cur/P/S</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Sundry Deposits"/>
      <sheetName val="BS-DOM"/>
      <sheetName val="BS-OVS"/>
      <sheetName val="BSCOMBINED "/>
      <sheetName val="Balance Sheet"/>
      <sheetName val="Profit&amp;Loss-Rev"/>
      <sheetName val="1"/>
      <sheetName val="2 - 5.3"/>
      <sheetName val="6 - 9.2"/>
      <sheetName val="Note 10-10.1"/>
      <sheetName val="Note 10.2-10.7"/>
      <sheetName val="Note 11 - 12.1"/>
      <sheetName val="10-11.1"/>
      <sheetName val="12-14.9"/>
      <sheetName val="Note 16.2-18"/>
      <sheetName val="Note 22-23"/>
      <sheetName val="15-19"/>
      <sheetName val="20-21"/>
      <sheetName val="22"/>
      <sheetName val="Maturity Investments"/>
      <sheetName val="Maturities of AL OS"/>
      <sheetName val="23"/>
      <sheetName val="Int Yield -OS"/>
      <sheetName val="Int Yield- Dom"/>
      <sheetName val="24-25"/>
      <sheetName val="26"/>
      <sheetName val="27.1, 27.2"/>
      <sheetName val="27.3-DOM"/>
      <sheetName val="27.3-OVS"/>
      <sheetName val="28"/>
      <sheetName val="Currency Risk OVS+UBL"/>
      <sheetName val="Currency Risk DOM"/>
      <sheetName val="Cash flow"/>
      <sheetName val="Maturity of Deposits -KP "/>
      <sheetName val="CFW"/>
      <sheetName val="Note 28.1-30"/>
      <sheetName val="Note 37-38"/>
      <sheetName val="Note 42.2-44"/>
      <sheetName val="T-BILL"/>
      <sheetName val="BS_OVS"/>
      <sheetName val="I-BR"/>
      <sheetName val="Sheet2"/>
      <sheetName val="Implied Rate"/>
      <sheetName val="BSDOMOVS"/>
      <sheetName val="I-B"/>
      <sheetName val="Revised Budget as per CNPP"/>
      <sheetName val="AL905"/>
      <sheetName val="last qrt2001"/>
      <sheetName val="Sundry_Deposits"/>
      <sheetName val="BSCOMBINED_"/>
      <sheetName val="Balance_Sheet"/>
      <sheetName val="2_-_5_3"/>
      <sheetName val="6_-_9_2"/>
      <sheetName val="Note_10-10_1"/>
      <sheetName val="Note_10_2-10_7"/>
      <sheetName val="Note_11_-_12_1"/>
      <sheetName val="10-11_1"/>
      <sheetName val="12-14_9"/>
      <sheetName val="Note_16_2-18"/>
      <sheetName val="Note_22-23"/>
      <sheetName val="Maturity_Investments"/>
      <sheetName val="Maturities_of_AL_OS"/>
      <sheetName val="Int_Yield_-OS"/>
      <sheetName val="Int_Yield-_Dom"/>
      <sheetName val="27_1,_27_2"/>
      <sheetName val="27_3-DOM"/>
      <sheetName val="27_3-OVS"/>
      <sheetName val="Currency_Risk_OVS+UBL"/>
      <sheetName val="Currency_Risk_DOM"/>
      <sheetName val="Cash_flow"/>
      <sheetName val="Maturity_of_Deposits_-KP_"/>
      <sheetName val="Note_28_1-30"/>
      <sheetName val="Note_37-38"/>
      <sheetName val="Note_42_2-44"/>
      <sheetName val="Implied_Rate"/>
      <sheetName val="Revised_Budget_as_per_CNP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Input"/>
      <sheetName val="TOTAL P&amp;L"/>
      <sheetName val="T&amp;D"/>
      <sheetName val="Prf sumry"/>
      <sheetName val="bsheet"/>
      <sheetName val="Ratios"/>
      <sheetName val="Toyota PL ckd"/>
      <sheetName val="cbu pl"/>
      <sheetName val="Toyota ckd_cbu"/>
      <sheetName val="Cuore PL ckd"/>
      <sheetName val="Cuore PL ckd_parts"/>
      <sheetName val="consld pl"/>
      <sheetName val="C Sheet ckd cbu"/>
      <sheetName val="Cashflow"/>
      <sheetName val="Invetory level"/>
      <sheetName val="comparision"/>
      <sheetName val="Sheet1 (3)"/>
      <sheetName val="Sheet1 (2)"/>
      <sheetName val="CKD Variant"/>
      <sheetName val="CBU Variant"/>
      <sheetName val="SUMMARY"/>
      <sheetName val="Sales Plan"/>
      <sheetName val="Reconcilation CKD "/>
      <sheetName val="Reconciliation 2"/>
      <sheetName val="OBJECTIVES"/>
      <sheetName val="R"/>
      <sheetName val="Final Budget 2002-2003"/>
      <sheetName val="in time arr"/>
      <sheetName val="TOTAL_P&amp;L"/>
      <sheetName val="Prf_sumry"/>
      <sheetName val="Toyota_PL_ckd"/>
      <sheetName val="cbu_pl"/>
      <sheetName val="Toyota_ckd_cbu"/>
      <sheetName val="Cuore_PL_ckd"/>
      <sheetName val="Cuore_PL_ckd_parts"/>
      <sheetName val="consld_pl"/>
      <sheetName val="C_Sheet_ckd_cbu"/>
      <sheetName val="Invetory_level"/>
      <sheetName val="Sheet1_(3)"/>
      <sheetName val="Sheet1_(2)"/>
      <sheetName val="CKD_Variant"/>
      <sheetName val="CBU_Variant"/>
      <sheetName val="Sales_Plan"/>
      <sheetName val="Reconcilation_CKD_"/>
      <sheetName val="Reconciliation_2"/>
      <sheetName val="TOTAL_P&amp;L1"/>
      <sheetName val="Prf_sumry1"/>
      <sheetName val="Toyota_PL_ckd1"/>
      <sheetName val="cbu_pl1"/>
      <sheetName val="Toyota_ckd_cbu1"/>
      <sheetName val="Cuore_PL_ckd1"/>
      <sheetName val="Cuore_PL_ckd_parts1"/>
      <sheetName val="consld_pl1"/>
      <sheetName val="C_Sheet_ckd_cbu1"/>
      <sheetName val="Invetory_level1"/>
      <sheetName val="Sheet1_(3)1"/>
      <sheetName val="Sheet1_(2)1"/>
      <sheetName val="CKD_Variant1"/>
      <sheetName val="CBU_Variant1"/>
      <sheetName val="Sales_Plan1"/>
      <sheetName val="Reconcilation_CKD_1"/>
      <sheetName val="Reconciliation_21"/>
      <sheetName val="Final_Budget_2002-2003"/>
      <sheetName val="in_time_arr"/>
      <sheetName val="ELEC. METER READINGS(Annex-A)"/>
      <sheetName val="AC-CODES"/>
      <sheetName val="ATI Payable"/>
      <sheetName val="ISBL-J10"/>
      <sheetName val="BQ Working"/>
      <sheetName val="PipWT"/>
      <sheetName val="FIB-TFC"/>
      <sheetName val="FIB"/>
      <sheetName val="ADD TAXDEP  FIG "/>
      <sheetName val="Adj_EBITDA"/>
      <sheetName val="Adj_EV"/>
      <sheetName val="BVPS"/>
      <sheetName val="EBITDA"/>
      <sheetName val="EV"/>
      <sheetName val="Gross_Yield"/>
      <sheetName val="Start &amp;_EPS"/>
      <sheetName val="PE"/>
      <sheetName val="Recomm"/>
      <sheetName val="corporate"/>
      <sheetName val="middle market"/>
      <sheetName val="sme"/>
      <sheetName val="e"/>
      <sheetName val="22 - 23.1 (C)"/>
      <sheetName val="PROFIT AND LOSS LEADS"/>
      <sheetName val="Balance Sheet Main"/>
      <sheetName val="P&amp;L Commentary"/>
    </sheetNames>
    <sheetDataSet>
      <sheetData sheetId="0"/>
      <sheetData sheetId="1">
        <row r="31">
          <cell r="B31">
            <v>5</v>
          </cell>
          <cell r="C31">
            <v>3</v>
          </cell>
          <cell r="D31">
            <v>2</v>
          </cell>
          <cell r="E31">
            <v>2</v>
          </cell>
          <cell r="F31">
            <v>3</v>
          </cell>
          <cell r="G31">
            <v>6</v>
          </cell>
          <cell r="H31">
            <v>5</v>
          </cell>
          <cell r="I31">
            <v>3</v>
          </cell>
          <cell r="J31">
            <v>2</v>
          </cell>
          <cell r="K31">
            <v>2</v>
          </cell>
          <cell r="L31">
            <v>3</v>
          </cell>
          <cell r="M31">
            <v>6</v>
          </cell>
          <cell r="N31">
            <v>42</v>
          </cell>
        </row>
        <row r="32">
          <cell r="B32">
            <v>10</v>
          </cell>
          <cell r="C32">
            <v>10</v>
          </cell>
          <cell r="D32">
            <v>10</v>
          </cell>
          <cell r="E32">
            <v>10</v>
          </cell>
          <cell r="F32">
            <v>10</v>
          </cell>
          <cell r="G32">
            <v>10</v>
          </cell>
          <cell r="H32">
            <v>10</v>
          </cell>
          <cell r="I32">
            <v>10</v>
          </cell>
          <cell r="J32">
            <v>10</v>
          </cell>
          <cell r="K32">
            <v>10</v>
          </cell>
          <cell r="L32">
            <v>10</v>
          </cell>
          <cell r="M32">
            <v>10</v>
          </cell>
          <cell r="N32">
            <v>120</v>
          </cell>
          <cell r="O32" t="str">
            <v>Hiace - Commuter</v>
          </cell>
        </row>
        <row r="33">
          <cell r="B33">
            <v>10</v>
          </cell>
          <cell r="C33">
            <v>10</v>
          </cell>
          <cell r="D33">
            <v>10</v>
          </cell>
          <cell r="E33">
            <v>10</v>
          </cell>
          <cell r="F33">
            <v>10</v>
          </cell>
          <cell r="G33">
            <v>10</v>
          </cell>
          <cell r="H33">
            <v>10</v>
          </cell>
          <cell r="I33">
            <v>10</v>
          </cell>
          <cell r="J33">
            <v>10</v>
          </cell>
          <cell r="K33">
            <v>10</v>
          </cell>
          <cell r="L33">
            <v>10</v>
          </cell>
          <cell r="M33">
            <v>10</v>
          </cell>
          <cell r="N33">
            <v>120</v>
          </cell>
          <cell r="O33" t="str">
            <v>Hiace - Panle Van</v>
          </cell>
        </row>
        <row r="34">
          <cell r="B34">
            <v>0</v>
          </cell>
          <cell r="C34">
            <v>0</v>
          </cell>
          <cell r="D34">
            <v>0</v>
          </cell>
          <cell r="E34">
            <v>0</v>
          </cell>
          <cell r="F34">
            <v>0</v>
          </cell>
          <cell r="G34">
            <v>0</v>
          </cell>
          <cell r="H34">
            <v>1</v>
          </cell>
          <cell r="I34">
            <v>0</v>
          </cell>
          <cell r="J34">
            <v>0</v>
          </cell>
          <cell r="K34">
            <v>0</v>
          </cell>
          <cell r="L34">
            <v>0</v>
          </cell>
          <cell r="M34">
            <v>1</v>
          </cell>
          <cell r="N34">
            <v>2</v>
          </cell>
          <cell r="O34" t="str">
            <v>Coaster</v>
          </cell>
        </row>
        <row r="35">
          <cell r="B35">
            <v>103</v>
          </cell>
          <cell r="D35">
            <v>81</v>
          </cell>
          <cell r="E35">
            <v>22</v>
          </cell>
          <cell r="F35" t="str">
            <v xml:space="preserve"> G.P. - Parts</v>
          </cell>
          <cell r="G35">
            <v>44200000.00000006</v>
          </cell>
          <cell r="H35">
            <v>0</v>
          </cell>
          <cell r="I35">
            <v>44200000.00000006</v>
          </cell>
        </row>
        <row r="36">
          <cell r="B36">
            <v>0</v>
          </cell>
          <cell r="E36">
            <v>0</v>
          </cell>
          <cell r="F36" t="str">
            <v>Oil</v>
          </cell>
        </row>
        <row r="37">
          <cell r="B37">
            <v>35</v>
          </cell>
          <cell r="C37">
            <v>31</v>
          </cell>
          <cell r="D37">
            <v>30</v>
          </cell>
          <cell r="E37">
            <v>30</v>
          </cell>
          <cell r="F37">
            <v>31</v>
          </cell>
          <cell r="G37">
            <v>36</v>
          </cell>
          <cell r="H37">
            <v>35</v>
          </cell>
          <cell r="I37">
            <v>32</v>
          </cell>
          <cell r="J37">
            <v>30</v>
          </cell>
          <cell r="K37">
            <v>29</v>
          </cell>
          <cell r="L37">
            <v>31</v>
          </cell>
          <cell r="M37">
            <v>37</v>
          </cell>
          <cell r="N37">
            <v>387</v>
          </cell>
        </row>
        <row r="38">
          <cell r="B38">
            <v>1245</v>
          </cell>
          <cell r="C38">
            <v>1421</v>
          </cell>
          <cell r="D38">
            <v>1451</v>
          </cell>
          <cell r="E38">
            <v>1580</v>
          </cell>
          <cell r="F38">
            <v>1201</v>
          </cell>
          <cell r="G38">
            <v>1237</v>
          </cell>
          <cell r="H38">
            <v>1635</v>
          </cell>
          <cell r="I38">
            <v>1332</v>
          </cell>
          <cell r="J38">
            <v>1410</v>
          </cell>
          <cell r="K38">
            <v>1319</v>
          </cell>
          <cell r="L38">
            <v>1311</v>
          </cell>
          <cell r="M38">
            <v>1345</v>
          </cell>
          <cell r="N38">
            <v>16487</v>
          </cell>
        </row>
        <row r="39">
          <cell r="B39">
            <v>30</v>
          </cell>
          <cell r="C39">
            <v>25</v>
          </cell>
          <cell r="D39">
            <v>27</v>
          </cell>
          <cell r="E39">
            <v>672</v>
          </cell>
          <cell r="F39">
            <v>675</v>
          </cell>
          <cell r="G39">
            <v>671</v>
          </cell>
          <cell r="H39">
            <v>176</v>
          </cell>
          <cell r="I39">
            <v>27</v>
          </cell>
          <cell r="J39">
            <v>31</v>
          </cell>
          <cell r="K39">
            <v>25</v>
          </cell>
          <cell r="L39">
            <v>27</v>
          </cell>
          <cell r="M39">
            <v>27</v>
          </cell>
          <cell r="N39">
            <v>2413</v>
          </cell>
        </row>
        <row r="40">
          <cell r="B40">
            <v>1275</v>
          </cell>
          <cell r="C40">
            <v>1446</v>
          </cell>
          <cell r="D40">
            <v>1478</v>
          </cell>
          <cell r="E40">
            <v>2252</v>
          </cell>
          <cell r="F40">
            <v>1876</v>
          </cell>
          <cell r="G40">
            <v>1908</v>
          </cell>
          <cell r="H40">
            <v>1811</v>
          </cell>
          <cell r="I40">
            <v>1359</v>
          </cell>
          <cell r="J40">
            <v>1441</v>
          </cell>
          <cell r="K40">
            <v>1344</v>
          </cell>
          <cell r="L40">
            <v>1338</v>
          </cell>
          <cell r="M40">
            <v>1372</v>
          </cell>
          <cell r="N40">
            <v>18900</v>
          </cell>
        </row>
        <row r="41">
          <cell r="B41">
            <v>910</v>
          </cell>
          <cell r="C41">
            <v>1090</v>
          </cell>
          <cell r="D41">
            <v>1121</v>
          </cell>
          <cell r="E41">
            <v>1250</v>
          </cell>
          <cell r="F41">
            <v>870</v>
          </cell>
          <cell r="G41">
            <v>901</v>
          </cell>
          <cell r="H41">
            <v>1250</v>
          </cell>
          <cell r="I41">
            <v>950</v>
          </cell>
          <cell r="J41">
            <v>1030</v>
          </cell>
          <cell r="K41">
            <v>940</v>
          </cell>
          <cell r="L41">
            <v>930</v>
          </cell>
          <cell r="M41">
            <v>958</v>
          </cell>
          <cell r="N41">
            <v>12200</v>
          </cell>
        </row>
        <row r="42">
          <cell r="B42">
            <v>910</v>
          </cell>
          <cell r="C42">
            <v>1090</v>
          </cell>
          <cell r="D42">
            <v>1121</v>
          </cell>
          <cell r="E42">
            <v>1250</v>
          </cell>
          <cell r="F42">
            <v>870</v>
          </cell>
          <cell r="G42">
            <v>901</v>
          </cell>
          <cell r="H42">
            <v>1250</v>
          </cell>
          <cell r="I42">
            <v>950</v>
          </cell>
          <cell r="J42">
            <v>1030</v>
          </cell>
          <cell r="K42">
            <v>940</v>
          </cell>
          <cell r="L42">
            <v>930</v>
          </cell>
          <cell r="M42">
            <v>958</v>
          </cell>
          <cell r="N42">
            <v>12200</v>
          </cell>
        </row>
        <row r="43">
          <cell r="B43">
            <v>0</v>
          </cell>
          <cell r="C43">
            <v>0</v>
          </cell>
          <cell r="D43">
            <v>0</v>
          </cell>
          <cell r="E43">
            <v>0</v>
          </cell>
          <cell r="F43">
            <v>0</v>
          </cell>
          <cell r="G43">
            <v>0</v>
          </cell>
          <cell r="H43">
            <v>0</v>
          </cell>
          <cell r="I43">
            <v>0</v>
          </cell>
          <cell r="J43">
            <v>0</v>
          </cell>
          <cell r="K43">
            <v>0</v>
          </cell>
          <cell r="L43">
            <v>0</v>
          </cell>
          <cell r="M43">
            <v>0</v>
          </cell>
          <cell r="N43">
            <v>0</v>
          </cell>
        </row>
        <row r="44">
          <cell r="C44" t="str">
            <v>Budget 2002-2003</v>
          </cell>
          <cell r="G44" t="str">
            <v xml:space="preserve">Results   2001-2002 </v>
          </cell>
          <cell r="K44" t="str">
            <v>Variance Favorable / (Adverse)</v>
          </cell>
        </row>
        <row r="45">
          <cell r="C45" t="str">
            <v>CKD</v>
          </cell>
          <cell r="D45">
            <v>391.12</v>
          </cell>
          <cell r="E45" t="str">
            <v>Total</v>
          </cell>
          <cell r="F45" t="str">
            <v>% of Sales</v>
          </cell>
          <cell r="G45" t="str">
            <v xml:space="preserve">CKD </v>
          </cell>
          <cell r="H45" t="str">
            <v xml:space="preserve">CBU </v>
          </cell>
          <cell r="I45" t="str">
            <v>Total</v>
          </cell>
          <cell r="J45" t="str">
            <v>% of Sales</v>
          </cell>
          <cell r="K45" t="str">
            <v xml:space="preserve">CKD </v>
          </cell>
          <cell r="L45" t="str">
            <v xml:space="preserve">CBU </v>
          </cell>
          <cell r="M45" t="str">
            <v>Total</v>
          </cell>
          <cell r="N45" t="str">
            <v xml:space="preserve">% </v>
          </cell>
        </row>
        <row r="46">
          <cell r="C46">
            <v>16100</v>
          </cell>
          <cell r="D46">
            <v>387</v>
          </cell>
          <cell r="E46">
            <v>16487</v>
          </cell>
          <cell r="G46">
            <v>11066</v>
          </cell>
          <cell r="H46">
            <v>172</v>
          </cell>
          <cell r="I46">
            <v>11238</v>
          </cell>
          <cell r="J46" t="str">
            <v>Rupees Per Unit</v>
          </cell>
          <cell r="K46">
            <v>5034</v>
          </cell>
          <cell r="L46">
            <v>215</v>
          </cell>
          <cell r="M46">
            <v>5249</v>
          </cell>
          <cell r="O46" t="str">
            <v>Sales Unit</v>
          </cell>
        </row>
        <row r="47">
          <cell r="B47">
            <v>914</v>
          </cell>
          <cell r="C47">
            <v>945</v>
          </cell>
          <cell r="D47">
            <v>976</v>
          </cell>
          <cell r="E47">
            <v>1007</v>
          </cell>
          <cell r="F47">
            <v>1038</v>
          </cell>
          <cell r="G47">
            <v>1069</v>
          </cell>
          <cell r="H47">
            <v>1100</v>
          </cell>
          <cell r="I47">
            <v>1131</v>
          </cell>
          <cell r="J47">
            <v>1162</v>
          </cell>
          <cell r="K47">
            <v>1193</v>
          </cell>
          <cell r="L47">
            <v>1224</v>
          </cell>
          <cell r="M47">
            <v>1255</v>
          </cell>
        </row>
        <row r="48">
          <cell r="B48">
            <v>200657</v>
          </cell>
          <cell r="C48">
            <v>200657</v>
          </cell>
          <cell r="D48">
            <v>200657</v>
          </cell>
          <cell r="E48">
            <v>200657</v>
          </cell>
          <cell r="F48">
            <v>200657</v>
          </cell>
          <cell r="G48">
            <v>200657</v>
          </cell>
          <cell r="H48">
            <v>200326</v>
          </cell>
          <cell r="I48">
            <v>200326</v>
          </cell>
          <cell r="J48">
            <v>200326</v>
          </cell>
          <cell r="K48">
            <v>200326</v>
          </cell>
          <cell r="L48">
            <v>200326</v>
          </cell>
          <cell r="M48">
            <v>200326</v>
          </cell>
          <cell r="N48">
            <v>0.5600495053866652</v>
          </cell>
          <cell r="O48" t="str">
            <v>Net Sales</v>
          </cell>
        </row>
        <row r="49">
          <cell r="B49">
            <v>0</v>
          </cell>
          <cell r="C49">
            <v>0</v>
          </cell>
          <cell r="D49">
            <v>0</v>
          </cell>
          <cell r="E49">
            <v>0</v>
          </cell>
          <cell r="F49">
            <v>0</v>
          </cell>
          <cell r="G49">
            <v>0</v>
          </cell>
          <cell r="H49">
            <v>0</v>
          </cell>
          <cell r="I49">
            <v>0</v>
          </cell>
          <cell r="J49">
            <v>0</v>
          </cell>
          <cell r="K49">
            <v>0</v>
          </cell>
          <cell r="L49">
            <v>0</v>
          </cell>
          <cell r="M49">
            <v>0</v>
          </cell>
          <cell r="O49" t="str">
            <v>Cost of Sales</v>
          </cell>
        </row>
        <row r="50">
          <cell r="B50">
            <v>208301</v>
          </cell>
          <cell r="C50">
            <v>208301</v>
          </cell>
          <cell r="D50">
            <v>208301</v>
          </cell>
          <cell r="E50">
            <v>208301</v>
          </cell>
          <cell r="F50">
            <v>208301</v>
          </cell>
          <cell r="G50">
            <v>208301</v>
          </cell>
          <cell r="H50">
            <v>207970</v>
          </cell>
          <cell r="I50">
            <v>207970</v>
          </cell>
          <cell r="J50">
            <v>207970</v>
          </cell>
          <cell r="K50">
            <v>207970</v>
          </cell>
          <cell r="L50">
            <v>207970</v>
          </cell>
          <cell r="M50">
            <v>207970</v>
          </cell>
          <cell r="N50">
            <v>-0.61131210375319134</v>
          </cell>
          <cell r="O50" t="str">
            <v>Variable Cost (CKD Vendor Parts &amp; Consumables)</v>
          </cell>
        </row>
        <row r="51">
          <cell r="B51">
            <v>230254</v>
          </cell>
          <cell r="C51">
            <v>230254</v>
          </cell>
          <cell r="D51">
            <v>230254</v>
          </cell>
          <cell r="E51">
            <v>230254</v>
          </cell>
          <cell r="F51">
            <v>230254</v>
          </cell>
          <cell r="G51">
            <v>230254</v>
          </cell>
          <cell r="H51">
            <v>229923</v>
          </cell>
          <cell r="I51">
            <v>229923</v>
          </cell>
          <cell r="J51">
            <v>229923</v>
          </cell>
          <cell r="K51">
            <v>229923</v>
          </cell>
          <cell r="L51">
            <v>229923</v>
          </cell>
          <cell r="M51">
            <v>229923</v>
          </cell>
          <cell r="O51" t="str">
            <v>Conversion Cost:</v>
          </cell>
        </row>
        <row r="52">
          <cell r="B52">
            <v>0</v>
          </cell>
          <cell r="C52">
            <v>0</v>
          </cell>
          <cell r="D52">
            <v>0</v>
          </cell>
          <cell r="E52">
            <v>0</v>
          </cell>
          <cell r="F52">
            <v>0</v>
          </cell>
          <cell r="G52">
            <v>0</v>
          </cell>
          <cell r="H52">
            <v>0</v>
          </cell>
          <cell r="I52">
            <v>0</v>
          </cell>
          <cell r="J52">
            <v>0</v>
          </cell>
          <cell r="K52">
            <v>0</v>
          </cell>
          <cell r="L52">
            <v>0</v>
          </cell>
          <cell r="M52">
            <v>0</v>
          </cell>
          <cell r="N52">
            <v>-1.6179027081113066E-2</v>
          </cell>
          <cell r="P52" t="str">
            <v>Salaries &amp; Wages</v>
          </cell>
        </row>
        <row r="53">
          <cell r="B53">
            <v>230311</v>
          </cell>
          <cell r="C53">
            <v>230311</v>
          </cell>
          <cell r="D53">
            <v>230311</v>
          </cell>
          <cell r="E53">
            <v>230311</v>
          </cell>
          <cell r="F53">
            <v>230311</v>
          </cell>
          <cell r="G53">
            <v>230311</v>
          </cell>
          <cell r="H53">
            <v>229980</v>
          </cell>
          <cell r="I53">
            <v>229980</v>
          </cell>
          <cell r="J53">
            <v>229980</v>
          </cell>
          <cell r="K53">
            <v>229980</v>
          </cell>
          <cell r="L53">
            <v>229980</v>
          </cell>
          <cell r="M53">
            <v>229980</v>
          </cell>
          <cell r="N53" t="e">
            <v>#DIV/0!</v>
          </cell>
          <cell r="P53" t="str">
            <v>Utilities</v>
          </cell>
        </row>
        <row r="54">
          <cell r="B54">
            <v>0</v>
          </cell>
          <cell r="C54">
            <v>0</v>
          </cell>
          <cell r="D54">
            <v>0</v>
          </cell>
          <cell r="E54">
            <v>0</v>
          </cell>
          <cell r="F54">
            <v>0</v>
          </cell>
          <cell r="G54">
            <v>0</v>
          </cell>
          <cell r="H54">
            <v>0</v>
          </cell>
          <cell r="I54">
            <v>0</v>
          </cell>
          <cell r="J54">
            <v>0</v>
          </cell>
          <cell r="K54">
            <v>0</v>
          </cell>
          <cell r="L54">
            <v>0</v>
          </cell>
          <cell r="M54">
            <v>0</v>
          </cell>
          <cell r="N54">
            <v>-8.7700644222185584E-2</v>
          </cell>
          <cell r="P54" t="str">
            <v>Depreciation</v>
          </cell>
        </row>
        <row r="55">
          <cell r="B55">
            <v>202074</v>
          </cell>
          <cell r="C55">
            <v>202074</v>
          </cell>
          <cell r="D55">
            <v>202074</v>
          </cell>
          <cell r="E55">
            <v>202074</v>
          </cell>
          <cell r="F55">
            <v>202074</v>
          </cell>
          <cell r="G55">
            <v>202074</v>
          </cell>
          <cell r="H55">
            <v>201743</v>
          </cell>
          <cell r="I55">
            <v>201743</v>
          </cell>
          <cell r="J55">
            <v>201743</v>
          </cell>
          <cell r="K55">
            <v>201743</v>
          </cell>
          <cell r="L55">
            <v>201743</v>
          </cell>
          <cell r="M55">
            <v>201743</v>
          </cell>
          <cell r="N55">
            <v>-0.12668914552994412</v>
          </cell>
          <cell r="P55" t="str">
            <v>Other Factory overhead</v>
          </cell>
        </row>
        <row r="56">
          <cell r="B56">
            <v>226394</v>
          </cell>
          <cell r="C56">
            <v>226394</v>
          </cell>
          <cell r="D56">
            <v>226394</v>
          </cell>
          <cell r="E56">
            <v>226394</v>
          </cell>
          <cell r="F56">
            <v>226394</v>
          </cell>
          <cell r="G56">
            <v>226394</v>
          </cell>
          <cell r="H56">
            <v>226063</v>
          </cell>
          <cell r="I56">
            <v>226063</v>
          </cell>
          <cell r="J56">
            <v>226063</v>
          </cell>
          <cell r="K56">
            <v>226063</v>
          </cell>
          <cell r="L56">
            <v>226063</v>
          </cell>
          <cell r="M56">
            <v>226063</v>
          </cell>
          <cell r="N56" t="e">
            <v>#DIV/0!</v>
          </cell>
          <cell r="P56" t="str">
            <v>Running Royalty</v>
          </cell>
        </row>
        <row r="57">
          <cell r="B57">
            <v>0</v>
          </cell>
          <cell r="C57">
            <v>0</v>
          </cell>
          <cell r="D57">
            <v>0</v>
          </cell>
          <cell r="E57">
            <v>0</v>
          </cell>
          <cell r="F57">
            <v>0</v>
          </cell>
          <cell r="G57">
            <v>0</v>
          </cell>
          <cell r="H57">
            <v>0</v>
          </cell>
          <cell r="I57">
            <v>0</v>
          </cell>
          <cell r="J57">
            <v>0</v>
          </cell>
          <cell r="K57">
            <v>0</v>
          </cell>
          <cell r="L57">
            <v>0</v>
          </cell>
          <cell r="M57">
            <v>0</v>
          </cell>
          <cell r="N57">
            <v>-7.5155475887966533E-2</v>
          </cell>
          <cell r="O57" t="str">
            <v>Total Conversion Cost</v>
          </cell>
        </row>
        <row r="58">
          <cell r="B58">
            <v>0</v>
          </cell>
          <cell r="C58">
            <v>0</v>
          </cell>
          <cell r="D58">
            <v>0</v>
          </cell>
          <cell r="E58">
            <v>0</v>
          </cell>
          <cell r="F58">
            <v>0</v>
          </cell>
          <cell r="G58">
            <v>0</v>
          </cell>
          <cell r="H58">
            <v>0</v>
          </cell>
          <cell r="I58">
            <v>0</v>
          </cell>
          <cell r="J58">
            <v>0</v>
          </cell>
          <cell r="K58">
            <v>0</v>
          </cell>
          <cell r="L58">
            <v>0</v>
          </cell>
          <cell r="M58">
            <v>0</v>
          </cell>
          <cell r="N58">
            <v>-0.58998714170895039</v>
          </cell>
          <cell r="O58" t="str">
            <v>Net Cost of Sales</v>
          </cell>
        </row>
        <row r="59">
          <cell r="B59">
            <v>139346</v>
          </cell>
          <cell r="C59">
            <v>139346</v>
          </cell>
          <cell r="D59">
            <v>139346</v>
          </cell>
          <cell r="E59">
            <v>139346</v>
          </cell>
          <cell r="F59">
            <v>139346</v>
          </cell>
          <cell r="G59">
            <v>139346</v>
          </cell>
          <cell r="H59">
            <v>139346</v>
          </cell>
          <cell r="I59">
            <v>139346</v>
          </cell>
          <cell r="J59">
            <v>139346</v>
          </cell>
          <cell r="K59">
            <v>139346</v>
          </cell>
          <cell r="L59">
            <v>139346</v>
          </cell>
          <cell r="M59">
            <v>139346</v>
          </cell>
          <cell r="N59">
            <v>0.28450869769358966</v>
          </cell>
          <cell r="O59" t="str">
            <v>Gross Profit</v>
          </cell>
        </row>
        <row r="60">
          <cell r="B60">
            <v>139346</v>
          </cell>
          <cell r="C60">
            <v>139346</v>
          </cell>
          <cell r="D60">
            <v>139346</v>
          </cell>
          <cell r="E60">
            <v>139346</v>
          </cell>
          <cell r="F60">
            <v>139346</v>
          </cell>
          <cell r="G60">
            <v>139346</v>
          </cell>
          <cell r="H60">
            <v>139346</v>
          </cell>
          <cell r="I60">
            <v>139346</v>
          </cell>
          <cell r="J60">
            <v>139346</v>
          </cell>
          <cell r="K60">
            <v>139346</v>
          </cell>
          <cell r="L60">
            <v>139346</v>
          </cell>
          <cell r="M60">
            <v>139346</v>
          </cell>
          <cell r="O60" t="str">
            <v>Administration &amp; selling expenses:</v>
          </cell>
        </row>
        <row r="61">
          <cell r="B61">
            <v>70231</v>
          </cell>
          <cell r="C61">
            <v>70231</v>
          </cell>
          <cell r="D61">
            <v>70231</v>
          </cell>
          <cell r="E61">
            <v>70231</v>
          </cell>
          <cell r="F61">
            <v>70231</v>
          </cell>
          <cell r="G61">
            <v>70231</v>
          </cell>
          <cell r="H61">
            <v>70231</v>
          </cell>
          <cell r="I61">
            <v>70231</v>
          </cell>
          <cell r="J61">
            <v>70231</v>
          </cell>
          <cell r="K61">
            <v>70231</v>
          </cell>
          <cell r="L61">
            <v>70231</v>
          </cell>
          <cell r="M61">
            <v>70231</v>
          </cell>
          <cell r="N61">
            <v>-8.3768148513688731E-2</v>
          </cell>
          <cell r="P61" t="str">
            <v>Selling Expenses</v>
          </cell>
        </row>
        <row r="62">
          <cell r="B62">
            <v>92231</v>
          </cell>
          <cell r="C62">
            <v>92231</v>
          </cell>
          <cell r="D62">
            <v>92231</v>
          </cell>
          <cell r="E62">
            <v>92231</v>
          </cell>
          <cell r="F62">
            <v>92231</v>
          </cell>
          <cell r="G62">
            <v>92231</v>
          </cell>
          <cell r="H62">
            <v>92231</v>
          </cell>
          <cell r="I62">
            <v>92231</v>
          </cell>
          <cell r="J62">
            <v>92231</v>
          </cell>
          <cell r="K62">
            <v>92231</v>
          </cell>
          <cell r="L62">
            <v>92231</v>
          </cell>
          <cell r="M62">
            <v>92231</v>
          </cell>
          <cell r="N62">
            <v>-0.95645551948461016</v>
          </cell>
          <cell r="P62" t="str">
            <v>Advertisement Expenses</v>
          </cell>
        </row>
        <row r="63">
          <cell r="B63">
            <v>102048</v>
          </cell>
          <cell r="C63">
            <v>102048</v>
          </cell>
          <cell r="D63">
            <v>102048</v>
          </cell>
          <cell r="E63">
            <v>102048</v>
          </cell>
          <cell r="F63">
            <v>102048</v>
          </cell>
          <cell r="G63">
            <v>102048</v>
          </cell>
          <cell r="H63">
            <v>102048</v>
          </cell>
          <cell r="I63">
            <v>102048</v>
          </cell>
          <cell r="J63">
            <v>102048</v>
          </cell>
          <cell r="K63">
            <v>102048</v>
          </cell>
          <cell r="L63">
            <v>102048</v>
          </cell>
          <cell r="M63">
            <v>102048</v>
          </cell>
          <cell r="N63">
            <v>3.6687055801899446E-2</v>
          </cell>
          <cell r="P63" t="str">
            <v>Administrative Expenses</v>
          </cell>
        </row>
        <row r="64">
          <cell r="B64">
            <v>124048</v>
          </cell>
          <cell r="C64">
            <v>124048</v>
          </cell>
          <cell r="D64">
            <v>124048</v>
          </cell>
          <cell r="E64">
            <v>124048</v>
          </cell>
          <cell r="F64">
            <v>124048</v>
          </cell>
          <cell r="G64">
            <v>124048</v>
          </cell>
          <cell r="H64">
            <v>124048</v>
          </cell>
          <cell r="I64">
            <v>124048</v>
          </cell>
          <cell r="J64">
            <v>124048</v>
          </cell>
          <cell r="K64">
            <v>124048</v>
          </cell>
          <cell r="L64">
            <v>124048</v>
          </cell>
          <cell r="M64">
            <v>124048</v>
          </cell>
          <cell r="N64">
            <v>-8.2498457420251539E-2</v>
          </cell>
          <cell r="P64" t="str">
            <v>Depreciation    (Selling &amp; Admin.)</v>
          </cell>
        </row>
        <row r="65">
          <cell r="C65">
            <v>285940871.42746305</v>
          </cell>
          <cell r="D65">
            <v>27289807.572536934</v>
          </cell>
          <cell r="E65">
            <v>313230678.99999994</v>
          </cell>
          <cell r="F65">
            <v>2.4753473446343054E-2</v>
          </cell>
          <cell r="G65">
            <v>247066433.18739197</v>
          </cell>
          <cell r="H65">
            <v>21749779.812608019</v>
          </cell>
          <cell r="I65">
            <v>268816213</v>
          </cell>
          <cell r="J65">
            <v>3.3141006601767588E-2</v>
          </cell>
          <cell r="K65">
            <v>-38874438.240071036</v>
          </cell>
          <cell r="L65">
            <v>-5540027.7599289138</v>
          </cell>
          <cell r="M65">
            <v>-44414465.999999948</v>
          </cell>
          <cell r="N65">
            <v>-0.16522242280081503</v>
          </cell>
        </row>
        <row r="66">
          <cell r="C66">
            <v>516182585.51655817</v>
          </cell>
          <cell r="D66">
            <v>175676096.50621629</v>
          </cell>
          <cell r="E66">
            <v>691858682.02277374</v>
          </cell>
          <cell r="F66">
            <v>5.4675057911784675E-2</v>
          </cell>
          <cell r="G66">
            <v>406432566.812608</v>
          </cell>
          <cell r="H66">
            <v>119677220.18739198</v>
          </cell>
          <cell r="I66">
            <v>526109787</v>
          </cell>
          <cell r="J66" t="str">
            <v>Rupees Per Unit</v>
          </cell>
          <cell r="K66">
            <v>109750018.7039502</v>
          </cell>
          <cell r="L66">
            <v>71998876.318824321</v>
          </cell>
          <cell r="M66">
            <v>181748895.02277452</v>
          </cell>
          <cell r="N66">
            <v>0.3454581144729294</v>
          </cell>
          <cell r="O66" t="str">
            <v>Operating profit</v>
          </cell>
        </row>
        <row r="67">
          <cell r="B67">
            <v>914</v>
          </cell>
          <cell r="C67">
            <v>945</v>
          </cell>
          <cell r="D67">
            <v>976</v>
          </cell>
          <cell r="E67">
            <v>1007</v>
          </cell>
          <cell r="F67">
            <v>1038</v>
          </cell>
          <cell r="G67">
            <v>1069</v>
          </cell>
          <cell r="H67">
            <v>1100</v>
          </cell>
          <cell r="I67">
            <v>1131</v>
          </cell>
          <cell r="J67">
            <v>1162</v>
          </cell>
          <cell r="K67">
            <v>1193</v>
          </cell>
          <cell r="L67">
            <v>1224</v>
          </cell>
          <cell r="M67">
            <v>1255</v>
          </cell>
          <cell r="O67" t="str">
            <v>Other income:</v>
          </cell>
        </row>
        <row r="68">
          <cell r="B68">
            <v>136433.13680000001</v>
          </cell>
          <cell r="C68">
            <v>136433.13680000001</v>
          </cell>
          <cell r="D68">
            <v>136433.13680000001</v>
          </cell>
          <cell r="E68">
            <v>136433.13680000001</v>
          </cell>
          <cell r="F68">
            <v>136433.13680000001</v>
          </cell>
          <cell r="G68">
            <v>136433.13680000001</v>
          </cell>
          <cell r="H68">
            <v>136433.13680000001</v>
          </cell>
          <cell r="I68">
            <v>136433.13680000001</v>
          </cell>
          <cell r="J68">
            <v>136433.13680000001</v>
          </cell>
          <cell r="K68">
            <v>136433.13680000001</v>
          </cell>
          <cell r="L68">
            <v>136433.13680000001</v>
          </cell>
          <cell r="M68">
            <v>136433.13680000001</v>
          </cell>
          <cell r="N68">
            <v>1.1830679652518139</v>
          </cell>
          <cell r="P68" t="str">
            <v>H.D. Commission</v>
          </cell>
        </row>
        <row r="69">
          <cell r="B69">
            <v>0</v>
          </cell>
          <cell r="C69">
            <v>0</v>
          </cell>
          <cell r="D69">
            <v>0</v>
          </cell>
          <cell r="E69">
            <v>0</v>
          </cell>
          <cell r="F69">
            <v>0</v>
          </cell>
          <cell r="G69">
            <v>0</v>
          </cell>
          <cell r="H69">
            <v>0</v>
          </cell>
          <cell r="I69">
            <v>0</v>
          </cell>
          <cell r="J69">
            <v>0</v>
          </cell>
          <cell r="K69">
            <v>0</v>
          </cell>
          <cell r="L69">
            <v>0</v>
          </cell>
          <cell r="M69">
            <v>0</v>
          </cell>
          <cell r="N69">
            <v>0.62250849383196516</v>
          </cell>
          <cell r="P69" t="str">
            <v>Other Income</v>
          </cell>
        </row>
        <row r="70">
          <cell r="B70">
            <v>134303.26995000002</v>
          </cell>
          <cell r="C70">
            <v>134303.26995000002</v>
          </cell>
          <cell r="D70">
            <v>134303.26995000002</v>
          </cell>
          <cell r="E70">
            <v>134303.26995000002</v>
          </cell>
          <cell r="F70">
            <v>134303.26995000002</v>
          </cell>
          <cell r="G70">
            <v>134303.26995000002</v>
          </cell>
          <cell r="H70">
            <v>134303.26995000002</v>
          </cell>
          <cell r="I70">
            <v>134303.26995000002</v>
          </cell>
          <cell r="J70">
            <v>134303.26995000002</v>
          </cell>
          <cell r="K70">
            <v>134303.26995000002</v>
          </cell>
          <cell r="L70">
            <v>134303.26995000002</v>
          </cell>
          <cell r="M70">
            <v>134303.26995000002</v>
          </cell>
          <cell r="N70">
            <v>0.7239991741935623</v>
          </cell>
        </row>
        <row r="71">
          <cell r="B71">
            <v>167695.96620000002</v>
          </cell>
          <cell r="C71">
            <v>167695.96620000002</v>
          </cell>
          <cell r="D71">
            <v>167695.96620000002</v>
          </cell>
          <cell r="E71">
            <v>167695.96620000002</v>
          </cell>
          <cell r="F71">
            <v>167695.96620000002</v>
          </cell>
          <cell r="G71">
            <v>167695.96620000002</v>
          </cell>
          <cell r="H71">
            <v>167695.96620000002</v>
          </cell>
          <cell r="I71">
            <v>167695.96620000002</v>
          </cell>
          <cell r="J71">
            <v>167695.96620000002</v>
          </cell>
          <cell r="K71">
            <v>167695.96620000002</v>
          </cell>
          <cell r="L71">
            <v>167695.96620000002</v>
          </cell>
          <cell r="M71">
            <v>167695.96620000002</v>
          </cell>
          <cell r="N71">
            <v>0.4001265680785005</v>
          </cell>
        </row>
        <row r="72">
          <cell r="B72">
            <v>0</v>
          </cell>
          <cell r="C72">
            <v>0</v>
          </cell>
          <cell r="D72">
            <v>0</v>
          </cell>
          <cell r="E72">
            <v>0</v>
          </cell>
          <cell r="F72">
            <v>0</v>
          </cell>
          <cell r="G72">
            <v>0</v>
          </cell>
          <cell r="H72">
            <v>0</v>
          </cell>
          <cell r="I72">
            <v>0</v>
          </cell>
          <cell r="J72">
            <v>0</v>
          </cell>
          <cell r="K72">
            <v>0</v>
          </cell>
          <cell r="L72">
            <v>0</v>
          </cell>
          <cell r="M72">
            <v>0</v>
          </cell>
          <cell r="O72" t="str">
            <v>Financial charges :</v>
          </cell>
        </row>
        <row r="73">
          <cell r="B73">
            <v>169049.41589999999</v>
          </cell>
          <cell r="C73">
            <v>169049.41589999999</v>
          </cell>
          <cell r="D73">
            <v>169049.41589999999</v>
          </cell>
          <cell r="E73">
            <v>169049.41589999999</v>
          </cell>
          <cell r="F73">
            <v>169049.41589999999</v>
          </cell>
          <cell r="G73">
            <v>169049.41589999999</v>
          </cell>
          <cell r="H73">
            <v>169049.41589999999</v>
          </cell>
          <cell r="I73">
            <v>169049.41589999999</v>
          </cell>
          <cell r="J73">
            <v>169049.41589999999</v>
          </cell>
          <cell r="K73">
            <v>169049.41589999999</v>
          </cell>
          <cell r="L73">
            <v>169049.41589999999</v>
          </cell>
          <cell r="M73">
            <v>169049.41589999999</v>
          </cell>
          <cell r="N73">
            <v>1</v>
          </cell>
          <cell r="P73" t="str">
            <v>Financial Charges - Capital Exp.</v>
          </cell>
        </row>
        <row r="74">
          <cell r="B74">
            <v>0</v>
          </cell>
          <cell r="C74">
            <v>0</v>
          </cell>
          <cell r="D74">
            <v>0</v>
          </cell>
          <cell r="E74">
            <v>0</v>
          </cell>
          <cell r="F74">
            <v>0</v>
          </cell>
          <cell r="G74">
            <v>0</v>
          </cell>
          <cell r="H74">
            <v>0</v>
          </cell>
          <cell r="I74">
            <v>0</v>
          </cell>
          <cell r="J74">
            <v>0</v>
          </cell>
          <cell r="K74">
            <v>0</v>
          </cell>
          <cell r="L74">
            <v>0</v>
          </cell>
          <cell r="M74">
            <v>0</v>
          </cell>
          <cell r="N74">
            <v>0.67770731007269391</v>
          </cell>
          <cell r="P74" t="str">
            <v>Financial Charges - Working Capital</v>
          </cell>
        </row>
        <row r="75">
          <cell r="B75">
            <v>141809.7622</v>
          </cell>
          <cell r="C75">
            <v>141809.7622</v>
          </cell>
          <cell r="D75">
            <v>141809.7622</v>
          </cell>
          <cell r="E75">
            <v>141809.7622</v>
          </cell>
          <cell r="F75">
            <v>141809.7622</v>
          </cell>
          <cell r="G75">
            <v>141809.7622</v>
          </cell>
          <cell r="H75">
            <v>141809.7622</v>
          </cell>
          <cell r="I75">
            <v>141809.7622</v>
          </cell>
          <cell r="J75">
            <v>141809.7622</v>
          </cell>
          <cell r="K75">
            <v>141809.7622</v>
          </cell>
          <cell r="L75">
            <v>141809.7622</v>
          </cell>
          <cell r="M75">
            <v>141809.7622</v>
          </cell>
          <cell r="O75" t="str">
            <v>Other charges:</v>
          </cell>
        </row>
        <row r="76">
          <cell r="B76">
            <v>153026.83564999999</v>
          </cell>
          <cell r="C76">
            <v>153026.83564999999</v>
          </cell>
          <cell r="D76">
            <v>153026.83564999999</v>
          </cell>
          <cell r="E76">
            <v>153026.83564999999</v>
          </cell>
          <cell r="F76">
            <v>153026.83564999999</v>
          </cell>
          <cell r="G76">
            <v>153026.83564999999</v>
          </cell>
          <cell r="H76">
            <v>153026.83564999999</v>
          </cell>
          <cell r="I76">
            <v>153026.83564999999</v>
          </cell>
          <cell r="J76">
            <v>153026.83564999999</v>
          </cell>
          <cell r="K76">
            <v>153026.83564999999</v>
          </cell>
          <cell r="L76">
            <v>153026.83564999999</v>
          </cell>
          <cell r="M76">
            <v>153026.83564999999</v>
          </cell>
          <cell r="P76" t="str">
            <v>Auditor's remuneration</v>
          </cell>
        </row>
        <row r="77">
          <cell r="B77">
            <v>0</v>
          </cell>
          <cell r="C77">
            <v>0</v>
          </cell>
          <cell r="D77">
            <v>0</v>
          </cell>
          <cell r="E77">
            <v>0</v>
          </cell>
          <cell r="F77">
            <v>0</v>
          </cell>
          <cell r="G77">
            <v>0</v>
          </cell>
          <cell r="H77">
            <v>0</v>
          </cell>
          <cell r="I77">
            <v>0</v>
          </cell>
          <cell r="J77">
            <v>0</v>
          </cell>
          <cell r="K77">
            <v>0</v>
          </cell>
          <cell r="L77">
            <v>0</v>
          </cell>
          <cell r="M77">
            <v>0</v>
          </cell>
          <cell r="N77">
            <v>-0.497967108836598</v>
          </cell>
          <cell r="P77" t="str">
            <v>Charity &amp; Donation</v>
          </cell>
        </row>
        <row r="78">
          <cell r="B78">
            <v>0</v>
          </cell>
          <cell r="C78">
            <v>0</v>
          </cell>
          <cell r="D78">
            <v>0</v>
          </cell>
          <cell r="E78">
            <v>0</v>
          </cell>
          <cell r="F78">
            <v>0</v>
          </cell>
          <cell r="G78">
            <v>0</v>
          </cell>
          <cell r="H78">
            <v>0</v>
          </cell>
          <cell r="I78">
            <v>0</v>
          </cell>
          <cell r="J78">
            <v>0</v>
          </cell>
          <cell r="K78">
            <v>0</v>
          </cell>
          <cell r="L78">
            <v>0</v>
          </cell>
          <cell r="M78">
            <v>0</v>
          </cell>
          <cell r="N78">
            <v>-1</v>
          </cell>
        </row>
        <row r="79">
          <cell r="C79">
            <v>38501476.909725003</v>
          </cell>
          <cell r="D79">
            <v>3936471.5914136693</v>
          </cell>
          <cell r="E79">
            <v>42437948.501138672</v>
          </cell>
          <cell r="F79">
            <v>3.3537156535685649E-3</v>
          </cell>
          <cell r="G79">
            <v>26005666.284113809</v>
          </cell>
          <cell r="H79">
            <v>2289333.7158861929</v>
          </cell>
          <cell r="I79">
            <v>28295000</v>
          </cell>
          <cell r="J79">
            <v>3.4883490520603898E-3</v>
          </cell>
          <cell r="K79">
            <v>-12495810.625611193</v>
          </cell>
          <cell r="L79">
            <v>-1647137.8755274764</v>
          </cell>
          <cell r="M79">
            <v>-14142948.50113867</v>
          </cell>
          <cell r="N79">
            <v>-0.49983914123126594</v>
          </cell>
          <cell r="P79" t="str">
            <v>W.P.P.F.  -  5%</v>
          </cell>
        </row>
        <row r="80">
          <cell r="C80">
            <v>16126420.430432698</v>
          </cell>
          <cell r="D80">
            <v>0</v>
          </cell>
          <cell r="E80">
            <v>16126420.430432698</v>
          </cell>
          <cell r="F80">
            <v>1.2744119483560547E-3</v>
          </cell>
          <cell r="G80">
            <v>8472176.4201081842</v>
          </cell>
          <cell r="H80">
            <v>745823.57989181567</v>
          </cell>
          <cell r="I80">
            <v>9218000</v>
          </cell>
          <cell r="J80">
            <v>1.1364411225266893E-3</v>
          </cell>
          <cell r="K80">
            <v>-7654244.0103245135</v>
          </cell>
          <cell r="L80">
            <v>745823.57989181567</v>
          </cell>
          <cell r="M80">
            <v>-6908420.4304326978</v>
          </cell>
          <cell r="N80">
            <v>-0.7494489510124428</v>
          </cell>
          <cell r="P80" t="str">
            <v>Workers Welfare Fund -  2%</v>
          </cell>
        </row>
        <row r="81">
          <cell r="C81">
            <v>65756235.400152139</v>
          </cell>
          <cell r="D81">
            <v>5008133.5314192306</v>
          </cell>
          <cell r="E81">
            <v>70764368.931571364</v>
          </cell>
          <cell r="F81">
            <v>5.5922489230209645E-3</v>
          </cell>
          <cell r="G81">
            <v>83246944.432481155</v>
          </cell>
          <cell r="H81">
            <v>3305221.5675188368</v>
          </cell>
          <cell r="I81">
            <v>86552166</v>
          </cell>
          <cell r="J81">
            <v>1.0670583715139547E-2</v>
          </cell>
          <cell r="K81">
            <v>15221377.032329017</v>
          </cell>
          <cell r="L81">
            <v>-1702911.9639003938</v>
          </cell>
          <cell r="M81">
            <v>13518465.06842863</v>
          </cell>
          <cell r="N81">
            <v>0.15618863967458227</v>
          </cell>
        </row>
        <row r="82">
          <cell r="C82">
            <v>568426350.11640608</v>
          </cell>
          <cell r="D82">
            <v>205768250.97479707</v>
          </cell>
          <cell r="E82">
            <v>774194601.09120238</v>
          </cell>
          <cell r="F82">
            <v>6.1181764064730186E-2</v>
          </cell>
          <cell r="G82">
            <v>395912514.38012683</v>
          </cell>
          <cell r="H82">
            <v>132450420.61987317</v>
          </cell>
          <cell r="I82">
            <v>528362935</v>
          </cell>
          <cell r="J82">
            <v>6.5139224013115227E-2</v>
          </cell>
          <cell r="K82">
            <v>170244503.73627922</v>
          </cell>
          <cell r="L82">
            <v>89317830.354923934</v>
          </cell>
          <cell r="M82">
            <v>259562334.09120315</v>
          </cell>
          <cell r="N82">
            <v>0.49125765056022175</v>
          </cell>
          <cell r="O82" t="str">
            <v>Profit Before Tax</v>
          </cell>
        </row>
        <row r="83">
          <cell r="O83" t="str">
            <v>Taxation</v>
          </cell>
        </row>
        <row r="84">
          <cell r="C84">
            <v>0</v>
          </cell>
          <cell r="D84">
            <v>51733092.861361779</v>
          </cell>
          <cell r="E84">
            <v>51733092.861361779</v>
          </cell>
          <cell r="F84">
            <v>4.0882768716308231E-3</v>
          </cell>
          <cell r="H84">
            <v>36015862</v>
          </cell>
          <cell r="I84">
            <v>36015862</v>
          </cell>
          <cell r="J84">
            <v>4.4402155174708543E-3</v>
          </cell>
          <cell r="K84">
            <v>0</v>
          </cell>
          <cell r="L84">
            <v>-15717230.861361779</v>
          </cell>
          <cell r="M84">
            <v>-15717230.861361779</v>
          </cell>
          <cell r="N84">
            <v>-0.43639746457718487</v>
          </cell>
          <cell r="P84" t="str">
            <v>Presumptive</v>
          </cell>
        </row>
        <row r="85">
          <cell r="C85">
            <v>211234323.34074187</v>
          </cell>
          <cell r="D85">
            <v>3076804.5</v>
          </cell>
          <cell r="E85">
            <v>214311127.84074187</v>
          </cell>
          <cell r="F85">
            <v>1.6936223581923267E-2</v>
          </cell>
          <cell r="G85">
            <v>139626138</v>
          </cell>
          <cell r="H85">
            <v>0</v>
          </cell>
          <cell r="I85">
            <v>139626138</v>
          </cell>
          <cell r="J85">
            <v>1.7213808310130876E-2</v>
          </cell>
          <cell r="K85">
            <v>-71608185.340741873</v>
          </cell>
          <cell r="L85">
            <v>-3076804.5</v>
          </cell>
          <cell r="M85">
            <v>-74684989.840741873</v>
          </cell>
          <cell r="N85">
            <v>-0.53489261330669957</v>
          </cell>
          <cell r="P85" t="str">
            <v>Normal</v>
          </cell>
        </row>
        <row r="86">
          <cell r="C86">
            <v>0</v>
          </cell>
          <cell r="D86">
            <v>0</v>
          </cell>
          <cell r="E86">
            <v>0</v>
          </cell>
          <cell r="F86">
            <v>0</v>
          </cell>
          <cell r="G86">
            <v>-7741000</v>
          </cell>
          <cell r="H86">
            <v>0</v>
          </cell>
          <cell r="I86">
            <v>-7741000</v>
          </cell>
          <cell r="J86" t="str">
            <v>Rupees Per Unit</v>
          </cell>
          <cell r="K86">
            <v>-7741000</v>
          </cell>
          <cell r="L86">
            <v>0</v>
          </cell>
          <cell r="M86">
            <v>-7741000</v>
          </cell>
          <cell r="N86">
            <v>1</v>
          </cell>
        </row>
        <row r="87">
          <cell r="B87">
            <v>914</v>
          </cell>
          <cell r="C87">
            <v>945</v>
          </cell>
          <cell r="D87">
            <v>976</v>
          </cell>
          <cell r="E87">
            <v>1007</v>
          </cell>
          <cell r="F87">
            <v>1038</v>
          </cell>
          <cell r="G87">
            <v>1069</v>
          </cell>
          <cell r="H87">
            <v>1100</v>
          </cell>
          <cell r="I87">
            <v>1131</v>
          </cell>
          <cell r="J87">
            <v>1162</v>
          </cell>
          <cell r="K87">
            <v>1193</v>
          </cell>
          <cell r="L87">
            <v>1224</v>
          </cell>
          <cell r="M87">
            <v>1255</v>
          </cell>
        </row>
        <row r="88">
          <cell r="B88">
            <v>11365</v>
          </cell>
          <cell r="C88">
            <v>11365</v>
          </cell>
          <cell r="D88">
            <v>11365</v>
          </cell>
          <cell r="E88">
            <v>11365</v>
          </cell>
          <cell r="F88">
            <v>11365</v>
          </cell>
          <cell r="G88">
            <v>11365</v>
          </cell>
          <cell r="H88">
            <v>11365</v>
          </cell>
          <cell r="I88">
            <v>11365</v>
          </cell>
          <cell r="J88">
            <v>11365</v>
          </cell>
          <cell r="K88">
            <v>11365</v>
          </cell>
          <cell r="L88">
            <v>11365</v>
          </cell>
          <cell r="M88">
            <v>11365</v>
          </cell>
          <cell r="N88">
            <v>0</v>
          </cell>
        </row>
        <row r="89">
          <cell r="B89">
            <v>0</v>
          </cell>
          <cell r="C89">
            <v>0</v>
          </cell>
          <cell r="D89">
            <v>0</v>
          </cell>
          <cell r="E89">
            <v>0</v>
          </cell>
          <cell r="F89">
            <v>0</v>
          </cell>
          <cell r="G89">
            <v>0</v>
          </cell>
          <cell r="H89">
            <v>0</v>
          </cell>
          <cell r="I89">
            <v>0</v>
          </cell>
          <cell r="J89">
            <v>0</v>
          </cell>
          <cell r="K89">
            <v>0</v>
          </cell>
          <cell r="L89">
            <v>0</v>
          </cell>
          <cell r="M89">
            <v>0</v>
          </cell>
          <cell r="N89">
            <v>0</v>
          </cell>
        </row>
        <row r="90">
          <cell r="B90">
            <v>14743</v>
          </cell>
          <cell r="C90">
            <v>14743</v>
          </cell>
          <cell r="D90">
            <v>14743</v>
          </cell>
          <cell r="E90">
            <v>14743</v>
          </cell>
          <cell r="F90">
            <v>14743</v>
          </cell>
          <cell r="G90">
            <v>14743</v>
          </cell>
          <cell r="H90">
            <v>14743</v>
          </cell>
          <cell r="I90">
            <v>14743</v>
          </cell>
          <cell r="J90">
            <v>14743</v>
          </cell>
          <cell r="K90">
            <v>14743</v>
          </cell>
          <cell r="L90">
            <v>14743</v>
          </cell>
          <cell r="M90">
            <v>14743</v>
          </cell>
          <cell r="N90">
            <v>0</v>
          </cell>
        </row>
        <row r="91">
          <cell r="B91">
            <v>14450</v>
          </cell>
          <cell r="C91">
            <v>14450</v>
          </cell>
          <cell r="D91">
            <v>14450</v>
          </cell>
          <cell r="E91">
            <v>14450</v>
          </cell>
          <cell r="F91">
            <v>14450</v>
          </cell>
          <cell r="G91">
            <v>14450</v>
          </cell>
          <cell r="H91">
            <v>14450</v>
          </cell>
          <cell r="I91">
            <v>14450</v>
          </cell>
          <cell r="J91">
            <v>14450</v>
          </cell>
          <cell r="K91">
            <v>14450</v>
          </cell>
          <cell r="L91">
            <v>14450</v>
          </cell>
          <cell r="M91">
            <v>14450</v>
          </cell>
          <cell r="N91">
            <v>0</v>
          </cell>
        </row>
        <row r="92">
          <cell r="B92">
            <v>0</v>
          </cell>
          <cell r="C92">
            <v>0</v>
          </cell>
          <cell r="D92">
            <v>0</v>
          </cell>
          <cell r="E92">
            <v>0</v>
          </cell>
          <cell r="F92">
            <v>0</v>
          </cell>
          <cell r="G92">
            <v>0</v>
          </cell>
          <cell r="H92">
            <v>0</v>
          </cell>
          <cell r="I92">
            <v>0</v>
          </cell>
          <cell r="J92">
            <v>0</v>
          </cell>
          <cell r="K92">
            <v>0</v>
          </cell>
          <cell r="L92">
            <v>0</v>
          </cell>
          <cell r="M92">
            <v>0</v>
          </cell>
        </row>
        <row r="93">
          <cell r="B93">
            <v>14623</v>
          </cell>
          <cell r="C93">
            <v>14623</v>
          </cell>
          <cell r="D93">
            <v>14623</v>
          </cell>
          <cell r="E93">
            <v>14623</v>
          </cell>
          <cell r="F93">
            <v>14623</v>
          </cell>
          <cell r="G93">
            <v>14623</v>
          </cell>
          <cell r="H93">
            <v>14623</v>
          </cell>
          <cell r="I93">
            <v>14623</v>
          </cell>
          <cell r="J93">
            <v>14623</v>
          </cell>
          <cell r="K93">
            <v>14623</v>
          </cell>
          <cell r="L93">
            <v>14623</v>
          </cell>
          <cell r="M93">
            <v>14623</v>
          </cell>
          <cell r="N93">
            <v>0</v>
          </cell>
        </row>
        <row r="94">
          <cell r="B94">
            <v>0</v>
          </cell>
          <cell r="C94">
            <v>0</v>
          </cell>
          <cell r="D94">
            <v>0</v>
          </cell>
          <cell r="E94">
            <v>0</v>
          </cell>
          <cell r="F94">
            <v>0</v>
          </cell>
          <cell r="G94">
            <v>0</v>
          </cell>
          <cell r="H94">
            <v>0</v>
          </cell>
          <cell r="I94">
            <v>0</v>
          </cell>
          <cell r="J94">
            <v>0</v>
          </cell>
          <cell r="K94">
            <v>0</v>
          </cell>
          <cell r="L94">
            <v>0</v>
          </cell>
          <cell r="M94">
            <v>0</v>
          </cell>
          <cell r="N94" t="str">
            <v>Budget  2002 ~ 2003</v>
          </cell>
          <cell r="P94">
            <v>0</v>
          </cell>
        </row>
        <row r="95">
          <cell r="B95">
            <v>11355</v>
          </cell>
          <cell r="C95">
            <v>11355</v>
          </cell>
          <cell r="D95">
            <v>11355</v>
          </cell>
          <cell r="E95">
            <v>11355</v>
          </cell>
          <cell r="F95">
            <v>11355</v>
          </cell>
          <cell r="G95">
            <v>11355</v>
          </cell>
          <cell r="H95">
            <v>11355</v>
          </cell>
          <cell r="I95">
            <v>11355</v>
          </cell>
          <cell r="J95">
            <v>11355</v>
          </cell>
          <cell r="K95">
            <v>11355</v>
          </cell>
          <cell r="L95">
            <v>11355</v>
          </cell>
          <cell r="M95">
            <v>11355</v>
          </cell>
          <cell r="N95">
            <v>0</v>
          </cell>
        </row>
        <row r="96">
          <cell r="B96">
            <v>14625</v>
          </cell>
          <cell r="C96">
            <v>14625</v>
          </cell>
          <cell r="D96">
            <v>14625</v>
          </cell>
          <cell r="E96">
            <v>14625</v>
          </cell>
          <cell r="F96">
            <v>14625</v>
          </cell>
          <cell r="G96">
            <v>14625</v>
          </cell>
          <cell r="H96">
            <v>14625</v>
          </cell>
          <cell r="I96">
            <v>14625</v>
          </cell>
          <cell r="J96">
            <v>14625</v>
          </cell>
          <cell r="K96">
            <v>14625</v>
          </cell>
          <cell r="L96">
            <v>14625</v>
          </cell>
          <cell r="M96">
            <v>14625</v>
          </cell>
          <cell r="N96">
            <v>0</v>
          </cell>
          <cell r="P96" t="e">
            <v>#REF!</v>
          </cell>
        </row>
        <row r="97">
          <cell r="B97">
            <v>0</v>
          </cell>
          <cell r="C97">
            <v>0</v>
          </cell>
          <cell r="D97">
            <v>0</v>
          </cell>
          <cell r="E97">
            <v>0</v>
          </cell>
          <cell r="F97">
            <v>0</v>
          </cell>
          <cell r="G97">
            <v>0</v>
          </cell>
          <cell r="H97">
            <v>0</v>
          </cell>
          <cell r="I97">
            <v>0</v>
          </cell>
          <cell r="J97">
            <v>0</v>
          </cell>
          <cell r="K97">
            <v>0</v>
          </cell>
          <cell r="L97">
            <v>0</v>
          </cell>
          <cell r="M97">
            <v>0</v>
          </cell>
          <cell r="N97">
            <v>0</v>
          </cell>
        </row>
        <row r="98">
          <cell r="B98">
            <v>0</v>
          </cell>
          <cell r="C98">
            <v>0</v>
          </cell>
          <cell r="D98">
            <v>0</v>
          </cell>
          <cell r="E98">
            <v>0</v>
          </cell>
          <cell r="F98">
            <v>0</v>
          </cell>
          <cell r="G98">
            <v>0</v>
          </cell>
          <cell r="H98">
            <v>0</v>
          </cell>
          <cell r="I98">
            <v>0</v>
          </cell>
          <cell r="J98">
            <v>0</v>
          </cell>
          <cell r="K98">
            <v>0</v>
          </cell>
          <cell r="L98">
            <v>0</v>
          </cell>
          <cell r="M98">
            <v>0</v>
          </cell>
          <cell r="N98">
            <v>645000</v>
          </cell>
        </row>
        <row r="99">
          <cell r="B99">
            <v>11677</v>
          </cell>
          <cell r="C99">
            <v>11677</v>
          </cell>
          <cell r="D99">
            <v>11677</v>
          </cell>
          <cell r="E99">
            <v>11677</v>
          </cell>
          <cell r="F99">
            <v>11677</v>
          </cell>
          <cell r="G99">
            <v>11677</v>
          </cell>
          <cell r="H99">
            <v>11677</v>
          </cell>
          <cell r="I99">
            <v>11677</v>
          </cell>
          <cell r="J99">
            <v>11677</v>
          </cell>
          <cell r="K99">
            <v>11677</v>
          </cell>
          <cell r="L99">
            <v>11677</v>
          </cell>
          <cell r="M99">
            <v>11677</v>
          </cell>
          <cell r="N99">
            <v>0</v>
          </cell>
          <cell r="P99" t="e">
            <v>#REF!</v>
          </cell>
        </row>
        <row r="100">
          <cell r="B100">
            <v>11677</v>
          </cell>
          <cell r="C100">
            <v>11677</v>
          </cell>
          <cell r="D100">
            <v>11677</v>
          </cell>
          <cell r="E100">
            <v>11677</v>
          </cell>
          <cell r="F100">
            <v>11677</v>
          </cell>
          <cell r="G100">
            <v>11677</v>
          </cell>
          <cell r="H100">
            <v>11677</v>
          </cell>
          <cell r="I100">
            <v>11677</v>
          </cell>
          <cell r="J100">
            <v>11677</v>
          </cell>
          <cell r="K100">
            <v>11677</v>
          </cell>
          <cell r="L100">
            <v>11677</v>
          </cell>
          <cell r="M100">
            <v>11677</v>
          </cell>
          <cell r="N100">
            <v>0</v>
          </cell>
          <cell r="P100" t="e">
            <v>#REF!</v>
          </cell>
        </row>
        <row r="101">
          <cell r="B101">
            <v>3341</v>
          </cell>
          <cell r="C101">
            <v>3341</v>
          </cell>
          <cell r="D101">
            <v>3341</v>
          </cell>
          <cell r="E101">
            <v>3341</v>
          </cell>
          <cell r="F101">
            <v>3341</v>
          </cell>
          <cell r="G101">
            <v>3341</v>
          </cell>
          <cell r="H101">
            <v>3341</v>
          </cell>
          <cell r="I101">
            <v>3341</v>
          </cell>
          <cell r="J101">
            <v>3341</v>
          </cell>
          <cell r="K101">
            <v>3341</v>
          </cell>
          <cell r="L101">
            <v>3341</v>
          </cell>
          <cell r="M101">
            <v>3341</v>
          </cell>
          <cell r="N101">
            <v>12055500</v>
          </cell>
          <cell r="P101" t="e">
            <v>#REF!</v>
          </cell>
        </row>
        <row r="102">
          <cell r="B102">
            <v>3341</v>
          </cell>
          <cell r="C102">
            <v>3341</v>
          </cell>
          <cell r="D102">
            <v>3341</v>
          </cell>
          <cell r="E102">
            <v>3341</v>
          </cell>
          <cell r="F102">
            <v>3341</v>
          </cell>
          <cell r="G102">
            <v>3341</v>
          </cell>
          <cell r="H102">
            <v>3341</v>
          </cell>
          <cell r="I102">
            <v>3341</v>
          </cell>
          <cell r="J102">
            <v>3341</v>
          </cell>
          <cell r="K102">
            <v>3341</v>
          </cell>
          <cell r="L102">
            <v>3341</v>
          </cell>
          <cell r="M102">
            <v>3341</v>
          </cell>
          <cell r="P102" t="e">
            <v>#REF!</v>
          </cell>
        </row>
        <row r="103">
          <cell r="B103">
            <v>6816</v>
          </cell>
          <cell r="C103">
            <v>6816</v>
          </cell>
          <cell r="D103">
            <v>6816</v>
          </cell>
          <cell r="E103">
            <v>6816</v>
          </cell>
          <cell r="F103">
            <v>6816</v>
          </cell>
          <cell r="G103">
            <v>6816</v>
          </cell>
          <cell r="H103">
            <v>6816</v>
          </cell>
          <cell r="I103">
            <v>6816</v>
          </cell>
          <cell r="J103">
            <v>6816</v>
          </cell>
          <cell r="K103">
            <v>6816</v>
          </cell>
          <cell r="L103">
            <v>6816</v>
          </cell>
          <cell r="M103">
            <v>6816</v>
          </cell>
          <cell r="N103">
            <v>1720000</v>
          </cell>
          <cell r="P103" t="e">
            <v>#REF!</v>
          </cell>
        </row>
        <row r="104">
          <cell r="B104">
            <v>6816</v>
          </cell>
          <cell r="C104">
            <v>6816</v>
          </cell>
          <cell r="D104">
            <v>6816</v>
          </cell>
          <cell r="E104">
            <v>6816</v>
          </cell>
          <cell r="F104">
            <v>6816</v>
          </cell>
          <cell r="G104">
            <v>6816</v>
          </cell>
          <cell r="H104">
            <v>6816</v>
          </cell>
          <cell r="I104">
            <v>6816</v>
          </cell>
          <cell r="J104">
            <v>6816</v>
          </cell>
          <cell r="K104">
            <v>6816</v>
          </cell>
          <cell r="L104">
            <v>6816</v>
          </cell>
          <cell r="M104">
            <v>6816</v>
          </cell>
          <cell r="N104">
            <v>3500000</v>
          </cell>
          <cell r="P104" t="e">
            <v>#REF!</v>
          </cell>
        </row>
        <row r="105">
          <cell r="B105">
            <v>6874487.284659557</v>
          </cell>
          <cell r="C105">
            <v>3828373.9199999981</v>
          </cell>
          <cell r="D105">
            <v>3046113.364659559</v>
          </cell>
          <cell r="F105" t="str">
            <v>Add: Chariy &amp; Donation</v>
          </cell>
          <cell r="H105">
            <v>5000000</v>
          </cell>
          <cell r="I105">
            <v>3337857</v>
          </cell>
          <cell r="J105">
            <v>1662143</v>
          </cell>
          <cell r="L105" t="str">
            <v>Cuore CNG</v>
          </cell>
          <cell r="N105">
            <v>2660000</v>
          </cell>
        </row>
        <row r="106">
          <cell r="F106" t="str">
            <v>Total of IMC including charity</v>
          </cell>
          <cell r="H106">
            <v>669959999.99999988</v>
          </cell>
          <cell r="I106">
            <v>608702538</v>
          </cell>
          <cell r="J106" t="str">
            <v>Rupees Per Unit</v>
          </cell>
          <cell r="L106" t="str">
            <v>Cuore Special edition</v>
          </cell>
          <cell r="N106">
            <v>500000</v>
          </cell>
        </row>
        <row r="107">
          <cell r="B107">
            <v>914</v>
          </cell>
          <cell r="C107">
            <v>945</v>
          </cell>
          <cell r="D107">
            <v>976</v>
          </cell>
          <cell r="E107">
            <v>1007</v>
          </cell>
          <cell r="F107">
            <v>1038</v>
          </cell>
          <cell r="G107">
            <v>1069</v>
          </cell>
          <cell r="H107">
            <v>1100</v>
          </cell>
          <cell r="I107">
            <v>1131</v>
          </cell>
          <cell r="J107">
            <v>1162</v>
          </cell>
          <cell r="K107">
            <v>1193</v>
          </cell>
          <cell r="L107">
            <v>1224</v>
          </cell>
          <cell r="M107">
            <v>1255</v>
          </cell>
          <cell r="N107">
            <v>8000000</v>
          </cell>
        </row>
        <row r="108">
          <cell r="B108">
            <v>5237</v>
          </cell>
          <cell r="C108">
            <v>5237</v>
          </cell>
          <cell r="D108">
            <v>5237</v>
          </cell>
          <cell r="E108">
            <v>5237</v>
          </cell>
          <cell r="F108">
            <v>5237</v>
          </cell>
          <cell r="G108">
            <v>5237</v>
          </cell>
          <cell r="H108">
            <v>5237</v>
          </cell>
          <cell r="I108">
            <v>5237</v>
          </cell>
          <cell r="J108">
            <v>5237</v>
          </cell>
          <cell r="K108">
            <v>5237</v>
          </cell>
          <cell r="L108">
            <v>5237</v>
          </cell>
          <cell r="M108">
            <v>5237</v>
          </cell>
          <cell r="N108">
            <v>0</v>
          </cell>
        </row>
        <row r="109">
          <cell r="B109">
            <v>0</v>
          </cell>
          <cell r="C109">
            <v>0</v>
          </cell>
          <cell r="D109">
            <v>0</v>
          </cell>
          <cell r="E109">
            <v>0</v>
          </cell>
          <cell r="F109">
            <v>0</v>
          </cell>
          <cell r="G109">
            <v>0</v>
          </cell>
          <cell r="H109">
            <v>0</v>
          </cell>
          <cell r="I109">
            <v>0</v>
          </cell>
          <cell r="J109">
            <v>0</v>
          </cell>
          <cell r="K109">
            <v>0</v>
          </cell>
          <cell r="L109">
            <v>0</v>
          </cell>
          <cell r="M109">
            <v>0</v>
          </cell>
          <cell r="N109">
            <v>0</v>
          </cell>
          <cell r="O109" t="e">
            <v>#REF!</v>
          </cell>
          <cell r="P109" t="e">
            <v>#REF!</v>
          </cell>
        </row>
        <row r="110">
          <cell r="B110">
            <v>5349</v>
          </cell>
          <cell r="C110">
            <v>5349</v>
          </cell>
          <cell r="D110">
            <v>5349</v>
          </cell>
          <cell r="E110">
            <v>5349</v>
          </cell>
          <cell r="F110">
            <v>5349</v>
          </cell>
          <cell r="G110">
            <v>5349</v>
          </cell>
          <cell r="H110">
            <v>5349</v>
          </cell>
          <cell r="I110">
            <v>5349</v>
          </cell>
          <cell r="J110">
            <v>5349</v>
          </cell>
          <cell r="K110">
            <v>5349</v>
          </cell>
          <cell r="L110">
            <v>5349</v>
          </cell>
          <cell r="M110">
            <v>5349</v>
          </cell>
          <cell r="N110">
            <v>0</v>
          </cell>
          <cell r="O110" t="e">
            <v>#REF!</v>
          </cell>
          <cell r="P110" t="e">
            <v>#REF!</v>
          </cell>
        </row>
        <row r="111">
          <cell r="B111">
            <v>5342</v>
          </cell>
          <cell r="C111">
            <v>5342</v>
          </cell>
          <cell r="D111">
            <v>5342</v>
          </cell>
          <cell r="E111">
            <v>5342</v>
          </cell>
          <cell r="F111">
            <v>5342</v>
          </cell>
          <cell r="G111">
            <v>5342</v>
          </cell>
          <cell r="H111">
            <v>5342</v>
          </cell>
          <cell r="I111">
            <v>5342</v>
          </cell>
          <cell r="J111">
            <v>5342</v>
          </cell>
          <cell r="K111">
            <v>5342</v>
          </cell>
          <cell r="L111">
            <v>5342</v>
          </cell>
          <cell r="M111">
            <v>5342</v>
          </cell>
          <cell r="N111">
            <v>0</v>
          </cell>
          <cell r="O111" t="e">
            <v>#REF!</v>
          </cell>
          <cell r="P111" t="e">
            <v>#REF!</v>
          </cell>
        </row>
        <row r="112">
          <cell r="B112">
            <v>0</v>
          </cell>
          <cell r="C112">
            <v>0</v>
          </cell>
          <cell r="D112">
            <v>0</v>
          </cell>
          <cell r="E112">
            <v>0</v>
          </cell>
          <cell r="F112">
            <v>0</v>
          </cell>
          <cell r="G112">
            <v>0</v>
          </cell>
          <cell r="H112">
            <v>0</v>
          </cell>
          <cell r="I112">
            <v>0</v>
          </cell>
          <cell r="J112">
            <v>0</v>
          </cell>
          <cell r="K112">
            <v>0</v>
          </cell>
          <cell r="L112">
            <v>0</v>
          </cell>
          <cell r="M112">
            <v>0</v>
          </cell>
          <cell r="O112" t="e">
            <v>#REF!</v>
          </cell>
          <cell r="P112" t="e">
            <v>#REF!</v>
          </cell>
        </row>
        <row r="113">
          <cell r="B113">
            <v>5347</v>
          </cell>
          <cell r="C113">
            <v>5347</v>
          </cell>
          <cell r="D113">
            <v>5347</v>
          </cell>
          <cell r="E113">
            <v>5347</v>
          </cell>
          <cell r="F113">
            <v>5347</v>
          </cell>
          <cell r="G113">
            <v>5347</v>
          </cell>
          <cell r="H113">
            <v>5347</v>
          </cell>
          <cell r="I113">
            <v>5347</v>
          </cell>
          <cell r="J113">
            <v>5347</v>
          </cell>
          <cell r="K113">
            <v>5347</v>
          </cell>
          <cell r="L113">
            <v>5347</v>
          </cell>
          <cell r="M113">
            <v>5347</v>
          </cell>
          <cell r="N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5236</v>
          </cell>
          <cell r="C115">
            <v>5236</v>
          </cell>
          <cell r="D115">
            <v>5236</v>
          </cell>
          <cell r="E115">
            <v>5236</v>
          </cell>
          <cell r="F115">
            <v>5236</v>
          </cell>
          <cell r="G115">
            <v>5236</v>
          </cell>
          <cell r="H115">
            <v>5236</v>
          </cell>
          <cell r="I115">
            <v>5236</v>
          </cell>
          <cell r="J115">
            <v>5236</v>
          </cell>
          <cell r="K115">
            <v>5236</v>
          </cell>
          <cell r="L115">
            <v>5236</v>
          </cell>
          <cell r="M115">
            <v>5236</v>
          </cell>
          <cell r="N115">
            <v>0</v>
          </cell>
        </row>
        <row r="116">
          <cell r="B116">
            <v>5346</v>
          </cell>
          <cell r="C116">
            <v>5346</v>
          </cell>
          <cell r="D116">
            <v>5346</v>
          </cell>
          <cell r="E116">
            <v>5346</v>
          </cell>
          <cell r="F116">
            <v>5346</v>
          </cell>
          <cell r="G116">
            <v>5346</v>
          </cell>
          <cell r="H116">
            <v>5346</v>
          </cell>
          <cell r="I116">
            <v>5346</v>
          </cell>
          <cell r="J116">
            <v>5346</v>
          </cell>
          <cell r="K116">
            <v>5346</v>
          </cell>
          <cell r="L116">
            <v>5346</v>
          </cell>
          <cell r="M116">
            <v>5346</v>
          </cell>
          <cell r="N116">
            <v>0</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3227</v>
          </cell>
          <cell r="C119">
            <v>3227</v>
          </cell>
          <cell r="D119">
            <v>3227</v>
          </cell>
          <cell r="E119">
            <v>3227</v>
          </cell>
          <cell r="F119">
            <v>3227</v>
          </cell>
          <cell r="G119">
            <v>3227</v>
          </cell>
          <cell r="H119">
            <v>3227</v>
          </cell>
          <cell r="I119">
            <v>3227</v>
          </cell>
          <cell r="J119">
            <v>3227</v>
          </cell>
          <cell r="K119">
            <v>3227</v>
          </cell>
          <cell r="L119">
            <v>3227</v>
          </cell>
          <cell r="M119">
            <v>3227</v>
          </cell>
          <cell r="N119">
            <v>0</v>
          </cell>
        </row>
        <row r="120">
          <cell r="B120">
            <v>3227</v>
          </cell>
          <cell r="C120">
            <v>3227</v>
          </cell>
          <cell r="D120">
            <v>3227</v>
          </cell>
          <cell r="E120">
            <v>3227</v>
          </cell>
          <cell r="F120">
            <v>3227</v>
          </cell>
          <cell r="G120">
            <v>3227</v>
          </cell>
          <cell r="H120">
            <v>3227</v>
          </cell>
          <cell r="I120">
            <v>3227</v>
          </cell>
          <cell r="J120">
            <v>3227</v>
          </cell>
          <cell r="K120">
            <v>3227</v>
          </cell>
          <cell r="L120">
            <v>3227</v>
          </cell>
          <cell r="M120">
            <v>3227</v>
          </cell>
          <cell r="N120">
            <v>0</v>
          </cell>
        </row>
        <row r="121">
          <cell r="B121">
            <v>3304</v>
          </cell>
          <cell r="C121">
            <v>3304</v>
          </cell>
          <cell r="D121">
            <v>3304</v>
          </cell>
          <cell r="E121">
            <v>3304</v>
          </cell>
          <cell r="F121">
            <v>3304</v>
          </cell>
          <cell r="G121">
            <v>3304</v>
          </cell>
          <cell r="H121">
            <v>3304</v>
          </cell>
          <cell r="I121">
            <v>3304</v>
          </cell>
          <cell r="J121">
            <v>3304</v>
          </cell>
          <cell r="K121">
            <v>3304</v>
          </cell>
          <cell r="L121">
            <v>3304</v>
          </cell>
          <cell r="M121">
            <v>3304</v>
          </cell>
        </row>
        <row r="122">
          <cell r="B122">
            <v>3304</v>
          </cell>
          <cell r="C122">
            <v>3304</v>
          </cell>
          <cell r="D122">
            <v>3304</v>
          </cell>
          <cell r="E122">
            <v>3304</v>
          </cell>
          <cell r="F122">
            <v>3304</v>
          </cell>
          <cell r="G122">
            <v>3304</v>
          </cell>
          <cell r="H122">
            <v>3304</v>
          </cell>
          <cell r="I122">
            <v>3304</v>
          </cell>
          <cell r="J122">
            <v>3304</v>
          </cell>
          <cell r="K122">
            <v>3304</v>
          </cell>
          <cell r="L122">
            <v>3304</v>
          </cell>
          <cell r="M122">
            <v>3304</v>
          </cell>
        </row>
        <row r="123">
          <cell r="B123">
            <v>3362</v>
          </cell>
          <cell r="C123">
            <v>3362</v>
          </cell>
          <cell r="D123">
            <v>3362</v>
          </cell>
          <cell r="E123">
            <v>3362</v>
          </cell>
          <cell r="F123">
            <v>3362</v>
          </cell>
          <cell r="G123">
            <v>3362</v>
          </cell>
          <cell r="H123">
            <v>3362</v>
          </cell>
          <cell r="I123">
            <v>3362</v>
          </cell>
          <cell r="J123">
            <v>3362</v>
          </cell>
          <cell r="K123">
            <v>3362</v>
          </cell>
          <cell r="L123">
            <v>3362</v>
          </cell>
          <cell r="M123">
            <v>3362</v>
          </cell>
        </row>
        <row r="124">
          <cell r="B124">
            <v>3362</v>
          </cell>
          <cell r="C124">
            <v>3362</v>
          </cell>
          <cell r="D124">
            <v>3362</v>
          </cell>
          <cell r="E124">
            <v>3362</v>
          </cell>
          <cell r="F124">
            <v>3362</v>
          </cell>
          <cell r="G124">
            <v>3362</v>
          </cell>
          <cell r="H124">
            <v>3362</v>
          </cell>
          <cell r="I124">
            <v>3362</v>
          </cell>
          <cell r="J124">
            <v>3362</v>
          </cell>
          <cell r="K124">
            <v>3362</v>
          </cell>
          <cell r="L124">
            <v>3362</v>
          </cell>
          <cell r="M124">
            <v>3362</v>
          </cell>
        </row>
        <row r="126">
          <cell r="J126" t="str">
            <v>Rupees Per Unit</v>
          </cell>
        </row>
        <row r="127">
          <cell r="B127">
            <v>914</v>
          </cell>
          <cell r="C127">
            <v>945</v>
          </cell>
          <cell r="D127">
            <v>976</v>
          </cell>
          <cell r="E127">
            <v>1007</v>
          </cell>
          <cell r="F127">
            <v>1038</v>
          </cell>
          <cell r="G127">
            <v>1069</v>
          </cell>
          <cell r="H127">
            <v>1100</v>
          </cell>
          <cell r="I127">
            <v>1131</v>
          </cell>
          <cell r="J127">
            <v>1162</v>
          </cell>
          <cell r="K127">
            <v>1193</v>
          </cell>
          <cell r="L127">
            <v>1224</v>
          </cell>
          <cell r="M127">
            <v>1255</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cell r="N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cell r="N135">
            <v>0</v>
          </cell>
        </row>
        <row r="136">
          <cell r="B136">
            <v>0</v>
          </cell>
          <cell r="C136">
            <v>0</v>
          </cell>
          <cell r="D136">
            <v>0</v>
          </cell>
          <cell r="E136">
            <v>0</v>
          </cell>
          <cell r="F136">
            <v>0</v>
          </cell>
          <cell r="G136">
            <v>0</v>
          </cell>
          <cell r="H136">
            <v>0</v>
          </cell>
          <cell r="I136">
            <v>0</v>
          </cell>
          <cell r="J136">
            <v>0</v>
          </cell>
          <cell r="K136">
            <v>0</v>
          </cell>
          <cell r="L136">
            <v>0</v>
          </cell>
          <cell r="M136">
            <v>0</v>
          </cell>
          <cell r="N136">
            <v>0</v>
          </cell>
        </row>
        <row r="137">
          <cell r="B137">
            <v>0</v>
          </cell>
          <cell r="C137">
            <v>0</v>
          </cell>
          <cell r="D137">
            <v>0</v>
          </cell>
          <cell r="E137">
            <v>0</v>
          </cell>
          <cell r="F137">
            <v>0</v>
          </cell>
          <cell r="G137">
            <v>0</v>
          </cell>
          <cell r="H137">
            <v>0</v>
          </cell>
          <cell r="I137">
            <v>0</v>
          </cell>
          <cell r="J137">
            <v>0</v>
          </cell>
          <cell r="K137">
            <v>0</v>
          </cell>
          <cell r="L137">
            <v>0</v>
          </cell>
          <cell r="M137">
            <v>0</v>
          </cell>
          <cell r="N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cell r="N139">
            <v>0</v>
          </cell>
        </row>
        <row r="140">
          <cell r="B140">
            <v>0</v>
          </cell>
          <cell r="C140">
            <v>0</v>
          </cell>
          <cell r="D140">
            <v>0</v>
          </cell>
          <cell r="E140">
            <v>0</v>
          </cell>
          <cell r="F140">
            <v>0</v>
          </cell>
          <cell r="G140">
            <v>0</v>
          </cell>
          <cell r="H140">
            <v>0</v>
          </cell>
          <cell r="I140">
            <v>0</v>
          </cell>
          <cell r="J140">
            <v>0</v>
          </cell>
          <cell r="K140">
            <v>0</v>
          </cell>
          <cell r="L140">
            <v>0</v>
          </cell>
          <cell r="M140">
            <v>0</v>
          </cell>
          <cell r="N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7">
          <cell r="J147" t="str">
            <v>Rupees Per Unit</v>
          </cell>
        </row>
        <row r="148">
          <cell r="B148">
            <v>914</v>
          </cell>
          <cell r="C148">
            <v>945</v>
          </cell>
          <cell r="D148">
            <v>976</v>
          </cell>
          <cell r="E148">
            <v>1007</v>
          </cell>
          <cell r="F148">
            <v>1038</v>
          </cell>
          <cell r="G148">
            <v>1069</v>
          </cell>
          <cell r="H148">
            <v>1100</v>
          </cell>
          <cell r="I148">
            <v>1131</v>
          </cell>
          <cell r="J148">
            <v>1162</v>
          </cell>
          <cell r="K148">
            <v>1193</v>
          </cell>
          <cell r="L148">
            <v>1224</v>
          </cell>
          <cell r="M148">
            <v>1255</v>
          </cell>
        </row>
        <row r="149">
          <cell r="B149">
            <v>934</v>
          </cell>
          <cell r="C149">
            <v>934</v>
          </cell>
          <cell r="D149">
            <v>934</v>
          </cell>
          <cell r="E149">
            <v>934</v>
          </cell>
          <cell r="F149">
            <v>934</v>
          </cell>
          <cell r="G149">
            <v>934</v>
          </cell>
          <cell r="H149">
            <v>934</v>
          </cell>
          <cell r="I149">
            <v>934</v>
          </cell>
          <cell r="J149">
            <v>934</v>
          </cell>
          <cell r="K149">
            <v>934</v>
          </cell>
          <cell r="L149">
            <v>934</v>
          </cell>
          <cell r="M149">
            <v>934</v>
          </cell>
          <cell r="N149">
            <v>0</v>
          </cell>
        </row>
        <row r="150">
          <cell r="B150">
            <v>0</v>
          </cell>
          <cell r="C150">
            <v>0</v>
          </cell>
          <cell r="D150">
            <v>0</v>
          </cell>
          <cell r="E150">
            <v>0</v>
          </cell>
          <cell r="F150">
            <v>0</v>
          </cell>
          <cell r="G150">
            <v>0</v>
          </cell>
          <cell r="H150">
            <v>0</v>
          </cell>
          <cell r="I150">
            <v>0</v>
          </cell>
          <cell r="J150">
            <v>0</v>
          </cell>
          <cell r="K150">
            <v>0</v>
          </cell>
          <cell r="L150">
            <v>0</v>
          </cell>
          <cell r="M150">
            <v>0</v>
          </cell>
          <cell r="N150">
            <v>0</v>
          </cell>
        </row>
        <row r="151">
          <cell r="B151">
            <v>1002</v>
          </cell>
          <cell r="C151">
            <v>1002</v>
          </cell>
          <cell r="D151">
            <v>1002</v>
          </cell>
          <cell r="E151">
            <v>1002</v>
          </cell>
          <cell r="F151">
            <v>1002</v>
          </cell>
          <cell r="G151">
            <v>1002</v>
          </cell>
          <cell r="H151">
            <v>1002</v>
          </cell>
          <cell r="I151">
            <v>1002</v>
          </cell>
          <cell r="J151">
            <v>1002</v>
          </cell>
          <cell r="K151">
            <v>1002</v>
          </cell>
          <cell r="L151">
            <v>1002</v>
          </cell>
          <cell r="M151">
            <v>1002</v>
          </cell>
          <cell r="N151">
            <v>0</v>
          </cell>
        </row>
        <row r="152">
          <cell r="B152">
            <v>789</v>
          </cell>
          <cell r="C152">
            <v>789</v>
          </cell>
          <cell r="D152">
            <v>789</v>
          </cell>
          <cell r="E152">
            <v>789</v>
          </cell>
          <cell r="F152">
            <v>789</v>
          </cell>
          <cell r="G152">
            <v>789</v>
          </cell>
          <cell r="H152">
            <v>789</v>
          </cell>
          <cell r="I152">
            <v>789</v>
          </cell>
          <cell r="J152">
            <v>789</v>
          </cell>
          <cell r="K152">
            <v>789</v>
          </cell>
          <cell r="L152">
            <v>789</v>
          </cell>
          <cell r="M152">
            <v>789</v>
          </cell>
          <cell r="N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779</v>
          </cell>
          <cell r="C154">
            <v>779</v>
          </cell>
          <cell r="D154">
            <v>779</v>
          </cell>
          <cell r="E154">
            <v>779</v>
          </cell>
          <cell r="F154">
            <v>779</v>
          </cell>
          <cell r="G154">
            <v>779</v>
          </cell>
          <cell r="H154">
            <v>779</v>
          </cell>
          <cell r="I154">
            <v>779</v>
          </cell>
          <cell r="J154">
            <v>779</v>
          </cell>
          <cell r="K154">
            <v>779</v>
          </cell>
          <cell r="L154">
            <v>779</v>
          </cell>
          <cell r="M154">
            <v>779</v>
          </cell>
          <cell r="N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900</v>
          </cell>
          <cell r="C156">
            <v>900</v>
          </cell>
          <cell r="D156">
            <v>900</v>
          </cell>
          <cell r="E156">
            <v>900</v>
          </cell>
          <cell r="F156">
            <v>900</v>
          </cell>
          <cell r="G156">
            <v>900</v>
          </cell>
          <cell r="H156">
            <v>900</v>
          </cell>
          <cell r="I156">
            <v>900</v>
          </cell>
          <cell r="J156">
            <v>900</v>
          </cell>
          <cell r="K156">
            <v>900</v>
          </cell>
          <cell r="L156">
            <v>900</v>
          </cell>
          <cell r="M156">
            <v>900</v>
          </cell>
          <cell r="N156">
            <v>0</v>
          </cell>
        </row>
        <row r="157">
          <cell r="B157">
            <v>789</v>
          </cell>
          <cell r="C157">
            <v>789</v>
          </cell>
          <cell r="D157">
            <v>789</v>
          </cell>
          <cell r="E157">
            <v>789</v>
          </cell>
          <cell r="F157">
            <v>789</v>
          </cell>
          <cell r="G157">
            <v>789</v>
          </cell>
          <cell r="H157">
            <v>789</v>
          </cell>
          <cell r="I157">
            <v>789</v>
          </cell>
          <cell r="J157">
            <v>789</v>
          </cell>
          <cell r="K157">
            <v>789</v>
          </cell>
          <cell r="L157">
            <v>789</v>
          </cell>
          <cell r="M157">
            <v>789</v>
          </cell>
          <cell r="N157">
            <v>0</v>
          </cell>
        </row>
        <row r="158">
          <cell r="B158">
            <v>0</v>
          </cell>
          <cell r="C158">
            <v>0</v>
          </cell>
          <cell r="D158">
            <v>0</v>
          </cell>
          <cell r="E158">
            <v>0</v>
          </cell>
          <cell r="F158">
            <v>0</v>
          </cell>
          <cell r="G158">
            <v>0</v>
          </cell>
          <cell r="H158">
            <v>0</v>
          </cell>
          <cell r="I158">
            <v>0</v>
          </cell>
          <cell r="J158">
            <v>0</v>
          </cell>
          <cell r="K158">
            <v>0</v>
          </cell>
          <cell r="L158">
            <v>0</v>
          </cell>
          <cell r="M158">
            <v>0</v>
          </cell>
          <cell r="N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41</v>
          </cell>
          <cell r="C160">
            <v>41</v>
          </cell>
          <cell r="D160">
            <v>41</v>
          </cell>
          <cell r="E160">
            <v>41</v>
          </cell>
          <cell r="F160">
            <v>41</v>
          </cell>
          <cell r="G160">
            <v>41</v>
          </cell>
          <cell r="H160">
            <v>41</v>
          </cell>
          <cell r="I160">
            <v>41</v>
          </cell>
          <cell r="J160">
            <v>41</v>
          </cell>
          <cell r="K160">
            <v>41</v>
          </cell>
          <cell r="L160">
            <v>41</v>
          </cell>
          <cell r="M160">
            <v>41</v>
          </cell>
          <cell r="N160">
            <v>0</v>
          </cell>
        </row>
        <row r="161">
          <cell r="B161">
            <v>41</v>
          </cell>
          <cell r="C161">
            <v>41</v>
          </cell>
          <cell r="D161">
            <v>41</v>
          </cell>
          <cell r="E161">
            <v>41</v>
          </cell>
          <cell r="F161">
            <v>41</v>
          </cell>
          <cell r="G161">
            <v>41</v>
          </cell>
          <cell r="H161">
            <v>41</v>
          </cell>
          <cell r="I161">
            <v>41</v>
          </cell>
          <cell r="J161">
            <v>41</v>
          </cell>
          <cell r="K161">
            <v>41</v>
          </cell>
          <cell r="L161">
            <v>41</v>
          </cell>
          <cell r="M161">
            <v>41</v>
          </cell>
          <cell r="N161">
            <v>0</v>
          </cell>
        </row>
        <row r="162">
          <cell r="B162">
            <v>44</v>
          </cell>
          <cell r="C162">
            <v>44</v>
          </cell>
          <cell r="D162">
            <v>44</v>
          </cell>
          <cell r="E162">
            <v>44</v>
          </cell>
          <cell r="F162">
            <v>44</v>
          </cell>
          <cell r="G162">
            <v>44</v>
          </cell>
          <cell r="H162">
            <v>44</v>
          </cell>
          <cell r="I162">
            <v>44</v>
          </cell>
          <cell r="J162">
            <v>44</v>
          </cell>
          <cell r="K162">
            <v>44</v>
          </cell>
          <cell r="L162">
            <v>44</v>
          </cell>
          <cell r="M162">
            <v>44</v>
          </cell>
        </row>
        <row r="163">
          <cell r="B163">
            <v>44</v>
          </cell>
          <cell r="C163">
            <v>44</v>
          </cell>
          <cell r="D163">
            <v>44</v>
          </cell>
          <cell r="E163">
            <v>44</v>
          </cell>
          <cell r="F163">
            <v>44</v>
          </cell>
          <cell r="G163">
            <v>44</v>
          </cell>
          <cell r="H163">
            <v>44</v>
          </cell>
          <cell r="I163">
            <v>44</v>
          </cell>
          <cell r="J163">
            <v>44</v>
          </cell>
          <cell r="K163">
            <v>44</v>
          </cell>
          <cell r="L163">
            <v>44</v>
          </cell>
          <cell r="M163">
            <v>44</v>
          </cell>
        </row>
        <row r="164">
          <cell r="B164">
            <v>39</v>
          </cell>
          <cell r="C164">
            <v>39</v>
          </cell>
          <cell r="D164">
            <v>39</v>
          </cell>
          <cell r="E164">
            <v>39</v>
          </cell>
          <cell r="F164">
            <v>39</v>
          </cell>
          <cell r="G164">
            <v>39</v>
          </cell>
          <cell r="H164">
            <v>39</v>
          </cell>
          <cell r="I164">
            <v>39</v>
          </cell>
          <cell r="J164">
            <v>39</v>
          </cell>
          <cell r="K164">
            <v>39</v>
          </cell>
          <cell r="L164">
            <v>39</v>
          </cell>
          <cell r="M164">
            <v>39</v>
          </cell>
        </row>
        <row r="165">
          <cell r="B165">
            <v>39</v>
          </cell>
          <cell r="C165">
            <v>39</v>
          </cell>
          <cell r="D165">
            <v>39</v>
          </cell>
          <cell r="E165">
            <v>39</v>
          </cell>
          <cell r="F165">
            <v>39</v>
          </cell>
          <cell r="G165">
            <v>39</v>
          </cell>
          <cell r="H165">
            <v>39</v>
          </cell>
          <cell r="I165">
            <v>39</v>
          </cell>
          <cell r="J165">
            <v>39</v>
          </cell>
          <cell r="K165">
            <v>39</v>
          </cell>
          <cell r="L165">
            <v>39</v>
          </cell>
          <cell r="M165">
            <v>39</v>
          </cell>
        </row>
        <row r="167">
          <cell r="J167" t="str">
            <v>Rupees Per Unit</v>
          </cell>
        </row>
        <row r="168">
          <cell r="B168">
            <v>914</v>
          </cell>
          <cell r="C168">
            <v>945</v>
          </cell>
          <cell r="D168">
            <v>976</v>
          </cell>
          <cell r="E168">
            <v>1007</v>
          </cell>
          <cell r="F168">
            <v>1038</v>
          </cell>
          <cell r="G168">
            <v>1069</v>
          </cell>
          <cell r="H168">
            <v>1100</v>
          </cell>
          <cell r="I168">
            <v>1131</v>
          </cell>
          <cell r="J168">
            <v>1162</v>
          </cell>
          <cell r="K168">
            <v>1193</v>
          </cell>
          <cell r="L168">
            <v>1224</v>
          </cell>
          <cell r="M168">
            <v>1255</v>
          </cell>
        </row>
        <row r="169">
          <cell r="B169">
            <v>17536</v>
          </cell>
          <cell r="C169">
            <v>17536</v>
          </cell>
          <cell r="D169">
            <v>17536</v>
          </cell>
          <cell r="E169">
            <v>17536</v>
          </cell>
          <cell r="F169">
            <v>17536</v>
          </cell>
          <cell r="G169">
            <v>17536</v>
          </cell>
          <cell r="H169">
            <v>17536</v>
          </cell>
          <cell r="I169">
            <v>17536</v>
          </cell>
          <cell r="J169">
            <v>17536</v>
          </cell>
          <cell r="K169">
            <v>17536</v>
          </cell>
          <cell r="L169">
            <v>17536</v>
          </cell>
          <cell r="M169">
            <v>17536</v>
          </cell>
          <cell r="N169">
            <v>0</v>
          </cell>
        </row>
        <row r="170">
          <cell r="B170">
            <v>0</v>
          </cell>
          <cell r="C170">
            <v>0</v>
          </cell>
          <cell r="D170">
            <v>0</v>
          </cell>
          <cell r="E170">
            <v>0</v>
          </cell>
          <cell r="F170">
            <v>0</v>
          </cell>
          <cell r="G170">
            <v>0</v>
          </cell>
          <cell r="H170">
            <v>0</v>
          </cell>
          <cell r="I170">
            <v>0</v>
          </cell>
          <cell r="J170">
            <v>0</v>
          </cell>
          <cell r="K170">
            <v>0</v>
          </cell>
          <cell r="L170">
            <v>0</v>
          </cell>
          <cell r="M170">
            <v>0</v>
          </cell>
          <cell r="N170">
            <v>0</v>
          </cell>
        </row>
        <row r="171">
          <cell r="B171">
            <v>21094</v>
          </cell>
          <cell r="C171">
            <v>21094</v>
          </cell>
          <cell r="D171">
            <v>21094</v>
          </cell>
          <cell r="E171">
            <v>21094</v>
          </cell>
          <cell r="F171">
            <v>21094</v>
          </cell>
          <cell r="G171">
            <v>21094</v>
          </cell>
          <cell r="H171">
            <v>21094</v>
          </cell>
          <cell r="I171">
            <v>21094</v>
          </cell>
          <cell r="J171">
            <v>21094</v>
          </cell>
          <cell r="K171">
            <v>21094</v>
          </cell>
          <cell r="L171">
            <v>21094</v>
          </cell>
          <cell r="M171">
            <v>21094</v>
          </cell>
          <cell r="N171">
            <v>0</v>
          </cell>
        </row>
        <row r="172">
          <cell r="B172">
            <v>20581</v>
          </cell>
          <cell r="C172">
            <v>20581</v>
          </cell>
          <cell r="D172">
            <v>20581</v>
          </cell>
          <cell r="E172">
            <v>20581</v>
          </cell>
          <cell r="F172">
            <v>20581</v>
          </cell>
          <cell r="G172">
            <v>20581</v>
          </cell>
          <cell r="H172">
            <v>20581</v>
          </cell>
          <cell r="I172">
            <v>20581</v>
          </cell>
          <cell r="J172">
            <v>20581</v>
          </cell>
          <cell r="K172">
            <v>20581</v>
          </cell>
          <cell r="L172">
            <v>20581</v>
          </cell>
          <cell r="M172">
            <v>20581</v>
          </cell>
          <cell r="N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20749</v>
          </cell>
          <cell r="C174">
            <v>20749</v>
          </cell>
          <cell r="D174">
            <v>20749</v>
          </cell>
          <cell r="E174">
            <v>20749</v>
          </cell>
          <cell r="F174">
            <v>20749</v>
          </cell>
          <cell r="G174">
            <v>20749</v>
          </cell>
          <cell r="H174">
            <v>20749</v>
          </cell>
          <cell r="I174">
            <v>20749</v>
          </cell>
          <cell r="J174">
            <v>20749</v>
          </cell>
          <cell r="K174">
            <v>20749</v>
          </cell>
          <cell r="L174">
            <v>20749</v>
          </cell>
          <cell r="M174">
            <v>20749</v>
          </cell>
          <cell r="N174">
            <v>0</v>
          </cell>
        </row>
        <row r="175">
          <cell r="B175">
            <v>0</v>
          </cell>
          <cell r="C175">
            <v>0</v>
          </cell>
          <cell r="D175">
            <v>0</v>
          </cell>
          <cell r="E175">
            <v>0</v>
          </cell>
          <cell r="F175">
            <v>0</v>
          </cell>
          <cell r="G175">
            <v>0</v>
          </cell>
          <cell r="H175">
            <v>0</v>
          </cell>
          <cell r="I175">
            <v>0</v>
          </cell>
          <cell r="J175">
            <v>0</v>
          </cell>
          <cell r="K175">
            <v>0</v>
          </cell>
          <cell r="L175">
            <v>0</v>
          </cell>
          <cell r="M175">
            <v>0</v>
          </cell>
          <cell r="N175">
            <v>287548043.47826093</v>
          </cell>
        </row>
        <row r="176">
          <cell r="B176">
            <v>17491</v>
          </cell>
          <cell r="C176">
            <v>17491</v>
          </cell>
          <cell r="D176">
            <v>17491</v>
          </cell>
          <cell r="E176">
            <v>17491</v>
          </cell>
          <cell r="F176">
            <v>17491</v>
          </cell>
          <cell r="G176">
            <v>17491</v>
          </cell>
          <cell r="H176">
            <v>17491</v>
          </cell>
          <cell r="I176">
            <v>17491</v>
          </cell>
          <cell r="J176">
            <v>17491</v>
          </cell>
          <cell r="K176">
            <v>17491</v>
          </cell>
          <cell r="L176">
            <v>17491</v>
          </cell>
          <cell r="M176">
            <v>17491</v>
          </cell>
          <cell r="N176">
            <v>0</v>
          </cell>
        </row>
        <row r="177">
          <cell r="B177">
            <v>20760</v>
          </cell>
          <cell r="C177">
            <v>20760</v>
          </cell>
          <cell r="D177">
            <v>20760</v>
          </cell>
          <cell r="E177">
            <v>20760</v>
          </cell>
          <cell r="F177">
            <v>20760</v>
          </cell>
          <cell r="G177">
            <v>20760</v>
          </cell>
          <cell r="H177">
            <v>20760</v>
          </cell>
          <cell r="I177">
            <v>20760</v>
          </cell>
          <cell r="J177">
            <v>20760</v>
          </cell>
          <cell r="K177">
            <v>20760</v>
          </cell>
          <cell r="L177">
            <v>20760</v>
          </cell>
          <cell r="M177">
            <v>20760</v>
          </cell>
          <cell r="N177">
            <v>0</v>
          </cell>
        </row>
        <row r="178">
          <cell r="B178">
            <v>0</v>
          </cell>
          <cell r="C178">
            <v>0</v>
          </cell>
          <cell r="D178">
            <v>0</v>
          </cell>
          <cell r="E178">
            <v>0</v>
          </cell>
          <cell r="F178">
            <v>0</v>
          </cell>
          <cell r="G178">
            <v>0</v>
          </cell>
          <cell r="H178">
            <v>0</v>
          </cell>
          <cell r="I178">
            <v>0</v>
          </cell>
          <cell r="J178">
            <v>0</v>
          </cell>
          <cell r="K178">
            <v>0</v>
          </cell>
          <cell r="L178">
            <v>0</v>
          </cell>
          <cell r="M178">
            <v>0</v>
          </cell>
          <cell r="N178">
            <v>0</v>
          </cell>
        </row>
        <row r="179">
          <cell r="B179">
            <v>0</v>
          </cell>
          <cell r="C179">
            <v>0</v>
          </cell>
          <cell r="D179">
            <v>0</v>
          </cell>
          <cell r="E179">
            <v>0</v>
          </cell>
          <cell r="F179">
            <v>0</v>
          </cell>
          <cell r="G179">
            <v>0</v>
          </cell>
          <cell r="H179">
            <v>0</v>
          </cell>
          <cell r="I179">
            <v>0</v>
          </cell>
          <cell r="J179">
            <v>0</v>
          </cell>
          <cell r="K179">
            <v>0</v>
          </cell>
          <cell r="L179">
            <v>0</v>
          </cell>
          <cell r="M179">
            <v>0</v>
          </cell>
          <cell r="N179">
            <v>-251696609.9015587</v>
          </cell>
        </row>
        <row r="180">
          <cell r="B180">
            <v>14945</v>
          </cell>
          <cell r="C180">
            <v>14945</v>
          </cell>
          <cell r="D180">
            <v>14945</v>
          </cell>
          <cell r="E180">
            <v>14945</v>
          </cell>
          <cell r="F180">
            <v>14945</v>
          </cell>
          <cell r="G180">
            <v>14945</v>
          </cell>
          <cell r="H180">
            <v>14945</v>
          </cell>
          <cell r="I180">
            <v>14945</v>
          </cell>
          <cell r="J180">
            <v>14945</v>
          </cell>
          <cell r="K180">
            <v>14945</v>
          </cell>
          <cell r="L180">
            <v>14945</v>
          </cell>
          <cell r="M180">
            <v>14945</v>
          </cell>
          <cell r="N180">
            <v>0</v>
          </cell>
        </row>
        <row r="181">
          <cell r="B181">
            <v>14945</v>
          </cell>
          <cell r="C181">
            <v>14945</v>
          </cell>
          <cell r="D181">
            <v>14945</v>
          </cell>
          <cell r="E181">
            <v>14945</v>
          </cell>
          <cell r="F181">
            <v>14945</v>
          </cell>
          <cell r="G181">
            <v>14945</v>
          </cell>
          <cell r="H181">
            <v>14945</v>
          </cell>
          <cell r="I181">
            <v>14945</v>
          </cell>
          <cell r="J181">
            <v>14945</v>
          </cell>
          <cell r="K181">
            <v>14945</v>
          </cell>
          <cell r="L181">
            <v>14945</v>
          </cell>
          <cell r="M181">
            <v>14945</v>
          </cell>
          <cell r="N181">
            <v>0</v>
          </cell>
        </row>
        <row r="182">
          <cell r="B182">
            <v>6689</v>
          </cell>
          <cell r="C182">
            <v>6689</v>
          </cell>
          <cell r="D182">
            <v>6689</v>
          </cell>
          <cell r="E182">
            <v>6689</v>
          </cell>
          <cell r="F182">
            <v>6689</v>
          </cell>
          <cell r="G182">
            <v>6689</v>
          </cell>
          <cell r="H182">
            <v>6689</v>
          </cell>
          <cell r="I182">
            <v>6689</v>
          </cell>
          <cell r="J182">
            <v>6689</v>
          </cell>
          <cell r="K182">
            <v>6689</v>
          </cell>
          <cell r="L182">
            <v>6689</v>
          </cell>
          <cell r="M182">
            <v>6689</v>
          </cell>
        </row>
        <row r="183">
          <cell r="B183">
            <v>6689</v>
          </cell>
          <cell r="C183">
            <v>6689</v>
          </cell>
          <cell r="D183">
            <v>6689</v>
          </cell>
          <cell r="E183">
            <v>6689</v>
          </cell>
          <cell r="F183">
            <v>6689</v>
          </cell>
          <cell r="G183">
            <v>6689</v>
          </cell>
          <cell r="H183">
            <v>6689</v>
          </cell>
          <cell r="I183">
            <v>6689</v>
          </cell>
          <cell r="J183">
            <v>6689</v>
          </cell>
          <cell r="K183">
            <v>6689</v>
          </cell>
          <cell r="L183">
            <v>6689</v>
          </cell>
          <cell r="M183">
            <v>6689</v>
          </cell>
          <cell r="N183">
            <v>35851433.576702222</v>
          </cell>
        </row>
        <row r="184">
          <cell r="B184">
            <v>10217</v>
          </cell>
          <cell r="C184">
            <v>10217</v>
          </cell>
          <cell r="D184">
            <v>10217</v>
          </cell>
          <cell r="E184">
            <v>10217</v>
          </cell>
          <cell r="F184">
            <v>10217</v>
          </cell>
          <cell r="G184">
            <v>10217</v>
          </cell>
          <cell r="H184">
            <v>10217</v>
          </cell>
          <cell r="I184">
            <v>10217</v>
          </cell>
          <cell r="J184">
            <v>10217</v>
          </cell>
          <cell r="K184">
            <v>10217</v>
          </cell>
          <cell r="L184">
            <v>10217</v>
          </cell>
          <cell r="M184">
            <v>10217</v>
          </cell>
          <cell r="N184">
            <v>6874487.284659557</v>
          </cell>
        </row>
        <row r="185">
          <cell r="B185">
            <v>10217</v>
          </cell>
          <cell r="C185">
            <v>10217</v>
          </cell>
          <cell r="D185">
            <v>10217</v>
          </cell>
          <cell r="E185">
            <v>10217</v>
          </cell>
          <cell r="F185">
            <v>10217</v>
          </cell>
          <cell r="G185">
            <v>10217</v>
          </cell>
          <cell r="H185">
            <v>10217</v>
          </cell>
          <cell r="I185">
            <v>10217</v>
          </cell>
          <cell r="J185">
            <v>10217</v>
          </cell>
          <cell r="K185">
            <v>10217</v>
          </cell>
          <cell r="L185">
            <v>10217</v>
          </cell>
          <cell r="M185">
            <v>10217</v>
          </cell>
        </row>
        <row r="186">
          <cell r="G186" t="str">
            <v>Total Gross Profit Parts &amp; Oil</v>
          </cell>
          <cell r="L186">
            <v>71792920.861361772</v>
          </cell>
          <cell r="M186">
            <v>29067000</v>
          </cell>
          <cell r="N186">
            <v>42725920.861361779</v>
          </cell>
        </row>
        <row r="187">
          <cell r="B187">
            <v>914</v>
          </cell>
          <cell r="C187">
            <v>945</v>
          </cell>
          <cell r="D187">
            <v>976</v>
          </cell>
          <cell r="E187">
            <v>1007</v>
          </cell>
          <cell r="F187">
            <v>1038</v>
          </cell>
          <cell r="G187">
            <v>1069</v>
          </cell>
          <cell r="H187">
            <v>1100</v>
          </cell>
          <cell r="I187">
            <v>1131</v>
          </cell>
          <cell r="J187">
            <v>1162</v>
          </cell>
          <cell r="K187">
            <v>1193</v>
          </cell>
          <cell r="L187">
            <v>1224</v>
          </cell>
          <cell r="M187">
            <v>1255</v>
          </cell>
        </row>
        <row r="190">
          <cell r="B190">
            <v>0.52</v>
          </cell>
          <cell r="C190">
            <v>0.52</v>
          </cell>
          <cell r="D190">
            <v>0.52</v>
          </cell>
          <cell r="E190">
            <v>0.52</v>
          </cell>
          <cell r="F190">
            <v>0.52</v>
          </cell>
          <cell r="G190">
            <v>0.52</v>
          </cell>
          <cell r="H190">
            <v>0.52</v>
          </cell>
          <cell r="I190">
            <v>0.52</v>
          </cell>
          <cell r="J190">
            <v>0.52</v>
          </cell>
          <cell r="K190">
            <v>0.52</v>
          </cell>
          <cell r="L190">
            <v>0.52</v>
          </cell>
          <cell r="M190">
            <v>0.52</v>
          </cell>
        </row>
        <row r="191">
          <cell r="B191">
            <v>0.52</v>
          </cell>
          <cell r="C191">
            <v>0.52</v>
          </cell>
          <cell r="D191">
            <v>0.52</v>
          </cell>
          <cell r="E191">
            <v>0.52</v>
          </cell>
          <cell r="F191">
            <v>0.52</v>
          </cell>
          <cell r="G191">
            <v>0.52</v>
          </cell>
          <cell r="H191">
            <v>0.52</v>
          </cell>
          <cell r="I191">
            <v>0.52</v>
          </cell>
          <cell r="J191">
            <v>0.52</v>
          </cell>
          <cell r="K191">
            <v>0.52</v>
          </cell>
          <cell r="L191">
            <v>0.52</v>
          </cell>
          <cell r="M191">
            <v>0.52</v>
          </cell>
        </row>
        <row r="194">
          <cell r="B194">
            <v>0.52</v>
          </cell>
          <cell r="C194">
            <v>0.52</v>
          </cell>
          <cell r="D194">
            <v>0.52</v>
          </cell>
          <cell r="E194">
            <v>0.52</v>
          </cell>
          <cell r="F194">
            <v>0.52</v>
          </cell>
          <cell r="G194">
            <v>0.52</v>
          </cell>
          <cell r="H194">
            <v>0.52</v>
          </cell>
          <cell r="I194">
            <v>0.52</v>
          </cell>
          <cell r="J194">
            <v>0.52</v>
          </cell>
          <cell r="K194">
            <v>0.52</v>
          </cell>
          <cell r="L194">
            <v>0.52</v>
          </cell>
          <cell r="M194">
            <v>0.52</v>
          </cell>
        </row>
        <row r="195">
          <cell r="B195">
            <v>0.52</v>
          </cell>
          <cell r="C195">
            <v>0.52</v>
          </cell>
          <cell r="D195">
            <v>0.52</v>
          </cell>
          <cell r="E195">
            <v>0.52</v>
          </cell>
          <cell r="F195">
            <v>0.52</v>
          </cell>
          <cell r="G195">
            <v>0.52</v>
          </cell>
          <cell r="H195">
            <v>0.52</v>
          </cell>
          <cell r="I195">
            <v>0.52</v>
          </cell>
          <cell r="J195">
            <v>0.52</v>
          </cell>
          <cell r="K195">
            <v>0.52</v>
          </cell>
          <cell r="L195">
            <v>0.52</v>
          </cell>
          <cell r="M195">
            <v>0.52</v>
          </cell>
        </row>
        <row r="198">
          <cell r="B198">
            <v>0.52</v>
          </cell>
          <cell r="C198">
            <v>0.52</v>
          </cell>
          <cell r="D198">
            <v>0.52</v>
          </cell>
          <cell r="E198">
            <v>0.52</v>
          </cell>
          <cell r="F198">
            <v>0.52</v>
          </cell>
          <cell r="G198">
            <v>0.52</v>
          </cell>
          <cell r="H198">
            <v>0.52</v>
          </cell>
          <cell r="I198">
            <v>0.52</v>
          </cell>
          <cell r="J198">
            <v>0.52</v>
          </cell>
          <cell r="K198">
            <v>0.52</v>
          </cell>
          <cell r="L198">
            <v>0.52</v>
          </cell>
          <cell r="M198">
            <v>0.52</v>
          </cell>
        </row>
        <row r="199">
          <cell r="B199">
            <v>0.52</v>
          </cell>
          <cell r="C199">
            <v>0.52</v>
          </cell>
          <cell r="D199">
            <v>0.52</v>
          </cell>
          <cell r="E199">
            <v>0.52</v>
          </cell>
          <cell r="F199">
            <v>0.52</v>
          </cell>
          <cell r="G199">
            <v>0.52</v>
          </cell>
          <cell r="H199">
            <v>0.52</v>
          </cell>
          <cell r="I199">
            <v>0.52</v>
          </cell>
          <cell r="J199">
            <v>0.52</v>
          </cell>
          <cell r="K199">
            <v>0.52</v>
          </cell>
          <cell r="L199">
            <v>0.52</v>
          </cell>
          <cell r="M199">
            <v>0.52</v>
          </cell>
        </row>
        <row r="201">
          <cell r="D201">
            <v>0</v>
          </cell>
        </row>
        <row r="202">
          <cell r="B202">
            <v>914</v>
          </cell>
          <cell r="C202">
            <v>945</v>
          </cell>
          <cell r="D202">
            <v>976</v>
          </cell>
          <cell r="E202">
            <v>1007</v>
          </cell>
          <cell r="F202">
            <v>1038</v>
          </cell>
          <cell r="G202">
            <v>1069</v>
          </cell>
          <cell r="H202">
            <v>1100</v>
          </cell>
          <cell r="I202">
            <v>1131</v>
          </cell>
          <cell r="J202">
            <v>1162</v>
          </cell>
          <cell r="K202">
            <v>1193</v>
          </cell>
          <cell r="L202">
            <v>1224</v>
          </cell>
          <cell r="M202">
            <v>1255</v>
          </cell>
        </row>
        <row r="203">
          <cell r="B203">
            <v>361160</v>
          </cell>
          <cell r="C203">
            <v>361160</v>
          </cell>
          <cell r="D203">
            <v>361160</v>
          </cell>
          <cell r="E203">
            <v>355561</v>
          </cell>
          <cell r="F203">
            <v>355561</v>
          </cell>
          <cell r="G203">
            <v>355561</v>
          </cell>
          <cell r="H203">
            <v>355561</v>
          </cell>
          <cell r="I203">
            <v>355561</v>
          </cell>
          <cell r="J203">
            <v>355561</v>
          </cell>
          <cell r="K203">
            <v>355561</v>
          </cell>
          <cell r="L203">
            <v>355561</v>
          </cell>
          <cell r="M203">
            <v>355561</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435394</v>
          </cell>
          <cell r="C205">
            <v>435394</v>
          </cell>
          <cell r="D205">
            <v>435394</v>
          </cell>
          <cell r="E205">
            <v>428667</v>
          </cell>
          <cell r="F205">
            <v>428667</v>
          </cell>
          <cell r="G205">
            <v>428667</v>
          </cell>
          <cell r="H205">
            <v>428667</v>
          </cell>
          <cell r="I205">
            <v>428667</v>
          </cell>
          <cell r="J205">
            <v>428667</v>
          </cell>
          <cell r="K205">
            <v>428667</v>
          </cell>
          <cell r="L205">
            <v>428667</v>
          </cell>
          <cell r="M205">
            <v>428667</v>
          </cell>
        </row>
        <row r="206">
          <cell r="B206">
            <v>526273</v>
          </cell>
          <cell r="C206">
            <v>526273</v>
          </cell>
          <cell r="D206">
            <v>526273</v>
          </cell>
          <cell r="E206">
            <v>518119</v>
          </cell>
          <cell r="F206">
            <v>518119</v>
          </cell>
          <cell r="G206">
            <v>518119</v>
          </cell>
          <cell r="H206">
            <v>518119</v>
          </cell>
          <cell r="I206">
            <v>518119</v>
          </cell>
          <cell r="J206">
            <v>518119</v>
          </cell>
          <cell r="K206">
            <v>518119</v>
          </cell>
          <cell r="L206">
            <v>518119</v>
          </cell>
          <cell r="M206">
            <v>518119</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611345</v>
          </cell>
          <cell r="C208">
            <v>611345</v>
          </cell>
          <cell r="D208">
            <v>611345</v>
          </cell>
          <cell r="E208">
            <v>601897</v>
          </cell>
          <cell r="F208">
            <v>601897</v>
          </cell>
          <cell r="G208">
            <v>601897</v>
          </cell>
          <cell r="H208">
            <v>601897</v>
          </cell>
          <cell r="I208">
            <v>601897</v>
          </cell>
          <cell r="J208">
            <v>601897</v>
          </cell>
          <cell r="K208">
            <v>601897</v>
          </cell>
          <cell r="L208">
            <v>601897</v>
          </cell>
          <cell r="M208">
            <v>601897</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525074</v>
          </cell>
          <cell r="C210">
            <v>525074</v>
          </cell>
          <cell r="D210">
            <v>525074</v>
          </cell>
          <cell r="E210">
            <v>516949</v>
          </cell>
          <cell r="F210">
            <v>516949</v>
          </cell>
          <cell r="G210">
            <v>516949</v>
          </cell>
          <cell r="H210">
            <v>516949</v>
          </cell>
          <cell r="I210">
            <v>516949</v>
          </cell>
          <cell r="J210">
            <v>516949</v>
          </cell>
          <cell r="K210">
            <v>516949</v>
          </cell>
          <cell r="L210">
            <v>516949</v>
          </cell>
          <cell r="M210">
            <v>516949</v>
          </cell>
        </row>
        <row r="211">
          <cell r="B211">
            <v>712402</v>
          </cell>
          <cell r="C211">
            <v>712402</v>
          </cell>
          <cell r="D211">
            <v>712402</v>
          </cell>
          <cell r="E211">
            <v>701383</v>
          </cell>
          <cell r="F211">
            <v>701383</v>
          </cell>
          <cell r="G211">
            <v>701383</v>
          </cell>
          <cell r="H211">
            <v>701383</v>
          </cell>
          <cell r="I211">
            <v>701383</v>
          </cell>
          <cell r="J211">
            <v>701383</v>
          </cell>
          <cell r="K211">
            <v>701383</v>
          </cell>
          <cell r="L211">
            <v>701383</v>
          </cell>
          <cell r="M211">
            <v>701383</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710824</v>
          </cell>
          <cell r="C214">
            <v>710824</v>
          </cell>
          <cell r="D214">
            <v>710824</v>
          </cell>
          <cell r="E214">
            <v>710824</v>
          </cell>
          <cell r="F214">
            <v>710824</v>
          </cell>
          <cell r="G214">
            <v>710824</v>
          </cell>
          <cell r="H214">
            <v>710824</v>
          </cell>
          <cell r="I214">
            <v>710824</v>
          </cell>
          <cell r="J214">
            <v>710824</v>
          </cell>
          <cell r="K214">
            <v>710824</v>
          </cell>
          <cell r="L214">
            <v>710824</v>
          </cell>
          <cell r="M214">
            <v>710824</v>
          </cell>
        </row>
        <row r="215">
          <cell r="B215">
            <v>710824</v>
          </cell>
          <cell r="C215">
            <v>710824</v>
          </cell>
          <cell r="D215">
            <v>710824</v>
          </cell>
          <cell r="E215">
            <v>710824</v>
          </cell>
          <cell r="F215">
            <v>710824</v>
          </cell>
          <cell r="G215">
            <v>710824</v>
          </cell>
          <cell r="H215">
            <v>710824</v>
          </cell>
          <cell r="I215">
            <v>710824</v>
          </cell>
          <cell r="J215">
            <v>710824</v>
          </cell>
          <cell r="K215">
            <v>710824</v>
          </cell>
          <cell r="L215">
            <v>710824</v>
          </cell>
          <cell r="M215">
            <v>710824</v>
          </cell>
        </row>
        <row r="216">
          <cell r="B216">
            <v>256211</v>
          </cell>
          <cell r="C216">
            <v>256211</v>
          </cell>
          <cell r="D216">
            <v>256211</v>
          </cell>
          <cell r="E216">
            <v>256211</v>
          </cell>
          <cell r="F216">
            <v>256211</v>
          </cell>
          <cell r="G216">
            <v>256211</v>
          </cell>
          <cell r="H216">
            <v>256211</v>
          </cell>
          <cell r="I216">
            <v>256211</v>
          </cell>
          <cell r="J216">
            <v>256211</v>
          </cell>
          <cell r="K216">
            <v>256211</v>
          </cell>
          <cell r="L216">
            <v>256211</v>
          </cell>
          <cell r="M216">
            <v>256211</v>
          </cell>
        </row>
        <row r="217">
          <cell r="B217">
            <v>256211</v>
          </cell>
          <cell r="C217">
            <v>256211</v>
          </cell>
          <cell r="D217">
            <v>256211</v>
          </cell>
          <cell r="E217">
            <v>256211</v>
          </cell>
          <cell r="F217">
            <v>256211</v>
          </cell>
          <cell r="G217">
            <v>256211</v>
          </cell>
          <cell r="H217">
            <v>256211</v>
          </cell>
          <cell r="I217">
            <v>256211</v>
          </cell>
          <cell r="J217">
            <v>256211</v>
          </cell>
          <cell r="K217">
            <v>256211</v>
          </cell>
          <cell r="L217">
            <v>256211</v>
          </cell>
          <cell r="M217">
            <v>256211</v>
          </cell>
        </row>
        <row r="218">
          <cell r="B218">
            <v>256211</v>
          </cell>
          <cell r="C218">
            <v>256211</v>
          </cell>
          <cell r="D218">
            <v>256211</v>
          </cell>
          <cell r="E218">
            <v>256211</v>
          </cell>
          <cell r="F218">
            <v>256211</v>
          </cell>
          <cell r="G218">
            <v>256211</v>
          </cell>
          <cell r="H218">
            <v>256211</v>
          </cell>
          <cell r="I218">
            <v>256211</v>
          </cell>
          <cell r="J218">
            <v>256211</v>
          </cell>
          <cell r="K218">
            <v>256211</v>
          </cell>
          <cell r="L218">
            <v>256211</v>
          </cell>
          <cell r="M218">
            <v>256211</v>
          </cell>
        </row>
        <row r="219">
          <cell r="B219">
            <v>256211</v>
          </cell>
          <cell r="C219">
            <v>256211</v>
          </cell>
          <cell r="D219">
            <v>256211</v>
          </cell>
          <cell r="E219">
            <v>256211</v>
          </cell>
          <cell r="F219">
            <v>256211</v>
          </cell>
          <cell r="G219">
            <v>256211</v>
          </cell>
          <cell r="H219">
            <v>256211</v>
          </cell>
          <cell r="I219">
            <v>256211</v>
          </cell>
          <cell r="J219">
            <v>256211</v>
          </cell>
          <cell r="K219">
            <v>256211</v>
          </cell>
          <cell r="L219">
            <v>256211</v>
          </cell>
          <cell r="M219">
            <v>256211</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45">
          <cell r="E245">
            <v>0</v>
          </cell>
        </row>
        <row r="246">
          <cell r="B246">
            <v>914</v>
          </cell>
          <cell r="C246">
            <v>945</v>
          </cell>
          <cell r="D246">
            <v>976</v>
          </cell>
          <cell r="E246">
            <v>1007</v>
          </cell>
          <cell r="F246">
            <v>1038</v>
          </cell>
          <cell r="G246">
            <v>1069</v>
          </cell>
          <cell r="H246">
            <v>1100</v>
          </cell>
          <cell r="I246">
            <v>1131</v>
          </cell>
          <cell r="J246">
            <v>1162</v>
          </cell>
          <cell r="K246">
            <v>1193</v>
          </cell>
          <cell r="L246">
            <v>1224</v>
          </cell>
          <cell r="M246">
            <v>1255</v>
          </cell>
        </row>
        <row r="247">
          <cell r="B247">
            <v>849000</v>
          </cell>
          <cell r="C247">
            <v>849000</v>
          </cell>
          <cell r="D247">
            <v>849000</v>
          </cell>
          <cell r="E247">
            <v>849000</v>
          </cell>
          <cell r="F247">
            <v>849000</v>
          </cell>
          <cell r="G247">
            <v>849000</v>
          </cell>
          <cell r="H247">
            <v>849000</v>
          </cell>
          <cell r="I247">
            <v>849000</v>
          </cell>
          <cell r="J247">
            <v>849000</v>
          </cell>
          <cell r="K247">
            <v>849000</v>
          </cell>
          <cell r="L247">
            <v>849000</v>
          </cell>
          <cell r="M247">
            <v>849000</v>
          </cell>
        </row>
        <row r="248">
          <cell r="C248">
            <v>0</v>
          </cell>
          <cell r="D248">
            <v>0</v>
          </cell>
          <cell r="E248">
            <v>0</v>
          </cell>
          <cell r="F248">
            <v>0</v>
          </cell>
          <cell r="G248">
            <v>0</v>
          </cell>
          <cell r="H248">
            <v>0</v>
          </cell>
          <cell r="I248">
            <v>0</v>
          </cell>
          <cell r="J248">
            <v>0</v>
          </cell>
          <cell r="K248">
            <v>0</v>
          </cell>
          <cell r="L248">
            <v>0</v>
          </cell>
          <cell r="M248">
            <v>0</v>
          </cell>
        </row>
        <row r="249">
          <cell r="B249">
            <v>939000</v>
          </cell>
          <cell r="C249">
            <v>939000</v>
          </cell>
          <cell r="D249">
            <v>939000</v>
          </cell>
          <cell r="E249">
            <v>939000</v>
          </cell>
          <cell r="F249">
            <v>939000</v>
          </cell>
          <cell r="G249">
            <v>939000</v>
          </cell>
          <cell r="H249">
            <v>939000</v>
          </cell>
          <cell r="I249">
            <v>939000</v>
          </cell>
          <cell r="J249">
            <v>939000</v>
          </cell>
          <cell r="K249">
            <v>939000</v>
          </cell>
          <cell r="L249">
            <v>939000</v>
          </cell>
          <cell r="M249">
            <v>939000</v>
          </cell>
        </row>
        <row r="250">
          <cell r="B250">
            <v>1079000</v>
          </cell>
          <cell r="C250">
            <v>1079000</v>
          </cell>
          <cell r="D250">
            <v>1079000</v>
          </cell>
          <cell r="E250">
            <v>1079000</v>
          </cell>
          <cell r="F250">
            <v>1079000</v>
          </cell>
          <cell r="G250">
            <v>1079000</v>
          </cell>
          <cell r="H250">
            <v>1079000</v>
          </cell>
          <cell r="I250">
            <v>1079000</v>
          </cell>
          <cell r="J250">
            <v>1079000</v>
          </cell>
          <cell r="K250">
            <v>1079000</v>
          </cell>
          <cell r="L250">
            <v>1079000</v>
          </cell>
          <cell r="M250">
            <v>1079000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1169000</v>
          </cell>
          <cell r="C252">
            <v>1169000</v>
          </cell>
          <cell r="D252">
            <v>1169000</v>
          </cell>
          <cell r="E252">
            <v>1169000</v>
          </cell>
          <cell r="F252">
            <v>1169000</v>
          </cell>
          <cell r="G252">
            <v>1169000</v>
          </cell>
          <cell r="H252">
            <v>1169000</v>
          </cell>
          <cell r="I252">
            <v>1169000</v>
          </cell>
          <cell r="J252">
            <v>1169000</v>
          </cell>
          <cell r="K252">
            <v>1169000</v>
          </cell>
          <cell r="L252">
            <v>1169000</v>
          </cell>
          <cell r="M252">
            <v>1169000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999000</v>
          </cell>
          <cell r="C254">
            <v>999000</v>
          </cell>
          <cell r="D254">
            <v>999000</v>
          </cell>
          <cell r="E254">
            <v>999000</v>
          </cell>
          <cell r="F254">
            <v>999000</v>
          </cell>
          <cell r="G254">
            <v>999000</v>
          </cell>
          <cell r="H254">
            <v>999000</v>
          </cell>
          <cell r="I254">
            <v>999000</v>
          </cell>
          <cell r="J254">
            <v>999000</v>
          </cell>
          <cell r="K254">
            <v>999000</v>
          </cell>
          <cell r="L254">
            <v>999000</v>
          </cell>
          <cell r="M254">
            <v>999000</v>
          </cell>
        </row>
        <row r="255">
          <cell r="B255">
            <v>1189000</v>
          </cell>
          <cell r="C255">
            <v>1189000</v>
          </cell>
          <cell r="D255">
            <v>1189000</v>
          </cell>
          <cell r="E255">
            <v>1189000</v>
          </cell>
          <cell r="F255">
            <v>1189000</v>
          </cell>
          <cell r="G255">
            <v>1189000</v>
          </cell>
          <cell r="H255">
            <v>1189000</v>
          </cell>
          <cell r="I255">
            <v>1189000</v>
          </cell>
          <cell r="J255">
            <v>1189000</v>
          </cell>
          <cell r="K255">
            <v>1189000</v>
          </cell>
          <cell r="L255">
            <v>1189000</v>
          </cell>
          <cell r="M255">
            <v>1189000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799000</v>
          </cell>
          <cell r="C258">
            <v>799000</v>
          </cell>
          <cell r="D258">
            <v>799000</v>
          </cell>
          <cell r="E258">
            <v>799000</v>
          </cell>
          <cell r="F258">
            <v>799000</v>
          </cell>
          <cell r="G258">
            <v>799000</v>
          </cell>
          <cell r="H258">
            <v>799000</v>
          </cell>
          <cell r="I258">
            <v>799000</v>
          </cell>
          <cell r="J258">
            <v>799000</v>
          </cell>
          <cell r="K258">
            <v>799000</v>
          </cell>
          <cell r="L258">
            <v>799000</v>
          </cell>
          <cell r="M258">
            <v>799000</v>
          </cell>
          <cell r="N258">
            <v>834000</v>
          </cell>
          <cell r="O258">
            <v>-35000</v>
          </cell>
        </row>
        <row r="259">
          <cell r="B259">
            <v>765000</v>
          </cell>
          <cell r="C259">
            <v>765000</v>
          </cell>
          <cell r="D259">
            <v>765000</v>
          </cell>
          <cell r="E259">
            <v>765000</v>
          </cell>
          <cell r="F259">
            <v>765000</v>
          </cell>
          <cell r="G259">
            <v>765000</v>
          </cell>
          <cell r="H259">
            <v>765000</v>
          </cell>
          <cell r="I259">
            <v>765000</v>
          </cell>
          <cell r="J259">
            <v>765000</v>
          </cell>
          <cell r="K259">
            <v>765000</v>
          </cell>
          <cell r="L259">
            <v>765000</v>
          </cell>
          <cell r="M259">
            <v>765000</v>
          </cell>
          <cell r="N259">
            <v>779000</v>
          </cell>
          <cell r="O259">
            <v>-14000</v>
          </cell>
        </row>
        <row r="260">
          <cell r="B260">
            <v>349000</v>
          </cell>
          <cell r="C260">
            <v>349000</v>
          </cell>
          <cell r="D260">
            <v>349000</v>
          </cell>
          <cell r="E260">
            <v>349000</v>
          </cell>
          <cell r="F260">
            <v>349000</v>
          </cell>
          <cell r="G260">
            <v>349000</v>
          </cell>
          <cell r="H260">
            <v>349000</v>
          </cell>
          <cell r="I260">
            <v>349000</v>
          </cell>
          <cell r="J260">
            <v>349000</v>
          </cell>
          <cell r="K260">
            <v>349000</v>
          </cell>
          <cell r="L260">
            <v>349000</v>
          </cell>
          <cell r="M260">
            <v>349000</v>
          </cell>
        </row>
        <row r="261">
          <cell r="B261">
            <v>379000</v>
          </cell>
          <cell r="C261">
            <v>379000</v>
          </cell>
          <cell r="D261">
            <v>379000</v>
          </cell>
          <cell r="E261">
            <v>379000</v>
          </cell>
          <cell r="F261">
            <v>379000</v>
          </cell>
          <cell r="G261">
            <v>379000</v>
          </cell>
          <cell r="H261">
            <v>379000</v>
          </cell>
          <cell r="I261">
            <v>379000</v>
          </cell>
          <cell r="J261">
            <v>379000</v>
          </cell>
          <cell r="K261">
            <v>379000</v>
          </cell>
          <cell r="L261">
            <v>379000</v>
          </cell>
          <cell r="M261">
            <v>379000</v>
          </cell>
        </row>
        <row r="262">
          <cell r="B262">
            <v>399000</v>
          </cell>
          <cell r="C262">
            <v>399000</v>
          </cell>
          <cell r="D262">
            <v>399000</v>
          </cell>
          <cell r="E262">
            <v>399000</v>
          </cell>
          <cell r="F262">
            <v>399000</v>
          </cell>
          <cell r="G262">
            <v>399000</v>
          </cell>
          <cell r="H262">
            <v>399000</v>
          </cell>
          <cell r="I262">
            <v>399000</v>
          </cell>
          <cell r="J262">
            <v>399000</v>
          </cell>
          <cell r="K262">
            <v>399000</v>
          </cell>
          <cell r="L262">
            <v>399000</v>
          </cell>
          <cell r="M262">
            <v>399000</v>
          </cell>
        </row>
        <row r="263">
          <cell r="B263">
            <v>429000</v>
          </cell>
          <cell r="C263">
            <v>429000</v>
          </cell>
          <cell r="D263">
            <v>429000</v>
          </cell>
          <cell r="E263">
            <v>429000</v>
          </cell>
          <cell r="F263">
            <v>429000</v>
          </cell>
          <cell r="G263">
            <v>429000</v>
          </cell>
          <cell r="H263">
            <v>429000</v>
          </cell>
          <cell r="I263">
            <v>429000</v>
          </cell>
          <cell r="J263">
            <v>429000</v>
          </cell>
          <cell r="K263">
            <v>429000</v>
          </cell>
          <cell r="L263">
            <v>429000</v>
          </cell>
          <cell r="M263">
            <v>429000</v>
          </cell>
        </row>
        <row r="266">
          <cell r="B266">
            <v>914</v>
          </cell>
          <cell r="C266">
            <v>945</v>
          </cell>
          <cell r="D266">
            <v>976</v>
          </cell>
          <cell r="E266">
            <v>1007</v>
          </cell>
          <cell r="F266">
            <v>1038</v>
          </cell>
          <cell r="G266">
            <v>1069</v>
          </cell>
          <cell r="H266">
            <v>1100</v>
          </cell>
          <cell r="I266">
            <v>1131</v>
          </cell>
          <cell r="J266">
            <v>1162</v>
          </cell>
          <cell r="K266">
            <v>1193</v>
          </cell>
          <cell r="L266">
            <v>1224</v>
          </cell>
          <cell r="M266">
            <v>1255</v>
          </cell>
        </row>
        <row r="267">
          <cell r="B267">
            <v>20000</v>
          </cell>
          <cell r="C267">
            <v>20000</v>
          </cell>
          <cell r="D267">
            <v>20000</v>
          </cell>
          <cell r="E267">
            <v>20000</v>
          </cell>
          <cell r="F267">
            <v>20000</v>
          </cell>
          <cell r="G267">
            <v>20000</v>
          </cell>
          <cell r="H267">
            <v>20000</v>
          </cell>
          <cell r="I267">
            <v>20000</v>
          </cell>
          <cell r="J267">
            <v>20000</v>
          </cell>
          <cell r="K267">
            <v>20000</v>
          </cell>
          <cell r="L267">
            <v>20000</v>
          </cell>
          <cell r="M267">
            <v>20000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20000</v>
          </cell>
          <cell r="C269">
            <v>20000</v>
          </cell>
          <cell r="D269">
            <v>20000</v>
          </cell>
          <cell r="E269">
            <v>20000</v>
          </cell>
          <cell r="F269">
            <v>20000</v>
          </cell>
          <cell r="G269">
            <v>20000</v>
          </cell>
          <cell r="H269">
            <v>20000</v>
          </cell>
          <cell r="I269">
            <v>20000</v>
          </cell>
          <cell r="J269">
            <v>20000</v>
          </cell>
          <cell r="K269">
            <v>20000</v>
          </cell>
          <cell r="L269">
            <v>20000</v>
          </cell>
          <cell r="M269">
            <v>20000</v>
          </cell>
        </row>
        <row r="270">
          <cell r="B270">
            <v>35000</v>
          </cell>
          <cell r="C270">
            <v>35000</v>
          </cell>
          <cell r="D270">
            <v>35000</v>
          </cell>
          <cell r="E270">
            <v>35000</v>
          </cell>
          <cell r="F270">
            <v>35000</v>
          </cell>
          <cell r="G270">
            <v>35000</v>
          </cell>
          <cell r="H270">
            <v>35000</v>
          </cell>
          <cell r="I270">
            <v>35000</v>
          </cell>
          <cell r="J270">
            <v>35000</v>
          </cell>
          <cell r="K270">
            <v>35000</v>
          </cell>
          <cell r="L270">
            <v>35000</v>
          </cell>
          <cell r="M270">
            <v>35000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35000</v>
          </cell>
          <cell r="C272">
            <v>35000</v>
          </cell>
          <cell r="D272">
            <v>35000</v>
          </cell>
          <cell r="E272">
            <v>35000</v>
          </cell>
          <cell r="F272">
            <v>35000</v>
          </cell>
          <cell r="G272">
            <v>35000</v>
          </cell>
          <cell r="H272">
            <v>35000</v>
          </cell>
          <cell r="I272">
            <v>35000</v>
          </cell>
          <cell r="J272">
            <v>35000</v>
          </cell>
          <cell r="K272">
            <v>35000</v>
          </cell>
          <cell r="L272">
            <v>35000</v>
          </cell>
          <cell r="M272">
            <v>35000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20000</v>
          </cell>
          <cell r="C274">
            <v>20000</v>
          </cell>
          <cell r="D274">
            <v>20000</v>
          </cell>
          <cell r="E274">
            <v>20000</v>
          </cell>
          <cell r="F274">
            <v>20000</v>
          </cell>
          <cell r="G274">
            <v>20000</v>
          </cell>
          <cell r="H274">
            <v>20000</v>
          </cell>
          <cell r="I274">
            <v>20000</v>
          </cell>
          <cell r="J274">
            <v>20000</v>
          </cell>
          <cell r="K274">
            <v>20000</v>
          </cell>
          <cell r="L274">
            <v>20000</v>
          </cell>
          <cell r="M274">
            <v>20000</v>
          </cell>
        </row>
        <row r="275">
          <cell r="B275">
            <v>35000</v>
          </cell>
          <cell r="C275">
            <v>35000</v>
          </cell>
          <cell r="D275">
            <v>35000</v>
          </cell>
          <cell r="E275">
            <v>35000</v>
          </cell>
          <cell r="F275">
            <v>35000</v>
          </cell>
          <cell r="G275">
            <v>35000</v>
          </cell>
          <cell r="H275">
            <v>35000</v>
          </cell>
          <cell r="I275">
            <v>35000</v>
          </cell>
          <cell r="J275">
            <v>35000</v>
          </cell>
          <cell r="K275">
            <v>35000</v>
          </cell>
          <cell r="L275">
            <v>35000</v>
          </cell>
          <cell r="M275">
            <v>35000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20000</v>
          </cell>
          <cell r="C278">
            <v>20000</v>
          </cell>
          <cell r="D278">
            <v>20000</v>
          </cell>
          <cell r="E278">
            <v>20000</v>
          </cell>
          <cell r="F278">
            <v>20000</v>
          </cell>
          <cell r="G278">
            <v>20000</v>
          </cell>
          <cell r="H278">
            <v>20000</v>
          </cell>
          <cell r="I278">
            <v>20000</v>
          </cell>
          <cell r="J278">
            <v>20000</v>
          </cell>
          <cell r="K278">
            <v>20000</v>
          </cell>
          <cell r="L278">
            <v>20000</v>
          </cell>
          <cell r="M278">
            <v>20000</v>
          </cell>
        </row>
        <row r="279">
          <cell r="B279">
            <v>20000</v>
          </cell>
          <cell r="C279">
            <v>20000</v>
          </cell>
          <cell r="D279">
            <v>20000</v>
          </cell>
          <cell r="E279">
            <v>20000</v>
          </cell>
          <cell r="F279">
            <v>20000</v>
          </cell>
          <cell r="G279">
            <v>20000</v>
          </cell>
          <cell r="H279">
            <v>20000</v>
          </cell>
          <cell r="I279">
            <v>20000</v>
          </cell>
          <cell r="J279">
            <v>20000</v>
          </cell>
          <cell r="K279">
            <v>20000</v>
          </cell>
          <cell r="L279">
            <v>20000</v>
          </cell>
          <cell r="M279">
            <v>20000</v>
          </cell>
        </row>
        <row r="280">
          <cell r="B280">
            <v>6000</v>
          </cell>
          <cell r="C280">
            <v>6000</v>
          </cell>
          <cell r="D280">
            <v>6000</v>
          </cell>
          <cell r="E280">
            <v>6000</v>
          </cell>
          <cell r="F280">
            <v>6000</v>
          </cell>
          <cell r="G280">
            <v>6000</v>
          </cell>
          <cell r="H280">
            <v>6000</v>
          </cell>
          <cell r="I280">
            <v>6000</v>
          </cell>
          <cell r="J280">
            <v>6000</v>
          </cell>
          <cell r="K280">
            <v>6000</v>
          </cell>
          <cell r="L280">
            <v>6000</v>
          </cell>
          <cell r="M280">
            <v>6000</v>
          </cell>
        </row>
        <row r="281">
          <cell r="B281">
            <v>6000</v>
          </cell>
          <cell r="C281">
            <v>6000</v>
          </cell>
          <cell r="D281">
            <v>6000</v>
          </cell>
          <cell r="E281">
            <v>6000</v>
          </cell>
          <cell r="F281">
            <v>6000</v>
          </cell>
          <cell r="G281">
            <v>6000</v>
          </cell>
          <cell r="H281">
            <v>6000</v>
          </cell>
          <cell r="I281">
            <v>6000</v>
          </cell>
          <cell r="J281">
            <v>6000</v>
          </cell>
          <cell r="K281">
            <v>6000</v>
          </cell>
          <cell r="L281">
            <v>6000</v>
          </cell>
          <cell r="M281">
            <v>6000</v>
          </cell>
        </row>
        <row r="282">
          <cell r="B282">
            <v>10000</v>
          </cell>
          <cell r="C282">
            <v>10000</v>
          </cell>
          <cell r="D282">
            <v>10000</v>
          </cell>
          <cell r="E282">
            <v>10000</v>
          </cell>
          <cell r="F282">
            <v>10000</v>
          </cell>
          <cell r="G282">
            <v>10000</v>
          </cell>
          <cell r="H282">
            <v>10000</v>
          </cell>
          <cell r="I282">
            <v>10000</v>
          </cell>
          <cell r="J282">
            <v>10000</v>
          </cell>
          <cell r="K282">
            <v>10000</v>
          </cell>
          <cell r="L282">
            <v>10000</v>
          </cell>
          <cell r="M282">
            <v>10000</v>
          </cell>
        </row>
        <row r="283">
          <cell r="B283">
            <v>10000</v>
          </cell>
          <cell r="C283">
            <v>10000</v>
          </cell>
          <cell r="D283">
            <v>10000</v>
          </cell>
          <cell r="E283">
            <v>10000</v>
          </cell>
          <cell r="F283">
            <v>10000</v>
          </cell>
          <cell r="G283">
            <v>10000</v>
          </cell>
          <cell r="H283">
            <v>10000</v>
          </cell>
          <cell r="I283">
            <v>10000</v>
          </cell>
          <cell r="J283">
            <v>10000</v>
          </cell>
          <cell r="K283">
            <v>10000</v>
          </cell>
          <cell r="L283">
            <v>10000</v>
          </cell>
          <cell r="M283">
            <v>10000</v>
          </cell>
        </row>
        <row r="286">
          <cell r="B286">
            <v>914</v>
          </cell>
          <cell r="C286">
            <v>945</v>
          </cell>
          <cell r="D286">
            <v>976</v>
          </cell>
          <cell r="E286">
            <v>1007</v>
          </cell>
          <cell r="F286">
            <v>1038</v>
          </cell>
          <cell r="G286">
            <v>1069</v>
          </cell>
          <cell r="H286">
            <v>1100</v>
          </cell>
          <cell r="I286">
            <v>1131</v>
          </cell>
          <cell r="J286">
            <v>1162</v>
          </cell>
          <cell r="K286">
            <v>1193</v>
          </cell>
          <cell r="L286">
            <v>1224</v>
          </cell>
          <cell r="M286">
            <v>1255</v>
          </cell>
          <cell r="N286" t="str">
            <v>Units</v>
          </cell>
        </row>
        <row r="287">
          <cell r="B287">
            <v>6674</v>
          </cell>
          <cell r="C287">
            <v>6674</v>
          </cell>
          <cell r="D287">
            <v>6674</v>
          </cell>
          <cell r="E287">
            <v>6674</v>
          </cell>
          <cell r="F287">
            <v>6674</v>
          </cell>
          <cell r="G287">
            <v>6674</v>
          </cell>
          <cell r="H287">
            <v>6674</v>
          </cell>
          <cell r="I287">
            <v>6674</v>
          </cell>
          <cell r="J287">
            <v>6674</v>
          </cell>
          <cell r="K287">
            <v>6674</v>
          </cell>
          <cell r="L287">
            <v>6674</v>
          </cell>
          <cell r="M287">
            <v>6674</v>
          </cell>
          <cell r="N287">
            <v>1460</v>
          </cell>
          <cell r="O287">
            <v>9744040</v>
          </cell>
        </row>
        <row r="288">
          <cell r="B288">
            <v>0</v>
          </cell>
          <cell r="C288">
            <v>0</v>
          </cell>
          <cell r="D288">
            <v>0</v>
          </cell>
          <cell r="E288">
            <v>0</v>
          </cell>
          <cell r="F288">
            <v>0</v>
          </cell>
          <cell r="G288">
            <v>0</v>
          </cell>
          <cell r="H288">
            <v>0</v>
          </cell>
          <cell r="I288">
            <v>0</v>
          </cell>
          <cell r="J288">
            <v>0</v>
          </cell>
          <cell r="K288">
            <v>0</v>
          </cell>
          <cell r="L288">
            <v>0</v>
          </cell>
          <cell r="M288">
            <v>0</v>
          </cell>
          <cell r="N288">
            <v>0</v>
          </cell>
          <cell r="O288">
            <v>0</v>
          </cell>
        </row>
        <row r="289">
          <cell r="B289">
            <v>6987</v>
          </cell>
          <cell r="C289">
            <v>6987</v>
          </cell>
          <cell r="D289">
            <v>6987</v>
          </cell>
          <cell r="E289">
            <v>6987</v>
          </cell>
          <cell r="F289">
            <v>6987</v>
          </cell>
          <cell r="G289">
            <v>6987</v>
          </cell>
          <cell r="H289">
            <v>6987</v>
          </cell>
          <cell r="I289">
            <v>6987</v>
          </cell>
          <cell r="J289">
            <v>6987</v>
          </cell>
          <cell r="K289">
            <v>6987</v>
          </cell>
          <cell r="L289">
            <v>6987</v>
          </cell>
          <cell r="M289">
            <v>6987</v>
          </cell>
          <cell r="N289">
            <v>960</v>
          </cell>
          <cell r="O289">
            <v>6707520</v>
          </cell>
        </row>
        <row r="290">
          <cell r="B290">
            <v>7155</v>
          </cell>
          <cell r="C290">
            <v>7155</v>
          </cell>
          <cell r="D290">
            <v>7155</v>
          </cell>
          <cell r="E290">
            <v>7155</v>
          </cell>
          <cell r="F290">
            <v>7155</v>
          </cell>
          <cell r="G290">
            <v>7155</v>
          </cell>
          <cell r="H290">
            <v>7155</v>
          </cell>
          <cell r="I290">
            <v>7155</v>
          </cell>
          <cell r="J290">
            <v>7155</v>
          </cell>
          <cell r="K290">
            <v>7155</v>
          </cell>
          <cell r="L290">
            <v>7155</v>
          </cell>
          <cell r="M290">
            <v>7155</v>
          </cell>
          <cell r="N290">
            <v>1300</v>
          </cell>
          <cell r="O290">
            <v>9301500</v>
          </cell>
        </row>
        <row r="291">
          <cell r="B291">
            <v>0</v>
          </cell>
          <cell r="C291">
            <v>0</v>
          </cell>
          <cell r="D291">
            <v>0</v>
          </cell>
          <cell r="E291">
            <v>0</v>
          </cell>
          <cell r="F291">
            <v>0</v>
          </cell>
          <cell r="G291">
            <v>0</v>
          </cell>
          <cell r="H291">
            <v>0</v>
          </cell>
          <cell r="I291">
            <v>0</v>
          </cell>
          <cell r="J291">
            <v>0</v>
          </cell>
          <cell r="K291">
            <v>0</v>
          </cell>
          <cell r="L291">
            <v>0</v>
          </cell>
          <cell r="M291">
            <v>0</v>
          </cell>
          <cell r="N291">
            <v>0</v>
          </cell>
        </row>
        <row r="292">
          <cell r="B292">
            <v>7715</v>
          </cell>
          <cell r="C292">
            <v>7715</v>
          </cell>
          <cell r="D292">
            <v>7715</v>
          </cell>
          <cell r="E292">
            <v>7715</v>
          </cell>
          <cell r="F292">
            <v>7715</v>
          </cell>
          <cell r="G292">
            <v>7715</v>
          </cell>
          <cell r="H292">
            <v>7715</v>
          </cell>
          <cell r="I292">
            <v>7715</v>
          </cell>
          <cell r="J292">
            <v>7715</v>
          </cell>
          <cell r="K292">
            <v>7715</v>
          </cell>
          <cell r="L292">
            <v>7715</v>
          </cell>
          <cell r="M292">
            <v>7715</v>
          </cell>
          <cell r="N292">
            <v>1100</v>
          </cell>
          <cell r="O292">
            <v>8486500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6550</v>
          </cell>
          <cell r="C294">
            <v>6550</v>
          </cell>
          <cell r="D294">
            <v>6550</v>
          </cell>
          <cell r="E294">
            <v>6550</v>
          </cell>
          <cell r="F294">
            <v>6550</v>
          </cell>
          <cell r="G294">
            <v>6550</v>
          </cell>
          <cell r="H294">
            <v>6550</v>
          </cell>
          <cell r="I294">
            <v>6550</v>
          </cell>
          <cell r="J294">
            <v>6550</v>
          </cell>
          <cell r="K294">
            <v>6550</v>
          </cell>
          <cell r="L294">
            <v>6550</v>
          </cell>
          <cell r="M294">
            <v>6550</v>
          </cell>
          <cell r="N294">
            <v>1840</v>
          </cell>
          <cell r="O294">
            <v>12052000</v>
          </cell>
        </row>
        <row r="295">
          <cell r="B295">
            <v>7106</v>
          </cell>
          <cell r="C295">
            <v>7106</v>
          </cell>
          <cell r="D295">
            <v>7106</v>
          </cell>
          <cell r="E295">
            <v>7106</v>
          </cell>
          <cell r="F295">
            <v>7106</v>
          </cell>
          <cell r="G295">
            <v>7106</v>
          </cell>
          <cell r="H295">
            <v>7106</v>
          </cell>
          <cell r="I295">
            <v>7106</v>
          </cell>
          <cell r="J295">
            <v>7106</v>
          </cell>
          <cell r="K295">
            <v>7106</v>
          </cell>
          <cell r="L295">
            <v>7106</v>
          </cell>
          <cell r="M295">
            <v>7106</v>
          </cell>
          <cell r="N295">
            <v>2940</v>
          </cell>
          <cell r="O295">
            <v>20891640</v>
          </cell>
        </row>
        <row r="296">
          <cell r="B296">
            <v>0</v>
          </cell>
          <cell r="C296">
            <v>0</v>
          </cell>
          <cell r="D296">
            <v>0</v>
          </cell>
          <cell r="E296">
            <v>0</v>
          </cell>
          <cell r="F296">
            <v>0</v>
          </cell>
          <cell r="G296">
            <v>0</v>
          </cell>
          <cell r="H296">
            <v>0</v>
          </cell>
          <cell r="I296">
            <v>0</v>
          </cell>
          <cell r="J296">
            <v>0</v>
          </cell>
          <cell r="K296">
            <v>0</v>
          </cell>
          <cell r="L296">
            <v>0</v>
          </cell>
          <cell r="M296">
            <v>0</v>
          </cell>
          <cell r="N296">
            <v>0</v>
          </cell>
          <cell r="O296">
            <v>0</v>
          </cell>
        </row>
        <row r="297">
          <cell r="B297">
            <v>0</v>
          </cell>
          <cell r="C297">
            <v>0</v>
          </cell>
          <cell r="D297">
            <v>0</v>
          </cell>
          <cell r="E297">
            <v>0</v>
          </cell>
          <cell r="F297">
            <v>0</v>
          </cell>
          <cell r="G297">
            <v>0</v>
          </cell>
          <cell r="H297">
            <v>0</v>
          </cell>
          <cell r="I297">
            <v>0</v>
          </cell>
          <cell r="J297">
            <v>0</v>
          </cell>
          <cell r="K297">
            <v>0</v>
          </cell>
          <cell r="L297">
            <v>0</v>
          </cell>
          <cell r="M297">
            <v>0</v>
          </cell>
          <cell r="N297">
            <v>0</v>
          </cell>
        </row>
        <row r="298">
          <cell r="B298">
            <v>3399.76</v>
          </cell>
          <cell r="C298">
            <v>3399.76</v>
          </cell>
          <cell r="D298">
            <v>3399.76</v>
          </cell>
          <cell r="E298">
            <v>3399.76</v>
          </cell>
          <cell r="F298">
            <v>3399.76</v>
          </cell>
          <cell r="G298">
            <v>3399.76</v>
          </cell>
          <cell r="H298">
            <v>3399.76</v>
          </cell>
          <cell r="I298">
            <v>3399.76</v>
          </cell>
          <cell r="J298">
            <v>3399.76</v>
          </cell>
          <cell r="K298">
            <v>3399.76</v>
          </cell>
          <cell r="L298">
            <v>3399.76</v>
          </cell>
          <cell r="M298">
            <v>3399.76</v>
          </cell>
          <cell r="N298">
            <v>1121</v>
          </cell>
        </row>
        <row r="299">
          <cell r="B299">
            <v>3399.76</v>
          </cell>
          <cell r="C299">
            <v>3399.76</v>
          </cell>
          <cell r="D299">
            <v>3399.76</v>
          </cell>
          <cell r="E299">
            <v>3399.76</v>
          </cell>
          <cell r="F299">
            <v>3399.76</v>
          </cell>
          <cell r="G299">
            <v>3399.76</v>
          </cell>
          <cell r="H299">
            <v>3399.76</v>
          </cell>
          <cell r="I299">
            <v>3399.76</v>
          </cell>
          <cell r="J299">
            <v>3399.76</v>
          </cell>
          <cell r="K299">
            <v>3399.76</v>
          </cell>
          <cell r="L299">
            <v>3399.76</v>
          </cell>
          <cell r="M299">
            <v>3399.76</v>
          </cell>
          <cell r="N299">
            <v>1479</v>
          </cell>
        </row>
        <row r="300">
          <cell r="B300">
            <v>1894</v>
          </cell>
          <cell r="C300">
            <v>1894</v>
          </cell>
          <cell r="D300">
            <v>1894</v>
          </cell>
          <cell r="E300">
            <v>1894</v>
          </cell>
          <cell r="F300">
            <v>1894</v>
          </cell>
          <cell r="G300">
            <v>1894</v>
          </cell>
          <cell r="H300">
            <v>1894</v>
          </cell>
          <cell r="I300">
            <v>1894</v>
          </cell>
          <cell r="J300">
            <v>1894</v>
          </cell>
          <cell r="K300">
            <v>1894</v>
          </cell>
          <cell r="L300">
            <v>1894</v>
          </cell>
          <cell r="M300">
            <v>1894</v>
          </cell>
          <cell r="O300">
            <v>67183200</v>
          </cell>
        </row>
        <row r="301">
          <cell r="B301">
            <v>1894</v>
          </cell>
          <cell r="C301">
            <v>1894</v>
          </cell>
          <cell r="D301">
            <v>1894</v>
          </cell>
          <cell r="E301">
            <v>1894</v>
          </cell>
          <cell r="F301">
            <v>1894</v>
          </cell>
          <cell r="G301">
            <v>1894</v>
          </cell>
          <cell r="H301">
            <v>1894</v>
          </cell>
          <cell r="I301">
            <v>1894</v>
          </cell>
          <cell r="J301">
            <v>1894</v>
          </cell>
          <cell r="K301">
            <v>1894</v>
          </cell>
          <cell r="L301">
            <v>1894</v>
          </cell>
          <cell r="M301">
            <v>1894</v>
          </cell>
        </row>
        <row r="302">
          <cell r="B302">
            <v>2105</v>
          </cell>
          <cell r="C302">
            <v>2105</v>
          </cell>
          <cell r="D302">
            <v>2105</v>
          </cell>
          <cell r="E302">
            <v>2105</v>
          </cell>
          <cell r="F302">
            <v>2105</v>
          </cell>
          <cell r="G302">
            <v>2105</v>
          </cell>
          <cell r="H302">
            <v>2105</v>
          </cell>
          <cell r="I302">
            <v>2105</v>
          </cell>
          <cell r="J302">
            <v>2105</v>
          </cell>
          <cell r="K302">
            <v>2105</v>
          </cell>
          <cell r="L302">
            <v>2105</v>
          </cell>
          <cell r="M302">
            <v>2105</v>
          </cell>
        </row>
        <row r="303">
          <cell r="B303">
            <v>2105</v>
          </cell>
          <cell r="C303">
            <v>2105</v>
          </cell>
          <cell r="D303">
            <v>2105</v>
          </cell>
          <cell r="E303">
            <v>2105</v>
          </cell>
          <cell r="F303">
            <v>2105</v>
          </cell>
          <cell r="G303">
            <v>2105</v>
          </cell>
          <cell r="H303">
            <v>2105</v>
          </cell>
          <cell r="I303">
            <v>2105</v>
          </cell>
          <cell r="J303">
            <v>2105</v>
          </cell>
          <cell r="K303">
            <v>2105</v>
          </cell>
          <cell r="L303">
            <v>2105</v>
          </cell>
          <cell r="M303">
            <v>2105</v>
          </cell>
        </row>
        <row r="306">
          <cell r="B306">
            <v>914</v>
          </cell>
          <cell r="C306">
            <v>945</v>
          </cell>
          <cell r="D306">
            <v>976</v>
          </cell>
          <cell r="E306">
            <v>1007</v>
          </cell>
          <cell r="F306">
            <v>1038</v>
          </cell>
          <cell r="G306">
            <v>1069</v>
          </cell>
          <cell r="H306">
            <v>1100</v>
          </cell>
          <cell r="I306">
            <v>1131</v>
          </cell>
          <cell r="J306">
            <v>1162</v>
          </cell>
          <cell r="K306">
            <v>1193</v>
          </cell>
          <cell r="L306">
            <v>1224</v>
          </cell>
          <cell r="M306">
            <v>1255</v>
          </cell>
          <cell r="N306" t="str">
            <v>Total</v>
          </cell>
        </row>
        <row r="307">
          <cell r="B307">
            <v>934360</v>
          </cell>
          <cell r="C307">
            <v>934360</v>
          </cell>
          <cell r="D307">
            <v>934360</v>
          </cell>
          <cell r="E307">
            <v>1067840</v>
          </cell>
          <cell r="F307">
            <v>734140</v>
          </cell>
          <cell r="G307">
            <v>734140</v>
          </cell>
          <cell r="H307">
            <v>1001100</v>
          </cell>
          <cell r="I307">
            <v>800880</v>
          </cell>
          <cell r="J307">
            <v>667400</v>
          </cell>
          <cell r="K307">
            <v>600660</v>
          </cell>
          <cell r="L307">
            <v>667400</v>
          </cell>
          <cell r="M307">
            <v>667400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628830</v>
          </cell>
          <cell r="C309">
            <v>628830</v>
          </cell>
          <cell r="D309">
            <v>628830</v>
          </cell>
          <cell r="E309">
            <v>698700</v>
          </cell>
          <cell r="F309">
            <v>489090</v>
          </cell>
          <cell r="G309">
            <v>489090</v>
          </cell>
          <cell r="H309">
            <v>698700</v>
          </cell>
          <cell r="I309">
            <v>558960</v>
          </cell>
          <cell r="J309">
            <v>419220</v>
          </cell>
          <cell r="K309">
            <v>489090</v>
          </cell>
          <cell r="L309">
            <v>489090</v>
          </cell>
          <cell r="M309">
            <v>489090</v>
          </cell>
        </row>
        <row r="310">
          <cell r="B310">
            <v>643950</v>
          </cell>
          <cell r="C310">
            <v>715500</v>
          </cell>
          <cell r="D310">
            <v>715500</v>
          </cell>
          <cell r="E310">
            <v>787050</v>
          </cell>
          <cell r="F310">
            <v>643950</v>
          </cell>
          <cell r="G310">
            <v>572400</v>
          </cell>
          <cell r="H310">
            <v>930150</v>
          </cell>
          <cell r="I310">
            <v>715500</v>
          </cell>
          <cell r="J310">
            <v>787050</v>
          </cell>
          <cell r="K310">
            <v>930150</v>
          </cell>
          <cell r="L310">
            <v>930150</v>
          </cell>
          <cell r="M310">
            <v>930150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617200</v>
          </cell>
          <cell r="C312">
            <v>694350</v>
          </cell>
          <cell r="D312">
            <v>694350</v>
          </cell>
          <cell r="E312">
            <v>694350</v>
          </cell>
          <cell r="F312">
            <v>462900</v>
          </cell>
          <cell r="G312">
            <v>540050</v>
          </cell>
          <cell r="H312">
            <v>848650</v>
          </cell>
          <cell r="I312">
            <v>694350</v>
          </cell>
          <cell r="J312">
            <v>694350</v>
          </cell>
          <cell r="K312">
            <v>848650</v>
          </cell>
          <cell r="L312">
            <v>848650</v>
          </cell>
          <cell r="M312">
            <v>848650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982500</v>
          </cell>
          <cell r="C314">
            <v>1113500</v>
          </cell>
          <cell r="D314">
            <v>1113500</v>
          </cell>
          <cell r="E314">
            <v>1179000</v>
          </cell>
          <cell r="F314">
            <v>851500</v>
          </cell>
          <cell r="G314">
            <v>851500</v>
          </cell>
          <cell r="H314">
            <v>1113500</v>
          </cell>
          <cell r="I314">
            <v>786000</v>
          </cell>
          <cell r="J314">
            <v>982500</v>
          </cell>
          <cell r="K314">
            <v>1048000</v>
          </cell>
          <cell r="L314">
            <v>982500</v>
          </cell>
          <cell r="M314">
            <v>1048000</v>
          </cell>
        </row>
        <row r="315">
          <cell r="B315">
            <v>1705440</v>
          </cell>
          <cell r="C315">
            <v>1847560</v>
          </cell>
          <cell r="D315">
            <v>1847560</v>
          </cell>
          <cell r="E315">
            <v>2060740</v>
          </cell>
          <cell r="F315">
            <v>1421200</v>
          </cell>
          <cell r="G315">
            <v>1492260</v>
          </cell>
          <cell r="H315">
            <v>1918620</v>
          </cell>
          <cell r="I315">
            <v>1421200</v>
          </cell>
          <cell r="J315">
            <v>1705440</v>
          </cell>
          <cell r="K315">
            <v>1847560</v>
          </cell>
          <cell r="L315">
            <v>1776500</v>
          </cell>
          <cell r="M315">
            <v>1847560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173387.76</v>
          </cell>
          <cell r="C318">
            <v>169988</v>
          </cell>
          <cell r="D318">
            <v>149589.44</v>
          </cell>
          <cell r="E318">
            <v>186986.80000000002</v>
          </cell>
          <cell r="F318">
            <v>333176.48000000004</v>
          </cell>
          <cell r="G318">
            <v>78194.48000000001</v>
          </cell>
          <cell r="H318">
            <v>339976</v>
          </cell>
          <cell r="I318">
            <v>176787.52000000002</v>
          </cell>
          <cell r="J318">
            <v>951932.8</v>
          </cell>
          <cell r="K318">
            <v>407971.2</v>
          </cell>
          <cell r="L318">
            <v>407971.2</v>
          </cell>
          <cell r="M318">
            <v>435169.28000000003</v>
          </cell>
        </row>
        <row r="319">
          <cell r="B319">
            <v>234583.44</v>
          </cell>
          <cell r="C319">
            <v>645954.4</v>
          </cell>
          <cell r="D319">
            <v>771745.52</v>
          </cell>
          <cell r="E319">
            <v>900936.4</v>
          </cell>
          <cell r="F319">
            <v>380773.12</v>
          </cell>
          <cell r="G319">
            <v>707150.08000000007</v>
          </cell>
          <cell r="H319">
            <v>747947.20000000007</v>
          </cell>
          <cell r="I319">
            <v>639154.88</v>
          </cell>
          <cell r="J319">
            <v>0</v>
          </cell>
          <cell r="K319">
            <v>0</v>
          </cell>
          <cell r="L319">
            <v>0</v>
          </cell>
          <cell r="M319">
            <v>0</v>
          </cell>
        </row>
        <row r="320">
          <cell r="B320">
            <v>170460</v>
          </cell>
          <cell r="C320">
            <v>170460</v>
          </cell>
          <cell r="D320">
            <v>170460</v>
          </cell>
          <cell r="E320">
            <v>170460</v>
          </cell>
          <cell r="F320">
            <v>170460</v>
          </cell>
          <cell r="G320">
            <v>170460</v>
          </cell>
          <cell r="H320">
            <v>170460</v>
          </cell>
          <cell r="I320">
            <v>170460</v>
          </cell>
          <cell r="J320">
            <v>170460</v>
          </cell>
          <cell r="K320">
            <v>170460</v>
          </cell>
          <cell r="L320">
            <v>170460</v>
          </cell>
          <cell r="M320">
            <v>170460</v>
          </cell>
        </row>
        <row r="321">
          <cell r="B321">
            <v>0</v>
          </cell>
          <cell r="C321">
            <v>0</v>
          </cell>
          <cell r="D321">
            <v>0</v>
          </cell>
          <cell r="E321">
            <v>0</v>
          </cell>
          <cell r="F321">
            <v>0</v>
          </cell>
          <cell r="G321">
            <v>0</v>
          </cell>
          <cell r="H321">
            <v>28410</v>
          </cell>
          <cell r="I321">
            <v>28410</v>
          </cell>
          <cell r="J321">
            <v>28410</v>
          </cell>
          <cell r="K321">
            <v>28410</v>
          </cell>
          <cell r="L321">
            <v>28410</v>
          </cell>
          <cell r="M321">
            <v>28410</v>
          </cell>
        </row>
        <row r="322">
          <cell r="B322">
            <v>442050</v>
          </cell>
          <cell r="C322">
            <v>442050</v>
          </cell>
          <cell r="D322">
            <v>442050</v>
          </cell>
          <cell r="E322">
            <v>442050</v>
          </cell>
          <cell r="F322">
            <v>442050</v>
          </cell>
          <cell r="G322">
            <v>442050</v>
          </cell>
          <cell r="H322">
            <v>442050</v>
          </cell>
          <cell r="I322">
            <v>442050</v>
          </cell>
          <cell r="J322">
            <v>442050</v>
          </cell>
          <cell r="K322">
            <v>442050</v>
          </cell>
          <cell r="L322">
            <v>442050</v>
          </cell>
          <cell r="M322">
            <v>442050</v>
          </cell>
        </row>
        <row r="324">
          <cell r="B324">
            <v>6532761.2000000002</v>
          </cell>
          <cell r="C324">
            <v>7362552.4000000004</v>
          </cell>
          <cell r="D324">
            <v>7467944.9600000009</v>
          </cell>
          <cell r="E324">
            <v>8188113.2000000002</v>
          </cell>
          <cell r="F324">
            <v>5929239.6000000006</v>
          </cell>
          <cell r="G324">
            <v>6077294.5600000005</v>
          </cell>
          <cell r="H324">
            <v>8239563.2000000002</v>
          </cell>
          <cell r="I324">
            <v>6433752.3999999994</v>
          </cell>
          <cell r="J324">
            <v>6848812.7999999998</v>
          </cell>
          <cell r="K324">
            <v>6813001.2000000002</v>
          </cell>
          <cell r="L324">
            <v>6743181.2000000002</v>
          </cell>
          <cell r="M324">
            <v>6906939.2800000003</v>
          </cell>
          <cell r="N324">
            <v>83543156</v>
          </cell>
        </row>
        <row r="328">
          <cell r="C328" t="str">
            <v>Exchange rate</v>
          </cell>
          <cell r="E328">
            <v>0.52</v>
          </cell>
        </row>
        <row r="329">
          <cell r="C329" t="str">
            <v>XE</v>
          </cell>
          <cell r="D329" t="str">
            <v>GL</v>
          </cell>
          <cell r="E329" t="str">
            <v>GLi</v>
          </cell>
          <cell r="F329" t="str">
            <v>GLi - A/T</v>
          </cell>
          <cell r="G329" t="str">
            <v>2.0D</v>
          </cell>
        </row>
        <row r="330">
          <cell r="B330" t="str">
            <v>A</v>
          </cell>
          <cell r="C330" t="str">
            <v xml:space="preserve">              </v>
          </cell>
          <cell r="D330">
            <v>435394</v>
          </cell>
          <cell r="E330">
            <v>526273</v>
          </cell>
          <cell r="F330">
            <v>0</v>
          </cell>
          <cell r="G330">
            <v>611345</v>
          </cell>
        </row>
        <row r="331">
          <cell r="B331" t="str">
            <v>B</v>
          </cell>
          <cell r="C331">
            <v>0</v>
          </cell>
          <cell r="D331">
            <v>771949.03505927371</v>
          </cell>
          <cell r="E331">
            <v>902161.30401995801</v>
          </cell>
          <cell r="F331">
            <v>0</v>
          </cell>
          <cell r="G331">
            <v>968590.2322021377</v>
          </cell>
        </row>
        <row r="332">
          <cell r="B332" t="str">
            <v>C</v>
          </cell>
          <cell r="C332">
            <v>7365</v>
          </cell>
          <cell r="D332">
            <v>8891</v>
          </cell>
          <cell r="E332">
            <v>8884</v>
          </cell>
          <cell r="F332">
            <v>10550</v>
          </cell>
          <cell r="G332">
            <v>7779</v>
          </cell>
        </row>
        <row r="334">
          <cell r="B334" t="str">
            <v>D</v>
          </cell>
          <cell r="C334">
            <v>42.603589999999997</v>
          </cell>
          <cell r="D334">
            <v>43.598089999999999</v>
          </cell>
          <cell r="E334">
            <v>41.665309999999998</v>
          </cell>
          <cell r="F334">
            <v>41.550800000000002</v>
          </cell>
          <cell r="G334">
            <v>36.883009999999999</v>
          </cell>
        </row>
        <row r="335">
          <cell r="C335">
            <v>11.360099999999999</v>
          </cell>
          <cell r="D335">
            <v>10.187799999999999</v>
          </cell>
          <cell r="E335">
            <v>10.3911</v>
          </cell>
          <cell r="F335">
            <v>10.3911</v>
          </cell>
          <cell r="G335">
            <v>10.083</v>
          </cell>
        </row>
        <row r="336">
          <cell r="C336">
            <v>1.5323</v>
          </cell>
          <cell r="D336">
            <v>1.7496</v>
          </cell>
          <cell r="E336">
            <v>1.8768</v>
          </cell>
          <cell r="F336">
            <v>1.8768</v>
          </cell>
          <cell r="G336">
            <v>1.4814000000000001</v>
          </cell>
        </row>
        <row r="337">
          <cell r="C337">
            <v>0.18559999999999999</v>
          </cell>
          <cell r="D337">
            <v>0.16639999999999999</v>
          </cell>
          <cell r="E337">
            <v>0.1421</v>
          </cell>
          <cell r="F337">
            <v>0.1421</v>
          </cell>
          <cell r="G337">
            <v>0.34200000000000003</v>
          </cell>
        </row>
        <row r="338">
          <cell r="B338" t="str">
            <v>E</v>
          </cell>
          <cell r="C338">
            <v>13.077999999999999</v>
          </cell>
          <cell r="D338">
            <v>12.1038</v>
          </cell>
          <cell r="E338">
            <v>12.409999999999998</v>
          </cell>
          <cell r="F338">
            <v>12.409999999999998</v>
          </cell>
          <cell r="G338">
            <v>11.906400000000001</v>
          </cell>
        </row>
        <row r="339">
          <cell r="B339" t="str">
            <v>F</v>
          </cell>
          <cell r="C339">
            <v>29.525589999999998</v>
          </cell>
          <cell r="D339">
            <v>31.494289999999999</v>
          </cell>
          <cell r="E339">
            <v>29.255310000000001</v>
          </cell>
          <cell r="F339">
            <v>29.140800000000006</v>
          </cell>
          <cell r="G339">
            <v>24.976609999999997</v>
          </cell>
        </row>
        <row r="340">
          <cell r="C340">
            <v>7365</v>
          </cell>
          <cell r="D340">
            <v>8891</v>
          </cell>
          <cell r="E340">
            <v>8884</v>
          </cell>
          <cell r="F340">
            <v>10550</v>
          </cell>
          <cell r="G340">
            <v>7779</v>
          </cell>
        </row>
        <row r="341">
          <cell r="C341">
            <v>3829.8</v>
          </cell>
          <cell r="D341">
            <v>4623.32</v>
          </cell>
          <cell r="E341">
            <v>4619.68</v>
          </cell>
          <cell r="F341">
            <v>5486</v>
          </cell>
          <cell r="G341">
            <v>4045.08</v>
          </cell>
        </row>
        <row r="345">
          <cell r="B345">
            <v>914</v>
          </cell>
          <cell r="C345">
            <v>945</v>
          </cell>
          <cell r="D345">
            <v>976</v>
          </cell>
          <cell r="E345">
            <v>1007</v>
          </cell>
          <cell r="F345">
            <v>1038</v>
          </cell>
          <cell r="G345">
            <v>1069</v>
          </cell>
          <cell r="H345">
            <v>1100</v>
          </cell>
          <cell r="I345">
            <v>1131</v>
          </cell>
          <cell r="J345">
            <v>1162</v>
          </cell>
          <cell r="K345">
            <v>1193</v>
          </cell>
          <cell r="L345">
            <v>1224</v>
          </cell>
          <cell r="M345">
            <v>1255</v>
          </cell>
        </row>
        <row r="346">
          <cell r="B346">
            <v>4866</v>
          </cell>
          <cell r="C346">
            <v>4866</v>
          </cell>
          <cell r="D346">
            <v>4866</v>
          </cell>
          <cell r="E346">
            <v>4866</v>
          </cell>
          <cell r="F346">
            <v>4866</v>
          </cell>
          <cell r="G346">
            <v>4866</v>
          </cell>
          <cell r="H346">
            <v>4866</v>
          </cell>
          <cell r="I346">
            <v>4866</v>
          </cell>
          <cell r="J346">
            <v>4866</v>
          </cell>
          <cell r="K346">
            <v>4866</v>
          </cell>
          <cell r="L346">
            <v>4866</v>
          </cell>
          <cell r="M346">
            <v>4866</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4030</v>
          </cell>
          <cell r="C348">
            <v>4030</v>
          </cell>
          <cell r="D348">
            <v>4030</v>
          </cell>
          <cell r="E348">
            <v>4030</v>
          </cell>
          <cell r="F348">
            <v>4030</v>
          </cell>
          <cell r="G348">
            <v>4030</v>
          </cell>
          <cell r="H348">
            <v>4030</v>
          </cell>
          <cell r="I348">
            <v>4030</v>
          </cell>
          <cell r="J348">
            <v>4030</v>
          </cell>
          <cell r="K348">
            <v>4030</v>
          </cell>
          <cell r="L348">
            <v>4030</v>
          </cell>
          <cell r="M348">
            <v>4030</v>
          </cell>
        </row>
        <row r="349">
          <cell r="B349">
            <v>4841</v>
          </cell>
          <cell r="C349">
            <v>4841</v>
          </cell>
          <cell r="D349">
            <v>4841</v>
          </cell>
          <cell r="E349">
            <v>4841</v>
          </cell>
          <cell r="F349">
            <v>4841</v>
          </cell>
          <cell r="G349">
            <v>4841</v>
          </cell>
          <cell r="H349">
            <v>4841</v>
          </cell>
          <cell r="I349">
            <v>4841</v>
          </cell>
          <cell r="J349">
            <v>4841</v>
          </cell>
          <cell r="K349">
            <v>4841</v>
          </cell>
          <cell r="L349">
            <v>4841</v>
          </cell>
          <cell r="M349">
            <v>4841</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4789</v>
          </cell>
          <cell r="C351">
            <v>4789</v>
          </cell>
          <cell r="D351">
            <v>4789</v>
          </cell>
          <cell r="E351">
            <v>4789</v>
          </cell>
          <cell r="F351">
            <v>4789</v>
          </cell>
          <cell r="G351">
            <v>4789</v>
          </cell>
          <cell r="H351">
            <v>4789</v>
          </cell>
          <cell r="I351">
            <v>4789</v>
          </cell>
          <cell r="J351">
            <v>4789</v>
          </cell>
          <cell r="K351">
            <v>4789</v>
          </cell>
          <cell r="L351">
            <v>4789</v>
          </cell>
          <cell r="M351">
            <v>4789</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3878</v>
          </cell>
          <cell r="C353">
            <v>3878</v>
          </cell>
          <cell r="D353">
            <v>3878</v>
          </cell>
          <cell r="E353">
            <v>3878</v>
          </cell>
          <cell r="F353">
            <v>3878</v>
          </cell>
          <cell r="G353">
            <v>3878</v>
          </cell>
          <cell r="H353">
            <v>3878</v>
          </cell>
          <cell r="I353">
            <v>3878</v>
          </cell>
          <cell r="J353">
            <v>3878</v>
          </cell>
          <cell r="K353">
            <v>3878</v>
          </cell>
          <cell r="L353">
            <v>3878</v>
          </cell>
          <cell r="M353">
            <v>3878</v>
          </cell>
        </row>
        <row r="354">
          <cell r="B354">
            <v>5093</v>
          </cell>
          <cell r="C354">
            <v>5093</v>
          </cell>
          <cell r="D354">
            <v>5093</v>
          </cell>
          <cell r="E354">
            <v>5093</v>
          </cell>
          <cell r="F354">
            <v>5093</v>
          </cell>
          <cell r="G354">
            <v>5093</v>
          </cell>
          <cell r="H354">
            <v>5093</v>
          </cell>
          <cell r="I354">
            <v>5093</v>
          </cell>
          <cell r="J354">
            <v>5093</v>
          </cell>
          <cell r="K354">
            <v>5093</v>
          </cell>
          <cell r="L354">
            <v>5093</v>
          </cell>
          <cell r="M354">
            <v>5093</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4297</v>
          </cell>
          <cell r="C357">
            <v>4297</v>
          </cell>
          <cell r="D357">
            <v>4297</v>
          </cell>
          <cell r="E357">
            <v>4297</v>
          </cell>
          <cell r="F357">
            <v>4297</v>
          </cell>
          <cell r="G357">
            <v>4297</v>
          </cell>
          <cell r="H357">
            <v>4297</v>
          </cell>
          <cell r="I357">
            <v>4297</v>
          </cell>
          <cell r="J357">
            <v>4297</v>
          </cell>
          <cell r="K357">
            <v>4297</v>
          </cell>
          <cell r="L357">
            <v>4297</v>
          </cell>
          <cell r="M357">
            <v>4297</v>
          </cell>
        </row>
        <row r="358">
          <cell r="B358">
            <v>4297</v>
          </cell>
          <cell r="C358">
            <v>4297</v>
          </cell>
          <cell r="D358">
            <v>4297</v>
          </cell>
          <cell r="E358">
            <v>4297</v>
          </cell>
          <cell r="F358">
            <v>4297</v>
          </cell>
          <cell r="G358">
            <v>4297</v>
          </cell>
          <cell r="H358">
            <v>4297</v>
          </cell>
          <cell r="I358">
            <v>4297</v>
          </cell>
          <cell r="J358">
            <v>4297</v>
          </cell>
          <cell r="K358">
            <v>4297</v>
          </cell>
          <cell r="L358">
            <v>4297</v>
          </cell>
          <cell r="M358">
            <v>4297</v>
          </cell>
        </row>
        <row r="359">
          <cell r="B359">
            <v>3875</v>
          </cell>
          <cell r="C359">
            <v>3875</v>
          </cell>
          <cell r="D359">
            <v>3875</v>
          </cell>
          <cell r="E359">
            <v>3875</v>
          </cell>
          <cell r="F359">
            <v>3875</v>
          </cell>
          <cell r="G359">
            <v>3875</v>
          </cell>
          <cell r="H359">
            <v>3875</v>
          </cell>
          <cell r="I359">
            <v>3875</v>
          </cell>
          <cell r="J359">
            <v>3875</v>
          </cell>
          <cell r="K359">
            <v>3875</v>
          </cell>
          <cell r="L359">
            <v>3875</v>
          </cell>
          <cell r="M359">
            <v>3875</v>
          </cell>
        </row>
        <row r="360">
          <cell r="B360">
            <v>3875</v>
          </cell>
          <cell r="C360">
            <v>3875</v>
          </cell>
          <cell r="D360">
            <v>3875</v>
          </cell>
          <cell r="E360">
            <v>3875</v>
          </cell>
          <cell r="F360">
            <v>3875</v>
          </cell>
          <cell r="G360">
            <v>3875</v>
          </cell>
          <cell r="H360">
            <v>3875</v>
          </cell>
          <cell r="I360">
            <v>3875</v>
          </cell>
          <cell r="J360">
            <v>3875</v>
          </cell>
          <cell r="K360">
            <v>3875</v>
          </cell>
          <cell r="L360">
            <v>3875</v>
          </cell>
          <cell r="M360">
            <v>3875</v>
          </cell>
        </row>
        <row r="361">
          <cell r="B361">
            <v>4396</v>
          </cell>
          <cell r="C361">
            <v>4396</v>
          </cell>
          <cell r="D361">
            <v>4396</v>
          </cell>
          <cell r="E361">
            <v>4396</v>
          </cell>
          <cell r="F361">
            <v>4396</v>
          </cell>
          <cell r="G361">
            <v>4396</v>
          </cell>
          <cell r="H361">
            <v>4396</v>
          </cell>
          <cell r="I361">
            <v>4396</v>
          </cell>
          <cell r="J361">
            <v>4396</v>
          </cell>
          <cell r="K361">
            <v>4396</v>
          </cell>
          <cell r="L361">
            <v>4396</v>
          </cell>
          <cell r="M361">
            <v>4396</v>
          </cell>
        </row>
        <row r="362">
          <cell r="B362">
            <v>4396</v>
          </cell>
          <cell r="C362">
            <v>4396</v>
          </cell>
          <cell r="D362">
            <v>4396</v>
          </cell>
          <cell r="E362">
            <v>4396</v>
          </cell>
          <cell r="F362">
            <v>4396</v>
          </cell>
          <cell r="G362">
            <v>4396</v>
          </cell>
          <cell r="H362">
            <v>4396</v>
          </cell>
          <cell r="I362">
            <v>4396</v>
          </cell>
          <cell r="J362">
            <v>4396</v>
          </cell>
          <cell r="K362">
            <v>4396</v>
          </cell>
          <cell r="L362">
            <v>4396</v>
          </cell>
          <cell r="M362">
            <v>4396</v>
          </cell>
        </row>
        <row r="366">
          <cell r="B366">
            <v>914</v>
          </cell>
          <cell r="C366">
            <v>945</v>
          </cell>
          <cell r="D366">
            <v>976</v>
          </cell>
          <cell r="E366">
            <v>1007</v>
          </cell>
          <cell r="F366">
            <v>1038</v>
          </cell>
          <cell r="G366">
            <v>1069</v>
          </cell>
          <cell r="H366">
            <v>1100</v>
          </cell>
          <cell r="I366">
            <v>1131</v>
          </cell>
          <cell r="J366">
            <v>1162</v>
          </cell>
          <cell r="K366">
            <v>1193</v>
          </cell>
          <cell r="L366">
            <v>1224</v>
          </cell>
          <cell r="M366">
            <v>1255</v>
          </cell>
          <cell r="N366" t="str">
            <v>Total</v>
          </cell>
        </row>
        <row r="368">
          <cell r="B368">
            <v>6236980.166666666</v>
          </cell>
          <cell r="C368">
            <v>6236980.166666666</v>
          </cell>
          <cell r="D368">
            <v>6236980.166666666</v>
          </cell>
          <cell r="E368">
            <v>6236980.166666666</v>
          </cell>
          <cell r="F368">
            <v>6236980.166666666</v>
          </cell>
          <cell r="G368">
            <v>6236980.166666666</v>
          </cell>
          <cell r="H368">
            <v>6236980.166666666</v>
          </cell>
          <cell r="I368">
            <v>6236980.166666666</v>
          </cell>
          <cell r="J368">
            <v>6236980.166666666</v>
          </cell>
          <cell r="K368">
            <v>6236980.166666666</v>
          </cell>
          <cell r="L368">
            <v>6236980.166666666</v>
          </cell>
          <cell r="M368">
            <v>6236980.166666666</v>
          </cell>
          <cell r="N368">
            <v>74843761.999999985</v>
          </cell>
          <cell r="O368" t="str">
            <v>Salaries &amp; Allowances</v>
          </cell>
          <cell r="P368">
            <v>68132779</v>
          </cell>
          <cell r="Q368">
            <v>6710982.9999999851</v>
          </cell>
        </row>
        <row r="369">
          <cell r="B369">
            <v>0</v>
          </cell>
          <cell r="C369">
            <v>0</v>
          </cell>
          <cell r="D369">
            <v>0</v>
          </cell>
          <cell r="E369">
            <v>0</v>
          </cell>
          <cell r="F369">
            <v>0</v>
          </cell>
          <cell r="G369">
            <v>0</v>
          </cell>
          <cell r="H369">
            <v>0</v>
          </cell>
          <cell r="I369">
            <v>0</v>
          </cell>
          <cell r="J369">
            <v>0</v>
          </cell>
          <cell r="K369">
            <v>0</v>
          </cell>
          <cell r="L369">
            <v>0</v>
          </cell>
          <cell r="M369">
            <v>0</v>
          </cell>
          <cell r="N369">
            <v>0</v>
          </cell>
          <cell r="O369" t="str">
            <v xml:space="preserve">Utilities </v>
          </cell>
          <cell r="Q369">
            <v>0</v>
          </cell>
        </row>
        <row r="370">
          <cell r="B370">
            <v>0</v>
          </cell>
          <cell r="C370">
            <v>0</v>
          </cell>
          <cell r="D370">
            <v>0</v>
          </cell>
          <cell r="E370">
            <v>0</v>
          </cell>
          <cell r="F370">
            <v>0</v>
          </cell>
          <cell r="G370">
            <v>0</v>
          </cell>
          <cell r="H370">
            <v>0</v>
          </cell>
          <cell r="I370">
            <v>0</v>
          </cell>
          <cell r="J370">
            <v>0</v>
          </cell>
          <cell r="K370">
            <v>0</v>
          </cell>
          <cell r="L370">
            <v>0</v>
          </cell>
          <cell r="M370">
            <v>0</v>
          </cell>
          <cell r="N370">
            <v>0</v>
          </cell>
          <cell r="O370" t="str">
            <v>Depreciation  -  See below</v>
          </cell>
          <cell r="Q370">
            <v>0</v>
          </cell>
        </row>
        <row r="371">
          <cell r="B371">
            <v>3894213.2499999963</v>
          </cell>
          <cell r="C371">
            <v>3894213.2499999963</v>
          </cell>
          <cell r="D371">
            <v>3894213.2499999963</v>
          </cell>
          <cell r="E371">
            <v>3894213.2499999963</v>
          </cell>
          <cell r="F371">
            <v>3894213.2499999963</v>
          </cell>
          <cell r="G371">
            <v>3894213.2499999963</v>
          </cell>
          <cell r="H371">
            <v>3894213.2499999963</v>
          </cell>
          <cell r="I371">
            <v>3894213.2499999963</v>
          </cell>
          <cell r="J371">
            <v>3894213.2499999963</v>
          </cell>
          <cell r="K371">
            <v>3894213.2499999963</v>
          </cell>
          <cell r="L371">
            <v>3894213.2499999963</v>
          </cell>
          <cell r="M371">
            <v>3894213.2499999963</v>
          </cell>
          <cell r="N371">
            <v>46730558.99999997</v>
          </cell>
          <cell r="O371" t="str">
            <v>Other Factory Overhead</v>
          </cell>
          <cell r="P371">
            <v>28741611</v>
          </cell>
          <cell r="Q371">
            <v>17988947.99999997</v>
          </cell>
        </row>
        <row r="372">
          <cell r="Q372">
            <v>0</v>
          </cell>
        </row>
        <row r="373">
          <cell r="B373">
            <v>10131193.416666662</v>
          </cell>
          <cell r="C373">
            <v>10131193.416666662</v>
          </cell>
          <cell r="D373">
            <v>10131193.416666662</v>
          </cell>
          <cell r="E373">
            <v>10131193.416666662</v>
          </cell>
          <cell r="F373">
            <v>10131193.416666662</v>
          </cell>
          <cell r="G373">
            <v>10131193.416666662</v>
          </cell>
          <cell r="H373">
            <v>10131193.416666662</v>
          </cell>
          <cell r="I373">
            <v>10131193.416666662</v>
          </cell>
          <cell r="J373">
            <v>10131193.416666662</v>
          </cell>
          <cell r="K373">
            <v>10131193.416666662</v>
          </cell>
          <cell r="L373">
            <v>10131193.416666662</v>
          </cell>
          <cell r="M373">
            <v>10131193.416666662</v>
          </cell>
          <cell r="N373">
            <v>121574320.99999996</v>
          </cell>
          <cell r="P373">
            <v>96874390</v>
          </cell>
          <cell r="Q373">
            <v>24699930.999999955</v>
          </cell>
        </row>
        <row r="374">
          <cell r="Q374">
            <v>0</v>
          </cell>
        </row>
        <row r="375">
          <cell r="B375">
            <v>5261850.333333333</v>
          </cell>
          <cell r="C375">
            <v>5261850.333333333</v>
          </cell>
          <cell r="D375">
            <v>5261850.333333333</v>
          </cell>
          <cell r="E375">
            <v>5261850.333333333</v>
          </cell>
          <cell r="F375">
            <v>5261850.333333333</v>
          </cell>
          <cell r="G375">
            <v>5261850.333333333</v>
          </cell>
          <cell r="H375">
            <v>5261850.333333333</v>
          </cell>
          <cell r="I375">
            <v>5261850.333333333</v>
          </cell>
          <cell r="J375">
            <v>5261850.333333333</v>
          </cell>
          <cell r="K375">
            <v>5261850.333333333</v>
          </cell>
          <cell r="L375">
            <v>5261850.333333333</v>
          </cell>
          <cell r="M375">
            <v>5261850.333333333</v>
          </cell>
          <cell r="N375">
            <v>63142204.000000007</v>
          </cell>
          <cell r="O375" t="str">
            <v>Selling Expenses</v>
          </cell>
          <cell r="P375">
            <v>61809213</v>
          </cell>
          <cell r="Q375">
            <v>1332991.0000000075</v>
          </cell>
        </row>
        <row r="376">
          <cell r="B376">
            <v>0</v>
          </cell>
          <cell r="C376">
            <v>0</v>
          </cell>
          <cell r="D376">
            <v>0</v>
          </cell>
          <cell r="E376">
            <v>0</v>
          </cell>
          <cell r="F376">
            <v>0</v>
          </cell>
          <cell r="G376">
            <v>0</v>
          </cell>
          <cell r="H376">
            <v>0</v>
          </cell>
          <cell r="I376">
            <v>0</v>
          </cell>
          <cell r="J376">
            <v>0</v>
          </cell>
          <cell r="K376">
            <v>0</v>
          </cell>
          <cell r="L376">
            <v>0</v>
          </cell>
          <cell r="M376">
            <v>0</v>
          </cell>
          <cell r="N376">
            <v>0</v>
          </cell>
          <cell r="O376" t="str">
            <v>Advertisement expenses</v>
          </cell>
          <cell r="Q376">
            <v>0</v>
          </cell>
        </row>
        <row r="377">
          <cell r="B377">
            <v>10721372.916666664</v>
          </cell>
          <cell r="C377">
            <v>10721372.916666664</v>
          </cell>
          <cell r="D377">
            <v>10721372.916666664</v>
          </cell>
          <cell r="E377">
            <v>10721372.916666664</v>
          </cell>
          <cell r="F377">
            <v>10721372.916666664</v>
          </cell>
          <cell r="G377">
            <v>10721372.916666664</v>
          </cell>
          <cell r="H377">
            <v>10721372.916666664</v>
          </cell>
          <cell r="I377">
            <v>10721372.916666664</v>
          </cell>
          <cell r="J377">
            <v>10721372.916666664</v>
          </cell>
          <cell r="K377">
            <v>10721372.916666664</v>
          </cell>
          <cell r="L377">
            <v>10721372.916666664</v>
          </cell>
          <cell r="M377">
            <v>10721372.916666664</v>
          </cell>
          <cell r="N377">
            <v>128656474.99999994</v>
          </cell>
          <cell r="O377" t="str">
            <v>Admin Expenses</v>
          </cell>
          <cell r="P377">
            <v>118396009</v>
          </cell>
          <cell r="Q377">
            <v>10260465.99999994</v>
          </cell>
        </row>
        <row r="378">
          <cell r="B378">
            <v>0</v>
          </cell>
          <cell r="C378">
            <v>0</v>
          </cell>
          <cell r="D378">
            <v>0</v>
          </cell>
          <cell r="E378">
            <v>0</v>
          </cell>
          <cell r="F378">
            <v>0</v>
          </cell>
          <cell r="G378">
            <v>0</v>
          </cell>
          <cell r="H378">
            <v>0</v>
          </cell>
          <cell r="I378">
            <v>0</v>
          </cell>
          <cell r="J378">
            <v>0</v>
          </cell>
          <cell r="K378">
            <v>0</v>
          </cell>
          <cell r="L378">
            <v>0</v>
          </cell>
          <cell r="M378">
            <v>0</v>
          </cell>
          <cell r="N378">
            <v>0</v>
          </cell>
          <cell r="O378" t="str">
            <v>Depreciation</v>
          </cell>
          <cell r="Q378">
            <v>0</v>
          </cell>
        </row>
        <row r="379">
          <cell r="B379">
            <v>600000</v>
          </cell>
          <cell r="C379">
            <v>600000</v>
          </cell>
          <cell r="D379">
            <v>600000</v>
          </cell>
          <cell r="E379">
            <v>600000</v>
          </cell>
          <cell r="F379">
            <v>600000</v>
          </cell>
          <cell r="G379">
            <v>600000</v>
          </cell>
          <cell r="H379">
            <v>600000</v>
          </cell>
          <cell r="I379">
            <v>600000</v>
          </cell>
          <cell r="J379">
            <v>600000</v>
          </cell>
          <cell r="K379">
            <v>600000</v>
          </cell>
          <cell r="L379">
            <v>600000</v>
          </cell>
          <cell r="M379">
            <v>600000</v>
          </cell>
          <cell r="N379">
            <v>7200000</v>
          </cell>
          <cell r="O379" t="str">
            <v>Financial Charges - Working Capital</v>
          </cell>
          <cell r="P379">
            <v>1200000</v>
          </cell>
          <cell r="Q379">
            <v>6000000</v>
          </cell>
        </row>
        <row r="380">
          <cell r="B380">
            <v>0</v>
          </cell>
          <cell r="C380">
            <v>0</v>
          </cell>
          <cell r="D380">
            <v>0</v>
          </cell>
          <cell r="E380">
            <v>0</v>
          </cell>
          <cell r="F380">
            <v>0</v>
          </cell>
          <cell r="G380">
            <v>0</v>
          </cell>
          <cell r="H380">
            <v>0</v>
          </cell>
          <cell r="I380">
            <v>0</v>
          </cell>
          <cell r="J380">
            <v>0</v>
          </cell>
          <cell r="K380">
            <v>0</v>
          </cell>
          <cell r="L380">
            <v>0</v>
          </cell>
          <cell r="M380">
            <v>0</v>
          </cell>
          <cell r="N380">
            <v>0</v>
          </cell>
          <cell r="O380" t="str">
            <v>F/C- W.Cap - On the basis of Cash flow</v>
          </cell>
          <cell r="P380">
            <v>0</v>
          </cell>
          <cell r="Q380">
            <v>0</v>
          </cell>
        </row>
        <row r="381">
          <cell r="B381">
            <v>0</v>
          </cell>
          <cell r="C381">
            <v>0</v>
          </cell>
          <cell r="D381">
            <v>0</v>
          </cell>
          <cell r="E381">
            <v>0</v>
          </cell>
          <cell r="F381">
            <v>0</v>
          </cell>
          <cell r="G381">
            <v>0</v>
          </cell>
          <cell r="H381">
            <v>0</v>
          </cell>
          <cell r="I381">
            <v>0</v>
          </cell>
          <cell r="J381">
            <v>0</v>
          </cell>
          <cell r="K381">
            <v>0</v>
          </cell>
          <cell r="L381">
            <v>0</v>
          </cell>
          <cell r="M381">
            <v>0</v>
          </cell>
          <cell r="N381">
            <v>0</v>
          </cell>
          <cell r="O381" t="str">
            <v>F/C- W.Cap - On the basis of Cash flow</v>
          </cell>
          <cell r="P381">
            <v>0</v>
          </cell>
          <cell r="Q381">
            <v>0</v>
          </cell>
        </row>
        <row r="382">
          <cell r="B382">
            <v>0</v>
          </cell>
          <cell r="C382">
            <v>0</v>
          </cell>
          <cell r="D382">
            <v>0</v>
          </cell>
          <cell r="E382">
            <v>0</v>
          </cell>
          <cell r="F382">
            <v>0</v>
          </cell>
          <cell r="G382">
            <v>0</v>
          </cell>
          <cell r="H382">
            <v>0</v>
          </cell>
          <cell r="I382">
            <v>0</v>
          </cell>
          <cell r="J382">
            <v>0</v>
          </cell>
          <cell r="K382">
            <v>0</v>
          </cell>
          <cell r="L382">
            <v>0</v>
          </cell>
          <cell r="M382">
            <v>0</v>
          </cell>
          <cell r="N382">
            <v>0</v>
          </cell>
          <cell r="O382" t="str">
            <v>Financial Charges - Capital Exp</v>
          </cell>
          <cell r="Q382">
            <v>0</v>
          </cell>
        </row>
        <row r="383">
          <cell r="B383">
            <v>416666.66666666669</v>
          </cell>
          <cell r="C383">
            <v>416666.66666666669</v>
          </cell>
          <cell r="D383">
            <v>416666.66666666669</v>
          </cell>
          <cell r="E383">
            <v>416666.66666666669</v>
          </cell>
          <cell r="F383">
            <v>416666.66666666669</v>
          </cell>
          <cell r="G383">
            <v>416666.66666666669</v>
          </cell>
          <cell r="H383">
            <v>416666.66666666669</v>
          </cell>
          <cell r="I383">
            <v>416666.66666666669</v>
          </cell>
          <cell r="J383">
            <v>416666.66666666669</v>
          </cell>
          <cell r="K383">
            <v>416666.66666666669</v>
          </cell>
          <cell r="L383">
            <v>416666.66666666669</v>
          </cell>
          <cell r="M383">
            <v>416666.66666666669</v>
          </cell>
          <cell r="N383">
            <v>5000000</v>
          </cell>
          <cell r="O383" t="str">
            <v>Charity &amp; Donation</v>
          </cell>
          <cell r="P383">
            <v>3643925</v>
          </cell>
          <cell r="Q383">
            <v>1356075</v>
          </cell>
        </row>
        <row r="384">
          <cell r="B384">
            <v>0</v>
          </cell>
          <cell r="C384">
            <v>0</v>
          </cell>
          <cell r="D384">
            <v>0</v>
          </cell>
          <cell r="E384">
            <v>0</v>
          </cell>
          <cell r="F384">
            <v>0</v>
          </cell>
          <cell r="G384">
            <v>0</v>
          </cell>
          <cell r="H384">
            <v>0</v>
          </cell>
          <cell r="I384">
            <v>0</v>
          </cell>
          <cell r="J384">
            <v>0</v>
          </cell>
          <cell r="K384">
            <v>0</v>
          </cell>
          <cell r="L384">
            <v>0</v>
          </cell>
          <cell r="M384">
            <v>0</v>
          </cell>
          <cell r="N384">
            <v>0</v>
          </cell>
          <cell r="O384" t="str">
            <v>Deferred taxation</v>
          </cell>
          <cell r="Q384">
            <v>0</v>
          </cell>
        </row>
        <row r="385">
          <cell r="B385">
            <v>0</v>
          </cell>
          <cell r="C385">
            <v>0</v>
          </cell>
          <cell r="D385">
            <v>0</v>
          </cell>
          <cell r="E385">
            <v>0</v>
          </cell>
          <cell r="F385">
            <v>0</v>
          </cell>
          <cell r="G385">
            <v>0</v>
          </cell>
          <cell r="H385">
            <v>0</v>
          </cell>
          <cell r="I385">
            <v>0</v>
          </cell>
          <cell r="J385">
            <v>0</v>
          </cell>
          <cell r="K385">
            <v>0</v>
          </cell>
          <cell r="L385">
            <v>0</v>
          </cell>
          <cell r="M385">
            <v>0</v>
          </cell>
          <cell r="N385">
            <v>0</v>
          </cell>
          <cell r="O385" t="str">
            <v>W.P.P.F  &lt;Specifically&gt;</v>
          </cell>
          <cell r="Q385">
            <v>0</v>
          </cell>
        </row>
        <row r="386">
          <cell r="B386">
            <v>0</v>
          </cell>
          <cell r="C386">
            <v>0</v>
          </cell>
          <cell r="D386">
            <v>0</v>
          </cell>
          <cell r="E386">
            <v>0</v>
          </cell>
          <cell r="F386">
            <v>0</v>
          </cell>
          <cell r="G386">
            <v>0</v>
          </cell>
          <cell r="H386">
            <v>0</v>
          </cell>
          <cell r="I386">
            <v>0</v>
          </cell>
          <cell r="J386">
            <v>0</v>
          </cell>
          <cell r="K386">
            <v>0</v>
          </cell>
          <cell r="L386">
            <v>0</v>
          </cell>
          <cell r="M386">
            <v>0</v>
          </cell>
          <cell r="N386">
            <v>0</v>
          </cell>
          <cell r="O386" t="str">
            <v>W.W.F  &lt;Specifically&gt;</v>
          </cell>
          <cell r="Q386">
            <v>0</v>
          </cell>
        </row>
        <row r="387">
          <cell r="B387">
            <v>16999889.916666664</v>
          </cell>
          <cell r="C387">
            <v>16999889.916666664</v>
          </cell>
          <cell r="D387">
            <v>16999889.916666664</v>
          </cell>
          <cell r="E387">
            <v>16999889.916666664</v>
          </cell>
          <cell r="F387">
            <v>16999889.916666664</v>
          </cell>
          <cell r="G387">
            <v>16999889.916666664</v>
          </cell>
          <cell r="H387">
            <v>16999889.916666664</v>
          </cell>
          <cell r="I387">
            <v>16999889.916666664</v>
          </cell>
          <cell r="J387">
            <v>16999889.916666664</v>
          </cell>
          <cell r="K387">
            <v>16999889.916666664</v>
          </cell>
          <cell r="L387">
            <v>16999889.916666664</v>
          </cell>
          <cell r="M387">
            <v>16999889.916666664</v>
          </cell>
          <cell r="N387">
            <v>203998678.99999994</v>
          </cell>
          <cell r="P387">
            <v>185049147</v>
          </cell>
          <cell r="Q387">
            <v>18949531.99999994</v>
          </cell>
        </row>
        <row r="388">
          <cell r="B388">
            <v>508150380.38909876</v>
          </cell>
          <cell r="Q388">
            <v>0</v>
          </cell>
        </row>
        <row r="389">
          <cell r="B389">
            <v>0</v>
          </cell>
          <cell r="N389">
            <v>0</v>
          </cell>
          <cell r="Q389">
            <v>0</v>
          </cell>
        </row>
        <row r="390">
          <cell r="B390">
            <v>15000000</v>
          </cell>
          <cell r="C390">
            <v>15000000</v>
          </cell>
          <cell r="D390">
            <v>15000000</v>
          </cell>
          <cell r="E390">
            <v>5000000</v>
          </cell>
          <cell r="F390">
            <v>5000000</v>
          </cell>
          <cell r="G390">
            <v>5000000</v>
          </cell>
          <cell r="H390">
            <v>5000000</v>
          </cell>
          <cell r="I390">
            <v>5000000</v>
          </cell>
          <cell r="J390">
            <v>5000000</v>
          </cell>
          <cell r="K390">
            <v>5000000</v>
          </cell>
          <cell r="L390">
            <v>5000000</v>
          </cell>
          <cell r="M390">
            <v>5000000</v>
          </cell>
          <cell r="N390">
            <v>90000000</v>
          </cell>
          <cell r="P390">
            <v>90000000</v>
          </cell>
          <cell r="Q390">
            <v>0</v>
          </cell>
        </row>
        <row r="391">
          <cell r="Q391">
            <v>0</v>
          </cell>
        </row>
        <row r="392">
          <cell r="Q392">
            <v>0</v>
          </cell>
        </row>
        <row r="393">
          <cell r="B393">
            <v>27131083.333333328</v>
          </cell>
          <cell r="C393">
            <v>27131083.333333328</v>
          </cell>
          <cell r="D393">
            <v>27131083.333333328</v>
          </cell>
          <cell r="E393">
            <v>27131083.333333328</v>
          </cell>
          <cell r="F393">
            <v>27131083.333333328</v>
          </cell>
          <cell r="G393">
            <v>27131083.333333328</v>
          </cell>
          <cell r="H393">
            <v>27131083.333333328</v>
          </cell>
          <cell r="I393">
            <v>27131083.333333328</v>
          </cell>
          <cell r="J393">
            <v>27131083.333333328</v>
          </cell>
          <cell r="K393">
            <v>27131083.333333328</v>
          </cell>
          <cell r="L393">
            <v>27131083.333333328</v>
          </cell>
          <cell r="M393">
            <v>27131083.333333328</v>
          </cell>
          <cell r="N393">
            <v>325572999.99999988</v>
          </cell>
          <cell r="P393">
            <v>281923537</v>
          </cell>
          <cell r="Q393">
            <v>43649462.999999881</v>
          </cell>
        </row>
        <row r="395">
          <cell r="B395" t="str">
            <v>M/H Per Unit</v>
          </cell>
          <cell r="C395" t="str">
            <v>Units</v>
          </cell>
          <cell r="D395" t="str">
            <v>Total M/Hs</v>
          </cell>
        </row>
        <row r="396">
          <cell r="B396">
            <v>36.365714285714283</v>
          </cell>
          <cell r="C396">
            <v>12200</v>
          </cell>
          <cell r="D396">
            <v>443661.71428571426</v>
          </cell>
          <cell r="E396">
            <v>0.77780980772597419</v>
          </cell>
        </row>
        <row r="397">
          <cell r="B397">
            <v>32.496666666666663</v>
          </cell>
          <cell r="C397">
            <v>3900</v>
          </cell>
          <cell r="D397">
            <v>126736.99999999999</v>
          </cell>
          <cell r="E397">
            <v>0.22219019227402587</v>
          </cell>
        </row>
        <row r="398">
          <cell r="B398">
            <v>68.862380952380946</v>
          </cell>
          <cell r="C398">
            <v>16100</v>
          </cell>
          <cell r="D398">
            <v>570398.7142857142</v>
          </cell>
        </row>
        <row r="400">
          <cell r="B400">
            <v>914</v>
          </cell>
          <cell r="C400">
            <v>945</v>
          </cell>
          <cell r="D400">
            <v>976</v>
          </cell>
          <cell r="E400">
            <v>1007</v>
          </cell>
          <cell r="F400">
            <v>1038</v>
          </cell>
          <cell r="G400">
            <v>1069</v>
          </cell>
          <cell r="H400">
            <v>1100</v>
          </cell>
          <cell r="I400">
            <v>1131</v>
          </cell>
          <cell r="J400">
            <v>1162</v>
          </cell>
          <cell r="K400">
            <v>1193</v>
          </cell>
          <cell r="L400">
            <v>1224</v>
          </cell>
          <cell r="M400">
            <v>1255</v>
          </cell>
          <cell r="N400" t="str">
            <v>Total</v>
          </cell>
        </row>
        <row r="401">
          <cell r="B401">
            <v>10146583.333333334</v>
          </cell>
          <cell r="C401">
            <v>10146583.333333334</v>
          </cell>
          <cell r="D401">
            <v>10146583.333333334</v>
          </cell>
          <cell r="E401">
            <v>10146583.333333334</v>
          </cell>
          <cell r="F401">
            <v>10146583.333333334</v>
          </cell>
          <cell r="G401">
            <v>10146583.333333334</v>
          </cell>
          <cell r="H401">
            <v>10146583.333333334</v>
          </cell>
          <cell r="I401">
            <v>10146583.333333334</v>
          </cell>
          <cell r="J401">
            <v>10146583.333333334</v>
          </cell>
          <cell r="K401">
            <v>10146583.333333334</v>
          </cell>
          <cell r="L401">
            <v>10146583.333333334</v>
          </cell>
          <cell r="M401">
            <v>10146583.333333334</v>
          </cell>
          <cell r="N401">
            <v>121758999.99999999</v>
          </cell>
        </row>
        <row r="402">
          <cell r="B402">
            <v>0</v>
          </cell>
          <cell r="C402">
            <v>0</v>
          </cell>
          <cell r="D402">
            <v>0</v>
          </cell>
          <cell r="E402">
            <v>0</v>
          </cell>
          <cell r="F402">
            <v>0</v>
          </cell>
          <cell r="G402">
            <v>0</v>
          </cell>
          <cell r="H402">
            <v>0</v>
          </cell>
          <cell r="I402">
            <v>0</v>
          </cell>
          <cell r="J402">
            <v>0</v>
          </cell>
          <cell r="K402">
            <v>0</v>
          </cell>
          <cell r="L402">
            <v>0</v>
          </cell>
          <cell r="M402">
            <v>0</v>
          </cell>
          <cell r="O402">
            <v>-422</v>
          </cell>
        </row>
        <row r="403">
          <cell r="B403">
            <v>10146583.333333334</v>
          </cell>
          <cell r="C403">
            <v>10146583.333333334</v>
          </cell>
          <cell r="D403">
            <v>10146583.333333334</v>
          </cell>
          <cell r="E403">
            <v>10146583.333333334</v>
          </cell>
          <cell r="F403">
            <v>10146583.333333334</v>
          </cell>
          <cell r="G403">
            <v>10146583.333333334</v>
          </cell>
          <cell r="H403">
            <v>10146583.333333334</v>
          </cell>
          <cell r="I403">
            <v>10146583.333333334</v>
          </cell>
          <cell r="J403">
            <v>10146583.333333334</v>
          </cell>
          <cell r="K403">
            <v>10146583.333333334</v>
          </cell>
          <cell r="L403">
            <v>10146583.333333334</v>
          </cell>
          <cell r="M403">
            <v>10146583.333333334</v>
          </cell>
          <cell r="N403">
            <v>121758999.99999999</v>
          </cell>
        </row>
        <row r="404">
          <cell r="B404">
            <v>3015166.6666666665</v>
          </cell>
          <cell r="C404">
            <v>3015166.6666666665</v>
          </cell>
          <cell r="D404">
            <v>3015166.6666666665</v>
          </cell>
          <cell r="E404">
            <v>3015166.6666666665</v>
          </cell>
          <cell r="F404">
            <v>3015166.6666666665</v>
          </cell>
          <cell r="G404">
            <v>3015166.6666666665</v>
          </cell>
          <cell r="H404">
            <v>3015166.6666666665</v>
          </cell>
          <cell r="I404">
            <v>3015166.6666666665</v>
          </cell>
          <cell r="J404">
            <v>3015166.6666666665</v>
          </cell>
          <cell r="K404">
            <v>3015166.6666666665</v>
          </cell>
          <cell r="L404">
            <v>3015166.6666666665</v>
          </cell>
          <cell r="M404">
            <v>3015166.6666666665</v>
          </cell>
          <cell r="N404">
            <v>36182000.000000007</v>
          </cell>
        </row>
        <row r="405">
          <cell r="B405">
            <v>0</v>
          </cell>
          <cell r="C405">
            <v>0</v>
          </cell>
          <cell r="D405">
            <v>0</v>
          </cell>
          <cell r="E405">
            <v>0</v>
          </cell>
          <cell r="F405">
            <v>0</v>
          </cell>
          <cell r="G405">
            <v>0</v>
          </cell>
          <cell r="H405">
            <v>0</v>
          </cell>
          <cell r="I405">
            <v>0</v>
          </cell>
          <cell r="J405">
            <v>0</v>
          </cell>
          <cell r="K405">
            <v>0</v>
          </cell>
          <cell r="L405">
            <v>0</v>
          </cell>
          <cell r="M405">
            <v>0</v>
          </cell>
          <cell r="N405">
            <v>0</v>
          </cell>
          <cell r="O405">
            <v>1</v>
          </cell>
        </row>
        <row r="406">
          <cell r="B406">
            <v>3015166.6666666665</v>
          </cell>
          <cell r="C406">
            <v>3015166.6666666665</v>
          </cell>
          <cell r="D406">
            <v>3015166.6666666665</v>
          </cell>
          <cell r="E406">
            <v>3015166.6666666665</v>
          </cell>
          <cell r="F406">
            <v>3015166.6666666665</v>
          </cell>
          <cell r="G406">
            <v>3015166.6666666665</v>
          </cell>
          <cell r="H406">
            <v>3015166.6666666665</v>
          </cell>
          <cell r="I406">
            <v>3015166.6666666665</v>
          </cell>
          <cell r="J406">
            <v>3015166.6666666665</v>
          </cell>
          <cell r="K406">
            <v>3015166.6666666665</v>
          </cell>
          <cell r="L406">
            <v>3015166.6666666665</v>
          </cell>
          <cell r="M406">
            <v>3015166.6666666665</v>
          </cell>
          <cell r="N406">
            <v>36182000.000000007</v>
          </cell>
        </row>
        <row r="408">
          <cell r="B408">
            <v>13161750</v>
          </cell>
          <cell r="C408">
            <v>13161750</v>
          </cell>
          <cell r="D408">
            <v>13161750</v>
          </cell>
          <cell r="E408">
            <v>13161750</v>
          </cell>
          <cell r="F408">
            <v>13161750</v>
          </cell>
          <cell r="G408">
            <v>13161750</v>
          </cell>
          <cell r="H408">
            <v>13161750</v>
          </cell>
          <cell r="I408">
            <v>13161750</v>
          </cell>
          <cell r="J408">
            <v>13161750</v>
          </cell>
          <cell r="K408">
            <v>13161750</v>
          </cell>
          <cell r="L408">
            <v>13161750</v>
          </cell>
          <cell r="M408">
            <v>13161750</v>
          </cell>
          <cell r="N408">
            <v>315882000</v>
          </cell>
        </row>
        <row r="409">
          <cell r="N409">
            <v>157941000</v>
          </cell>
        </row>
        <row r="411">
          <cell r="B411">
            <v>914</v>
          </cell>
          <cell r="C411">
            <v>945</v>
          </cell>
          <cell r="D411">
            <v>976</v>
          </cell>
          <cell r="E411">
            <v>1007</v>
          </cell>
          <cell r="F411">
            <v>1038</v>
          </cell>
          <cell r="G411">
            <v>1069</v>
          </cell>
          <cell r="H411">
            <v>1100</v>
          </cell>
          <cell r="I411">
            <v>1131</v>
          </cell>
          <cell r="J411">
            <v>1162</v>
          </cell>
          <cell r="K411">
            <v>1193</v>
          </cell>
          <cell r="L411">
            <v>1224</v>
          </cell>
          <cell r="M411">
            <v>1255</v>
          </cell>
          <cell r="N411" t="str">
            <v>Total</v>
          </cell>
        </row>
        <row r="413">
          <cell r="B413">
            <v>4851184.344225714</v>
          </cell>
          <cell r="C413">
            <v>4851184.344225714</v>
          </cell>
          <cell r="D413">
            <v>4851184.344225714</v>
          </cell>
          <cell r="E413">
            <v>4851184.344225714</v>
          </cell>
          <cell r="F413">
            <v>4851184.344225714</v>
          </cell>
          <cell r="G413">
            <v>4851184.344225714</v>
          </cell>
          <cell r="H413">
            <v>4851184.344225714</v>
          </cell>
          <cell r="I413">
            <v>4851184.344225714</v>
          </cell>
          <cell r="J413">
            <v>4851184.344225714</v>
          </cell>
          <cell r="K413">
            <v>4851184.344225714</v>
          </cell>
          <cell r="L413">
            <v>4851184.344225714</v>
          </cell>
          <cell r="M413">
            <v>4851184.344225714</v>
          </cell>
          <cell r="N413">
            <v>58214212.130708553</v>
          </cell>
        </row>
        <row r="414">
          <cell r="B414">
            <v>0</v>
          </cell>
          <cell r="C414">
            <v>0</v>
          </cell>
          <cell r="D414">
            <v>0</v>
          </cell>
          <cell r="E414">
            <v>0</v>
          </cell>
          <cell r="F414">
            <v>0</v>
          </cell>
          <cell r="G414">
            <v>0</v>
          </cell>
          <cell r="H414">
            <v>0</v>
          </cell>
          <cell r="I414">
            <v>0</v>
          </cell>
          <cell r="J414">
            <v>0</v>
          </cell>
          <cell r="K414">
            <v>0</v>
          </cell>
          <cell r="L414">
            <v>0</v>
          </cell>
          <cell r="M414">
            <v>0</v>
          </cell>
          <cell r="N414">
            <v>0</v>
          </cell>
          <cell r="O414" t="str">
            <v>Salaries &amp; Allowances</v>
          </cell>
          <cell r="P414">
            <v>74843761.999999985</v>
          </cell>
          <cell r="Q414">
            <v>0</v>
          </cell>
        </row>
        <row r="415">
          <cell r="B415">
            <v>10146583.333333334</v>
          </cell>
          <cell r="C415">
            <v>10146583.333333334</v>
          </cell>
          <cell r="D415">
            <v>10146583.333333334</v>
          </cell>
          <cell r="E415">
            <v>10146583.333333334</v>
          </cell>
          <cell r="F415">
            <v>10146583.333333334</v>
          </cell>
          <cell r="G415">
            <v>10146583.333333334</v>
          </cell>
          <cell r="H415">
            <v>10146583.333333334</v>
          </cell>
          <cell r="I415">
            <v>10146583.333333334</v>
          </cell>
          <cell r="J415">
            <v>10146583.333333334</v>
          </cell>
          <cell r="K415">
            <v>10146583.333333334</v>
          </cell>
          <cell r="L415">
            <v>10146583.333333334</v>
          </cell>
          <cell r="M415">
            <v>10146583.333333334</v>
          </cell>
          <cell r="N415">
            <v>121758999.99999999</v>
          </cell>
          <cell r="O415" t="str">
            <v xml:space="preserve">Utilities </v>
          </cell>
        </row>
        <row r="416">
          <cell r="B416">
            <v>3028957.2592264381</v>
          </cell>
          <cell r="C416">
            <v>3028957.2592264381</v>
          </cell>
          <cell r="D416">
            <v>3028957.2592264381</v>
          </cell>
          <cell r="E416">
            <v>3028957.2592264381</v>
          </cell>
          <cell r="F416">
            <v>3028957.2592264381</v>
          </cell>
          <cell r="G416">
            <v>3028957.2592264381</v>
          </cell>
          <cell r="H416">
            <v>3028957.2592264381</v>
          </cell>
          <cell r="I416">
            <v>3028957.2592264381</v>
          </cell>
          <cell r="J416">
            <v>3028957.2592264381</v>
          </cell>
          <cell r="K416">
            <v>3028957.2592264381</v>
          </cell>
          <cell r="L416">
            <v>3028957.2592264381</v>
          </cell>
          <cell r="M416">
            <v>3028957.2592264381</v>
          </cell>
          <cell r="N416">
            <v>36347487.110717259</v>
          </cell>
          <cell r="O416" t="str">
            <v>Depreciation  -  See below</v>
          </cell>
          <cell r="P416">
            <v>191294999.99999997</v>
          </cell>
          <cell r="Q416">
            <v>0</v>
          </cell>
        </row>
        <row r="417">
          <cell r="O417" t="str">
            <v>Other Factory Overhead</v>
          </cell>
          <cell r="P417">
            <v>46730558.999999963</v>
          </cell>
          <cell r="Q417">
            <v>0</v>
          </cell>
        </row>
        <row r="418">
          <cell r="B418">
            <v>18026724.936785486</v>
          </cell>
          <cell r="C418">
            <v>18026724.936785486</v>
          </cell>
          <cell r="D418">
            <v>18026724.936785486</v>
          </cell>
          <cell r="E418">
            <v>18026724.936785486</v>
          </cell>
          <cell r="F418">
            <v>18026724.936785486</v>
          </cell>
          <cell r="G418">
            <v>18026724.936785486</v>
          </cell>
          <cell r="H418">
            <v>18026724.936785486</v>
          </cell>
          <cell r="I418">
            <v>18026724.936785486</v>
          </cell>
          <cell r="J418">
            <v>18026724.936785486</v>
          </cell>
          <cell r="K418">
            <v>18026724.936785486</v>
          </cell>
          <cell r="L418">
            <v>18026724.936785486</v>
          </cell>
          <cell r="M418">
            <v>18026724.936785486</v>
          </cell>
          <cell r="N418">
            <v>216320699.24142581</v>
          </cell>
        </row>
        <row r="419">
          <cell r="B419">
            <v>812500</v>
          </cell>
          <cell r="O419">
            <v>46730558.999999963</v>
          </cell>
        </row>
        <row r="420">
          <cell r="B420">
            <v>5261850.333333333</v>
          </cell>
          <cell r="C420">
            <v>5261850.333333333</v>
          </cell>
          <cell r="D420">
            <v>5261850.333333333</v>
          </cell>
          <cell r="E420">
            <v>5261850.333333333</v>
          </cell>
          <cell r="F420">
            <v>5261850.333333333</v>
          </cell>
          <cell r="G420">
            <v>5261850.333333333</v>
          </cell>
          <cell r="H420">
            <v>5261850.333333333</v>
          </cell>
          <cell r="I420">
            <v>5261850.333333333</v>
          </cell>
          <cell r="J420">
            <v>5261850.333333333</v>
          </cell>
          <cell r="K420">
            <v>5261850.333333333</v>
          </cell>
          <cell r="L420">
            <v>5261850.333333333</v>
          </cell>
          <cell r="M420">
            <v>5261850.333333333</v>
          </cell>
          <cell r="N420">
            <v>63142204.000000007</v>
          </cell>
        </row>
        <row r="421">
          <cell r="B421">
            <v>812500</v>
          </cell>
          <cell r="C421">
            <v>1152500</v>
          </cell>
          <cell r="D421">
            <v>8972500</v>
          </cell>
          <cell r="E421">
            <v>9362500</v>
          </cell>
          <cell r="F421">
            <v>7487500</v>
          </cell>
          <cell r="G421">
            <v>812500</v>
          </cell>
          <cell r="H421">
            <v>1012500</v>
          </cell>
          <cell r="I421">
            <v>4962500</v>
          </cell>
          <cell r="J421">
            <v>6112500</v>
          </cell>
          <cell r="K421">
            <v>812500</v>
          </cell>
          <cell r="L421">
            <v>9062500</v>
          </cell>
          <cell r="M421">
            <v>1187500</v>
          </cell>
          <cell r="N421">
            <v>51750000</v>
          </cell>
          <cell r="O421" t="str">
            <v>Selling Expenses</v>
          </cell>
          <cell r="P421">
            <v>63142204.000000007</v>
          </cell>
          <cell r="Q421">
            <v>0</v>
          </cell>
        </row>
        <row r="422">
          <cell r="B422">
            <v>10721372.916666664</v>
          </cell>
          <cell r="C422">
            <v>10721372.916666664</v>
          </cell>
          <cell r="D422">
            <v>10721372.916666664</v>
          </cell>
          <cell r="E422">
            <v>10721372.916666664</v>
          </cell>
          <cell r="F422">
            <v>10721372.916666664</v>
          </cell>
          <cell r="G422">
            <v>10721372.916666664</v>
          </cell>
          <cell r="H422">
            <v>10721372.916666664</v>
          </cell>
          <cell r="I422">
            <v>10721372.916666664</v>
          </cell>
          <cell r="J422">
            <v>10721372.916666664</v>
          </cell>
          <cell r="K422">
            <v>10721372.916666664</v>
          </cell>
          <cell r="L422">
            <v>10721372.916666664</v>
          </cell>
          <cell r="M422">
            <v>10721372.916666664</v>
          </cell>
          <cell r="N422">
            <v>128656474.99999994</v>
          </cell>
          <cell r="O422" t="str">
            <v>Advertisement expenses</v>
          </cell>
          <cell r="P422">
            <v>85250000</v>
          </cell>
          <cell r="Q422">
            <v>0</v>
          </cell>
          <cell r="R422">
            <v>-53370000</v>
          </cell>
          <cell r="S422">
            <v>28600000</v>
          </cell>
          <cell r="T422">
            <v>23150000</v>
          </cell>
        </row>
        <row r="423">
          <cell r="B423">
            <v>3015166.6666666665</v>
          </cell>
          <cell r="C423">
            <v>3015166.6666666665</v>
          </cell>
          <cell r="D423">
            <v>3015166.6666666665</v>
          </cell>
          <cell r="E423">
            <v>3015166.6666666665</v>
          </cell>
          <cell r="F423">
            <v>3015166.6666666665</v>
          </cell>
          <cell r="G423">
            <v>3015166.6666666665</v>
          </cell>
          <cell r="H423">
            <v>3015166.6666666665</v>
          </cell>
          <cell r="I423">
            <v>3015166.6666666665</v>
          </cell>
          <cell r="J423">
            <v>3015166.6666666665</v>
          </cell>
          <cell r="K423">
            <v>3015166.6666666665</v>
          </cell>
          <cell r="L423">
            <v>3015166.6666666665</v>
          </cell>
          <cell r="M423">
            <v>3015166.6666666665</v>
          </cell>
          <cell r="N423">
            <v>36182000.000000007</v>
          </cell>
          <cell r="O423" t="str">
            <v>Admin Expenses</v>
          </cell>
          <cell r="P423">
            <v>128656474.99999994</v>
          </cell>
          <cell r="Q423">
            <v>0</v>
          </cell>
        </row>
        <row r="424">
          <cell r="B424">
            <v>538178.35778849502</v>
          </cell>
          <cell r="C424">
            <v>545279.40365888865</v>
          </cell>
          <cell r="D424">
            <v>546159.11057164613</v>
          </cell>
          <cell r="E424">
            <v>550766.9760380591</v>
          </cell>
          <cell r="F424">
            <v>533902.17678276927</v>
          </cell>
          <cell r="G424">
            <v>536128.40429160511</v>
          </cell>
          <cell r="H424">
            <v>543219.37853817036</v>
          </cell>
          <cell r="I424">
            <v>528543.1866506486</v>
          </cell>
          <cell r="J424">
            <v>533418.02417513914</v>
          </cell>
          <cell r="K424">
            <v>530651.1719569487</v>
          </cell>
          <cell r="L424">
            <v>530141.54451475514</v>
          </cell>
          <cell r="M424">
            <v>532607.77613354754</v>
          </cell>
          <cell r="N424">
            <v>6448995.5111006722</v>
          </cell>
          <cell r="O424" t="str">
            <v>Depreciation</v>
          </cell>
          <cell r="P424">
            <v>36182000.000000007</v>
          </cell>
          <cell r="Q424">
            <v>0</v>
          </cell>
        </row>
        <row r="425">
          <cell r="B425">
            <v>0</v>
          </cell>
          <cell r="C425">
            <v>0</v>
          </cell>
          <cell r="D425">
            <v>0</v>
          </cell>
          <cell r="E425">
            <v>0</v>
          </cell>
          <cell r="F425">
            <v>0</v>
          </cell>
          <cell r="G425">
            <v>0</v>
          </cell>
          <cell r="H425">
            <v>0</v>
          </cell>
          <cell r="I425">
            <v>0</v>
          </cell>
          <cell r="J425">
            <v>0</v>
          </cell>
          <cell r="K425">
            <v>0</v>
          </cell>
          <cell r="L425">
            <v>0</v>
          </cell>
          <cell r="M425">
            <v>0</v>
          </cell>
          <cell r="N425">
            <v>0</v>
          </cell>
          <cell r="O425" t="str">
            <v>Financial Charges - Working Capital</v>
          </cell>
          <cell r="P425">
            <v>7199999.9999999991</v>
          </cell>
          <cell r="Q425">
            <v>0</v>
          </cell>
        </row>
        <row r="426">
          <cell r="B426">
            <v>0</v>
          </cell>
          <cell r="C426">
            <v>0</v>
          </cell>
          <cell r="D426">
            <v>0</v>
          </cell>
          <cell r="E426">
            <v>0</v>
          </cell>
          <cell r="F426">
            <v>0</v>
          </cell>
          <cell r="G426">
            <v>0</v>
          </cell>
          <cell r="H426">
            <v>0</v>
          </cell>
          <cell r="I426">
            <v>0</v>
          </cell>
          <cell r="J426">
            <v>0</v>
          </cell>
          <cell r="K426">
            <v>0</v>
          </cell>
          <cell r="L426">
            <v>0</v>
          </cell>
          <cell r="M426">
            <v>0</v>
          </cell>
          <cell r="N426">
            <v>0</v>
          </cell>
          <cell r="O426" t="str">
            <v>F/C- W.Cap - On the basis of Cash flow</v>
          </cell>
        </row>
        <row r="427">
          <cell r="B427">
            <v>0</v>
          </cell>
          <cell r="C427">
            <v>0</v>
          </cell>
          <cell r="D427">
            <v>0</v>
          </cell>
          <cell r="E427">
            <v>0</v>
          </cell>
          <cell r="F427">
            <v>0</v>
          </cell>
          <cell r="G427">
            <v>0</v>
          </cell>
          <cell r="H427">
            <v>0</v>
          </cell>
          <cell r="I427">
            <v>0</v>
          </cell>
          <cell r="J427">
            <v>0</v>
          </cell>
          <cell r="K427">
            <v>0</v>
          </cell>
          <cell r="L427">
            <v>0</v>
          </cell>
          <cell r="M427">
            <v>0</v>
          </cell>
          <cell r="N427">
            <v>0</v>
          </cell>
          <cell r="O427" t="str">
            <v>F/C- W.Cap - On the basis of Cash flow</v>
          </cell>
        </row>
        <row r="428">
          <cell r="B428">
            <v>373734.97068645485</v>
          </cell>
          <cell r="C428">
            <v>378666.25254089496</v>
          </cell>
          <cell r="D428">
            <v>379277.16011919873</v>
          </cell>
          <cell r="E428">
            <v>382477.06669309665</v>
          </cell>
          <cell r="F428">
            <v>370765.40054358984</v>
          </cell>
          <cell r="G428">
            <v>372311.39186917018</v>
          </cell>
          <cell r="H428">
            <v>377235.67954039614</v>
          </cell>
          <cell r="I428">
            <v>367043.87961850601</v>
          </cell>
          <cell r="J428">
            <v>370429.18345495773</v>
          </cell>
          <cell r="K428">
            <v>368507.75830343668</v>
          </cell>
          <cell r="L428">
            <v>368153.85035746882</v>
          </cell>
          <cell r="M428">
            <v>369866.51120385248</v>
          </cell>
          <cell r="N428">
            <v>4478469.104931023</v>
          </cell>
          <cell r="O428" t="str">
            <v>Financial Charges - Capital Exp</v>
          </cell>
          <cell r="P428">
            <v>0</v>
          </cell>
          <cell r="Q428">
            <v>0</v>
          </cell>
        </row>
        <row r="429">
          <cell r="B429">
            <v>0</v>
          </cell>
          <cell r="C429">
            <v>0</v>
          </cell>
          <cell r="D429">
            <v>0</v>
          </cell>
          <cell r="E429">
            <v>0</v>
          </cell>
          <cell r="F429">
            <v>0</v>
          </cell>
          <cell r="G429">
            <v>0</v>
          </cell>
          <cell r="H429">
            <v>0</v>
          </cell>
          <cell r="I429">
            <v>0</v>
          </cell>
          <cell r="J429">
            <v>0</v>
          </cell>
          <cell r="K429">
            <v>0</v>
          </cell>
          <cell r="L429">
            <v>0</v>
          </cell>
          <cell r="M429">
            <v>0</v>
          </cell>
          <cell r="N429">
            <v>0</v>
          </cell>
          <cell r="O429" t="str">
            <v>Charity &amp; Donation</v>
          </cell>
          <cell r="P429">
            <v>5000000</v>
          </cell>
          <cell r="Q429">
            <v>0</v>
          </cell>
        </row>
        <row r="430">
          <cell r="B430">
            <v>3589774.5550159286</v>
          </cell>
          <cell r="C430">
            <v>3922511.6023490066</v>
          </cell>
          <cell r="D430">
            <v>3549138.8696840252</v>
          </cell>
          <cell r="E430">
            <v>4070928.0358714508</v>
          </cell>
          <cell r="F430">
            <v>2866161.5121403583</v>
          </cell>
          <cell r="G430">
            <v>3244173.7403808953</v>
          </cell>
          <cell r="H430">
            <v>4444926.430905452</v>
          </cell>
          <cell r="I430">
            <v>2828698.7636283087</v>
          </cell>
          <cell r="J430">
            <v>3271629.4725080747</v>
          </cell>
          <cell r="K430">
            <v>3403642.5566826407</v>
          </cell>
          <cell r="L430">
            <v>2989231.6872532275</v>
          </cell>
          <cell r="M430">
            <v>3664069.5858620517</v>
          </cell>
          <cell r="N430">
            <v>41844886.812281415</v>
          </cell>
        </row>
        <row r="431">
          <cell r="B431">
            <v>1364114.3309060526</v>
          </cell>
          <cell r="C431">
            <v>1490554.4088926227</v>
          </cell>
          <cell r="D431">
            <v>1348672.7704799294</v>
          </cell>
          <cell r="E431">
            <v>1546952.6536311514</v>
          </cell>
          <cell r="F431">
            <v>1089141.3746133363</v>
          </cell>
          <cell r="G431">
            <v>1232786.0213447402</v>
          </cell>
          <cell r="H431">
            <v>1689072.0437440719</v>
          </cell>
          <cell r="I431">
            <v>1074905.5301787574</v>
          </cell>
          <cell r="J431">
            <v>1243219.1995530683</v>
          </cell>
          <cell r="K431">
            <v>1293384.1715394033</v>
          </cell>
          <cell r="L431">
            <v>1135908.0411562263</v>
          </cell>
          <cell r="M431">
            <v>1392346.4426275797</v>
          </cell>
          <cell r="N431">
            <v>15901056.98866694</v>
          </cell>
          <cell r="P431">
            <v>42437948.501138672</v>
          </cell>
          <cell r="Q431">
            <v>0</v>
          </cell>
        </row>
        <row r="432">
          <cell r="B432">
            <v>25676692.131063595</v>
          </cell>
          <cell r="C432">
            <v>26487901.584108077</v>
          </cell>
          <cell r="D432">
            <v>33794137.827521466</v>
          </cell>
          <cell r="E432">
            <v>34912014.648900419</v>
          </cell>
          <cell r="F432">
            <v>31345860.380746718</v>
          </cell>
          <cell r="G432">
            <v>25196289.474553071</v>
          </cell>
          <cell r="H432">
            <v>27065343.449394755</v>
          </cell>
          <cell r="I432">
            <v>28760081.276742883</v>
          </cell>
          <cell r="J432">
            <v>30529585.796357904</v>
          </cell>
          <cell r="K432">
            <v>25407075.575149097</v>
          </cell>
          <cell r="L432">
            <v>33084325.039948344</v>
          </cell>
          <cell r="M432">
            <v>26144780.232493695</v>
          </cell>
          <cell r="N432">
            <v>348404087.41697997</v>
          </cell>
          <cell r="P432">
            <v>16126420.430432698</v>
          </cell>
          <cell r="Q432">
            <v>0</v>
          </cell>
        </row>
        <row r="434">
          <cell r="B434">
            <v>508150380.38909876</v>
          </cell>
        </row>
        <row r="435">
          <cell r="B435">
            <v>15000000</v>
          </cell>
          <cell r="C435">
            <v>15000000</v>
          </cell>
          <cell r="D435">
            <v>15000000</v>
          </cell>
          <cell r="E435">
            <v>5000000</v>
          </cell>
          <cell r="F435">
            <v>5000000</v>
          </cell>
          <cell r="G435">
            <v>5000000</v>
          </cell>
          <cell r="H435">
            <v>5000000</v>
          </cell>
          <cell r="I435">
            <v>5000000</v>
          </cell>
          <cell r="J435">
            <v>5000000</v>
          </cell>
          <cell r="K435">
            <v>5000000</v>
          </cell>
          <cell r="L435">
            <v>5000000</v>
          </cell>
          <cell r="M435">
            <v>5000000</v>
          </cell>
          <cell r="N435">
            <v>90000000</v>
          </cell>
        </row>
        <row r="436">
          <cell r="B436">
            <v>1400000</v>
          </cell>
          <cell r="C436">
            <v>1400000</v>
          </cell>
          <cell r="D436">
            <v>1400000</v>
          </cell>
          <cell r="E436">
            <v>1400000</v>
          </cell>
          <cell r="F436">
            <v>1400000</v>
          </cell>
          <cell r="G436">
            <v>1400000</v>
          </cell>
          <cell r="H436">
            <v>1400000</v>
          </cell>
          <cell r="I436">
            <v>1400000</v>
          </cell>
          <cell r="J436">
            <v>1400000</v>
          </cell>
          <cell r="K436">
            <v>1400000</v>
          </cell>
          <cell r="L436">
            <v>1400000</v>
          </cell>
          <cell r="M436">
            <v>1400000</v>
          </cell>
          <cell r="N436">
            <v>16800000</v>
          </cell>
          <cell r="S436" t="str">
            <v>T</v>
          </cell>
          <cell r="T436" t="str">
            <v>D</v>
          </cell>
        </row>
        <row r="437">
          <cell r="B437">
            <v>537328</v>
          </cell>
          <cell r="C437">
            <v>427928</v>
          </cell>
          <cell r="D437">
            <v>507960</v>
          </cell>
          <cell r="E437">
            <v>9525448</v>
          </cell>
          <cell r="F437">
            <v>9587968</v>
          </cell>
          <cell r="G437">
            <v>9511316</v>
          </cell>
          <cell r="H437">
            <v>2546760</v>
          </cell>
          <cell r="I437">
            <v>474808</v>
          </cell>
          <cell r="J437">
            <v>570076</v>
          </cell>
          <cell r="K437">
            <v>427928</v>
          </cell>
          <cell r="L437">
            <v>474808</v>
          </cell>
          <cell r="M437">
            <v>507960</v>
          </cell>
          <cell r="N437">
            <v>35100288</v>
          </cell>
          <cell r="O437">
            <v>12000000</v>
          </cell>
          <cell r="P437">
            <v>28000000</v>
          </cell>
          <cell r="Q437">
            <v>-90000000</v>
          </cell>
          <cell r="S437">
            <v>12000000</v>
          </cell>
          <cell r="T437">
            <v>10000000</v>
          </cell>
        </row>
        <row r="438">
          <cell r="P438">
            <v>35100288</v>
          </cell>
          <cell r="Q438">
            <v>0</v>
          </cell>
          <cell r="S438">
            <v>0</v>
          </cell>
          <cell r="T438">
            <v>0</v>
          </cell>
        </row>
        <row r="439">
          <cell r="B439">
            <v>43703417.067849085</v>
          </cell>
          <cell r="C439">
            <v>44514626.520893559</v>
          </cell>
          <cell r="D439">
            <v>51820862.764306948</v>
          </cell>
          <cell r="E439">
            <v>52938739.585685909</v>
          </cell>
          <cell r="F439">
            <v>49372585.317532204</v>
          </cell>
          <cell r="G439">
            <v>43223014.411338553</v>
          </cell>
          <cell r="H439">
            <v>45092068.386180237</v>
          </cell>
          <cell r="I439">
            <v>46786806.213528365</v>
          </cell>
          <cell r="J439">
            <v>48556310.733143389</v>
          </cell>
          <cell r="K439">
            <v>43433800.511934578</v>
          </cell>
          <cell r="L439">
            <v>51111049.976733834</v>
          </cell>
          <cell r="M439">
            <v>44171505.16927918</v>
          </cell>
          <cell r="N439">
            <v>564724786.65840578</v>
          </cell>
        </row>
        <row r="440">
          <cell r="B440">
            <v>5300000</v>
          </cell>
          <cell r="P440">
            <v>759964656.93157113</v>
          </cell>
          <cell r="Q440">
            <v>-90000000.000000119</v>
          </cell>
          <cell r="S440">
            <v>12000000</v>
          </cell>
          <cell r="T440">
            <v>10000000</v>
          </cell>
          <cell r="U440">
            <v>22000000</v>
          </cell>
        </row>
        <row r="442">
          <cell r="B442">
            <v>914</v>
          </cell>
          <cell r="C442">
            <v>945</v>
          </cell>
          <cell r="D442">
            <v>976</v>
          </cell>
          <cell r="E442">
            <v>1007</v>
          </cell>
          <cell r="F442">
            <v>1038</v>
          </cell>
          <cell r="G442">
            <v>1069</v>
          </cell>
          <cell r="H442">
            <v>1100</v>
          </cell>
          <cell r="I442">
            <v>1131</v>
          </cell>
          <cell r="J442">
            <v>1162</v>
          </cell>
          <cell r="K442">
            <v>1193</v>
          </cell>
          <cell r="L442">
            <v>1224</v>
          </cell>
          <cell r="M442">
            <v>1255</v>
          </cell>
          <cell r="N442" t="str">
            <v>Total</v>
          </cell>
        </row>
        <row r="443">
          <cell r="B443">
            <v>5794666.666666667</v>
          </cell>
          <cell r="C443">
            <v>5794666.666666667</v>
          </cell>
          <cell r="D443">
            <v>5794666.666666667</v>
          </cell>
          <cell r="E443">
            <v>5794666.666666667</v>
          </cell>
          <cell r="F443">
            <v>5794666.666666667</v>
          </cell>
          <cell r="G443">
            <v>5794666.666666667</v>
          </cell>
          <cell r="H443">
            <v>5794666.666666667</v>
          </cell>
          <cell r="I443">
            <v>5794666.666666667</v>
          </cell>
          <cell r="J443">
            <v>5794666.666666667</v>
          </cell>
          <cell r="K443">
            <v>5794666.666666667</v>
          </cell>
          <cell r="L443">
            <v>5794666.666666667</v>
          </cell>
          <cell r="M443">
            <v>5794666.666666667</v>
          </cell>
          <cell r="N443">
            <v>69535999.999999985</v>
          </cell>
        </row>
        <row r="444">
          <cell r="B444">
            <v>0</v>
          </cell>
          <cell r="C444">
            <v>0</v>
          </cell>
          <cell r="D444">
            <v>0</v>
          </cell>
          <cell r="E444">
            <v>0</v>
          </cell>
          <cell r="F444">
            <v>0</v>
          </cell>
          <cell r="G444">
            <v>0</v>
          </cell>
          <cell r="H444">
            <v>0</v>
          </cell>
          <cell r="I444">
            <v>0</v>
          </cell>
          <cell r="J444">
            <v>0</v>
          </cell>
          <cell r="K444">
            <v>0</v>
          </cell>
          <cell r="L444">
            <v>0</v>
          </cell>
          <cell r="M444">
            <v>0</v>
          </cell>
          <cell r="N444">
            <v>0</v>
          </cell>
          <cell r="O444">
            <v>-422</v>
          </cell>
        </row>
        <row r="445">
          <cell r="B445">
            <v>5794666.666666667</v>
          </cell>
          <cell r="C445">
            <v>5794666.666666667</v>
          </cell>
          <cell r="D445">
            <v>5794666.666666667</v>
          </cell>
          <cell r="E445">
            <v>5794666.666666667</v>
          </cell>
          <cell r="F445">
            <v>5794666.666666667</v>
          </cell>
          <cell r="G445">
            <v>5794666.666666667</v>
          </cell>
          <cell r="H445">
            <v>5794666.666666667</v>
          </cell>
          <cell r="I445">
            <v>5794666.666666667</v>
          </cell>
          <cell r="J445">
            <v>5794666.666666667</v>
          </cell>
          <cell r="K445">
            <v>5794666.666666667</v>
          </cell>
          <cell r="L445">
            <v>5794666.666666667</v>
          </cell>
          <cell r="M445">
            <v>5794666.666666667</v>
          </cell>
          <cell r="N445">
            <v>69535999.999999985</v>
          </cell>
        </row>
        <row r="447">
          <cell r="B447">
            <v>0</v>
          </cell>
          <cell r="C447">
            <v>0</v>
          </cell>
          <cell r="D447">
            <v>0</v>
          </cell>
          <cell r="E447">
            <v>0</v>
          </cell>
          <cell r="F447">
            <v>0</v>
          </cell>
          <cell r="G447">
            <v>0</v>
          </cell>
          <cell r="H447">
            <v>0</v>
          </cell>
          <cell r="I447">
            <v>0</v>
          </cell>
          <cell r="J447">
            <v>0</v>
          </cell>
          <cell r="K447">
            <v>0</v>
          </cell>
          <cell r="L447">
            <v>0</v>
          </cell>
          <cell r="M447">
            <v>0</v>
          </cell>
          <cell r="N447">
            <v>0</v>
          </cell>
        </row>
        <row r="448">
          <cell r="B448">
            <v>0</v>
          </cell>
          <cell r="C448">
            <v>0</v>
          </cell>
          <cell r="D448">
            <v>0</v>
          </cell>
          <cell r="E448">
            <v>0</v>
          </cell>
          <cell r="F448">
            <v>0</v>
          </cell>
          <cell r="G448">
            <v>0</v>
          </cell>
          <cell r="H448">
            <v>0</v>
          </cell>
          <cell r="I448">
            <v>0</v>
          </cell>
          <cell r="J448">
            <v>0</v>
          </cell>
          <cell r="K448">
            <v>0</v>
          </cell>
          <cell r="L448">
            <v>0</v>
          </cell>
          <cell r="M448">
            <v>0</v>
          </cell>
          <cell r="N448">
            <v>0</v>
          </cell>
          <cell r="O448">
            <v>1</v>
          </cell>
        </row>
        <row r="449">
          <cell r="B449">
            <v>0</v>
          </cell>
          <cell r="C449">
            <v>0</v>
          </cell>
          <cell r="D449">
            <v>0</v>
          </cell>
          <cell r="E449">
            <v>0</v>
          </cell>
          <cell r="F449">
            <v>0</v>
          </cell>
          <cell r="G449">
            <v>0</v>
          </cell>
          <cell r="H449">
            <v>0</v>
          </cell>
          <cell r="I449">
            <v>0</v>
          </cell>
          <cell r="J449">
            <v>0</v>
          </cell>
          <cell r="K449">
            <v>0</v>
          </cell>
          <cell r="L449">
            <v>0</v>
          </cell>
          <cell r="M449">
            <v>0</v>
          </cell>
          <cell r="N449">
            <v>0</v>
          </cell>
        </row>
        <row r="451">
          <cell r="B451">
            <v>5794666.666666667</v>
          </cell>
          <cell r="C451">
            <v>5794666.666666667</v>
          </cell>
          <cell r="D451">
            <v>5794666.666666667</v>
          </cell>
          <cell r="E451">
            <v>5794666.666666667</v>
          </cell>
          <cell r="F451">
            <v>5794666.666666667</v>
          </cell>
          <cell r="G451">
            <v>5794666.666666667</v>
          </cell>
          <cell r="H451">
            <v>5794666.666666667</v>
          </cell>
          <cell r="I451">
            <v>5794666.666666667</v>
          </cell>
          <cell r="J451">
            <v>5794666.666666667</v>
          </cell>
          <cell r="K451">
            <v>5794666.666666667</v>
          </cell>
          <cell r="L451">
            <v>5794666.666666667</v>
          </cell>
          <cell r="M451">
            <v>5794666.666666667</v>
          </cell>
          <cell r="N451">
            <v>69535999.999999985</v>
          </cell>
        </row>
        <row r="452">
          <cell r="N452">
            <v>0</v>
          </cell>
        </row>
        <row r="454">
          <cell r="B454">
            <v>914</v>
          </cell>
          <cell r="C454">
            <v>945</v>
          </cell>
          <cell r="D454">
            <v>976</v>
          </cell>
          <cell r="E454">
            <v>1007</v>
          </cell>
          <cell r="F454">
            <v>1038</v>
          </cell>
          <cell r="G454">
            <v>1069</v>
          </cell>
          <cell r="H454">
            <v>1100</v>
          </cell>
          <cell r="I454">
            <v>1131</v>
          </cell>
          <cell r="J454">
            <v>1162</v>
          </cell>
          <cell r="K454">
            <v>1193</v>
          </cell>
          <cell r="L454">
            <v>1224</v>
          </cell>
          <cell r="M454">
            <v>1255</v>
          </cell>
          <cell r="N454" t="str">
            <v>Total</v>
          </cell>
        </row>
        <row r="456">
          <cell r="B456">
            <v>1385795.8224409525</v>
          </cell>
          <cell r="C456">
            <v>1385795.8224409525</v>
          </cell>
          <cell r="D456">
            <v>1385795.8224409525</v>
          </cell>
          <cell r="E456">
            <v>1385795.8224409525</v>
          </cell>
          <cell r="F456">
            <v>1385795.8224409525</v>
          </cell>
          <cell r="G456">
            <v>1385795.8224409525</v>
          </cell>
          <cell r="H456">
            <v>1385795.8224409525</v>
          </cell>
          <cell r="I456">
            <v>1385795.8224409525</v>
          </cell>
          <cell r="J456">
            <v>1385795.8224409525</v>
          </cell>
          <cell r="K456">
            <v>1385795.8224409525</v>
          </cell>
          <cell r="L456">
            <v>1385795.8224409525</v>
          </cell>
          <cell r="M456">
            <v>1385795.8224409525</v>
          </cell>
          <cell r="N456">
            <v>16629549.869291427</v>
          </cell>
        </row>
        <row r="457">
          <cell r="N457">
            <v>0</v>
          </cell>
          <cell r="O457" t="str">
            <v>Salaries &amp; Allowances</v>
          </cell>
        </row>
        <row r="458">
          <cell r="B458">
            <v>5794666.666666667</v>
          </cell>
          <cell r="C458">
            <v>5794666.666666667</v>
          </cell>
          <cell r="D458">
            <v>5794666.666666667</v>
          </cell>
          <cell r="E458">
            <v>5794666.666666667</v>
          </cell>
          <cell r="F458">
            <v>5794666.666666667</v>
          </cell>
          <cell r="G458">
            <v>5794666.666666667</v>
          </cell>
          <cell r="H458">
            <v>5794666.666666667</v>
          </cell>
          <cell r="I458">
            <v>5794666.666666667</v>
          </cell>
          <cell r="J458">
            <v>5794666.666666667</v>
          </cell>
          <cell r="K458">
            <v>5794666.666666667</v>
          </cell>
          <cell r="L458">
            <v>5794666.666666667</v>
          </cell>
          <cell r="M458">
            <v>5794666.666666667</v>
          </cell>
          <cell r="N458">
            <v>69535999.999999985</v>
          </cell>
          <cell r="O458" t="str">
            <v xml:space="preserve">Utilities </v>
          </cell>
        </row>
        <row r="459">
          <cell r="B459">
            <v>865255.99077355838</v>
          </cell>
          <cell r="C459">
            <v>865255.99077355838</v>
          </cell>
          <cell r="D459">
            <v>865255.99077355838</v>
          </cell>
          <cell r="E459">
            <v>865255.99077355838</v>
          </cell>
          <cell r="F459">
            <v>865255.99077355838</v>
          </cell>
          <cell r="G459">
            <v>865255.99077355838</v>
          </cell>
          <cell r="H459">
            <v>865255.99077355838</v>
          </cell>
          <cell r="I459">
            <v>865255.99077355838</v>
          </cell>
          <cell r="J459">
            <v>865255.99077355838</v>
          </cell>
          <cell r="K459">
            <v>865255.99077355838</v>
          </cell>
          <cell r="L459">
            <v>865255.99077355838</v>
          </cell>
          <cell r="M459">
            <v>865255.99077355838</v>
          </cell>
          <cell r="N459">
            <v>10383071.889282702</v>
          </cell>
          <cell r="O459" t="str">
            <v>Depreciation  -  See below</v>
          </cell>
        </row>
        <row r="460">
          <cell r="N460">
            <v>0</v>
          </cell>
          <cell r="O460" t="str">
            <v>Other Factory Overhead</v>
          </cell>
        </row>
        <row r="461">
          <cell r="B461">
            <v>8045718.4798811786</v>
          </cell>
          <cell r="C461">
            <v>8045718.4798811786</v>
          </cell>
          <cell r="D461">
            <v>8045718.4798811786</v>
          </cell>
          <cell r="E461">
            <v>8045718.4798811786</v>
          </cell>
          <cell r="F461">
            <v>8045718.4798811786</v>
          </cell>
          <cell r="G461">
            <v>8045718.4798811786</v>
          </cell>
          <cell r="H461">
            <v>8045718.4798811786</v>
          </cell>
          <cell r="I461">
            <v>8045718.4798811786</v>
          </cell>
          <cell r="J461">
            <v>8045718.4798811786</v>
          </cell>
          <cell r="K461">
            <v>8045718.4798811786</v>
          </cell>
          <cell r="L461">
            <v>8045718.4798811786</v>
          </cell>
          <cell r="M461">
            <v>8045718.4798811786</v>
          </cell>
          <cell r="N461">
            <v>96548621.758574113</v>
          </cell>
        </row>
        <row r="463">
          <cell r="B463">
            <v>0</v>
          </cell>
          <cell r="C463">
            <v>0</v>
          </cell>
          <cell r="D463">
            <v>0</v>
          </cell>
          <cell r="E463">
            <v>0</v>
          </cell>
          <cell r="F463">
            <v>0</v>
          </cell>
          <cell r="G463">
            <v>0</v>
          </cell>
          <cell r="H463">
            <v>0</v>
          </cell>
          <cell r="I463">
            <v>0</v>
          </cell>
          <cell r="J463">
            <v>0</v>
          </cell>
          <cell r="K463">
            <v>0</v>
          </cell>
          <cell r="L463">
            <v>0</v>
          </cell>
          <cell r="M463">
            <v>0</v>
          </cell>
          <cell r="N463">
            <v>0</v>
          </cell>
        </row>
        <row r="464">
          <cell r="B464">
            <v>3340000</v>
          </cell>
          <cell r="C464">
            <v>5850000</v>
          </cell>
          <cell r="D464">
            <v>180000</v>
          </cell>
          <cell r="E464">
            <v>748750</v>
          </cell>
          <cell r="F464">
            <v>3322500</v>
          </cell>
          <cell r="G464">
            <v>3553750</v>
          </cell>
          <cell r="H464">
            <v>6980000</v>
          </cell>
          <cell r="I464">
            <v>50000</v>
          </cell>
          <cell r="J464">
            <v>50000</v>
          </cell>
          <cell r="K464">
            <v>5625000</v>
          </cell>
          <cell r="L464">
            <v>3250000</v>
          </cell>
          <cell r="M464">
            <v>550000</v>
          </cell>
          <cell r="N464">
            <v>33500000</v>
          </cell>
          <cell r="O464" t="str">
            <v>Selling Expenses</v>
          </cell>
        </row>
        <row r="465">
          <cell r="B465">
            <v>0</v>
          </cell>
          <cell r="C465">
            <v>0</v>
          </cell>
          <cell r="D465">
            <v>0</v>
          </cell>
          <cell r="E465">
            <v>0</v>
          </cell>
          <cell r="F465">
            <v>0</v>
          </cell>
          <cell r="G465">
            <v>0</v>
          </cell>
          <cell r="H465">
            <v>0</v>
          </cell>
          <cell r="I465">
            <v>0</v>
          </cell>
          <cell r="J465">
            <v>0</v>
          </cell>
          <cell r="K465">
            <v>0</v>
          </cell>
          <cell r="L465">
            <v>0</v>
          </cell>
          <cell r="M465">
            <v>0</v>
          </cell>
          <cell r="N465">
            <v>0</v>
          </cell>
          <cell r="O465" t="str">
            <v>Advertisement expenses</v>
          </cell>
        </row>
        <row r="466">
          <cell r="B466">
            <v>0</v>
          </cell>
          <cell r="C466">
            <v>0</v>
          </cell>
          <cell r="D466">
            <v>0</v>
          </cell>
          <cell r="E466">
            <v>0</v>
          </cell>
          <cell r="F466">
            <v>0</v>
          </cell>
          <cell r="G466">
            <v>0</v>
          </cell>
          <cell r="H466">
            <v>0</v>
          </cell>
          <cell r="I466">
            <v>0</v>
          </cell>
          <cell r="J466">
            <v>0</v>
          </cell>
          <cell r="K466">
            <v>0</v>
          </cell>
          <cell r="L466">
            <v>0</v>
          </cell>
          <cell r="M466">
            <v>0</v>
          </cell>
          <cell r="N466">
            <v>0</v>
          </cell>
          <cell r="O466" t="str">
            <v>Admin Expenses</v>
          </cell>
        </row>
        <row r="467">
          <cell r="B467">
            <v>61821.642211505015</v>
          </cell>
          <cell r="C467">
            <v>54720.596341111312</v>
          </cell>
          <cell r="D467">
            <v>53840.889428353745</v>
          </cell>
          <cell r="E467">
            <v>49233.023961940838</v>
          </cell>
          <cell r="F467">
            <v>66097.823217230602</v>
          </cell>
          <cell r="G467">
            <v>63871.595708394918</v>
          </cell>
          <cell r="H467">
            <v>56780.621461829563</v>
          </cell>
          <cell r="I467">
            <v>71456.813349351432</v>
          </cell>
          <cell r="J467">
            <v>66581.975824860856</v>
          </cell>
          <cell r="K467">
            <v>69348.82804305121</v>
          </cell>
          <cell r="L467">
            <v>69858.455485244849</v>
          </cell>
          <cell r="M467">
            <v>67392.223866452434</v>
          </cell>
          <cell r="N467">
            <v>751004.48889932688</v>
          </cell>
          <cell r="O467" t="str">
            <v>Depreciation</v>
          </cell>
        </row>
        <row r="468">
          <cell r="B468">
            <v>0</v>
          </cell>
          <cell r="C468">
            <v>0</v>
          </cell>
          <cell r="D468">
            <v>0</v>
          </cell>
          <cell r="E468">
            <v>0</v>
          </cell>
          <cell r="F468">
            <v>0</v>
          </cell>
          <cell r="G468">
            <v>0</v>
          </cell>
          <cell r="H468">
            <v>0</v>
          </cell>
          <cell r="I468">
            <v>0</v>
          </cell>
          <cell r="J468">
            <v>0</v>
          </cell>
          <cell r="K468">
            <v>0</v>
          </cell>
          <cell r="L468">
            <v>0</v>
          </cell>
          <cell r="M468">
            <v>0</v>
          </cell>
          <cell r="N468">
            <v>0</v>
          </cell>
          <cell r="O468" t="str">
            <v>Financial Charges - Working Capital</v>
          </cell>
        </row>
        <row r="469">
          <cell r="B469">
            <v>0</v>
          </cell>
          <cell r="C469">
            <v>0</v>
          </cell>
          <cell r="D469">
            <v>0</v>
          </cell>
          <cell r="E469">
            <v>0</v>
          </cell>
          <cell r="F469">
            <v>0</v>
          </cell>
          <cell r="G469">
            <v>0</v>
          </cell>
          <cell r="H469">
            <v>0</v>
          </cell>
          <cell r="I469">
            <v>0</v>
          </cell>
          <cell r="J469">
            <v>0</v>
          </cell>
          <cell r="K469">
            <v>0</v>
          </cell>
          <cell r="L469">
            <v>0</v>
          </cell>
          <cell r="M469">
            <v>0</v>
          </cell>
          <cell r="N469">
            <v>0</v>
          </cell>
          <cell r="O469" t="str">
            <v>F/C- W.Cap - On the basis of Cash flow</v>
          </cell>
        </row>
        <row r="470">
          <cell r="B470">
            <v>0</v>
          </cell>
          <cell r="C470">
            <v>0</v>
          </cell>
          <cell r="D470">
            <v>0</v>
          </cell>
          <cell r="E470">
            <v>0</v>
          </cell>
          <cell r="F470">
            <v>0</v>
          </cell>
          <cell r="G470">
            <v>0</v>
          </cell>
          <cell r="H470">
            <v>0</v>
          </cell>
          <cell r="I470">
            <v>0</v>
          </cell>
          <cell r="J470">
            <v>0</v>
          </cell>
          <cell r="K470">
            <v>0</v>
          </cell>
          <cell r="L470">
            <v>0</v>
          </cell>
          <cell r="M470">
            <v>0</v>
          </cell>
          <cell r="N470">
            <v>0</v>
          </cell>
          <cell r="O470" t="str">
            <v>F/C- W.Cap - On the basis of Cash flow</v>
          </cell>
        </row>
        <row r="471">
          <cell r="B471">
            <v>42931.695980211822</v>
          </cell>
          <cell r="C471">
            <v>38000.414125771742</v>
          </cell>
          <cell r="D471">
            <v>37389.506547467885</v>
          </cell>
          <cell r="E471">
            <v>34189.599973570032</v>
          </cell>
          <cell r="F471">
            <v>45901.266123076806</v>
          </cell>
          <cell r="G471">
            <v>44355.274797496466</v>
          </cell>
          <cell r="H471">
            <v>39430.987126270535</v>
          </cell>
          <cell r="I471">
            <v>49622.787048160717</v>
          </cell>
          <cell r="J471">
            <v>46237.483211708925</v>
          </cell>
          <cell r="K471">
            <v>48158.90836323001</v>
          </cell>
          <cell r="L471">
            <v>48512.816309197813</v>
          </cell>
          <cell r="M471">
            <v>46800.155462814197</v>
          </cell>
          <cell r="N471">
            <v>521530.89506897703</v>
          </cell>
          <cell r="O471" t="str">
            <v>Financial Charges - Capital Exp</v>
          </cell>
        </row>
        <row r="472">
          <cell r="B472">
            <v>0</v>
          </cell>
          <cell r="C472">
            <v>0</v>
          </cell>
          <cell r="D472">
            <v>0</v>
          </cell>
          <cell r="E472">
            <v>0</v>
          </cell>
          <cell r="F472">
            <v>0</v>
          </cell>
          <cell r="G472">
            <v>0</v>
          </cell>
          <cell r="H472">
            <v>0</v>
          </cell>
          <cell r="I472">
            <v>0</v>
          </cell>
          <cell r="J472">
            <v>0</v>
          </cell>
          <cell r="K472">
            <v>0</v>
          </cell>
          <cell r="L472">
            <v>0</v>
          </cell>
          <cell r="M472">
            <v>0</v>
          </cell>
          <cell r="N472">
            <v>0</v>
          </cell>
          <cell r="O472" t="str">
            <v>Charity &amp; Donation</v>
          </cell>
        </row>
        <row r="473">
          <cell r="B473">
            <v>-29905.625785854187</v>
          </cell>
          <cell r="C473">
            <v>-154804.00939961255</v>
          </cell>
          <cell r="D473">
            <v>128770.52132494061</v>
          </cell>
          <cell r="E473">
            <v>100723.40992695613</v>
          </cell>
          <cell r="F473">
            <v>-25096.35879037097</v>
          </cell>
          <cell r="G473">
            <v>-36470.247848650171</v>
          </cell>
          <cell r="H473">
            <v>-108960.06339482868</v>
          </cell>
          <cell r="I473">
            <v>236296.53701470076</v>
          </cell>
          <cell r="J473">
            <v>236709.54408274789</v>
          </cell>
          <cell r="K473">
            <v>-42274.869785737734</v>
          </cell>
          <cell r="L473">
            <v>76431.95344485424</v>
          </cell>
          <cell r="M473">
            <v>211640.89806811302</v>
          </cell>
          <cell r="N473">
            <v>593061.68885725841</v>
          </cell>
        </row>
        <row r="474">
          <cell r="B474">
            <v>-11364.137798624592</v>
          </cell>
          <cell r="C474">
            <v>-58825.523571852769</v>
          </cell>
          <cell r="D474">
            <v>48932.798103477435</v>
          </cell>
          <cell r="E474">
            <v>38274.895772243326</v>
          </cell>
          <cell r="F474">
            <v>-9536.6163403409646</v>
          </cell>
          <cell r="G474">
            <v>-13858.694182487068</v>
          </cell>
          <cell r="H474">
            <v>-41404.824090034897</v>
          </cell>
          <cell r="I474">
            <v>89792.684065586291</v>
          </cell>
          <cell r="J474">
            <v>89949.626751444186</v>
          </cell>
          <cell r="K474">
            <v>-16064.450518580328</v>
          </cell>
          <cell r="L474">
            <v>29044.142309044608</v>
          </cell>
          <cell r="M474">
            <v>80423.541265882959</v>
          </cell>
          <cell r="N474">
            <v>225363.44176575818</v>
          </cell>
        </row>
        <row r="475">
          <cell r="B475">
            <v>3403483.5746072382</v>
          </cell>
          <cell r="C475">
            <v>5729091.4774954189</v>
          </cell>
          <cell r="D475">
            <v>448933.71540423972</v>
          </cell>
          <cell r="E475">
            <v>971170.92963471031</v>
          </cell>
          <cell r="F475">
            <v>3399866.1142095951</v>
          </cell>
          <cell r="G475">
            <v>3611647.9284747541</v>
          </cell>
          <cell r="H475">
            <v>6925846.7211032361</v>
          </cell>
          <cell r="I475">
            <v>497168.82147779921</v>
          </cell>
          <cell r="J475">
            <v>489478.62987076188</v>
          </cell>
          <cell r="K475">
            <v>5684168.4161019623</v>
          </cell>
          <cell r="L475">
            <v>3473847.3675483414</v>
          </cell>
          <cell r="M475">
            <v>956256.81866326253</v>
          </cell>
          <cell r="N475">
            <v>35590960.514591321</v>
          </cell>
        </row>
        <row r="478">
          <cell r="B478">
            <v>0</v>
          </cell>
          <cell r="C478">
            <v>0</v>
          </cell>
          <cell r="D478">
            <v>0</v>
          </cell>
          <cell r="E478">
            <v>0</v>
          </cell>
          <cell r="F478">
            <v>0</v>
          </cell>
          <cell r="G478">
            <v>0</v>
          </cell>
          <cell r="H478">
            <v>0</v>
          </cell>
          <cell r="I478">
            <v>0</v>
          </cell>
          <cell r="J478">
            <v>0</v>
          </cell>
          <cell r="K478">
            <v>0</v>
          </cell>
          <cell r="L478">
            <v>0</v>
          </cell>
          <cell r="M478">
            <v>0</v>
          </cell>
          <cell r="N478">
            <v>0</v>
          </cell>
        </row>
        <row r="479">
          <cell r="B479">
            <v>933333.33333333337</v>
          </cell>
          <cell r="C479">
            <v>933333.33333333337</v>
          </cell>
          <cell r="D479">
            <v>933333.33333333337</v>
          </cell>
          <cell r="E479">
            <v>933333.33333333337</v>
          </cell>
          <cell r="F479">
            <v>933333.33333333337</v>
          </cell>
          <cell r="G479">
            <v>933333.33333333337</v>
          </cell>
          <cell r="H479">
            <v>933333.33333333337</v>
          </cell>
          <cell r="I479">
            <v>933333.33333333337</v>
          </cell>
          <cell r="J479">
            <v>933333.33333333337</v>
          </cell>
          <cell r="K479">
            <v>933333.33333333337</v>
          </cell>
          <cell r="L479">
            <v>933333.33333333337</v>
          </cell>
          <cell r="M479">
            <v>933333.33333333337</v>
          </cell>
          <cell r="N479">
            <v>11200000.000000002</v>
          </cell>
          <cell r="O479">
            <v>19408750</v>
          </cell>
        </row>
        <row r="480">
          <cell r="B480">
            <v>0</v>
          </cell>
          <cell r="C480">
            <v>0</v>
          </cell>
          <cell r="D480">
            <v>0</v>
          </cell>
          <cell r="E480">
            <v>0</v>
          </cell>
          <cell r="F480">
            <v>0</v>
          </cell>
          <cell r="G480">
            <v>0</v>
          </cell>
          <cell r="H480">
            <v>0</v>
          </cell>
          <cell r="I480">
            <v>0</v>
          </cell>
          <cell r="J480">
            <v>0</v>
          </cell>
          <cell r="K480">
            <v>0</v>
          </cell>
          <cell r="L480">
            <v>0</v>
          </cell>
          <cell r="M480">
            <v>0</v>
          </cell>
          <cell r="N480">
            <v>0</v>
          </cell>
          <cell r="O480">
            <v>10000000.000000002</v>
          </cell>
        </row>
        <row r="481">
          <cell r="O481">
            <v>29408750</v>
          </cell>
        </row>
        <row r="483">
          <cell r="B483">
            <v>11449202.054488417</v>
          </cell>
          <cell r="C483">
            <v>13774809.957376597</v>
          </cell>
          <cell r="D483">
            <v>8494652.195285419</v>
          </cell>
          <cell r="E483">
            <v>9016889.4095158894</v>
          </cell>
          <cell r="F483">
            <v>11445584.594090775</v>
          </cell>
          <cell r="G483">
            <v>11657366.408355933</v>
          </cell>
          <cell r="H483">
            <v>14971565.200984415</v>
          </cell>
          <cell r="I483">
            <v>8542887.3013589773</v>
          </cell>
          <cell r="J483">
            <v>8535197.1097519398</v>
          </cell>
          <cell r="K483">
            <v>13729886.895983141</v>
          </cell>
          <cell r="L483">
            <v>11519565.84742952</v>
          </cell>
          <cell r="M483">
            <v>9001975.2985444404</v>
          </cell>
          <cell r="N483">
            <v>132139582.27316543</v>
          </cell>
        </row>
        <row r="488">
          <cell r="B488">
            <v>914</v>
          </cell>
          <cell r="C488">
            <v>945</v>
          </cell>
          <cell r="D488">
            <v>976</v>
          </cell>
          <cell r="E488">
            <v>1007</v>
          </cell>
          <cell r="F488">
            <v>1038</v>
          </cell>
          <cell r="G488">
            <v>1069</v>
          </cell>
          <cell r="H488">
            <v>1100</v>
          </cell>
          <cell r="I488">
            <v>1131</v>
          </cell>
          <cell r="J488">
            <v>1162</v>
          </cell>
          <cell r="K488">
            <v>1193</v>
          </cell>
          <cell r="L488">
            <v>1224</v>
          </cell>
          <cell r="M488">
            <v>1255</v>
          </cell>
          <cell r="N488" t="str">
            <v>Total</v>
          </cell>
          <cell r="O488" t="str">
            <v>Jul ~ Dec</v>
          </cell>
          <cell r="P488" t="str">
            <v>Jan ~ Jun</v>
          </cell>
        </row>
        <row r="489">
          <cell r="Q489" t="str">
            <v>Selling Expenses</v>
          </cell>
        </row>
        <row r="490">
          <cell r="B490">
            <v>4716537.5094517833</v>
          </cell>
          <cell r="C490">
            <v>4825810.0553567894</v>
          </cell>
          <cell r="D490">
            <v>4843714.4884970682</v>
          </cell>
          <cell r="E490">
            <v>4872148.2111430261</v>
          </cell>
          <cell r="F490">
            <v>4706057.5212955838</v>
          </cell>
          <cell r="G490">
            <v>4667035.8775320202</v>
          </cell>
          <cell r="H490">
            <v>4806417.0365934977</v>
          </cell>
          <cell r="I490">
            <v>4719198.6145617524</v>
          </cell>
          <cell r="J490">
            <v>4781941.4535826249</v>
          </cell>
          <cell r="K490">
            <v>4768724.3505052468</v>
          </cell>
          <cell r="L490">
            <v>4742345.8814959452</v>
          </cell>
          <cell r="M490">
            <v>4687798.4706351412</v>
          </cell>
          <cell r="N490">
            <v>57137729.470650472</v>
          </cell>
          <cell r="O490">
            <v>28631303.66327627</v>
          </cell>
          <cell r="P490">
            <v>28506425.807374209</v>
          </cell>
          <cell r="Q490" t="str">
            <v>CKD - Toyota</v>
          </cell>
        </row>
        <row r="491">
          <cell r="B491">
            <v>0</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t="str">
            <v>CKD - Daihatsu</v>
          </cell>
        </row>
        <row r="492">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t="str">
            <v>Parts - Daihaitsu</v>
          </cell>
        </row>
        <row r="493">
          <cell r="B493">
            <v>545312.82388154941</v>
          </cell>
          <cell r="C493">
            <v>436040.27797654417</v>
          </cell>
          <cell r="D493">
            <v>418135.84483626514</v>
          </cell>
          <cell r="E493">
            <v>389702.12219030695</v>
          </cell>
          <cell r="F493">
            <v>555792.8120377498</v>
          </cell>
          <cell r="G493">
            <v>594814.45580131351</v>
          </cell>
          <cell r="H493">
            <v>455433.29673983448</v>
          </cell>
          <cell r="I493">
            <v>542651.71877158002</v>
          </cell>
          <cell r="J493">
            <v>479908.87975070754</v>
          </cell>
          <cell r="K493">
            <v>493125.98282808578</v>
          </cell>
          <cell r="L493">
            <v>519504.45183738845</v>
          </cell>
          <cell r="M493">
            <v>574051.86269819131</v>
          </cell>
          <cell r="N493">
            <v>6004474.5293495171</v>
          </cell>
          <cell r="O493">
            <v>2939798.336723729</v>
          </cell>
          <cell r="P493">
            <v>3064676.1926257876</v>
          </cell>
          <cell r="Q493" t="str">
            <v>Toyota CBU</v>
          </cell>
        </row>
        <row r="494">
          <cell r="B494">
            <v>5261850.333333333</v>
          </cell>
          <cell r="C494">
            <v>5261850.333333334</v>
          </cell>
          <cell r="D494">
            <v>5261850.333333333</v>
          </cell>
          <cell r="E494">
            <v>5261850.333333333</v>
          </cell>
          <cell r="F494">
            <v>5261850.333333334</v>
          </cell>
          <cell r="G494">
            <v>5261850.333333334</v>
          </cell>
          <cell r="H494">
            <v>5261850.3333333321</v>
          </cell>
          <cell r="I494">
            <v>5261850.3333333321</v>
          </cell>
          <cell r="J494">
            <v>5261850.3333333321</v>
          </cell>
          <cell r="K494">
            <v>5261850.3333333321</v>
          </cell>
          <cell r="L494">
            <v>5261850.333333334</v>
          </cell>
          <cell r="M494">
            <v>5261850.3333333321</v>
          </cell>
          <cell r="N494">
            <v>63142203.999999985</v>
          </cell>
          <cell r="O494">
            <v>31571102</v>
          </cell>
          <cell r="P494">
            <v>31571101.999999996</v>
          </cell>
        </row>
        <row r="495">
          <cell r="Q495" t="str">
            <v>Adveritisement Expenses</v>
          </cell>
        </row>
        <row r="496">
          <cell r="B496">
            <v>728296.41355494794</v>
          </cell>
          <cell r="C496">
            <v>1056994.3530255042</v>
          </cell>
          <cell r="D496">
            <v>8259495.3286153795</v>
          </cell>
          <cell r="E496">
            <v>8669096.3705023527</v>
          </cell>
          <cell r="F496">
            <v>6696618.7668775115</v>
          </cell>
          <cell r="G496">
            <v>720652.70014865487</v>
          </cell>
          <cell r="H496">
            <v>924864.2476054685</v>
          </cell>
          <cell r="I496">
            <v>4450720.1157747423</v>
          </cell>
          <cell r="J496">
            <v>5555007.3231571959</v>
          </cell>
          <cell r="K496">
            <v>736354.75913109025</v>
          </cell>
          <cell r="L496">
            <v>8167755.9847718347</v>
          </cell>
          <cell r="M496">
            <v>1057947.3628533899</v>
          </cell>
          <cell r="N496">
            <v>47023803.726018071</v>
          </cell>
          <cell r="O496">
            <v>26131153.932724345</v>
          </cell>
          <cell r="P496">
            <v>20892649.793293722</v>
          </cell>
          <cell r="Q496" t="str">
            <v>CKD - Toyota</v>
          </cell>
        </row>
        <row r="497">
          <cell r="B497">
            <v>3267178.539035792</v>
          </cell>
          <cell r="C497">
            <v>5722453.4291495159</v>
          </cell>
          <cell r="D497">
            <v>176075.49012767742</v>
          </cell>
          <cell r="E497">
            <v>732425.1290727692</v>
          </cell>
          <cell r="F497">
            <v>3235949.5154735856</v>
          </cell>
          <cell r="G497">
            <v>3461175.4975513183</v>
          </cell>
          <cell r="H497">
            <v>6775244.8701212984</v>
          </cell>
          <cell r="I497">
            <v>48533.272708605291</v>
          </cell>
          <cell r="J497">
            <v>48533.272708605291</v>
          </cell>
          <cell r="K497">
            <v>5459993.1797180949</v>
          </cell>
          <cell r="L497">
            <v>3154662.7260593437</v>
          </cell>
          <cell r="M497">
            <v>533865.99979465816</v>
          </cell>
          <cell r="N497">
            <v>32616090.921521265</v>
          </cell>
          <cell r="O497">
            <v>16595257.600410657</v>
          </cell>
          <cell r="P497">
            <v>16020833.321110606</v>
          </cell>
          <cell r="Q497" t="str">
            <v>CKD - Daihatsu</v>
          </cell>
        </row>
        <row r="498">
          <cell r="B498">
            <v>72821.460964208469</v>
          </cell>
          <cell r="C498">
            <v>127546.57085048489</v>
          </cell>
          <cell r="D498">
            <v>3924.509872322612</v>
          </cell>
          <cell r="E498">
            <v>16324.870927230866</v>
          </cell>
          <cell r="F498">
            <v>86550.484526414497</v>
          </cell>
          <cell r="G498">
            <v>92574.502448681873</v>
          </cell>
          <cell r="H498">
            <v>204755.12987870167</v>
          </cell>
          <cell r="I498">
            <v>1466.7272913947111</v>
          </cell>
          <cell r="J498">
            <v>1466.7272913947111</v>
          </cell>
          <cell r="K498">
            <v>165006.82028190501</v>
          </cell>
          <cell r="L498">
            <v>95337.273940656218</v>
          </cell>
          <cell r="M498">
            <v>16134.000205341823</v>
          </cell>
          <cell r="N498">
            <v>883909.07847873739</v>
          </cell>
          <cell r="O498">
            <v>399742.39958934317</v>
          </cell>
          <cell r="P498">
            <v>484166.67888939416</v>
          </cell>
          <cell r="Q498" t="str">
            <v>Parts - Daihaitsu</v>
          </cell>
        </row>
        <row r="499">
          <cell r="B499">
            <v>84203.586445051988</v>
          </cell>
          <cell r="C499">
            <v>95505.646974495947</v>
          </cell>
          <cell r="D499">
            <v>713004.67138462048</v>
          </cell>
          <cell r="E499">
            <v>693403.62949764938</v>
          </cell>
          <cell r="F499">
            <v>790881.23312249</v>
          </cell>
          <cell r="G499">
            <v>91847.299851345189</v>
          </cell>
          <cell r="H499">
            <v>87635.752394531388</v>
          </cell>
          <cell r="I499">
            <v>511779.8842252575</v>
          </cell>
          <cell r="J499">
            <v>557492.67684280383</v>
          </cell>
          <cell r="K499">
            <v>76145.24086890975</v>
          </cell>
          <cell r="L499">
            <v>894744.01522816648</v>
          </cell>
          <cell r="M499">
            <v>129552.63714661001</v>
          </cell>
          <cell r="N499">
            <v>4726196.2739819326</v>
          </cell>
          <cell r="O499">
            <v>2468846.0672756531</v>
          </cell>
          <cell r="P499">
            <v>2257350.206706279</v>
          </cell>
          <cell r="Q499" t="str">
            <v>CBU</v>
          </cell>
        </row>
        <row r="500">
          <cell r="B500">
            <v>4152500.0000000005</v>
          </cell>
          <cell r="C500">
            <v>7002500.0000000009</v>
          </cell>
          <cell r="D500">
            <v>9152500</v>
          </cell>
          <cell r="E500">
            <v>10111250.000000002</v>
          </cell>
          <cell r="F500">
            <v>10810000.000000002</v>
          </cell>
          <cell r="G500">
            <v>4366250</v>
          </cell>
          <cell r="H500">
            <v>7992500</v>
          </cell>
          <cell r="I500">
            <v>5012500</v>
          </cell>
          <cell r="J500">
            <v>6162500</v>
          </cell>
          <cell r="K500">
            <v>6437500</v>
          </cell>
          <cell r="L500">
            <v>12312500.000000002</v>
          </cell>
          <cell r="M500">
            <v>1737499.9999999998</v>
          </cell>
          <cell r="N500">
            <v>85250000</v>
          </cell>
          <cell r="O500">
            <v>45595000</v>
          </cell>
          <cell r="P500">
            <v>39655000</v>
          </cell>
        </row>
        <row r="501">
          <cell r="Q501" t="str">
            <v>Admin Expenses</v>
          </cell>
        </row>
        <row r="502">
          <cell r="B502">
            <v>9610261.4690381344</v>
          </cell>
          <cell r="C502">
            <v>9832911.6091950051</v>
          </cell>
          <cell r="D502">
            <v>9869393.092399193</v>
          </cell>
          <cell r="E502">
            <v>9927328.7090709955</v>
          </cell>
          <cell r="F502">
            <v>9588907.7903762609</v>
          </cell>
          <cell r="G502">
            <v>9509398.5743956808</v>
          </cell>
          <cell r="H502">
            <v>9793397.0329585802</v>
          </cell>
          <cell r="I502">
            <v>9615683.6491548289</v>
          </cell>
          <cell r="J502">
            <v>9743526.3912282288</v>
          </cell>
          <cell r="K502">
            <v>9716595.6573620625</v>
          </cell>
          <cell r="L502">
            <v>9662847.7578013577</v>
          </cell>
          <cell r="M502">
            <v>9551703.7501938995</v>
          </cell>
          <cell r="N502">
            <v>116421955.4831742</v>
          </cell>
          <cell r="O502">
            <v>58338201.244475268</v>
          </cell>
          <cell r="P502">
            <v>58083754.238698952</v>
          </cell>
          <cell r="Q502" t="str">
            <v>CKD - Toyota</v>
          </cell>
        </row>
        <row r="503">
          <cell r="B503">
            <v>0</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t="str">
            <v>CKD - Daihatsu</v>
          </cell>
        </row>
        <row r="504">
          <cell r="B504">
            <v>0</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t="str">
            <v>Parts - Daihaitsu</v>
          </cell>
        </row>
        <row r="505">
          <cell r="B505">
            <v>1111111.44762853</v>
          </cell>
          <cell r="C505">
            <v>888461.3074716602</v>
          </cell>
          <cell r="D505">
            <v>851979.82426747109</v>
          </cell>
          <cell r="E505">
            <v>794044.20759567025</v>
          </cell>
          <cell r="F505">
            <v>1132465.1262904038</v>
          </cell>
          <cell r="G505">
            <v>1211974.3422709841</v>
          </cell>
          <cell r="H505">
            <v>927975.88370808354</v>
          </cell>
          <cell r="I505">
            <v>1105689.2675118342</v>
          </cell>
          <cell r="J505">
            <v>977846.52543843572</v>
          </cell>
          <cell r="K505">
            <v>1004777.2593046015</v>
          </cell>
          <cell r="L505">
            <v>1058525.1588653075</v>
          </cell>
          <cell r="M505">
            <v>1169669.1664727647</v>
          </cell>
          <cell r="N505">
            <v>12234519.516825749</v>
          </cell>
          <cell r="O505">
            <v>5990036.2555247201</v>
          </cell>
          <cell r="P505">
            <v>6244483.2613010267</v>
          </cell>
          <cell r="Q505" t="str">
            <v>Toyota CBU</v>
          </cell>
        </row>
        <row r="506">
          <cell r="B506">
            <v>10721372.916666664</v>
          </cell>
          <cell r="C506">
            <v>10721372.916666666</v>
          </cell>
          <cell r="D506">
            <v>10721372.916666664</v>
          </cell>
          <cell r="E506">
            <v>10721372.916666666</v>
          </cell>
          <cell r="F506">
            <v>10721372.916666664</v>
          </cell>
          <cell r="G506">
            <v>10721372.916666664</v>
          </cell>
          <cell r="H506">
            <v>10721372.916666664</v>
          </cell>
          <cell r="I506">
            <v>10721372.916666662</v>
          </cell>
          <cell r="J506">
            <v>10721372.916666664</v>
          </cell>
          <cell r="K506">
            <v>10721372.916666664</v>
          </cell>
          <cell r="L506">
            <v>10721372.916666664</v>
          </cell>
          <cell r="M506">
            <v>10721372.916666664</v>
          </cell>
          <cell r="N506">
            <v>128656474.99999996</v>
          </cell>
          <cell r="O506">
            <v>64328237.499999985</v>
          </cell>
          <cell r="P506">
            <v>64328237.499999978</v>
          </cell>
        </row>
        <row r="507">
          <cell r="Q507" t="str">
            <v>Depreciaiton Expenses</v>
          </cell>
        </row>
        <row r="508">
          <cell r="B508">
            <v>2702689.3164353976</v>
          </cell>
          <cell r="C508">
            <v>2765305.1107135783</v>
          </cell>
          <cell r="D508">
            <v>2775564.7810900123</v>
          </cell>
          <cell r="E508">
            <v>2791857.9873388163</v>
          </cell>
          <cell r="F508">
            <v>2696684.0314208358</v>
          </cell>
          <cell r="G508">
            <v>2674323.6919772951</v>
          </cell>
          <cell r="H508">
            <v>2754192.4450091408</v>
          </cell>
          <cell r="I508">
            <v>2704214.1936013722</v>
          </cell>
          <cell r="J508">
            <v>2740167.3478728514</v>
          </cell>
          <cell r="K508">
            <v>2732593.630244216</v>
          </cell>
          <cell r="L508">
            <v>2717478.1337104784</v>
          </cell>
          <cell r="M508">
            <v>2686221.1566850073</v>
          </cell>
          <cell r="N508">
            <v>32741291.826099001</v>
          </cell>
          <cell r="O508">
            <v>16406424.918975934</v>
          </cell>
          <cell r="P508">
            <v>16334866.907123065</v>
          </cell>
          <cell r="Q508" t="str">
            <v>CKD - Toyota</v>
          </cell>
        </row>
        <row r="509">
          <cell r="B509">
            <v>0</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t="str">
            <v>CKD - Daihatsu</v>
          </cell>
        </row>
        <row r="510">
          <cell r="N510">
            <v>0</v>
          </cell>
          <cell r="O510">
            <v>0</v>
          </cell>
          <cell r="P510">
            <v>0</v>
          </cell>
          <cell r="Q510" t="str">
            <v>Parts - Daihaitsu</v>
          </cell>
        </row>
        <row r="511">
          <cell r="B511">
            <v>312477.35023126879</v>
          </cell>
          <cell r="C511">
            <v>249861.55595308839</v>
          </cell>
          <cell r="D511">
            <v>239601.88557665399</v>
          </cell>
          <cell r="E511">
            <v>223308.67932785</v>
          </cell>
          <cell r="F511">
            <v>318482.63524583122</v>
          </cell>
          <cell r="G511">
            <v>340842.97468937142</v>
          </cell>
          <cell r="H511">
            <v>260974.22165752549</v>
          </cell>
          <cell r="I511">
            <v>310952.47306529415</v>
          </cell>
          <cell r="J511">
            <v>274999.31879381498</v>
          </cell>
          <cell r="K511">
            <v>282573.0364224505</v>
          </cell>
          <cell r="L511">
            <v>297688.53295618866</v>
          </cell>
          <cell r="M511">
            <v>328945.50998165912</v>
          </cell>
          <cell r="N511">
            <v>3440708.1739009968</v>
          </cell>
          <cell r="O511">
            <v>1684575.0810240638</v>
          </cell>
          <cell r="P511">
            <v>1756133.092876933</v>
          </cell>
          <cell r="Q511" t="str">
            <v>Toyota CBU</v>
          </cell>
        </row>
        <row r="512">
          <cell r="B512">
            <v>3015166.6666666665</v>
          </cell>
          <cell r="C512">
            <v>3015166.6666666665</v>
          </cell>
          <cell r="D512">
            <v>3015166.666666666</v>
          </cell>
          <cell r="E512">
            <v>3015166.666666666</v>
          </cell>
          <cell r="F512">
            <v>3015166.666666667</v>
          </cell>
          <cell r="G512">
            <v>3015166.6666666665</v>
          </cell>
          <cell r="H512">
            <v>3015166.666666666</v>
          </cell>
          <cell r="I512">
            <v>3015166.6666666665</v>
          </cell>
          <cell r="J512">
            <v>3015166.6666666665</v>
          </cell>
          <cell r="K512">
            <v>3015166.6666666665</v>
          </cell>
          <cell r="L512">
            <v>3015166.666666667</v>
          </cell>
          <cell r="M512">
            <v>3015166.6666666665</v>
          </cell>
          <cell r="N512">
            <v>36182000</v>
          </cell>
          <cell r="O512">
            <v>18091000</v>
          </cell>
          <cell r="P512">
            <v>18090999.999999996</v>
          </cell>
        </row>
        <row r="513">
          <cell r="Q513" t="str">
            <v>Financial  Charges -Capital Exp</v>
          </cell>
        </row>
        <row r="514">
          <cell r="B514">
            <v>0</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t="str">
            <v>CKD - Toyota</v>
          </cell>
        </row>
        <row r="515">
          <cell r="B515">
            <v>0</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t="str">
            <v>CKD - Daihatsu</v>
          </cell>
        </row>
        <row r="516">
          <cell r="O516">
            <v>0</v>
          </cell>
          <cell r="P516">
            <v>0</v>
          </cell>
          <cell r="Q516" t="str">
            <v>Parts - Daihaitsu</v>
          </cell>
        </row>
        <row r="517">
          <cell r="O517">
            <v>0</v>
          </cell>
          <cell r="P517">
            <v>0</v>
          </cell>
          <cell r="Q517" t="str">
            <v>Toyota CBU</v>
          </cell>
        </row>
        <row r="518">
          <cell r="B518">
            <v>0</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row>
        <row r="519">
          <cell r="Q519" t="str">
            <v>Financial. Charges - Working Capital</v>
          </cell>
        </row>
        <row r="520">
          <cell r="B520">
            <v>482404.14502184925</v>
          </cell>
          <cell r="C520">
            <v>500093.05899224273</v>
          </cell>
          <cell r="D520">
            <v>502758.27500108577</v>
          </cell>
          <cell r="E520">
            <v>509976.18082393525</v>
          </cell>
          <cell r="F520">
            <v>477507.75782574253</v>
          </cell>
          <cell r="G520">
            <v>475522.93191278144</v>
          </cell>
          <cell r="H520">
            <v>496201.66105324955</v>
          </cell>
          <cell r="I520">
            <v>474034.81972427724</v>
          </cell>
          <cell r="J520">
            <v>484767.44876841555</v>
          </cell>
          <cell r="K520">
            <v>480920.01958029502</v>
          </cell>
          <cell r="L520">
            <v>477800.47150196694</v>
          </cell>
          <cell r="M520">
            <v>474501.88816479599</v>
          </cell>
          <cell r="N520">
            <v>5836488.6583706383</v>
          </cell>
          <cell r="O520">
            <v>2948262.3495776374</v>
          </cell>
          <cell r="P520">
            <v>2888226.3087929999</v>
          </cell>
          <cell r="Q520" t="str">
            <v>CKD - Toyota</v>
          </cell>
        </row>
        <row r="521">
          <cell r="B521">
            <v>60473.755293825867</v>
          </cell>
          <cell r="C521">
            <v>53527.532337999808</v>
          </cell>
          <cell r="D521">
            <v>52667.005527819281</v>
          </cell>
          <cell r="E521">
            <v>48159.604580924555</v>
          </cell>
          <cell r="F521">
            <v>64375.987664004839</v>
          </cell>
          <cell r="G521">
            <v>62207.752952627627</v>
          </cell>
          <cell r="H521">
            <v>55114.987719421209</v>
          </cell>
          <cell r="I521">
            <v>69360.660183439599</v>
          </cell>
          <cell r="J521">
            <v>64628.823803714731</v>
          </cell>
          <cell r="K521">
            <v>67314.511668711566</v>
          </cell>
          <cell r="L521">
            <v>67809.189421347022</v>
          </cell>
          <cell r="M521">
            <v>65415.303586998278</v>
          </cell>
          <cell r="N521">
            <v>731055.11474083434</v>
          </cell>
          <cell r="O521">
            <v>341411.63835720194</v>
          </cell>
          <cell r="P521">
            <v>389643.4763836324</v>
          </cell>
          <cell r="Q521" t="str">
            <v>CKD - Daihatsu</v>
          </cell>
        </row>
        <row r="522">
          <cell r="B522">
            <v>1347.8869176791541</v>
          </cell>
          <cell r="C522">
            <v>1193.0640031115108</v>
          </cell>
          <cell r="D522">
            <v>1173.8839005344691</v>
          </cell>
          <cell r="E522">
            <v>1073.4193810162919</v>
          </cell>
          <cell r="F522">
            <v>1721.8355532257633</v>
          </cell>
          <cell r="G522">
            <v>1663.8427557672949</v>
          </cell>
          <cell r="H522">
            <v>1665.6337424083536</v>
          </cell>
          <cell r="I522">
            <v>2096.1531659118332</v>
          </cell>
          <cell r="J522">
            <v>1953.1520211461259</v>
          </cell>
          <cell r="K522">
            <v>2034.3163743396417</v>
          </cell>
          <cell r="L522">
            <v>2049.2660638978236</v>
          </cell>
          <cell r="M522">
            <v>1976.9202794541557</v>
          </cell>
          <cell r="N522">
            <v>19949.374158492421</v>
          </cell>
          <cell r="O522">
            <v>8173.9325113344839</v>
          </cell>
          <cell r="P522">
            <v>11775.441647157933</v>
          </cell>
          <cell r="Q522" t="str">
            <v>Parts - Daihaitsu</v>
          </cell>
        </row>
        <row r="523">
          <cell r="B523">
            <v>55774.212766645731</v>
          </cell>
          <cell r="C523">
            <v>45186.344666645986</v>
          </cell>
          <cell r="D523">
            <v>43400.83557056039</v>
          </cell>
          <cell r="E523">
            <v>40790.7952141239</v>
          </cell>
          <cell r="F523">
            <v>56394.418957026806</v>
          </cell>
          <cell r="G523">
            <v>60605.472378823724</v>
          </cell>
          <cell r="H523">
            <v>47017.71748492081</v>
          </cell>
          <cell r="I523">
            <v>54508.366926371309</v>
          </cell>
          <cell r="J523">
            <v>48650.575406723568</v>
          </cell>
          <cell r="K523">
            <v>49731.15237665367</v>
          </cell>
          <cell r="L523">
            <v>52341.073012788278</v>
          </cell>
          <cell r="M523">
            <v>58105.887968751478</v>
          </cell>
          <cell r="N523">
            <v>612506.85273003567</v>
          </cell>
          <cell r="O523">
            <v>302152.07955382654</v>
          </cell>
          <cell r="P523">
            <v>310354.77317620913</v>
          </cell>
          <cell r="Q523" t="str">
            <v>Toyota CBU</v>
          </cell>
        </row>
        <row r="524">
          <cell r="B524">
            <v>599999.99999999988</v>
          </cell>
          <cell r="C524">
            <v>600000.00000000012</v>
          </cell>
          <cell r="D524">
            <v>600000</v>
          </cell>
          <cell r="E524">
            <v>600000</v>
          </cell>
          <cell r="F524">
            <v>599999.99999999988</v>
          </cell>
          <cell r="G524">
            <v>600000</v>
          </cell>
          <cell r="H524">
            <v>600000</v>
          </cell>
          <cell r="I524">
            <v>600000</v>
          </cell>
          <cell r="J524">
            <v>600000</v>
          </cell>
          <cell r="K524">
            <v>599999.99999999988</v>
          </cell>
          <cell r="L524">
            <v>600000.00000000012</v>
          </cell>
          <cell r="M524">
            <v>600000</v>
          </cell>
          <cell r="N524">
            <v>7200000.0000000009</v>
          </cell>
          <cell r="O524">
            <v>3600000.0000000005</v>
          </cell>
          <cell r="P524">
            <v>3599999.9999999995</v>
          </cell>
        </row>
        <row r="525">
          <cell r="Q525" t="str">
            <v>Charity &amp; Donation</v>
          </cell>
        </row>
        <row r="526">
          <cell r="B526">
            <v>335002.8784873953</v>
          </cell>
          <cell r="C526">
            <v>347286.84652239084</v>
          </cell>
          <cell r="D526">
            <v>349137.69097297621</v>
          </cell>
          <cell r="E526">
            <v>354150.12557217729</v>
          </cell>
          <cell r="F526">
            <v>331602.60960121016</v>
          </cell>
          <cell r="G526">
            <v>330224.25827276486</v>
          </cell>
          <cell r="H526">
            <v>344584.48684253445</v>
          </cell>
          <cell r="I526">
            <v>329190.84703074809</v>
          </cell>
          <cell r="J526">
            <v>336644.06164473307</v>
          </cell>
          <cell r="K526">
            <v>333972.23581964942</v>
          </cell>
          <cell r="L526">
            <v>331805.882987477</v>
          </cell>
          <cell r="M526">
            <v>329515.20011444169</v>
          </cell>
          <cell r="N526">
            <v>4053117.123868498</v>
          </cell>
          <cell r="O526">
            <v>2047404.4094289145</v>
          </cell>
          <cell r="P526">
            <v>2005712.7144395835</v>
          </cell>
          <cell r="Q526" t="str">
            <v>CKD - Toyota</v>
          </cell>
        </row>
        <row r="527">
          <cell r="B527">
            <v>41995.663398490193</v>
          </cell>
          <cell r="C527">
            <v>37171.897456944309</v>
          </cell>
          <cell r="D527">
            <v>36574.309394318952</v>
          </cell>
          <cell r="E527">
            <v>33444.169847864279</v>
          </cell>
          <cell r="F527">
            <v>44705.546988892253</v>
          </cell>
          <cell r="G527">
            <v>43199.828439324738</v>
          </cell>
          <cell r="H527">
            <v>38274.297027375847</v>
          </cell>
          <cell r="I527">
            <v>48167.125127388616</v>
          </cell>
          <cell r="J527">
            <v>44881.127641468564</v>
          </cell>
          <cell r="K527">
            <v>46746.188658827479</v>
          </cell>
          <cell r="L527">
            <v>47089.714875935439</v>
          </cell>
          <cell r="M527">
            <v>45427.294157637698</v>
          </cell>
          <cell r="N527">
            <v>507677.16301446845</v>
          </cell>
          <cell r="O527">
            <v>237091.41552583475</v>
          </cell>
          <cell r="P527">
            <v>270585.74748863367</v>
          </cell>
          <cell r="Q527" t="str">
            <v>CKD - Daihatsu</v>
          </cell>
        </row>
        <row r="528">
          <cell r="B528">
            <v>936.03258172163498</v>
          </cell>
          <cell r="C528">
            <v>828.51666882743802</v>
          </cell>
          <cell r="D528">
            <v>815.19715314893699</v>
          </cell>
          <cell r="E528">
            <v>745.43012570575831</v>
          </cell>
          <cell r="F528">
            <v>1195.7191341845578</v>
          </cell>
          <cell r="G528">
            <v>1155.4463581717325</v>
          </cell>
          <cell r="H528">
            <v>1156.69009889469</v>
          </cell>
          <cell r="I528">
            <v>1455.6619207721064</v>
          </cell>
          <cell r="J528">
            <v>1356.3555702403651</v>
          </cell>
          <cell r="K528">
            <v>1412.719704402529</v>
          </cell>
          <cell r="L528">
            <v>1423.1014332623774</v>
          </cell>
          <cell r="M528">
            <v>1372.8613051764971</v>
          </cell>
          <cell r="N528">
            <v>13853.732054508624</v>
          </cell>
          <cell r="O528">
            <v>5676.3420217600587</v>
          </cell>
          <cell r="P528">
            <v>8177.3900327485644</v>
          </cell>
          <cell r="Q528" t="str">
            <v>Parts - Daihaitsu</v>
          </cell>
        </row>
        <row r="529">
          <cell r="B529">
            <v>38732.092199059531</v>
          </cell>
          <cell r="C529">
            <v>31379.40601850416</v>
          </cell>
          <cell r="D529">
            <v>30139.469146222498</v>
          </cell>
          <cell r="E529">
            <v>28326.941120919382</v>
          </cell>
          <cell r="F529">
            <v>39162.790942379739</v>
          </cell>
          <cell r="G529">
            <v>42087.133596405358</v>
          </cell>
          <cell r="H529">
            <v>32651.192697861676</v>
          </cell>
          <cell r="I529">
            <v>37853.032587757858</v>
          </cell>
          <cell r="J529">
            <v>33785.121810224693</v>
          </cell>
          <cell r="K529">
            <v>34535.522483787281</v>
          </cell>
          <cell r="L529">
            <v>36347.967369991857</v>
          </cell>
          <cell r="M529">
            <v>40351.311089410745</v>
          </cell>
          <cell r="N529">
            <v>425351.98106252484</v>
          </cell>
          <cell r="O529">
            <v>209827.83302349068</v>
          </cell>
          <cell r="P529">
            <v>215524.14803903407</v>
          </cell>
          <cell r="Q529" t="str">
            <v>Toyota CBU</v>
          </cell>
        </row>
        <row r="530">
          <cell r="B530">
            <v>416666.66666666663</v>
          </cell>
          <cell r="C530">
            <v>416666.6666666668</v>
          </cell>
          <cell r="D530">
            <v>416666.66666666663</v>
          </cell>
          <cell r="E530">
            <v>416666.66666666669</v>
          </cell>
          <cell r="F530">
            <v>416666.66666666669</v>
          </cell>
          <cell r="G530">
            <v>416666.66666666674</v>
          </cell>
          <cell r="H530">
            <v>416666.66666666669</v>
          </cell>
          <cell r="I530">
            <v>416666.66666666669</v>
          </cell>
          <cell r="J530">
            <v>416666.66666666663</v>
          </cell>
          <cell r="K530">
            <v>416666.66666666669</v>
          </cell>
          <cell r="L530">
            <v>416666.66666666674</v>
          </cell>
          <cell r="M530">
            <v>416666.66666666663</v>
          </cell>
          <cell r="N530">
            <v>5000000</v>
          </cell>
          <cell r="O530">
            <v>2500000</v>
          </cell>
          <cell r="P530">
            <v>2500000.0000000005</v>
          </cell>
        </row>
        <row r="531">
          <cell r="Q531" t="str">
            <v>Other income</v>
          </cell>
        </row>
        <row r="532">
          <cell r="B532">
            <v>16400000</v>
          </cell>
          <cell r="C532">
            <v>16400000</v>
          </cell>
          <cell r="D532">
            <v>16400000</v>
          </cell>
          <cell r="E532">
            <v>6400000</v>
          </cell>
          <cell r="F532">
            <v>6400000</v>
          </cell>
          <cell r="G532">
            <v>6400000</v>
          </cell>
          <cell r="H532">
            <v>6400000</v>
          </cell>
          <cell r="I532">
            <v>6400000</v>
          </cell>
          <cell r="J532">
            <v>6400000</v>
          </cell>
          <cell r="K532">
            <v>6400000</v>
          </cell>
          <cell r="L532">
            <v>6400000</v>
          </cell>
          <cell r="M532">
            <v>6400000</v>
          </cell>
          <cell r="N532">
            <v>106800000</v>
          </cell>
          <cell r="O532">
            <v>68400000</v>
          </cell>
          <cell r="P532">
            <v>38400000</v>
          </cell>
          <cell r="Q532" t="str">
            <v>CKD - Toyota</v>
          </cell>
        </row>
        <row r="533">
          <cell r="B533">
            <v>933333.33333333337</v>
          </cell>
          <cell r="C533">
            <v>933333.33333333337</v>
          </cell>
          <cell r="D533">
            <v>933333.33333333337</v>
          </cell>
          <cell r="E533">
            <v>933333.33333333337</v>
          </cell>
          <cell r="F533">
            <v>933333.33333333337</v>
          </cell>
          <cell r="G533">
            <v>933333.33333333337</v>
          </cell>
          <cell r="H533">
            <v>933333.33333333337</v>
          </cell>
          <cell r="I533">
            <v>933333.33333333337</v>
          </cell>
          <cell r="J533">
            <v>933333.33333333337</v>
          </cell>
          <cell r="K533">
            <v>933333.33333333337</v>
          </cell>
          <cell r="L533">
            <v>933333.33333333337</v>
          </cell>
          <cell r="M533">
            <v>933333.33333333337</v>
          </cell>
          <cell r="N533">
            <v>11200000.000000002</v>
          </cell>
          <cell r="O533">
            <v>5600000</v>
          </cell>
          <cell r="P533">
            <v>5600000</v>
          </cell>
          <cell r="Q533" t="str">
            <v>CKD - Daihatsu</v>
          </cell>
        </row>
        <row r="534">
          <cell r="B534">
            <v>0</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t="str">
            <v>Parts - Daihaitsu</v>
          </cell>
        </row>
        <row r="535">
          <cell r="B535">
            <v>537328</v>
          </cell>
          <cell r="C535">
            <v>427928</v>
          </cell>
          <cell r="D535">
            <v>507960</v>
          </cell>
          <cell r="E535">
            <v>9525448</v>
          </cell>
          <cell r="F535">
            <v>9587968</v>
          </cell>
          <cell r="G535">
            <v>9511316</v>
          </cell>
          <cell r="H535">
            <v>2546760</v>
          </cell>
          <cell r="I535">
            <v>474808</v>
          </cell>
          <cell r="J535">
            <v>570076</v>
          </cell>
          <cell r="K535">
            <v>427928</v>
          </cell>
          <cell r="L535">
            <v>474808</v>
          </cell>
          <cell r="M535">
            <v>507960</v>
          </cell>
          <cell r="N535">
            <v>35100288</v>
          </cell>
          <cell r="O535">
            <v>30097948</v>
          </cell>
          <cell r="P535">
            <v>5002340</v>
          </cell>
          <cell r="Q535" t="str">
            <v>Toyota CBU</v>
          </cell>
        </row>
        <row r="536">
          <cell r="B536">
            <v>17870661.333333332</v>
          </cell>
          <cell r="C536">
            <v>17761261.333333332</v>
          </cell>
          <cell r="D536">
            <v>17841293.333333332</v>
          </cell>
          <cell r="E536">
            <v>16858781.333333332</v>
          </cell>
          <cell r="F536">
            <v>16921301.333333332</v>
          </cell>
          <cell r="G536">
            <v>16844649.333333332</v>
          </cell>
          <cell r="H536">
            <v>9880093.3333333321</v>
          </cell>
          <cell r="I536">
            <v>7808141.333333333</v>
          </cell>
          <cell r="J536">
            <v>7903409.333333333</v>
          </cell>
          <cell r="K536">
            <v>7761261.333333333</v>
          </cell>
          <cell r="L536">
            <v>7808141.333333333</v>
          </cell>
          <cell r="M536">
            <v>7841293.333333333</v>
          </cell>
          <cell r="N536">
            <v>153100288</v>
          </cell>
          <cell r="O536">
            <v>104097948</v>
          </cell>
          <cell r="P536">
            <v>49002340</v>
          </cell>
        </row>
        <row r="539">
          <cell r="B539">
            <v>914</v>
          </cell>
          <cell r="C539">
            <v>945</v>
          </cell>
          <cell r="D539">
            <v>976</v>
          </cell>
          <cell r="E539">
            <v>1007</v>
          </cell>
          <cell r="F539">
            <v>1038</v>
          </cell>
          <cell r="G539">
            <v>1069</v>
          </cell>
          <cell r="H539">
            <v>1100</v>
          </cell>
          <cell r="I539">
            <v>1131</v>
          </cell>
          <cell r="J539">
            <v>1162</v>
          </cell>
          <cell r="K539">
            <v>1193</v>
          </cell>
          <cell r="L539">
            <v>1224</v>
          </cell>
          <cell r="M539">
            <v>1255</v>
          </cell>
        </row>
        <row r="541">
          <cell r="B541">
            <v>5330.971806841444</v>
          </cell>
          <cell r="C541">
            <v>4450.6278387391867</v>
          </cell>
          <cell r="D541">
            <v>4327.5507084975143</v>
          </cell>
          <cell r="E541">
            <v>3880.9474753805712</v>
          </cell>
          <cell r="F541">
            <v>5576.0739588801307</v>
          </cell>
          <cell r="G541">
            <v>5384.2223576312035</v>
          </cell>
          <cell r="H541">
            <v>3880.9474753805712</v>
          </cell>
          <cell r="I541">
            <v>5106.5098360270676</v>
          </cell>
          <cell r="J541">
            <v>4709.8877128404993</v>
          </cell>
          <cell r="K541">
            <v>5160.8344087507594</v>
          </cell>
          <cell r="L541">
            <v>5216.3272518556068</v>
          </cell>
          <cell r="M541">
            <v>5063.8667476260061</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11150.091575091576</v>
          </cell>
          <cell r="C543">
            <v>9308.7920489296648</v>
          </cell>
          <cell r="D543">
            <v>9051.3678263455258</v>
          </cell>
          <cell r="E543">
            <v>8117.2666666666673</v>
          </cell>
          <cell r="F543">
            <v>11662.739463601532</v>
          </cell>
          <cell r="G543">
            <v>11261.468738438773</v>
          </cell>
          <cell r="H543">
            <v>8117.2666666666673</v>
          </cell>
          <cell r="I543">
            <v>10680.614035087719</v>
          </cell>
          <cell r="J543">
            <v>9851.0517799352765</v>
          </cell>
          <cell r="K543">
            <v>10794.237588652482</v>
          </cell>
          <cell r="L543">
            <v>10910.304659498208</v>
          </cell>
          <cell r="M543">
            <v>10591.423103688239</v>
          </cell>
        </row>
        <row r="544">
          <cell r="B544">
            <v>3328.5244606883934</v>
          </cell>
          <cell r="C544">
            <v>2778.859870849943</v>
          </cell>
          <cell r="D544">
            <v>2702.0136121556093</v>
          </cell>
          <cell r="E544">
            <v>2423.1658073811504</v>
          </cell>
          <cell r="F544">
            <v>3481.5600680763655</v>
          </cell>
          <cell r="G544">
            <v>3361.7727627374452</v>
          </cell>
          <cell r="H544">
            <v>2423.1658073811504</v>
          </cell>
          <cell r="I544">
            <v>3188.3760623436192</v>
          </cell>
          <cell r="J544">
            <v>2940.735203132464</v>
          </cell>
          <cell r="K544">
            <v>3222.2949566238703</v>
          </cell>
          <cell r="L544">
            <v>3256.9432894907936</v>
          </cell>
          <cell r="M544">
            <v>3161.7507925119394</v>
          </cell>
        </row>
        <row r="545">
          <cell r="B545">
            <v>19809.587842621411</v>
          </cell>
          <cell r="C545">
            <v>16538.279758518795</v>
          </cell>
          <cell r="D545">
            <v>16080.93214699865</v>
          </cell>
          <cell r="E545">
            <v>14421.379949428388</v>
          </cell>
          <cell r="F545">
            <v>20720.373490558028</v>
          </cell>
          <cell r="G545">
            <v>20007.463858807419</v>
          </cell>
          <cell r="H545">
            <v>14421.379949428388</v>
          </cell>
          <cell r="I545">
            <v>18975.499933458406</v>
          </cell>
          <cell r="J545">
            <v>17501.674695908237</v>
          </cell>
          <cell r="K545">
            <v>19177.366954027111</v>
          </cell>
          <cell r="L545">
            <v>19383.575200844611</v>
          </cell>
          <cell r="M545">
            <v>18817.040643826185</v>
          </cell>
        </row>
        <row r="547">
          <cell r="B547">
            <v>4619.3194081365082</v>
          </cell>
          <cell r="C547">
            <v>4619.3194081365082</v>
          </cell>
          <cell r="D547">
            <v>4619.3194081365082</v>
          </cell>
          <cell r="E547">
            <v>4619.3194081365082</v>
          </cell>
          <cell r="F547">
            <v>4619.3194081365082</v>
          </cell>
          <cell r="G547">
            <v>4619.3194081365082</v>
          </cell>
          <cell r="H547">
            <v>3959.4166355455786</v>
          </cell>
          <cell r="I547">
            <v>3959.4166355455786</v>
          </cell>
          <cell r="J547">
            <v>3959.4166355455786</v>
          </cell>
          <cell r="K547">
            <v>3959.4166355455786</v>
          </cell>
          <cell r="L547">
            <v>3959.4166355455786</v>
          </cell>
          <cell r="M547">
            <v>3959.4166355455786</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19315.555555555558</v>
          </cell>
          <cell r="C549">
            <v>19315.555555555558</v>
          </cell>
          <cell r="D549">
            <v>19315.555555555558</v>
          </cell>
          <cell r="E549">
            <v>19315.555555555558</v>
          </cell>
          <cell r="F549">
            <v>19315.555555555558</v>
          </cell>
          <cell r="G549">
            <v>19315.555555555558</v>
          </cell>
          <cell r="H549">
            <v>16556.190476190477</v>
          </cell>
          <cell r="I549">
            <v>16556.190476190477</v>
          </cell>
          <cell r="J549">
            <v>16556.190476190477</v>
          </cell>
          <cell r="K549">
            <v>16556.190476190477</v>
          </cell>
          <cell r="L549">
            <v>16556.190476190477</v>
          </cell>
          <cell r="M549">
            <v>16556.190476190477</v>
          </cell>
        </row>
        <row r="550">
          <cell r="B550">
            <v>2884.1866359118612</v>
          </cell>
          <cell r="C550">
            <v>2884.1866359118612</v>
          </cell>
          <cell r="D550">
            <v>2884.1866359118612</v>
          </cell>
          <cell r="E550">
            <v>2884.1866359118612</v>
          </cell>
          <cell r="F550">
            <v>2884.1866359118612</v>
          </cell>
          <cell r="G550">
            <v>2884.1866359118612</v>
          </cell>
          <cell r="H550">
            <v>2472.1599736387384</v>
          </cell>
          <cell r="I550">
            <v>2472.1599736387384</v>
          </cell>
          <cell r="J550">
            <v>2472.1599736387384</v>
          </cell>
          <cell r="K550">
            <v>2472.1599736387384</v>
          </cell>
          <cell r="L550">
            <v>2472.1599736387384</v>
          </cell>
          <cell r="M550">
            <v>2472.1599736387384</v>
          </cell>
        </row>
        <row r="551">
          <cell r="B551">
            <v>26819.061599603927</v>
          </cell>
          <cell r="C551">
            <v>26819.061599603927</v>
          </cell>
          <cell r="D551">
            <v>26819.061599603927</v>
          </cell>
          <cell r="E551">
            <v>26819.061599603927</v>
          </cell>
          <cell r="F551">
            <v>26819.061599603927</v>
          </cell>
          <cell r="G551">
            <v>26819.061599603927</v>
          </cell>
          <cell r="H551">
            <v>22987.767085374795</v>
          </cell>
          <cell r="I551">
            <v>22987.767085374795</v>
          </cell>
          <cell r="J551">
            <v>22987.767085374795</v>
          </cell>
          <cell r="K551">
            <v>22987.767085374795</v>
          </cell>
          <cell r="L551">
            <v>22987.767085374795</v>
          </cell>
          <cell r="M551">
            <v>22987.767085374795</v>
          </cell>
        </row>
        <row r="554">
          <cell r="B554">
            <v>5183.0082521448167</v>
          </cell>
          <cell r="C554">
            <v>4427.3486746392564</v>
          </cell>
          <cell r="D554">
            <v>4320.887144065181</v>
          </cell>
          <cell r="E554">
            <v>3897.7185689144208</v>
          </cell>
          <cell r="F554">
            <v>5409.2615187305564</v>
          </cell>
          <cell r="G554">
            <v>5179.8400416559607</v>
          </cell>
          <cell r="H554">
            <v>3845.1336292747983</v>
          </cell>
          <cell r="I554">
            <v>4967.5774890123712</v>
          </cell>
          <cell r="J554">
            <v>4642.661605420024</v>
          </cell>
          <cell r="K554">
            <v>5073.1110111757944</v>
          </cell>
          <cell r="L554">
            <v>5099.2966467698334</v>
          </cell>
          <cell r="M554">
            <v>4893.3178190345943</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15580.366396615698</v>
          </cell>
          <cell r="C556">
            <v>14065.815418598198</v>
          </cell>
          <cell r="D556">
            <v>13937.86149454217</v>
          </cell>
          <cell r="E556">
            <v>12990.070739676898</v>
          </cell>
          <cell r="F556">
            <v>17928.80038831451</v>
          </cell>
          <cell r="G556">
            <v>16522.62377225871</v>
          </cell>
          <cell r="H556">
            <v>13012.379906852413</v>
          </cell>
          <cell r="I556">
            <v>16957.866211611876</v>
          </cell>
          <cell r="J556">
            <v>15996.962658356917</v>
          </cell>
          <cell r="K556">
            <v>17004.344235451234</v>
          </cell>
          <cell r="L556">
            <v>16758.208123786724</v>
          </cell>
          <cell r="M556">
            <v>15514.915208059225</v>
          </cell>
        </row>
        <row r="557">
          <cell r="B557">
            <v>20763.374648760517</v>
          </cell>
          <cell r="C557">
            <v>18493.164093237454</v>
          </cell>
          <cell r="D557">
            <v>18258.748638607351</v>
          </cell>
          <cell r="E557">
            <v>16887.789308591317</v>
          </cell>
          <cell r="F557">
            <v>23338.061907045067</v>
          </cell>
          <cell r="G557">
            <v>21702.46381391467</v>
          </cell>
          <cell r="H557">
            <v>16857.513536127211</v>
          </cell>
          <cell r="I557">
            <v>21925.443700624248</v>
          </cell>
          <cell r="J557">
            <v>20639.624263776939</v>
          </cell>
          <cell r="K557">
            <v>22077.455246627029</v>
          </cell>
          <cell r="L557">
            <v>21857.504770556559</v>
          </cell>
          <cell r="M557">
            <v>20408.233027093818</v>
          </cell>
        </row>
        <row r="559">
          <cell r="B559">
            <v>800.32572918126152</v>
          </cell>
          <cell r="C559">
            <v>969.71958993165515</v>
          </cell>
          <cell r="D559">
            <v>7367.9708551430685</v>
          </cell>
          <cell r="E559">
            <v>6935.2770964018819</v>
          </cell>
          <cell r="F559">
            <v>7697.2629504339211</v>
          </cell>
          <cell r="G559">
            <v>799.8365151483406</v>
          </cell>
          <cell r="H559">
            <v>739.89139808437483</v>
          </cell>
          <cell r="I559">
            <v>4684.9685429207811</v>
          </cell>
          <cell r="J559">
            <v>5393.2109933565007</v>
          </cell>
          <cell r="K559">
            <v>783.35612673520234</v>
          </cell>
          <cell r="L559">
            <v>8782.5333169589612</v>
          </cell>
          <cell r="M559">
            <v>1104.3291887822443</v>
          </cell>
        </row>
        <row r="560">
          <cell r="B560">
            <v>10890.595130119307</v>
          </cell>
          <cell r="C560">
            <v>19074.844763831719</v>
          </cell>
          <cell r="D560">
            <v>586.91830042559138</v>
          </cell>
          <cell r="E560">
            <v>2441.4170969092306</v>
          </cell>
          <cell r="F560">
            <v>10786.498384911953</v>
          </cell>
          <cell r="G560">
            <v>11537.251658504394</v>
          </cell>
          <cell r="H560">
            <v>19357.842486060854</v>
          </cell>
          <cell r="I560">
            <v>138.66649345315798</v>
          </cell>
          <cell r="J560">
            <v>138.66649345315798</v>
          </cell>
          <cell r="K560">
            <v>15599.980513480272</v>
          </cell>
          <cell r="L560">
            <v>9013.3220744552673</v>
          </cell>
          <cell r="M560">
            <v>1525.3314279847375</v>
          </cell>
        </row>
        <row r="561">
          <cell r="B561">
            <v>2405.8167555729137</v>
          </cell>
          <cell r="C561">
            <v>3080.827321757934</v>
          </cell>
          <cell r="D561">
            <v>23766.822379487348</v>
          </cell>
          <cell r="E561">
            <v>23113.454316588311</v>
          </cell>
          <cell r="F561">
            <v>25512.297842660966</v>
          </cell>
          <cell r="G561">
            <v>2551.3138847595887</v>
          </cell>
          <cell r="H561">
            <v>2503.8786398437537</v>
          </cell>
          <cell r="I561">
            <v>15993.121382039297</v>
          </cell>
          <cell r="J561">
            <v>18583.08922809346</v>
          </cell>
          <cell r="K561">
            <v>2625.697960996888</v>
          </cell>
          <cell r="L561">
            <v>28862.71016865053</v>
          </cell>
          <cell r="M561">
            <v>3501.4226255840545</v>
          </cell>
        </row>
        <row r="562">
          <cell r="B562">
            <v>14096.737614873482</v>
          </cell>
          <cell r="C562">
            <v>23125.391675521307</v>
          </cell>
          <cell r="D562">
            <v>31721.711535056009</v>
          </cell>
          <cell r="E562">
            <v>32490.148509899424</v>
          </cell>
          <cell r="F562">
            <v>43996.059178006835</v>
          </cell>
          <cell r="G562">
            <v>14888.402058412325</v>
          </cell>
          <cell r="H562">
            <v>22601.612523988984</v>
          </cell>
          <cell r="I562">
            <v>20816.756418413235</v>
          </cell>
          <cell r="J562">
            <v>24114.966714903119</v>
          </cell>
          <cell r="K562">
            <v>19009.034601212363</v>
          </cell>
          <cell r="L562">
            <v>46658.565560064759</v>
          </cell>
          <cell r="M562">
            <v>6131.0832423510365</v>
          </cell>
        </row>
        <row r="564">
          <cell r="B564">
            <v>10560.726889052896</v>
          </cell>
          <cell r="C564">
            <v>9021.0198249495461</v>
          </cell>
          <cell r="D564">
            <v>8804.0973170376383</v>
          </cell>
          <cell r="E564">
            <v>7941.8629672567968</v>
          </cell>
          <cell r="F564">
            <v>11021.733092386507</v>
          </cell>
          <cell r="G564">
            <v>10554.271447719957</v>
          </cell>
          <cell r="H564">
            <v>7834.7176263668644</v>
          </cell>
          <cell r="I564">
            <v>10121.772262268241</v>
          </cell>
          <cell r="J564">
            <v>9459.7343604157559</v>
          </cell>
          <cell r="K564">
            <v>10336.803890810705</v>
          </cell>
          <cell r="L564">
            <v>10390.158879356299</v>
          </cell>
          <cell r="M564">
            <v>9970.4632047953019</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31746.041360815143</v>
          </cell>
          <cell r="C566">
            <v>28660.042176505169</v>
          </cell>
          <cell r="D566">
            <v>28399.32747558237</v>
          </cell>
          <cell r="E566">
            <v>26468.140253189009</v>
          </cell>
          <cell r="F566">
            <v>36531.133106142057</v>
          </cell>
          <cell r="G566">
            <v>33665.95395197178</v>
          </cell>
          <cell r="H566">
            <v>26513.596677373815</v>
          </cell>
          <cell r="I566">
            <v>34552.789609744817</v>
          </cell>
          <cell r="J566">
            <v>32594.884181281192</v>
          </cell>
          <cell r="K566">
            <v>34647.491700158673</v>
          </cell>
          <cell r="L566">
            <v>34145.972866622818</v>
          </cell>
          <cell r="M566">
            <v>31612.680174939585</v>
          </cell>
        </row>
        <row r="567">
          <cell r="B567">
            <v>42306.768249868037</v>
          </cell>
          <cell r="C567">
            <v>37681.062001454717</v>
          </cell>
          <cell r="D567">
            <v>37203.424792620004</v>
          </cell>
          <cell r="E567">
            <v>34410.003220445804</v>
          </cell>
          <cell r="F567">
            <v>47552.866198528565</v>
          </cell>
          <cell r="G567">
            <v>44220.225399691735</v>
          </cell>
          <cell r="H567">
            <v>34348.314303740677</v>
          </cell>
          <cell r="I567">
            <v>44674.561872013059</v>
          </cell>
          <cell r="J567">
            <v>42054.618541696946</v>
          </cell>
          <cell r="K567">
            <v>44984.295590969377</v>
          </cell>
          <cell r="L567">
            <v>44536.131745979117</v>
          </cell>
          <cell r="M567">
            <v>41583.143379734887</v>
          </cell>
        </row>
        <row r="569">
          <cell r="B569">
            <v>2969.9882598191184</v>
          </cell>
          <cell r="C569">
            <v>2536.9771657922738</v>
          </cell>
          <cell r="D569">
            <v>2475.9721508385478</v>
          </cell>
          <cell r="E569">
            <v>2233.4863898710532</v>
          </cell>
          <cell r="F569">
            <v>3099.6368177250984</v>
          </cell>
          <cell r="G569">
            <v>2968.1727990868981</v>
          </cell>
          <cell r="H569">
            <v>2203.3539560073127</v>
          </cell>
          <cell r="I569">
            <v>2846.5412564224971</v>
          </cell>
          <cell r="J569">
            <v>2660.3566484202443</v>
          </cell>
          <cell r="K569">
            <v>2907.0145002598042</v>
          </cell>
          <cell r="L569">
            <v>2922.0194986134175</v>
          </cell>
          <cell r="M569">
            <v>2803.9886812995901</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8927.9242923219663</v>
          </cell>
          <cell r="C571">
            <v>8060.0501920351098</v>
          </cell>
          <cell r="D571">
            <v>7986.7295192217998</v>
          </cell>
          <cell r="E571">
            <v>7443.6226442616662</v>
          </cell>
          <cell r="F571">
            <v>10273.633395026813</v>
          </cell>
          <cell r="G571">
            <v>9467.8604080380956</v>
          </cell>
          <cell r="H571">
            <v>7456.4063330721565</v>
          </cell>
          <cell r="I571">
            <v>9717.2647832904422</v>
          </cell>
          <cell r="J571">
            <v>9166.6439597938333</v>
          </cell>
          <cell r="K571">
            <v>9743.8978076707062</v>
          </cell>
          <cell r="L571">
            <v>9602.8559018125379</v>
          </cell>
          <cell r="M571">
            <v>8890.4191886934896</v>
          </cell>
        </row>
        <row r="572">
          <cell r="B572">
            <v>11897.912552141084</v>
          </cell>
          <cell r="C572">
            <v>10597.027357827385</v>
          </cell>
          <cell r="D572">
            <v>10462.701670060347</v>
          </cell>
          <cell r="E572">
            <v>9677.1090341327199</v>
          </cell>
          <cell r="F572">
            <v>13373.270212751911</v>
          </cell>
          <cell r="G572">
            <v>12436.033207124994</v>
          </cell>
          <cell r="H572">
            <v>9659.7602890794697</v>
          </cell>
          <cell r="I572">
            <v>12563.806039712939</v>
          </cell>
          <cell r="J572">
            <v>11827.000608214077</v>
          </cell>
          <cell r="K572">
            <v>12650.91230793051</v>
          </cell>
          <cell r="L572">
            <v>12524.875400425955</v>
          </cell>
          <cell r="M572">
            <v>11694.40786999308</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9">
          <cell r="B579">
            <v>530.11444507895521</v>
          </cell>
          <cell r="C579">
            <v>458.80097155251627</v>
          </cell>
          <cell r="D579">
            <v>448.49087868071882</v>
          </cell>
          <cell r="E579">
            <v>407.98094465914818</v>
          </cell>
          <cell r="F579">
            <v>548.85949175372707</v>
          </cell>
          <cell r="G579">
            <v>527.77239945924691</v>
          </cell>
          <cell r="H579">
            <v>396.96132884259964</v>
          </cell>
          <cell r="I579">
            <v>498.98402076239711</v>
          </cell>
          <cell r="J579">
            <v>470.64800851302482</v>
          </cell>
          <cell r="K579">
            <v>511.61704210669683</v>
          </cell>
          <cell r="L579">
            <v>513.76394785157731</v>
          </cell>
          <cell r="M579">
            <v>495.30468493193735</v>
          </cell>
        </row>
        <row r="580">
          <cell r="B580">
            <v>201.57918431275289</v>
          </cell>
          <cell r="C580">
            <v>178.4251077933327</v>
          </cell>
          <cell r="D580">
            <v>175.55668509273093</v>
          </cell>
          <cell r="E580">
            <v>160.53201526974851</v>
          </cell>
          <cell r="F580">
            <v>214.5866255466828</v>
          </cell>
          <cell r="G580">
            <v>207.35917650875876</v>
          </cell>
          <cell r="H580">
            <v>157.4713934840606</v>
          </cell>
          <cell r="I580">
            <v>198.17331480982742</v>
          </cell>
          <cell r="J580">
            <v>184.65378229632779</v>
          </cell>
          <cell r="K580">
            <v>192.32717619631876</v>
          </cell>
          <cell r="L580">
            <v>193.74054120384864</v>
          </cell>
          <cell r="M580">
            <v>186.90086739142365</v>
          </cell>
        </row>
        <row r="581">
          <cell r="B581">
            <v>1593.5489361898781</v>
          </cell>
          <cell r="C581">
            <v>1457.6240215047092</v>
          </cell>
          <cell r="D581">
            <v>1446.6945190186796</v>
          </cell>
          <cell r="E581">
            <v>1359.6931738041301</v>
          </cell>
          <cell r="F581">
            <v>1819.174805065381</v>
          </cell>
          <cell r="G581">
            <v>1683.4853438562145</v>
          </cell>
          <cell r="H581">
            <v>1343.3633567120232</v>
          </cell>
          <cell r="I581">
            <v>1703.3864664491034</v>
          </cell>
          <cell r="J581">
            <v>1621.6858468907856</v>
          </cell>
          <cell r="K581">
            <v>1714.8673233328852</v>
          </cell>
          <cell r="L581">
            <v>1688.4217100899446</v>
          </cell>
          <cell r="M581">
            <v>1570.4294045608508</v>
          </cell>
        </row>
        <row r="582">
          <cell r="B582">
            <v>2325.2425655815859</v>
          </cell>
          <cell r="C582">
            <v>2094.8501008505582</v>
          </cell>
          <cell r="D582">
            <v>2070.7420827921292</v>
          </cell>
          <cell r="E582">
            <v>1928.2061337330267</v>
          </cell>
          <cell r="F582">
            <v>2582.6209223657906</v>
          </cell>
          <cell r="G582">
            <v>2418.6169198242201</v>
          </cell>
          <cell r="H582">
            <v>1897.7960790386835</v>
          </cell>
          <cell r="I582">
            <v>2400.5438020213278</v>
          </cell>
          <cell r="J582">
            <v>2276.9876377001383</v>
          </cell>
          <cell r="K582">
            <v>2418.8115416359005</v>
          </cell>
          <cell r="L582">
            <v>2395.9261991453704</v>
          </cell>
          <cell r="M582">
            <v>2252.6349568842115</v>
          </cell>
        </row>
        <row r="584">
          <cell r="B584">
            <v>368.13503130483002</v>
          </cell>
          <cell r="C584">
            <v>318.61178580035858</v>
          </cell>
          <cell r="D584">
            <v>311.4519990838325</v>
          </cell>
          <cell r="E584">
            <v>283.32010045774183</v>
          </cell>
          <cell r="F584">
            <v>381.15242482897719</v>
          </cell>
          <cell r="G584">
            <v>366.50861073558809</v>
          </cell>
          <cell r="H584">
            <v>275.66758947402758</v>
          </cell>
          <cell r="I584">
            <v>346.51668108499797</v>
          </cell>
          <cell r="J584">
            <v>326.83889480071173</v>
          </cell>
          <cell r="K584">
            <v>355.28961257409514</v>
          </cell>
          <cell r="L584">
            <v>356.78051934137312</v>
          </cell>
          <cell r="M584">
            <v>343.96158675828985</v>
          </cell>
        </row>
        <row r="585">
          <cell r="B585">
            <v>139.98554466163398</v>
          </cell>
          <cell r="C585">
            <v>123.90632485648104</v>
          </cell>
          <cell r="D585">
            <v>121.91436464772984</v>
          </cell>
          <cell r="E585">
            <v>111.48056615954759</v>
          </cell>
          <cell r="F585">
            <v>149.01848996297417</v>
          </cell>
          <cell r="G585">
            <v>143.99942813108245</v>
          </cell>
          <cell r="H585">
            <v>109.35513436393099</v>
          </cell>
          <cell r="I585">
            <v>137.6203575068246</v>
          </cell>
          <cell r="J585">
            <v>128.23179326133877</v>
          </cell>
          <cell r="K585">
            <v>133.56053902522137</v>
          </cell>
          <cell r="L585">
            <v>134.54204250267267</v>
          </cell>
          <cell r="M585">
            <v>129.79226902182199</v>
          </cell>
        </row>
        <row r="586">
          <cell r="B586">
            <v>1106.6312056874151</v>
          </cell>
          <cell r="C586">
            <v>1012.2389038227149</v>
          </cell>
          <cell r="D586">
            <v>1004.6489715407499</v>
          </cell>
          <cell r="E586">
            <v>944.23137069731274</v>
          </cell>
          <cell r="F586">
            <v>1263.3158368509594</v>
          </cell>
          <cell r="G586">
            <v>1169.0870443445933</v>
          </cell>
          <cell r="H586">
            <v>932.89121993890501</v>
          </cell>
          <cell r="I586">
            <v>1182.9072683674331</v>
          </cell>
          <cell r="J586">
            <v>1126.1707270074899</v>
          </cell>
          <cell r="K586">
            <v>1190.8800856478372</v>
          </cell>
          <cell r="L586">
            <v>1172.5150764513503</v>
          </cell>
          <cell r="M586">
            <v>1090.5759753894795</v>
          </cell>
        </row>
        <row r="587">
          <cell r="B587">
            <v>1614.7517816538791</v>
          </cell>
          <cell r="C587">
            <v>1454.7570144795545</v>
          </cell>
          <cell r="D587">
            <v>1438.0153352723123</v>
          </cell>
          <cell r="E587">
            <v>1339.0320373146021</v>
          </cell>
          <cell r="F587">
            <v>1793.4867516429108</v>
          </cell>
          <cell r="G587">
            <v>1679.595083211264</v>
          </cell>
          <cell r="H587">
            <v>1317.9139437768636</v>
          </cell>
          <cell r="I587">
            <v>1667.0443069592557</v>
          </cell>
          <cell r="J587">
            <v>1581.2414150695404</v>
          </cell>
          <cell r="K587">
            <v>1679.7302372471536</v>
          </cell>
          <cell r="L587">
            <v>1663.8376382953961</v>
          </cell>
          <cell r="M587">
            <v>1564.3298311695912</v>
          </cell>
          <cell r="N587">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15352.228571428572</v>
          </cell>
          <cell r="C591">
            <v>13804.129032258064</v>
          </cell>
          <cell r="D591">
            <v>16932</v>
          </cell>
          <cell r="E591">
            <v>317514.93333333335</v>
          </cell>
          <cell r="F591">
            <v>309289.29032258067</v>
          </cell>
          <cell r="G591">
            <v>264203.22222222225</v>
          </cell>
          <cell r="H591">
            <v>72764.571428571435</v>
          </cell>
          <cell r="I591">
            <v>14837.75</v>
          </cell>
          <cell r="J591">
            <v>19002.533333333333</v>
          </cell>
          <cell r="K591">
            <v>14756.137931034482</v>
          </cell>
          <cell r="L591">
            <v>15316.387096774193</v>
          </cell>
          <cell r="M591">
            <v>13728.648648648648</v>
          </cell>
        </row>
        <row r="592">
          <cell r="B592">
            <v>15352.228571428572</v>
          </cell>
          <cell r="C592">
            <v>13804.129032258064</v>
          </cell>
          <cell r="D592">
            <v>16932</v>
          </cell>
          <cell r="E592">
            <v>317514.93333333335</v>
          </cell>
          <cell r="F592">
            <v>309289.29032258067</v>
          </cell>
          <cell r="G592">
            <v>264203.22222222225</v>
          </cell>
          <cell r="H592">
            <v>72764.571428571435</v>
          </cell>
          <cell r="I592">
            <v>14837.75</v>
          </cell>
          <cell r="J592">
            <v>19002.533333333333</v>
          </cell>
          <cell r="K592">
            <v>14756.137931034482</v>
          </cell>
          <cell r="L592">
            <v>15316.387096774193</v>
          </cell>
          <cell r="M592">
            <v>13728.648648648648</v>
          </cell>
        </row>
        <row r="594">
          <cell r="B594">
            <v>18021.978021978022</v>
          </cell>
          <cell r="C594">
            <v>15045.871559633028</v>
          </cell>
          <cell r="D594">
            <v>14629.794826048172</v>
          </cell>
          <cell r="E594">
            <v>5120</v>
          </cell>
          <cell r="F594">
            <v>7356.3218390804595</v>
          </cell>
          <cell r="G594">
            <v>7103.2186459489458</v>
          </cell>
          <cell r="H594">
            <v>5120</v>
          </cell>
          <cell r="I594">
            <v>6736.8421052631575</v>
          </cell>
          <cell r="J594">
            <v>6213.5922330097092</v>
          </cell>
          <cell r="K594">
            <v>6808.510638297872</v>
          </cell>
          <cell r="L594">
            <v>6881.7204301075271</v>
          </cell>
          <cell r="M594">
            <v>6680.5845511482257</v>
          </cell>
        </row>
        <row r="595">
          <cell r="B595">
            <v>3111.1111111111113</v>
          </cell>
          <cell r="C595">
            <v>3111.1111111111113</v>
          </cell>
          <cell r="D595">
            <v>3111.1111111111113</v>
          </cell>
          <cell r="E595">
            <v>3111.1111111111113</v>
          </cell>
          <cell r="F595">
            <v>3111.1111111111113</v>
          </cell>
          <cell r="G595">
            <v>3111.1111111111113</v>
          </cell>
          <cell r="H595">
            <v>2666.666666666667</v>
          </cell>
          <cell r="I595">
            <v>2666.666666666667</v>
          </cell>
          <cell r="J595">
            <v>2666.666666666667</v>
          </cell>
          <cell r="K595">
            <v>2666.666666666667</v>
          </cell>
          <cell r="L595">
            <v>2666.666666666667</v>
          </cell>
          <cell r="M595">
            <v>2666.666666666667</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21133.089133089132</v>
          </cell>
          <cell r="C597">
            <v>18156.982670744139</v>
          </cell>
          <cell r="D597">
            <v>17740.905937159281</v>
          </cell>
          <cell r="E597">
            <v>8231.1111111111113</v>
          </cell>
          <cell r="F597">
            <v>10467.432950191571</v>
          </cell>
          <cell r="G597">
            <v>10214.329757060057</v>
          </cell>
          <cell r="H597">
            <v>7786.666666666667</v>
          </cell>
          <cell r="I597">
            <v>9403.5087719298244</v>
          </cell>
          <cell r="J597">
            <v>8880.258899676377</v>
          </cell>
          <cell r="K597">
            <v>9475.1773049645381</v>
          </cell>
          <cell r="L597">
            <v>9548.3870967741932</v>
          </cell>
          <cell r="M597">
            <v>9347.2512178148936</v>
          </cell>
        </row>
        <row r="599">
          <cell r="B599">
            <v>0</v>
          </cell>
          <cell r="C599">
            <v>0</v>
          </cell>
          <cell r="D599">
            <v>0</v>
          </cell>
          <cell r="E599">
            <v>0</v>
          </cell>
          <cell r="F599">
            <v>0</v>
          </cell>
          <cell r="G599">
            <v>0</v>
          </cell>
          <cell r="H599">
            <v>0</v>
          </cell>
          <cell r="I599">
            <v>0</v>
          </cell>
          <cell r="J599">
            <v>0</v>
          </cell>
          <cell r="K599">
            <v>0</v>
          </cell>
          <cell r="L599">
            <v>0</v>
          </cell>
          <cell r="M599">
            <v>0</v>
          </cell>
        </row>
        <row r="603">
          <cell r="B603">
            <v>3573.7075858361454</v>
          </cell>
          <cell r="C603">
            <v>3260.1003648049996</v>
          </cell>
          <cell r="D603">
            <v>2868.2077932472907</v>
          </cell>
          <cell r="E603">
            <v>2950.3710885468208</v>
          </cell>
          <cell r="F603">
            <v>2984.5209973853607</v>
          </cell>
          <cell r="G603">
            <v>3261.9142882485439</v>
          </cell>
          <cell r="H603">
            <v>3221.4233012482478</v>
          </cell>
          <cell r="I603">
            <v>2697.4681580678207</v>
          </cell>
          <cell r="J603">
            <v>2877.5317129664104</v>
          </cell>
          <cell r="K603">
            <v>3280.2679674234987</v>
          </cell>
          <cell r="L603">
            <v>2911.8557735997142</v>
          </cell>
          <cell r="M603">
            <v>3464.9058265788067</v>
          </cell>
        </row>
        <row r="604">
          <cell r="B604">
            <v>-99.685419286180618</v>
          </cell>
          <cell r="C604">
            <v>-516.01336466537521</v>
          </cell>
          <cell r="D604">
            <v>429.23507108313538</v>
          </cell>
          <cell r="E604">
            <v>335.74469975652045</v>
          </cell>
          <cell r="F604">
            <v>-83.654529301236565</v>
          </cell>
          <cell r="G604">
            <v>-121.56749282883391</v>
          </cell>
          <cell r="H604">
            <v>-311.31446684236766</v>
          </cell>
          <cell r="I604">
            <v>675.13296289914501</v>
          </cell>
          <cell r="J604">
            <v>676.31298309356544</v>
          </cell>
          <cell r="K604">
            <v>-120.78534224496495</v>
          </cell>
          <cell r="L604">
            <v>218.37700984244069</v>
          </cell>
          <cell r="M604">
            <v>604.68828019460864</v>
          </cell>
        </row>
        <row r="605">
          <cell r="B605">
            <v>9648.5900544295782</v>
          </cell>
          <cell r="C605">
            <v>11903.296926179239</v>
          </cell>
          <cell r="D605">
            <v>11129.264448460395</v>
          </cell>
          <cell r="E605">
            <v>12765.472506264148</v>
          </cell>
          <cell r="F605">
            <v>8697.6853037127148</v>
          </cell>
          <cell r="G605">
            <v>8477.4712963599068</v>
          </cell>
          <cell r="H605">
            <v>11947.065838432633</v>
          </cell>
          <cell r="I605">
            <v>8315.7504207462025</v>
          </cell>
          <cell r="J605">
            <v>10259.06027175571</v>
          </cell>
          <cell r="K605">
            <v>11041.057493260387</v>
          </cell>
          <cell r="L605">
            <v>9071.1554130804143</v>
          </cell>
          <cell r="M605">
            <v>9315.9406486366006</v>
          </cell>
        </row>
        <row r="606">
          <cell r="B606">
            <v>13122.612220979543</v>
          </cell>
          <cell r="C606">
            <v>14647.383926318864</v>
          </cell>
          <cell r="D606">
            <v>14426.707312790822</v>
          </cell>
          <cell r="E606">
            <v>16051.588294567489</v>
          </cell>
          <cell r="F606">
            <v>11598.55177179684</v>
          </cell>
          <cell r="G606">
            <v>11617.818091779616</v>
          </cell>
          <cell r="H606">
            <v>14857.174672838511</v>
          </cell>
          <cell r="I606">
            <v>11688.351541713168</v>
          </cell>
          <cell r="J606">
            <v>13812.904967815686</v>
          </cell>
          <cell r="K606">
            <v>14200.540118438921</v>
          </cell>
          <cell r="L606">
            <v>12201.38819652257</v>
          </cell>
          <cell r="M606">
            <v>13385.534755410015</v>
          </cell>
        </row>
        <row r="608">
          <cell r="B608">
            <v>1499.0267372593985</v>
          </cell>
          <cell r="C608">
            <v>1367.4811090758005</v>
          </cell>
          <cell r="D608">
            <v>1203.0979219267881</v>
          </cell>
          <cell r="E608">
            <v>1237.5621229049211</v>
          </cell>
          <cell r="F608">
            <v>1251.8866374865934</v>
          </cell>
          <cell r="G608">
            <v>1368.2419770751833</v>
          </cell>
          <cell r="H608">
            <v>1351.2576349952574</v>
          </cell>
          <cell r="I608">
            <v>1131.4795054513236</v>
          </cell>
          <cell r="J608">
            <v>1207.0089316049207</v>
          </cell>
          <cell r="K608">
            <v>1375.9406080206418</v>
          </cell>
          <cell r="L608">
            <v>1221.4064958669101</v>
          </cell>
          <cell r="M608">
            <v>1453.3887710099996</v>
          </cell>
        </row>
        <row r="609">
          <cell r="B609">
            <v>-37.880459328748636</v>
          </cell>
          <cell r="C609">
            <v>-196.08507857284258</v>
          </cell>
          <cell r="D609">
            <v>163.10932701159146</v>
          </cell>
          <cell r="E609">
            <v>127.58298590747775</v>
          </cell>
          <cell r="F609">
            <v>-31.788721134469881</v>
          </cell>
          <cell r="G609">
            <v>-46.195647274956897</v>
          </cell>
          <cell r="H609">
            <v>-118.29949740009971</v>
          </cell>
          <cell r="I609">
            <v>256.55052590167514</v>
          </cell>
          <cell r="J609">
            <v>256.99893357555482</v>
          </cell>
          <cell r="K609">
            <v>-45.898430053086649</v>
          </cell>
          <cell r="L609">
            <v>82.983263740127455</v>
          </cell>
          <cell r="M609">
            <v>229.78154647395132</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1461.1462779306498</v>
          </cell>
          <cell r="C611">
            <v>1171.396030502958</v>
          </cell>
          <cell r="D611">
            <v>1366.2072489383795</v>
          </cell>
          <cell r="E611">
            <v>1365.1451088123988</v>
          </cell>
          <cell r="F611">
            <v>1220.0979163521235</v>
          </cell>
          <cell r="G611">
            <v>1322.0463298002264</v>
          </cell>
          <cell r="H611">
            <v>1232.9581375951577</v>
          </cell>
          <cell r="I611">
            <v>1388.0300313529988</v>
          </cell>
          <cell r="J611">
            <v>1464.0078651804756</v>
          </cell>
          <cell r="K611">
            <v>1330.0421779675551</v>
          </cell>
          <cell r="L611">
            <v>1304.3897596070376</v>
          </cell>
          <cell r="M611">
            <v>1683.1703174839508</v>
          </cell>
        </row>
        <row r="614">
          <cell r="B614">
            <v>19809.587842621411</v>
          </cell>
          <cell r="C614">
            <v>16538.279758518795</v>
          </cell>
          <cell r="D614">
            <v>16080.93214699865</v>
          </cell>
          <cell r="E614">
            <v>14421.379949428388</v>
          </cell>
          <cell r="F614">
            <v>20720.373490558028</v>
          </cell>
          <cell r="G614">
            <v>20007.463858807419</v>
          </cell>
          <cell r="H614">
            <v>14421.379949428388</v>
          </cell>
          <cell r="I614">
            <v>18975.499933458406</v>
          </cell>
          <cell r="J614">
            <v>17501.674695908237</v>
          </cell>
          <cell r="K614">
            <v>19177.366954027111</v>
          </cell>
          <cell r="L614">
            <v>19383.575200844611</v>
          </cell>
          <cell r="M614">
            <v>18817.040643826185</v>
          </cell>
        </row>
        <row r="615">
          <cell r="B615">
            <v>26819.061599603927</v>
          </cell>
          <cell r="C615">
            <v>26819.061599603927</v>
          </cell>
          <cell r="D615">
            <v>26819.061599603927</v>
          </cell>
          <cell r="E615">
            <v>26819.061599603927</v>
          </cell>
          <cell r="F615">
            <v>26819.061599603927</v>
          </cell>
          <cell r="G615">
            <v>26819.061599603927</v>
          </cell>
          <cell r="H615">
            <v>22987.767085374795</v>
          </cell>
          <cell r="I615">
            <v>22987.767085374795</v>
          </cell>
          <cell r="J615">
            <v>22987.767085374795</v>
          </cell>
          <cell r="K615">
            <v>22987.767085374795</v>
          </cell>
          <cell r="L615">
            <v>22987.767085374795</v>
          </cell>
          <cell r="M615">
            <v>22987.767085374795</v>
          </cell>
        </row>
        <row r="617">
          <cell r="B617">
            <v>42706.685222474182</v>
          </cell>
          <cell r="C617">
            <v>36436.211456247787</v>
          </cell>
          <cell r="D617">
            <v>35062.000030928175</v>
          </cell>
          <cell r="E617">
            <v>24072.302182610903</v>
          </cell>
          <cell r="F617">
            <v>32053.372819377284</v>
          </cell>
          <cell r="G617">
            <v>31329.940209930322</v>
          </cell>
          <cell r="H617">
            <v>24248.515066209107</v>
          </cell>
          <cell r="I617">
            <v>29347.181478332808</v>
          </cell>
          <cell r="J617">
            <v>27858.3723951508</v>
          </cell>
          <cell r="K617">
            <v>30648.555270669105</v>
          </cell>
          <cell r="L617">
            <v>30297.00219150665</v>
          </cell>
          <cell r="M617">
            <v>30105.915125556745</v>
          </cell>
        </row>
        <row r="618">
          <cell r="B618">
            <v>3315.109961470569</v>
          </cell>
          <cell r="C618">
            <v>2701.3441005227073</v>
          </cell>
          <cell r="D618">
            <v>4000.9265589462993</v>
          </cell>
          <cell r="E618">
            <v>3846.4513782044055</v>
          </cell>
          <cell r="F618">
            <v>3359.2729761850619</v>
          </cell>
          <cell r="G618">
            <v>3294.7065756471616</v>
          </cell>
          <cell r="H618">
            <v>2503.8792302721909</v>
          </cell>
          <cell r="I618">
            <v>3934.1438277841394</v>
          </cell>
          <cell r="J618">
            <v>3912.8641588934538</v>
          </cell>
          <cell r="K618">
            <v>2825.8706095901557</v>
          </cell>
          <cell r="L618">
            <v>3296.309523955756</v>
          </cell>
          <cell r="M618">
            <v>3817.8296297484726</v>
          </cell>
        </row>
        <row r="619">
          <cell r="B619">
            <v>83955.330817488255</v>
          </cell>
          <cell r="C619">
            <v>78963.196670903199</v>
          </cell>
          <cell r="D619">
            <v>80836.526428366167</v>
          </cell>
          <cell r="E619">
            <v>379486.16402122658</v>
          </cell>
          <cell r="F619">
            <v>385803.03315769311</v>
          </cell>
          <cell r="G619">
            <v>335189.70403905149</v>
          </cell>
          <cell r="H619">
            <v>133970.27476095338</v>
          </cell>
          <cell r="I619">
            <v>87267.714760209885</v>
          </cell>
          <cell r="J619">
            <v>89767.940978419269</v>
          </cell>
          <cell r="K619">
            <v>90098.676576556216</v>
          </cell>
          <cell r="L619">
            <v>87755.516188617985</v>
          </cell>
          <cell r="M619">
            <v>81723.609248927882</v>
          </cell>
        </row>
        <row r="620">
          <cell r="B620">
            <v>129977.126001433</v>
          </cell>
          <cell r="C620">
            <v>118100.75222767369</v>
          </cell>
          <cell r="D620">
            <v>119899.45301824065</v>
          </cell>
          <cell r="E620">
            <v>407404.91758204187</v>
          </cell>
          <cell r="F620">
            <v>421215.67895325547</v>
          </cell>
          <cell r="G620">
            <v>369814.35082462896</v>
          </cell>
          <cell r="H620">
            <v>160722.66905743469</v>
          </cell>
          <cell r="I620">
            <v>120549.04006632682</v>
          </cell>
          <cell r="J620">
            <v>121539.17753246352</v>
          </cell>
          <cell r="K620">
            <v>123573.10245681548</v>
          </cell>
          <cell r="L620">
            <v>121348.82790408039</v>
          </cell>
          <cell r="M620">
            <v>115647.3540042331</v>
          </cell>
        </row>
        <row r="621">
          <cell r="B621">
            <v>176605.77544365835</v>
          </cell>
          <cell r="C621">
            <v>161458.09358579642</v>
          </cell>
          <cell r="D621">
            <v>162799.44676484325</v>
          </cell>
          <cell r="E621">
            <v>448645.35913107416</v>
          </cell>
          <cell r="F621">
            <v>468755.11404341739</v>
          </cell>
          <cell r="G621">
            <v>416640.87628304027</v>
          </cell>
          <cell r="H621">
            <v>198131.81609223789</v>
          </cell>
          <cell r="I621">
            <v>162512.30708516002</v>
          </cell>
          <cell r="J621">
            <v>162028.61931374657</v>
          </cell>
          <cell r="K621">
            <v>165738.2364962174</v>
          </cell>
          <cell r="L621">
            <v>163720.1701902998</v>
          </cell>
          <cell r="M621">
            <v>157452.16173343407</v>
          </cell>
        </row>
        <row r="626">
          <cell r="B626">
            <v>914</v>
          </cell>
          <cell r="C626">
            <v>945</v>
          </cell>
          <cell r="D626">
            <v>976</v>
          </cell>
          <cell r="E626">
            <v>1007</v>
          </cell>
          <cell r="F626">
            <v>1038</v>
          </cell>
          <cell r="G626">
            <v>1069</v>
          </cell>
          <cell r="H626">
            <v>1100</v>
          </cell>
          <cell r="I626">
            <v>1131</v>
          </cell>
          <cell r="J626">
            <v>1162</v>
          </cell>
          <cell r="K626">
            <v>1193</v>
          </cell>
          <cell r="L626">
            <v>1224</v>
          </cell>
          <cell r="M626">
            <v>1255</v>
          </cell>
          <cell r="N626" t="str">
            <v xml:space="preserve"> </v>
          </cell>
        </row>
        <row r="627">
          <cell r="N627" t="str">
            <v>Total</v>
          </cell>
        </row>
        <row r="628">
          <cell r="B628">
            <v>35500000</v>
          </cell>
          <cell r="C628">
            <v>35500000</v>
          </cell>
          <cell r="D628">
            <v>35500000</v>
          </cell>
          <cell r="E628">
            <v>37500000</v>
          </cell>
          <cell r="F628">
            <v>38500000</v>
          </cell>
          <cell r="G628">
            <v>38500000</v>
          </cell>
          <cell r="H628">
            <v>41000000</v>
          </cell>
          <cell r="I628">
            <v>41000000</v>
          </cell>
          <cell r="J628">
            <v>41000000</v>
          </cell>
          <cell r="K628">
            <v>41000000</v>
          </cell>
          <cell r="L628">
            <v>41000000</v>
          </cell>
          <cell r="M628">
            <v>41000000</v>
          </cell>
          <cell r="N628">
            <v>467000000</v>
          </cell>
        </row>
        <row r="629">
          <cell r="B629">
            <v>3245000</v>
          </cell>
          <cell r="C629">
            <v>3245000</v>
          </cell>
          <cell r="D629">
            <v>3245000</v>
          </cell>
          <cell r="E629">
            <v>3817000</v>
          </cell>
          <cell r="F629">
            <v>3817000</v>
          </cell>
          <cell r="G629">
            <v>3817000</v>
          </cell>
          <cell r="H629">
            <v>4950000</v>
          </cell>
          <cell r="I629">
            <v>4950000</v>
          </cell>
          <cell r="J629">
            <v>4950000</v>
          </cell>
          <cell r="K629">
            <v>5225000</v>
          </cell>
          <cell r="L629">
            <v>5225000</v>
          </cell>
          <cell r="M629">
            <v>5225000</v>
          </cell>
          <cell r="N629">
            <v>51711000</v>
          </cell>
        </row>
        <row r="630">
          <cell r="B630">
            <v>38745000</v>
          </cell>
          <cell r="C630">
            <v>38745000</v>
          </cell>
          <cell r="D630">
            <v>38745000</v>
          </cell>
          <cell r="E630">
            <v>41317000</v>
          </cell>
          <cell r="F630">
            <v>42317000</v>
          </cell>
          <cell r="G630">
            <v>42317000</v>
          </cell>
          <cell r="H630">
            <v>45950000</v>
          </cell>
          <cell r="I630">
            <v>45950000</v>
          </cell>
          <cell r="J630">
            <v>45950000</v>
          </cell>
          <cell r="K630">
            <v>46225000</v>
          </cell>
          <cell r="L630">
            <v>46225000</v>
          </cell>
          <cell r="M630">
            <v>46225000</v>
          </cell>
          <cell r="N630">
            <v>518711000</v>
          </cell>
          <cell r="O630">
            <v>558711000</v>
          </cell>
          <cell r="P630">
            <v>531</v>
          </cell>
        </row>
        <row r="631">
          <cell r="B631">
            <v>4630434.7826086953</v>
          </cell>
          <cell r="C631">
            <v>4630434.7826086953</v>
          </cell>
          <cell r="D631">
            <v>4630434.7826086953</v>
          </cell>
          <cell r="E631">
            <v>4891304.3478260869</v>
          </cell>
          <cell r="F631">
            <v>5021739.1304347822</v>
          </cell>
          <cell r="G631">
            <v>5021739.1304347822</v>
          </cell>
          <cell r="H631">
            <v>5347826.0869565215</v>
          </cell>
          <cell r="I631">
            <v>5347826.0869565215</v>
          </cell>
          <cell r="J631">
            <v>5347826.0869565215</v>
          </cell>
          <cell r="K631">
            <v>5347826.0869565215</v>
          </cell>
          <cell r="L631">
            <v>5347826.0869565215</v>
          </cell>
          <cell r="M631">
            <v>5347826.0869565215</v>
          </cell>
          <cell r="N631">
            <v>60913043.478260875</v>
          </cell>
        </row>
        <row r="632">
          <cell r="B632">
            <v>423260.86956521741</v>
          </cell>
          <cell r="C632">
            <v>423260.86956521741</v>
          </cell>
          <cell r="D632">
            <v>423260.86956521741</v>
          </cell>
          <cell r="E632">
            <v>497869.5652173913</v>
          </cell>
          <cell r="F632">
            <v>497869.5652173913</v>
          </cell>
          <cell r="G632">
            <v>497869.5652173913</v>
          </cell>
          <cell r="H632">
            <v>645652.17391304346</v>
          </cell>
          <cell r="I632">
            <v>645652.17391304346</v>
          </cell>
          <cell r="J632">
            <v>645652.17391304346</v>
          </cell>
          <cell r="K632">
            <v>681521.73913043481</v>
          </cell>
          <cell r="L632">
            <v>681521.73913043481</v>
          </cell>
          <cell r="M632">
            <v>681521.73913043481</v>
          </cell>
          <cell r="N632">
            <v>6744913.0434782607</v>
          </cell>
        </row>
        <row r="633">
          <cell r="B633">
            <v>5053695.6521739131</v>
          </cell>
          <cell r="C633">
            <v>5053695.6521739131</v>
          </cell>
          <cell r="D633">
            <v>5053695.6521739131</v>
          </cell>
          <cell r="E633">
            <v>5389173.9130434785</v>
          </cell>
          <cell r="F633">
            <v>5519608.6956521738</v>
          </cell>
          <cell r="G633">
            <v>5519608.6956521738</v>
          </cell>
          <cell r="H633">
            <v>5993478.2608695645</v>
          </cell>
          <cell r="I633">
            <v>5993478.2608695645</v>
          </cell>
          <cell r="J633">
            <v>5993478.2608695645</v>
          </cell>
          <cell r="K633">
            <v>6029347.8260869561</v>
          </cell>
          <cell r="L633">
            <v>6029347.8260869561</v>
          </cell>
          <cell r="M633">
            <v>6029347.8260869561</v>
          </cell>
          <cell r="N633">
            <v>67657956.52173914</v>
          </cell>
          <cell r="O633">
            <v>72875347.826086968</v>
          </cell>
          <cell r="P633" t="e">
            <v>#REF!</v>
          </cell>
        </row>
        <row r="634">
          <cell r="B634">
            <v>30869565.217391305</v>
          </cell>
          <cell r="C634">
            <v>30869565.217391305</v>
          </cell>
          <cell r="D634">
            <v>30869565.217391305</v>
          </cell>
          <cell r="E634">
            <v>32608695.652173914</v>
          </cell>
          <cell r="F634">
            <v>33478260.869565219</v>
          </cell>
          <cell r="G634">
            <v>33478260.869565219</v>
          </cell>
          <cell r="H634">
            <v>35652173.913043477</v>
          </cell>
          <cell r="I634">
            <v>35652173.913043477</v>
          </cell>
          <cell r="J634">
            <v>35652173.913043477</v>
          </cell>
          <cell r="K634">
            <v>35652173.913043477</v>
          </cell>
          <cell r="L634">
            <v>35652173.913043477</v>
          </cell>
          <cell r="M634">
            <v>35652173.913043477</v>
          </cell>
          <cell r="N634">
            <v>406086956.52173918</v>
          </cell>
        </row>
        <row r="635">
          <cell r="B635">
            <v>2821739.1304347827</v>
          </cell>
          <cell r="C635">
            <v>2821739.1304347827</v>
          </cell>
          <cell r="D635">
            <v>2821739.1304347827</v>
          </cell>
          <cell r="E635">
            <v>3319130.4347826089</v>
          </cell>
          <cell r="F635">
            <v>3319130.4347826089</v>
          </cell>
          <cell r="G635">
            <v>3319130.4347826089</v>
          </cell>
          <cell r="H635">
            <v>4304347.826086957</v>
          </cell>
          <cell r="I635">
            <v>4304347.826086957</v>
          </cell>
          <cell r="J635">
            <v>4304347.826086957</v>
          </cell>
          <cell r="K635">
            <v>4543478.2608695654</v>
          </cell>
          <cell r="L635">
            <v>4543478.2608695654</v>
          </cell>
          <cell r="M635">
            <v>4543478.2608695654</v>
          </cell>
          <cell r="N635">
            <v>44966086.956521735</v>
          </cell>
          <cell r="Q635">
            <v>8790869.9999999925</v>
          </cell>
        </row>
        <row r="636">
          <cell r="B636">
            <v>33691304.347826086</v>
          </cell>
          <cell r="C636">
            <v>33691304.347826086</v>
          </cell>
          <cell r="D636">
            <v>33691304.347826086</v>
          </cell>
          <cell r="E636">
            <v>35927826.086956523</v>
          </cell>
          <cell r="F636">
            <v>36797391.304347828</v>
          </cell>
          <cell r="G636">
            <v>36797391.304347828</v>
          </cell>
          <cell r="H636">
            <v>39956521.739130437</v>
          </cell>
          <cell r="I636">
            <v>39956521.739130437</v>
          </cell>
          <cell r="J636">
            <v>39956521.739130437</v>
          </cell>
          <cell r="K636">
            <v>40195652.173913039</v>
          </cell>
          <cell r="L636">
            <v>40195652.173913039</v>
          </cell>
          <cell r="M636">
            <v>40195652.173913039</v>
          </cell>
          <cell r="N636">
            <v>451053043.47826093</v>
          </cell>
          <cell r="O636">
            <v>485835652.17391312</v>
          </cell>
          <cell r="P636">
            <v>0</v>
          </cell>
        </row>
        <row r="638">
          <cell r="B638">
            <v>0</v>
          </cell>
          <cell r="C638">
            <v>0</v>
          </cell>
          <cell r="D638">
            <v>0</v>
          </cell>
          <cell r="E638">
            <v>0</v>
          </cell>
          <cell r="F638">
            <v>0</v>
          </cell>
          <cell r="G638">
            <v>0</v>
          </cell>
          <cell r="H638">
            <v>0</v>
          </cell>
          <cell r="I638">
            <v>0</v>
          </cell>
          <cell r="J638">
            <v>0</v>
          </cell>
          <cell r="K638">
            <v>0</v>
          </cell>
          <cell r="L638">
            <v>0</v>
          </cell>
          <cell r="M638">
            <v>0</v>
          </cell>
          <cell r="N638">
            <v>0</v>
          </cell>
        </row>
        <row r="640">
          <cell r="B640">
            <v>25381665.299425758</v>
          </cell>
          <cell r="C640">
            <v>25381665.299425758</v>
          </cell>
          <cell r="D640">
            <v>25381665.299425758</v>
          </cell>
          <cell r="E640">
            <v>26814807.219031993</v>
          </cell>
          <cell r="F640">
            <v>27531378.178835113</v>
          </cell>
          <cell r="G640">
            <v>27531378.178835113</v>
          </cell>
          <cell r="H640">
            <v>29322805.578342903</v>
          </cell>
          <cell r="I640">
            <v>29322805.578342903</v>
          </cell>
          <cell r="J640">
            <v>29322805.578342903</v>
          </cell>
          <cell r="K640">
            <v>29322805.578342903</v>
          </cell>
          <cell r="L640">
            <v>29322805.578342903</v>
          </cell>
          <cell r="M640">
            <v>29322805.578342903</v>
          </cell>
          <cell r="N640">
            <v>333959392.94503695</v>
          </cell>
        </row>
        <row r="641">
          <cell r="B641">
            <v>2270089.1304347827</v>
          </cell>
          <cell r="C641">
            <v>2270089.1304347827</v>
          </cell>
          <cell r="D641">
            <v>2270089.1304347827</v>
          </cell>
          <cell r="E641">
            <v>2670240.4347826089</v>
          </cell>
          <cell r="F641">
            <v>2670240.4347826089</v>
          </cell>
          <cell r="G641">
            <v>2670240.4347826089</v>
          </cell>
          <cell r="H641">
            <v>3462847.826086957</v>
          </cell>
          <cell r="I641">
            <v>3462847.826086957</v>
          </cell>
          <cell r="J641">
            <v>3462847.826086957</v>
          </cell>
          <cell r="K641">
            <v>3655228.2608695654</v>
          </cell>
          <cell r="L641">
            <v>3655228.2608695654</v>
          </cell>
          <cell r="M641">
            <v>3655228.2608695654</v>
          </cell>
          <cell r="N641">
            <v>36175216.956521742</v>
          </cell>
        </row>
        <row r="642">
          <cell r="B642">
            <v>27651754.42986054</v>
          </cell>
          <cell r="C642">
            <v>27651754.42986054</v>
          </cell>
          <cell r="D642">
            <v>27651754.42986054</v>
          </cell>
          <cell r="E642">
            <v>29485047.653814603</v>
          </cell>
          <cell r="F642">
            <v>30201618.613617722</v>
          </cell>
          <cell r="G642">
            <v>30201618.613617722</v>
          </cell>
          <cell r="H642">
            <v>32785653.40442986</v>
          </cell>
          <cell r="I642">
            <v>32785653.40442986</v>
          </cell>
          <cell r="J642">
            <v>32785653.40442986</v>
          </cell>
          <cell r="K642">
            <v>32978033.83921247</v>
          </cell>
          <cell r="L642">
            <v>32978033.83921247</v>
          </cell>
          <cell r="M642">
            <v>32978033.83921247</v>
          </cell>
          <cell r="N642">
            <v>370134609.9015587</v>
          </cell>
          <cell r="O642">
            <v>398042731.31255132</v>
          </cell>
          <cell r="P642">
            <v>-16000000</v>
          </cell>
        </row>
        <row r="643">
          <cell r="B643">
            <v>4154566.5846322132</v>
          </cell>
          <cell r="C643">
            <v>4154566.5846322132</v>
          </cell>
          <cell r="D643">
            <v>4154566.5846322132</v>
          </cell>
          <cell r="E643">
            <v>4460555.0998085877</v>
          </cell>
          <cell r="F643">
            <v>4613549.3573967731</v>
          </cell>
          <cell r="G643">
            <v>4613549.3573967731</v>
          </cell>
          <cell r="H643">
            <v>4996035.0013672402</v>
          </cell>
          <cell r="I643">
            <v>4996035.0013672402</v>
          </cell>
          <cell r="J643">
            <v>4996035.0013672402</v>
          </cell>
          <cell r="K643">
            <v>4996035.0013672402</v>
          </cell>
          <cell r="L643">
            <v>4996035.0013672402</v>
          </cell>
          <cell r="M643">
            <v>4996035.0013672402</v>
          </cell>
          <cell r="N643">
            <v>56127563.576702222</v>
          </cell>
        </row>
        <row r="644">
          <cell r="B644">
            <v>551650</v>
          </cell>
          <cell r="C644">
            <v>551650</v>
          </cell>
          <cell r="D644">
            <v>551650</v>
          </cell>
          <cell r="E644">
            <v>648890</v>
          </cell>
          <cell r="F644">
            <v>648890</v>
          </cell>
          <cell r="G644">
            <v>648890</v>
          </cell>
          <cell r="H644">
            <v>841500.00000000012</v>
          </cell>
          <cell r="I644">
            <v>841500.00000000012</v>
          </cell>
          <cell r="J644">
            <v>841500.00000000012</v>
          </cell>
          <cell r="K644">
            <v>888250.00000000012</v>
          </cell>
          <cell r="L644">
            <v>888250.00000000012</v>
          </cell>
          <cell r="M644">
            <v>888250.00000000012</v>
          </cell>
          <cell r="N644">
            <v>8790870</v>
          </cell>
          <cell r="O644">
            <v>64918433.576702222</v>
          </cell>
        </row>
        <row r="646">
          <cell r="B646">
            <v>4706216.5846322132</v>
          </cell>
          <cell r="C646">
            <v>4706216.5846322132</v>
          </cell>
          <cell r="D646">
            <v>4706216.5846322132</v>
          </cell>
          <cell r="E646">
            <v>5109445.0998085877</v>
          </cell>
          <cell r="F646">
            <v>5262439.3573967731</v>
          </cell>
          <cell r="G646">
            <v>5262439.3573967731</v>
          </cell>
          <cell r="H646">
            <v>5837535.0013672402</v>
          </cell>
          <cell r="I646">
            <v>5837535.0013672402</v>
          </cell>
          <cell r="J646">
            <v>5837535.0013672402</v>
          </cell>
          <cell r="K646">
            <v>5884285.0013672402</v>
          </cell>
          <cell r="L646">
            <v>5884285.0013672402</v>
          </cell>
          <cell r="M646">
            <v>5884285.0013672402</v>
          </cell>
          <cell r="N646">
            <v>64918433.576702222</v>
          </cell>
          <cell r="O646">
            <v>71792920.861361772</v>
          </cell>
          <cell r="P646">
            <v>71792920.861361772</v>
          </cell>
        </row>
        <row r="647">
          <cell r="B647">
            <v>0.13968638720678914</v>
          </cell>
          <cell r="C647">
            <v>0.13968638720678914</v>
          </cell>
          <cell r="D647">
            <v>0.13968638720678914</v>
          </cell>
          <cell r="E647">
            <v>0.14221414586683145</v>
          </cell>
          <cell r="F647">
            <v>0.1430112073399884</v>
          </cell>
          <cell r="G647">
            <v>0.1430112073399884</v>
          </cell>
          <cell r="H647">
            <v>0.14609717631278185</v>
          </cell>
          <cell r="I647">
            <v>0.14609717631278185</v>
          </cell>
          <cell r="J647">
            <v>0.14609717631278185</v>
          </cell>
          <cell r="K647">
            <v>0.14639108169977993</v>
          </cell>
          <cell r="L647">
            <v>0.14639108169977993</v>
          </cell>
          <cell r="M647">
            <v>0.14639108169977993</v>
          </cell>
          <cell r="N647">
            <v>0.1439263840813238</v>
          </cell>
        </row>
        <row r="648">
          <cell r="B648">
            <v>1522899.9179655456</v>
          </cell>
          <cell r="C648">
            <v>1522899.9179655456</v>
          </cell>
          <cell r="D648">
            <v>1522899.9179655456</v>
          </cell>
          <cell r="E648">
            <v>1608888.4331419196</v>
          </cell>
          <cell r="F648">
            <v>1651882.6907301068</v>
          </cell>
          <cell r="G648">
            <v>1651882.6907301068</v>
          </cell>
          <cell r="H648">
            <v>1759368.3347005742</v>
          </cell>
          <cell r="I648">
            <v>1759368.3347005742</v>
          </cell>
          <cell r="J648">
            <v>1759368.3347005742</v>
          </cell>
          <cell r="K648">
            <v>1759368.3347005742</v>
          </cell>
          <cell r="L648">
            <v>1759368.3347005742</v>
          </cell>
          <cell r="M648">
            <v>1759368.3347005742</v>
          </cell>
          <cell r="N648">
            <v>20037563.576702211</v>
          </cell>
        </row>
        <row r="652">
          <cell r="B652">
            <v>2631666.6666666679</v>
          </cell>
          <cell r="C652">
            <v>2631666.6666666679</v>
          </cell>
          <cell r="D652">
            <v>2631666.6666666679</v>
          </cell>
          <cell r="E652">
            <v>2851666.6666666679</v>
          </cell>
          <cell r="F652">
            <v>2961666.666666666</v>
          </cell>
          <cell r="G652">
            <v>2961666.666666666</v>
          </cell>
          <cell r="H652">
            <v>3236666.666666666</v>
          </cell>
          <cell r="I652">
            <v>3236666.666666666</v>
          </cell>
          <cell r="J652">
            <v>3236666.666666666</v>
          </cell>
          <cell r="K652">
            <v>3236666.666666666</v>
          </cell>
          <cell r="L652">
            <v>3236666.666666666</v>
          </cell>
          <cell r="M652">
            <v>3236666.666666666</v>
          </cell>
          <cell r="N652">
            <v>36089999.999999993</v>
          </cell>
        </row>
        <row r="657">
          <cell r="B657">
            <v>914</v>
          </cell>
          <cell r="C657">
            <v>945</v>
          </cell>
          <cell r="D657">
            <v>976</v>
          </cell>
          <cell r="E657">
            <v>1007</v>
          </cell>
          <cell r="F657">
            <v>1038</v>
          </cell>
          <cell r="G657">
            <v>1069</v>
          </cell>
          <cell r="H657">
            <v>1100</v>
          </cell>
          <cell r="I657">
            <v>1131</v>
          </cell>
          <cell r="J657">
            <v>1162</v>
          </cell>
          <cell r="K657">
            <v>1193</v>
          </cell>
          <cell r="L657">
            <v>1224</v>
          </cell>
          <cell r="M657">
            <v>1255</v>
          </cell>
          <cell r="N657" t="str">
            <v>Jul~Jun</v>
          </cell>
          <cell r="O657">
            <v>0</v>
          </cell>
        </row>
        <row r="658">
          <cell r="N658" t="str">
            <v>Total</v>
          </cell>
          <cell r="O658" t="str">
            <v>Jul ~ Dec</v>
          </cell>
          <cell r="P658" t="str">
            <v>Jan ~ Jun</v>
          </cell>
        </row>
        <row r="659">
          <cell r="B659">
            <v>2500000</v>
          </cell>
          <cell r="C659">
            <v>2500000</v>
          </cell>
          <cell r="D659">
            <v>2500000</v>
          </cell>
          <cell r="E659">
            <v>2500000</v>
          </cell>
          <cell r="F659">
            <v>3000000</v>
          </cell>
          <cell r="G659">
            <v>3000000</v>
          </cell>
          <cell r="H659">
            <v>4000000</v>
          </cell>
          <cell r="I659">
            <v>4000000</v>
          </cell>
          <cell r="J659">
            <v>4000000</v>
          </cell>
          <cell r="K659">
            <v>4000000</v>
          </cell>
          <cell r="L659">
            <v>4000000</v>
          </cell>
          <cell r="M659">
            <v>4000000</v>
          </cell>
          <cell r="N659">
            <v>40000000</v>
          </cell>
          <cell r="O659">
            <v>16000000</v>
          </cell>
          <cell r="P659">
            <v>24000000</v>
          </cell>
        </row>
        <row r="660">
          <cell r="B660">
            <v>326086.95652173914</v>
          </cell>
          <cell r="C660">
            <v>326086.95652173914</v>
          </cell>
          <cell r="D660">
            <v>326086.95652173914</v>
          </cell>
          <cell r="E660">
            <v>326086.95652173914</v>
          </cell>
          <cell r="F660">
            <v>391304.34782608697</v>
          </cell>
          <cell r="G660">
            <v>391304.34782608697</v>
          </cell>
          <cell r="H660">
            <v>521739.13043478259</v>
          </cell>
          <cell r="I660">
            <v>521739.13043478259</v>
          </cell>
          <cell r="J660">
            <v>521739.13043478259</v>
          </cell>
          <cell r="K660">
            <v>521739.13043478259</v>
          </cell>
          <cell r="L660">
            <v>521739.13043478259</v>
          </cell>
          <cell r="M660">
            <v>521739.13043478259</v>
          </cell>
          <cell r="N660">
            <v>5217391.3043478252</v>
          </cell>
          <cell r="O660">
            <v>2086956.5217391304</v>
          </cell>
          <cell r="P660">
            <v>3130434.7826086958</v>
          </cell>
        </row>
        <row r="661">
          <cell r="B661">
            <v>2173913.0434782607</v>
          </cell>
          <cell r="C661">
            <v>2173913.0434782607</v>
          </cell>
          <cell r="D661">
            <v>2173913.0434782607</v>
          </cell>
          <cell r="E661">
            <v>2173913.0434782607</v>
          </cell>
          <cell r="F661">
            <v>2608695.6521739131</v>
          </cell>
          <cell r="G661">
            <v>2608695.6521739131</v>
          </cell>
          <cell r="H661">
            <v>3478260.8695652173</v>
          </cell>
          <cell r="I661">
            <v>3478260.8695652173</v>
          </cell>
          <cell r="J661">
            <v>3478260.8695652173</v>
          </cell>
          <cell r="K661">
            <v>3478260.8695652173</v>
          </cell>
          <cell r="L661">
            <v>3478260.8695652173</v>
          </cell>
          <cell r="M661">
            <v>3478260.8695652173</v>
          </cell>
          <cell r="N661">
            <v>34782608.695652179</v>
          </cell>
          <cell r="O661">
            <v>13913043.478260871</v>
          </cell>
          <cell r="P661">
            <v>20869565.217391305</v>
          </cell>
        </row>
        <row r="662">
          <cell r="O662">
            <v>0</v>
          </cell>
          <cell r="P662">
            <v>0</v>
          </cell>
        </row>
        <row r="663">
          <cell r="B663">
            <v>0</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row>
        <row r="664">
          <cell r="O664">
            <v>0</v>
          </cell>
          <cell r="P664">
            <v>0</v>
          </cell>
        </row>
        <row r="665">
          <cell r="B665">
            <v>1744257.5881870384</v>
          </cell>
          <cell r="C665">
            <v>1744257.5881870384</v>
          </cell>
          <cell r="D665">
            <v>1744257.5881870384</v>
          </cell>
          <cell r="E665">
            <v>1744257.5881870384</v>
          </cell>
          <cell r="F665">
            <v>2093109.1058244463</v>
          </cell>
          <cell r="G665">
            <v>2093109.1058244463</v>
          </cell>
          <cell r="H665">
            <v>2790812.1410992616</v>
          </cell>
          <cell r="I665">
            <v>2790812.1410992616</v>
          </cell>
          <cell r="J665">
            <v>2790812.1410992616</v>
          </cell>
          <cell r="K665">
            <v>2790812.1410992616</v>
          </cell>
          <cell r="L665">
            <v>2790812.1410992616</v>
          </cell>
          <cell r="M665">
            <v>2790812.1410992616</v>
          </cell>
          <cell r="N665">
            <v>27908121.410992622</v>
          </cell>
          <cell r="O665">
            <v>11163248.564397048</v>
          </cell>
          <cell r="P665">
            <v>16744872.84659557</v>
          </cell>
        </row>
        <row r="666">
          <cell r="B666">
            <v>429655.45529122232</v>
          </cell>
          <cell r="C666">
            <v>429655.45529122232</v>
          </cell>
          <cell r="D666">
            <v>429655.45529122232</v>
          </cell>
          <cell r="E666">
            <v>429655.45529122232</v>
          </cell>
          <cell r="F666">
            <v>515586.54634946678</v>
          </cell>
          <cell r="G666">
            <v>515586.54634946678</v>
          </cell>
          <cell r="H666">
            <v>687448.7284659557</v>
          </cell>
          <cell r="I666">
            <v>687448.7284659557</v>
          </cell>
          <cell r="J666">
            <v>687448.7284659557</v>
          </cell>
          <cell r="K666">
            <v>687448.7284659557</v>
          </cell>
          <cell r="L666">
            <v>687448.7284659557</v>
          </cell>
          <cell r="M666">
            <v>687448.7284659557</v>
          </cell>
          <cell r="N666">
            <v>6874487.284659557</v>
          </cell>
          <cell r="O666">
            <v>2749794.9138638228</v>
          </cell>
          <cell r="P666">
            <v>4124692.3707957342</v>
          </cell>
        </row>
        <row r="667">
          <cell r="B667">
            <v>0.17186218211648893</v>
          </cell>
          <cell r="C667">
            <v>0.17186218211648893</v>
          </cell>
          <cell r="D667">
            <v>0.17186218211648893</v>
          </cell>
          <cell r="E667">
            <v>0.17186218211648893</v>
          </cell>
          <cell r="F667">
            <v>0.17186218211648893</v>
          </cell>
          <cell r="G667">
            <v>0.17186218211648893</v>
          </cell>
          <cell r="H667">
            <v>0.17186218211648893</v>
          </cell>
          <cell r="I667">
            <v>0.17186218211648893</v>
          </cell>
          <cell r="J667">
            <v>0.17186218211648893</v>
          </cell>
          <cell r="K667">
            <v>0.17186218211648893</v>
          </cell>
          <cell r="L667">
            <v>0.17186218211648893</v>
          </cell>
          <cell r="M667">
            <v>0.17186218211648893</v>
          </cell>
          <cell r="N667">
            <v>0.17186218211648893</v>
          </cell>
          <cell r="O667">
            <v>0.17186218211648893</v>
          </cell>
          <cell r="P667">
            <v>0.17186218211648893</v>
          </cell>
        </row>
        <row r="668">
          <cell r="B668">
            <v>104655.4552912223</v>
          </cell>
          <cell r="C668">
            <v>104655.4552912223</v>
          </cell>
          <cell r="D668">
            <v>104655.4552912223</v>
          </cell>
          <cell r="E668">
            <v>104655.4552912223</v>
          </cell>
          <cell r="F668">
            <v>125586.54634946678</v>
          </cell>
          <cell r="G668">
            <v>125586.54634946678</v>
          </cell>
          <cell r="H668">
            <v>167448.72846595568</v>
          </cell>
          <cell r="I668">
            <v>167448.72846595568</v>
          </cell>
          <cell r="J668">
            <v>167448.72846595568</v>
          </cell>
          <cell r="K668">
            <v>167448.72846595568</v>
          </cell>
          <cell r="L668">
            <v>167448.72846595568</v>
          </cell>
          <cell r="M668">
            <v>167448.72846595568</v>
          </cell>
          <cell r="N668">
            <v>1674487.2846595573</v>
          </cell>
          <cell r="O668">
            <v>669794.91386382282</v>
          </cell>
          <cell r="P668">
            <v>1004692.3707957342</v>
          </cell>
        </row>
        <row r="671">
          <cell r="B671">
            <v>325000</v>
          </cell>
          <cell r="C671">
            <v>325000</v>
          </cell>
          <cell r="D671">
            <v>325000</v>
          </cell>
          <cell r="E671">
            <v>325000</v>
          </cell>
          <cell r="F671">
            <v>390000</v>
          </cell>
          <cell r="G671">
            <v>390000</v>
          </cell>
          <cell r="H671">
            <v>520000</v>
          </cell>
          <cell r="I671">
            <v>520000</v>
          </cell>
          <cell r="J671">
            <v>520000</v>
          </cell>
          <cell r="K671">
            <v>520000</v>
          </cell>
          <cell r="L671">
            <v>520000</v>
          </cell>
          <cell r="M671">
            <v>520000</v>
          </cell>
          <cell r="N671">
            <v>5200000</v>
          </cell>
          <cell r="O671">
            <v>2080000</v>
          </cell>
          <cell r="P671">
            <v>3120000</v>
          </cell>
        </row>
        <row r="673">
          <cell r="D673">
            <v>0</v>
          </cell>
        </row>
        <row r="676">
          <cell r="B676">
            <v>914</v>
          </cell>
          <cell r="C676">
            <v>945</v>
          </cell>
          <cell r="D676">
            <v>976</v>
          </cell>
          <cell r="E676">
            <v>1007</v>
          </cell>
          <cell r="F676">
            <v>1038</v>
          </cell>
          <cell r="G676">
            <v>1069</v>
          </cell>
          <cell r="H676">
            <v>1100</v>
          </cell>
          <cell r="I676">
            <v>1131</v>
          </cell>
          <cell r="J676">
            <v>1162</v>
          </cell>
          <cell r="K676">
            <v>1193</v>
          </cell>
          <cell r="L676">
            <v>1224</v>
          </cell>
          <cell r="M676">
            <v>1255</v>
          </cell>
          <cell r="N676" t="str">
            <v>Total</v>
          </cell>
        </row>
        <row r="677">
          <cell r="B677">
            <v>537328</v>
          </cell>
        </row>
        <row r="678">
          <cell r="B678">
            <v>537328</v>
          </cell>
          <cell r="C678">
            <v>427928</v>
          </cell>
          <cell r="D678">
            <v>507960</v>
          </cell>
          <cell r="E678">
            <v>9525448</v>
          </cell>
          <cell r="F678">
            <v>9587968</v>
          </cell>
          <cell r="G678">
            <v>9511316</v>
          </cell>
          <cell r="H678">
            <v>2546760</v>
          </cell>
          <cell r="I678">
            <v>474808</v>
          </cell>
          <cell r="J678">
            <v>570076</v>
          </cell>
          <cell r="K678">
            <v>427928</v>
          </cell>
          <cell r="L678">
            <v>474808</v>
          </cell>
          <cell r="M678">
            <v>507960</v>
          </cell>
          <cell r="N678">
            <v>35100288</v>
          </cell>
        </row>
        <row r="679">
          <cell r="B679">
            <v>30</v>
          </cell>
          <cell r="C679">
            <v>25</v>
          </cell>
          <cell r="D679">
            <v>27</v>
          </cell>
          <cell r="E679">
            <v>672</v>
          </cell>
          <cell r="F679">
            <v>675</v>
          </cell>
          <cell r="G679">
            <v>671</v>
          </cell>
          <cell r="H679">
            <v>176</v>
          </cell>
          <cell r="I679">
            <v>27</v>
          </cell>
          <cell r="J679">
            <v>31</v>
          </cell>
          <cell r="K679">
            <v>25</v>
          </cell>
          <cell r="L679">
            <v>27</v>
          </cell>
          <cell r="M679">
            <v>27</v>
          </cell>
          <cell r="N679">
            <v>2413</v>
          </cell>
        </row>
        <row r="683">
          <cell r="B683">
            <v>440</v>
          </cell>
          <cell r="C683">
            <v>367</v>
          </cell>
          <cell r="D683">
            <v>357</v>
          </cell>
          <cell r="E683">
            <v>320</v>
          </cell>
          <cell r="F683">
            <v>460</v>
          </cell>
          <cell r="G683">
            <v>444</v>
          </cell>
          <cell r="H683">
            <v>311</v>
          </cell>
          <cell r="I683">
            <v>406</v>
          </cell>
          <cell r="J683">
            <v>376</v>
          </cell>
          <cell r="K683">
            <v>410</v>
          </cell>
          <cell r="L683">
            <v>415</v>
          </cell>
          <cell r="M683">
            <v>403</v>
          </cell>
          <cell r="N683">
            <v>387</v>
          </cell>
        </row>
        <row r="684">
          <cell r="B684">
            <v>4800000</v>
          </cell>
          <cell r="C684">
            <v>0</v>
          </cell>
          <cell r="D684">
            <v>0</v>
          </cell>
          <cell r="E684">
            <v>0</v>
          </cell>
          <cell r="F684">
            <v>0</v>
          </cell>
          <cell r="G684">
            <v>0</v>
          </cell>
          <cell r="H684">
            <v>0</v>
          </cell>
          <cell r="I684">
            <v>0</v>
          </cell>
          <cell r="J684">
            <v>0</v>
          </cell>
          <cell r="K684">
            <v>0</v>
          </cell>
          <cell r="L684">
            <v>0</v>
          </cell>
          <cell r="M684">
            <v>0</v>
          </cell>
          <cell r="N684">
            <v>0</v>
          </cell>
        </row>
        <row r="685">
          <cell r="B685">
            <v>400000</v>
          </cell>
          <cell r="C685">
            <v>400000</v>
          </cell>
          <cell r="D685">
            <v>400000</v>
          </cell>
          <cell r="E685">
            <v>400000</v>
          </cell>
          <cell r="F685">
            <v>400000</v>
          </cell>
          <cell r="G685">
            <v>400000</v>
          </cell>
          <cell r="H685">
            <v>400000</v>
          </cell>
          <cell r="I685">
            <v>400000</v>
          </cell>
          <cell r="J685">
            <v>400000</v>
          </cell>
          <cell r="K685">
            <v>400000</v>
          </cell>
          <cell r="L685">
            <v>400000</v>
          </cell>
          <cell r="M685">
            <v>400000</v>
          </cell>
          <cell r="N685">
            <v>4800000</v>
          </cell>
        </row>
        <row r="686">
          <cell r="B686">
            <v>0</v>
          </cell>
          <cell r="C686">
            <v>15000000</v>
          </cell>
          <cell r="D686">
            <v>15000000</v>
          </cell>
          <cell r="E686">
            <v>5000000</v>
          </cell>
          <cell r="F686">
            <v>5000000</v>
          </cell>
          <cell r="G686">
            <v>5000000</v>
          </cell>
          <cell r="H686">
            <v>5000000</v>
          </cell>
          <cell r="I686">
            <v>5000000</v>
          </cell>
          <cell r="J686">
            <v>5000000</v>
          </cell>
          <cell r="K686">
            <v>5000000</v>
          </cell>
          <cell r="L686">
            <v>5000000</v>
          </cell>
          <cell r="M686">
            <v>5000000</v>
          </cell>
          <cell r="N686">
            <v>75000000</v>
          </cell>
        </row>
        <row r="687">
          <cell r="B687">
            <v>0</v>
          </cell>
          <cell r="C687">
            <v>0</v>
          </cell>
          <cell r="D687">
            <v>0</v>
          </cell>
          <cell r="E687">
            <v>0</v>
          </cell>
          <cell r="F687">
            <v>0</v>
          </cell>
          <cell r="G687">
            <v>0</v>
          </cell>
          <cell r="H687">
            <v>0</v>
          </cell>
          <cell r="I687">
            <v>0</v>
          </cell>
          <cell r="J687">
            <v>0</v>
          </cell>
          <cell r="K687">
            <v>0</v>
          </cell>
          <cell r="L687">
            <v>0</v>
          </cell>
          <cell r="M687">
            <v>0</v>
          </cell>
          <cell r="N687">
            <v>0</v>
          </cell>
        </row>
        <row r="688">
          <cell r="B688">
            <v>400000</v>
          </cell>
          <cell r="C688">
            <v>400000</v>
          </cell>
          <cell r="D688">
            <v>400000</v>
          </cell>
          <cell r="E688">
            <v>400000</v>
          </cell>
          <cell r="F688">
            <v>400000</v>
          </cell>
          <cell r="G688">
            <v>400000</v>
          </cell>
          <cell r="H688">
            <v>400000</v>
          </cell>
          <cell r="I688">
            <v>400000</v>
          </cell>
          <cell r="J688">
            <v>400000</v>
          </cell>
          <cell r="K688">
            <v>400000</v>
          </cell>
          <cell r="L688">
            <v>400000</v>
          </cell>
          <cell r="M688">
            <v>400000</v>
          </cell>
          <cell r="N688">
            <v>4800000</v>
          </cell>
        </row>
        <row r="691">
          <cell r="B691">
            <v>333</v>
          </cell>
          <cell r="C691">
            <v>333</v>
          </cell>
          <cell r="D691">
            <v>333</v>
          </cell>
          <cell r="E691">
            <v>333</v>
          </cell>
          <cell r="F691">
            <v>333</v>
          </cell>
          <cell r="G691">
            <v>333</v>
          </cell>
          <cell r="H691">
            <v>317</v>
          </cell>
          <cell r="I691">
            <v>317</v>
          </cell>
          <cell r="J691">
            <v>317</v>
          </cell>
          <cell r="K691">
            <v>317</v>
          </cell>
          <cell r="L691">
            <v>317</v>
          </cell>
          <cell r="M691">
            <v>317</v>
          </cell>
          <cell r="N691">
            <v>325</v>
          </cell>
        </row>
        <row r="692">
          <cell r="B692">
            <v>1200000</v>
          </cell>
          <cell r="C692">
            <v>0</v>
          </cell>
          <cell r="D692">
            <v>0</v>
          </cell>
          <cell r="E692">
            <v>0</v>
          </cell>
          <cell r="F692">
            <v>0</v>
          </cell>
          <cell r="G692">
            <v>0</v>
          </cell>
          <cell r="H692">
            <v>0</v>
          </cell>
          <cell r="I692">
            <v>0</v>
          </cell>
          <cell r="J692">
            <v>0</v>
          </cell>
          <cell r="K692">
            <v>0</v>
          </cell>
          <cell r="L692">
            <v>0</v>
          </cell>
          <cell r="M692">
            <v>0</v>
          </cell>
          <cell r="N692">
            <v>0</v>
          </cell>
        </row>
        <row r="693">
          <cell r="B693">
            <v>100000</v>
          </cell>
          <cell r="C693">
            <v>100000</v>
          </cell>
          <cell r="D693">
            <v>100000</v>
          </cell>
          <cell r="E693">
            <v>100000</v>
          </cell>
          <cell r="F693">
            <v>100000</v>
          </cell>
          <cell r="G693">
            <v>100000</v>
          </cell>
          <cell r="H693">
            <v>100000</v>
          </cell>
          <cell r="I693">
            <v>100000</v>
          </cell>
          <cell r="J693">
            <v>100000</v>
          </cell>
          <cell r="K693">
            <v>100000</v>
          </cell>
          <cell r="L693">
            <v>100000</v>
          </cell>
          <cell r="M693">
            <v>100000</v>
          </cell>
          <cell r="N693">
            <v>1200000</v>
          </cell>
        </row>
        <row r="694">
          <cell r="B694" t="e">
            <v>#REF!</v>
          </cell>
          <cell r="C694" t="e">
            <v>#REF!</v>
          </cell>
          <cell r="D694" t="e">
            <v>#REF!</v>
          </cell>
          <cell r="E694" t="e">
            <v>#REF!</v>
          </cell>
          <cell r="F694" t="e">
            <v>#REF!</v>
          </cell>
          <cell r="G694" t="e">
            <v>#REF!</v>
          </cell>
          <cell r="H694" t="e">
            <v>#REF!</v>
          </cell>
          <cell r="I694" t="e">
            <v>#REF!</v>
          </cell>
          <cell r="J694" t="e">
            <v>#REF!</v>
          </cell>
          <cell r="K694" t="e">
            <v>#REF!</v>
          </cell>
          <cell r="L694" t="e">
            <v>#REF!</v>
          </cell>
          <cell r="M694" t="e">
            <v>#REF!</v>
          </cell>
          <cell r="N694" t="e">
            <v>#REF!</v>
          </cell>
        </row>
        <row r="695">
          <cell r="B695">
            <v>0</v>
          </cell>
          <cell r="C695">
            <v>0</v>
          </cell>
          <cell r="D695">
            <v>0</v>
          </cell>
          <cell r="E695">
            <v>0</v>
          </cell>
          <cell r="F695">
            <v>0</v>
          </cell>
          <cell r="G695">
            <v>0</v>
          </cell>
          <cell r="H695">
            <v>0</v>
          </cell>
          <cell r="I695">
            <v>0</v>
          </cell>
          <cell r="J695">
            <v>0</v>
          </cell>
          <cell r="K695">
            <v>0</v>
          </cell>
          <cell r="L695">
            <v>0</v>
          </cell>
          <cell r="M695">
            <v>0</v>
          </cell>
          <cell r="N695">
            <v>0</v>
          </cell>
        </row>
        <row r="696">
          <cell r="B696">
            <v>100000</v>
          </cell>
          <cell r="C696">
            <v>100000</v>
          </cell>
          <cell r="D696">
            <v>100000</v>
          </cell>
          <cell r="E696">
            <v>100000</v>
          </cell>
          <cell r="F696">
            <v>100000</v>
          </cell>
          <cell r="G696">
            <v>100000</v>
          </cell>
          <cell r="H696">
            <v>100000</v>
          </cell>
          <cell r="I696">
            <v>100000</v>
          </cell>
          <cell r="J696">
            <v>100000</v>
          </cell>
          <cell r="K696">
            <v>100000</v>
          </cell>
          <cell r="L696">
            <v>100000</v>
          </cell>
          <cell r="M696">
            <v>100000</v>
          </cell>
          <cell r="N696">
            <v>1200000</v>
          </cell>
        </row>
        <row r="698">
          <cell r="B698">
            <v>30940</v>
          </cell>
        </row>
        <row r="699">
          <cell r="B699">
            <v>59500</v>
          </cell>
        </row>
        <row r="702">
          <cell r="B702" t="str">
            <v>Commission</v>
          </cell>
          <cell r="C702" t="str">
            <v>Exchange</v>
          </cell>
          <cell r="D702" t="str">
            <v>commission</v>
          </cell>
          <cell r="E702" t="str">
            <v>Commission</v>
          </cell>
          <cell r="F702" t="str">
            <v>Net  Comm</v>
          </cell>
          <cell r="G702">
            <v>548</v>
          </cell>
          <cell r="I702">
            <v>579</v>
          </cell>
          <cell r="K702">
            <v>610</v>
          </cell>
          <cell r="M702">
            <v>640</v>
          </cell>
          <cell r="O702">
            <v>671</v>
          </cell>
          <cell r="Q702">
            <v>702</v>
          </cell>
          <cell r="S702">
            <v>733</v>
          </cell>
          <cell r="U702">
            <v>764</v>
          </cell>
          <cell r="W702">
            <v>795</v>
          </cell>
          <cell r="Y702">
            <v>826</v>
          </cell>
          <cell r="AA702">
            <v>857</v>
          </cell>
          <cell r="AC702">
            <v>888</v>
          </cell>
        </row>
        <row r="703">
          <cell r="B703" t="str">
            <v>Income ¥</v>
          </cell>
          <cell r="C703" t="str">
            <v>Rate ¥</v>
          </cell>
          <cell r="D703" t="str">
            <v>Income Rs.</v>
          </cell>
          <cell r="E703" t="str">
            <v>Expense Rs</v>
          </cell>
          <cell r="F703" t="str">
            <v>Income Rs.</v>
          </cell>
          <cell r="G703" t="str">
            <v>Units</v>
          </cell>
          <cell r="H703" t="str">
            <v>Comm Rs.</v>
          </cell>
          <cell r="I703" t="str">
            <v>Units</v>
          </cell>
          <cell r="J703" t="str">
            <v>Comm Rs.</v>
          </cell>
          <cell r="K703" t="str">
            <v>Units</v>
          </cell>
          <cell r="L703" t="str">
            <v>Comm Rs.</v>
          </cell>
          <cell r="M703" t="str">
            <v>Units</v>
          </cell>
          <cell r="N703" t="str">
            <v>Comm Rs.</v>
          </cell>
          <cell r="O703" t="str">
            <v>Units</v>
          </cell>
          <cell r="P703" t="str">
            <v>Comm Rs.</v>
          </cell>
          <cell r="Q703" t="str">
            <v>Units</v>
          </cell>
          <cell r="R703" t="str">
            <v>Comm Rs.</v>
          </cell>
          <cell r="S703" t="str">
            <v>Units</v>
          </cell>
          <cell r="T703" t="str">
            <v>Comm Rs.</v>
          </cell>
          <cell r="U703" t="str">
            <v>Units</v>
          </cell>
          <cell r="V703" t="str">
            <v>Comm Rs.</v>
          </cell>
          <cell r="W703" t="str">
            <v>Units</v>
          </cell>
          <cell r="X703" t="str">
            <v>Comm Rs.</v>
          </cell>
          <cell r="Y703" t="str">
            <v>Units</v>
          </cell>
          <cell r="Z703" t="str">
            <v>Comm Rs.</v>
          </cell>
          <cell r="AA703" t="str">
            <v>Units</v>
          </cell>
          <cell r="AB703" t="str">
            <v>Comm Rs.</v>
          </cell>
          <cell r="AC703" t="str">
            <v>Units</v>
          </cell>
          <cell r="AD703" t="str">
            <v>Comm Rs.</v>
          </cell>
        </row>
        <row r="704">
          <cell r="B704">
            <v>30000</v>
          </cell>
          <cell r="C704">
            <v>0.52</v>
          </cell>
          <cell r="D704">
            <v>15600</v>
          </cell>
          <cell r="E704">
            <v>7500</v>
          </cell>
          <cell r="F704">
            <v>8100</v>
          </cell>
          <cell r="H704">
            <v>0</v>
          </cell>
          <cell r="J704">
            <v>0</v>
          </cell>
          <cell r="L704">
            <v>0</v>
          </cell>
          <cell r="N704">
            <v>0</v>
          </cell>
          <cell r="P704">
            <v>0</v>
          </cell>
          <cell r="R704">
            <v>0</v>
          </cell>
          <cell r="T704">
            <v>0</v>
          </cell>
          <cell r="V704">
            <v>0</v>
          </cell>
          <cell r="X704">
            <v>0</v>
          </cell>
          <cell r="Z704">
            <v>0</v>
          </cell>
          <cell r="AB704">
            <v>0</v>
          </cell>
          <cell r="AD704">
            <v>0</v>
          </cell>
          <cell r="AE704">
            <v>0</v>
          </cell>
        </row>
        <row r="705">
          <cell r="B705">
            <v>36600</v>
          </cell>
          <cell r="C705">
            <v>0.52</v>
          </cell>
          <cell r="D705">
            <v>19032</v>
          </cell>
          <cell r="E705">
            <v>5000</v>
          </cell>
          <cell r="F705">
            <v>14032</v>
          </cell>
          <cell r="G705">
            <v>13</v>
          </cell>
          <cell r="H705">
            <v>182416</v>
          </cell>
          <cell r="I705">
            <v>13</v>
          </cell>
          <cell r="J705">
            <v>182416</v>
          </cell>
          <cell r="K705">
            <v>13</v>
          </cell>
          <cell r="L705">
            <v>182416</v>
          </cell>
          <cell r="M705">
            <v>658</v>
          </cell>
          <cell r="N705">
            <v>9233056</v>
          </cell>
          <cell r="O705">
            <v>658</v>
          </cell>
          <cell r="P705">
            <v>9233056</v>
          </cell>
          <cell r="Q705">
            <v>658</v>
          </cell>
          <cell r="R705">
            <v>9233056</v>
          </cell>
          <cell r="S705">
            <v>164</v>
          </cell>
          <cell r="T705">
            <v>2301248</v>
          </cell>
          <cell r="U705">
            <v>13</v>
          </cell>
          <cell r="V705">
            <v>182416</v>
          </cell>
          <cell r="W705">
            <v>13</v>
          </cell>
          <cell r="X705">
            <v>182416</v>
          </cell>
          <cell r="Y705">
            <v>13</v>
          </cell>
          <cell r="Z705">
            <v>182416</v>
          </cell>
          <cell r="AA705">
            <v>13</v>
          </cell>
          <cell r="AB705">
            <v>182416</v>
          </cell>
          <cell r="AC705">
            <v>13</v>
          </cell>
          <cell r="AD705">
            <v>182416</v>
          </cell>
          <cell r="AE705">
            <v>2242</v>
          </cell>
        </row>
        <row r="706">
          <cell r="B706">
            <v>35300</v>
          </cell>
          <cell r="C706">
            <v>0.52</v>
          </cell>
          <cell r="D706">
            <v>18356</v>
          </cell>
          <cell r="E706">
            <v>5000</v>
          </cell>
          <cell r="F706">
            <v>13356</v>
          </cell>
          <cell r="G706">
            <v>2</v>
          </cell>
          <cell r="H706">
            <v>26712</v>
          </cell>
          <cell r="I706">
            <v>2</v>
          </cell>
          <cell r="J706">
            <v>26712</v>
          </cell>
          <cell r="K706">
            <v>2</v>
          </cell>
          <cell r="L706">
            <v>26712</v>
          </cell>
          <cell r="M706">
            <v>2</v>
          </cell>
          <cell r="N706">
            <v>26712</v>
          </cell>
          <cell r="O706">
            <v>2</v>
          </cell>
          <cell r="P706">
            <v>26712</v>
          </cell>
          <cell r="Q706">
            <v>2</v>
          </cell>
          <cell r="R706">
            <v>26712</v>
          </cell>
          <cell r="S706">
            <v>2</v>
          </cell>
          <cell r="T706">
            <v>26712</v>
          </cell>
          <cell r="U706">
            <v>2</v>
          </cell>
          <cell r="V706">
            <v>26712</v>
          </cell>
          <cell r="W706">
            <v>2</v>
          </cell>
          <cell r="X706">
            <v>26712</v>
          </cell>
          <cell r="Y706">
            <v>2</v>
          </cell>
          <cell r="Z706">
            <v>26712</v>
          </cell>
          <cell r="AA706">
            <v>2</v>
          </cell>
          <cell r="AB706">
            <v>26712</v>
          </cell>
          <cell r="AC706">
            <v>2</v>
          </cell>
          <cell r="AD706">
            <v>26712</v>
          </cell>
          <cell r="AE706">
            <v>24</v>
          </cell>
        </row>
        <row r="707">
          <cell r="B707">
            <v>150000</v>
          </cell>
          <cell r="C707">
            <v>0.52</v>
          </cell>
          <cell r="D707">
            <v>78000</v>
          </cell>
          <cell r="E707">
            <v>7500</v>
          </cell>
          <cell r="F707">
            <v>70500</v>
          </cell>
          <cell r="H707">
            <v>0</v>
          </cell>
          <cell r="J707">
            <v>0</v>
          </cell>
          <cell r="L707">
            <v>0</v>
          </cell>
          <cell r="N707">
            <v>0</v>
          </cell>
          <cell r="P707">
            <v>0</v>
          </cell>
          <cell r="R707">
            <v>0</v>
          </cell>
          <cell r="T707">
            <v>0</v>
          </cell>
          <cell r="V707">
            <v>0</v>
          </cell>
          <cell r="X707">
            <v>0</v>
          </cell>
          <cell r="Z707">
            <v>0</v>
          </cell>
          <cell r="AB707">
            <v>0</v>
          </cell>
          <cell r="AD707">
            <v>0</v>
          </cell>
          <cell r="AE707">
            <v>0</v>
          </cell>
        </row>
        <row r="708">
          <cell r="B708">
            <v>400000</v>
          </cell>
          <cell r="C708">
            <v>0.52</v>
          </cell>
          <cell r="D708">
            <v>208000</v>
          </cell>
          <cell r="E708">
            <v>7500</v>
          </cell>
          <cell r="F708">
            <v>200500</v>
          </cell>
          <cell r="H708">
            <v>0</v>
          </cell>
          <cell r="J708">
            <v>0</v>
          </cell>
          <cell r="L708">
            <v>0</v>
          </cell>
          <cell r="N708">
            <v>0</v>
          </cell>
          <cell r="P708">
            <v>0</v>
          </cell>
          <cell r="R708">
            <v>0</v>
          </cell>
          <cell r="T708">
            <v>0</v>
          </cell>
          <cell r="V708">
            <v>0</v>
          </cell>
          <cell r="X708">
            <v>0</v>
          </cell>
          <cell r="Z708">
            <v>0</v>
          </cell>
          <cell r="AB708">
            <v>0</v>
          </cell>
          <cell r="AD708">
            <v>0</v>
          </cell>
          <cell r="AE708">
            <v>0</v>
          </cell>
        </row>
        <row r="709">
          <cell r="B709">
            <v>77400</v>
          </cell>
          <cell r="C709">
            <v>0.52</v>
          </cell>
          <cell r="D709">
            <v>40248</v>
          </cell>
          <cell r="E709">
            <v>7500</v>
          </cell>
          <cell r="F709">
            <v>32748</v>
          </cell>
          <cell r="G709">
            <v>0</v>
          </cell>
          <cell r="H709">
            <v>0</v>
          </cell>
          <cell r="I709">
            <v>0</v>
          </cell>
          <cell r="J709">
            <v>0</v>
          </cell>
          <cell r="K709">
            <v>0</v>
          </cell>
          <cell r="L709">
            <v>0</v>
          </cell>
          <cell r="M709">
            <v>0</v>
          </cell>
          <cell r="N709">
            <v>0</v>
          </cell>
          <cell r="O709">
            <v>0</v>
          </cell>
          <cell r="P709">
            <v>0</v>
          </cell>
          <cell r="Q709">
            <v>1</v>
          </cell>
          <cell r="R709">
            <v>32748</v>
          </cell>
          <cell r="S709">
            <v>0</v>
          </cell>
          <cell r="T709">
            <v>0</v>
          </cell>
          <cell r="U709">
            <v>0</v>
          </cell>
          <cell r="V709">
            <v>0</v>
          </cell>
          <cell r="W709">
            <v>1</v>
          </cell>
          <cell r="X709">
            <v>32748</v>
          </cell>
          <cell r="Y709">
            <v>0</v>
          </cell>
          <cell r="Z709">
            <v>0</v>
          </cell>
          <cell r="AA709">
            <v>0</v>
          </cell>
          <cell r="AB709">
            <v>0</v>
          </cell>
          <cell r="AC709">
            <v>0</v>
          </cell>
          <cell r="AD709">
            <v>0</v>
          </cell>
          <cell r="AE709">
            <v>2</v>
          </cell>
        </row>
        <row r="710">
          <cell r="B710">
            <v>150000</v>
          </cell>
          <cell r="C710">
            <v>0.52</v>
          </cell>
          <cell r="D710">
            <v>78000</v>
          </cell>
          <cell r="E710">
            <v>7500</v>
          </cell>
          <cell r="F710">
            <v>70500</v>
          </cell>
          <cell r="H710">
            <v>0</v>
          </cell>
          <cell r="J710">
            <v>0</v>
          </cell>
          <cell r="L710">
            <v>0</v>
          </cell>
          <cell r="N710">
            <v>0</v>
          </cell>
          <cell r="P710">
            <v>0</v>
          </cell>
          <cell r="R710">
            <v>0</v>
          </cell>
          <cell r="T710">
            <v>0</v>
          </cell>
          <cell r="V710">
            <v>0</v>
          </cell>
          <cell r="X710">
            <v>0</v>
          </cell>
          <cell r="Z710">
            <v>0</v>
          </cell>
          <cell r="AB710">
            <v>0</v>
          </cell>
          <cell r="AD710">
            <v>0</v>
          </cell>
          <cell r="AE710">
            <v>0</v>
          </cell>
        </row>
        <row r="711">
          <cell r="B711">
            <v>59500</v>
          </cell>
          <cell r="C711">
            <v>0.52</v>
          </cell>
          <cell r="D711">
            <v>30940</v>
          </cell>
          <cell r="E711">
            <v>7500</v>
          </cell>
          <cell r="F711">
            <v>23440</v>
          </cell>
          <cell r="G711">
            <v>0</v>
          </cell>
          <cell r="H711">
            <v>0</v>
          </cell>
          <cell r="I711">
            <v>0</v>
          </cell>
          <cell r="J711">
            <v>0</v>
          </cell>
          <cell r="K711">
            <v>0</v>
          </cell>
          <cell r="L711">
            <v>0</v>
          </cell>
          <cell r="M711">
            <v>2</v>
          </cell>
          <cell r="N711">
            <v>46880</v>
          </cell>
          <cell r="O711">
            <v>0</v>
          </cell>
          <cell r="P711">
            <v>0</v>
          </cell>
          <cell r="Q711">
            <v>0</v>
          </cell>
          <cell r="R711">
            <v>0</v>
          </cell>
          <cell r="S711">
            <v>0</v>
          </cell>
          <cell r="T711">
            <v>0</v>
          </cell>
          <cell r="U711">
            <v>2</v>
          </cell>
          <cell r="V711">
            <v>46880</v>
          </cell>
          <cell r="W711">
            <v>0</v>
          </cell>
          <cell r="X711">
            <v>0</v>
          </cell>
          <cell r="Y711">
            <v>0</v>
          </cell>
          <cell r="Z711">
            <v>0</v>
          </cell>
          <cell r="AA711">
            <v>2</v>
          </cell>
          <cell r="AB711">
            <v>46880</v>
          </cell>
          <cell r="AC711">
            <v>0</v>
          </cell>
          <cell r="AD711">
            <v>0</v>
          </cell>
          <cell r="AE711">
            <v>6</v>
          </cell>
        </row>
        <row r="712">
          <cell r="B712">
            <v>150000</v>
          </cell>
          <cell r="C712">
            <v>0.52</v>
          </cell>
          <cell r="D712">
            <v>78000</v>
          </cell>
          <cell r="E712">
            <v>7500</v>
          </cell>
          <cell r="F712">
            <v>70500</v>
          </cell>
          <cell r="H712">
            <v>0</v>
          </cell>
          <cell r="J712">
            <v>0</v>
          </cell>
          <cell r="L712">
            <v>0</v>
          </cell>
          <cell r="N712">
            <v>0</v>
          </cell>
          <cell r="P712">
            <v>0</v>
          </cell>
          <cell r="R712">
            <v>0</v>
          </cell>
          <cell r="T712">
            <v>0</v>
          </cell>
          <cell r="V712">
            <v>0</v>
          </cell>
          <cell r="X712">
            <v>0</v>
          </cell>
          <cell r="Z712">
            <v>0</v>
          </cell>
          <cell r="AB712">
            <v>0</v>
          </cell>
          <cell r="AD712">
            <v>0</v>
          </cell>
          <cell r="AE712">
            <v>0</v>
          </cell>
        </row>
        <row r="713">
          <cell r="B713">
            <v>150000</v>
          </cell>
          <cell r="C713">
            <v>0.52</v>
          </cell>
          <cell r="D713">
            <v>78000</v>
          </cell>
          <cell r="E713">
            <v>7500</v>
          </cell>
          <cell r="F713">
            <v>70500</v>
          </cell>
          <cell r="H713">
            <v>0</v>
          </cell>
          <cell r="J713">
            <v>0</v>
          </cell>
          <cell r="L713">
            <v>0</v>
          </cell>
          <cell r="N713">
            <v>0</v>
          </cell>
          <cell r="P713">
            <v>0</v>
          </cell>
          <cell r="R713">
            <v>0</v>
          </cell>
          <cell r="T713">
            <v>0</v>
          </cell>
          <cell r="V713">
            <v>0</v>
          </cell>
          <cell r="X713">
            <v>0</v>
          </cell>
          <cell r="Z713">
            <v>0</v>
          </cell>
          <cell r="AB713">
            <v>0</v>
          </cell>
          <cell r="AD713">
            <v>0</v>
          </cell>
          <cell r="AE713">
            <v>0</v>
          </cell>
        </row>
        <row r="714">
          <cell r="B714">
            <v>56500</v>
          </cell>
          <cell r="C714">
            <v>0.52</v>
          </cell>
          <cell r="D714">
            <v>29380</v>
          </cell>
          <cell r="E714">
            <v>7500</v>
          </cell>
          <cell r="F714">
            <v>21880</v>
          </cell>
          <cell r="G714">
            <v>0</v>
          </cell>
          <cell r="H714">
            <v>0</v>
          </cell>
          <cell r="J714">
            <v>0</v>
          </cell>
          <cell r="L714">
            <v>0</v>
          </cell>
          <cell r="M714">
            <v>0</v>
          </cell>
          <cell r="N714">
            <v>0</v>
          </cell>
          <cell r="O714">
            <v>0</v>
          </cell>
          <cell r="P714">
            <v>0</v>
          </cell>
          <cell r="Q714">
            <v>0</v>
          </cell>
          <cell r="R714">
            <v>0</v>
          </cell>
          <cell r="S714">
            <v>0</v>
          </cell>
          <cell r="T714">
            <v>0</v>
          </cell>
          <cell r="V714">
            <v>0</v>
          </cell>
          <cell r="X714">
            <v>0</v>
          </cell>
          <cell r="Z714">
            <v>0</v>
          </cell>
          <cell r="AA714">
            <v>0</v>
          </cell>
          <cell r="AB714">
            <v>0</v>
          </cell>
          <cell r="AC714">
            <v>0</v>
          </cell>
          <cell r="AD714">
            <v>0</v>
          </cell>
          <cell r="AE714">
            <v>0</v>
          </cell>
        </row>
        <row r="715">
          <cell r="B715">
            <v>105800</v>
          </cell>
          <cell r="C715">
            <v>0.52</v>
          </cell>
          <cell r="D715">
            <v>55016</v>
          </cell>
          <cell r="E715">
            <v>15000</v>
          </cell>
          <cell r="F715">
            <v>40016</v>
          </cell>
          <cell r="G715">
            <v>0</v>
          </cell>
          <cell r="H715">
            <v>0</v>
          </cell>
          <cell r="I715">
            <v>0</v>
          </cell>
          <cell r="J715">
            <v>0</v>
          </cell>
          <cell r="K715">
            <v>2</v>
          </cell>
          <cell r="L715">
            <v>80032</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v>
          </cell>
          <cell r="AD715">
            <v>80032</v>
          </cell>
          <cell r="AE715">
            <v>4</v>
          </cell>
        </row>
        <row r="716">
          <cell r="B716">
            <v>56500</v>
          </cell>
          <cell r="C716">
            <v>0.52</v>
          </cell>
          <cell r="D716">
            <v>29380.5</v>
          </cell>
          <cell r="E716">
            <v>7500</v>
          </cell>
          <cell r="F716">
            <v>21880.5</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row>
        <row r="717">
          <cell r="B717">
            <v>56500</v>
          </cell>
          <cell r="C717">
            <v>0.52</v>
          </cell>
          <cell r="D717">
            <v>29380</v>
          </cell>
          <cell r="E717">
            <v>7500</v>
          </cell>
          <cell r="F717">
            <v>21880</v>
          </cell>
          <cell r="G717">
            <v>15</v>
          </cell>
          <cell r="H717">
            <v>328200</v>
          </cell>
          <cell r="I717">
            <v>10</v>
          </cell>
          <cell r="J717">
            <v>218800</v>
          </cell>
          <cell r="K717">
            <v>10</v>
          </cell>
          <cell r="L717">
            <v>218800</v>
          </cell>
          <cell r="M717">
            <v>10</v>
          </cell>
          <cell r="N717">
            <v>218800</v>
          </cell>
          <cell r="O717">
            <v>15</v>
          </cell>
          <cell r="P717">
            <v>328200</v>
          </cell>
          <cell r="Q717">
            <v>10</v>
          </cell>
          <cell r="R717">
            <v>218800</v>
          </cell>
          <cell r="S717">
            <v>10</v>
          </cell>
          <cell r="T717">
            <v>218800</v>
          </cell>
          <cell r="U717">
            <v>10</v>
          </cell>
          <cell r="V717">
            <v>218800</v>
          </cell>
          <cell r="W717">
            <v>15</v>
          </cell>
          <cell r="X717">
            <v>328200</v>
          </cell>
          <cell r="Y717">
            <v>10</v>
          </cell>
          <cell r="Z717">
            <v>218800</v>
          </cell>
          <cell r="AA717">
            <v>10</v>
          </cell>
          <cell r="AB717">
            <v>218800</v>
          </cell>
          <cell r="AC717">
            <v>10</v>
          </cell>
          <cell r="AD717">
            <v>218800</v>
          </cell>
          <cell r="AE717">
            <v>135</v>
          </cell>
        </row>
        <row r="718">
          <cell r="G718">
            <v>30</v>
          </cell>
          <cell r="H718">
            <v>537328</v>
          </cell>
          <cell r="I718">
            <v>25</v>
          </cell>
          <cell r="J718">
            <v>427928</v>
          </cell>
          <cell r="K718">
            <v>27</v>
          </cell>
          <cell r="L718">
            <v>507960</v>
          </cell>
          <cell r="M718">
            <v>672</v>
          </cell>
          <cell r="N718">
            <v>9525448</v>
          </cell>
          <cell r="O718">
            <v>675</v>
          </cell>
          <cell r="P718">
            <v>9587968</v>
          </cell>
          <cell r="Q718">
            <v>671</v>
          </cell>
          <cell r="R718">
            <v>9511316</v>
          </cell>
          <cell r="S718">
            <v>176</v>
          </cell>
          <cell r="T718">
            <v>2546760</v>
          </cell>
          <cell r="U718">
            <v>27</v>
          </cell>
          <cell r="V718">
            <v>474808</v>
          </cell>
          <cell r="W718">
            <v>31</v>
          </cell>
          <cell r="X718">
            <v>570076</v>
          </cell>
          <cell r="Y718">
            <v>25</v>
          </cell>
          <cell r="Z718">
            <v>427928</v>
          </cell>
          <cell r="AA718">
            <v>27</v>
          </cell>
          <cell r="AB718">
            <v>474808</v>
          </cell>
          <cell r="AC718">
            <v>27</v>
          </cell>
          <cell r="AD718">
            <v>507960</v>
          </cell>
          <cell r="AE718">
            <v>35100288</v>
          </cell>
          <cell r="AG718">
            <v>6216518</v>
          </cell>
        </row>
        <row r="719">
          <cell r="H719">
            <v>0</v>
          </cell>
          <cell r="J719">
            <v>0</v>
          </cell>
          <cell r="L719">
            <v>0</v>
          </cell>
          <cell r="N719">
            <v>0</v>
          </cell>
          <cell r="P719">
            <v>0</v>
          </cell>
          <cell r="R719">
            <v>0</v>
          </cell>
          <cell r="T719">
            <v>0</v>
          </cell>
          <cell r="V719">
            <v>0</v>
          </cell>
          <cell r="X719">
            <v>0</v>
          </cell>
          <cell r="Z719">
            <v>0</v>
          </cell>
          <cell r="AB719">
            <v>0</v>
          </cell>
          <cell r="AD719">
            <v>0</v>
          </cell>
          <cell r="AE719">
            <v>0</v>
          </cell>
          <cell r="AG719">
            <v>6046603</v>
          </cell>
        </row>
        <row r="723">
          <cell r="B723">
            <v>914</v>
          </cell>
          <cell r="C723">
            <v>945</v>
          </cell>
          <cell r="D723">
            <v>976</v>
          </cell>
          <cell r="E723">
            <v>1007</v>
          </cell>
          <cell r="F723">
            <v>1038</v>
          </cell>
          <cell r="G723">
            <v>1069</v>
          </cell>
          <cell r="H723">
            <v>1100</v>
          </cell>
          <cell r="I723">
            <v>1131</v>
          </cell>
          <cell r="J723">
            <v>1162</v>
          </cell>
          <cell r="K723">
            <v>1193</v>
          </cell>
          <cell r="L723">
            <v>1224</v>
          </cell>
          <cell r="M723">
            <v>1255</v>
          </cell>
        </row>
        <row r="725">
          <cell r="B725">
            <v>1860000</v>
          </cell>
          <cell r="C725">
            <v>1860000</v>
          </cell>
          <cell r="D725">
            <v>1860000</v>
          </cell>
          <cell r="E725">
            <v>1860000</v>
          </cell>
          <cell r="F725">
            <v>1860000</v>
          </cell>
          <cell r="G725">
            <v>1860000</v>
          </cell>
          <cell r="H725">
            <v>1860000</v>
          </cell>
          <cell r="I725">
            <v>1860000</v>
          </cell>
          <cell r="J725">
            <v>1860000</v>
          </cell>
          <cell r="K725">
            <v>1860000</v>
          </cell>
          <cell r="L725">
            <v>1860000</v>
          </cell>
          <cell r="M725">
            <v>1860000</v>
          </cell>
        </row>
        <row r="726">
          <cell r="B726">
            <v>2090000</v>
          </cell>
          <cell r="C726">
            <v>2090000</v>
          </cell>
          <cell r="D726">
            <v>2090000</v>
          </cell>
          <cell r="E726">
            <v>2090000</v>
          </cell>
          <cell r="F726">
            <v>2090000</v>
          </cell>
          <cell r="G726">
            <v>2090000</v>
          </cell>
          <cell r="H726">
            <v>2090000</v>
          </cell>
          <cell r="I726">
            <v>2090000</v>
          </cell>
          <cell r="J726">
            <v>2090000</v>
          </cell>
          <cell r="K726">
            <v>2090000</v>
          </cell>
          <cell r="L726">
            <v>2090000</v>
          </cell>
          <cell r="M726">
            <v>2090000</v>
          </cell>
        </row>
        <row r="727">
          <cell r="B727">
            <v>2160000</v>
          </cell>
          <cell r="C727">
            <v>2160000</v>
          </cell>
          <cell r="D727">
            <v>2160000</v>
          </cell>
          <cell r="E727">
            <v>2160000</v>
          </cell>
          <cell r="F727">
            <v>2160000</v>
          </cell>
          <cell r="G727">
            <v>2160000</v>
          </cell>
          <cell r="H727">
            <v>2160000</v>
          </cell>
          <cell r="I727">
            <v>2160000</v>
          </cell>
          <cell r="J727">
            <v>2160000</v>
          </cell>
          <cell r="K727">
            <v>2160000</v>
          </cell>
          <cell r="L727">
            <v>2160000</v>
          </cell>
          <cell r="M727">
            <v>2160000</v>
          </cell>
        </row>
        <row r="728">
          <cell r="B728">
            <v>2290000</v>
          </cell>
          <cell r="C728">
            <v>2290000</v>
          </cell>
          <cell r="D728">
            <v>2290000</v>
          </cell>
          <cell r="E728">
            <v>2290000</v>
          </cell>
          <cell r="F728">
            <v>2290000</v>
          </cell>
          <cell r="G728">
            <v>2290000</v>
          </cell>
          <cell r="H728">
            <v>2290000</v>
          </cell>
          <cell r="I728">
            <v>2290000</v>
          </cell>
          <cell r="J728">
            <v>2290000</v>
          </cell>
          <cell r="K728">
            <v>2290000</v>
          </cell>
          <cell r="L728">
            <v>2290000</v>
          </cell>
          <cell r="M728">
            <v>2290000</v>
          </cell>
        </row>
        <row r="729">
          <cell r="B729">
            <v>1580000</v>
          </cell>
          <cell r="C729">
            <v>1580000</v>
          </cell>
          <cell r="D729">
            <v>1580000</v>
          </cell>
          <cell r="E729">
            <v>1580000</v>
          </cell>
          <cell r="F729">
            <v>1580000</v>
          </cell>
          <cell r="G729">
            <v>1580000</v>
          </cell>
          <cell r="H729">
            <v>1580000</v>
          </cell>
          <cell r="I729">
            <v>1580000</v>
          </cell>
          <cell r="J729">
            <v>1580000</v>
          </cell>
          <cell r="K729">
            <v>1580000</v>
          </cell>
          <cell r="L729">
            <v>1580000</v>
          </cell>
          <cell r="M729">
            <v>1580000</v>
          </cell>
        </row>
        <row r="730">
          <cell r="B730">
            <v>1810000</v>
          </cell>
          <cell r="C730">
            <v>1810000</v>
          </cell>
          <cell r="D730">
            <v>1810000</v>
          </cell>
          <cell r="E730">
            <v>1810000</v>
          </cell>
          <cell r="F730">
            <v>1810000</v>
          </cell>
          <cell r="G730">
            <v>1810000</v>
          </cell>
          <cell r="H730">
            <v>1810000</v>
          </cell>
          <cell r="I730">
            <v>1810000</v>
          </cell>
          <cell r="J730">
            <v>1810000</v>
          </cell>
          <cell r="K730">
            <v>1810000</v>
          </cell>
          <cell r="L730">
            <v>1810000</v>
          </cell>
          <cell r="M730">
            <v>1810000</v>
          </cell>
        </row>
        <row r="731">
          <cell r="B731">
            <v>4420000</v>
          </cell>
          <cell r="C731">
            <v>4420000</v>
          </cell>
          <cell r="D731">
            <v>4420000</v>
          </cell>
          <cell r="E731">
            <v>4420000</v>
          </cell>
          <cell r="F731">
            <v>4420000</v>
          </cell>
          <cell r="G731">
            <v>4420000</v>
          </cell>
          <cell r="H731">
            <v>4420000</v>
          </cell>
          <cell r="I731">
            <v>4420000</v>
          </cell>
          <cell r="J731">
            <v>4420000</v>
          </cell>
          <cell r="K731">
            <v>4420000</v>
          </cell>
          <cell r="L731">
            <v>4420000</v>
          </cell>
          <cell r="M731">
            <v>4420000</v>
          </cell>
        </row>
        <row r="734">
          <cell r="B734">
            <v>1860000</v>
          </cell>
          <cell r="C734">
            <v>1860000</v>
          </cell>
          <cell r="D734">
            <v>1860000</v>
          </cell>
          <cell r="E734">
            <v>1860000</v>
          </cell>
          <cell r="F734">
            <v>1860000</v>
          </cell>
          <cell r="G734">
            <v>1860000</v>
          </cell>
          <cell r="H734">
            <v>1860000</v>
          </cell>
          <cell r="I734">
            <v>1860000</v>
          </cell>
          <cell r="J734">
            <v>1860000</v>
          </cell>
          <cell r="K734">
            <v>1860000</v>
          </cell>
          <cell r="L734">
            <v>1860000</v>
          </cell>
          <cell r="M734">
            <v>1860000</v>
          </cell>
        </row>
        <row r="735">
          <cell r="B735">
            <v>2090000</v>
          </cell>
          <cell r="C735">
            <v>2090000</v>
          </cell>
          <cell r="D735">
            <v>2090000</v>
          </cell>
          <cell r="E735">
            <v>2090000</v>
          </cell>
          <cell r="F735">
            <v>2090000</v>
          </cell>
          <cell r="G735">
            <v>2090000</v>
          </cell>
          <cell r="H735">
            <v>2090000</v>
          </cell>
          <cell r="I735">
            <v>2090000</v>
          </cell>
          <cell r="J735">
            <v>2090000</v>
          </cell>
          <cell r="K735">
            <v>2090000</v>
          </cell>
          <cell r="L735">
            <v>2090000</v>
          </cell>
          <cell r="M735">
            <v>2090000</v>
          </cell>
        </row>
        <row r="736">
          <cell r="B736">
            <v>1580000</v>
          </cell>
          <cell r="C736">
            <v>1580000</v>
          </cell>
          <cell r="D736">
            <v>1580000</v>
          </cell>
          <cell r="E736">
            <v>1580000</v>
          </cell>
          <cell r="F736">
            <v>1580000</v>
          </cell>
          <cell r="G736">
            <v>1580000</v>
          </cell>
          <cell r="H736">
            <v>1580000</v>
          </cell>
          <cell r="I736">
            <v>1580000</v>
          </cell>
          <cell r="J736">
            <v>1580000</v>
          </cell>
          <cell r="K736">
            <v>1580000</v>
          </cell>
          <cell r="L736">
            <v>1580000</v>
          </cell>
          <cell r="M736">
            <v>1580000</v>
          </cell>
        </row>
        <row r="737">
          <cell r="B737">
            <v>1810000</v>
          </cell>
          <cell r="C737">
            <v>1810000</v>
          </cell>
          <cell r="D737">
            <v>1810000</v>
          </cell>
          <cell r="E737">
            <v>1810000</v>
          </cell>
          <cell r="F737">
            <v>1810000</v>
          </cell>
          <cell r="G737">
            <v>1810000</v>
          </cell>
          <cell r="H737">
            <v>1810000</v>
          </cell>
          <cell r="I737">
            <v>1810000</v>
          </cell>
          <cell r="J737">
            <v>1810000</v>
          </cell>
          <cell r="K737">
            <v>1810000</v>
          </cell>
          <cell r="L737">
            <v>1810000</v>
          </cell>
          <cell r="M737">
            <v>1810000</v>
          </cell>
        </row>
        <row r="738">
          <cell r="B738">
            <v>4420000</v>
          </cell>
          <cell r="C738">
            <v>4420000</v>
          </cell>
          <cell r="D738">
            <v>4420000</v>
          </cell>
          <cell r="E738">
            <v>4420000</v>
          </cell>
          <cell r="F738">
            <v>4420000</v>
          </cell>
          <cell r="G738">
            <v>4420000</v>
          </cell>
          <cell r="H738">
            <v>4420000</v>
          </cell>
          <cell r="I738">
            <v>4420000</v>
          </cell>
          <cell r="J738">
            <v>4420000</v>
          </cell>
          <cell r="K738">
            <v>4420000</v>
          </cell>
          <cell r="L738">
            <v>4420000</v>
          </cell>
          <cell r="M738">
            <v>4420000</v>
          </cell>
        </row>
        <row r="741">
          <cell r="B741">
            <v>548</v>
          </cell>
          <cell r="C741">
            <v>579</v>
          </cell>
          <cell r="D741">
            <v>610</v>
          </cell>
          <cell r="E741">
            <v>641</v>
          </cell>
          <cell r="F741">
            <v>672</v>
          </cell>
          <cell r="G741">
            <v>703</v>
          </cell>
          <cell r="H741">
            <v>734</v>
          </cell>
          <cell r="I741">
            <v>765</v>
          </cell>
          <cell r="J741">
            <v>796</v>
          </cell>
          <cell r="K741">
            <v>827</v>
          </cell>
          <cell r="L741">
            <v>858</v>
          </cell>
          <cell r="M741">
            <v>889</v>
          </cell>
        </row>
        <row r="742">
          <cell r="B742">
            <v>30000</v>
          </cell>
          <cell r="C742">
            <v>30000</v>
          </cell>
          <cell r="D742">
            <v>30000</v>
          </cell>
          <cell r="E742">
            <v>30000</v>
          </cell>
          <cell r="F742">
            <v>30000</v>
          </cell>
          <cell r="G742">
            <v>30000</v>
          </cell>
          <cell r="H742">
            <v>30000</v>
          </cell>
          <cell r="I742">
            <v>30000</v>
          </cell>
          <cell r="J742">
            <v>30000</v>
          </cell>
          <cell r="K742">
            <v>30000</v>
          </cell>
          <cell r="L742">
            <v>30000</v>
          </cell>
          <cell r="M742">
            <v>30000</v>
          </cell>
        </row>
        <row r="743">
          <cell r="B743">
            <v>30000</v>
          </cell>
          <cell r="C743">
            <v>30000</v>
          </cell>
          <cell r="D743">
            <v>30000</v>
          </cell>
          <cell r="E743">
            <v>30000</v>
          </cell>
          <cell r="F743">
            <v>30000</v>
          </cell>
          <cell r="G743">
            <v>30000</v>
          </cell>
          <cell r="H743">
            <v>30000</v>
          </cell>
          <cell r="I743">
            <v>30000</v>
          </cell>
          <cell r="J743">
            <v>30000</v>
          </cell>
          <cell r="K743">
            <v>30000</v>
          </cell>
          <cell r="L743">
            <v>30000</v>
          </cell>
          <cell r="M743">
            <v>30000</v>
          </cell>
        </row>
        <row r="744">
          <cell r="B744">
            <v>30000</v>
          </cell>
          <cell r="C744">
            <v>30000</v>
          </cell>
          <cell r="D744">
            <v>30000</v>
          </cell>
          <cell r="E744">
            <v>30000</v>
          </cell>
          <cell r="F744">
            <v>30000</v>
          </cell>
          <cell r="G744">
            <v>30000</v>
          </cell>
          <cell r="H744">
            <v>30000</v>
          </cell>
          <cell r="I744">
            <v>30000</v>
          </cell>
          <cell r="J744">
            <v>30000</v>
          </cell>
          <cell r="K744">
            <v>30000</v>
          </cell>
          <cell r="L744">
            <v>30000</v>
          </cell>
          <cell r="M744">
            <v>30000</v>
          </cell>
        </row>
        <row r="745">
          <cell r="B745">
            <v>30000</v>
          </cell>
          <cell r="C745">
            <v>30000</v>
          </cell>
          <cell r="D745">
            <v>30000</v>
          </cell>
          <cell r="E745">
            <v>30000</v>
          </cell>
          <cell r="F745">
            <v>30000</v>
          </cell>
          <cell r="G745">
            <v>30000</v>
          </cell>
          <cell r="H745">
            <v>30000</v>
          </cell>
          <cell r="I745">
            <v>30000</v>
          </cell>
          <cell r="J745">
            <v>30000</v>
          </cell>
          <cell r="K745">
            <v>30000</v>
          </cell>
          <cell r="L745">
            <v>30000</v>
          </cell>
          <cell r="M745">
            <v>30000</v>
          </cell>
        </row>
        <row r="746">
          <cell r="B746">
            <v>30000</v>
          </cell>
          <cell r="C746">
            <v>30000</v>
          </cell>
          <cell r="D746">
            <v>30000</v>
          </cell>
          <cell r="E746">
            <v>30000</v>
          </cell>
          <cell r="F746">
            <v>30000</v>
          </cell>
          <cell r="G746">
            <v>30000</v>
          </cell>
          <cell r="H746">
            <v>30000</v>
          </cell>
          <cell r="I746">
            <v>30000</v>
          </cell>
          <cell r="J746">
            <v>30000</v>
          </cell>
          <cell r="K746">
            <v>30000</v>
          </cell>
          <cell r="L746">
            <v>30000</v>
          </cell>
          <cell r="M746">
            <v>30000</v>
          </cell>
        </row>
        <row r="747">
          <cell r="B747">
            <v>30000</v>
          </cell>
          <cell r="C747">
            <v>30000</v>
          </cell>
          <cell r="D747">
            <v>30000</v>
          </cell>
          <cell r="E747">
            <v>30000</v>
          </cell>
          <cell r="F747">
            <v>30000</v>
          </cell>
          <cell r="G747">
            <v>30000</v>
          </cell>
          <cell r="H747">
            <v>30000</v>
          </cell>
          <cell r="I747">
            <v>30000</v>
          </cell>
          <cell r="J747">
            <v>30000</v>
          </cell>
          <cell r="K747">
            <v>30000</v>
          </cell>
          <cell r="L747">
            <v>30000</v>
          </cell>
          <cell r="M747">
            <v>30000</v>
          </cell>
        </row>
        <row r="748">
          <cell r="B748">
            <v>30000</v>
          </cell>
          <cell r="C748">
            <v>30000</v>
          </cell>
          <cell r="D748">
            <v>30000</v>
          </cell>
          <cell r="E748">
            <v>30000</v>
          </cell>
          <cell r="F748">
            <v>30000</v>
          </cell>
          <cell r="G748">
            <v>30000</v>
          </cell>
          <cell r="H748">
            <v>30000</v>
          </cell>
          <cell r="I748">
            <v>30000</v>
          </cell>
          <cell r="J748">
            <v>30000</v>
          </cell>
          <cell r="K748">
            <v>30000</v>
          </cell>
          <cell r="L748">
            <v>30000</v>
          </cell>
          <cell r="M748">
            <v>30000</v>
          </cell>
        </row>
        <row r="750">
          <cell r="B750">
            <v>548</v>
          </cell>
          <cell r="C750">
            <v>579</v>
          </cell>
          <cell r="D750">
            <v>610</v>
          </cell>
          <cell r="E750">
            <v>641</v>
          </cell>
          <cell r="F750">
            <v>672</v>
          </cell>
          <cell r="G750">
            <v>703</v>
          </cell>
          <cell r="H750">
            <v>734</v>
          </cell>
          <cell r="I750">
            <v>765</v>
          </cell>
          <cell r="J750">
            <v>796</v>
          </cell>
          <cell r="K750">
            <v>827</v>
          </cell>
          <cell r="L750">
            <v>858</v>
          </cell>
          <cell r="M750">
            <v>889</v>
          </cell>
        </row>
        <row r="751">
          <cell r="B751">
            <v>1324000</v>
          </cell>
          <cell r="C751">
            <v>1324000</v>
          </cell>
          <cell r="D751">
            <v>1324000</v>
          </cell>
          <cell r="E751">
            <v>1324000</v>
          </cell>
          <cell r="F751">
            <v>1324000</v>
          </cell>
          <cell r="G751">
            <v>1324000</v>
          </cell>
          <cell r="H751">
            <v>1324000</v>
          </cell>
          <cell r="I751">
            <v>1324000</v>
          </cell>
          <cell r="J751">
            <v>1324000</v>
          </cell>
          <cell r="K751">
            <v>1324000</v>
          </cell>
          <cell r="L751">
            <v>1324000</v>
          </cell>
          <cell r="M751">
            <v>1324000</v>
          </cell>
        </row>
        <row r="752">
          <cell r="B752">
            <v>1541500</v>
          </cell>
          <cell r="C752">
            <v>1541500</v>
          </cell>
          <cell r="D752">
            <v>1541500</v>
          </cell>
          <cell r="E752">
            <v>1541500</v>
          </cell>
          <cell r="F752">
            <v>1541500</v>
          </cell>
          <cell r="G752">
            <v>1541500</v>
          </cell>
          <cell r="H752">
            <v>1541500</v>
          </cell>
          <cell r="I752">
            <v>1541500</v>
          </cell>
          <cell r="J752">
            <v>1541500</v>
          </cell>
          <cell r="K752">
            <v>1541500</v>
          </cell>
          <cell r="L752">
            <v>1541500</v>
          </cell>
          <cell r="M752">
            <v>1541500</v>
          </cell>
        </row>
        <row r="753">
          <cell r="B753">
            <v>1596300</v>
          </cell>
          <cell r="C753">
            <v>1596300</v>
          </cell>
          <cell r="D753">
            <v>1596300</v>
          </cell>
          <cell r="E753">
            <v>1596300</v>
          </cell>
          <cell r="F753">
            <v>1596300</v>
          </cell>
          <cell r="G753">
            <v>1596300</v>
          </cell>
          <cell r="H753">
            <v>1596300</v>
          </cell>
          <cell r="I753">
            <v>1596300</v>
          </cell>
          <cell r="J753">
            <v>1596300</v>
          </cell>
          <cell r="K753">
            <v>1596300</v>
          </cell>
          <cell r="L753">
            <v>1596300</v>
          </cell>
          <cell r="M753">
            <v>1596300</v>
          </cell>
        </row>
        <row r="754">
          <cell r="B754">
            <v>1408411</v>
          </cell>
          <cell r="C754">
            <v>1408411</v>
          </cell>
          <cell r="D754">
            <v>1408411</v>
          </cell>
          <cell r="E754">
            <v>1408411</v>
          </cell>
          <cell r="F754">
            <v>1408411</v>
          </cell>
          <cell r="G754">
            <v>1408411</v>
          </cell>
          <cell r="H754">
            <v>1408411</v>
          </cell>
          <cell r="I754">
            <v>1408411</v>
          </cell>
          <cell r="J754">
            <v>1408411</v>
          </cell>
          <cell r="K754">
            <v>1408411</v>
          </cell>
          <cell r="L754">
            <v>1408411</v>
          </cell>
          <cell r="M754">
            <v>1408411</v>
          </cell>
        </row>
        <row r="755">
          <cell r="B755">
            <v>3421100</v>
          </cell>
          <cell r="C755">
            <v>3421100</v>
          </cell>
          <cell r="D755">
            <v>3421100</v>
          </cell>
          <cell r="E755">
            <v>3421100</v>
          </cell>
          <cell r="F755">
            <v>3421100</v>
          </cell>
          <cell r="G755">
            <v>3421100</v>
          </cell>
          <cell r="H755">
            <v>3421100</v>
          </cell>
          <cell r="I755">
            <v>3421100</v>
          </cell>
          <cell r="J755">
            <v>3421100</v>
          </cell>
          <cell r="K755">
            <v>3421100</v>
          </cell>
          <cell r="L755">
            <v>3421100</v>
          </cell>
          <cell r="M755">
            <v>3421100</v>
          </cell>
        </row>
        <row r="759">
          <cell r="C759" t="str">
            <v>CBU</v>
          </cell>
        </row>
        <row r="760">
          <cell r="C760" t="str">
            <v>4x2  D/C</v>
          </cell>
          <cell r="D760" t="str">
            <v>4x2  D/C  A/C</v>
          </cell>
          <cell r="E760" t="str">
            <v>4x4  D/C D/S</v>
          </cell>
          <cell r="F760" t="str">
            <v>4x4'  D/C U/S</v>
          </cell>
          <cell r="G760" t="str">
            <v>4x4'D/CU/SF/L</v>
          </cell>
          <cell r="H760" t="str">
            <v>4x4'D/CU/SS/E</v>
          </cell>
          <cell r="I760" t="str">
            <v>Hiace Std</v>
          </cell>
          <cell r="J760" t="str">
            <v>Hiace Dual A/C</v>
          </cell>
          <cell r="K760" t="str">
            <v>Hiace P/S A/C</v>
          </cell>
          <cell r="L760" t="str">
            <v>Coaster</v>
          </cell>
        </row>
        <row r="761">
          <cell r="C761">
            <v>1580000</v>
          </cell>
          <cell r="D761">
            <v>1750000</v>
          </cell>
          <cell r="E761">
            <v>1840000</v>
          </cell>
          <cell r="F761">
            <v>1990000</v>
          </cell>
          <cell r="G761">
            <v>2130000</v>
          </cell>
          <cell r="H761">
            <v>2390000</v>
          </cell>
          <cell r="I761">
            <v>1350000</v>
          </cell>
          <cell r="J761">
            <v>1550000</v>
          </cell>
          <cell r="K761">
            <v>1845000</v>
          </cell>
          <cell r="L761">
            <v>3740000</v>
          </cell>
        </row>
        <row r="762">
          <cell r="C762">
            <v>-206086.95652173914</v>
          </cell>
          <cell r="D762">
            <v>-228260.86956521738</v>
          </cell>
          <cell r="E762">
            <v>-240000</v>
          </cell>
          <cell r="F762">
            <v>-259565.21739130435</v>
          </cell>
          <cell r="G762">
            <v>-277826.08695652173</v>
          </cell>
          <cell r="H762">
            <v>-311739.13043478259</v>
          </cell>
          <cell r="I762">
            <v>-176086.95652173914</v>
          </cell>
          <cell r="J762">
            <v>-202173.91304347827</v>
          </cell>
          <cell r="K762">
            <v>-240652.17391304349</v>
          </cell>
          <cell r="L762">
            <v>-487826.08695652173</v>
          </cell>
        </row>
        <row r="763">
          <cell r="C763">
            <v>-30000</v>
          </cell>
          <cell r="D763">
            <v>-30000</v>
          </cell>
          <cell r="E763">
            <v>-30000</v>
          </cell>
          <cell r="F763">
            <v>-30000</v>
          </cell>
          <cell r="G763">
            <v>-30000</v>
          </cell>
          <cell r="H763">
            <v>-30000</v>
          </cell>
          <cell r="I763">
            <v>-30000</v>
          </cell>
          <cell r="J763">
            <v>-30000</v>
          </cell>
          <cell r="K763">
            <v>-30000</v>
          </cell>
          <cell r="L763">
            <v>-30000</v>
          </cell>
        </row>
        <row r="764">
          <cell r="C764">
            <v>1343913.0434782607</v>
          </cell>
          <cell r="D764">
            <v>1491739.1304347827</v>
          </cell>
          <cell r="E764">
            <v>1570000</v>
          </cell>
          <cell r="F764">
            <v>1700434.7826086956</v>
          </cell>
          <cell r="G764">
            <v>1822173.9130434783</v>
          </cell>
          <cell r="H764">
            <v>2048260.8695652173</v>
          </cell>
          <cell r="I764">
            <v>1143913.0434782607</v>
          </cell>
          <cell r="J764">
            <v>1317826.0869565217</v>
          </cell>
          <cell r="K764">
            <v>1574347.8260869565</v>
          </cell>
          <cell r="L764">
            <v>3222173.9130434785</v>
          </cell>
        </row>
        <row r="765">
          <cell r="C765">
            <v>1227669</v>
          </cell>
          <cell r="D765">
            <v>1374775</v>
          </cell>
          <cell r="E765">
            <v>1425632</v>
          </cell>
          <cell r="F765">
            <v>1653574</v>
          </cell>
          <cell r="G765">
            <v>1582162.46</v>
          </cell>
          <cell r="H765">
            <v>1544048</v>
          </cell>
          <cell r="I765">
            <v>1028478</v>
          </cell>
          <cell r="J765">
            <v>1179375</v>
          </cell>
          <cell r="K765">
            <v>1253176</v>
          </cell>
          <cell r="L765">
            <v>2388762.84</v>
          </cell>
        </row>
        <row r="766">
          <cell r="C766">
            <v>116244.04347826075</v>
          </cell>
          <cell r="D766">
            <v>116964.13043478271</v>
          </cell>
          <cell r="E766">
            <v>144368</v>
          </cell>
          <cell r="F766">
            <v>46860.782608695561</v>
          </cell>
          <cell r="G766">
            <v>240011.45304347831</v>
          </cell>
          <cell r="H766">
            <v>504212.86956521729</v>
          </cell>
          <cell r="I766">
            <v>115435.04347826075</v>
          </cell>
          <cell r="J766">
            <v>138451.08695652173</v>
          </cell>
          <cell r="K766">
            <v>321171.82608695654</v>
          </cell>
          <cell r="L766">
            <v>833411.07304347865</v>
          </cell>
        </row>
        <row r="767">
          <cell r="C767">
            <v>4</v>
          </cell>
          <cell r="D767">
            <v>11</v>
          </cell>
          <cell r="E767">
            <v>6</v>
          </cell>
          <cell r="F767">
            <v>3</v>
          </cell>
          <cell r="G767">
            <v>3</v>
          </cell>
          <cell r="H767">
            <v>3</v>
          </cell>
          <cell r="I767">
            <v>6</v>
          </cell>
          <cell r="J767">
            <v>7</v>
          </cell>
          <cell r="K767">
            <v>1</v>
          </cell>
          <cell r="L767">
            <v>2</v>
          </cell>
          <cell r="M767">
            <v>46</v>
          </cell>
        </row>
        <row r="769">
          <cell r="C769">
            <v>6320000</v>
          </cell>
          <cell r="D769">
            <v>19250000</v>
          </cell>
          <cell r="E769">
            <v>11040000</v>
          </cell>
          <cell r="F769">
            <v>5970000</v>
          </cell>
          <cell r="G769">
            <v>6390000</v>
          </cell>
          <cell r="H769">
            <v>7170000</v>
          </cell>
          <cell r="I769">
            <v>8100000</v>
          </cell>
          <cell r="J769">
            <v>10850000</v>
          </cell>
          <cell r="K769">
            <v>1845000</v>
          </cell>
          <cell r="L769">
            <v>7480000</v>
          </cell>
        </row>
        <row r="770">
          <cell r="C770">
            <v>-824347.82608695654</v>
          </cell>
          <cell r="D770">
            <v>-2510869.5652173911</v>
          </cell>
          <cell r="E770">
            <v>-1440000</v>
          </cell>
          <cell r="F770">
            <v>-778695.65217391308</v>
          </cell>
          <cell r="G770">
            <v>-833478.26086956519</v>
          </cell>
          <cell r="H770">
            <v>-935217.39130434778</v>
          </cell>
          <cell r="I770">
            <v>-1056521.7391304348</v>
          </cell>
          <cell r="J770">
            <v>-1415217.3913043479</v>
          </cell>
          <cell r="K770">
            <v>-240652.17391304349</v>
          </cell>
          <cell r="L770">
            <v>-975652.17391304346</v>
          </cell>
        </row>
        <row r="771">
          <cell r="C771">
            <v>-120000</v>
          </cell>
          <cell r="D771">
            <v>-330000</v>
          </cell>
          <cell r="E771">
            <v>-180000</v>
          </cell>
          <cell r="F771">
            <v>-90000</v>
          </cell>
          <cell r="G771">
            <v>-90000</v>
          </cell>
          <cell r="H771">
            <v>-90000</v>
          </cell>
          <cell r="I771">
            <v>-180000</v>
          </cell>
          <cell r="J771">
            <v>-210000</v>
          </cell>
          <cell r="K771">
            <v>-30000</v>
          </cell>
          <cell r="L771">
            <v>-60000</v>
          </cell>
        </row>
        <row r="772">
          <cell r="C772">
            <v>5375652.173913043</v>
          </cell>
          <cell r="D772">
            <v>16409130.434782609</v>
          </cell>
          <cell r="E772">
            <v>9420000</v>
          </cell>
          <cell r="F772">
            <v>5101304.3478260869</v>
          </cell>
          <cell r="G772">
            <v>5466521.7391304346</v>
          </cell>
          <cell r="H772">
            <v>6144782.6086956523</v>
          </cell>
          <cell r="I772">
            <v>6863478.2608695654</v>
          </cell>
          <cell r="J772">
            <v>9224782.6086956523</v>
          </cell>
          <cell r="K772">
            <v>1574347.8260869565</v>
          </cell>
          <cell r="L772">
            <v>6444347.826086957</v>
          </cell>
        </row>
        <row r="773">
          <cell r="C773">
            <v>4910676</v>
          </cell>
          <cell r="D773">
            <v>15122525</v>
          </cell>
          <cell r="E773">
            <v>8553792</v>
          </cell>
          <cell r="F773">
            <v>4960722</v>
          </cell>
          <cell r="G773">
            <v>4746487.38</v>
          </cell>
          <cell r="H773">
            <v>4632144</v>
          </cell>
          <cell r="I773">
            <v>6170868</v>
          </cell>
          <cell r="J773">
            <v>8255625</v>
          </cell>
          <cell r="K773">
            <v>1253176</v>
          </cell>
          <cell r="L773">
            <v>4777525.68</v>
          </cell>
        </row>
        <row r="774">
          <cell r="C774">
            <v>464976.17391304299</v>
          </cell>
          <cell r="D774">
            <v>1286605.4347826093</v>
          </cell>
          <cell r="E774">
            <v>866208</v>
          </cell>
          <cell r="F774">
            <v>140582.34782608692</v>
          </cell>
          <cell r="G774">
            <v>720034.35913043469</v>
          </cell>
          <cell r="H774">
            <v>1512638.6086956523</v>
          </cell>
          <cell r="I774">
            <v>692610.26086956542</v>
          </cell>
          <cell r="J774">
            <v>969157.60869565234</v>
          </cell>
          <cell r="K774">
            <v>321171.82608695654</v>
          </cell>
          <cell r="L774">
            <v>1666822.1460869573</v>
          </cell>
        </row>
        <row r="775">
          <cell r="B775" t="str">
            <v>4x2  D/C</v>
          </cell>
          <cell r="C775" t="str">
            <v xml:space="preserve">4x4  D/C </v>
          </cell>
          <cell r="D775" t="str">
            <v>Hiace Std</v>
          </cell>
          <cell r="E775" t="str">
            <v>Coaster</v>
          </cell>
        </row>
        <row r="776">
          <cell r="B776">
            <v>1704666.6666666667</v>
          </cell>
          <cell r="C776">
            <v>2038000</v>
          </cell>
          <cell r="D776">
            <v>1485357.142857143</v>
          </cell>
          <cell r="E776">
            <v>3740000</v>
          </cell>
        </row>
        <row r="777">
          <cell r="B777">
            <v>-222347.82608695651</v>
          </cell>
          <cell r="C777">
            <v>-265826.08695652173</v>
          </cell>
          <cell r="D777">
            <v>-193742.23602484472</v>
          </cell>
          <cell r="E777">
            <v>-487826.08695652173</v>
          </cell>
        </row>
        <row r="778">
          <cell r="B778">
            <v>-30000</v>
          </cell>
          <cell r="C778">
            <v>-30000</v>
          </cell>
          <cell r="D778">
            <v>-30000</v>
          </cell>
          <cell r="E778">
            <v>-30000</v>
          </cell>
        </row>
        <row r="779">
          <cell r="B779">
            <v>1452318.8405797102</v>
          </cell>
          <cell r="C779">
            <v>1742173.913043478</v>
          </cell>
          <cell r="D779">
            <v>1261614.9068322983</v>
          </cell>
          <cell r="E779">
            <v>3222173.9130434785</v>
          </cell>
        </row>
        <row r="780">
          <cell r="B780">
            <v>1335546.7333333334</v>
          </cell>
          <cell r="C780">
            <v>1526209.692</v>
          </cell>
          <cell r="D780">
            <v>1119976.357142857</v>
          </cell>
          <cell r="E780">
            <v>2388762.84</v>
          </cell>
        </row>
        <row r="781">
          <cell r="B781">
            <v>116772.10724637682</v>
          </cell>
          <cell r="C781">
            <v>215964.22104347826</v>
          </cell>
          <cell r="D781">
            <v>141638.54968944102</v>
          </cell>
          <cell r="E781">
            <v>833411.07304347865</v>
          </cell>
        </row>
        <row r="790">
          <cell r="B790" t="str">
            <v xml:space="preserve">Tech Budget                                                                                                                                                                                                                                                    </v>
          </cell>
          <cell r="N790" t="str">
            <v>TOTAL</v>
          </cell>
          <cell r="O790" t="str">
            <v>ACTUAL UPTO APRIL '00</v>
          </cell>
        </row>
        <row r="792">
          <cell r="B792">
            <v>548</v>
          </cell>
          <cell r="C792">
            <v>579</v>
          </cell>
          <cell r="D792">
            <v>610</v>
          </cell>
          <cell r="E792">
            <v>641</v>
          </cell>
          <cell r="F792">
            <v>672</v>
          </cell>
          <cell r="G792">
            <v>703</v>
          </cell>
          <cell r="H792">
            <v>734</v>
          </cell>
          <cell r="I792">
            <v>765</v>
          </cell>
          <cell r="J792">
            <v>796</v>
          </cell>
          <cell r="K792">
            <v>827</v>
          </cell>
          <cell r="L792">
            <v>858</v>
          </cell>
          <cell r="M792">
            <v>889</v>
          </cell>
        </row>
        <row r="793">
          <cell r="B793">
            <v>6016996</v>
          </cell>
          <cell r="C793">
            <v>6016996</v>
          </cell>
          <cell r="D793">
            <v>6016996</v>
          </cell>
          <cell r="E793">
            <v>6016996</v>
          </cell>
          <cell r="F793">
            <v>6016996</v>
          </cell>
          <cell r="G793">
            <v>6016996</v>
          </cell>
          <cell r="H793">
            <v>6016996</v>
          </cell>
          <cell r="I793">
            <v>6016996</v>
          </cell>
          <cell r="J793">
            <v>6016996</v>
          </cell>
          <cell r="K793">
            <v>6016996</v>
          </cell>
          <cell r="L793">
            <v>6016996</v>
          </cell>
          <cell r="M793">
            <v>6016996</v>
          </cell>
          <cell r="N793">
            <v>72203952</v>
          </cell>
          <cell r="O793">
            <v>49161656</v>
          </cell>
        </row>
        <row r="794">
          <cell r="B794">
            <v>188673.33333333334</v>
          </cell>
          <cell r="C794">
            <v>188673.33333333334</v>
          </cell>
          <cell r="D794">
            <v>188673.33333333334</v>
          </cell>
          <cell r="E794">
            <v>188673.33333333334</v>
          </cell>
          <cell r="F794">
            <v>188673.33333333334</v>
          </cell>
          <cell r="G794">
            <v>188673.33333333334</v>
          </cell>
          <cell r="H794">
            <v>188673.33333333334</v>
          </cell>
          <cell r="I794">
            <v>188673.33333333334</v>
          </cell>
          <cell r="J794">
            <v>188673.33333333334</v>
          </cell>
          <cell r="K794">
            <v>188673.33333333334</v>
          </cell>
          <cell r="L794">
            <v>188673.33333333334</v>
          </cell>
          <cell r="M794">
            <v>188673.33333333334</v>
          </cell>
          <cell r="N794">
            <v>2264079.9999999995</v>
          </cell>
          <cell r="O794">
            <v>1401829</v>
          </cell>
        </row>
        <row r="795">
          <cell r="B795">
            <v>31310.833333333332</v>
          </cell>
          <cell r="C795">
            <v>31310.833333333332</v>
          </cell>
          <cell r="D795">
            <v>31310.833333333332</v>
          </cell>
          <cell r="E795">
            <v>31310.833333333332</v>
          </cell>
          <cell r="F795">
            <v>31310.833333333332</v>
          </cell>
          <cell r="G795">
            <v>31310.833333333332</v>
          </cell>
          <cell r="H795">
            <v>31310.833333333332</v>
          </cell>
          <cell r="I795">
            <v>31310.833333333332</v>
          </cell>
          <cell r="J795">
            <v>31310.833333333332</v>
          </cell>
          <cell r="K795">
            <v>31310.833333333332</v>
          </cell>
          <cell r="L795">
            <v>31310.833333333332</v>
          </cell>
          <cell r="M795">
            <v>31310.833333333332</v>
          </cell>
          <cell r="N795">
            <v>375729.99999999994</v>
          </cell>
          <cell r="O795">
            <v>173616</v>
          </cell>
        </row>
        <row r="796">
          <cell r="B796">
            <v>37500</v>
          </cell>
          <cell r="C796">
            <v>37500</v>
          </cell>
          <cell r="D796">
            <v>37500</v>
          </cell>
          <cell r="E796">
            <v>37500</v>
          </cell>
          <cell r="F796">
            <v>37500</v>
          </cell>
          <cell r="G796">
            <v>37500</v>
          </cell>
          <cell r="H796">
            <v>37500</v>
          </cell>
          <cell r="I796">
            <v>37500</v>
          </cell>
          <cell r="J796">
            <v>37500</v>
          </cell>
          <cell r="K796">
            <v>37500</v>
          </cell>
          <cell r="L796">
            <v>37500</v>
          </cell>
          <cell r="M796">
            <v>37500</v>
          </cell>
          <cell r="N796">
            <v>450000</v>
          </cell>
          <cell r="O796">
            <v>885537</v>
          </cell>
        </row>
        <row r="797">
          <cell r="B797">
            <v>4533.333333333333</v>
          </cell>
          <cell r="C797">
            <v>4533.333333333333</v>
          </cell>
          <cell r="D797">
            <v>4533.333333333333</v>
          </cell>
          <cell r="E797">
            <v>4533.333333333333</v>
          </cell>
          <cell r="F797">
            <v>4533.333333333333</v>
          </cell>
          <cell r="G797">
            <v>4533.333333333333</v>
          </cell>
          <cell r="H797">
            <v>4533.333333333333</v>
          </cell>
          <cell r="I797">
            <v>4533.333333333333</v>
          </cell>
          <cell r="J797">
            <v>4533.333333333333</v>
          </cell>
          <cell r="K797">
            <v>4533.333333333333</v>
          </cell>
          <cell r="L797">
            <v>4533.333333333333</v>
          </cell>
          <cell r="M797">
            <v>4533.333333333333</v>
          </cell>
          <cell r="N797">
            <v>54400.000000000007</v>
          </cell>
          <cell r="O797">
            <v>47864</v>
          </cell>
        </row>
        <row r="798">
          <cell r="B798">
            <v>0</v>
          </cell>
          <cell r="C798">
            <v>0</v>
          </cell>
          <cell r="D798">
            <v>0</v>
          </cell>
          <cell r="E798">
            <v>0</v>
          </cell>
          <cell r="F798">
            <v>0</v>
          </cell>
          <cell r="G798">
            <v>0</v>
          </cell>
          <cell r="H798">
            <v>0</v>
          </cell>
          <cell r="I798">
            <v>0</v>
          </cell>
          <cell r="J798">
            <v>0</v>
          </cell>
          <cell r="K798">
            <v>0</v>
          </cell>
          <cell r="L798">
            <v>0</v>
          </cell>
          <cell r="M798">
            <v>0</v>
          </cell>
          <cell r="N798">
            <v>0</v>
          </cell>
          <cell r="O798">
            <v>0</v>
          </cell>
        </row>
        <row r="799">
          <cell r="B799">
            <v>140991.66666666666</v>
          </cell>
          <cell r="C799">
            <v>140991.66666666666</v>
          </cell>
          <cell r="D799">
            <v>140991.66666666666</v>
          </cell>
          <cell r="E799">
            <v>140991.66666666666</v>
          </cell>
          <cell r="F799">
            <v>140991.66666666666</v>
          </cell>
          <cell r="G799">
            <v>140991.66666666666</v>
          </cell>
          <cell r="H799">
            <v>140991.66666666666</v>
          </cell>
          <cell r="I799">
            <v>140991.66666666666</v>
          </cell>
          <cell r="J799">
            <v>140991.66666666666</v>
          </cell>
          <cell r="K799">
            <v>140991.66666666666</v>
          </cell>
          <cell r="L799">
            <v>140991.66666666666</v>
          </cell>
          <cell r="M799">
            <v>140991.66666666666</v>
          </cell>
          <cell r="N799">
            <v>1691900.0000000002</v>
          </cell>
          <cell r="O799">
            <v>1680815</v>
          </cell>
        </row>
        <row r="800">
          <cell r="B800">
            <v>39333.333333333336</v>
          </cell>
          <cell r="C800">
            <v>39333.333333333336</v>
          </cell>
          <cell r="D800">
            <v>39333.333333333336</v>
          </cell>
          <cell r="E800">
            <v>39333.333333333336</v>
          </cell>
          <cell r="F800">
            <v>39333.333333333336</v>
          </cell>
          <cell r="G800">
            <v>39333.333333333336</v>
          </cell>
          <cell r="H800">
            <v>39333.333333333336</v>
          </cell>
          <cell r="I800">
            <v>39333.333333333336</v>
          </cell>
          <cell r="J800">
            <v>39333.333333333336</v>
          </cell>
          <cell r="K800">
            <v>39333.333333333336</v>
          </cell>
          <cell r="L800">
            <v>39333.333333333336</v>
          </cell>
          <cell r="M800">
            <v>39333.333333333336</v>
          </cell>
          <cell r="N800">
            <v>471999.99999999994</v>
          </cell>
          <cell r="O800">
            <v>308042</v>
          </cell>
        </row>
        <row r="801">
          <cell r="B801">
            <v>100783.33333333333</v>
          </cell>
          <cell r="C801">
            <v>100783.33333333333</v>
          </cell>
          <cell r="D801">
            <v>100783.33333333333</v>
          </cell>
          <cell r="E801">
            <v>100783.33333333333</v>
          </cell>
          <cell r="F801">
            <v>100783.33333333333</v>
          </cell>
          <cell r="G801">
            <v>100783.33333333333</v>
          </cell>
          <cell r="H801">
            <v>100783.33333333333</v>
          </cell>
          <cell r="I801">
            <v>100783.33333333333</v>
          </cell>
          <cell r="J801">
            <v>100783.33333333333</v>
          </cell>
          <cell r="K801">
            <v>100783.33333333333</v>
          </cell>
          <cell r="L801">
            <v>100783.33333333333</v>
          </cell>
          <cell r="M801">
            <v>100783.33333333333</v>
          </cell>
          <cell r="N801">
            <v>1209400</v>
          </cell>
          <cell r="O801">
            <v>308042</v>
          </cell>
        </row>
        <row r="802">
          <cell r="B802">
            <v>853584.91666666663</v>
          </cell>
          <cell r="C802">
            <v>853584.91666666663</v>
          </cell>
          <cell r="D802">
            <v>853584.91666666663</v>
          </cell>
          <cell r="E802">
            <v>853584.91666666663</v>
          </cell>
          <cell r="F802">
            <v>853584.91666666663</v>
          </cell>
          <cell r="G802">
            <v>853584.91666666663</v>
          </cell>
          <cell r="H802">
            <v>853584.91666666663</v>
          </cell>
          <cell r="I802">
            <v>853584.91666666663</v>
          </cell>
          <cell r="J802">
            <v>853584.91666666663</v>
          </cell>
          <cell r="K802">
            <v>853584.91666666663</v>
          </cell>
          <cell r="L802">
            <v>853584.91666666663</v>
          </cell>
          <cell r="M802">
            <v>853584.91666666663</v>
          </cell>
          <cell r="N802">
            <v>10243019</v>
          </cell>
          <cell r="O802">
            <v>5037215</v>
          </cell>
          <cell r="Q802">
            <v>0</v>
          </cell>
        </row>
        <row r="803">
          <cell r="B803">
            <v>0</v>
          </cell>
          <cell r="C803">
            <v>0</v>
          </cell>
          <cell r="D803">
            <v>0</v>
          </cell>
          <cell r="E803">
            <v>0</v>
          </cell>
          <cell r="F803">
            <v>0</v>
          </cell>
          <cell r="G803">
            <v>0</v>
          </cell>
          <cell r="H803">
            <v>0</v>
          </cell>
          <cell r="I803">
            <v>0</v>
          </cell>
          <cell r="J803">
            <v>0</v>
          </cell>
          <cell r="K803">
            <v>0</v>
          </cell>
          <cell r="L803">
            <v>0</v>
          </cell>
          <cell r="M803">
            <v>0</v>
          </cell>
          <cell r="N803">
            <v>0</v>
          </cell>
          <cell r="O803">
            <v>2890</v>
          </cell>
        </row>
        <row r="804">
          <cell r="B804">
            <v>0</v>
          </cell>
          <cell r="C804">
            <v>0</v>
          </cell>
          <cell r="D804">
            <v>0</v>
          </cell>
          <cell r="E804">
            <v>0</v>
          </cell>
          <cell r="F804">
            <v>0</v>
          </cell>
          <cell r="G804">
            <v>0</v>
          </cell>
          <cell r="H804">
            <v>0</v>
          </cell>
          <cell r="I804">
            <v>0</v>
          </cell>
          <cell r="J804">
            <v>0</v>
          </cell>
          <cell r="K804">
            <v>0</v>
          </cell>
          <cell r="L804">
            <v>0</v>
          </cell>
          <cell r="M804">
            <v>0</v>
          </cell>
          <cell r="N804">
            <v>0</v>
          </cell>
          <cell r="O804">
            <v>0</v>
          </cell>
        </row>
        <row r="805">
          <cell r="B805">
            <v>750000</v>
          </cell>
          <cell r="C805">
            <v>750000</v>
          </cell>
          <cell r="D805">
            <v>750000</v>
          </cell>
          <cell r="E805">
            <v>750000</v>
          </cell>
          <cell r="F805">
            <v>750000</v>
          </cell>
          <cell r="G805">
            <v>750000</v>
          </cell>
          <cell r="H805">
            <v>750000</v>
          </cell>
          <cell r="I805">
            <v>750000</v>
          </cell>
          <cell r="J805">
            <v>750000</v>
          </cell>
          <cell r="K805">
            <v>750000</v>
          </cell>
          <cell r="L805">
            <v>750000</v>
          </cell>
          <cell r="M805">
            <v>750000</v>
          </cell>
          <cell r="N805">
            <v>9000000</v>
          </cell>
          <cell r="O805">
            <v>726948</v>
          </cell>
        </row>
        <row r="806">
          <cell r="B806">
            <v>0</v>
          </cell>
          <cell r="C806">
            <v>0</v>
          </cell>
          <cell r="D806">
            <v>0</v>
          </cell>
          <cell r="E806">
            <v>0</v>
          </cell>
          <cell r="F806">
            <v>0</v>
          </cell>
          <cell r="G806">
            <v>0</v>
          </cell>
          <cell r="H806">
            <v>0</v>
          </cell>
          <cell r="I806">
            <v>0</v>
          </cell>
          <cell r="J806">
            <v>0</v>
          </cell>
          <cell r="K806">
            <v>0</v>
          </cell>
          <cell r="L806">
            <v>0</v>
          </cell>
          <cell r="M806">
            <v>0</v>
          </cell>
          <cell r="N806">
            <v>0</v>
          </cell>
          <cell r="O806">
            <v>0</v>
          </cell>
        </row>
        <row r="807">
          <cell r="B807">
            <v>0</v>
          </cell>
          <cell r="C807">
            <v>0</v>
          </cell>
          <cell r="D807">
            <v>0</v>
          </cell>
          <cell r="E807">
            <v>0</v>
          </cell>
          <cell r="F807">
            <v>0</v>
          </cell>
          <cell r="G807">
            <v>0</v>
          </cell>
          <cell r="H807">
            <v>0</v>
          </cell>
          <cell r="I807">
            <v>0</v>
          </cell>
          <cell r="J807">
            <v>0</v>
          </cell>
          <cell r="K807">
            <v>0</v>
          </cell>
          <cell r="L807">
            <v>0</v>
          </cell>
          <cell r="M807">
            <v>0</v>
          </cell>
          <cell r="N807">
            <v>0</v>
          </cell>
          <cell r="O807">
            <v>742068</v>
          </cell>
        </row>
        <row r="808">
          <cell r="B808">
            <v>0</v>
          </cell>
          <cell r="C808">
            <v>0</v>
          </cell>
          <cell r="D808">
            <v>0</v>
          </cell>
          <cell r="E808">
            <v>0</v>
          </cell>
          <cell r="F808">
            <v>0</v>
          </cell>
          <cell r="G808">
            <v>0</v>
          </cell>
          <cell r="H808">
            <v>0</v>
          </cell>
          <cell r="I808">
            <v>0</v>
          </cell>
          <cell r="J808">
            <v>0</v>
          </cell>
          <cell r="K808">
            <v>0</v>
          </cell>
          <cell r="L808">
            <v>0</v>
          </cell>
          <cell r="M808">
            <v>0</v>
          </cell>
          <cell r="N808">
            <v>0</v>
          </cell>
          <cell r="O808">
            <v>0</v>
          </cell>
        </row>
        <row r="809">
          <cell r="B809">
            <v>989583.33333333337</v>
          </cell>
          <cell r="C809">
            <v>989583.33333333337</v>
          </cell>
          <cell r="D809">
            <v>989583.33333333337</v>
          </cell>
          <cell r="E809">
            <v>989583.33333333337</v>
          </cell>
          <cell r="F809">
            <v>989583.33333333337</v>
          </cell>
          <cell r="G809">
            <v>989583.33333333337</v>
          </cell>
          <cell r="H809">
            <v>989583.33333333337</v>
          </cell>
          <cell r="I809">
            <v>989583.33333333337</v>
          </cell>
          <cell r="J809">
            <v>989583.33333333337</v>
          </cell>
          <cell r="K809">
            <v>989583.33333333337</v>
          </cell>
          <cell r="L809">
            <v>989583.33333333337</v>
          </cell>
          <cell r="M809">
            <v>989583.33333333337</v>
          </cell>
          <cell r="N809">
            <v>11875000.000000002</v>
          </cell>
          <cell r="O809">
            <v>3591220</v>
          </cell>
        </row>
        <row r="810">
          <cell r="B810">
            <v>12500</v>
          </cell>
          <cell r="C810">
            <v>12500</v>
          </cell>
          <cell r="D810">
            <v>12500</v>
          </cell>
          <cell r="E810">
            <v>12500</v>
          </cell>
          <cell r="F810">
            <v>12500</v>
          </cell>
          <cell r="G810">
            <v>12500</v>
          </cell>
          <cell r="H810">
            <v>12500</v>
          </cell>
          <cell r="I810">
            <v>12500</v>
          </cell>
          <cell r="J810">
            <v>12500</v>
          </cell>
          <cell r="K810">
            <v>12500</v>
          </cell>
          <cell r="L810">
            <v>12500</v>
          </cell>
          <cell r="M810">
            <v>12500</v>
          </cell>
          <cell r="N810">
            <v>150000</v>
          </cell>
          <cell r="O810">
            <v>3591220</v>
          </cell>
        </row>
        <row r="811">
          <cell r="B811">
            <v>25000</v>
          </cell>
          <cell r="C811">
            <v>25000</v>
          </cell>
          <cell r="D811">
            <v>25000</v>
          </cell>
          <cell r="E811">
            <v>25000</v>
          </cell>
          <cell r="F811">
            <v>25000</v>
          </cell>
          <cell r="G811">
            <v>25000</v>
          </cell>
          <cell r="H811">
            <v>25000</v>
          </cell>
          <cell r="I811">
            <v>25000</v>
          </cell>
          <cell r="J811">
            <v>25000</v>
          </cell>
          <cell r="K811">
            <v>25000</v>
          </cell>
          <cell r="L811">
            <v>25000</v>
          </cell>
          <cell r="M811">
            <v>25000</v>
          </cell>
          <cell r="N811">
            <v>300000</v>
          </cell>
          <cell r="O811">
            <v>3591220</v>
          </cell>
        </row>
        <row r="812">
          <cell r="B812">
            <v>100000</v>
          </cell>
          <cell r="C812">
            <v>100000</v>
          </cell>
          <cell r="D812">
            <v>100000</v>
          </cell>
          <cell r="E812">
            <v>100000</v>
          </cell>
          <cell r="F812">
            <v>100000</v>
          </cell>
          <cell r="G812">
            <v>100000</v>
          </cell>
          <cell r="H812">
            <v>100000</v>
          </cell>
          <cell r="I812">
            <v>100000</v>
          </cell>
          <cell r="J812">
            <v>100000</v>
          </cell>
          <cell r="K812">
            <v>100000</v>
          </cell>
          <cell r="L812">
            <v>100000</v>
          </cell>
          <cell r="M812">
            <v>100000</v>
          </cell>
          <cell r="N812">
            <v>1200000</v>
          </cell>
          <cell r="O812">
            <v>3591220</v>
          </cell>
        </row>
        <row r="813">
          <cell r="B813">
            <v>143750</v>
          </cell>
          <cell r="C813">
            <v>143750</v>
          </cell>
          <cell r="D813">
            <v>143750</v>
          </cell>
          <cell r="E813">
            <v>143750</v>
          </cell>
          <cell r="F813">
            <v>143750</v>
          </cell>
          <cell r="G813">
            <v>143750</v>
          </cell>
          <cell r="H813">
            <v>143750</v>
          </cell>
          <cell r="I813">
            <v>143750</v>
          </cell>
          <cell r="J813">
            <v>143750</v>
          </cell>
          <cell r="K813">
            <v>143750</v>
          </cell>
          <cell r="L813">
            <v>143750</v>
          </cell>
          <cell r="M813">
            <v>143750</v>
          </cell>
          <cell r="N813">
            <v>1725000</v>
          </cell>
          <cell r="O813">
            <v>1677046</v>
          </cell>
        </row>
        <row r="814">
          <cell r="B814">
            <v>0</v>
          </cell>
          <cell r="C814">
            <v>0</v>
          </cell>
          <cell r="D814">
            <v>0</v>
          </cell>
          <cell r="E814">
            <v>0</v>
          </cell>
          <cell r="F814">
            <v>0</v>
          </cell>
          <cell r="G814">
            <v>0</v>
          </cell>
          <cell r="H814">
            <v>0</v>
          </cell>
          <cell r="I814">
            <v>0</v>
          </cell>
          <cell r="J814">
            <v>0</v>
          </cell>
          <cell r="K814">
            <v>0</v>
          </cell>
          <cell r="L814">
            <v>0</v>
          </cell>
          <cell r="M814">
            <v>0</v>
          </cell>
          <cell r="N814">
            <v>0</v>
          </cell>
          <cell r="O814">
            <v>0</v>
          </cell>
        </row>
        <row r="815">
          <cell r="C815">
            <v>0</v>
          </cell>
          <cell r="D815">
            <v>0</v>
          </cell>
          <cell r="E815">
            <v>0</v>
          </cell>
          <cell r="F815">
            <v>0</v>
          </cell>
          <cell r="G815">
            <v>0</v>
          </cell>
          <cell r="H815">
            <v>0</v>
          </cell>
          <cell r="I815">
            <v>0</v>
          </cell>
          <cell r="J815">
            <v>0</v>
          </cell>
          <cell r="K815">
            <v>0</v>
          </cell>
          <cell r="L815">
            <v>0</v>
          </cell>
          <cell r="M815">
            <v>0</v>
          </cell>
          <cell r="N815">
            <v>0</v>
          </cell>
          <cell r="O815">
            <v>0</v>
          </cell>
        </row>
        <row r="816">
          <cell r="B816">
            <v>28101</v>
          </cell>
          <cell r="C816">
            <v>28101</v>
          </cell>
          <cell r="D816">
            <v>28101</v>
          </cell>
          <cell r="E816">
            <v>28101</v>
          </cell>
          <cell r="F816">
            <v>28101</v>
          </cell>
          <cell r="G816">
            <v>28101</v>
          </cell>
          <cell r="H816">
            <v>28101</v>
          </cell>
          <cell r="I816">
            <v>28101</v>
          </cell>
          <cell r="J816">
            <v>28101</v>
          </cell>
          <cell r="K816">
            <v>28101</v>
          </cell>
          <cell r="L816">
            <v>28101</v>
          </cell>
          <cell r="M816">
            <v>28101</v>
          </cell>
          <cell r="N816">
            <v>337212</v>
          </cell>
          <cell r="O816">
            <v>233447</v>
          </cell>
        </row>
        <row r="817">
          <cell r="B817">
            <v>0</v>
          </cell>
          <cell r="C817">
            <v>0</v>
          </cell>
          <cell r="D817">
            <v>0</v>
          </cell>
          <cell r="E817">
            <v>0</v>
          </cell>
          <cell r="F817">
            <v>0</v>
          </cell>
          <cell r="G817">
            <v>0</v>
          </cell>
          <cell r="H817">
            <v>0</v>
          </cell>
          <cell r="I817">
            <v>0</v>
          </cell>
          <cell r="J817">
            <v>0</v>
          </cell>
          <cell r="K817">
            <v>0</v>
          </cell>
          <cell r="L817">
            <v>0</v>
          </cell>
          <cell r="M817">
            <v>0</v>
          </cell>
          <cell r="N817">
            <v>0</v>
          </cell>
          <cell r="O817">
            <v>0</v>
          </cell>
        </row>
        <row r="818">
          <cell r="B818">
            <v>235416.66666666666</v>
          </cell>
          <cell r="C818">
            <v>235416.66666666666</v>
          </cell>
          <cell r="D818">
            <v>235416.66666666666</v>
          </cell>
          <cell r="E818">
            <v>235416.66666666666</v>
          </cell>
          <cell r="F818">
            <v>235416.66666666666</v>
          </cell>
          <cell r="G818">
            <v>235416.66666666666</v>
          </cell>
          <cell r="H818">
            <v>235416.66666666666</v>
          </cell>
          <cell r="I818">
            <v>235416.66666666666</v>
          </cell>
          <cell r="J818">
            <v>235416.66666666666</v>
          </cell>
          <cell r="K818">
            <v>235416.66666666666</v>
          </cell>
          <cell r="L818">
            <v>235416.66666666666</v>
          </cell>
          <cell r="M818">
            <v>235416.66666666666</v>
          </cell>
          <cell r="N818">
            <v>2824999.9999999995</v>
          </cell>
          <cell r="O818">
            <v>1045326</v>
          </cell>
        </row>
        <row r="819">
          <cell r="B819">
            <v>9675</v>
          </cell>
          <cell r="C819">
            <v>9675</v>
          </cell>
          <cell r="D819">
            <v>9675</v>
          </cell>
          <cell r="E819">
            <v>9675</v>
          </cell>
          <cell r="F819">
            <v>9675</v>
          </cell>
          <cell r="G819">
            <v>9675</v>
          </cell>
          <cell r="H819">
            <v>9675</v>
          </cell>
          <cell r="I819">
            <v>9675</v>
          </cell>
          <cell r="J819">
            <v>9675</v>
          </cell>
          <cell r="K819">
            <v>9675</v>
          </cell>
          <cell r="L819">
            <v>9675</v>
          </cell>
          <cell r="M819">
            <v>9675</v>
          </cell>
          <cell r="N819">
            <v>116100</v>
          </cell>
          <cell r="O819">
            <v>74232</v>
          </cell>
        </row>
        <row r="820">
          <cell r="B820">
            <v>13550</v>
          </cell>
          <cell r="C820">
            <v>13550</v>
          </cell>
          <cell r="D820">
            <v>13550</v>
          </cell>
          <cell r="E820">
            <v>13550</v>
          </cell>
          <cell r="F820">
            <v>13550</v>
          </cell>
          <cell r="G820">
            <v>13550</v>
          </cell>
          <cell r="H820">
            <v>13550</v>
          </cell>
          <cell r="I820">
            <v>13550</v>
          </cell>
          <cell r="J820">
            <v>13550</v>
          </cell>
          <cell r="K820">
            <v>13550</v>
          </cell>
          <cell r="L820">
            <v>13550</v>
          </cell>
          <cell r="M820">
            <v>13550</v>
          </cell>
          <cell r="N820">
            <v>162600</v>
          </cell>
          <cell r="O820">
            <v>91093</v>
          </cell>
        </row>
        <row r="821">
          <cell r="B821">
            <v>5071666.666666667</v>
          </cell>
          <cell r="C821">
            <v>5071666.666666667</v>
          </cell>
          <cell r="D821">
            <v>5071666.666666667</v>
          </cell>
          <cell r="E821">
            <v>5071666.666666667</v>
          </cell>
          <cell r="F821">
            <v>5071666.666666667</v>
          </cell>
          <cell r="G821">
            <v>5071666.666666667</v>
          </cell>
          <cell r="H821">
            <v>5071666.666666667</v>
          </cell>
          <cell r="I821">
            <v>5071666.666666667</v>
          </cell>
          <cell r="J821">
            <v>5071666.666666667</v>
          </cell>
          <cell r="K821">
            <v>5071666.666666667</v>
          </cell>
          <cell r="L821">
            <v>5071666.666666667</v>
          </cell>
          <cell r="M821">
            <v>5071666.666666667</v>
          </cell>
          <cell r="N821">
            <v>60859999.999999993</v>
          </cell>
          <cell r="O821">
            <v>33191400</v>
          </cell>
        </row>
        <row r="822">
          <cell r="B822">
            <v>306494</v>
          </cell>
          <cell r="C822">
            <v>306494</v>
          </cell>
          <cell r="D822">
            <v>306494</v>
          </cell>
          <cell r="E822">
            <v>306494</v>
          </cell>
          <cell r="F822">
            <v>306494</v>
          </cell>
          <cell r="G822">
            <v>306494</v>
          </cell>
          <cell r="H822">
            <v>306494</v>
          </cell>
          <cell r="I822">
            <v>306494</v>
          </cell>
          <cell r="J822">
            <v>306494</v>
          </cell>
          <cell r="K822">
            <v>306494</v>
          </cell>
          <cell r="L822">
            <v>306494</v>
          </cell>
          <cell r="M822">
            <v>306494</v>
          </cell>
          <cell r="N822">
            <v>3677928</v>
          </cell>
          <cell r="O822">
            <v>3108178</v>
          </cell>
        </row>
        <row r="823">
          <cell r="B823">
            <v>0</v>
          </cell>
          <cell r="C823">
            <v>0</v>
          </cell>
          <cell r="D823">
            <v>0</v>
          </cell>
          <cell r="E823">
            <v>0</v>
          </cell>
          <cell r="F823">
            <v>0</v>
          </cell>
          <cell r="G823">
            <v>0</v>
          </cell>
          <cell r="H823">
            <v>0</v>
          </cell>
          <cell r="I823">
            <v>0</v>
          </cell>
          <cell r="J823">
            <v>0</v>
          </cell>
          <cell r="K823">
            <v>0</v>
          </cell>
          <cell r="L823">
            <v>0</v>
          </cell>
          <cell r="M823">
            <v>0</v>
          </cell>
          <cell r="N823">
            <v>0</v>
          </cell>
          <cell r="O823">
            <v>0</v>
          </cell>
        </row>
        <row r="824">
          <cell r="B824">
            <v>0</v>
          </cell>
          <cell r="C824">
            <v>0</v>
          </cell>
          <cell r="D824">
            <v>0</v>
          </cell>
          <cell r="E824">
            <v>0</v>
          </cell>
          <cell r="F824">
            <v>0</v>
          </cell>
          <cell r="G824">
            <v>0</v>
          </cell>
          <cell r="H824">
            <v>0</v>
          </cell>
          <cell r="I824">
            <v>0</v>
          </cell>
          <cell r="J824">
            <v>0</v>
          </cell>
          <cell r="K824">
            <v>0</v>
          </cell>
          <cell r="L824">
            <v>0</v>
          </cell>
          <cell r="M824">
            <v>0</v>
          </cell>
          <cell r="N824">
            <v>0</v>
          </cell>
          <cell r="O824">
            <v>0</v>
          </cell>
        </row>
        <row r="825">
          <cell r="B825">
            <v>0</v>
          </cell>
          <cell r="C825">
            <v>0</v>
          </cell>
          <cell r="D825">
            <v>0</v>
          </cell>
          <cell r="E825">
            <v>0</v>
          </cell>
          <cell r="F825">
            <v>0</v>
          </cell>
          <cell r="G825">
            <v>0</v>
          </cell>
          <cell r="H825">
            <v>0</v>
          </cell>
          <cell r="I825">
            <v>0</v>
          </cell>
          <cell r="J825">
            <v>0</v>
          </cell>
          <cell r="K825">
            <v>0</v>
          </cell>
          <cell r="L825">
            <v>0</v>
          </cell>
          <cell r="M825">
            <v>0</v>
          </cell>
          <cell r="N825">
            <v>0</v>
          </cell>
          <cell r="O825">
            <v>0</v>
          </cell>
        </row>
        <row r="826">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row>
        <row r="827">
          <cell r="B827">
            <v>35416.666666666664</v>
          </cell>
          <cell r="C827">
            <v>35416.666666666664</v>
          </cell>
          <cell r="D827">
            <v>35416.666666666664</v>
          </cell>
          <cell r="E827">
            <v>35416.666666666664</v>
          </cell>
          <cell r="F827">
            <v>35416.666666666664</v>
          </cell>
          <cell r="G827">
            <v>35416.666666666664</v>
          </cell>
          <cell r="H827">
            <v>35416.666666666664</v>
          </cell>
          <cell r="I827">
            <v>35416.666666666664</v>
          </cell>
          <cell r="J827">
            <v>35416.666666666664</v>
          </cell>
          <cell r="K827">
            <v>35416.666666666664</v>
          </cell>
          <cell r="L827">
            <v>35416.666666666664</v>
          </cell>
          <cell r="M827">
            <v>35416.666666666664</v>
          </cell>
          <cell r="N827">
            <v>425000.00000000006</v>
          </cell>
          <cell r="O827">
            <v>220416</v>
          </cell>
        </row>
        <row r="828">
          <cell r="B828">
            <v>0</v>
          </cell>
          <cell r="C828">
            <v>0</v>
          </cell>
          <cell r="D828">
            <v>0</v>
          </cell>
          <cell r="E828">
            <v>0</v>
          </cell>
          <cell r="F828">
            <v>0</v>
          </cell>
          <cell r="G828">
            <v>0</v>
          </cell>
          <cell r="H828">
            <v>0</v>
          </cell>
          <cell r="I828">
            <v>0</v>
          </cell>
          <cell r="J828">
            <v>0</v>
          </cell>
          <cell r="K828">
            <v>0</v>
          </cell>
          <cell r="L828">
            <v>0</v>
          </cell>
          <cell r="M828">
            <v>0</v>
          </cell>
          <cell r="N828">
            <v>0</v>
          </cell>
          <cell r="O828">
            <v>0</v>
          </cell>
        </row>
        <row r="829">
          <cell r="B829">
            <v>0</v>
          </cell>
          <cell r="C829">
            <v>0</v>
          </cell>
          <cell r="D829">
            <v>0</v>
          </cell>
          <cell r="E829">
            <v>0</v>
          </cell>
          <cell r="F829">
            <v>0</v>
          </cell>
          <cell r="G829">
            <v>0</v>
          </cell>
          <cell r="H829">
            <v>0</v>
          </cell>
          <cell r="I829">
            <v>0</v>
          </cell>
          <cell r="J829">
            <v>0</v>
          </cell>
          <cell r="K829">
            <v>0</v>
          </cell>
          <cell r="L829">
            <v>0</v>
          </cell>
          <cell r="M829">
            <v>0</v>
          </cell>
          <cell r="N829">
            <v>0</v>
          </cell>
          <cell r="O829">
            <v>0</v>
          </cell>
        </row>
        <row r="830">
          <cell r="B830">
            <v>50000</v>
          </cell>
          <cell r="C830">
            <v>50000</v>
          </cell>
          <cell r="D830">
            <v>50000</v>
          </cell>
          <cell r="E830">
            <v>50000</v>
          </cell>
          <cell r="F830">
            <v>50000</v>
          </cell>
          <cell r="G830">
            <v>50000</v>
          </cell>
          <cell r="H830">
            <v>50000</v>
          </cell>
          <cell r="I830">
            <v>50000</v>
          </cell>
          <cell r="J830">
            <v>50000</v>
          </cell>
          <cell r="K830">
            <v>50000</v>
          </cell>
          <cell r="L830">
            <v>50000</v>
          </cell>
          <cell r="M830">
            <v>50000</v>
          </cell>
          <cell r="N830">
            <v>600000</v>
          </cell>
          <cell r="O830">
            <v>499640</v>
          </cell>
        </row>
        <row r="831">
          <cell r="B831">
            <v>0</v>
          </cell>
          <cell r="C831">
            <v>0</v>
          </cell>
          <cell r="D831">
            <v>0</v>
          </cell>
          <cell r="E831">
            <v>0</v>
          </cell>
          <cell r="F831">
            <v>0</v>
          </cell>
          <cell r="G831">
            <v>0</v>
          </cell>
          <cell r="H831">
            <v>0</v>
          </cell>
          <cell r="I831">
            <v>0</v>
          </cell>
          <cell r="J831">
            <v>0</v>
          </cell>
          <cell r="K831">
            <v>0</v>
          </cell>
          <cell r="L831">
            <v>0</v>
          </cell>
          <cell r="M831">
            <v>0</v>
          </cell>
          <cell r="N831">
            <v>0</v>
          </cell>
          <cell r="O831">
            <v>0</v>
          </cell>
        </row>
        <row r="832">
          <cell r="B832">
            <v>0</v>
          </cell>
          <cell r="C832">
            <v>0</v>
          </cell>
          <cell r="D832">
            <v>0</v>
          </cell>
          <cell r="E832">
            <v>0</v>
          </cell>
          <cell r="F832">
            <v>0</v>
          </cell>
          <cell r="G832">
            <v>0</v>
          </cell>
          <cell r="H832">
            <v>0</v>
          </cell>
          <cell r="I832">
            <v>0</v>
          </cell>
          <cell r="J832">
            <v>0</v>
          </cell>
          <cell r="K832">
            <v>0</v>
          </cell>
          <cell r="L832">
            <v>0</v>
          </cell>
          <cell r="M832">
            <v>0</v>
          </cell>
          <cell r="N832">
            <v>0</v>
          </cell>
          <cell r="O832">
            <v>0</v>
          </cell>
        </row>
        <row r="833">
          <cell r="B833">
            <v>18000</v>
          </cell>
          <cell r="C833">
            <v>18000</v>
          </cell>
          <cell r="D833">
            <v>18000</v>
          </cell>
          <cell r="E833">
            <v>18000</v>
          </cell>
          <cell r="F833">
            <v>18000</v>
          </cell>
          <cell r="G833">
            <v>18000</v>
          </cell>
          <cell r="H833">
            <v>18000</v>
          </cell>
          <cell r="I833">
            <v>18000</v>
          </cell>
          <cell r="J833">
            <v>18000</v>
          </cell>
          <cell r="K833">
            <v>18000</v>
          </cell>
          <cell r="L833">
            <v>18000</v>
          </cell>
          <cell r="M833">
            <v>18000</v>
          </cell>
          <cell r="N833">
            <v>216000</v>
          </cell>
          <cell r="O833">
            <v>0</v>
          </cell>
        </row>
        <row r="835">
          <cell r="B835">
            <v>15202860.08333333</v>
          </cell>
          <cell r="C835">
            <v>15202860.08333333</v>
          </cell>
          <cell r="D835">
            <v>15202860.08333333</v>
          </cell>
          <cell r="E835">
            <v>15202860.08333333</v>
          </cell>
          <cell r="F835">
            <v>15202860.08333333</v>
          </cell>
          <cell r="G835">
            <v>15202860.08333333</v>
          </cell>
          <cell r="H835">
            <v>15202860.08333333</v>
          </cell>
          <cell r="I835">
            <v>15202860.08333333</v>
          </cell>
          <cell r="J835">
            <v>15202860.08333333</v>
          </cell>
          <cell r="K835">
            <v>15202860.08333333</v>
          </cell>
          <cell r="L835">
            <v>15202860.08333333</v>
          </cell>
          <cell r="M835">
            <v>15202860.08333333</v>
          </cell>
          <cell r="N835">
            <v>182434321</v>
          </cell>
          <cell r="O835">
            <v>114982180</v>
          </cell>
        </row>
        <row r="837">
          <cell r="B837">
            <v>-6236980.166666666</v>
          </cell>
          <cell r="C837">
            <v>-6236980.166666666</v>
          </cell>
          <cell r="D837">
            <v>-6236980.166666666</v>
          </cell>
          <cell r="E837">
            <v>-6236980.166666666</v>
          </cell>
          <cell r="F837">
            <v>-6236980.166666666</v>
          </cell>
          <cell r="G837">
            <v>-6236980.166666666</v>
          </cell>
          <cell r="H837">
            <v>-6236980.166666666</v>
          </cell>
          <cell r="I837">
            <v>-6236980.166666666</v>
          </cell>
          <cell r="J837">
            <v>-6236980.166666666</v>
          </cell>
          <cell r="K837">
            <v>-6236980.166666666</v>
          </cell>
          <cell r="L837">
            <v>-6236980.166666666</v>
          </cell>
          <cell r="M837">
            <v>-6236980.166666666</v>
          </cell>
          <cell r="N837">
            <v>-74843761.999999985</v>
          </cell>
        </row>
        <row r="838">
          <cell r="B838">
            <v>-5071666.666666667</v>
          </cell>
          <cell r="C838">
            <v>-5071666.666666667</v>
          </cell>
          <cell r="D838">
            <v>-5071666.666666667</v>
          </cell>
          <cell r="E838">
            <v>-5071666.666666667</v>
          </cell>
          <cell r="F838">
            <v>-5071666.666666667</v>
          </cell>
          <cell r="G838">
            <v>-5071666.666666667</v>
          </cell>
          <cell r="H838">
            <v>-5071666.666666667</v>
          </cell>
          <cell r="I838">
            <v>-5071666.666666667</v>
          </cell>
          <cell r="J838">
            <v>-5071666.666666667</v>
          </cell>
          <cell r="K838">
            <v>-5071666.666666667</v>
          </cell>
          <cell r="L838">
            <v>-5071666.666666667</v>
          </cell>
          <cell r="M838">
            <v>-5071666.666666667</v>
          </cell>
          <cell r="N838">
            <v>-60859999.999999993</v>
          </cell>
        </row>
        <row r="839">
          <cell r="B839">
            <v>-11308646.833333332</v>
          </cell>
          <cell r="C839">
            <v>-11308646.833333332</v>
          </cell>
          <cell r="D839">
            <v>-11308646.833333332</v>
          </cell>
          <cell r="E839">
            <v>-11308646.833333332</v>
          </cell>
          <cell r="F839">
            <v>-11308646.833333332</v>
          </cell>
          <cell r="G839">
            <v>-11308646.833333332</v>
          </cell>
          <cell r="H839">
            <v>-11308646.833333332</v>
          </cell>
          <cell r="I839">
            <v>-11308646.833333332</v>
          </cell>
          <cell r="J839">
            <v>-11308646.833333332</v>
          </cell>
          <cell r="K839">
            <v>-11308646.833333332</v>
          </cell>
          <cell r="L839">
            <v>-11308646.833333332</v>
          </cell>
          <cell r="M839">
            <v>-11308646.833333332</v>
          </cell>
          <cell r="N839">
            <v>-135703761.99999997</v>
          </cell>
        </row>
        <row r="840">
          <cell r="B840">
            <v>3894213.2499999981</v>
          </cell>
          <cell r="C840">
            <v>3894213.2499999981</v>
          </cell>
          <cell r="D840">
            <v>3894213.2499999981</v>
          </cell>
          <cell r="E840">
            <v>3894213.2499999981</v>
          </cell>
          <cell r="F840">
            <v>3894213.2499999981</v>
          </cell>
          <cell r="G840">
            <v>3894213.2499999981</v>
          </cell>
          <cell r="H840">
            <v>3894213.2499999981</v>
          </cell>
          <cell r="I840">
            <v>3894213.2499999981</v>
          </cell>
          <cell r="J840">
            <v>3894213.2499999981</v>
          </cell>
          <cell r="K840">
            <v>3894213.2499999981</v>
          </cell>
          <cell r="L840">
            <v>3894213.2499999981</v>
          </cell>
          <cell r="M840">
            <v>3894213.2499999981</v>
          </cell>
          <cell r="N840">
            <v>46730559.00000003</v>
          </cell>
        </row>
        <row r="846">
          <cell r="B846" t="str">
            <v xml:space="preserve">Marketing Budget                                                                                                                                                                                                                                               </v>
          </cell>
          <cell r="N846" t="str">
            <v>TOTAL</v>
          </cell>
          <cell r="O846" t="str">
            <v>ACTUAL UPTO APRIL '00</v>
          </cell>
        </row>
        <row r="848">
          <cell r="B848">
            <v>548</v>
          </cell>
          <cell r="C848">
            <v>579</v>
          </cell>
          <cell r="D848">
            <v>610</v>
          </cell>
          <cell r="E848">
            <v>641</v>
          </cell>
          <cell r="F848">
            <v>672</v>
          </cell>
          <cell r="G848">
            <v>703</v>
          </cell>
          <cell r="H848">
            <v>734</v>
          </cell>
          <cell r="I848">
            <v>765</v>
          </cell>
          <cell r="J848">
            <v>796</v>
          </cell>
          <cell r="K848">
            <v>827</v>
          </cell>
          <cell r="L848">
            <v>858</v>
          </cell>
          <cell r="M848">
            <v>889</v>
          </cell>
        </row>
        <row r="849">
          <cell r="B849">
            <v>2519332</v>
          </cell>
          <cell r="C849">
            <v>2519332</v>
          </cell>
          <cell r="D849">
            <v>2519332</v>
          </cell>
          <cell r="E849">
            <v>2519332</v>
          </cell>
          <cell r="F849">
            <v>2519332</v>
          </cell>
          <cell r="G849">
            <v>2519332</v>
          </cell>
          <cell r="H849">
            <v>2519332</v>
          </cell>
          <cell r="I849">
            <v>2519332</v>
          </cell>
          <cell r="J849">
            <v>2519332</v>
          </cell>
          <cell r="K849">
            <v>2519332</v>
          </cell>
          <cell r="L849">
            <v>2519332</v>
          </cell>
          <cell r="M849">
            <v>2519332</v>
          </cell>
          <cell r="N849">
            <v>30231984</v>
          </cell>
          <cell r="O849">
            <v>20980487</v>
          </cell>
        </row>
        <row r="850">
          <cell r="B850">
            <v>5000</v>
          </cell>
          <cell r="C850">
            <v>5000</v>
          </cell>
          <cell r="D850">
            <v>5000</v>
          </cell>
          <cell r="E850">
            <v>5000</v>
          </cell>
          <cell r="F850">
            <v>5000</v>
          </cell>
          <cell r="G850">
            <v>5000</v>
          </cell>
          <cell r="H850">
            <v>5000</v>
          </cell>
          <cell r="I850">
            <v>5000</v>
          </cell>
          <cell r="J850">
            <v>5000</v>
          </cell>
          <cell r="K850">
            <v>5000</v>
          </cell>
          <cell r="L850">
            <v>5000</v>
          </cell>
          <cell r="M850">
            <v>5000</v>
          </cell>
          <cell r="N850">
            <v>60000</v>
          </cell>
          <cell r="O850">
            <v>111582</v>
          </cell>
        </row>
        <row r="851">
          <cell r="B851">
            <v>6833.333333333333</v>
          </cell>
          <cell r="C851">
            <v>6833.333333333333</v>
          </cell>
          <cell r="D851">
            <v>6833.333333333333</v>
          </cell>
          <cell r="E851">
            <v>6833.333333333333</v>
          </cell>
          <cell r="F851">
            <v>6833.333333333333</v>
          </cell>
          <cell r="G851">
            <v>6833.333333333333</v>
          </cell>
          <cell r="H851">
            <v>6833.333333333333</v>
          </cell>
          <cell r="I851">
            <v>6833.333333333333</v>
          </cell>
          <cell r="J851">
            <v>6833.333333333333</v>
          </cell>
          <cell r="K851">
            <v>6833.333333333333</v>
          </cell>
          <cell r="L851">
            <v>6833.333333333333</v>
          </cell>
          <cell r="M851">
            <v>6833.333333333333</v>
          </cell>
          <cell r="N851">
            <v>82000</v>
          </cell>
          <cell r="O851">
            <v>61623</v>
          </cell>
        </row>
        <row r="852">
          <cell r="B852">
            <v>0</v>
          </cell>
          <cell r="C852">
            <v>0</v>
          </cell>
          <cell r="D852">
            <v>0</v>
          </cell>
          <cell r="E852">
            <v>0</v>
          </cell>
          <cell r="F852">
            <v>0</v>
          </cell>
          <cell r="G852">
            <v>0</v>
          </cell>
          <cell r="H852">
            <v>0</v>
          </cell>
          <cell r="I852">
            <v>0</v>
          </cell>
          <cell r="J852">
            <v>0</v>
          </cell>
          <cell r="K852">
            <v>0</v>
          </cell>
          <cell r="L852">
            <v>0</v>
          </cell>
          <cell r="M852">
            <v>0</v>
          </cell>
          <cell r="N852">
            <v>0</v>
          </cell>
          <cell r="O852">
            <v>0</v>
          </cell>
        </row>
        <row r="853">
          <cell r="B853">
            <v>21083.333333333332</v>
          </cell>
          <cell r="C853">
            <v>21083.333333333332</v>
          </cell>
          <cell r="D853">
            <v>21083.333333333332</v>
          </cell>
          <cell r="E853">
            <v>21083.333333333332</v>
          </cell>
          <cell r="F853">
            <v>21083.333333333332</v>
          </cell>
          <cell r="G853">
            <v>21083.333333333332</v>
          </cell>
          <cell r="H853">
            <v>21083.333333333332</v>
          </cell>
          <cell r="I853">
            <v>21083.333333333332</v>
          </cell>
          <cell r="J853">
            <v>21083.333333333332</v>
          </cell>
          <cell r="K853">
            <v>21083.333333333332</v>
          </cell>
          <cell r="L853">
            <v>21083.333333333332</v>
          </cell>
          <cell r="M853">
            <v>21083.333333333332</v>
          </cell>
          <cell r="N853">
            <v>253000.00000000003</v>
          </cell>
          <cell r="O853">
            <v>53981</v>
          </cell>
        </row>
        <row r="854">
          <cell r="B854">
            <v>0</v>
          </cell>
          <cell r="C854">
            <v>0</v>
          </cell>
          <cell r="D854">
            <v>0</v>
          </cell>
          <cell r="E854">
            <v>0</v>
          </cell>
          <cell r="F854">
            <v>0</v>
          </cell>
          <cell r="G854">
            <v>0</v>
          </cell>
          <cell r="H854">
            <v>0</v>
          </cell>
          <cell r="I854">
            <v>0</v>
          </cell>
          <cell r="J854">
            <v>0</v>
          </cell>
          <cell r="K854">
            <v>0</v>
          </cell>
          <cell r="L854">
            <v>0</v>
          </cell>
          <cell r="M854">
            <v>0</v>
          </cell>
          <cell r="N854">
            <v>0</v>
          </cell>
          <cell r="O854">
            <v>0</v>
          </cell>
        </row>
        <row r="855">
          <cell r="B855">
            <v>206466.66666666666</v>
          </cell>
          <cell r="C855">
            <v>206466.66666666666</v>
          </cell>
          <cell r="D855">
            <v>206466.66666666666</v>
          </cell>
          <cell r="E855">
            <v>206466.66666666666</v>
          </cell>
          <cell r="F855">
            <v>206466.66666666666</v>
          </cell>
          <cell r="G855">
            <v>206466.66666666666</v>
          </cell>
          <cell r="H855">
            <v>206466.66666666666</v>
          </cell>
          <cell r="I855">
            <v>206466.66666666666</v>
          </cell>
          <cell r="J855">
            <v>206466.66666666666</v>
          </cell>
          <cell r="K855">
            <v>206466.66666666666</v>
          </cell>
          <cell r="L855">
            <v>206466.66666666666</v>
          </cell>
          <cell r="M855">
            <v>206466.66666666666</v>
          </cell>
          <cell r="N855">
            <v>2477600</v>
          </cell>
          <cell r="O855">
            <v>2916849</v>
          </cell>
        </row>
        <row r="856">
          <cell r="B856">
            <v>67750</v>
          </cell>
          <cell r="C856">
            <v>67750</v>
          </cell>
          <cell r="D856">
            <v>67750</v>
          </cell>
          <cell r="E856">
            <v>67750</v>
          </cell>
          <cell r="F856">
            <v>67750</v>
          </cell>
          <cell r="G856">
            <v>67750</v>
          </cell>
          <cell r="H856">
            <v>67750</v>
          </cell>
          <cell r="I856">
            <v>67750</v>
          </cell>
          <cell r="J856">
            <v>67750</v>
          </cell>
          <cell r="K856">
            <v>67750</v>
          </cell>
          <cell r="L856">
            <v>67750</v>
          </cell>
          <cell r="M856">
            <v>67750</v>
          </cell>
          <cell r="N856">
            <v>813000</v>
          </cell>
          <cell r="O856">
            <v>683689</v>
          </cell>
        </row>
        <row r="857">
          <cell r="B857">
            <v>57118.333333333336</v>
          </cell>
          <cell r="C857">
            <v>57118.333333333336</v>
          </cell>
          <cell r="D857">
            <v>57118.333333333336</v>
          </cell>
          <cell r="E857">
            <v>57118.333333333336</v>
          </cell>
          <cell r="F857">
            <v>57118.333333333336</v>
          </cell>
          <cell r="G857">
            <v>57118.333333333336</v>
          </cell>
          <cell r="H857">
            <v>57118.333333333336</v>
          </cell>
          <cell r="I857">
            <v>57118.333333333336</v>
          </cell>
          <cell r="J857">
            <v>57118.333333333336</v>
          </cell>
          <cell r="K857">
            <v>57118.333333333336</v>
          </cell>
          <cell r="L857">
            <v>57118.333333333336</v>
          </cell>
          <cell r="M857">
            <v>57118.333333333336</v>
          </cell>
          <cell r="N857">
            <v>685420</v>
          </cell>
          <cell r="O857">
            <v>274136</v>
          </cell>
        </row>
        <row r="858">
          <cell r="B858">
            <v>0</v>
          </cell>
          <cell r="C858">
            <v>0</v>
          </cell>
          <cell r="D858">
            <v>0</v>
          </cell>
          <cell r="E858">
            <v>0</v>
          </cell>
          <cell r="F858">
            <v>0</v>
          </cell>
          <cell r="G858">
            <v>0</v>
          </cell>
          <cell r="H858">
            <v>0</v>
          </cell>
          <cell r="I858">
            <v>0</v>
          </cell>
          <cell r="J858">
            <v>0</v>
          </cell>
          <cell r="K858">
            <v>0</v>
          </cell>
          <cell r="L858">
            <v>0</v>
          </cell>
          <cell r="M858">
            <v>0</v>
          </cell>
          <cell r="N858">
            <v>0</v>
          </cell>
          <cell r="O858">
            <v>231272</v>
          </cell>
        </row>
        <row r="859">
          <cell r="B859">
            <v>0</v>
          </cell>
          <cell r="C859">
            <v>0</v>
          </cell>
          <cell r="D859">
            <v>0</v>
          </cell>
          <cell r="E859">
            <v>0</v>
          </cell>
          <cell r="F859">
            <v>0</v>
          </cell>
          <cell r="G859">
            <v>0</v>
          </cell>
          <cell r="H859">
            <v>0</v>
          </cell>
          <cell r="I859">
            <v>0</v>
          </cell>
          <cell r="J859">
            <v>0</v>
          </cell>
          <cell r="K859">
            <v>0</v>
          </cell>
          <cell r="L859">
            <v>0</v>
          </cell>
          <cell r="M859">
            <v>0</v>
          </cell>
          <cell r="N859">
            <v>0</v>
          </cell>
          <cell r="O859">
            <v>0</v>
          </cell>
        </row>
        <row r="860">
          <cell r="B860">
            <v>0</v>
          </cell>
          <cell r="C860">
            <v>0</v>
          </cell>
          <cell r="D860">
            <v>0</v>
          </cell>
          <cell r="E860">
            <v>0</v>
          </cell>
          <cell r="F860">
            <v>0</v>
          </cell>
          <cell r="G860">
            <v>0</v>
          </cell>
          <cell r="H860">
            <v>0</v>
          </cell>
          <cell r="I860">
            <v>0</v>
          </cell>
          <cell r="J860">
            <v>0</v>
          </cell>
          <cell r="K860">
            <v>0</v>
          </cell>
          <cell r="L860">
            <v>0</v>
          </cell>
          <cell r="M860">
            <v>0</v>
          </cell>
          <cell r="N860">
            <v>0</v>
          </cell>
          <cell r="O860">
            <v>0</v>
          </cell>
        </row>
        <row r="861">
          <cell r="B861">
            <v>0</v>
          </cell>
          <cell r="C861">
            <v>0</v>
          </cell>
          <cell r="D861">
            <v>0</v>
          </cell>
          <cell r="E861">
            <v>0</v>
          </cell>
          <cell r="F861">
            <v>0</v>
          </cell>
          <cell r="G861">
            <v>0</v>
          </cell>
          <cell r="H861">
            <v>0</v>
          </cell>
          <cell r="I861">
            <v>0</v>
          </cell>
          <cell r="J861">
            <v>0</v>
          </cell>
          <cell r="K861">
            <v>0</v>
          </cell>
          <cell r="L861">
            <v>0</v>
          </cell>
          <cell r="M861">
            <v>0</v>
          </cell>
          <cell r="N861">
            <v>0</v>
          </cell>
          <cell r="O861">
            <v>0</v>
          </cell>
        </row>
        <row r="862">
          <cell r="B862">
            <v>93550</v>
          </cell>
          <cell r="C862">
            <v>93550</v>
          </cell>
          <cell r="D862">
            <v>93550</v>
          </cell>
          <cell r="E862">
            <v>93550</v>
          </cell>
          <cell r="F862">
            <v>93550</v>
          </cell>
          <cell r="G862">
            <v>93550</v>
          </cell>
          <cell r="H862">
            <v>93550</v>
          </cell>
          <cell r="I862">
            <v>93550</v>
          </cell>
          <cell r="J862">
            <v>93550</v>
          </cell>
          <cell r="K862">
            <v>93550</v>
          </cell>
          <cell r="L862">
            <v>93550</v>
          </cell>
          <cell r="M862">
            <v>93550</v>
          </cell>
          <cell r="N862">
            <v>1122600</v>
          </cell>
          <cell r="O862">
            <v>861157</v>
          </cell>
        </row>
        <row r="863">
          <cell r="B863">
            <v>34100</v>
          </cell>
          <cell r="C863">
            <v>34100</v>
          </cell>
          <cell r="D863">
            <v>34100</v>
          </cell>
          <cell r="E863">
            <v>34100</v>
          </cell>
          <cell r="F863">
            <v>34100</v>
          </cell>
          <cell r="G863">
            <v>34100</v>
          </cell>
          <cell r="H863">
            <v>34100</v>
          </cell>
          <cell r="I863">
            <v>34100</v>
          </cell>
          <cell r="J863">
            <v>34100</v>
          </cell>
          <cell r="K863">
            <v>34100</v>
          </cell>
          <cell r="L863">
            <v>34100</v>
          </cell>
          <cell r="M863">
            <v>34100</v>
          </cell>
          <cell r="N863">
            <v>409200</v>
          </cell>
          <cell r="O863">
            <v>758670</v>
          </cell>
        </row>
        <row r="864">
          <cell r="B864">
            <v>35833.333333333336</v>
          </cell>
          <cell r="C864">
            <v>35833.333333333336</v>
          </cell>
          <cell r="D864">
            <v>35833.333333333336</v>
          </cell>
          <cell r="E864">
            <v>35833.333333333336</v>
          </cell>
          <cell r="F864">
            <v>35833.333333333336</v>
          </cell>
          <cell r="G864">
            <v>35833.333333333336</v>
          </cell>
          <cell r="H864">
            <v>35833.333333333336</v>
          </cell>
          <cell r="I864">
            <v>35833.333333333336</v>
          </cell>
          <cell r="J864">
            <v>35833.333333333336</v>
          </cell>
          <cell r="K864">
            <v>35833.333333333336</v>
          </cell>
          <cell r="L864">
            <v>35833.333333333336</v>
          </cell>
          <cell r="M864">
            <v>35833.333333333336</v>
          </cell>
          <cell r="N864">
            <v>429999.99999999994</v>
          </cell>
          <cell r="O864">
            <v>3135617</v>
          </cell>
        </row>
        <row r="865">
          <cell r="B865">
            <v>0</v>
          </cell>
          <cell r="C865">
            <v>0</v>
          </cell>
          <cell r="D865">
            <v>0</v>
          </cell>
          <cell r="E865">
            <v>0</v>
          </cell>
          <cell r="F865">
            <v>0</v>
          </cell>
          <cell r="G865">
            <v>0</v>
          </cell>
          <cell r="H865">
            <v>0</v>
          </cell>
          <cell r="I865">
            <v>0</v>
          </cell>
          <cell r="J865">
            <v>0</v>
          </cell>
          <cell r="K865">
            <v>0</v>
          </cell>
          <cell r="L865">
            <v>0</v>
          </cell>
          <cell r="M865">
            <v>0</v>
          </cell>
          <cell r="N865">
            <v>0</v>
          </cell>
          <cell r="O865">
            <v>0</v>
          </cell>
        </row>
        <row r="866">
          <cell r="B866">
            <v>500</v>
          </cell>
          <cell r="C866">
            <v>500</v>
          </cell>
          <cell r="D866">
            <v>500</v>
          </cell>
          <cell r="E866">
            <v>500</v>
          </cell>
          <cell r="F866">
            <v>500</v>
          </cell>
          <cell r="G866">
            <v>500</v>
          </cell>
          <cell r="H866">
            <v>500</v>
          </cell>
          <cell r="I866">
            <v>500</v>
          </cell>
          <cell r="J866">
            <v>500</v>
          </cell>
          <cell r="K866">
            <v>500</v>
          </cell>
          <cell r="L866">
            <v>500</v>
          </cell>
          <cell r="M866">
            <v>500</v>
          </cell>
          <cell r="N866">
            <v>6000</v>
          </cell>
          <cell r="O866">
            <v>0</v>
          </cell>
        </row>
        <row r="867">
          <cell r="B867">
            <v>777500</v>
          </cell>
          <cell r="C867">
            <v>777500</v>
          </cell>
          <cell r="D867">
            <v>777500</v>
          </cell>
          <cell r="E867">
            <v>777500</v>
          </cell>
          <cell r="F867">
            <v>777500</v>
          </cell>
          <cell r="G867">
            <v>777500</v>
          </cell>
          <cell r="H867">
            <v>777500</v>
          </cell>
          <cell r="I867">
            <v>777500</v>
          </cell>
          <cell r="J867">
            <v>777500</v>
          </cell>
          <cell r="K867">
            <v>777500</v>
          </cell>
          <cell r="L867">
            <v>777500</v>
          </cell>
          <cell r="M867">
            <v>777500</v>
          </cell>
          <cell r="N867">
            <v>9330000</v>
          </cell>
          <cell r="O867">
            <v>2250688</v>
          </cell>
        </row>
        <row r="868">
          <cell r="B868">
            <v>220916.66666666666</v>
          </cell>
          <cell r="C868">
            <v>220916.66666666666</v>
          </cell>
          <cell r="D868">
            <v>220916.66666666666</v>
          </cell>
          <cell r="E868">
            <v>220916.66666666666</v>
          </cell>
          <cell r="F868">
            <v>220916.66666666666</v>
          </cell>
          <cell r="G868">
            <v>220916.66666666666</v>
          </cell>
          <cell r="H868">
            <v>220916.66666666666</v>
          </cell>
          <cell r="I868">
            <v>220916.66666666666</v>
          </cell>
          <cell r="J868">
            <v>220916.66666666666</v>
          </cell>
          <cell r="K868">
            <v>220916.66666666666</v>
          </cell>
          <cell r="L868">
            <v>220916.66666666666</v>
          </cell>
          <cell r="M868">
            <v>220916.66666666666</v>
          </cell>
          <cell r="N868">
            <v>2651000</v>
          </cell>
          <cell r="O868">
            <v>1476779</v>
          </cell>
        </row>
        <row r="869">
          <cell r="C869">
            <v>0</v>
          </cell>
          <cell r="D869">
            <v>0</v>
          </cell>
          <cell r="E869">
            <v>0</v>
          </cell>
          <cell r="F869">
            <v>0</v>
          </cell>
          <cell r="G869">
            <v>0</v>
          </cell>
          <cell r="H869">
            <v>0</v>
          </cell>
          <cell r="I869">
            <v>0</v>
          </cell>
          <cell r="J869">
            <v>0</v>
          </cell>
          <cell r="K869">
            <v>0</v>
          </cell>
          <cell r="L869">
            <v>0</v>
          </cell>
          <cell r="M869">
            <v>0</v>
          </cell>
          <cell r="N869">
            <v>0</v>
          </cell>
          <cell r="O869">
            <v>0</v>
          </cell>
        </row>
        <row r="870">
          <cell r="B870">
            <v>521250</v>
          </cell>
          <cell r="C870">
            <v>521250</v>
          </cell>
          <cell r="D870">
            <v>521250</v>
          </cell>
          <cell r="E870">
            <v>521250</v>
          </cell>
          <cell r="F870">
            <v>521250</v>
          </cell>
          <cell r="G870">
            <v>521250</v>
          </cell>
          <cell r="H870">
            <v>521250</v>
          </cell>
          <cell r="I870">
            <v>521250</v>
          </cell>
          <cell r="J870">
            <v>521250</v>
          </cell>
          <cell r="K870">
            <v>521250</v>
          </cell>
          <cell r="L870">
            <v>521250</v>
          </cell>
          <cell r="M870">
            <v>521250</v>
          </cell>
          <cell r="N870">
            <v>6255000</v>
          </cell>
          <cell r="O870">
            <v>4047464</v>
          </cell>
        </row>
        <row r="871">
          <cell r="B871">
            <v>38083.333333333336</v>
          </cell>
          <cell r="C871">
            <v>38083.333333333336</v>
          </cell>
          <cell r="D871">
            <v>38083.333333333336</v>
          </cell>
          <cell r="E871">
            <v>38083.333333333336</v>
          </cell>
          <cell r="F871">
            <v>38083.333333333336</v>
          </cell>
          <cell r="G871">
            <v>38083.333333333336</v>
          </cell>
          <cell r="H871">
            <v>38083.333333333336</v>
          </cell>
          <cell r="I871">
            <v>38083.333333333336</v>
          </cell>
          <cell r="J871">
            <v>38083.333333333336</v>
          </cell>
          <cell r="K871">
            <v>38083.333333333336</v>
          </cell>
          <cell r="L871">
            <v>38083.333333333336</v>
          </cell>
          <cell r="M871">
            <v>38083.333333333336</v>
          </cell>
          <cell r="N871">
            <v>456999.99999999994</v>
          </cell>
          <cell r="O871">
            <v>372126</v>
          </cell>
        </row>
        <row r="872">
          <cell r="B872">
            <v>31333.333333333332</v>
          </cell>
          <cell r="C872">
            <v>31333.333333333332</v>
          </cell>
          <cell r="D872">
            <v>31333.333333333332</v>
          </cell>
          <cell r="E872">
            <v>31333.333333333332</v>
          </cell>
          <cell r="F872">
            <v>31333.333333333332</v>
          </cell>
          <cell r="G872">
            <v>31333.333333333332</v>
          </cell>
          <cell r="H872">
            <v>31333.333333333332</v>
          </cell>
          <cell r="I872">
            <v>31333.333333333332</v>
          </cell>
          <cell r="J872">
            <v>31333.333333333332</v>
          </cell>
          <cell r="K872">
            <v>31333.333333333332</v>
          </cell>
          <cell r="L872">
            <v>31333.333333333332</v>
          </cell>
          <cell r="M872">
            <v>31333.333333333332</v>
          </cell>
          <cell r="N872">
            <v>375999.99999999994</v>
          </cell>
          <cell r="O872">
            <v>366541</v>
          </cell>
        </row>
        <row r="873">
          <cell r="B873">
            <v>12500</v>
          </cell>
          <cell r="C873">
            <v>12500</v>
          </cell>
          <cell r="D873">
            <v>12500</v>
          </cell>
          <cell r="E873">
            <v>12500</v>
          </cell>
          <cell r="F873">
            <v>12500</v>
          </cell>
          <cell r="G873">
            <v>12500</v>
          </cell>
          <cell r="H873">
            <v>12500</v>
          </cell>
          <cell r="I873">
            <v>12500</v>
          </cell>
          <cell r="J873">
            <v>12500</v>
          </cell>
          <cell r="K873">
            <v>12500</v>
          </cell>
          <cell r="L873">
            <v>12500</v>
          </cell>
          <cell r="M873">
            <v>12500</v>
          </cell>
          <cell r="N873">
            <v>150000</v>
          </cell>
          <cell r="O873">
            <v>368351</v>
          </cell>
        </row>
        <row r="874">
          <cell r="B874">
            <v>226000</v>
          </cell>
          <cell r="C874">
            <v>226000</v>
          </cell>
          <cell r="D874">
            <v>226000</v>
          </cell>
          <cell r="E874">
            <v>226000</v>
          </cell>
          <cell r="F874">
            <v>226000</v>
          </cell>
          <cell r="G874">
            <v>226000</v>
          </cell>
          <cell r="H874">
            <v>226000</v>
          </cell>
          <cell r="I874">
            <v>226000</v>
          </cell>
          <cell r="J874">
            <v>226000</v>
          </cell>
          <cell r="K874">
            <v>226000</v>
          </cell>
          <cell r="L874">
            <v>226000</v>
          </cell>
          <cell r="M874">
            <v>226000</v>
          </cell>
          <cell r="N874">
            <v>2712000</v>
          </cell>
          <cell r="O874">
            <v>2177994</v>
          </cell>
        </row>
        <row r="875">
          <cell r="B875">
            <v>0</v>
          </cell>
          <cell r="C875">
            <v>0</v>
          </cell>
          <cell r="D875">
            <v>0</v>
          </cell>
          <cell r="E875">
            <v>0</v>
          </cell>
          <cell r="F875">
            <v>0</v>
          </cell>
          <cell r="G875">
            <v>0</v>
          </cell>
          <cell r="H875">
            <v>0</v>
          </cell>
          <cell r="I875">
            <v>0</v>
          </cell>
          <cell r="J875">
            <v>0</v>
          </cell>
          <cell r="K875">
            <v>0</v>
          </cell>
          <cell r="L875">
            <v>0</v>
          </cell>
          <cell r="M875">
            <v>0</v>
          </cell>
          <cell r="N875">
            <v>0</v>
          </cell>
          <cell r="O875">
            <v>14401</v>
          </cell>
        </row>
        <row r="876">
          <cell r="B876">
            <v>0</v>
          </cell>
          <cell r="C876">
            <v>0</v>
          </cell>
          <cell r="D876">
            <v>0</v>
          </cell>
          <cell r="E876">
            <v>0</v>
          </cell>
          <cell r="F876">
            <v>0</v>
          </cell>
          <cell r="G876">
            <v>0</v>
          </cell>
          <cell r="H876">
            <v>0</v>
          </cell>
          <cell r="I876">
            <v>0</v>
          </cell>
          <cell r="J876">
            <v>0</v>
          </cell>
          <cell r="K876">
            <v>0</v>
          </cell>
          <cell r="L876">
            <v>0</v>
          </cell>
          <cell r="M876">
            <v>0</v>
          </cell>
          <cell r="N876">
            <v>0</v>
          </cell>
          <cell r="O876">
            <v>0</v>
          </cell>
        </row>
        <row r="877">
          <cell r="B877">
            <v>0</v>
          </cell>
          <cell r="C877">
            <v>0</v>
          </cell>
          <cell r="D877">
            <v>0</v>
          </cell>
          <cell r="E877">
            <v>0</v>
          </cell>
          <cell r="F877">
            <v>0</v>
          </cell>
          <cell r="G877">
            <v>0</v>
          </cell>
          <cell r="H877">
            <v>0</v>
          </cell>
          <cell r="I877">
            <v>0</v>
          </cell>
          <cell r="J877">
            <v>0</v>
          </cell>
          <cell r="K877">
            <v>0</v>
          </cell>
          <cell r="L877">
            <v>0</v>
          </cell>
          <cell r="M877">
            <v>0</v>
          </cell>
          <cell r="N877">
            <v>0</v>
          </cell>
          <cell r="O877">
            <v>0</v>
          </cell>
        </row>
        <row r="878">
          <cell r="B878">
            <v>0</v>
          </cell>
          <cell r="C878">
            <v>0</v>
          </cell>
          <cell r="D878">
            <v>0</v>
          </cell>
          <cell r="E878">
            <v>0</v>
          </cell>
          <cell r="F878">
            <v>0</v>
          </cell>
          <cell r="G878">
            <v>0</v>
          </cell>
          <cell r="H878">
            <v>0</v>
          </cell>
          <cell r="I878">
            <v>0</v>
          </cell>
          <cell r="J878">
            <v>0</v>
          </cell>
          <cell r="K878">
            <v>0</v>
          </cell>
          <cell r="L878">
            <v>0</v>
          </cell>
          <cell r="M878">
            <v>0</v>
          </cell>
          <cell r="N878">
            <v>0</v>
          </cell>
          <cell r="O878">
            <v>0</v>
          </cell>
        </row>
        <row r="879">
          <cell r="B879">
            <v>232533.33333333334</v>
          </cell>
          <cell r="C879">
            <v>232533.33333333334</v>
          </cell>
          <cell r="D879">
            <v>232533.33333333334</v>
          </cell>
          <cell r="E879">
            <v>232533.33333333334</v>
          </cell>
          <cell r="F879">
            <v>232533.33333333334</v>
          </cell>
          <cell r="G879">
            <v>232533.33333333334</v>
          </cell>
          <cell r="H879">
            <v>232533.33333333334</v>
          </cell>
          <cell r="I879">
            <v>232533.33333333334</v>
          </cell>
          <cell r="J879">
            <v>232533.33333333334</v>
          </cell>
          <cell r="K879">
            <v>232533.33333333334</v>
          </cell>
          <cell r="L879">
            <v>232533.33333333334</v>
          </cell>
          <cell r="M879">
            <v>232533.33333333334</v>
          </cell>
          <cell r="N879">
            <v>2790400</v>
          </cell>
          <cell r="O879">
            <v>303414</v>
          </cell>
        </row>
        <row r="880">
          <cell r="B880">
            <v>87500</v>
          </cell>
          <cell r="C880">
            <v>87500</v>
          </cell>
          <cell r="D880">
            <v>87500</v>
          </cell>
          <cell r="E880">
            <v>87500</v>
          </cell>
          <cell r="F880">
            <v>87500</v>
          </cell>
          <cell r="G880">
            <v>87500</v>
          </cell>
          <cell r="H880">
            <v>87500</v>
          </cell>
          <cell r="I880">
            <v>87500</v>
          </cell>
          <cell r="J880">
            <v>87500</v>
          </cell>
          <cell r="K880">
            <v>87500</v>
          </cell>
          <cell r="L880">
            <v>87500</v>
          </cell>
          <cell r="M880">
            <v>87500</v>
          </cell>
          <cell r="N880">
            <v>1050000</v>
          </cell>
          <cell r="O880">
            <v>352422</v>
          </cell>
        </row>
        <row r="881">
          <cell r="C881">
            <v>0</v>
          </cell>
          <cell r="D881">
            <v>0</v>
          </cell>
          <cell r="E881">
            <v>0</v>
          </cell>
          <cell r="F881">
            <v>0</v>
          </cell>
          <cell r="G881">
            <v>0</v>
          </cell>
          <cell r="H881">
            <v>0</v>
          </cell>
          <cell r="I881">
            <v>0</v>
          </cell>
          <cell r="J881">
            <v>0</v>
          </cell>
          <cell r="K881">
            <v>0</v>
          </cell>
          <cell r="L881">
            <v>0</v>
          </cell>
          <cell r="M881">
            <v>0</v>
          </cell>
          <cell r="N881">
            <v>0</v>
          </cell>
          <cell r="O881">
            <v>0</v>
          </cell>
        </row>
        <row r="882">
          <cell r="B882">
            <v>66666.666666666672</v>
          </cell>
          <cell r="C882">
            <v>66666.666666666672</v>
          </cell>
          <cell r="D882">
            <v>66666.666666666672</v>
          </cell>
          <cell r="E882">
            <v>66666.666666666672</v>
          </cell>
          <cell r="F882">
            <v>66666.666666666672</v>
          </cell>
          <cell r="G882">
            <v>66666.666666666672</v>
          </cell>
          <cell r="H882">
            <v>66666.666666666672</v>
          </cell>
          <cell r="I882">
            <v>66666.666666666672</v>
          </cell>
          <cell r="J882">
            <v>66666.666666666672</v>
          </cell>
          <cell r="K882">
            <v>66666.666666666672</v>
          </cell>
          <cell r="L882">
            <v>66666.666666666672</v>
          </cell>
          <cell r="M882">
            <v>66666.666666666672</v>
          </cell>
          <cell r="N882">
            <v>799999.99999999988</v>
          </cell>
          <cell r="O882">
            <v>260727</v>
          </cell>
        </row>
        <row r="883">
          <cell r="C883">
            <v>0</v>
          </cell>
          <cell r="D883">
            <v>0</v>
          </cell>
          <cell r="E883">
            <v>0</v>
          </cell>
          <cell r="F883">
            <v>0</v>
          </cell>
          <cell r="G883">
            <v>0</v>
          </cell>
          <cell r="H883">
            <v>0</v>
          </cell>
          <cell r="I883">
            <v>0</v>
          </cell>
          <cell r="J883">
            <v>0</v>
          </cell>
          <cell r="K883">
            <v>0</v>
          </cell>
          <cell r="L883">
            <v>0</v>
          </cell>
          <cell r="M883">
            <v>0</v>
          </cell>
          <cell r="N883">
            <v>0</v>
          </cell>
          <cell r="O883">
            <v>0</v>
          </cell>
        </row>
        <row r="884">
          <cell r="C884">
            <v>0</v>
          </cell>
          <cell r="D884">
            <v>0</v>
          </cell>
          <cell r="E884">
            <v>0</v>
          </cell>
          <cell r="F884">
            <v>0</v>
          </cell>
          <cell r="G884">
            <v>0</v>
          </cell>
          <cell r="H884">
            <v>0</v>
          </cell>
          <cell r="I884">
            <v>0</v>
          </cell>
          <cell r="J884">
            <v>0</v>
          </cell>
          <cell r="K884">
            <v>0</v>
          </cell>
          <cell r="L884">
            <v>0</v>
          </cell>
          <cell r="M884">
            <v>0</v>
          </cell>
          <cell r="N884">
            <v>0</v>
          </cell>
          <cell r="O884">
            <v>0</v>
          </cell>
        </row>
        <row r="885">
          <cell r="C885">
            <v>0</v>
          </cell>
          <cell r="D885">
            <v>0</v>
          </cell>
          <cell r="E885">
            <v>0</v>
          </cell>
          <cell r="F885">
            <v>0</v>
          </cell>
          <cell r="G885">
            <v>0</v>
          </cell>
          <cell r="H885">
            <v>0</v>
          </cell>
          <cell r="I885">
            <v>0</v>
          </cell>
          <cell r="J885">
            <v>0</v>
          </cell>
          <cell r="K885">
            <v>0</v>
          </cell>
          <cell r="L885">
            <v>0</v>
          </cell>
          <cell r="M885">
            <v>0</v>
          </cell>
          <cell r="N885">
            <v>0</v>
          </cell>
          <cell r="O885">
            <v>0</v>
          </cell>
        </row>
        <row r="886">
          <cell r="B886">
            <v>5261850.333333333</v>
          </cell>
          <cell r="C886">
            <v>5261850.333333333</v>
          </cell>
          <cell r="D886">
            <v>5261850.333333333</v>
          </cell>
          <cell r="E886">
            <v>5261850.333333333</v>
          </cell>
          <cell r="F886">
            <v>5261850.333333333</v>
          </cell>
          <cell r="G886">
            <v>5261850.333333333</v>
          </cell>
          <cell r="H886">
            <v>5261850.333333333</v>
          </cell>
          <cell r="I886">
            <v>5261850.333333333</v>
          </cell>
          <cell r="J886">
            <v>5261850.333333333</v>
          </cell>
          <cell r="K886">
            <v>5261850.333333333</v>
          </cell>
          <cell r="L886">
            <v>5261850.333333333</v>
          </cell>
          <cell r="M886">
            <v>5261850.333333333</v>
          </cell>
          <cell r="N886">
            <v>63142204.000000007</v>
          </cell>
          <cell r="O886">
            <v>42059970</v>
          </cell>
        </row>
        <row r="887">
          <cell r="N887">
            <v>54799755</v>
          </cell>
        </row>
        <row r="888">
          <cell r="B888">
            <v>63142204</v>
          </cell>
          <cell r="C888">
            <v>138620000</v>
          </cell>
          <cell r="D888">
            <v>201762204</v>
          </cell>
          <cell r="E888">
            <v>193419755</v>
          </cell>
          <cell r="F888">
            <v>8342449</v>
          </cell>
          <cell r="P888">
            <v>17988460.5</v>
          </cell>
        </row>
        <row r="892">
          <cell r="B892" t="str">
            <v xml:space="preserve">Corporate, Admin. &amp; Finance Budget                                                                                                                                                                                                                             </v>
          </cell>
          <cell r="N892" t="str">
            <v>TOTAL</v>
          </cell>
          <cell r="O892" t="str">
            <v>ACTUAL UPTO APRIL '00</v>
          </cell>
        </row>
        <row r="894">
          <cell r="B894">
            <v>548</v>
          </cell>
          <cell r="C894">
            <v>579</v>
          </cell>
          <cell r="D894">
            <v>610</v>
          </cell>
          <cell r="E894">
            <v>641</v>
          </cell>
          <cell r="F894">
            <v>672</v>
          </cell>
          <cell r="G894">
            <v>703</v>
          </cell>
          <cell r="H894">
            <v>734</v>
          </cell>
          <cell r="I894">
            <v>765</v>
          </cell>
          <cell r="J894">
            <v>796</v>
          </cell>
          <cell r="K894">
            <v>827</v>
          </cell>
          <cell r="L894">
            <v>858</v>
          </cell>
          <cell r="M894">
            <v>889</v>
          </cell>
        </row>
        <row r="895">
          <cell r="B895">
            <v>3031422.6666666665</v>
          </cell>
          <cell r="C895">
            <v>3031422.6666666665</v>
          </cell>
          <cell r="D895">
            <v>3031422.6666666665</v>
          </cell>
          <cell r="E895">
            <v>3031422.6666666665</v>
          </cell>
          <cell r="F895">
            <v>3031422.6666666665</v>
          </cell>
          <cell r="G895">
            <v>3031422.6666666665</v>
          </cell>
          <cell r="H895">
            <v>3031422.6666666665</v>
          </cell>
          <cell r="I895">
            <v>3031422.6666666665</v>
          </cell>
          <cell r="J895">
            <v>3031422.6666666665</v>
          </cell>
          <cell r="K895">
            <v>3031422.6666666665</v>
          </cell>
          <cell r="L895">
            <v>3031422.6666666665</v>
          </cell>
          <cell r="M895">
            <v>3031422.6666666665</v>
          </cell>
          <cell r="N895">
            <v>36377072.000000007</v>
          </cell>
          <cell r="O895">
            <v>32304059</v>
          </cell>
          <cell r="P895">
            <v>36377072.000000007</v>
          </cell>
        </row>
        <row r="896">
          <cell r="B896">
            <v>0</v>
          </cell>
          <cell r="C896">
            <v>0</v>
          </cell>
          <cell r="D896">
            <v>0</v>
          </cell>
          <cell r="E896">
            <v>0</v>
          </cell>
          <cell r="F896">
            <v>0</v>
          </cell>
          <cell r="G896">
            <v>0</v>
          </cell>
          <cell r="H896">
            <v>0</v>
          </cell>
          <cell r="I896">
            <v>0</v>
          </cell>
          <cell r="J896">
            <v>0</v>
          </cell>
          <cell r="K896">
            <v>0</v>
          </cell>
          <cell r="L896">
            <v>0</v>
          </cell>
          <cell r="M896">
            <v>0</v>
          </cell>
          <cell r="N896">
            <v>0</v>
          </cell>
          <cell r="O896">
            <v>94342</v>
          </cell>
          <cell r="P896">
            <v>0</v>
          </cell>
        </row>
        <row r="897">
          <cell r="B897">
            <v>112155.33333333333</v>
          </cell>
          <cell r="C897">
            <v>112155.33333333333</v>
          </cell>
          <cell r="D897">
            <v>112155.33333333333</v>
          </cell>
          <cell r="E897">
            <v>112155.33333333333</v>
          </cell>
          <cell r="F897">
            <v>112155.33333333333</v>
          </cell>
          <cell r="G897">
            <v>112155.33333333333</v>
          </cell>
          <cell r="H897">
            <v>112155.33333333333</v>
          </cell>
          <cell r="I897">
            <v>112155.33333333333</v>
          </cell>
          <cell r="J897">
            <v>112155.33333333333</v>
          </cell>
          <cell r="K897">
            <v>112155.33333333333</v>
          </cell>
          <cell r="L897">
            <v>112155.33333333333</v>
          </cell>
          <cell r="M897">
            <v>112155.33333333333</v>
          </cell>
          <cell r="N897">
            <v>1345864</v>
          </cell>
          <cell r="O897">
            <v>182502</v>
          </cell>
          <cell r="P897">
            <v>1345864</v>
          </cell>
        </row>
        <row r="898">
          <cell r="B898">
            <v>183750</v>
          </cell>
          <cell r="C898">
            <v>183750</v>
          </cell>
          <cell r="D898">
            <v>183750</v>
          </cell>
          <cell r="E898">
            <v>183750</v>
          </cell>
          <cell r="F898">
            <v>183750</v>
          </cell>
          <cell r="G898">
            <v>183750</v>
          </cell>
          <cell r="H898">
            <v>183750</v>
          </cell>
          <cell r="I898">
            <v>183750</v>
          </cell>
          <cell r="J898">
            <v>183750</v>
          </cell>
          <cell r="K898">
            <v>183750</v>
          </cell>
          <cell r="L898">
            <v>183750</v>
          </cell>
          <cell r="M898">
            <v>183750</v>
          </cell>
          <cell r="N898">
            <v>2205000</v>
          </cell>
          <cell r="O898">
            <v>1015628</v>
          </cell>
          <cell r="P898">
            <v>2205000</v>
          </cell>
        </row>
        <row r="899">
          <cell r="B899">
            <v>44914.5</v>
          </cell>
          <cell r="C899">
            <v>44914.5</v>
          </cell>
          <cell r="D899">
            <v>44914.5</v>
          </cell>
          <cell r="E899">
            <v>44914.5</v>
          </cell>
          <cell r="F899">
            <v>44914.5</v>
          </cell>
          <cell r="G899">
            <v>44914.5</v>
          </cell>
          <cell r="H899">
            <v>44914.5</v>
          </cell>
          <cell r="I899">
            <v>44914.5</v>
          </cell>
          <cell r="J899">
            <v>44914.5</v>
          </cell>
          <cell r="K899">
            <v>44914.5</v>
          </cell>
          <cell r="L899">
            <v>44914.5</v>
          </cell>
          <cell r="M899">
            <v>44914.5</v>
          </cell>
          <cell r="N899">
            <v>538974</v>
          </cell>
          <cell r="O899">
            <v>451660</v>
          </cell>
          <cell r="P899">
            <v>-35838098.000000007</v>
          </cell>
        </row>
        <row r="900">
          <cell r="B900">
            <v>416666.66666666669</v>
          </cell>
          <cell r="C900">
            <v>416666.66666666669</v>
          </cell>
          <cell r="D900">
            <v>416666.66666666669</v>
          </cell>
          <cell r="E900">
            <v>416666.66666666669</v>
          </cell>
          <cell r="F900">
            <v>416666.66666666669</v>
          </cell>
          <cell r="G900">
            <v>416666.66666666669</v>
          </cell>
          <cell r="H900">
            <v>416666.66666666669</v>
          </cell>
          <cell r="I900">
            <v>416666.66666666669</v>
          </cell>
          <cell r="J900">
            <v>416666.66666666669</v>
          </cell>
          <cell r="K900">
            <v>416666.66666666669</v>
          </cell>
          <cell r="L900">
            <v>416666.66666666669</v>
          </cell>
          <cell r="M900">
            <v>416666.66666666669</v>
          </cell>
          <cell r="N900">
            <v>5000000</v>
          </cell>
          <cell r="O900">
            <v>0</v>
          </cell>
          <cell r="P900">
            <v>5000000</v>
          </cell>
          <cell r="T900">
            <v>75000</v>
          </cell>
          <cell r="U900">
            <v>500000</v>
          </cell>
        </row>
        <row r="901">
          <cell r="B901">
            <v>179666.66666666666</v>
          </cell>
          <cell r="C901">
            <v>179666.66666666666</v>
          </cell>
          <cell r="D901">
            <v>179666.66666666666</v>
          </cell>
          <cell r="E901">
            <v>179666.66666666666</v>
          </cell>
          <cell r="F901">
            <v>179666.66666666666</v>
          </cell>
          <cell r="G901">
            <v>179666.66666666666</v>
          </cell>
          <cell r="H901">
            <v>179666.66666666666</v>
          </cell>
          <cell r="I901">
            <v>179666.66666666666</v>
          </cell>
          <cell r="J901">
            <v>179666.66666666666</v>
          </cell>
          <cell r="K901">
            <v>179666.66666666666</v>
          </cell>
          <cell r="L901">
            <v>179666.66666666666</v>
          </cell>
          <cell r="M901">
            <v>179666.66666666666</v>
          </cell>
          <cell r="N901">
            <v>2156000.0000000005</v>
          </cell>
          <cell r="O901">
            <v>3164700</v>
          </cell>
          <cell r="P901">
            <v>810136.00000000047</v>
          </cell>
          <cell r="T901">
            <v>1000</v>
          </cell>
          <cell r="U901">
            <v>300000</v>
          </cell>
        </row>
        <row r="902">
          <cell r="B902">
            <v>30000</v>
          </cell>
          <cell r="C902">
            <v>30000</v>
          </cell>
          <cell r="D902">
            <v>30000</v>
          </cell>
          <cell r="E902">
            <v>30000</v>
          </cell>
          <cell r="F902">
            <v>30000</v>
          </cell>
          <cell r="G902">
            <v>30000</v>
          </cell>
          <cell r="H902">
            <v>30000</v>
          </cell>
          <cell r="I902">
            <v>30000</v>
          </cell>
          <cell r="J902">
            <v>30000</v>
          </cell>
          <cell r="K902">
            <v>30000</v>
          </cell>
          <cell r="L902">
            <v>30000</v>
          </cell>
          <cell r="M902">
            <v>30000</v>
          </cell>
          <cell r="N902">
            <v>360000</v>
          </cell>
          <cell r="P902">
            <v>-1845000</v>
          </cell>
          <cell r="T902">
            <v>5000</v>
          </cell>
          <cell r="U902">
            <v>3000000</v>
          </cell>
        </row>
        <row r="903">
          <cell r="B903">
            <v>21125</v>
          </cell>
          <cell r="C903">
            <v>21125</v>
          </cell>
          <cell r="D903">
            <v>21125</v>
          </cell>
          <cell r="E903">
            <v>21125</v>
          </cell>
          <cell r="F903">
            <v>21125</v>
          </cell>
          <cell r="G903">
            <v>21125</v>
          </cell>
          <cell r="H903">
            <v>21125</v>
          </cell>
          <cell r="I903">
            <v>21125</v>
          </cell>
          <cell r="J903">
            <v>21125</v>
          </cell>
          <cell r="K903">
            <v>21125</v>
          </cell>
          <cell r="L903">
            <v>21125</v>
          </cell>
          <cell r="M903">
            <v>21125</v>
          </cell>
          <cell r="N903">
            <v>253500</v>
          </cell>
          <cell r="O903">
            <v>175965</v>
          </cell>
          <cell r="P903">
            <v>-285474</v>
          </cell>
          <cell r="T903">
            <v>5000</v>
          </cell>
          <cell r="U903">
            <v>100000</v>
          </cell>
        </row>
        <row r="904">
          <cell r="B904">
            <v>211864.91666666666</v>
          </cell>
          <cell r="C904">
            <v>211864.91666666666</v>
          </cell>
          <cell r="D904">
            <v>211864.91666666666</v>
          </cell>
          <cell r="E904">
            <v>211864.91666666666</v>
          </cell>
          <cell r="F904">
            <v>211864.91666666666</v>
          </cell>
          <cell r="G904">
            <v>211864.91666666666</v>
          </cell>
          <cell r="H904">
            <v>211864.91666666666</v>
          </cell>
          <cell r="I904">
            <v>211864.91666666666</v>
          </cell>
          <cell r="J904">
            <v>211864.91666666666</v>
          </cell>
          <cell r="K904">
            <v>211864.91666666666</v>
          </cell>
          <cell r="L904">
            <v>211864.91666666666</v>
          </cell>
          <cell r="M904">
            <v>211864.91666666666</v>
          </cell>
          <cell r="N904">
            <v>2542379</v>
          </cell>
          <cell r="O904">
            <v>1569651</v>
          </cell>
          <cell r="P904">
            <v>-2457621</v>
          </cell>
          <cell r="R904">
            <v>1000000.0000000002</v>
          </cell>
          <cell r="T904">
            <v>150000</v>
          </cell>
          <cell r="U904">
            <v>400000</v>
          </cell>
        </row>
        <row r="905">
          <cell r="B905">
            <v>409583.33333333331</v>
          </cell>
          <cell r="C905">
            <v>409583.33333333331</v>
          </cell>
          <cell r="D905">
            <v>409583.33333333331</v>
          </cell>
          <cell r="E905">
            <v>409583.33333333331</v>
          </cell>
          <cell r="F905">
            <v>409583.33333333331</v>
          </cell>
          <cell r="G905">
            <v>409583.33333333331</v>
          </cell>
          <cell r="H905">
            <v>409583.33333333331</v>
          </cell>
          <cell r="I905">
            <v>409583.33333333331</v>
          </cell>
          <cell r="J905">
            <v>409583.33333333331</v>
          </cell>
          <cell r="K905">
            <v>409583.33333333331</v>
          </cell>
          <cell r="L905">
            <v>409583.33333333331</v>
          </cell>
          <cell r="M905">
            <v>409583.33333333331</v>
          </cell>
          <cell r="N905">
            <v>4915000</v>
          </cell>
          <cell r="O905">
            <v>3502932</v>
          </cell>
          <cell r="P905">
            <v>2758999.9999999995</v>
          </cell>
          <cell r="T905">
            <v>100000</v>
          </cell>
          <cell r="U905">
            <v>2000000</v>
          </cell>
        </row>
        <row r="906">
          <cell r="B906">
            <v>0</v>
          </cell>
          <cell r="C906">
            <v>0</v>
          </cell>
          <cell r="D906">
            <v>0</v>
          </cell>
          <cell r="E906">
            <v>0</v>
          </cell>
          <cell r="F906">
            <v>0</v>
          </cell>
          <cell r="G906">
            <v>0</v>
          </cell>
          <cell r="H906">
            <v>0</v>
          </cell>
          <cell r="I906">
            <v>0</v>
          </cell>
          <cell r="J906">
            <v>0</v>
          </cell>
          <cell r="K906">
            <v>0</v>
          </cell>
          <cell r="L906">
            <v>0</v>
          </cell>
          <cell r="M906">
            <v>0</v>
          </cell>
          <cell r="N906">
            <v>0</v>
          </cell>
          <cell r="O906">
            <v>0</v>
          </cell>
          <cell r="P906">
            <v>-360000</v>
          </cell>
          <cell r="T906">
            <v>10000</v>
          </cell>
          <cell r="U906">
            <v>500000</v>
          </cell>
        </row>
        <row r="907">
          <cell r="B907">
            <v>0</v>
          </cell>
          <cell r="C907">
            <v>0</v>
          </cell>
          <cell r="D907">
            <v>0</v>
          </cell>
          <cell r="E907">
            <v>0</v>
          </cell>
          <cell r="F907">
            <v>0</v>
          </cell>
          <cell r="G907">
            <v>0</v>
          </cell>
          <cell r="H907">
            <v>0</v>
          </cell>
          <cell r="I907">
            <v>0</v>
          </cell>
          <cell r="J907">
            <v>0</v>
          </cell>
          <cell r="K907">
            <v>0</v>
          </cell>
          <cell r="L907">
            <v>0</v>
          </cell>
          <cell r="M907">
            <v>0</v>
          </cell>
          <cell r="N907">
            <v>0</v>
          </cell>
          <cell r="O907">
            <v>0</v>
          </cell>
          <cell r="P907">
            <v>-253500</v>
          </cell>
          <cell r="T907">
            <v>2000</v>
          </cell>
          <cell r="U907">
            <v>50000</v>
          </cell>
        </row>
        <row r="908">
          <cell r="B908">
            <v>265646.66666666669</v>
          </cell>
          <cell r="C908">
            <v>265646.66666666669</v>
          </cell>
          <cell r="D908">
            <v>265646.66666666669</v>
          </cell>
          <cell r="E908">
            <v>265646.66666666669</v>
          </cell>
          <cell r="F908">
            <v>265646.66666666669</v>
          </cell>
          <cell r="G908">
            <v>265646.66666666669</v>
          </cell>
          <cell r="H908">
            <v>265646.66666666669</v>
          </cell>
          <cell r="I908">
            <v>265646.66666666669</v>
          </cell>
          <cell r="J908">
            <v>265646.66666666669</v>
          </cell>
          <cell r="K908">
            <v>265646.66666666669</v>
          </cell>
          <cell r="L908">
            <v>265646.66666666669</v>
          </cell>
          <cell r="M908">
            <v>265646.66666666669</v>
          </cell>
          <cell r="N908">
            <v>3187759.9999999995</v>
          </cell>
          <cell r="O908">
            <v>2205648</v>
          </cell>
          <cell r="P908">
            <v>645380.99999999953</v>
          </cell>
          <cell r="R908">
            <v>499999.99999999953</v>
          </cell>
          <cell r="T908">
            <v>10000</v>
          </cell>
          <cell r="U908">
            <v>300000</v>
          </cell>
        </row>
        <row r="909">
          <cell r="B909">
            <v>129491.66666666667</v>
          </cell>
          <cell r="C909">
            <v>129491.66666666667</v>
          </cell>
          <cell r="D909">
            <v>129491.66666666667</v>
          </cell>
          <cell r="E909">
            <v>129491.66666666667</v>
          </cell>
          <cell r="F909">
            <v>129491.66666666667</v>
          </cell>
          <cell r="G909">
            <v>129491.66666666667</v>
          </cell>
          <cell r="H909">
            <v>129491.66666666667</v>
          </cell>
          <cell r="I909">
            <v>129491.66666666667</v>
          </cell>
          <cell r="J909">
            <v>129491.66666666667</v>
          </cell>
          <cell r="K909">
            <v>129491.66666666667</v>
          </cell>
          <cell r="L909">
            <v>129491.66666666667</v>
          </cell>
          <cell r="M909">
            <v>129491.66666666667</v>
          </cell>
          <cell r="N909">
            <v>1553900.0000000002</v>
          </cell>
          <cell r="O909">
            <v>1216681</v>
          </cell>
          <cell r="P909">
            <v>-3361100</v>
          </cell>
          <cell r="T909">
            <v>15000</v>
          </cell>
          <cell r="U909">
            <v>3000000</v>
          </cell>
        </row>
        <row r="910">
          <cell r="B910">
            <v>250000</v>
          </cell>
          <cell r="C910">
            <v>250000</v>
          </cell>
          <cell r="D910">
            <v>250000</v>
          </cell>
          <cell r="E910">
            <v>250000</v>
          </cell>
          <cell r="F910">
            <v>250000</v>
          </cell>
          <cell r="G910">
            <v>250000</v>
          </cell>
          <cell r="H910">
            <v>250000</v>
          </cell>
          <cell r="I910">
            <v>250000</v>
          </cell>
          <cell r="J910">
            <v>250000</v>
          </cell>
          <cell r="K910">
            <v>250000</v>
          </cell>
          <cell r="L910">
            <v>250000</v>
          </cell>
          <cell r="M910">
            <v>250000</v>
          </cell>
          <cell r="N910">
            <v>3000000</v>
          </cell>
          <cell r="O910">
            <v>2555378</v>
          </cell>
          <cell r="P910">
            <v>3000000</v>
          </cell>
          <cell r="T910">
            <v>10000</v>
          </cell>
          <cell r="U910">
            <v>160000</v>
          </cell>
        </row>
        <row r="911">
          <cell r="B911">
            <v>578333.33333333337</v>
          </cell>
          <cell r="C911">
            <v>578333.33333333337</v>
          </cell>
          <cell r="D911">
            <v>578333.33333333337</v>
          </cell>
          <cell r="E911">
            <v>578333.33333333337</v>
          </cell>
          <cell r="F911">
            <v>578333.33333333337</v>
          </cell>
          <cell r="G911">
            <v>578333.33333333337</v>
          </cell>
          <cell r="H911">
            <v>578333.33333333337</v>
          </cell>
          <cell r="I911">
            <v>578333.33333333337</v>
          </cell>
          <cell r="J911">
            <v>578333.33333333337</v>
          </cell>
          <cell r="K911">
            <v>578333.33333333337</v>
          </cell>
          <cell r="L911">
            <v>578333.33333333337</v>
          </cell>
          <cell r="M911">
            <v>578333.33333333337</v>
          </cell>
          <cell r="N911">
            <v>6939999.9999999991</v>
          </cell>
          <cell r="O911">
            <v>4013389</v>
          </cell>
          <cell r="P911">
            <v>6939999.9999999991</v>
          </cell>
          <cell r="R911">
            <v>4999999.9999999991</v>
          </cell>
          <cell r="T911">
            <v>25000</v>
          </cell>
          <cell r="U911">
            <v>2000</v>
          </cell>
        </row>
        <row r="912">
          <cell r="B912">
            <v>0</v>
          </cell>
          <cell r="C912">
            <v>0</v>
          </cell>
          <cell r="D912">
            <v>0</v>
          </cell>
          <cell r="E912">
            <v>0</v>
          </cell>
          <cell r="F912">
            <v>0</v>
          </cell>
          <cell r="G912">
            <v>0</v>
          </cell>
          <cell r="H912">
            <v>0</v>
          </cell>
          <cell r="I912">
            <v>0</v>
          </cell>
          <cell r="J912">
            <v>0</v>
          </cell>
          <cell r="K912">
            <v>0</v>
          </cell>
          <cell r="L912">
            <v>0</v>
          </cell>
          <cell r="M912">
            <v>0</v>
          </cell>
          <cell r="N912">
            <v>0</v>
          </cell>
          <cell r="O912">
            <v>0</v>
          </cell>
          <cell r="P912">
            <v>-3187759.9999999995</v>
          </cell>
          <cell r="T912">
            <v>408000</v>
          </cell>
          <cell r="U912">
            <v>30000</v>
          </cell>
        </row>
        <row r="913">
          <cell r="B913">
            <v>137745.5</v>
          </cell>
          <cell r="C913">
            <v>137745.5</v>
          </cell>
          <cell r="D913">
            <v>137745.5</v>
          </cell>
          <cell r="E913">
            <v>137745.5</v>
          </cell>
          <cell r="F913">
            <v>137745.5</v>
          </cell>
          <cell r="G913">
            <v>137745.5</v>
          </cell>
          <cell r="H913">
            <v>137745.5</v>
          </cell>
          <cell r="I913">
            <v>137745.5</v>
          </cell>
          <cell r="J913">
            <v>137745.5</v>
          </cell>
          <cell r="K913">
            <v>137745.5</v>
          </cell>
          <cell r="L913">
            <v>137745.5</v>
          </cell>
          <cell r="M913">
            <v>137745.5</v>
          </cell>
          <cell r="N913">
            <v>1652946</v>
          </cell>
          <cell r="O913">
            <v>1199394</v>
          </cell>
          <cell r="P913">
            <v>99045.999999999767</v>
          </cell>
          <cell r="U913">
            <v>10000</v>
          </cell>
        </row>
        <row r="914">
          <cell r="B914">
            <v>0</v>
          </cell>
          <cell r="C914">
            <v>0</v>
          </cell>
          <cell r="D914">
            <v>0</v>
          </cell>
          <cell r="E914">
            <v>0</v>
          </cell>
          <cell r="F914">
            <v>0</v>
          </cell>
          <cell r="G914">
            <v>0</v>
          </cell>
          <cell r="H914">
            <v>0</v>
          </cell>
          <cell r="I914">
            <v>0</v>
          </cell>
          <cell r="J914">
            <v>0</v>
          </cell>
          <cell r="K914">
            <v>0</v>
          </cell>
          <cell r="L914">
            <v>0</v>
          </cell>
          <cell r="M914">
            <v>0</v>
          </cell>
          <cell r="N914">
            <v>0</v>
          </cell>
          <cell r="O914">
            <v>2500000</v>
          </cell>
          <cell r="P914">
            <v>-3000000</v>
          </cell>
          <cell r="U914">
            <v>150000</v>
          </cell>
        </row>
        <row r="915">
          <cell r="B915">
            <v>3416.6666666666665</v>
          </cell>
          <cell r="C915">
            <v>3416.6666666666665</v>
          </cell>
          <cell r="D915">
            <v>3416.6666666666665</v>
          </cell>
          <cell r="E915">
            <v>3416.6666666666665</v>
          </cell>
          <cell r="F915">
            <v>3416.6666666666665</v>
          </cell>
          <cell r="G915">
            <v>3416.6666666666665</v>
          </cell>
          <cell r="H915">
            <v>3416.6666666666665</v>
          </cell>
          <cell r="I915">
            <v>3416.6666666666665</v>
          </cell>
          <cell r="J915">
            <v>3416.6666666666665</v>
          </cell>
          <cell r="K915">
            <v>3416.6666666666665</v>
          </cell>
          <cell r="L915">
            <v>3416.6666666666665</v>
          </cell>
          <cell r="M915">
            <v>3416.6666666666665</v>
          </cell>
          <cell r="N915">
            <v>41000</v>
          </cell>
          <cell r="O915">
            <v>45713</v>
          </cell>
          <cell r="P915">
            <v>-6898999.9999999991</v>
          </cell>
          <cell r="U915">
            <v>250000</v>
          </cell>
        </row>
        <row r="916">
          <cell r="B916">
            <v>518750</v>
          </cell>
          <cell r="C916">
            <v>518750</v>
          </cell>
          <cell r="D916">
            <v>518750</v>
          </cell>
          <cell r="E916">
            <v>518750</v>
          </cell>
          <cell r="F916">
            <v>518750</v>
          </cell>
          <cell r="G916">
            <v>518750</v>
          </cell>
          <cell r="H916">
            <v>518750</v>
          </cell>
          <cell r="I916">
            <v>518750</v>
          </cell>
          <cell r="J916">
            <v>518750</v>
          </cell>
          <cell r="K916">
            <v>518750</v>
          </cell>
          <cell r="L916">
            <v>518750</v>
          </cell>
          <cell r="M916">
            <v>518750</v>
          </cell>
          <cell r="N916">
            <v>6225000</v>
          </cell>
          <cell r="O916">
            <v>5979240</v>
          </cell>
          <cell r="P916">
            <v>6225000</v>
          </cell>
          <cell r="U916">
            <v>200000</v>
          </cell>
        </row>
        <row r="917">
          <cell r="B917">
            <v>669583.33333333337</v>
          </cell>
          <cell r="C917">
            <v>669583.33333333337</v>
          </cell>
          <cell r="D917">
            <v>669583.33333333337</v>
          </cell>
          <cell r="E917">
            <v>669583.33333333337</v>
          </cell>
          <cell r="F917">
            <v>669583.33333333337</v>
          </cell>
          <cell r="G917">
            <v>669583.33333333337</v>
          </cell>
          <cell r="H917">
            <v>669583.33333333337</v>
          </cell>
          <cell r="I917">
            <v>669583.33333333337</v>
          </cell>
          <cell r="J917">
            <v>669583.33333333337</v>
          </cell>
          <cell r="K917">
            <v>669583.33333333337</v>
          </cell>
          <cell r="L917">
            <v>669583.33333333337</v>
          </cell>
          <cell r="M917">
            <v>669583.33333333337</v>
          </cell>
          <cell r="N917">
            <v>8034999.9999999991</v>
          </cell>
          <cell r="O917">
            <v>6071928</v>
          </cell>
          <cell r="P917">
            <v>6382053.9999999991</v>
          </cell>
          <cell r="R917">
            <v>1500000</v>
          </cell>
          <cell r="U917">
            <v>4000000</v>
          </cell>
        </row>
        <row r="918">
          <cell r="B918">
            <v>40708.333333333336</v>
          </cell>
          <cell r="C918">
            <v>40708.333333333336</v>
          </cell>
          <cell r="D918">
            <v>40708.333333333336</v>
          </cell>
          <cell r="E918">
            <v>40708.333333333336</v>
          </cell>
          <cell r="F918">
            <v>40708.333333333336</v>
          </cell>
          <cell r="G918">
            <v>40708.333333333336</v>
          </cell>
          <cell r="H918">
            <v>40708.333333333336</v>
          </cell>
          <cell r="I918">
            <v>40708.333333333336</v>
          </cell>
          <cell r="J918">
            <v>40708.333333333336</v>
          </cell>
          <cell r="K918">
            <v>40708.333333333336</v>
          </cell>
          <cell r="L918">
            <v>40708.333333333336</v>
          </cell>
          <cell r="M918">
            <v>40708.333333333336</v>
          </cell>
          <cell r="N918">
            <v>488499.99999999994</v>
          </cell>
          <cell r="O918">
            <v>358661</v>
          </cell>
          <cell r="P918">
            <v>488499.99999999994</v>
          </cell>
          <cell r="U918">
            <v>14952000</v>
          </cell>
        </row>
        <row r="919">
          <cell r="B919">
            <v>115833.33333333333</v>
          </cell>
          <cell r="C919">
            <v>115833.33333333333</v>
          </cell>
          <cell r="D919">
            <v>115833.33333333333</v>
          </cell>
          <cell r="E919">
            <v>115833.33333333333</v>
          </cell>
          <cell r="F919">
            <v>115833.33333333333</v>
          </cell>
          <cell r="G919">
            <v>115833.33333333333</v>
          </cell>
          <cell r="H919">
            <v>115833.33333333333</v>
          </cell>
          <cell r="I919">
            <v>115833.33333333333</v>
          </cell>
          <cell r="J919">
            <v>115833.33333333333</v>
          </cell>
          <cell r="K919">
            <v>115833.33333333333</v>
          </cell>
          <cell r="L919">
            <v>115833.33333333333</v>
          </cell>
          <cell r="M919">
            <v>115833.33333333333</v>
          </cell>
          <cell r="N919">
            <v>1390000</v>
          </cell>
          <cell r="O919">
            <v>1189760</v>
          </cell>
          <cell r="P919">
            <v>1349000</v>
          </cell>
        </row>
        <row r="920">
          <cell r="B920">
            <v>32083.333333333332</v>
          </cell>
          <cell r="C920">
            <v>32083.333333333332</v>
          </cell>
          <cell r="D920">
            <v>32083.333333333332</v>
          </cell>
          <cell r="E920">
            <v>32083.333333333332</v>
          </cell>
          <cell r="F920">
            <v>32083.333333333332</v>
          </cell>
          <cell r="G920">
            <v>32083.333333333332</v>
          </cell>
          <cell r="H920">
            <v>32083.333333333332</v>
          </cell>
          <cell r="I920">
            <v>32083.333333333332</v>
          </cell>
          <cell r="J920">
            <v>32083.333333333332</v>
          </cell>
          <cell r="K920">
            <v>32083.333333333332</v>
          </cell>
          <cell r="L920">
            <v>32083.333333333332</v>
          </cell>
          <cell r="M920">
            <v>32083.333333333332</v>
          </cell>
          <cell r="N920">
            <v>384999.99999999994</v>
          </cell>
          <cell r="O920">
            <v>449400</v>
          </cell>
          <cell r="P920">
            <v>-5840000</v>
          </cell>
        </row>
        <row r="921">
          <cell r="B921">
            <v>423243.08333333331</v>
          </cell>
          <cell r="C921">
            <v>423243.08333333331</v>
          </cell>
          <cell r="D921">
            <v>423243.08333333331</v>
          </cell>
          <cell r="E921">
            <v>423243.08333333331</v>
          </cell>
          <cell r="F921">
            <v>423243.08333333331</v>
          </cell>
          <cell r="G921">
            <v>423243.08333333331</v>
          </cell>
          <cell r="H921">
            <v>423243.08333333331</v>
          </cell>
          <cell r="I921">
            <v>423243.08333333331</v>
          </cell>
          <cell r="J921">
            <v>423243.08333333331</v>
          </cell>
          <cell r="K921">
            <v>423243.08333333331</v>
          </cell>
          <cell r="L921">
            <v>423243.08333333331</v>
          </cell>
          <cell r="M921">
            <v>423243.08333333331</v>
          </cell>
          <cell r="N921">
            <v>5078917</v>
          </cell>
          <cell r="O921">
            <v>4601099</v>
          </cell>
          <cell r="P921">
            <v>-2956082.9999999991</v>
          </cell>
          <cell r="U921">
            <v>15360000</v>
          </cell>
        </row>
        <row r="922">
          <cell r="B922">
            <v>306953</v>
          </cell>
          <cell r="C922">
            <v>306953</v>
          </cell>
          <cell r="D922">
            <v>306953</v>
          </cell>
          <cell r="E922">
            <v>306953</v>
          </cell>
          <cell r="F922">
            <v>306953</v>
          </cell>
          <cell r="G922">
            <v>306953</v>
          </cell>
          <cell r="H922">
            <v>306953</v>
          </cell>
          <cell r="I922">
            <v>306953</v>
          </cell>
          <cell r="J922">
            <v>306953</v>
          </cell>
          <cell r="K922">
            <v>306953</v>
          </cell>
          <cell r="L922">
            <v>306953</v>
          </cell>
          <cell r="M922">
            <v>306953</v>
          </cell>
          <cell r="N922">
            <v>3683436</v>
          </cell>
          <cell r="O922">
            <v>1172446</v>
          </cell>
          <cell r="P922">
            <v>3194936</v>
          </cell>
        </row>
        <row r="923">
          <cell r="B923">
            <v>814768.91666666674</v>
          </cell>
          <cell r="C923">
            <v>814768.91666666674</v>
          </cell>
          <cell r="D923">
            <v>814768.91666666674</v>
          </cell>
          <cell r="E923">
            <v>814768.91666666674</v>
          </cell>
          <cell r="F923">
            <v>814768.91666666674</v>
          </cell>
          <cell r="G923">
            <v>814768.91666666674</v>
          </cell>
          <cell r="H923">
            <v>814768.91666666674</v>
          </cell>
          <cell r="I923">
            <v>814768.91666666674</v>
          </cell>
          <cell r="J923">
            <v>814768.91666666674</v>
          </cell>
          <cell r="K923">
            <v>814768.91666666674</v>
          </cell>
          <cell r="L923">
            <v>814768.91666666674</v>
          </cell>
          <cell r="M923">
            <v>814768.91666666674</v>
          </cell>
          <cell r="N923">
            <v>9777227.0000000019</v>
          </cell>
          <cell r="O923">
            <v>5911596</v>
          </cell>
          <cell r="P923">
            <v>8387227.0000000019</v>
          </cell>
          <cell r="R923">
            <v>1000000.0000000037</v>
          </cell>
          <cell r="U923">
            <v>108296475</v>
          </cell>
        </row>
        <row r="924">
          <cell r="B924">
            <v>1374833.3333333333</v>
          </cell>
          <cell r="C924">
            <v>1374833.3333333333</v>
          </cell>
          <cell r="D924">
            <v>1374833.3333333333</v>
          </cell>
          <cell r="E924">
            <v>1374833.3333333333</v>
          </cell>
          <cell r="F924">
            <v>1374833.3333333333</v>
          </cell>
          <cell r="G924">
            <v>1374833.3333333333</v>
          </cell>
          <cell r="H924">
            <v>1374833.3333333333</v>
          </cell>
          <cell r="I924">
            <v>1374833.3333333333</v>
          </cell>
          <cell r="J924">
            <v>1374833.3333333333</v>
          </cell>
          <cell r="K924">
            <v>1374833.3333333333</v>
          </cell>
          <cell r="L924">
            <v>1374833.3333333333</v>
          </cell>
          <cell r="M924">
            <v>1374833.3333333333</v>
          </cell>
          <cell r="N924">
            <v>16498000.000000002</v>
          </cell>
          <cell r="O924">
            <v>10997228</v>
          </cell>
          <cell r="P924">
            <v>16113000.000000002</v>
          </cell>
          <cell r="R924">
            <v>1000000.0000000019</v>
          </cell>
        </row>
        <row r="925">
          <cell r="B925">
            <v>275666.66666666669</v>
          </cell>
          <cell r="C925">
            <v>275666.66666666669</v>
          </cell>
          <cell r="D925">
            <v>275666.66666666669</v>
          </cell>
          <cell r="E925">
            <v>275666.66666666669</v>
          </cell>
          <cell r="F925">
            <v>275666.66666666669</v>
          </cell>
          <cell r="G925">
            <v>275666.66666666669</v>
          </cell>
          <cell r="H925">
            <v>275666.66666666669</v>
          </cell>
          <cell r="I925">
            <v>275666.66666666669</v>
          </cell>
          <cell r="J925">
            <v>275666.66666666669</v>
          </cell>
          <cell r="K925">
            <v>275666.66666666669</v>
          </cell>
          <cell r="L925">
            <v>275666.66666666669</v>
          </cell>
          <cell r="M925">
            <v>275666.66666666669</v>
          </cell>
          <cell r="N925">
            <v>3307999.9999999995</v>
          </cell>
          <cell r="O925">
            <v>3121396</v>
          </cell>
          <cell r="P925">
            <v>-1770917.0000000005</v>
          </cell>
          <cell r="U925">
            <v>123656475</v>
          </cell>
        </row>
        <row r="926">
          <cell r="B926">
            <v>0</v>
          </cell>
          <cell r="C926">
            <v>0</v>
          </cell>
          <cell r="D926">
            <v>0</v>
          </cell>
          <cell r="E926">
            <v>0</v>
          </cell>
          <cell r="F926">
            <v>0</v>
          </cell>
          <cell r="G926">
            <v>0</v>
          </cell>
          <cell r="H926">
            <v>0</v>
          </cell>
          <cell r="I926">
            <v>0</v>
          </cell>
          <cell r="J926">
            <v>0</v>
          </cell>
          <cell r="K926">
            <v>0</v>
          </cell>
          <cell r="L926">
            <v>0</v>
          </cell>
          <cell r="M926">
            <v>0</v>
          </cell>
          <cell r="N926">
            <v>0</v>
          </cell>
          <cell r="O926">
            <v>50235</v>
          </cell>
          <cell r="P926">
            <v>-3683436</v>
          </cell>
        </row>
        <row r="927">
          <cell r="B927">
            <v>0</v>
          </cell>
          <cell r="C927">
            <v>0</v>
          </cell>
          <cell r="D927">
            <v>0</v>
          </cell>
          <cell r="E927">
            <v>0</v>
          </cell>
          <cell r="F927">
            <v>0</v>
          </cell>
          <cell r="G927">
            <v>0</v>
          </cell>
          <cell r="H927">
            <v>0</v>
          </cell>
          <cell r="I927">
            <v>0</v>
          </cell>
          <cell r="J927">
            <v>0</v>
          </cell>
          <cell r="K927">
            <v>0</v>
          </cell>
          <cell r="L927">
            <v>0</v>
          </cell>
          <cell r="M927">
            <v>0</v>
          </cell>
          <cell r="N927">
            <v>0</v>
          </cell>
          <cell r="O927">
            <v>0</v>
          </cell>
          <cell r="P927">
            <v>-9777227.0000000019</v>
          </cell>
        </row>
        <row r="928">
          <cell r="B928">
            <v>0</v>
          </cell>
          <cell r="C928">
            <v>0</v>
          </cell>
          <cell r="D928">
            <v>0</v>
          </cell>
          <cell r="E928">
            <v>0</v>
          </cell>
          <cell r="F928">
            <v>0</v>
          </cell>
          <cell r="G928">
            <v>0</v>
          </cell>
          <cell r="H928">
            <v>0</v>
          </cell>
          <cell r="I928">
            <v>0</v>
          </cell>
          <cell r="J928">
            <v>0</v>
          </cell>
          <cell r="K928">
            <v>0</v>
          </cell>
          <cell r="L928">
            <v>0</v>
          </cell>
          <cell r="M928">
            <v>0</v>
          </cell>
          <cell r="N928">
            <v>0</v>
          </cell>
          <cell r="O928">
            <v>0</v>
          </cell>
          <cell r="P928">
            <v>-16498000.000000002</v>
          </cell>
          <cell r="U928">
            <v>133656475</v>
          </cell>
        </row>
        <row r="929">
          <cell r="B929">
            <v>343750</v>
          </cell>
          <cell r="C929">
            <v>343750</v>
          </cell>
          <cell r="D929">
            <v>343750</v>
          </cell>
          <cell r="E929">
            <v>343750</v>
          </cell>
          <cell r="F929">
            <v>343750</v>
          </cell>
          <cell r="G929">
            <v>343750</v>
          </cell>
          <cell r="H929">
            <v>343750</v>
          </cell>
          <cell r="I929">
            <v>343750</v>
          </cell>
          <cell r="J929">
            <v>343750</v>
          </cell>
          <cell r="K929">
            <v>343750</v>
          </cell>
          <cell r="L929">
            <v>343750</v>
          </cell>
          <cell r="M929">
            <v>343750</v>
          </cell>
          <cell r="N929">
            <v>4125000</v>
          </cell>
          <cell r="O929">
            <v>503123</v>
          </cell>
          <cell r="P929">
            <v>817000.00000000047</v>
          </cell>
        </row>
        <row r="930">
          <cell r="B930">
            <v>24416.666666666668</v>
          </cell>
          <cell r="C930">
            <v>24416.666666666668</v>
          </cell>
          <cell r="D930">
            <v>24416.666666666668</v>
          </cell>
          <cell r="E930">
            <v>24416.666666666668</v>
          </cell>
          <cell r="F930">
            <v>24416.666666666668</v>
          </cell>
          <cell r="G930">
            <v>24416.666666666668</v>
          </cell>
          <cell r="H930">
            <v>24416.666666666668</v>
          </cell>
          <cell r="I930">
            <v>24416.666666666668</v>
          </cell>
          <cell r="J930">
            <v>24416.666666666668</v>
          </cell>
          <cell r="K930">
            <v>24416.666666666668</v>
          </cell>
          <cell r="L930">
            <v>24416.666666666668</v>
          </cell>
          <cell r="M930">
            <v>24416.666666666668</v>
          </cell>
          <cell r="N930">
            <v>293000</v>
          </cell>
          <cell r="O930">
            <v>13864</v>
          </cell>
          <cell r="P930">
            <v>293000</v>
          </cell>
          <cell r="U930">
            <v>-10000000</v>
          </cell>
        </row>
        <row r="931">
          <cell r="B931">
            <v>191666.66666666666</v>
          </cell>
          <cell r="C931">
            <v>191666.66666666666</v>
          </cell>
          <cell r="D931">
            <v>191666.66666666666</v>
          </cell>
          <cell r="E931">
            <v>191666.66666666666</v>
          </cell>
          <cell r="F931">
            <v>191666.66666666666</v>
          </cell>
          <cell r="G931">
            <v>191666.66666666666</v>
          </cell>
          <cell r="H931">
            <v>191666.66666666666</v>
          </cell>
          <cell r="I931">
            <v>191666.66666666666</v>
          </cell>
          <cell r="J931">
            <v>191666.66666666666</v>
          </cell>
          <cell r="K931">
            <v>191666.66666666666</v>
          </cell>
          <cell r="L931">
            <v>191666.66666666666</v>
          </cell>
          <cell r="M931">
            <v>191666.66666666666</v>
          </cell>
          <cell r="N931">
            <v>2300000</v>
          </cell>
          <cell r="O931">
            <v>100372</v>
          </cell>
          <cell r="P931">
            <v>2300000</v>
          </cell>
        </row>
        <row r="932">
          <cell r="B932">
            <v>0</v>
          </cell>
          <cell r="C932">
            <v>0</v>
          </cell>
          <cell r="D932">
            <v>0</v>
          </cell>
          <cell r="E932">
            <v>0</v>
          </cell>
          <cell r="F932">
            <v>0</v>
          </cell>
          <cell r="G932">
            <v>0</v>
          </cell>
          <cell r="H932">
            <v>0</v>
          </cell>
          <cell r="I932">
            <v>0</v>
          </cell>
          <cell r="J932">
            <v>0</v>
          </cell>
          <cell r="K932">
            <v>0</v>
          </cell>
          <cell r="L932">
            <v>0</v>
          </cell>
          <cell r="M932">
            <v>0</v>
          </cell>
          <cell r="N932">
            <v>0</v>
          </cell>
          <cell r="O932">
            <v>682527</v>
          </cell>
          <cell r="P932">
            <v>0</v>
          </cell>
        </row>
        <row r="933">
          <cell r="B933">
            <v>11138039.58333333</v>
          </cell>
          <cell r="C933">
            <v>11138039.58333333</v>
          </cell>
          <cell r="D933">
            <v>11138039.58333333</v>
          </cell>
          <cell r="E933">
            <v>11138039.58333333</v>
          </cell>
          <cell r="F933">
            <v>11138039.58333333</v>
          </cell>
          <cell r="G933">
            <v>11138039.58333333</v>
          </cell>
          <cell r="H933">
            <v>11138039.58333333</v>
          </cell>
          <cell r="I933">
            <v>11138039.58333333</v>
          </cell>
          <cell r="J933">
            <v>11138039.58333333</v>
          </cell>
          <cell r="K933">
            <v>11138039.58333333</v>
          </cell>
          <cell r="L933">
            <v>11138039.58333333</v>
          </cell>
          <cell r="M933">
            <v>11138039.58333333</v>
          </cell>
          <cell r="N933">
            <v>133656475</v>
          </cell>
          <cell r="O933">
            <v>97400517</v>
          </cell>
          <cell r="P933">
            <v>129531475</v>
          </cell>
        </row>
        <row r="935">
          <cell r="B935">
            <v>416666.66666666669</v>
          </cell>
          <cell r="C935">
            <v>416666.66666666669</v>
          </cell>
          <cell r="D935">
            <v>416666.66666666669</v>
          </cell>
          <cell r="E935">
            <v>416666.66666666669</v>
          </cell>
          <cell r="F935">
            <v>416666.66666666669</v>
          </cell>
          <cell r="G935">
            <v>416666.66666666669</v>
          </cell>
          <cell r="H935">
            <v>416666.66666666669</v>
          </cell>
          <cell r="I935">
            <v>416666.66666666669</v>
          </cell>
          <cell r="J935">
            <v>416666.66666666669</v>
          </cell>
          <cell r="K935">
            <v>416666.66666666669</v>
          </cell>
          <cell r="L935">
            <v>416666.66666666669</v>
          </cell>
          <cell r="M935">
            <v>416666.66666666669</v>
          </cell>
          <cell r="N935">
            <v>5000000</v>
          </cell>
          <cell r="O935">
            <v>0</v>
          </cell>
        </row>
        <row r="936">
          <cell r="B936">
            <v>10721372.916666664</v>
          </cell>
          <cell r="C936">
            <v>10721372.916666664</v>
          </cell>
          <cell r="D936">
            <v>10721372.916666664</v>
          </cell>
          <cell r="E936">
            <v>10721372.916666664</v>
          </cell>
          <cell r="F936">
            <v>10721372.916666664</v>
          </cell>
          <cell r="G936">
            <v>10721372.916666664</v>
          </cell>
          <cell r="H936">
            <v>10721372.916666664</v>
          </cell>
          <cell r="I936">
            <v>10721372.916666664</v>
          </cell>
          <cell r="J936">
            <v>10721372.916666664</v>
          </cell>
          <cell r="K936">
            <v>10721372.916666664</v>
          </cell>
          <cell r="L936">
            <v>10721372.916666664</v>
          </cell>
          <cell r="M936">
            <v>10721372.916666664</v>
          </cell>
          <cell r="N936">
            <v>128656474.99999994</v>
          </cell>
          <cell r="O936">
            <v>97400517</v>
          </cell>
          <cell r="R936">
            <v>9999999.9999999851</v>
          </cell>
        </row>
        <row r="939">
          <cell r="N939">
            <v>123656475</v>
          </cell>
        </row>
        <row r="942">
          <cell r="B942" t="str">
            <v xml:space="preserve">Total of Admin &amp; Selling Budget                                                                                                                                                                                                                                </v>
          </cell>
          <cell r="O942" t="str">
            <v>ACTUAL UPTO APRIL '00</v>
          </cell>
        </row>
        <row r="943">
          <cell r="N943" t="str">
            <v>TOTAL</v>
          </cell>
        </row>
        <row r="944">
          <cell r="B944">
            <v>548</v>
          </cell>
          <cell r="C944">
            <v>579</v>
          </cell>
          <cell r="D944">
            <v>610</v>
          </cell>
          <cell r="E944">
            <v>641</v>
          </cell>
          <cell r="F944">
            <v>672</v>
          </cell>
          <cell r="G944">
            <v>703</v>
          </cell>
          <cell r="H944">
            <v>734</v>
          </cell>
          <cell r="I944">
            <v>765</v>
          </cell>
          <cell r="J944">
            <v>796</v>
          </cell>
          <cell r="K944">
            <v>827</v>
          </cell>
          <cell r="L944">
            <v>858</v>
          </cell>
          <cell r="M944">
            <v>889</v>
          </cell>
        </row>
        <row r="945">
          <cell r="B945">
            <v>0</v>
          </cell>
          <cell r="C945">
            <v>0</v>
          </cell>
          <cell r="D945">
            <v>0</v>
          </cell>
          <cell r="E945">
            <v>0</v>
          </cell>
          <cell r="F945">
            <v>0</v>
          </cell>
          <cell r="G945">
            <v>0</v>
          </cell>
          <cell r="H945">
            <v>0</v>
          </cell>
          <cell r="I945">
            <v>0</v>
          </cell>
          <cell r="J945">
            <v>0</v>
          </cell>
          <cell r="K945">
            <v>0</v>
          </cell>
          <cell r="L945">
            <v>0</v>
          </cell>
          <cell r="M945">
            <v>0</v>
          </cell>
          <cell r="N945">
            <v>0</v>
          </cell>
          <cell r="O945">
            <v>53284546</v>
          </cell>
        </row>
        <row r="946">
          <cell r="B946">
            <v>0</v>
          </cell>
          <cell r="C946">
            <v>0</v>
          </cell>
          <cell r="D946">
            <v>0</v>
          </cell>
          <cell r="E946">
            <v>0</v>
          </cell>
          <cell r="F946">
            <v>0</v>
          </cell>
          <cell r="G946">
            <v>0</v>
          </cell>
          <cell r="H946">
            <v>0</v>
          </cell>
          <cell r="I946">
            <v>0</v>
          </cell>
          <cell r="J946">
            <v>0</v>
          </cell>
          <cell r="K946">
            <v>0</v>
          </cell>
          <cell r="L946">
            <v>0</v>
          </cell>
          <cell r="M946">
            <v>0</v>
          </cell>
          <cell r="N946">
            <v>0</v>
          </cell>
          <cell r="O946">
            <v>205924</v>
          </cell>
        </row>
        <row r="947">
          <cell r="B947">
            <v>0</v>
          </cell>
          <cell r="C947">
            <v>0</v>
          </cell>
          <cell r="D947">
            <v>0</v>
          </cell>
          <cell r="E947">
            <v>0</v>
          </cell>
          <cell r="F947">
            <v>0</v>
          </cell>
          <cell r="G947">
            <v>0</v>
          </cell>
          <cell r="H947">
            <v>0</v>
          </cell>
          <cell r="I947">
            <v>0</v>
          </cell>
          <cell r="J947">
            <v>0</v>
          </cell>
          <cell r="K947">
            <v>0</v>
          </cell>
          <cell r="L947">
            <v>0</v>
          </cell>
          <cell r="M947">
            <v>0</v>
          </cell>
          <cell r="N947">
            <v>0</v>
          </cell>
          <cell r="O947">
            <v>244125</v>
          </cell>
        </row>
        <row r="948">
          <cell r="B948">
            <v>0</v>
          </cell>
          <cell r="C948">
            <v>0</v>
          </cell>
          <cell r="D948">
            <v>0</v>
          </cell>
          <cell r="E948">
            <v>0</v>
          </cell>
          <cell r="F948">
            <v>0</v>
          </cell>
          <cell r="G948">
            <v>0</v>
          </cell>
          <cell r="H948">
            <v>0</v>
          </cell>
          <cell r="I948">
            <v>0</v>
          </cell>
          <cell r="J948">
            <v>0</v>
          </cell>
          <cell r="K948">
            <v>0</v>
          </cell>
          <cell r="L948">
            <v>0</v>
          </cell>
          <cell r="M948">
            <v>0</v>
          </cell>
          <cell r="N948">
            <v>0</v>
          </cell>
          <cell r="O948">
            <v>1015628</v>
          </cell>
        </row>
        <row r="949">
          <cell r="B949">
            <v>0</v>
          </cell>
          <cell r="C949">
            <v>0</v>
          </cell>
          <cell r="D949">
            <v>0</v>
          </cell>
          <cell r="E949">
            <v>0</v>
          </cell>
          <cell r="F949">
            <v>0</v>
          </cell>
          <cell r="G949">
            <v>0</v>
          </cell>
          <cell r="H949">
            <v>0</v>
          </cell>
          <cell r="I949">
            <v>0</v>
          </cell>
          <cell r="J949">
            <v>0</v>
          </cell>
          <cell r="K949">
            <v>0</v>
          </cell>
          <cell r="L949">
            <v>0</v>
          </cell>
          <cell r="M949">
            <v>0</v>
          </cell>
          <cell r="N949">
            <v>0</v>
          </cell>
          <cell r="O949">
            <v>505641</v>
          </cell>
        </row>
        <row r="950">
          <cell r="B950">
            <v>0</v>
          </cell>
          <cell r="C950">
            <v>0</v>
          </cell>
          <cell r="D950">
            <v>0</v>
          </cell>
          <cell r="E950">
            <v>0</v>
          </cell>
          <cell r="F950">
            <v>0</v>
          </cell>
          <cell r="G950">
            <v>0</v>
          </cell>
          <cell r="H950">
            <v>0</v>
          </cell>
          <cell r="I950">
            <v>0</v>
          </cell>
          <cell r="J950">
            <v>0</v>
          </cell>
          <cell r="K950">
            <v>0</v>
          </cell>
          <cell r="L950">
            <v>0</v>
          </cell>
          <cell r="M950">
            <v>0</v>
          </cell>
          <cell r="N950">
            <v>0</v>
          </cell>
          <cell r="O950">
            <v>0</v>
          </cell>
        </row>
        <row r="951">
          <cell r="B951">
            <v>0</v>
          </cell>
          <cell r="C951">
            <v>0</v>
          </cell>
          <cell r="D951">
            <v>0</v>
          </cell>
          <cell r="E951">
            <v>0</v>
          </cell>
          <cell r="F951">
            <v>0</v>
          </cell>
          <cell r="G951">
            <v>0</v>
          </cell>
          <cell r="H951">
            <v>0</v>
          </cell>
          <cell r="I951">
            <v>0</v>
          </cell>
          <cell r="J951">
            <v>0</v>
          </cell>
          <cell r="K951">
            <v>0</v>
          </cell>
          <cell r="L951">
            <v>0</v>
          </cell>
          <cell r="M951">
            <v>0</v>
          </cell>
          <cell r="N951">
            <v>0</v>
          </cell>
          <cell r="O951">
            <v>6081549</v>
          </cell>
        </row>
        <row r="952">
          <cell r="B952">
            <v>0</v>
          </cell>
          <cell r="C952">
            <v>0</v>
          </cell>
          <cell r="D952">
            <v>0</v>
          </cell>
          <cell r="E952">
            <v>0</v>
          </cell>
          <cell r="F952">
            <v>0</v>
          </cell>
          <cell r="G952">
            <v>0</v>
          </cell>
          <cell r="H952">
            <v>0</v>
          </cell>
          <cell r="I952">
            <v>0</v>
          </cell>
          <cell r="J952">
            <v>0</v>
          </cell>
          <cell r="K952">
            <v>0</v>
          </cell>
          <cell r="L952">
            <v>0</v>
          </cell>
          <cell r="M952">
            <v>0</v>
          </cell>
          <cell r="N952">
            <v>0</v>
          </cell>
          <cell r="O952">
            <v>859654</v>
          </cell>
        </row>
        <row r="953">
          <cell r="B953">
            <v>0</v>
          </cell>
          <cell r="C953">
            <v>0</v>
          </cell>
          <cell r="D953">
            <v>0</v>
          </cell>
          <cell r="E953">
            <v>0</v>
          </cell>
          <cell r="F953">
            <v>0</v>
          </cell>
          <cell r="G953">
            <v>0</v>
          </cell>
          <cell r="H953">
            <v>0</v>
          </cell>
          <cell r="I953">
            <v>0</v>
          </cell>
          <cell r="J953">
            <v>0</v>
          </cell>
          <cell r="K953">
            <v>0</v>
          </cell>
          <cell r="L953">
            <v>0</v>
          </cell>
          <cell r="M953">
            <v>0</v>
          </cell>
          <cell r="N953">
            <v>0</v>
          </cell>
          <cell r="O953">
            <v>1843787</v>
          </cell>
        </row>
        <row r="954">
          <cell r="B954">
            <v>0</v>
          </cell>
          <cell r="C954">
            <v>0</v>
          </cell>
          <cell r="D954">
            <v>0</v>
          </cell>
          <cell r="E954">
            <v>0</v>
          </cell>
          <cell r="F954">
            <v>0</v>
          </cell>
          <cell r="G954">
            <v>0</v>
          </cell>
          <cell r="H954">
            <v>0</v>
          </cell>
          <cell r="I954">
            <v>0</v>
          </cell>
          <cell r="J954">
            <v>0</v>
          </cell>
          <cell r="K954">
            <v>0</v>
          </cell>
          <cell r="L954">
            <v>0</v>
          </cell>
          <cell r="M954">
            <v>0</v>
          </cell>
          <cell r="N954">
            <v>0</v>
          </cell>
          <cell r="O954">
            <v>3734204</v>
          </cell>
        </row>
        <row r="955">
          <cell r="B955">
            <v>0</v>
          </cell>
          <cell r="C955">
            <v>0</v>
          </cell>
          <cell r="D955">
            <v>0</v>
          </cell>
          <cell r="E955">
            <v>0</v>
          </cell>
          <cell r="F955">
            <v>0</v>
          </cell>
          <cell r="G955">
            <v>0</v>
          </cell>
          <cell r="H955">
            <v>0</v>
          </cell>
          <cell r="I955">
            <v>0</v>
          </cell>
          <cell r="J955">
            <v>0</v>
          </cell>
          <cell r="K955">
            <v>0</v>
          </cell>
          <cell r="L955">
            <v>0</v>
          </cell>
          <cell r="M955">
            <v>0</v>
          </cell>
          <cell r="N955">
            <v>0</v>
          </cell>
          <cell r="O955">
            <v>0</v>
          </cell>
        </row>
        <row r="956">
          <cell r="B956">
            <v>0</v>
          </cell>
          <cell r="C956">
            <v>0</v>
          </cell>
          <cell r="D956">
            <v>0</v>
          </cell>
          <cell r="E956">
            <v>0</v>
          </cell>
          <cell r="F956">
            <v>0</v>
          </cell>
          <cell r="G956">
            <v>0</v>
          </cell>
          <cell r="H956">
            <v>0</v>
          </cell>
          <cell r="I956">
            <v>0</v>
          </cell>
          <cell r="J956">
            <v>0</v>
          </cell>
          <cell r="K956">
            <v>0</v>
          </cell>
          <cell r="L956">
            <v>0</v>
          </cell>
          <cell r="M956">
            <v>0</v>
          </cell>
          <cell r="N956">
            <v>0</v>
          </cell>
          <cell r="O956">
            <v>0</v>
          </cell>
        </row>
        <row r="957">
          <cell r="B957">
            <v>0</v>
          </cell>
          <cell r="C957">
            <v>0</v>
          </cell>
          <cell r="D957">
            <v>0</v>
          </cell>
          <cell r="E957">
            <v>0</v>
          </cell>
          <cell r="F957">
            <v>0</v>
          </cell>
          <cell r="G957">
            <v>0</v>
          </cell>
          <cell r="H957">
            <v>0</v>
          </cell>
          <cell r="I957">
            <v>0</v>
          </cell>
          <cell r="J957">
            <v>0</v>
          </cell>
          <cell r="K957">
            <v>0</v>
          </cell>
          <cell r="L957">
            <v>0</v>
          </cell>
          <cell r="M957">
            <v>0</v>
          </cell>
          <cell r="N957">
            <v>0</v>
          </cell>
          <cell r="O957">
            <v>2205648</v>
          </cell>
        </row>
        <row r="958">
          <cell r="B958">
            <v>0</v>
          </cell>
          <cell r="C958">
            <v>0</v>
          </cell>
          <cell r="D958">
            <v>0</v>
          </cell>
          <cell r="E958">
            <v>0</v>
          </cell>
          <cell r="F958">
            <v>0</v>
          </cell>
          <cell r="G958">
            <v>0</v>
          </cell>
          <cell r="H958">
            <v>0</v>
          </cell>
          <cell r="I958">
            <v>0</v>
          </cell>
          <cell r="J958">
            <v>0</v>
          </cell>
          <cell r="K958">
            <v>0</v>
          </cell>
          <cell r="L958">
            <v>0</v>
          </cell>
          <cell r="M958">
            <v>0</v>
          </cell>
          <cell r="N958">
            <v>0</v>
          </cell>
          <cell r="O958">
            <v>2077838</v>
          </cell>
        </row>
        <row r="959">
          <cell r="B959">
            <v>0</v>
          </cell>
          <cell r="C959">
            <v>0</v>
          </cell>
          <cell r="D959">
            <v>0</v>
          </cell>
          <cell r="E959">
            <v>0</v>
          </cell>
          <cell r="F959">
            <v>0</v>
          </cell>
          <cell r="G959">
            <v>0</v>
          </cell>
          <cell r="H959">
            <v>0</v>
          </cell>
          <cell r="I959">
            <v>0</v>
          </cell>
          <cell r="J959">
            <v>0</v>
          </cell>
          <cell r="K959">
            <v>0</v>
          </cell>
          <cell r="L959">
            <v>0</v>
          </cell>
          <cell r="M959">
            <v>0</v>
          </cell>
          <cell r="N959">
            <v>0</v>
          </cell>
          <cell r="O959">
            <v>3314048</v>
          </cell>
        </row>
        <row r="960">
          <cell r="B960">
            <v>0</v>
          </cell>
          <cell r="C960">
            <v>0</v>
          </cell>
          <cell r="D960">
            <v>0</v>
          </cell>
          <cell r="E960">
            <v>0</v>
          </cell>
          <cell r="F960">
            <v>0</v>
          </cell>
          <cell r="G960">
            <v>0</v>
          </cell>
          <cell r="H960">
            <v>0</v>
          </cell>
          <cell r="I960">
            <v>0</v>
          </cell>
          <cell r="J960">
            <v>0</v>
          </cell>
          <cell r="K960">
            <v>0</v>
          </cell>
          <cell r="L960">
            <v>0</v>
          </cell>
          <cell r="M960">
            <v>0</v>
          </cell>
          <cell r="N960">
            <v>0</v>
          </cell>
          <cell r="O960">
            <v>7149006</v>
          </cell>
        </row>
        <row r="961">
          <cell r="B961">
            <v>0</v>
          </cell>
          <cell r="C961">
            <v>0</v>
          </cell>
          <cell r="D961">
            <v>0</v>
          </cell>
          <cell r="E961">
            <v>0</v>
          </cell>
          <cell r="F961">
            <v>0</v>
          </cell>
          <cell r="G961">
            <v>0</v>
          </cell>
          <cell r="H961">
            <v>0</v>
          </cell>
          <cell r="I961">
            <v>0</v>
          </cell>
          <cell r="J961">
            <v>0</v>
          </cell>
          <cell r="K961">
            <v>0</v>
          </cell>
          <cell r="L961">
            <v>0</v>
          </cell>
          <cell r="M961">
            <v>0</v>
          </cell>
          <cell r="N961">
            <v>0</v>
          </cell>
          <cell r="O961">
            <v>0</v>
          </cell>
        </row>
        <row r="962">
          <cell r="B962">
            <v>0</v>
          </cell>
          <cell r="C962">
            <v>0</v>
          </cell>
          <cell r="D962">
            <v>0</v>
          </cell>
          <cell r="E962">
            <v>0</v>
          </cell>
          <cell r="F962">
            <v>0</v>
          </cell>
          <cell r="G962">
            <v>0</v>
          </cell>
          <cell r="H962">
            <v>0</v>
          </cell>
          <cell r="I962">
            <v>0</v>
          </cell>
          <cell r="J962">
            <v>0</v>
          </cell>
          <cell r="K962">
            <v>0</v>
          </cell>
          <cell r="L962">
            <v>0</v>
          </cell>
          <cell r="M962">
            <v>0</v>
          </cell>
          <cell r="N962">
            <v>0</v>
          </cell>
          <cell r="O962">
            <v>1199394</v>
          </cell>
        </row>
        <row r="963">
          <cell r="B963">
            <v>0</v>
          </cell>
          <cell r="C963">
            <v>0</v>
          </cell>
          <cell r="D963">
            <v>0</v>
          </cell>
          <cell r="E963">
            <v>0</v>
          </cell>
          <cell r="F963">
            <v>0</v>
          </cell>
          <cell r="G963">
            <v>0</v>
          </cell>
          <cell r="H963">
            <v>0</v>
          </cell>
          <cell r="I963">
            <v>0</v>
          </cell>
          <cell r="J963">
            <v>0</v>
          </cell>
          <cell r="K963">
            <v>0</v>
          </cell>
          <cell r="L963">
            <v>0</v>
          </cell>
          <cell r="M963">
            <v>0</v>
          </cell>
          <cell r="N963">
            <v>0</v>
          </cell>
          <cell r="O963">
            <v>4750688</v>
          </cell>
        </row>
        <row r="964">
          <cell r="B964">
            <v>0</v>
          </cell>
          <cell r="C964">
            <v>0</v>
          </cell>
          <cell r="D964">
            <v>0</v>
          </cell>
          <cell r="E964">
            <v>0</v>
          </cell>
          <cell r="F964">
            <v>0</v>
          </cell>
          <cell r="G964">
            <v>0</v>
          </cell>
          <cell r="H964">
            <v>0</v>
          </cell>
          <cell r="I964">
            <v>0</v>
          </cell>
          <cell r="J964">
            <v>0</v>
          </cell>
          <cell r="K964">
            <v>0</v>
          </cell>
          <cell r="L964">
            <v>0</v>
          </cell>
          <cell r="M964">
            <v>0</v>
          </cell>
          <cell r="N964">
            <v>0</v>
          </cell>
          <cell r="O964">
            <v>1522492</v>
          </cell>
        </row>
        <row r="965">
          <cell r="B965">
            <v>0</v>
          </cell>
          <cell r="C965">
            <v>0</v>
          </cell>
          <cell r="D965">
            <v>0</v>
          </cell>
          <cell r="E965">
            <v>0</v>
          </cell>
          <cell r="F965">
            <v>0</v>
          </cell>
          <cell r="G965">
            <v>0</v>
          </cell>
          <cell r="H965">
            <v>0</v>
          </cell>
          <cell r="I965">
            <v>0</v>
          </cell>
          <cell r="J965">
            <v>0</v>
          </cell>
          <cell r="K965">
            <v>0</v>
          </cell>
          <cell r="L965">
            <v>0</v>
          </cell>
          <cell r="M965">
            <v>0</v>
          </cell>
          <cell r="N965">
            <v>0</v>
          </cell>
          <cell r="O965">
            <v>5979240</v>
          </cell>
        </row>
        <row r="966">
          <cell r="B966">
            <v>0</v>
          </cell>
          <cell r="C966">
            <v>0</v>
          </cell>
          <cell r="D966">
            <v>0</v>
          </cell>
          <cell r="E966">
            <v>0</v>
          </cell>
          <cell r="F966">
            <v>0</v>
          </cell>
          <cell r="G966">
            <v>0</v>
          </cell>
          <cell r="H966">
            <v>0</v>
          </cell>
          <cell r="I966">
            <v>0</v>
          </cell>
          <cell r="J966">
            <v>0</v>
          </cell>
          <cell r="K966">
            <v>0</v>
          </cell>
          <cell r="L966">
            <v>0</v>
          </cell>
          <cell r="M966">
            <v>0</v>
          </cell>
          <cell r="N966">
            <v>0</v>
          </cell>
          <cell r="O966">
            <v>10119392</v>
          </cell>
        </row>
        <row r="967">
          <cell r="B967">
            <v>0</v>
          </cell>
          <cell r="C967">
            <v>0</v>
          </cell>
          <cell r="D967">
            <v>0</v>
          </cell>
          <cell r="E967">
            <v>0</v>
          </cell>
          <cell r="F967">
            <v>0</v>
          </cell>
          <cell r="G967">
            <v>0</v>
          </cell>
          <cell r="H967">
            <v>0</v>
          </cell>
          <cell r="I967">
            <v>0</v>
          </cell>
          <cell r="J967">
            <v>0</v>
          </cell>
          <cell r="K967">
            <v>0</v>
          </cell>
          <cell r="L967">
            <v>0</v>
          </cell>
          <cell r="M967">
            <v>0</v>
          </cell>
          <cell r="N967">
            <v>0</v>
          </cell>
          <cell r="O967">
            <v>730787</v>
          </cell>
        </row>
        <row r="968">
          <cell r="B968">
            <v>0</v>
          </cell>
          <cell r="C968">
            <v>0</v>
          </cell>
          <cell r="D968">
            <v>0</v>
          </cell>
          <cell r="E968">
            <v>0</v>
          </cell>
          <cell r="F968">
            <v>0</v>
          </cell>
          <cell r="G968">
            <v>0</v>
          </cell>
          <cell r="H968">
            <v>0</v>
          </cell>
          <cell r="I968">
            <v>0</v>
          </cell>
          <cell r="J968">
            <v>0</v>
          </cell>
          <cell r="K968">
            <v>0</v>
          </cell>
          <cell r="L968">
            <v>0</v>
          </cell>
          <cell r="M968">
            <v>0</v>
          </cell>
          <cell r="N968">
            <v>0</v>
          </cell>
          <cell r="O968">
            <v>1556301</v>
          </cell>
        </row>
        <row r="969">
          <cell r="B969">
            <v>0</v>
          </cell>
          <cell r="C969">
            <v>0</v>
          </cell>
          <cell r="D969">
            <v>0</v>
          </cell>
          <cell r="E969">
            <v>0</v>
          </cell>
          <cell r="F969">
            <v>0</v>
          </cell>
          <cell r="G969">
            <v>0</v>
          </cell>
          <cell r="H969">
            <v>0</v>
          </cell>
          <cell r="I969">
            <v>0</v>
          </cell>
          <cell r="J969">
            <v>0</v>
          </cell>
          <cell r="K969">
            <v>0</v>
          </cell>
          <cell r="L969">
            <v>0</v>
          </cell>
          <cell r="M969">
            <v>0</v>
          </cell>
          <cell r="N969">
            <v>0</v>
          </cell>
          <cell r="O969">
            <v>817751</v>
          </cell>
        </row>
        <row r="970">
          <cell r="B970">
            <v>0</v>
          </cell>
          <cell r="C970">
            <v>0</v>
          </cell>
          <cell r="D970">
            <v>0</v>
          </cell>
          <cell r="E970">
            <v>0</v>
          </cell>
          <cell r="F970">
            <v>0</v>
          </cell>
          <cell r="G970">
            <v>0</v>
          </cell>
          <cell r="H970">
            <v>0</v>
          </cell>
          <cell r="I970">
            <v>0</v>
          </cell>
          <cell r="J970">
            <v>0</v>
          </cell>
          <cell r="K970">
            <v>0</v>
          </cell>
          <cell r="L970">
            <v>0</v>
          </cell>
          <cell r="M970">
            <v>0</v>
          </cell>
          <cell r="N970">
            <v>0</v>
          </cell>
          <cell r="O970">
            <v>6779093</v>
          </cell>
        </row>
        <row r="971">
          <cell r="B971">
            <v>0</v>
          </cell>
          <cell r="C971">
            <v>0</v>
          </cell>
          <cell r="D971">
            <v>0</v>
          </cell>
          <cell r="E971">
            <v>0</v>
          </cell>
          <cell r="F971">
            <v>0</v>
          </cell>
          <cell r="G971">
            <v>0</v>
          </cell>
          <cell r="H971">
            <v>0</v>
          </cell>
          <cell r="I971">
            <v>0</v>
          </cell>
          <cell r="J971">
            <v>0</v>
          </cell>
          <cell r="K971">
            <v>0</v>
          </cell>
          <cell r="L971">
            <v>0</v>
          </cell>
          <cell r="M971">
            <v>0</v>
          </cell>
          <cell r="N971">
            <v>0</v>
          </cell>
          <cell r="O971">
            <v>1186847</v>
          </cell>
        </row>
        <row r="972">
          <cell r="B972">
            <v>0</v>
          </cell>
          <cell r="C972">
            <v>0</v>
          </cell>
          <cell r="D972">
            <v>0</v>
          </cell>
          <cell r="E972">
            <v>0</v>
          </cell>
          <cell r="F972">
            <v>0</v>
          </cell>
          <cell r="G972">
            <v>0</v>
          </cell>
          <cell r="H972">
            <v>0</v>
          </cell>
          <cell r="I972">
            <v>0</v>
          </cell>
          <cell r="J972">
            <v>0</v>
          </cell>
          <cell r="K972">
            <v>0</v>
          </cell>
          <cell r="L972">
            <v>0</v>
          </cell>
          <cell r="M972">
            <v>0</v>
          </cell>
          <cell r="N972">
            <v>0</v>
          </cell>
          <cell r="O972">
            <v>5911596</v>
          </cell>
        </row>
        <row r="973">
          <cell r="B973">
            <v>0</v>
          </cell>
          <cell r="C973">
            <v>0</v>
          </cell>
          <cell r="D973">
            <v>0</v>
          </cell>
          <cell r="E973">
            <v>0</v>
          </cell>
          <cell r="F973">
            <v>0</v>
          </cell>
          <cell r="G973">
            <v>0</v>
          </cell>
          <cell r="H973">
            <v>0</v>
          </cell>
          <cell r="I973">
            <v>0</v>
          </cell>
          <cell r="J973">
            <v>0</v>
          </cell>
          <cell r="K973">
            <v>0</v>
          </cell>
          <cell r="L973">
            <v>0</v>
          </cell>
          <cell r="M973">
            <v>0</v>
          </cell>
          <cell r="N973">
            <v>0</v>
          </cell>
          <cell r="O973">
            <v>10997228</v>
          </cell>
        </row>
        <row r="974">
          <cell r="B974">
            <v>0</v>
          </cell>
          <cell r="C974">
            <v>0</v>
          </cell>
          <cell r="D974">
            <v>0</v>
          </cell>
          <cell r="E974">
            <v>0</v>
          </cell>
          <cell r="F974">
            <v>0</v>
          </cell>
          <cell r="G974">
            <v>0</v>
          </cell>
          <cell r="H974">
            <v>0</v>
          </cell>
          <cell r="I974">
            <v>0</v>
          </cell>
          <cell r="J974">
            <v>0</v>
          </cell>
          <cell r="K974">
            <v>0</v>
          </cell>
          <cell r="L974">
            <v>0</v>
          </cell>
          <cell r="M974">
            <v>0</v>
          </cell>
          <cell r="N974">
            <v>0</v>
          </cell>
          <cell r="O974">
            <v>3121396</v>
          </cell>
        </row>
        <row r="975">
          <cell r="B975">
            <v>0</v>
          </cell>
          <cell r="C975">
            <v>0</v>
          </cell>
          <cell r="D975">
            <v>0</v>
          </cell>
          <cell r="E975">
            <v>0</v>
          </cell>
          <cell r="F975">
            <v>0</v>
          </cell>
          <cell r="G975">
            <v>0</v>
          </cell>
          <cell r="H975">
            <v>0</v>
          </cell>
          <cell r="I975">
            <v>0</v>
          </cell>
          <cell r="J975">
            <v>0</v>
          </cell>
          <cell r="K975">
            <v>0</v>
          </cell>
          <cell r="L975">
            <v>0</v>
          </cell>
          <cell r="M975">
            <v>0</v>
          </cell>
          <cell r="N975">
            <v>0</v>
          </cell>
          <cell r="O975">
            <v>353649</v>
          </cell>
        </row>
        <row r="976">
          <cell r="B976">
            <v>0</v>
          </cell>
          <cell r="C976">
            <v>0</v>
          </cell>
          <cell r="D976">
            <v>0</v>
          </cell>
          <cell r="E976">
            <v>0</v>
          </cell>
          <cell r="F976">
            <v>0</v>
          </cell>
          <cell r="G976">
            <v>0</v>
          </cell>
          <cell r="H976">
            <v>0</v>
          </cell>
          <cell r="I976">
            <v>0</v>
          </cell>
          <cell r="J976">
            <v>0</v>
          </cell>
          <cell r="K976">
            <v>0</v>
          </cell>
          <cell r="L976">
            <v>0</v>
          </cell>
          <cell r="M976">
            <v>0</v>
          </cell>
          <cell r="N976">
            <v>0</v>
          </cell>
          <cell r="O976">
            <v>352422</v>
          </cell>
        </row>
        <row r="977">
          <cell r="B977">
            <v>0</v>
          </cell>
          <cell r="C977">
            <v>0</v>
          </cell>
          <cell r="D977">
            <v>0</v>
          </cell>
          <cell r="E977">
            <v>0</v>
          </cell>
          <cell r="F977">
            <v>0</v>
          </cell>
          <cell r="G977">
            <v>0</v>
          </cell>
          <cell r="H977">
            <v>0</v>
          </cell>
          <cell r="I977">
            <v>0</v>
          </cell>
          <cell r="J977">
            <v>0</v>
          </cell>
          <cell r="K977">
            <v>0</v>
          </cell>
          <cell r="L977">
            <v>0</v>
          </cell>
          <cell r="M977">
            <v>0</v>
          </cell>
          <cell r="N977">
            <v>0</v>
          </cell>
          <cell r="O977">
            <v>0</v>
          </cell>
        </row>
        <row r="978">
          <cell r="B978">
            <v>0</v>
          </cell>
          <cell r="C978">
            <v>0</v>
          </cell>
          <cell r="D978">
            <v>0</v>
          </cell>
          <cell r="E978">
            <v>0</v>
          </cell>
          <cell r="F978">
            <v>0</v>
          </cell>
          <cell r="G978">
            <v>0</v>
          </cell>
          <cell r="H978">
            <v>0</v>
          </cell>
          <cell r="I978">
            <v>0</v>
          </cell>
          <cell r="J978">
            <v>0</v>
          </cell>
          <cell r="K978">
            <v>0</v>
          </cell>
          <cell r="L978">
            <v>0</v>
          </cell>
          <cell r="M978">
            <v>0</v>
          </cell>
          <cell r="N978">
            <v>0</v>
          </cell>
          <cell r="O978">
            <v>763850</v>
          </cell>
        </row>
        <row r="979">
          <cell r="B979">
            <v>0</v>
          </cell>
          <cell r="C979">
            <v>0</v>
          </cell>
          <cell r="D979">
            <v>0</v>
          </cell>
          <cell r="E979">
            <v>0</v>
          </cell>
          <cell r="F979">
            <v>0</v>
          </cell>
          <cell r="G979">
            <v>0</v>
          </cell>
          <cell r="H979">
            <v>0</v>
          </cell>
          <cell r="I979">
            <v>0</v>
          </cell>
          <cell r="J979">
            <v>0</v>
          </cell>
          <cell r="K979">
            <v>0</v>
          </cell>
          <cell r="L979">
            <v>0</v>
          </cell>
          <cell r="M979">
            <v>0</v>
          </cell>
          <cell r="N979">
            <v>0</v>
          </cell>
          <cell r="O979">
            <v>13864</v>
          </cell>
        </row>
        <row r="980">
          <cell r="B980">
            <v>0</v>
          </cell>
          <cell r="C980">
            <v>0</v>
          </cell>
          <cell r="D980">
            <v>0</v>
          </cell>
          <cell r="E980">
            <v>0</v>
          </cell>
          <cell r="F980">
            <v>0</v>
          </cell>
          <cell r="G980">
            <v>0</v>
          </cell>
          <cell r="H980">
            <v>0</v>
          </cell>
          <cell r="I980">
            <v>0</v>
          </cell>
          <cell r="J980">
            <v>0</v>
          </cell>
          <cell r="K980">
            <v>0</v>
          </cell>
          <cell r="L980">
            <v>0</v>
          </cell>
          <cell r="M980">
            <v>0</v>
          </cell>
          <cell r="N980">
            <v>0</v>
          </cell>
          <cell r="O980">
            <v>100372</v>
          </cell>
        </row>
        <row r="981">
          <cell r="B981">
            <v>0</v>
          </cell>
          <cell r="C981">
            <v>0</v>
          </cell>
          <cell r="D981">
            <v>0</v>
          </cell>
          <cell r="E981">
            <v>0</v>
          </cell>
          <cell r="F981">
            <v>0</v>
          </cell>
          <cell r="G981">
            <v>0</v>
          </cell>
          <cell r="H981">
            <v>0</v>
          </cell>
          <cell r="I981">
            <v>0</v>
          </cell>
          <cell r="J981">
            <v>0</v>
          </cell>
          <cell r="K981">
            <v>0</v>
          </cell>
          <cell r="L981">
            <v>0</v>
          </cell>
          <cell r="M981">
            <v>0</v>
          </cell>
          <cell r="N981">
            <v>0</v>
          </cell>
          <cell r="O981">
            <v>682527</v>
          </cell>
        </row>
        <row r="982">
          <cell r="B982">
            <v>0</v>
          </cell>
          <cell r="C982">
            <v>0</v>
          </cell>
          <cell r="D982">
            <v>0</v>
          </cell>
          <cell r="E982">
            <v>0</v>
          </cell>
          <cell r="F982">
            <v>0</v>
          </cell>
          <cell r="G982">
            <v>0</v>
          </cell>
          <cell r="H982">
            <v>0</v>
          </cell>
          <cell r="I982">
            <v>0</v>
          </cell>
          <cell r="J982">
            <v>0</v>
          </cell>
          <cell r="K982">
            <v>0</v>
          </cell>
          <cell r="L982">
            <v>0</v>
          </cell>
          <cell r="M982">
            <v>0</v>
          </cell>
          <cell r="N982">
            <v>0</v>
          </cell>
          <cell r="O982">
            <v>139460487</v>
          </cell>
        </row>
        <row r="984">
          <cell r="B984">
            <v>0</v>
          </cell>
          <cell r="C984">
            <v>0</v>
          </cell>
          <cell r="D984">
            <v>0</v>
          </cell>
          <cell r="E984">
            <v>0</v>
          </cell>
          <cell r="F984">
            <v>0</v>
          </cell>
          <cell r="G984">
            <v>0</v>
          </cell>
          <cell r="H984">
            <v>0</v>
          </cell>
          <cell r="I984">
            <v>0</v>
          </cell>
          <cell r="J984">
            <v>0</v>
          </cell>
          <cell r="K984">
            <v>0</v>
          </cell>
          <cell r="L984">
            <v>0</v>
          </cell>
          <cell r="M984">
            <v>0</v>
          </cell>
          <cell r="N984">
            <v>0</v>
          </cell>
          <cell r="O984">
            <v>0</v>
          </cell>
        </row>
        <row r="985">
          <cell r="B985">
            <v>0</v>
          </cell>
          <cell r="C985">
            <v>0</v>
          </cell>
          <cell r="D985">
            <v>0</v>
          </cell>
          <cell r="E985">
            <v>0</v>
          </cell>
          <cell r="F985">
            <v>0</v>
          </cell>
          <cell r="G985">
            <v>0</v>
          </cell>
          <cell r="H985">
            <v>0</v>
          </cell>
          <cell r="I985">
            <v>0</v>
          </cell>
          <cell r="J985">
            <v>0</v>
          </cell>
          <cell r="K985">
            <v>0</v>
          </cell>
          <cell r="L985">
            <v>0</v>
          </cell>
          <cell r="M985">
            <v>0</v>
          </cell>
          <cell r="N985">
            <v>0</v>
          </cell>
          <cell r="O985">
            <v>139460487</v>
          </cell>
        </row>
        <row r="986">
          <cell r="N986">
            <v>277048678.99999994</v>
          </cell>
        </row>
        <row r="987">
          <cell r="N987">
            <v>-277048678.99999994</v>
          </cell>
        </row>
        <row r="990">
          <cell r="B990">
            <v>63142204.000000007</v>
          </cell>
        </row>
        <row r="991">
          <cell r="B991">
            <v>133656475</v>
          </cell>
        </row>
        <row r="993">
          <cell r="B993">
            <v>196798679</v>
          </cell>
        </row>
        <row r="995">
          <cell r="B995">
            <v>182434321</v>
          </cell>
        </row>
        <row r="997">
          <cell r="B997">
            <v>379233000</v>
          </cell>
        </row>
        <row r="998">
          <cell r="D998" t="str">
            <v>*</v>
          </cell>
          <cell r="AF998" t="str">
            <v>Depreciation Schedule</v>
          </cell>
        </row>
        <row r="1002">
          <cell r="AF1002" t="str">
            <v>S. No..</v>
          </cell>
          <cell r="AG1002" t="str">
            <v>Name of Asset</v>
          </cell>
        </row>
        <row r="1004">
          <cell r="C1004" t="str">
            <v>Rupees</v>
          </cell>
        </row>
        <row r="1005">
          <cell r="AF1005">
            <v>1</v>
          </cell>
          <cell r="AG1005" t="str">
            <v>Factory Building</v>
          </cell>
        </row>
        <row r="1006">
          <cell r="B1006">
            <v>60300000</v>
          </cell>
          <cell r="AF1006">
            <v>2</v>
          </cell>
          <cell r="AG1006" t="str">
            <v>Other Building</v>
          </cell>
        </row>
        <row r="1007">
          <cell r="B1007">
            <v>-8500000</v>
          </cell>
          <cell r="C1007">
            <v>51800000</v>
          </cell>
        </row>
        <row r="1009">
          <cell r="C1009">
            <v>54075000</v>
          </cell>
        </row>
        <row r="1010">
          <cell r="C1010">
            <v>105875000</v>
          </cell>
        </row>
        <row r="1011">
          <cell r="AF1011">
            <v>3</v>
          </cell>
          <cell r="AG1011" t="str">
            <v>Plant &amp; Machinery</v>
          </cell>
        </row>
        <row r="1012">
          <cell r="C1012">
            <v>12523890</v>
          </cell>
          <cell r="AF1012">
            <v>4</v>
          </cell>
          <cell r="AG1012" t="str">
            <v>Furniture &amp; Fixture</v>
          </cell>
        </row>
        <row r="1013">
          <cell r="C1013">
            <v>726110</v>
          </cell>
          <cell r="AF1013">
            <v>5</v>
          </cell>
          <cell r="AG1013" t="str">
            <v>Office Equipment</v>
          </cell>
        </row>
        <row r="1014">
          <cell r="C1014">
            <v>13250000</v>
          </cell>
          <cell r="AF1014">
            <v>6</v>
          </cell>
          <cell r="AG1014" t="str">
            <v>EDP Equipment</v>
          </cell>
        </row>
        <row r="1015">
          <cell r="AF1015">
            <v>7</v>
          </cell>
          <cell r="AG1015" t="str">
            <v>Vehicles</v>
          </cell>
        </row>
        <row r="1016">
          <cell r="C1016">
            <v>830000</v>
          </cell>
          <cell r="AF1016">
            <v>8</v>
          </cell>
          <cell r="AG1016" t="str">
            <v>Tools &amp; Equipment</v>
          </cell>
        </row>
        <row r="1017">
          <cell r="AF1017">
            <v>9</v>
          </cell>
          <cell r="AG1017" t="str">
            <v>EDP Client Access</v>
          </cell>
        </row>
        <row r="1018">
          <cell r="C1018">
            <v>40000</v>
          </cell>
          <cell r="AF1018">
            <v>10</v>
          </cell>
          <cell r="AG1018" t="str">
            <v>Jigs &amp; Fixture</v>
          </cell>
        </row>
        <row r="1019">
          <cell r="AF1019">
            <v>11</v>
          </cell>
          <cell r="AG1019" t="str">
            <v>Jigs &amp; Fixture Hilux</v>
          </cell>
        </row>
        <row r="1020">
          <cell r="C1020">
            <v>119995000</v>
          </cell>
          <cell r="AF1020">
            <v>12</v>
          </cell>
          <cell r="AG1020" t="str">
            <v>EDP equipment</v>
          </cell>
        </row>
        <row r="1021">
          <cell r="AF1021">
            <v>13</v>
          </cell>
          <cell r="AG1021" t="str">
            <v>Furniture &amp; Fixture</v>
          </cell>
        </row>
        <row r="1022">
          <cell r="AF1022">
            <v>14</v>
          </cell>
          <cell r="AG1022" t="str">
            <v>Office Equipment</v>
          </cell>
        </row>
        <row r="1023">
          <cell r="AG1023" t="str">
            <v>Tools &amp; Equipment</v>
          </cell>
        </row>
        <row r="1024">
          <cell r="AG1024" t="str">
            <v>TOTAL</v>
          </cell>
        </row>
        <row r="1027">
          <cell r="C1027" t="str">
            <v>COST UPTO</v>
          </cell>
          <cell r="D1027" t="str">
            <v>ADDITIONS</v>
          </cell>
          <cell r="E1027" t="str">
            <v>YTD 4/01</v>
          </cell>
          <cell r="F1027" t="str">
            <v>DEPRIATION</v>
          </cell>
        </row>
        <row r="1028">
          <cell r="C1028" t="str">
            <v>JAN 2001</v>
          </cell>
          <cell r="D1028" t="str">
            <v>BUDGET</v>
          </cell>
          <cell r="E1028" t="str">
            <v>TOTAL</v>
          </cell>
        </row>
        <row r="1029">
          <cell r="B1029" t="str">
            <v>Rate %</v>
          </cell>
          <cell r="C1029" t="str">
            <v>Rs ' 000</v>
          </cell>
          <cell r="D1029" t="str">
            <v>2001~02</v>
          </cell>
          <cell r="E1029" t="str">
            <v>COST</v>
          </cell>
        </row>
        <row r="1031">
          <cell r="B1031">
            <v>10</v>
          </cell>
          <cell r="C1031">
            <v>179997</v>
          </cell>
          <cell r="D1031">
            <v>0</v>
          </cell>
          <cell r="E1031">
            <v>179997</v>
          </cell>
          <cell r="F1031">
            <v>17999.7</v>
          </cell>
        </row>
        <row r="1032">
          <cell r="B1032">
            <v>5</v>
          </cell>
          <cell r="C1032">
            <v>4400</v>
          </cell>
          <cell r="D1032">
            <v>0</v>
          </cell>
          <cell r="E1032">
            <v>4400</v>
          </cell>
          <cell r="F1032">
            <v>220</v>
          </cell>
          <cell r="AF1032" t="str">
            <v>S. No..</v>
          </cell>
          <cell r="AG1032" t="str">
            <v>Name of Asset</v>
          </cell>
        </row>
        <row r="1033">
          <cell r="B1033">
            <v>12.5</v>
          </cell>
          <cell r="C1033">
            <v>453835</v>
          </cell>
          <cell r="D1033">
            <v>0</v>
          </cell>
          <cell r="E1033">
            <v>453835</v>
          </cell>
          <cell r="F1033">
            <v>56729.375</v>
          </cell>
        </row>
        <row r="1034">
          <cell r="B1034">
            <v>20</v>
          </cell>
          <cell r="C1034">
            <v>4998</v>
          </cell>
          <cell r="D1034">
            <v>0</v>
          </cell>
          <cell r="E1034">
            <v>4998</v>
          </cell>
          <cell r="F1034">
            <v>999.6</v>
          </cell>
          <cell r="AF1034">
            <v>1</v>
          </cell>
          <cell r="AG1034" t="str">
            <v>Factory Building</v>
          </cell>
        </row>
        <row r="1035">
          <cell r="B1035">
            <v>20</v>
          </cell>
          <cell r="C1035">
            <v>4467</v>
          </cell>
          <cell r="D1035">
            <v>0</v>
          </cell>
          <cell r="E1035">
            <v>4467</v>
          </cell>
          <cell r="F1035">
            <v>893.4</v>
          </cell>
          <cell r="AF1035">
            <v>2</v>
          </cell>
          <cell r="AG1035" t="str">
            <v>Other Building</v>
          </cell>
        </row>
        <row r="1036">
          <cell r="B1036">
            <v>33</v>
          </cell>
          <cell r="C1036">
            <v>2239</v>
          </cell>
          <cell r="D1036">
            <v>0</v>
          </cell>
          <cell r="E1036">
            <v>2239</v>
          </cell>
          <cell r="F1036">
            <v>738.87</v>
          </cell>
          <cell r="AF1036">
            <v>3</v>
          </cell>
          <cell r="AG1036" t="str">
            <v>Plant &amp; Machinery</v>
          </cell>
        </row>
        <row r="1037">
          <cell r="B1037">
            <v>20</v>
          </cell>
          <cell r="C1037">
            <v>22540</v>
          </cell>
          <cell r="D1037">
            <v>0</v>
          </cell>
          <cell r="E1037">
            <v>22540</v>
          </cell>
          <cell r="F1037">
            <v>4508</v>
          </cell>
          <cell r="AF1037">
            <v>4</v>
          </cell>
          <cell r="AG1037" t="str">
            <v>Furniture &amp; Fixture</v>
          </cell>
        </row>
        <row r="1038">
          <cell r="B1038">
            <v>20</v>
          </cell>
          <cell r="C1038">
            <v>15657</v>
          </cell>
          <cell r="D1038">
            <v>0</v>
          </cell>
          <cell r="E1038">
            <v>15657</v>
          </cell>
          <cell r="F1038">
            <v>3131.4</v>
          </cell>
          <cell r="AF1038">
            <v>5</v>
          </cell>
          <cell r="AG1038" t="str">
            <v>Office Equipment</v>
          </cell>
        </row>
        <row r="1039">
          <cell r="B1039">
            <v>20</v>
          </cell>
          <cell r="C1039">
            <v>39758</v>
          </cell>
          <cell r="D1039">
            <v>0</v>
          </cell>
          <cell r="E1039">
            <v>39758</v>
          </cell>
          <cell r="F1039">
            <v>7951.6</v>
          </cell>
          <cell r="AF1039">
            <v>6</v>
          </cell>
          <cell r="AG1039" t="str">
            <v>EDP Equipment</v>
          </cell>
        </row>
        <row r="1040">
          <cell r="B1040">
            <v>50</v>
          </cell>
          <cell r="C1040">
            <v>40146</v>
          </cell>
          <cell r="D1040">
            <v>0</v>
          </cell>
          <cell r="E1040">
            <v>40146</v>
          </cell>
          <cell r="F1040">
            <v>20073</v>
          </cell>
          <cell r="AF1040">
            <v>7</v>
          </cell>
          <cell r="AG1040" t="str">
            <v>Vehicles</v>
          </cell>
        </row>
        <row r="1041">
          <cell r="B1041">
            <v>33</v>
          </cell>
          <cell r="C1041">
            <v>2870</v>
          </cell>
          <cell r="D1041">
            <v>0</v>
          </cell>
          <cell r="E1041">
            <v>2870</v>
          </cell>
          <cell r="F1041">
            <v>947.1</v>
          </cell>
          <cell r="AF1041">
            <v>8</v>
          </cell>
          <cell r="AG1041" t="str">
            <v>Tools &amp; Equipment</v>
          </cell>
        </row>
        <row r="1042">
          <cell r="B1042">
            <v>20</v>
          </cell>
          <cell r="C1042">
            <v>872</v>
          </cell>
          <cell r="D1042">
            <v>0</v>
          </cell>
          <cell r="E1042">
            <v>872</v>
          </cell>
          <cell r="F1042">
            <v>174.4</v>
          </cell>
          <cell r="AF1042">
            <v>9</v>
          </cell>
          <cell r="AG1042" t="str">
            <v>EDP Client Access</v>
          </cell>
        </row>
        <row r="1043">
          <cell r="B1043">
            <v>20</v>
          </cell>
          <cell r="C1043">
            <v>2384</v>
          </cell>
          <cell r="D1043">
            <v>0</v>
          </cell>
          <cell r="E1043">
            <v>2384</v>
          </cell>
          <cell r="F1043">
            <v>476.8</v>
          </cell>
          <cell r="AF1043">
            <v>10</v>
          </cell>
          <cell r="AG1043" t="str">
            <v>Jigs &amp; Fixture</v>
          </cell>
        </row>
        <row r="1044">
          <cell r="B1044">
            <v>20</v>
          </cell>
          <cell r="C1044">
            <v>50150</v>
          </cell>
          <cell r="D1044">
            <v>0</v>
          </cell>
          <cell r="E1044">
            <v>50150</v>
          </cell>
          <cell r="F1044">
            <v>10030</v>
          </cell>
          <cell r="AF1044">
            <v>11</v>
          </cell>
          <cell r="AG1044" t="str">
            <v>Jigs &amp; Fixture Hilux</v>
          </cell>
        </row>
        <row r="1045">
          <cell r="B1045">
            <v>10</v>
          </cell>
          <cell r="C1045">
            <v>672479</v>
          </cell>
          <cell r="D1045">
            <v>0</v>
          </cell>
          <cell r="E1045">
            <v>672479</v>
          </cell>
          <cell r="F1045">
            <v>67247.899999999994</v>
          </cell>
          <cell r="AF1045">
            <v>12</v>
          </cell>
          <cell r="AG1045" t="str">
            <v>EDP equipment</v>
          </cell>
        </row>
        <row r="1046">
          <cell r="C1046">
            <v>1496792</v>
          </cell>
          <cell r="D1046">
            <v>0</v>
          </cell>
          <cell r="E1046">
            <v>1496792</v>
          </cell>
          <cell r="F1046">
            <v>192121.14499999999</v>
          </cell>
          <cell r="H1046">
            <v>290538.25499999995</v>
          </cell>
          <cell r="AF1046">
            <v>13</v>
          </cell>
          <cell r="AG1046" t="str">
            <v>Furniture &amp; Fixture</v>
          </cell>
        </row>
        <row r="1047">
          <cell r="AF1047">
            <v>14</v>
          </cell>
          <cell r="AG1047" t="str">
            <v>Office Equipment</v>
          </cell>
        </row>
        <row r="1048">
          <cell r="AG1048" t="str">
            <v>Tools &amp; Equipment</v>
          </cell>
        </row>
        <row r="1049">
          <cell r="AG1049" t="str">
            <v>TOTAL</v>
          </cell>
        </row>
        <row r="1052">
          <cell r="C1052" t="str">
            <v>COST UPTO</v>
          </cell>
          <cell r="D1052" t="str">
            <v>ADDITIONS</v>
          </cell>
          <cell r="E1052" t="str">
            <v>YTD 4/01</v>
          </cell>
          <cell r="F1052" t="str">
            <v>DEPRIATION</v>
          </cell>
        </row>
        <row r="1053">
          <cell r="C1053" t="str">
            <v>JAN 2001</v>
          </cell>
          <cell r="D1053" t="str">
            <v>BUDGET</v>
          </cell>
          <cell r="E1053" t="str">
            <v>TOTAL</v>
          </cell>
        </row>
        <row r="1054">
          <cell r="B1054" t="str">
            <v>Rate %</v>
          </cell>
          <cell r="C1054" t="str">
            <v>Rs ' 000</v>
          </cell>
          <cell r="D1054" t="str">
            <v>2001~02</v>
          </cell>
          <cell r="E1054" t="str">
            <v>COST</v>
          </cell>
          <cell r="AF1054" t="str">
            <v>S. No..</v>
          </cell>
          <cell r="AG1054" t="str">
            <v>Name of Asset</v>
          </cell>
        </row>
        <row r="1056">
          <cell r="B1056">
            <v>20</v>
          </cell>
          <cell r="C1056">
            <v>150198</v>
          </cell>
          <cell r="D1056">
            <v>0</v>
          </cell>
          <cell r="E1056">
            <v>150198</v>
          </cell>
          <cell r="F1056">
            <v>30039.599999999999</v>
          </cell>
          <cell r="AF1056" t="e">
            <v>#REF!</v>
          </cell>
          <cell r="AG1056" t="str">
            <v>Plant &amp; Machinery</v>
          </cell>
        </row>
        <row r="1057">
          <cell r="B1057">
            <v>20</v>
          </cell>
          <cell r="C1057">
            <v>119801</v>
          </cell>
          <cell r="D1057">
            <v>0</v>
          </cell>
          <cell r="E1057">
            <v>119801</v>
          </cell>
          <cell r="F1057">
            <v>23960.2</v>
          </cell>
          <cell r="AF1057" t="e">
            <v>#REF!</v>
          </cell>
          <cell r="AG1057" t="str">
            <v>Furniture &amp; Fixture</v>
          </cell>
        </row>
        <row r="1058">
          <cell r="B1058">
            <v>20</v>
          </cell>
          <cell r="C1058">
            <v>92451</v>
          </cell>
          <cell r="D1058">
            <v>0</v>
          </cell>
          <cell r="E1058">
            <v>92451</v>
          </cell>
          <cell r="F1058">
            <v>18490.2</v>
          </cell>
          <cell r="AF1058" t="e">
            <v>#REF!</v>
          </cell>
          <cell r="AG1058" t="str">
            <v>Office Equipment</v>
          </cell>
        </row>
        <row r="1059">
          <cell r="B1059">
            <v>20</v>
          </cell>
          <cell r="C1059">
            <v>18</v>
          </cell>
          <cell r="D1059">
            <v>0</v>
          </cell>
          <cell r="E1059">
            <v>18</v>
          </cell>
          <cell r="F1059">
            <v>3.6</v>
          </cell>
          <cell r="AF1059" t="e">
            <v>#REF!</v>
          </cell>
          <cell r="AG1059" t="str">
            <v>Tools &amp; Equipment</v>
          </cell>
        </row>
        <row r="1060">
          <cell r="B1060">
            <v>20</v>
          </cell>
          <cell r="C1060">
            <v>248</v>
          </cell>
          <cell r="D1060">
            <v>0</v>
          </cell>
          <cell r="E1060">
            <v>248</v>
          </cell>
          <cell r="F1060">
            <v>49.6</v>
          </cell>
          <cell r="AF1060" t="e">
            <v>#REF!</v>
          </cell>
          <cell r="AG1060" t="str">
            <v>EDP Client Access</v>
          </cell>
        </row>
        <row r="1061">
          <cell r="C1061">
            <v>362716</v>
          </cell>
          <cell r="D1061">
            <v>0</v>
          </cell>
          <cell r="E1061">
            <v>362716</v>
          </cell>
          <cell r="F1061">
            <v>72543.200000000012</v>
          </cell>
          <cell r="AG1061" t="str">
            <v>TOTAL</v>
          </cell>
        </row>
        <row r="1064">
          <cell r="AF1064" t="str">
            <v>S. No..</v>
          </cell>
          <cell r="AG1064" t="str">
            <v>Name of Asset</v>
          </cell>
        </row>
        <row r="1066">
          <cell r="C1066" t="str">
            <v>COST UPTO</v>
          </cell>
          <cell r="D1066" t="str">
            <v>ADDITIONS</v>
          </cell>
          <cell r="E1066" t="str">
            <v>YTD 4/01</v>
          </cell>
          <cell r="F1066" t="str">
            <v>DEPRIATION</v>
          </cell>
          <cell r="AF1066">
            <v>1</v>
          </cell>
          <cell r="AG1066" t="str">
            <v>Factory Building</v>
          </cell>
        </row>
        <row r="1067">
          <cell r="C1067" t="str">
            <v>JAN 2001</v>
          </cell>
          <cell r="D1067" t="str">
            <v>BUDGET</v>
          </cell>
          <cell r="E1067" t="str">
            <v>TOTAL</v>
          </cell>
          <cell r="AF1067">
            <v>2</v>
          </cell>
          <cell r="AG1067" t="str">
            <v>Other Building</v>
          </cell>
        </row>
        <row r="1068">
          <cell r="B1068" t="str">
            <v>Rate %</v>
          </cell>
          <cell r="C1068" t="str">
            <v>Rs ' 000</v>
          </cell>
          <cell r="D1068" t="str">
            <v>2001~02</v>
          </cell>
          <cell r="E1068" t="str">
            <v>COST</v>
          </cell>
          <cell r="AF1068">
            <v>3</v>
          </cell>
          <cell r="AG1068" t="str">
            <v>Plant &amp; Machinery</v>
          </cell>
        </row>
        <row r="1069">
          <cell r="AF1069">
            <v>4</v>
          </cell>
          <cell r="AG1069" t="str">
            <v>Furniture &amp; Fixture</v>
          </cell>
        </row>
        <row r="1070">
          <cell r="B1070">
            <v>10</v>
          </cell>
          <cell r="C1070">
            <v>35700</v>
          </cell>
          <cell r="D1070">
            <v>0</v>
          </cell>
          <cell r="E1070">
            <v>35700</v>
          </cell>
          <cell r="F1070">
            <v>3570</v>
          </cell>
          <cell r="AF1070">
            <v>5</v>
          </cell>
          <cell r="AG1070" t="str">
            <v>Office Equipment</v>
          </cell>
        </row>
        <row r="1071">
          <cell r="B1071">
            <v>5</v>
          </cell>
          <cell r="C1071">
            <v>18770</v>
          </cell>
          <cell r="D1071">
            <v>0</v>
          </cell>
          <cell r="E1071">
            <v>18770</v>
          </cell>
          <cell r="F1071">
            <v>938.5</v>
          </cell>
          <cell r="AF1071">
            <v>6</v>
          </cell>
          <cell r="AG1071" t="str">
            <v>EDP Equipment</v>
          </cell>
        </row>
        <row r="1072">
          <cell r="B1072">
            <v>20</v>
          </cell>
          <cell r="C1072">
            <v>6083</v>
          </cell>
          <cell r="D1072">
            <v>0</v>
          </cell>
          <cell r="E1072">
            <v>6083</v>
          </cell>
          <cell r="F1072">
            <v>1216.5999999999999</v>
          </cell>
          <cell r="AF1072">
            <v>7</v>
          </cell>
          <cell r="AG1072" t="str">
            <v>Vehicles</v>
          </cell>
        </row>
        <row r="1073">
          <cell r="B1073">
            <v>20</v>
          </cell>
          <cell r="C1073">
            <v>7339</v>
          </cell>
          <cell r="D1073">
            <v>0</v>
          </cell>
          <cell r="E1073">
            <v>7339</v>
          </cell>
          <cell r="F1073">
            <v>1467.8</v>
          </cell>
          <cell r="AF1073">
            <v>8</v>
          </cell>
          <cell r="AG1073" t="str">
            <v>Tools &amp; Equipment</v>
          </cell>
        </row>
        <row r="1074">
          <cell r="B1074">
            <v>33</v>
          </cell>
          <cell r="C1074">
            <v>10516</v>
          </cell>
          <cell r="D1074">
            <v>0</v>
          </cell>
          <cell r="E1074">
            <v>10516</v>
          </cell>
          <cell r="F1074">
            <v>3470.28</v>
          </cell>
          <cell r="AF1074">
            <v>9</v>
          </cell>
          <cell r="AG1074" t="str">
            <v>EDP Client Access</v>
          </cell>
        </row>
        <row r="1075">
          <cell r="B1075">
            <v>20</v>
          </cell>
          <cell r="C1075">
            <v>26673</v>
          </cell>
          <cell r="D1075">
            <v>0</v>
          </cell>
          <cell r="E1075">
            <v>26673</v>
          </cell>
          <cell r="F1075">
            <v>5334.6</v>
          </cell>
          <cell r="AF1075">
            <v>10</v>
          </cell>
          <cell r="AG1075" t="str">
            <v>Jigs &amp; Fixture</v>
          </cell>
        </row>
        <row r="1076">
          <cell r="B1076">
            <v>20</v>
          </cell>
          <cell r="C1076">
            <v>26</v>
          </cell>
          <cell r="D1076">
            <v>0</v>
          </cell>
          <cell r="E1076">
            <v>26</v>
          </cell>
          <cell r="F1076">
            <v>5.2</v>
          </cell>
          <cell r="AF1076">
            <v>11</v>
          </cell>
          <cell r="AG1076" t="str">
            <v>Jigs &amp; Fixture Hilux</v>
          </cell>
        </row>
        <row r="1077">
          <cell r="B1077">
            <v>33</v>
          </cell>
          <cell r="C1077">
            <v>9881</v>
          </cell>
          <cell r="D1077">
            <v>0</v>
          </cell>
          <cell r="E1077">
            <v>9881</v>
          </cell>
          <cell r="F1077">
            <v>3260.73</v>
          </cell>
          <cell r="AF1077">
            <v>12</v>
          </cell>
          <cell r="AG1077" t="str">
            <v>EDP equipment</v>
          </cell>
        </row>
        <row r="1078">
          <cell r="B1078">
            <v>33</v>
          </cell>
          <cell r="C1078">
            <v>17760</v>
          </cell>
          <cell r="D1078">
            <v>0</v>
          </cell>
          <cell r="E1078">
            <v>17760</v>
          </cell>
          <cell r="F1078">
            <v>5860.8</v>
          </cell>
          <cell r="AF1078">
            <v>13</v>
          </cell>
          <cell r="AG1078" t="str">
            <v>Furniture &amp; Fixture</v>
          </cell>
        </row>
        <row r="1079">
          <cell r="B1079">
            <v>20</v>
          </cell>
          <cell r="C1079">
            <v>2354</v>
          </cell>
          <cell r="D1079">
            <v>0</v>
          </cell>
          <cell r="E1079">
            <v>2354</v>
          </cell>
          <cell r="F1079">
            <v>470.8</v>
          </cell>
          <cell r="AF1079">
            <v>14</v>
          </cell>
          <cell r="AG1079" t="str">
            <v>Office Equipment</v>
          </cell>
        </row>
        <row r="1080">
          <cell r="B1080">
            <v>20</v>
          </cell>
          <cell r="C1080">
            <v>1384</v>
          </cell>
          <cell r="D1080">
            <v>0</v>
          </cell>
          <cell r="E1080">
            <v>1384</v>
          </cell>
          <cell r="F1080">
            <v>276.8</v>
          </cell>
          <cell r="AG1080" t="str">
            <v>Tools &amp; Equipment</v>
          </cell>
        </row>
        <row r="1081">
          <cell r="B1081">
            <v>20</v>
          </cell>
          <cell r="C1081">
            <v>9</v>
          </cell>
          <cell r="D1081">
            <v>0</v>
          </cell>
          <cell r="E1081">
            <v>9</v>
          </cell>
          <cell r="F1081">
            <v>1.8</v>
          </cell>
        </row>
        <row r="1082">
          <cell r="C1082">
            <v>136495</v>
          </cell>
          <cell r="D1082">
            <v>0</v>
          </cell>
          <cell r="E1082">
            <v>136495</v>
          </cell>
          <cell r="F1082">
            <v>25873.91</v>
          </cell>
        </row>
      </sheetData>
      <sheetData sheetId="2">
        <row r="31">
          <cell r="B31">
            <v>5</v>
          </cell>
          <cell r="C31">
            <v>3</v>
          </cell>
          <cell r="D31">
            <v>2</v>
          </cell>
          <cell r="E31">
            <v>2</v>
          </cell>
          <cell r="F31" t="str">
            <v xml:space="preserve"> Cost of Sales - T</v>
          </cell>
          <cell r="G31">
            <v>-284739130.43478262</v>
          </cell>
          <cell r="H31">
            <v>5</v>
          </cell>
          <cell r="I31">
            <v>-284739130.43478262</v>
          </cell>
          <cell r="J31">
            <v>2</v>
          </cell>
          <cell r="K31">
            <v>2</v>
          </cell>
          <cell r="L31">
            <v>3</v>
          </cell>
          <cell r="M31">
            <v>6</v>
          </cell>
          <cell r="N31">
            <v>42</v>
          </cell>
        </row>
        <row r="32">
          <cell r="B32">
            <v>57</v>
          </cell>
          <cell r="C32">
            <v>10</v>
          </cell>
          <cell r="D32">
            <v>40</v>
          </cell>
          <cell r="E32">
            <v>17</v>
          </cell>
          <cell r="F32" t="str">
            <v xml:space="preserve"> Cost of Sales - D</v>
          </cell>
          <cell r="G32">
            <v>-34539130.434782617</v>
          </cell>
          <cell r="H32">
            <v>0</v>
          </cell>
          <cell r="I32">
            <v>-34539130.434782617</v>
          </cell>
          <cell r="J32" t="str">
            <v xml:space="preserve"> Parts</v>
          </cell>
          <cell r="K32">
            <v>10</v>
          </cell>
          <cell r="L32">
            <v>10</v>
          </cell>
          <cell r="M32">
            <v>10</v>
          </cell>
          <cell r="N32">
            <v>120</v>
          </cell>
          <cell r="O32" t="str">
            <v>Hiace - Commuter</v>
          </cell>
        </row>
        <row r="33">
          <cell r="B33">
            <v>70</v>
          </cell>
          <cell r="C33">
            <v>10</v>
          </cell>
          <cell r="D33">
            <v>52</v>
          </cell>
          <cell r="E33">
            <v>18</v>
          </cell>
          <cell r="F33">
            <v>10</v>
          </cell>
          <cell r="G33">
            <v>-319278260.86956525</v>
          </cell>
          <cell r="H33">
            <v>0</v>
          </cell>
          <cell r="I33">
            <v>-319278260.86956525</v>
          </cell>
          <cell r="J33">
            <v>10</v>
          </cell>
          <cell r="K33">
            <v>10</v>
          </cell>
          <cell r="L33">
            <v>10</v>
          </cell>
          <cell r="M33">
            <v>10</v>
          </cell>
          <cell r="N33">
            <v>120</v>
          </cell>
          <cell r="O33" t="str">
            <v>Hiace - Panle Van</v>
          </cell>
        </row>
        <row r="34">
          <cell r="B34">
            <v>0</v>
          </cell>
          <cell r="C34">
            <v>0</v>
          </cell>
          <cell r="D34">
            <v>0</v>
          </cell>
          <cell r="E34">
            <v>0</v>
          </cell>
          <cell r="F34">
            <v>0</v>
          </cell>
          <cell r="G34">
            <v>0</v>
          </cell>
          <cell r="H34">
            <v>1</v>
          </cell>
          <cell r="I34">
            <v>0</v>
          </cell>
          <cell r="J34" t="str">
            <v xml:space="preserve"> Taxation:</v>
          </cell>
          <cell r="K34">
            <v>0</v>
          </cell>
          <cell r="L34">
            <v>0</v>
          </cell>
          <cell r="M34">
            <v>1</v>
          </cell>
          <cell r="N34">
            <v>2</v>
          </cell>
          <cell r="O34" t="str">
            <v>Coaster</v>
          </cell>
        </row>
        <row r="35">
          <cell r="B35">
            <v>103</v>
          </cell>
          <cell r="D35">
            <v>81</v>
          </cell>
          <cell r="E35">
            <v>22</v>
          </cell>
          <cell r="F35" t="str">
            <v xml:space="preserve"> G.P. - Parts</v>
          </cell>
          <cell r="G35">
            <v>44200000.00000006</v>
          </cell>
          <cell r="H35">
            <v>0</v>
          </cell>
          <cell r="I35">
            <v>44200000.00000006</v>
          </cell>
        </row>
        <row r="36">
          <cell r="B36">
            <v>0</v>
          </cell>
          <cell r="E36">
            <v>0</v>
          </cell>
          <cell r="F36" t="str">
            <v>Oil</v>
          </cell>
        </row>
        <row r="37">
          <cell r="B37">
            <v>1</v>
          </cell>
          <cell r="C37">
            <v>31</v>
          </cell>
          <cell r="D37">
            <v>1</v>
          </cell>
          <cell r="E37">
            <v>0</v>
          </cell>
          <cell r="F37" t="str">
            <v xml:space="preserve"> Net Sales </v>
          </cell>
          <cell r="G37">
            <v>58995652.173913039</v>
          </cell>
          <cell r="H37">
            <v>0</v>
          </cell>
          <cell r="I37">
            <v>58995652.173913039</v>
          </cell>
          <cell r="J37" t="str">
            <v xml:space="preserve"> Daihatsu Project:</v>
          </cell>
          <cell r="K37">
            <v>29</v>
          </cell>
          <cell r="L37">
            <v>31</v>
          </cell>
          <cell r="M37">
            <v>37</v>
          </cell>
          <cell r="N37">
            <v>387</v>
          </cell>
        </row>
        <row r="38">
          <cell r="B38">
            <v>231</v>
          </cell>
          <cell r="C38">
            <v>1421</v>
          </cell>
          <cell r="D38">
            <v>174</v>
          </cell>
          <cell r="E38">
            <v>57</v>
          </cell>
          <cell r="F38" t="str">
            <v xml:space="preserve"> Cost of Sales</v>
          </cell>
          <cell r="G38">
            <v>-50854252.173913039</v>
          </cell>
          <cell r="H38">
            <v>0</v>
          </cell>
          <cell r="I38">
            <v>-50854252.173913039</v>
          </cell>
          <cell r="J38">
            <v>1410</v>
          </cell>
          <cell r="K38">
            <v>1319</v>
          </cell>
          <cell r="L38">
            <v>1311</v>
          </cell>
          <cell r="M38">
            <v>1345</v>
          </cell>
          <cell r="N38">
            <v>16487</v>
          </cell>
        </row>
        <row r="39">
          <cell r="B39">
            <v>30</v>
          </cell>
          <cell r="C39">
            <v>25</v>
          </cell>
          <cell r="D39">
            <v>27</v>
          </cell>
          <cell r="E39">
            <v>672</v>
          </cell>
          <cell r="F39" t="str">
            <v xml:space="preserve"> G.P. - Oil</v>
          </cell>
          <cell r="G39">
            <v>8141400</v>
          </cell>
          <cell r="H39">
            <v>0</v>
          </cell>
          <cell r="I39">
            <v>8141400</v>
          </cell>
          <cell r="J39">
            <v>31</v>
          </cell>
          <cell r="K39">
            <v>25</v>
          </cell>
          <cell r="L39">
            <v>27</v>
          </cell>
          <cell r="M39">
            <v>27</v>
          </cell>
          <cell r="N39">
            <v>2413</v>
          </cell>
        </row>
        <row r="40">
          <cell r="B40">
            <v>359</v>
          </cell>
          <cell r="C40">
            <v>1446</v>
          </cell>
          <cell r="D40">
            <v>319</v>
          </cell>
          <cell r="E40">
            <v>40</v>
          </cell>
          <cell r="F40">
            <v>1876</v>
          </cell>
          <cell r="G40">
            <v>1908</v>
          </cell>
          <cell r="H40">
            <v>1811</v>
          </cell>
          <cell r="I40">
            <v>1359</v>
          </cell>
          <cell r="J40">
            <v>1441</v>
          </cell>
          <cell r="K40">
            <v>1344</v>
          </cell>
          <cell r="L40">
            <v>1338</v>
          </cell>
          <cell r="M40">
            <v>1372</v>
          </cell>
          <cell r="N40">
            <v>18900</v>
          </cell>
        </row>
        <row r="41">
          <cell r="B41">
            <v>910</v>
          </cell>
          <cell r="C41">
            <v>1090</v>
          </cell>
          <cell r="D41">
            <v>1121</v>
          </cell>
          <cell r="E41">
            <v>1250</v>
          </cell>
          <cell r="F41" t="str">
            <v>G.P. Parts &amp; Oil</v>
          </cell>
          <cell r="G41">
            <v>52341400.00000006</v>
          </cell>
          <cell r="H41">
            <v>0</v>
          </cell>
          <cell r="I41">
            <v>52341400.00000006</v>
          </cell>
          <cell r="J41">
            <v>1030</v>
          </cell>
          <cell r="K41">
            <v>940</v>
          </cell>
          <cell r="L41">
            <v>930</v>
          </cell>
          <cell r="M41">
            <v>958</v>
          </cell>
          <cell r="N41">
            <v>12200</v>
          </cell>
        </row>
        <row r="42">
          <cell r="B42">
            <v>14590.4</v>
          </cell>
          <cell r="C42">
            <v>1090</v>
          </cell>
          <cell r="D42">
            <v>11762</v>
          </cell>
          <cell r="E42">
            <v>2828.3999999999996</v>
          </cell>
          <cell r="F42" t="str">
            <v>Sell &amp; Admin Exp.</v>
          </cell>
          <cell r="G42">
            <v>0</v>
          </cell>
          <cell r="H42">
            <v>0</v>
          </cell>
          <cell r="I42">
            <v>0</v>
          </cell>
          <cell r="J42">
            <v>1030</v>
          </cell>
          <cell r="K42">
            <v>940</v>
          </cell>
          <cell r="L42">
            <v>930</v>
          </cell>
          <cell r="M42">
            <v>958</v>
          </cell>
          <cell r="N42">
            <v>12200</v>
          </cell>
        </row>
        <row r="43">
          <cell r="B43">
            <v>0</v>
          </cell>
          <cell r="C43">
            <v>0</v>
          </cell>
          <cell r="D43">
            <v>0</v>
          </cell>
          <cell r="E43">
            <v>0</v>
          </cell>
          <cell r="F43" t="str">
            <v>N.P. Before Tax</v>
          </cell>
          <cell r="G43">
            <v>52341400.00000006</v>
          </cell>
          <cell r="H43">
            <v>0</v>
          </cell>
          <cell r="I43">
            <v>52341400.00000006</v>
          </cell>
          <cell r="J43">
            <v>0</v>
          </cell>
          <cell r="K43">
            <v>0</v>
          </cell>
          <cell r="L43">
            <v>0</v>
          </cell>
          <cell r="M43">
            <v>0</v>
          </cell>
          <cell r="N43">
            <v>0</v>
          </cell>
        </row>
        <row r="44">
          <cell r="C44" t="str">
            <v>Budget 2002-2003</v>
          </cell>
          <cell r="G44" t="str">
            <v xml:space="preserve">Results   2001-2002 </v>
          </cell>
          <cell r="K44" t="str">
            <v>Variance Favorable / (Adverse)</v>
          </cell>
        </row>
        <row r="45">
          <cell r="C45" t="str">
            <v>CKD</v>
          </cell>
          <cell r="D45" t="str">
            <v xml:space="preserve">CBU </v>
          </cell>
          <cell r="E45" t="str">
            <v>Total</v>
          </cell>
          <cell r="F45" t="str">
            <v>% of Sales</v>
          </cell>
          <cell r="G45" t="str">
            <v xml:space="preserve">CKD </v>
          </cell>
          <cell r="H45" t="str">
            <v xml:space="preserve">CBU </v>
          </cell>
          <cell r="I45" t="str">
            <v>Total</v>
          </cell>
          <cell r="J45" t="str">
            <v>% of Sales</v>
          </cell>
          <cell r="K45" t="str">
            <v xml:space="preserve">CKD </v>
          </cell>
          <cell r="L45" t="str">
            <v xml:space="preserve">CBU </v>
          </cell>
          <cell r="M45" t="str">
            <v>Total</v>
          </cell>
          <cell r="N45" t="str">
            <v xml:space="preserve">% </v>
          </cell>
        </row>
        <row r="46">
          <cell r="C46">
            <v>16100</v>
          </cell>
          <cell r="D46">
            <v>387</v>
          </cell>
          <cell r="E46">
            <v>16487</v>
          </cell>
          <cell r="G46">
            <v>11066</v>
          </cell>
          <cell r="H46">
            <v>172</v>
          </cell>
          <cell r="I46">
            <v>11238</v>
          </cell>
          <cell r="J46" t="str">
            <v>Rupees Per Unit</v>
          </cell>
          <cell r="K46">
            <v>5034</v>
          </cell>
          <cell r="L46">
            <v>215</v>
          </cell>
          <cell r="M46">
            <v>5249</v>
          </cell>
          <cell r="O46" t="str">
            <v>Sales Unit</v>
          </cell>
        </row>
        <row r="47">
          <cell r="B47">
            <v>914</v>
          </cell>
          <cell r="C47">
            <v>945</v>
          </cell>
          <cell r="D47">
            <v>976</v>
          </cell>
          <cell r="E47">
            <v>1007</v>
          </cell>
          <cell r="F47">
            <v>1038</v>
          </cell>
          <cell r="G47">
            <v>1069</v>
          </cell>
          <cell r="H47">
            <v>1100</v>
          </cell>
          <cell r="I47">
            <v>1131</v>
          </cell>
          <cell r="J47">
            <v>1162</v>
          </cell>
          <cell r="K47">
            <v>1193</v>
          </cell>
          <cell r="L47">
            <v>1224</v>
          </cell>
          <cell r="M47">
            <v>1255</v>
          </cell>
        </row>
        <row r="48">
          <cell r="B48">
            <v>200657</v>
          </cell>
          <cell r="C48">
            <v>11552113913.043478</v>
          </cell>
          <cell r="D48">
            <v>1101895217.3913043</v>
          </cell>
          <cell r="E48">
            <v>12654009130.434782</v>
          </cell>
          <cell r="F48">
            <v>1</v>
          </cell>
          <cell r="G48">
            <v>7455006909</v>
          </cell>
          <cell r="H48">
            <v>656280000</v>
          </cell>
          <cell r="I48">
            <v>8111286909</v>
          </cell>
          <cell r="J48">
            <v>1</v>
          </cell>
          <cell r="K48">
            <v>4097107004.043478</v>
          </cell>
          <cell r="L48">
            <v>445615217.39130425</v>
          </cell>
          <cell r="M48">
            <v>4542722221.434782</v>
          </cell>
          <cell r="N48">
            <v>0.5600495053866652</v>
          </cell>
          <cell r="O48" t="str">
            <v>Net Sales</v>
          </cell>
        </row>
        <row r="49">
          <cell r="B49">
            <v>0</v>
          </cell>
          <cell r="C49">
            <v>0</v>
          </cell>
          <cell r="D49">
            <v>0</v>
          </cell>
          <cell r="E49">
            <v>0</v>
          </cell>
          <cell r="F49">
            <v>0</v>
          </cell>
          <cell r="G49">
            <v>0</v>
          </cell>
          <cell r="H49">
            <v>0</v>
          </cell>
          <cell r="I49">
            <v>0</v>
          </cell>
          <cell r="J49">
            <v>0</v>
          </cell>
          <cell r="K49">
            <v>0</v>
          </cell>
          <cell r="L49">
            <v>0</v>
          </cell>
          <cell r="M49">
            <v>0</v>
          </cell>
          <cell r="O49" t="str">
            <v>Cost of Sales</v>
          </cell>
        </row>
        <row r="50">
          <cell r="B50">
            <v>208301</v>
          </cell>
          <cell r="C50">
            <v>10437121135.099457</v>
          </cell>
          <cell r="D50">
            <v>882929313.31255102</v>
          </cell>
          <cell r="E50">
            <v>11320050448.412008</v>
          </cell>
          <cell r="F50">
            <v>0.89458213059018554</v>
          </cell>
          <cell r="G50">
            <v>6510508767</v>
          </cell>
          <cell r="H50">
            <v>514853000</v>
          </cell>
          <cell r="I50">
            <v>7025361767</v>
          </cell>
          <cell r="J50">
            <v>0.86612171974892227</v>
          </cell>
          <cell r="K50">
            <v>-3926612368.0994568</v>
          </cell>
          <cell r="L50">
            <v>-368076313.31255102</v>
          </cell>
          <cell r="M50">
            <v>-4294688681.4120078</v>
          </cell>
          <cell r="N50">
            <v>-0.61131210375319134</v>
          </cell>
          <cell r="O50" t="str">
            <v>Variable Cost (CKD Vendor Parts &amp; Consumables)</v>
          </cell>
        </row>
        <row r="51">
          <cell r="B51">
            <v>230254</v>
          </cell>
          <cell r="C51">
            <v>230254</v>
          </cell>
          <cell r="D51">
            <v>230254</v>
          </cell>
          <cell r="E51">
            <v>230254</v>
          </cell>
          <cell r="F51">
            <v>230254</v>
          </cell>
          <cell r="G51">
            <v>230254</v>
          </cell>
          <cell r="H51">
            <v>229923</v>
          </cell>
          <cell r="I51">
            <v>229923</v>
          </cell>
          <cell r="J51">
            <v>229923</v>
          </cell>
          <cell r="K51">
            <v>229923</v>
          </cell>
          <cell r="L51">
            <v>229923</v>
          </cell>
          <cell r="M51">
            <v>229923</v>
          </cell>
          <cell r="O51" t="str">
            <v>Conversion Cost:</v>
          </cell>
        </row>
        <row r="52">
          <cell r="B52">
            <v>0</v>
          </cell>
          <cell r="C52">
            <v>74843761.999999985</v>
          </cell>
          <cell r="D52">
            <v>0</v>
          </cell>
          <cell r="E52">
            <v>74843761.999999985</v>
          </cell>
          <cell r="F52">
            <v>5.9146284176442993E-3</v>
          </cell>
          <cell r="G52">
            <v>73652142</v>
          </cell>
          <cell r="H52">
            <v>0</v>
          </cell>
          <cell r="I52">
            <v>73652142</v>
          </cell>
          <cell r="J52">
            <v>9.0802042667579869E-3</v>
          </cell>
          <cell r="K52">
            <v>-1191619.9999999851</v>
          </cell>
          <cell r="L52">
            <v>0</v>
          </cell>
          <cell r="M52">
            <v>-1191619.9999999851</v>
          </cell>
          <cell r="N52">
            <v>-1.6179027081113066E-2</v>
          </cell>
          <cell r="P52" t="str">
            <v>Salaries &amp; Wages</v>
          </cell>
        </row>
        <row r="53">
          <cell r="B53">
            <v>230311</v>
          </cell>
          <cell r="C53">
            <v>0</v>
          </cell>
          <cell r="D53">
            <v>0</v>
          </cell>
          <cell r="E53">
            <v>0</v>
          </cell>
          <cell r="F53">
            <v>0</v>
          </cell>
          <cell r="G53">
            <v>0</v>
          </cell>
          <cell r="H53">
            <v>0</v>
          </cell>
          <cell r="I53">
            <v>0</v>
          </cell>
          <cell r="J53">
            <v>0</v>
          </cell>
          <cell r="K53">
            <v>0</v>
          </cell>
          <cell r="L53">
            <v>0</v>
          </cell>
          <cell r="M53">
            <v>0</v>
          </cell>
          <cell r="N53" t="e">
            <v>#DIV/0!</v>
          </cell>
          <cell r="P53" t="str">
            <v>Utilities</v>
          </cell>
        </row>
        <row r="54">
          <cell r="B54">
            <v>0</v>
          </cell>
          <cell r="C54">
            <v>191295000</v>
          </cell>
          <cell r="D54">
            <v>0</v>
          </cell>
          <cell r="E54">
            <v>191295000</v>
          </cell>
          <cell r="F54">
            <v>1.5117343288452902E-2</v>
          </cell>
          <cell r="G54">
            <v>175871000</v>
          </cell>
          <cell r="H54">
            <v>0</v>
          </cell>
          <cell r="I54">
            <v>175871000</v>
          </cell>
          <cell r="J54">
            <v>2.1682256092416075E-2</v>
          </cell>
          <cell r="K54">
            <v>-15424000</v>
          </cell>
          <cell r="L54">
            <v>0</v>
          </cell>
          <cell r="M54">
            <v>-15424000</v>
          </cell>
          <cell r="N54">
            <v>-8.7700644222185584E-2</v>
          </cell>
          <cell r="P54" t="str">
            <v>Depreciation</v>
          </cell>
        </row>
        <row r="55">
          <cell r="B55">
            <v>202074</v>
          </cell>
          <cell r="C55">
            <v>46730558.999999963</v>
          </cell>
          <cell r="D55">
            <v>0</v>
          </cell>
          <cell r="E55">
            <v>46730558.999999963</v>
          </cell>
          <cell r="F55">
            <v>3.6929449408730068E-3</v>
          </cell>
          <cell r="G55">
            <v>41476000</v>
          </cell>
          <cell r="H55">
            <v>0</v>
          </cell>
          <cell r="I55">
            <v>41476000</v>
          </cell>
          <cell r="J55">
            <v>5.1133686263741557E-3</v>
          </cell>
          <cell r="K55">
            <v>-5254558.9999999627</v>
          </cell>
          <cell r="L55">
            <v>0</v>
          </cell>
          <cell r="M55">
            <v>-5254558.9999999627</v>
          </cell>
          <cell r="N55">
            <v>-0.12668914552994412</v>
          </cell>
          <cell r="P55" t="str">
            <v>Other Factory overhead</v>
          </cell>
        </row>
        <row r="56">
          <cell r="B56">
            <v>226394</v>
          </cell>
          <cell r="C56">
            <v>0</v>
          </cell>
          <cell r="D56">
            <v>0</v>
          </cell>
          <cell r="E56">
            <v>0</v>
          </cell>
          <cell r="F56">
            <v>0</v>
          </cell>
          <cell r="G56">
            <v>0</v>
          </cell>
          <cell r="H56">
            <v>0</v>
          </cell>
          <cell r="I56">
            <v>0</v>
          </cell>
          <cell r="J56">
            <v>0</v>
          </cell>
          <cell r="K56">
            <v>0</v>
          </cell>
          <cell r="L56">
            <v>0</v>
          </cell>
          <cell r="M56">
            <v>0</v>
          </cell>
          <cell r="N56" t="e">
            <v>#DIV/0!</v>
          </cell>
          <cell r="P56" t="str">
            <v>Running Royalty</v>
          </cell>
        </row>
        <row r="57">
          <cell r="B57">
            <v>0</v>
          </cell>
          <cell r="C57">
            <v>312869320.99999994</v>
          </cell>
          <cell r="D57">
            <v>0</v>
          </cell>
          <cell r="E57">
            <v>312869320.99999994</v>
          </cell>
          <cell r="F57">
            <v>2.4724916646970206E-2</v>
          </cell>
          <cell r="G57">
            <v>290999142</v>
          </cell>
          <cell r="H57">
            <v>0</v>
          </cell>
          <cell r="I57">
            <v>290999142</v>
          </cell>
          <cell r="J57">
            <v>3.5875828985548218E-2</v>
          </cell>
          <cell r="K57">
            <v>-21870178.999999948</v>
          </cell>
          <cell r="L57">
            <v>0</v>
          </cell>
          <cell r="M57">
            <v>-21870178.999999948</v>
          </cell>
          <cell r="N57">
            <v>-7.5155475887966533E-2</v>
          </cell>
          <cell r="O57" t="str">
            <v>Total Conversion Cost</v>
          </cell>
        </row>
        <row r="58">
          <cell r="B58">
            <v>0</v>
          </cell>
          <cell r="C58">
            <v>10749990456.099457</v>
          </cell>
          <cell r="D58">
            <v>882929313.31255102</v>
          </cell>
          <cell r="E58">
            <v>11632919769.412008</v>
          </cell>
          <cell r="F58">
            <v>0.91930704723715573</v>
          </cell>
          <cell r="G58">
            <v>6801507909</v>
          </cell>
          <cell r="H58">
            <v>514853000</v>
          </cell>
          <cell r="I58">
            <v>7316360909</v>
          </cell>
          <cell r="J58">
            <v>0.90199754873447047</v>
          </cell>
          <cell r="K58">
            <v>-3948482547.0994568</v>
          </cell>
          <cell r="L58">
            <v>-368076313.31255102</v>
          </cell>
          <cell r="M58">
            <v>-4316558860.4120083</v>
          </cell>
          <cell r="N58">
            <v>-0.58998714170895039</v>
          </cell>
          <cell r="O58" t="str">
            <v>Net Cost of Sales</v>
          </cell>
        </row>
        <row r="59">
          <cell r="B59">
            <v>139346</v>
          </cell>
          <cell r="C59">
            <v>802123456.94402122</v>
          </cell>
          <cell r="D59">
            <v>202965904.07875323</v>
          </cell>
          <cell r="E59">
            <v>1005089361.0227737</v>
          </cell>
          <cell r="F59">
            <v>7.9428531358127732E-2</v>
          </cell>
          <cell r="G59">
            <v>653499000</v>
          </cell>
          <cell r="H59">
            <v>141427000</v>
          </cell>
          <cell r="I59">
            <v>794926000</v>
          </cell>
          <cell r="J59">
            <v>9.8002451265529505E-2</v>
          </cell>
          <cell r="K59">
            <v>148624456.94402122</v>
          </cell>
          <cell r="L59">
            <v>77538904.078753233</v>
          </cell>
          <cell r="M59">
            <v>226163361.02277446</v>
          </cell>
          <cell r="N59">
            <v>0.28450869769358966</v>
          </cell>
          <cell r="O59" t="str">
            <v>Gross Profit</v>
          </cell>
        </row>
        <row r="60">
          <cell r="B60">
            <v>139346</v>
          </cell>
          <cell r="C60">
            <v>206300976.77992368</v>
          </cell>
          <cell r="D60">
            <v>139346</v>
          </cell>
          <cell r="E60">
            <v>139346</v>
          </cell>
          <cell r="F60">
            <v>139346</v>
          </cell>
          <cell r="G60">
            <v>653499000</v>
          </cell>
          <cell r="H60">
            <v>139346</v>
          </cell>
          <cell r="I60">
            <v>139346</v>
          </cell>
          <cell r="J60">
            <v>139346</v>
          </cell>
          <cell r="K60">
            <v>139346</v>
          </cell>
          <cell r="L60">
            <v>139346</v>
          </cell>
          <cell r="M60">
            <v>139346</v>
          </cell>
          <cell r="O60" t="str">
            <v>Administration &amp; selling expenses:</v>
          </cell>
        </row>
        <row r="61">
          <cell r="B61">
            <v>70231</v>
          </cell>
          <cell r="C61">
            <v>57137729.470650472</v>
          </cell>
          <cell r="D61">
            <v>6004474.5293495171</v>
          </cell>
          <cell r="E61">
            <v>63142203.999999985</v>
          </cell>
          <cell r="F61">
            <v>4.9898971424110605E-3</v>
          </cell>
          <cell r="G61">
            <v>53547801.007179476</v>
          </cell>
          <cell r="H61">
            <v>4713925.9928205237</v>
          </cell>
          <cell r="I61">
            <v>58261727</v>
          </cell>
          <cell r="J61">
            <v>7.18279696596046E-3</v>
          </cell>
          <cell r="K61">
            <v>-3589928.4634709954</v>
          </cell>
          <cell r="L61">
            <v>-1290548.5365289934</v>
          </cell>
          <cell r="M61">
            <v>-4880476.9999999888</v>
          </cell>
          <cell r="N61">
            <v>-8.3768148513688731E-2</v>
          </cell>
          <cell r="P61" t="str">
            <v>Selling Expenses</v>
          </cell>
        </row>
        <row r="62">
          <cell r="B62">
            <v>92231</v>
          </cell>
          <cell r="C62">
            <v>79639894.647539333</v>
          </cell>
          <cell r="D62">
            <v>5610105.3524606703</v>
          </cell>
          <cell r="E62">
            <v>85250000</v>
          </cell>
          <cell r="F62">
            <v>6.7369952970052008E-3</v>
          </cell>
          <cell r="G62">
            <v>40048171.865951262</v>
          </cell>
          <cell r="H62">
            <v>3525525.1340487376</v>
          </cell>
          <cell r="I62">
            <v>43573697</v>
          </cell>
          <cell r="J62">
            <v>5.3719831993184891E-3</v>
          </cell>
          <cell r="K62">
            <v>-39591722.78158807</v>
          </cell>
          <cell r="L62">
            <v>-2084580.2184119327</v>
          </cell>
          <cell r="M62">
            <v>-41676303</v>
          </cell>
          <cell r="N62">
            <v>-0.95645551948461016</v>
          </cell>
          <cell r="P62" t="str">
            <v>Advertisement Expenses</v>
          </cell>
        </row>
        <row r="63">
          <cell r="B63">
            <v>102048</v>
          </cell>
          <cell r="C63">
            <v>116421955.4831742</v>
          </cell>
          <cell r="D63">
            <v>12234519.516825749</v>
          </cell>
          <cell r="E63">
            <v>128656474.99999996</v>
          </cell>
          <cell r="F63">
            <v>1.0167250052835976E-2</v>
          </cell>
          <cell r="G63">
            <v>122750293.46951772</v>
          </cell>
          <cell r="H63">
            <v>10805967.530482277</v>
          </cell>
          <cell r="I63">
            <v>133556261</v>
          </cell>
          <cell r="J63">
            <v>1.6465483529106911E-2</v>
          </cell>
          <cell r="K63">
            <v>6328337.9863435179</v>
          </cell>
          <cell r="L63">
            <v>-1428551.9863434713</v>
          </cell>
          <cell r="M63">
            <v>4899786.0000000466</v>
          </cell>
          <cell r="N63">
            <v>3.6687055801899446E-2</v>
          </cell>
          <cell r="P63" t="str">
            <v>Administrative Expenses</v>
          </cell>
        </row>
        <row r="64">
          <cell r="B64">
            <v>124048</v>
          </cell>
          <cell r="C64">
            <v>32741291.826099008</v>
          </cell>
          <cell r="D64">
            <v>3440708.1739009968</v>
          </cell>
          <cell r="E64">
            <v>36182000.000000007</v>
          </cell>
          <cell r="F64">
            <v>2.8593309540908178E-3</v>
          </cell>
          <cell r="G64">
            <v>30720166.84474352</v>
          </cell>
          <cell r="H64">
            <v>2704361.15525648</v>
          </cell>
          <cell r="I64">
            <v>33424528</v>
          </cell>
          <cell r="J64">
            <v>4.1207429073817272E-3</v>
          </cell>
          <cell r="K64">
            <v>-2021124.9813554883</v>
          </cell>
          <cell r="L64">
            <v>-736347.01864451682</v>
          </cell>
          <cell r="M64">
            <v>-2757472.0000000051</v>
          </cell>
          <cell r="N64">
            <v>-8.2498457420251539E-2</v>
          </cell>
          <cell r="P64" t="str">
            <v>Depreciation    (Selling &amp; Admin.)</v>
          </cell>
        </row>
        <row r="65">
          <cell r="C65">
            <v>285940871.42746305</v>
          </cell>
          <cell r="D65">
            <v>27289807.572536934</v>
          </cell>
          <cell r="E65">
            <v>313230678.99999994</v>
          </cell>
          <cell r="F65">
            <v>2.4753473446343054E-2</v>
          </cell>
          <cell r="G65">
            <v>247066433.18739197</v>
          </cell>
          <cell r="H65">
            <v>21749779.812608019</v>
          </cell>
          <cell r="I65">
            <v>268816213</v>
          </cell>
          <cell r="J65">
            <v>3.3141006601767588E-2</v>
          </cell>
          <cell r="K65">
            <v>-38874438.240071036</v>
          </cell>
          <cell r="L65">
            <v>-5540027.7599289138</v>
          </cell>
          <cell r="M65">
            <v>-44414465.999999948</v>
          </cell>
          <cell r="N65">
            <v>-0.16522242280081503</v>
          </cell>
        </row>
        <row r="66">
          <cell r="C66">
            <v>516182585.51655817</v>
          </cell>
          <cell r="D66">
            <v>175676096.50621629</v>
          </cell>
          <cell r="E66">
            <v>691858682.02277374</v>
          </cell>
          <cell r="F66">
            <v>5.4675057911784675E-2</v>
          </cell>
          <cell r="G66">
            <v>406432566.812608</v>
          </cell>
          <cell r="H66">
            <v>119677220.18739198</v>
          </cell>
          <cell r="I66">
            <v>526109787</v>
          </cell>
          <cell r="J66">
            <v>6.4861444663761925E-2</v>
          </cell>
          <cell r="K66">
            <v>109750018.7039502</v>
          </cell>
          <cell r="L66">
            <v>71998876.318824321</v>
          </cell>
          <cell r="M66">
            <v>181748895.02277452</v>
          </cell>
          <cell r="N66">
            <v>0.3454581144729294</v>
          </cell>
          <cell r="O66" t="str">
            <v>Operating profit</v>
          </cell>
        </row>
        <row r="67">
          <cell r="B67">
            <v>914</v>
          </cell>
          <cell r="C67">
            <v>945</v>
          </cell>
          <cell r="D67">
            <v>976</v>
          </cell>
          <cell r="E67">
            <v>1007</v>
          </cell>
          <cell r="F67">
            <v>1038</v>
          </cell>
          <cell r="G67">
            <v>1069</v>
          </cell>
          <cell r="H67">
            <v>1100</v>
          </cell>
          <cell r="I67">
            <v>1131</v>
          </cell>
          <cell r="J67">
            <v>1162</v>
          </cell>
          <cell r="K67">
            <v>1193</v>
          </cell>
          <cell r="L67">
            <v>1224</v>
          </cell>
          <cell r="M67">
            <v>1255</v>
          </cell>
          <cell r="O67" t="str">
            <v>Other income:</v>
          </cell>
        </row>
        <row r="68">
          <cell r="B68">
            <v>136433.13680000001</v>
          </cell>
          <cell r="C68">
            <v>0</v>
          </cell>
          <cell r="D68">
            <v>35100288</v>
          </cell>
          <cell r="E68">
            <v>35100288</v>
          </cell>
          <cell r="F68">
            <v>2.7738472161821476E-3</v>
          </cell>
          <cell r="G68">
            <v>0</v>
          </cell>
          <cell r="H68">
            <v>16078422</v>
          </cell>
          <cell r="I68">
            <v>16078422</v>
          </cell>
          <cell r="J68">
            <v>1.9822282432347383E-3</v>
          </cell>
          <cell r="K68">
            <v>0</v>
          </cell>
          <cell r="L68">
            <v>19021866</v>
          </cell>
          <cell r="M68">
            <v>19021866</v>
          </cell>
          <cell r="N68">
            <v>1.1830679652518139</v>
          </cell>
          <cell r="P68" t="str">
            <v>H.D. Commission</v>
          </cell>
        </row>
        <row r="69">
          <cell r="B69">
            <v>0</v>
          </cell>
          <cell r="C69">
            <v>118000000</v>
          </cell>
          <cell r="D69">
            <v>0</v>
          </cell>
          <cell r="E69">
            <v>118000000</v>
          </cell>
          <cell r="F69">
            <v>9.3251078597843245E-3</v>
          </cell>
          <cell r="G69">
            <v>72726892</v>
          </cell>
          <cell r="H69">
            <v>0</v>
          </cell>
          <cell r="I69">
            <v>72726892</v>
          </cell>
          <cell r="J69">
            <v>8.9661348212581142E-3</v>
          </cell>
          <cell r="K69">
            <v>45273108</v>
          </cell>
          <cell r="L69">
            <v>0</v>
          </cell>
          <cell r="M69">
            <v>45273108</v>
          </cell>
          <cell r="N69">
            <v>0.62250849383196516</v>
          </cell>
          <cell r="P69" t="str">
            <v>Other Income</v>
          </cell>
        </row>
        <row r="70">
          <cell r="B70">
            <v>134303.26995000002</v>
          </cell>
          <cell r="C70">
            <v>118000000</v>
          </cell>
          <cell r="D70">
            <v>35100288</v>
          </cell>
          <cell r="E70">
            <v>153100288</v>
          </cell>
          <cell r="F70">
            <v>1.2098955075966472E-2</v>
          </cell>
          <cell r="G70">
            <v>72726892</v>
          </cell>
          <cell r="H70">
            <v>16078422</v>
          </cell>
          <cell r="I70">
            <v>88805314</v>
          </cell>
          <cell r="J70">
            <v>1.0948363064492853E-2</v>
          </cell>
          <cell r="K70">
            <v>45273108</v>
          </cell>
          <cell r="L70">
            <v>19021866</v>
          </cell>
          <cell r="M70">
            <v>64294974</v>
          </cell>
          <cell r="N70">
            <v>0.7239991741935623</v>
          </cell>
        </row>
        <row r="71">
          <cell r="B71">
            <v>167695.96620000002</v>
          </cell>
          <cell r="C71">
            <v>634182585.51655817</v>
          </cell>
          <cell r="D71">
            <v>210776384.50621629</v>
          </cell>
          <cell r="E71">
            <v>844958970.02277374</v>
          </cell>
          <cell r="F71">
            <v>6.6774012987751152E-2</v>
          </cell>
          <cell r="G71">
            <v>479159458.812608</v>
          </cell>
          <cell r="H71">
            <v>135755642.187392</v>
          </cell>
          <cell r="I71">
            <v>614915101</v>
          </cell>
          <cell r="J71">
            <v>7.5809807728254783E-2</v>
          </cell>
          <cell r="K71">
            <v>155023126.7039502</v>
          </cell>
          <cell r="L71">
            <v>91020742.318824321</v>
          </cell>
          <cell r="M71">
            <v>246043869.02277452</v>
          </cell>
          <cell r="N71">
            <v>0.4001265680785005</v>
          </cell>
        </row>
        <row r="72">
          <cell r="B72">
            <v>0</v>
          </cell>
          <cell r="C72">
            <v>0</v>
          </cell>
          <cell r="D72">
            <v>0</v>
          </cell>
          <cell r="E72">
            <v>0</v>
          </cell>
          <cell r="F72">
            <v>0</v>
          </cell>
          <cell r="G72">
            <v>0</v>
          </cell>
          <cell r="H72">
            <v>0</v>
          </cell>
          <cell r="I72">
            <v>0</v>
          </cell>
          <cell r="J72">
            <v>0</v>
          </cell>
          <cell r="K72">
            <v>0</v>
          </cell>
          <cell r="L72">
            <v>0</v>
          </cell>
          <cell r="M72">
            <v>0</v>
          </cell>
          <cell r="O72" t="str">
            <v>Financial charges :</v>
          </cell>
        </row>
        <row r="73">
          <cell r="B73">
            <v>169049.41589999999</v>
          </cell>
          <cell r="C73">
            <v>0</v>
          </cell>
          <cell r="D73">
            <v>0</v>
          </cell>
          <cell r="E73">
            <v>0</v>
          </cell>
          <cell r="F73">
            <v>0</v>
          </cell>
          <cell r="G73">
            <v>20398189</v>
          </cell>
          <cell r="H73">
            <v>0</v>
          </cell>
          <cell r="I73">
            <v>20398189</v>
          </cell>
          <cell r="J73">
            <v>2.5147907143275726E-3</v>
          </cell>
          <cell r="K73">
            <v>20398189</v>
          </cell>
          <cell r="L73">
            <v>0</v>
          </cell>
          <cell r="M73">
            <v>20398189</v>
          </cell>
          <cell r="N73">
            <v>1</v>
          </cell>
          <cell r="P73" t="str">
            <v>Financial Charges - Capital Exp.</v>
          </cell>
        </row>
        <row r="74">
          <cell r="B74">
            <v>0</v>
          </cell>
          <cell r="C74">
            <v>6567543.7731114728</v>
          </cell>
          <cell r="D74">
            <v>632456.22688852809</v>
          </cell>
          <cell r="E74">
            <v>7200000.0000000009</v>
          </cell>
          <cell r="F74">
            <v>5.689896321224335E-4</v>
          </cell>
          <cell r="G74">
            <v>22339942</v>
          </cell>
          <cell r="H74">
            <v>0</v>
          </cell>
          <cell r="I74">
            <v>22339942</v>
          </cell>
          <cell r="J74">
            <v>2.7541797313583353E-3</v>
          </cell>
          <cell r="K74">
            <v>15772398.226888526</v>
          </cell>
          <cell r="L74">
            <v>-632456.22688852809</v>
          </cell>
          <cell r="M74">
            <v>15139941.999999998</v>
          </cell>
          <cell r="N74">
            <v>0.67770731007269391</v>
          </cell>
          <cell r="P74" t="str">
            <v>Financial Charges - Working Capital</v>
          </cell>
        </row>
        <row r="75">
          <cell r="B75">
            <v>141809.7622</v>
          </cell>
          <cell r="C75">
            <v>141809.7622</v>
          </cell>
          <cell r="D75">
            <v>141809.7622</v>
          </cell>
          <cell r="E75">
            <v>141809.7622</v>
          </cell>
          <cell r="F75">
            <v>141809.7622</v>
          </cell>
          <cell r="G75">
            <v>141809.7622</v>
          </cell>
          <cell r="H75">
            <v>141809.7622</v>
          </cell>
          <cell r="I75">
            <v>141809.7622</v>
          </cell>
          <cell r="J75">
            <v>0</v>
          </cell>
          <cell r="K75">
            <v>141809.7622</v>
          </cell>
          <cell r="L75">
            <v>141809.7622</v>
          </cell>
          <cell r="M75">
            <v>141809.7622</v>
          </cell>
          <cell r="O75" t="str">
            <v>Other charges:</v>
          </cell>
        </row>
        <row r="76">
          <cell r="B76">
            <v>153026.83564999999</v>
          </cell>
          <cell r="C76">
            <v>0</v>
          </cell>
          <cell r="D76">
            <v>0</v>
          </cell>
          <cell r="E76">
            <v>0</v>
          </cell>
          <cell r="F76">
            <v>0</v>
          </cell>
          <cell r="G76">
            <v>1828512</v>
          </cell>
          <cell r="H76">
            <v>0</v>
          </cell>
          <cell r="I76">
            <v>1828512</v>
          </cell>
          <cell r="J76">
            <v>2.2542810043757016E-4</v>
          </cell>
          <cell r="K76">
            <v>1828512</v>
          </cell>
          <cell r="L76">
            <v>0</v>
          </cell>
          <cell r="M76">
            <v>1828512</v>
          </cell>
          <cell r="P76" t="str">
            <v>Auditor's remuneration</v>
          </cell>
        </row>
        <row r="77">
          <cell r="B77">
            <v>0</v>
          </cell>
          <cell r="C77">
            <v>4560794.2868829668</v>
          </cell>
          <cell r="D77">
            <v>439205.71311703336</v>
          </cell>
          <cell r="E77">
            <v>5000000</v>
          </cell>
          <cell r="F77">
            <v>3.9513168897391211E-4</v>
          </cell>
          <cell r="G77">
            <v>3067792.7282591714</v>
          </cell>
          <cell r="H77">
            <v>270064.27174082841</v>
          </cell>
          <cell r="I77">
            <v>3337857</v>
          </cell>
          <cell r="J77">
            <v>4.1150769753889863E-4</v>
          </cell>
          <cell r="K77">
            <v>-1493001.5586237954</v>
          </cell>
          <cell r="L77">
            <v>-169141.44137620495</v>
          </cell>
          <cell r="M77">
            <v>-1662143.0000000005</v>
          </cell>
          <cell r="N77">
            <v>-0.497967108836598</v>
          </cell>
          <cell r="P77" t="str">
            <v>Charity &amp; Donation</v>
          </cell>
        </row>
        <row r="78">
          <cell r="B78">
            <v>0</v>
          </cell>
          <cell r="C78">
            <v>0</v>
          </cell>
          <cell r="D78">
            <v>0</v>
          </cell>
          <cell r="E78">
            <v>0</v>
          </cell>
          <cell r="F78">
            <v>0</v>
          </cell>
          <cell r="G78">
            <v>1134666</v>
          </cell>
          <cell r="H78">
            <v>0</v>
          </cell>
          <cell r="I78">
            <v>1134666</v>
          </cell>
          <cell r="J78">
            <v>1.3988729689009204E-4</v>
          </cell>
          <cell r="K78">
            <v>-1134666</v>
          </cell>
          <cell r="L78">
            <v>0</v>
          </cell>
          <cell r="M78">
            <v>-1134666</v>
          </cell>
          <cell r="N78">
            <v>-1</v>
          </cell>
        </row>
        <row r="79">
          <cell r="C79">
            <v>38501476.909725003</v>
          </cell>
          <cell r="D79">
            <v>3936471.5914136693</v>
          </cell>
          <cell r="E79">
            <v>42437948.501138672</v>
          </cell>
          <cell r="F79">
            <v>3.3537156535685649E-3</v>
          </cell>
          <cell r="G79">
            <v>26005666.284113809</v>
          </cell>
          <cell r="H79">
            <v>2289333.7158861929</v>
          </cell>
          <cell r="I79">
            <v>28295000</v>
          </cell>
          <cell r="J79">
            <v>3.4883490520603898E-3</v>
          </cell>
          <cell r="K79">
            <v>-12495810.625611193</v>
          </cell>
          <cell r="L79">
            <v>-1647137.8755274764</v>
          </cell>
          <cell r="M79">
            <v>-14142948.50113867</v>
          </cell>
          <cell r="N79">
            <v>-0.49983914123126594</v>
          </cell>
          <cell r="P79" t="str">
            <v>W.P.P.F.  -  5%</v>
          </cell>
        </row>
        <row r="80">
          <cell r="C80">
            <v>16126420.430432698</v>
          </cell>
          <cell r="D80">
            <v>0</v>
          </cell>
          <cell r="E80">
            <v>16126420.430432698</v>
          </cell>
          <cell r="F80">
            <v>1.2744119483560547E-3</v>
          </cell>
          <cell r="G80">
            <v>8472176.4201081842</v>
          </cell>
          <cell r="H80">
            <v>745823.57989181567</v>
          </cell>
          <cell r="I80">
            <v>9218000</v>
          </cell>
          <cell r="J80">
            <v>1.1364411225266893E-3</v>
          </cell>
          <cell r="K80">
            <v>-7654244.0103245135</v>
          </cell>
          <cell r="L80">
            <v>745823.57989181567</v>
          </cell>
          <cell r="M80">
            <v>-6908420.4304326978</v>
          </cell>
          <cell r="N80">
            <v>-0.7494489510124428</v>
          </cell>
          <cell r="P80" t="str">
            <v>Workers Welfare Fund -  2%</v>
          </cell>
        </row>
        <row r="81">
          <cell r="C81">
            <v>65756235.400152139</v>
          </cell>
          <cell r="D81">
            <v>5008133.5314192306</v>
          </cell>
          <cell r="E81">
            <v>70764368.931571364</v>
          </cell>
          <cell r="F81">
            <v>5.5922489230209645E-3</v>
          </cell>
          <cell r="G81">
            <v>83246944.432481155</v>
          </cell>
          <cell r="H81">
            <v>3305221.5675188368</v>
          </cell>
          <cell r="I81">
            <v>86552166</v>
          </cell>
          <cell r="J81">
            <v>1.0670583715139547E-2</v>
          </cell>
          <cell r="K81">
            <v>15221377.032329017</v>
          </cell>
          <cell r="L81">
            <v>-1702911.9639003938</v>
          </cell>
          <cell r="M81">
            <v>13518465.06842863</v>
          </cell>
          <cell r="N81">
            <v>0.15618863967458227</v>
          </cell>
        </row>
        <row r="82">
          <cell r="C82">
            <v>568426350.11640608</v>
          </cell>
          <cell r="D82">
            <v>205768250.97479707</v>
          </cell>
          <cell r="E82">
            <v>774194601.09120238</v>
          </cell>
          <cell r="F82">
            <v>6.1181764064730186E-2</v>
          </cell>
          <cell r="G82">
            <v>395912514.38012683</v>
          </cell>
          <cell r="H82">
            <v>132450420.61987317</v>
          </cell>
          <cell r="I82">
            <v>528362935</v>
          </cell>
          <cell r="J82">
            <v>6.5139224013115227E-2</v>
          </cell>
          <cell r="K82">
            <v>170244503.73627922</v>
          </cell>
          <cell r="L82">
            <v>89317830.354923934</v>
          </cell>
          <cell r="M82">
            <v>259562334.09120315</v>
          </cell>
          <cell r="N82">
            <v>0.49125765056022175</v>
          </cell>
          <cell r="O82" t="str">
            <v>Profit Before Tax</v>
          </cell>
        </row>
        <row r="83">
          <cell r="O83" t="str">
            <v>Taxation</v>
          </cell>
        </row>
        <row r="84">
          <cell r="C84">
            <v>0</v>
          </cell>
          <cell r="D84">
            <v>51733092.861361779</v>
          </cell>
          <cell r="E84">
            <v>51733092.861361779</v>
          </cell>
          <cell r="F84">
            <v>4.0882768716308231E-3</v>
          </cell>
          <cell r="H84">
            <v>36015862</v>
          </cell>
          <cell r="I84">
            <v>36015862</v>
          </cell>
          <cell r="J84">
            <v>4.4402155174708543E-3</v>
          </cell>
          <cell r="K84">
            <v>0</v>
          </cell>
          <cell r="L84">
            <v>-15717230.861361779</v>
          </cell>
          <cell r="M84">
            <v>-15717230.861361779</v>
          </cell>
          <cell r="N84">
            <v>-0.43639746457718487</v>
          </cell>
          <cell r="P84" t="str">
            <v>Presumptive</v>
          </cell>
        </row>
        <row r="85">
          <cell r="C85">
            <v>211234323.34074187</v>
          </cell>
          <cell r="D85">
            <v>3076804.5</v>
          </cell>
          <cell r="E85">
            <v>214311127.84074187</v>
          </cell>
          <cell r="F85">
            <v>1.6936223581923267E-2</v>
          </cell>
          <cell r="G85">
            <v>139626138</v>
          </cell>
          <cell r="H85">
            <v>0</v>
          </cell>
          <cell r="I85">
            <v>139626138</v>
          </cell>
          <cell r="J85">
            <v>1.7213808310130876E-2</v>
          </cell>
          <cell r="K85">
            <v>-71608185.340741873</v>
          </cell>
          <cell r="L85">
            <v>-3076804.5</v>
          </cell>
          <cell r="M85">
            <v>-74684989.840741873</v>
          </cell>
          <cell r="N85">
            <v>-0.53489261330669957</v>
          </cell>
          <cell r="P85" t="str">
            <v>Normal</v>
          </cell>
        </row>
        <row r="86">
          <cell r="C86">
            <v>0</v>
          </cell>
          <cell r="D86">
            <v>0</v>
          </cell>
          <cell r="E86">
            <v>0</v>
          </cell>
          <cell r="F86">
            <v>0</v>
          </cell>
          <cell r="G86">
            <v>-7741000</v>
          </cell>
          <cell r="H86">
            <v>0</v>
          </cell>
          <cell r="I86">
            <v>-7741000</v>
          </cell>
          <cell r="J86">
            <v>-9.5434917872413776E-4</v>
          </cell>
          <cell r="K86">
            <v>-7741000</v>
          </cell>
          <cell r="L86">
            <v>0</v>
          </cell>
          <cell r="M86">
            <v>-7741000</v>
          </cell>
          <cell r="N86">
            <v>1</v>
          </cell>
        </row>
        <row r="87">
          <cell r="B87">
            <v>914</v>
          </cell>
          <cell r="C87">
            <v>0</v>
          </cell>
          <cell r="D87">
            <v>0</v>
          </cell>
          <cell r="E87">
            <v>0</v>
          </cell>
          <cell r="F87">
            <v>0</v>
          </cell>
          <cell r="G87">
            <v>0</v>
          </cell>
          <cell r="H87">
            <v>0</v>
          </cell>
          <cell r="I87">
            <v>0</v>
          </cell>
          <cell r="J87">
            <v>0</v>
          </cell>
          <cell r="K87">
            <v>0</v>
          </cell>
          <cell r="L87">
            <v>0</v>
          </cell>
          <cell r="M87">
            <v>0</v>
          </cell>
        </row>
        <row r="88">
          <cell r="B88">
            <v>11365</v>
          </cell>
          <cell r="C88">
            <v>211234323.34074187</v>
          </cell>
          <cell r="D88">
            <v>54809897.361361779</v>
          </cell>
          <cell r="E88">
            <v>266044220.70210364</v>
          </cell>
          <cell r="F88">
            <v>2.1024500453554088E-2</v>
          </cell>
          <cell r="G88">
            <v>131885138</v>
          </cell>
          <cell r="H88">
            <v>36015862</v>
          </cell>
          <cell r="I88">
            <v>167901000</v>
          </cell>
          <cell r="J88">
            <v>2.0699674648877595E-2</v>
          </cell>
          <cell r="K88">
            <v>-79349185.340741873</v>
          </cell>
          <cell r="L88">
            <v>-18794035.361361779</v>
          </cell>
          <cell r="M88">
            <v>-98143220.702103645</v>
          </cell>
          <cell r="N88">
            <v>-0.58453029286367353</v>
          </cell>
        </row>
        <row r="89">
          <cell r="B89">
            <v>0</v>
          </cell>
          <cell r="C89">
            <v>0</v>
          </cell>
          <cell r="D89">
            <v>0</v>
          </cell>
          <cell r="E89">
            <v>0</v>
          </cell>
          <cell r="F89">
            <v>0</v>
          </cell>
          <cell r="G89">
            <v>0</v>
          </cell>
          <cell r="H89">
            <v>0</v>
          </cell>
          <cell r="I89">
            <v>0</v>
          </cell>
          <cell r="J89">
            <v>0</v>
          </cell>
          <cell r="K89">
            <v>0</v>
          </cell>
          <cell r="L89">
            <v>0</v>
          </cell>
          <cell r="M89">
            <v>0</v>
          </cell>
          <cell r="N89">
            <v>0</v>
          </cell>
        </row>
        <row r="90">
          <cell r="B90">
            <v>14743</v>
          </cell>
          <cell r="C90">
            <v>357192026.77566421</v>
          </cell>
          <cell r="D90">
            <v>150958353.6134353</v>
          </cell>
          <cell r="E90">
            <v>508150380.38909876</v>
          </cell>
          <cell r="F90">
            <v>4.0157263611176094E-2</v>
          </cell>
          <cell r="G90">
            <v>264027376.38012683</v>
          </cell>
          <cell r="H90">
            <v>96434558.619873166</v>
          </cell>
          <cell r="I90">
            <v>360461935</v>
          </cell>
          <cell r="J90">
            <v>4.4439549364237635E-2</v>
          </cell>
          <cell r="K90">
            <v>90895318.395537347</v>
          </cell>
          <cell r="L90">
            <v>70523794.993562162</v>
          </cell>
          <cell r="M90">
            <v>161419113.38909951</v>
          </cell>
          <cell r="N90">
            <v>0.44781181510635654</v>
          </cell>
        </row>
        <row r="91">
          <cell r="B91">
            <v>14450</v>
          </cell>
          <cell r="C91">
            <v>14450</v>
          </cell>
          <cell r="D91">
            <v>14450</v>
          </cell>
          <cell r="E91">
            <v>14450</v>
          </cell>
          <cell r="F91">
            <v>14450</v>
          </cell>
          <cell r="G91">
            <v>14450</v>
          </cell>
          <cell r="H91">
            <v>14450</v>
          </cell>
          <cell r="I91">
            <v>14450</v>
          </cell>
          <cell r="J91">
            <v>14450</v>
          </cell>
          <cell r="K91">
            <v>14450</v>
          </cell>
          <cell r="L91">
            <v>14450</v>
          </cell>
          <cell r="M91">
            <v>14450</v>
          </cell>
          <cell r="N91">
            <v>0</v>
          </cell>
        </row>
        <row r="92">
          <cell r="B92">
            <v>0</v>
          </cell>
          <cell r="C92">
            <v>0</v>
          </cell>
          <cell r="D92">
            <v>0</v>
          </cell>
          <cell r="E92">
            <v>0</v>
          </cell>
          <cell r="F92" t="str">
            <v>Revenue Expenditure</v>
          </cell>
          <cell r="G92">
            <v>0</v>
          </cell>
          <cell r="H92">
            <v>0</v>
          </cell>
          <cell r="I92">
            <v>0</v>
          </cell>
          <cell r="J92">
            <v>0</v>
          </cell>
          <cell r="K92">
            <v>0</v>
          </cell>
          <cell r="L92" t="str">
            <v>Capital Expenditure</v>
          </cell>
          <cell r="M92">
            <v>0</v>
          </cell>
        </row>
        <row r="93">
          <cell r="B93">
            <v>14623</v>
          </cell>
          <cell r="C93">
            <v>14623</v>
          </cell>
          <cell r="D93">
            <v>14623</v>
          </cell>
          <cell r="E93">
            <v>14623</v>
          </cell>
          <cell r="F93">
            <v>14623</v>
          </cell>
          <cell r="G93">
            <v>14623</v>
          </cell>
          <cell r="H93">
            <v>14623</v>
          </cell>
          <cell r="I93">
            <v>14623</v>
          </cell>
          <cell r="J93">
            <v>14623</v>
          </cell>
          <cell r="K93">
            <v>14623</v>
          </cell>
          <cell r="L93">
            <v>14623</v>
          </cell>
          <cell r="M93">
            <v>14623</v>
          </cell>
          <cell r="N93">
            <v>0</v>
          </cell>
        </row>
        <row r="94">
          <cell r="B94" t="str">
            <v>Budget 2002 ~ 2003</v>
          </cell>
          <cell r="C94" t="str">
            <v>Actual 2001 ~ 2002</v>
          </cell>
          <cell r="D94" t="str">
            <v>Variance</v>
          </cell>
          <cell r="E94">
            <v>0</v>
          </cell>
          <cell r="F94" t="str">
            <v>Division / Department</v>
          </cell>
          <cell r="G94">
            <v>0</v>
          </cell>
          <cell r="H94" t="str">
            <v>Budget    2002 ~ 2003</v>
          </cell>
          <cell r="I94" t="str">
            <v>Actual                    2001~ 2002</v>
          </cell>
          <cell r="J94" t="str">
            <v>Variance</v>
          </cell>
          <cell r="K94">
            <v>0</v>
          </cell>
          <cell r="L94" t="str">
            <v>Description</v>
          </cell>
          <cell r="M94">
            <v>0</v>
          </cell>
          <cell r="N94" t="str">
            <v>Budget  2002 ~ 2003</v>
          </cell>
          <cell r="P94">
            <v>0</v>
          </cell>
        </row>
        <row r="95">
          <cell r="B95">
            <v>11355</v>
          </cell>
          <cell r="C95">
            <v>11355</v>
          </cell>
          <cell r="D95">
            <v>11355</v>
          </cell>
          <cell r="E95">
            <v>11355</v>
          </cell>
          <cell r="F95" t="str">
            <v>Technical</v>
          </cell>
          <cell r="G95">
            <v>11355</v>
          </cell>
          <cell r="H95">
            <v>121574320.99999994</v>
          </cell>
          <cell r="I95">
            <v>115128142</v>
          </cell>
          <cell r="J95">
            <v>6446178.9999999404</v>
          </cell>
          <cell r="K95">
            <v>11355</v>
          </cell>
          <cell r="L95" t="str">
            <v>Furniture &amp; Fixture</v>
          </cell>
          <cell r="M95">
            <v>11355</v>
          </cell>
          <cell r="N95">
            <v>466000</v>
          </cell>
        </row>
        <row r="96">
          <cell r="B96">
            <v>451053043.47826093</v>
          </cell>
          <cell r="C96">
            <v>355186250.62</v>
          </cell>
          <cell r="D96">
            <v>95866792.85826093</v>
          </cell>
          <cell r="E96">
            <v>14625</v>
          </cell>
          <cell r="F96">
            <v>14625</v>
          </cell>
          <cell r="G96">
            <v>14625</v>
          </cell>
          <cell r="H96">
            <v>14625</v>
          </cell>
          <cell r="I96">
            <v>14625</v>
          </cell>
          <cell r="J96">
            <v>14625</v>
          </cell>
          <cell r="K96">
            <v>14625</v>
          </cell>
          <cell r="L96" t="str">
            <v>Building</v>
          </cell>
          <cell r="M96">
            <v>14625</v>
          </cell>
          <cell r="N96">
            <v>6700000</v>
          </cell>
          <cell r="P96" t="e">
            <v>#REF!</v>
          </cell>
        </row>
        <row r="97">
          <cell r="B97">
            <v>34782608.695652179</v>
          </cell>
          <cell r="C97">
            <v>22768749.379999999</v>
          </cell>
          <cell r="D97">
            <v>12013859.31565218</v>
          </cell>
          <cell r="E97">
            <v>0</v>
          </cell>
          <cell r="F97" t="str">
            <v>Advertisement</v>
          </cell>
          <cell r="G97">
            <v>0</v>
          </cell>
          <cell r="H97">
            <v>85250000</v>
          </cell>
          <cell r="I97">
            <v>80561384.189999998</v>
          </cell>
          <cell r="J97">
            <v>4688615.8100000024</v>
          </cell>
          <cell r="K97">
            <v>0</v>
          </cell>
          <cell r="L97" t="str">
            <v>Office Equipment</v>
          </cell>
          <cell r="M97">
            <v>0</v>
          </cell>
          <cell r="N97">
            <v>1770000</v>
          </cell>
        </row>
        <row r="98">
          <cell r="B98">
            <v>485835652.17391312</v>
          </cell>
          <cell r="C98">
            <v>377955000</v>
          </cell>
          <cell r="D98">
            <v>107880652.17391311</v>
          </cell>
          <cell r="E98">
            <v>0</v>
          </cell>
          <cell r="F98">
            <v>0</v>
          </cell>
          <cell r="G98">
            <v>0</v>
          </cell>
          <cell r="H98">
            <v>0</v>
          </cell>
          <cell r="I98">
            <v>0</v>
          </cell>
          <cell r="J98">
            <v>0</v>
          </cell>
          <cell r="K98">
            <v>0</v>
          </cell>
          <cell r="L98" t="str">
            <v>EDP Equipment / Software</v>
          </cell>
          <cell r="M98">
            <v>0</v>
          </cell>
          <cell r="N98">
            <v>645000</v>
          </cell>
        </row>
        <row r="99">
          <cell r="B99">
            <v>11677</v>
          </cell>
          <cell r="C99">
            <v>11677</v>
          </cell>
          <cell r="D99">
            <v>11677</v>
          </cell>
          <cell r="E99">
            <v>11677</v>
          </cell>
          <cell r="F99" t="str">
            <v>Selling &amp; Administrative Expenses</v>
          </cell>
          <cell r="G99">
            <v>11677</v>
          </cell>
          <cell r="H99">
            <v>191798678.99999994</v>
          </cell>
          <cell r="I99">
            <v>191817988</v>
          </cell>
          <cell r="J99">
            <v>-19309.000000059605</v>
          </cell>
          <cell r="K99">
            <v>11677</v>
          </cell>
          <cell r="L99" t="str">
            <v>Vehicles</v>
          </cell>
          <cell r="M99">
            <v>11677</v>
          </cell>
          <cell r="N99">
            <v>399000</v>
          </cell>
          <cell r="P99" t="e">
            <v>#REF!</v>
          </cell>
        </row>
        <row r="100">
          <cell r="B100">
            <v>386134609.9015587</v>
          </cell>
          <cell r="C100">
            <v>291361624.54000002</v>
          </cell>
          <cell r="D100">
            <v>-94772985.361558676</v>
          </cell>
          <cell r="E100">
            <v>11677</v>
          </cell>
          <cell r="F100" t="str">
            <v>TOTAL</v>
          </cell>
          <cell r="G100">
            <v>11677</v>
          </cell>
          <cell r="H100">
            <v>398622999.99999988</v>
          </cell>
          <cell r="I100">
            <v>387507514.19</v>
          </cell>
          <cell r="J100">
            <v>11115485.809999883</v>
          </cell>
          <cell r="K100">
            <v>11677</v>
          </cell>
          <cell r="L100" t="str">
            <v>Loose Tools &amp; Equipment</v>
          </cell>
          <cell r="M100">
            <v>11677</v>
          </cell>
          <cell r="N100">
            <v>2075500</v>
          </cell>
          <cell r="P100" t="e">
            <v>#REF!</v>
          </cell>
        </row>
        <row r="101">
          <cell r="B101">
            <v>27908121.410992622</v>
          </cell>
          <cell r="C101">
            <v>18940375.460000001</v>
          </cell>
          <cell r="D101">
            <v>-8967745.9509926215</v>
          </cell>
          <cell r="E101">
            <v>3341</v>
          </cell>
          <cell r="F101" t="str">
            <v>Add: Utilities</v>
          </cell>
          <cell r="G101">
            <v>3341</v>
          </cell>
          <cell r="H101">
            <v>60859999.999999993</v>
          </cell>
          <cell r="I101">
            <v>45549326</v>
          </cell>
          <cell r="J101">
            <v>15310673.999999993</v>
          </cell>
          <cell r="K101">
            <v>3341</v>
          </cell>
          <cell r="L101" t="str">
            <v>Total capex without project cost</v>
          </cell>
          <cell r="M101">
            <v>3341</v>
          </cell>
          <cell r="N101">
            <v>12055500</v>
          </cell>
          <cell r="P101" t="e">
            <v>#REF!</v>
          </cell>
        </row>
        <row r="102">
          <cell r="B102">
            <v>414042731.31255132</v>
          </cell>
          <cell r="C102">
            <v>310302000</v>
          </cell>
          <cell r="D102">
            <v>-103740731.31255129</v>
          </cell>
          <cell r="E102">
            <v>3341</v>
          </cell>
          <cell r="F102" t="str">
            <v xml:space="preserve">         Depreciation</v>
          </cell>
          <cell r="G102">
            <v>3341</v>
          </cell>
          <cell r="H102">
            <v>227477000</v>
          </cell>
          <cell r="I102">
            <v>209295528</v>
          </cell>
          <cell r="J102">
            <v>18181472</v>
          </cell>
          <cell r="K102">
            <v>3341</v>
          </cell>
          <cell r="L102" t="str">
            <v>PROJECTS</v>
          </cell>
          <cell r="M102">
            <v>3341</v>
          </cell>
          <cell r="P102" t="e">
            <v>#REF!</v>
          </cell>
        </row>
        <row r="103">
          <cell r="B103">
            <v>6816</v>
          </cell>
          <cell r="C103">
            <v>6816</v>
          </cell>
          <cell r="D103">
            <v>6816</v>
          </cell>
          <cell r="E103">
            <v>6816</v>
          </cell>
          <cell r="F103" t="str">
            <v>Less: Advertising subsidy</v>
          </cell>
          <cell r="G103">
            <v>6816</v>
          </cell>
          <cell r="H103">
            <v>-22000000</v>
          </cell>
          <cell r="I103">
            <v>-36987687.189999998</v>
          </cell>
          <cell r="J103">
            <v>14987687.189999998</v>
          </cell>
          <cell r="K103">
            <v>6816</v>
          </cell>
          <cell r="L103" t="str">
            <v>Kaizen</v>
          </cell>
          <cell r="M103">
            <v>6816</v>
          </cell>
          <cell r="N103">
            <v>1720000</v>
          </cell>
          <cell r="P103" t="e">
            <v>#REF!</v>
          </cell>
        </row>
        <row r="104">
          <cell r="B104">
            <v>64918433.576702222</v>
          </cell>
          <cell r="C104">
            <v>63824626.079999983</v>
          </cell>
          <cell r="D104">
            <v>1093807.4967022389</v>
          </cell>
          <cell r="E104">
            <v>6816</v>
          </cell>
          <cell r="F104" t="str">
            <v>Total of IMC without subsidy</v>
          </cell>
          <cell r="G104">
            <v>6816</v>
          </cell>
          <cell r="H104">
            <v>664959999.99999988</v>
          </cell>
          <cell r="I104">
            <v>605364681</v>
          </cell>
          <cell r="J104">
            <v>59595318.999999881</v>
          </cell>
          <cell r="K104">
            <v>6816</v>
          </cell>
          <cell r="L104" t="str">
            <v>Hilux exclusive line</v>
          </cell>
          <cell r="M104">
            <v>6816</v>
          </cell>
          <cell r="N104">
            <v>3500000</v>
          </cell>
          <cell r="P104" t="e">
            <v>#REF!</v>
          </cell>
        </row>
        <row r="105">
          <cell r="B105">
            <v>6874487.284659557</v>
          </cell>
          <cell r="C105">
            <v>3828373.9199999981</v>
          </cell>
          <cell r="D105">
            <v>3046113.364659559</v>
          </cell>
          <cell r="F105" t="str">
            <v>Add: Chariy &amp; Donation</v>
          </cell>
          <cell r="H105">
            <v>5000000</v>
          </cell>
          <cell r="I105">
            <v>3337857</v>
          </cell>
          <cell r="J105">
            <v>1662143</v>
          </cell>
          <cell r="L105" t="str">
            <v>Cuore CNG</v>
          </cell>
          <cell r="N105">
            <v>2660000</v>
          </cell>
        </row>
        <row r="106">
          <cell r="F106" t="str">
            <v>Total of IMC including charity</v>
          </cell>
          <cell r="H106">
            <v>669959999.99999988</v>
          </cell>
          <cell r="I106">
            <v>608702538</v>
          </cell>
          <cell r="J106">
            <v>61257461.999999881</v>
          </cell>
          <cell r="L106" t="str">
            <v>Cuore Special edition</v>
          </cell>
          <cell r="N106">
            <v>500000</v>
          </cell>
        </row>
        <row r="107">
          <cell r="B107">
            <v>71792920.861361772</v>
          </cell>
          <cell r="C107">
            <v>67652999.999999985</v>
          </cell>
          <cell r="D107">
            <v>4139920.8613617979</v>
          </cell>
          <cell r="E107">
            <v>1007</v>
          </cell>
          <cell r="F107">
            <v>1038</v>
          </cell>
          <cell r="G107">
            <v>1069</v>
          </cell>
          <cell r="H107">
            <v>1100</v>
          </cell>
          <cell r="I107">
            <v>1131</v>
          </cell>
          <cell r="J107">
            <v>1162</v>
          </cell>
          <cell r="K107">
            <v>1193</v>
          </cell>
          <cell r="L107" t="str">
            <v>Bumper and Booth extension</v>
          </cell>
          <cell r="M107">
            <v>1255</v>
          </cell>
          <cell r="N107">
            <v>8000000</v>
          </cell>
        </row>
        <row r="108">
          <cell r="B108">
            <v>5237</v>
          </cell>
          <cell r="C108">
            <v>5237</v>
          </cell>
          <cell r="D108">
            <v>5237</v>
          </cell>
          <cell r="E108">
            <v>5237</v>
          </cell>
          <cell r="F108">
            <v>5237</v>
          </cell>
          <cell r="G108">
            <v>5237</v>
          </cell>
          <cell r="H108">
            <v>5237</v>
          </cell>
          <cell r="I108">
            <v>5237</v>
          </cell>
          <cell r="J108">
            <v>5237</v>
          </cell>
          <cell r="K108">
            <v>5237</v>
          </cell>
          <cell r="L108" t="str">
            <v>Total project cost</v>
          </cell>
          <cell r="M108">
            <v>5237</v>
          </cell>
          <cell r="N108">
            <v>16380000</v>
          </cell>
        </row>
        <row r="109">
          <cell r="B109">
            <v>0</v>
          </cell>
          <cell r="C109">
            <v>0</v>
          </cell>
          <cell r="D109">
            <v>0</v>
          </cell>
          <cell r="E109">
            <v>0</v>
          </cell>
          <cell r="F109">
            <v>0</v>
          </cell>
          <cell r="G109">
            <v>0</v>
          </cell>
          <cell r="H109">
            <v>0</v>
          </cell>
          <cell r="I109">
            <v>0</v>
          </cell>
          <cell r="J109">
            <v>0</v>
          </cell>
          <cell r="K109">
            <v>0</v>
          </cell>
          <cell r="L109">
            <v>0</v>
          </cell>
          <cell r="M109">
            <v>0</v>
          </cell>
          <cell r="N109">
            <v>0</v>
          </cell>
          <cell r="O109" t="e">
            <v>#REF!</v>
          </cell>
          <cell r="P109" t="e">
            <v>#REF!</v>
          </cell>
        </row>
        <row r="110">
          <cell r="B110">
            <v>5349</v>
          </cell>
          <cell r="C110">
            <v>5349</v>
          </cell>
          <cell r="D110">
            <v>5349</v>
          </cell>
          <cell r="E110">
            <v>5349</v>
          </cell>
          <cell r="F110">
            <v>5349</v>
          </cell>
          <cell r="G110">
            <v>5349</v>
          </cell>
          <cell r="H110">
            <v>5349</v>
          </cell>
          <cell r="I110">
            <v>5349</v>
          </cell>
          <cell r="J110">
            <v>5349</v>
          </cell>
          <cell r="K110">
            <v>5349</v>
          </cell>
          <cell r="L110" t="str">
            <v>Total Capital expenditure</v>
          </cell>
          <cell r="M110">
            <v>5349</v>
          </cell>
          <cell r="N110">
            <v>28435500</v>
          </cell>
          <cell r="O110" t="e">
            <v>#REF!</v>
          </cell>
          <cell r="P110" t="e">
            <v>#REF!</v>
          </cell>
        </row>
        <row r="111">
          <cell r="B111">
            <v>5342</v>
          </cell>
          <cell r="C111">
            <v>5342</v>
          </cell>
          <cell r="D111">
            <v>5342</v>
          </cell>
          <cell r="E111">
            <v>5342</v>
          </cell>
          <cell r="F111">
            <v>5342</v>
          </cell>
          <cell r="G111">
            <v>5342</v>
          </cell>
          <cell r="H111">
            <v>5342</v>
          </cell>
          <cell r="I111">
            <v>5342</v>
          </cell>
          <cell r="J111">
            <v>5342</v>
          </cell>
          <cell r="K111">
            <v>5342</v>
          </cell>
          <cell r="L111">
            <v>5342</v>
          </cell>
          <cell r="M111">
            <v>5342</v>
          </cell>
          <cell r="N111">
            <v>0</v>
          </cell>
          <cell r="O111" t="e">
            <v>#REF!</v>
          </cell>
          <cell r="P111" t="e">
            <v>#REF!</v>
          </cell>
        </row>
        <row r="112">
          <cell r="B112">
            <v>0</v>
          </cell>
          <cell r="C112">
            <v>0</v>
          </cell>
          <cell r="D112">
            <v>0</v>
          </cell>
          <cell r="E112">
            <v>0</v>
          </cell>
          <cell r="F112">
            <v>0</v>
          </cell>
          <cell r="G112">
            <v>0</v>
          </cell>
          <cell r="H112">
            <v>0</v>
          </cell>
          <cell r="I112">
            <v>0</v>
          </cell>
          <cell r="J112">
            <v>0</v>
          </cell>
          <cell r="K112">
            <v>0</v>
          </cell>
          <cell r="L112">
            <v>0</v>
          </cell>
          <cell r="M112">
            <v>0</v>
          </cell>
          <cell r="O112" t="e">
            <v>#REF!</v>
          </cell>
          <cell r="P112" t="e">
            <v>#REF!</v>
          </cell>
        </row>
        <row r="113">
          <cell r="B113">
            <v>5347</v>
          </cell>
          <cell r="C113">
            <v>5347</v>
          </cell>
          <cell r="D113">
            <v>5347</v>
          </cell>
          <cell r="E113">
            <v>5347</v>
          </cell>
          <cell r="F113">
            <v>5347</v>
          </cell>
          <cell r="G113">
            <v>5347</v>
          </cell>
          <cell r="H113">
            <v>5347</v>
          </cell>
          <cell r="I113">
            <v>5347</v>
          </cell>
          <cell r="J113">
            <v>5347</v>
          </cell>
          <cell r="K113">
            <v>5347</v>
          </cell>
          <cell r="L113">
            <v>5347</v>
          </cell>
          <cell r="M113">
            <v>5347</v>
          </cell>
          <cell r="N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5236</v>
          </cell>
          <cell r="C115">
            <v>5236</v>
          </cell>
          <cell r="D115">
            <v>5236</v>
          </cell>
          <cell r="E115">
            <v>5236</v>
          </cell>
          <cell r="F115">
            <v>5236</v>
          </cell>
          <cell r="G115">
            <v>5236</v>
          </cell>
          <cell r="H115">
            <v>5236</v>
          </cell>
          <cell r="I115">
            <v>5236</v>
          </cell>
          <cell r="J115">
            <v>5236</v>
          </cell>
          <cell r="K115">
            <v>5236</v>
          </cell>
          <cell r="L115">
            <v>5236</v>
          </cell>
          <cell r="M115">
            <v>5236</v>
          </cell>
          <cell r="N115">
            <v>0</v>
          </cell>
        </row>
        <row r="116">
          <cell r="B116">
            <v>5346</v>
          </cell>
          <cell r="C116">
            <v>5346</v>
          </cell>
          <cell r="D116">
            <v>5346</v>
          </cell>
          <cell r="E116">
            <v>5346</v>
          </cell>
          <cell r="F116">
            <v>5346</v>
          </cell>
          <cell r="G116">
            <v>5346</v>
          </cell>
          <cell r="H116">
            <v>5346</v>
          </cell>
          <cell r="I116">
            <v>5346</v>
          </cell>
          <cell r="J116">
            <v>5346</v>
          </cell>
          <cell r="K116">
            <v>135505000</v>
          </cell>
          <cell r="L116">
            <v>5346</v>
          </cell>
          <cell r="M116">
            <v>5346</v>
          </cell>
          <cell r="N116">
            <v>0</v>
          </cell>
        </row>
        <row r="117">
          <cell r="B117">
            <v>0</v>
          </cell>
          <cell r="C117">
            <v>0</v>
          </cell>
          <cell r="D117">
            <v>0</v>
          </cell>
          <cell r="E117">
            <v>0</v>
          </cell>
          <cell r="F117">
            <v>0</v>
          </cell>
          <cell r="G117">
            <v>0</v>
          </cell>
          <cell r="H117">
            <v>0</v>
          </cell>
          <cell r="I117">
            <v>0</v>
          </cell>
          <cell r="J117">
            <v>0</v>
          </cell>
          <cell r="K117">
            <v>801054207.19000006</v>
          </cell>
          <cell r="L117">
            <v>0</v>
          </cell>
          <cell r="M117">
            <v>0</v>
          </cell>
          <cell r="N117">
            <v>0</v>
          </cell>
        </row>
        <row r="118">
          <cell r="B118">
            <v>0</v>
          </cell>
          <cell r="C118">
            <v>0</v>
          </cell>
          <cell r="D118">
            <v>0</v>
          </cell>
          <cell r="E118">
            <v>0</v>
          </cell>
          <cell r="F118">
            <v>0</v>
          </cell>
          <cell r="G118">
            <v>0</v>
          </cell>
          <cell r="H118">
            <v>0</v>
          </cell>
          <cell r="I118">
            <v>0</v>
          </cell>
          <cell r="J118">
            <v>0</v>
          </cell>
          <cell r="K118">
            <v>339152000</v>
          </cell>
          <cell r="L118">
            <v>0</v>
          </cell>
          <cell r="M118">
            <v>0</v>
          </cell>
        </row>
        <row r="119">
          <cell r="B119">
            <v>3227</v>
          </cell>
          <cell r="C119">
            <v>3227</v>
          </cell>
          <cell r="D119">
            <v>3227</v>
          </cell>
          <cell r="E119">
            <v>3227</v>
          </cell>
          <cell r="F119">
            <v>3227</v>
          </cell>
          <cell r="G119">
            <v>3227</v>
          </cell>
          <cell r="H119">
            <v>3227</v>
          </cell>
          <cell r="I119">
            <v>3227</v>
          </cell>
          <cell r="J119">
            <v>3227</v>
          </cell>
          <cell r="K119">
            <v>461902207.19000006</v>
          </cell>
          <cell r="L119">
            <v>3227</v>
          </cell>
          <cell r="M119">
            <v>3227</v>
          </cell>
          <cell r="N119">
            <v>0</v>
          </cell>
        </row>
        <row r="120">
          <cell r="B120">
            <v>3227</v>
          </cell>
          <cell r="C120">
            <v>3227</v>
          </cell>
          <cell r="D120">
            <v>3227</v>
          </cell>
          <cell r="E120">
            <v>3227</v>
          </cell>
          <cell r="F120">
            <v>3227</v>
          </cell>
          <cell r="G120">
            <v>3227</v>
          </cell>
          <cell r="H120">
            <v>3227</v>
          </cell>
          <cell r="I120">
            <v>3227</v>
          </cell>
          <cell r="J120">
            <v>3227</v>
          </cell>
          <cell r="K120">
            <v>3227</v>
          </cell>
          <cell r="L120">
            <v>3227</v>
          </cell>
          <cell r="M120">
            <v>3227</v>
          </cell>
          <cell r="N120">
            <v>0</v>
          </cell>
        </row>
        <row r="121">
          <cell r="B121">
            <v>3304</v>
          </cell>
          <cell r="C121">
            <v>3304</v>
          </cell>
          <cell r="D121">
            <v>3304</v>
          </cell>
          <cell r="E121">
            <v>3304</v>
          </cell>
          <cell r="F121">
            <v>3304</v>
          </cell>
          <cell r="G121">
            <v>3304</v>
          </cell>
          <cell r="H121">
            <v>3304</v>
          </cell>
          <cell r="I121">
            <v>3304</v>
          </cell>
          <cell r="J121">
            <v>3304</v>
          </cell>
          <cell r="K121">
            <v>3304</v>
          </cell>
          <cell r="L121">
            <v>3304</v>
          </cell>
          <cell r="M121">
            <v>3304</v>
          </cell>
        </row>
        <row r="122">
          <cell r="B122">
            <v>3304</v>
          </cell>
          <cell r="C122">
            <v>3304</v>
          </cell>
          <cell r="D122">
            <v>3304</v>
          </cell>
          <cell r="E122">
            <v>3304</v>
          </cell>
          <cell r="F122">
            <v>3304</v>
          </cell>
          <cell r="G122">
            <v>3304</v>
          </cell>
          <cell r="H122">
            <v>3304</v>
          </cell>
          <cell r="I122">
            <v>3304</v>
          </cell>
          <cell r="J122">
            <v>3304</v>
          </cell>
          <cell r="K122">
            <v>3304</v>
          </cell>
          <cell r="L122">
            <v>3304</v>
          </cell>
          <cell r="M122">
            <v>3304</v>
          </cell>
        </row>
        <row r="123">
          <cell r="B123">
            <v>3362</v>
          </cell>
          <cell r="C123">
            <v>3362</v>
          </cell>
          <cell r="D123">
            <v>3362</v>
          </cell>
          <cell r="E123">
            <v>3362</v>
          </cell>
          <cell r="F123">
            <v>3362</v>
          </cell>
          <cell r="G123">
            <v>3362</v>
          </cell>
          <cell r="H123">
            <v>3362</v>
          </cell>
          <cell r="I123">
            <v>3362</v>
          </cell>
          <cell r="J123">
            <v>3362</v>
          </cell>
          <cell r="K123">
            <v>3362</v>
          </cell>
          <cell r="L123">
            <v>3362</v>
          </cell>
          <cell r="M123">
            <v>3362</v>
          </cell>
        </row>
        <row r="124">
          <cell r="B124">
            <v>3362</v>
          </cell>
          <cell r="C124">
            <v>3362</v>
          </cell>
          <cell r="D124">
            <v>3362</v>
          </cell>
          <cell r="E124">
            <v>3362</v>
          </cell>
          <cell r="F124">
            <v>3362</v>
          </cell>
          <cell r="G124">
            <v>3362</v>
          </cell>
          <cell r="H124">
            <v>3362</v>
          </cell>
          <cell r="I124">
            <v>3362</v>
          </cell>
          <cell r="J124">
            <v>3362</v>
          </cell>
          <cell r="K124">
            <v>3362</v>
          </cell>
          <cell r="L124">
            <v>3362</v>
          </cell>
          <cell r="M124">
            <v>3362</v>
          </cell>
        </row>
        <row r="126">
          <cell r="J126" t="str">
            <v>Rupees Per Unit</v>
          </cell>
        </row>
        <row r="127">
          <cell r="B127">
            <v>914</v>
          </cell>
          <cell r="C127">
            <v>945</v>
          </cell>
          <cell r="D127">
            <v>976</v>
          </cell>
          <cell r="E127">
            <v>1007</v>
          </cell>
          <cell r="F127">
            <v>1038</v>
          </cell>
          <cell r="G127">
            <v>1069</v>
          </cell>
          <cell r="H127">
            <v>1100</v>
          </cell>
          <cell r="I127">
            <v>1131</v>
          </cell>
          <cell r="J127">
            <v>1162</v>
          </cell>
          <cell r="K127">
            <v>1193</v>
          </cell>
          <cell r="L127">
            <v>1224</v>
          </cell>
          <cell r="M127">
            <v>1255</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cell r="N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cell r="N135">
            <v>0</v>
          </cell>
        </row>
        <row r="136">
          <cell r="B136">
            <v>0</v>
          </cell>
          <cell r="C136">
            <v>0</v>
          </cell>
          <cell r="D136">
            <v>0</v>
          </cell>
          <cell r="E136">
            <v>0</v>
          </cell>
          <cell r="F136">
            <v>0</v>
          </cell>
          <cell r="G136">
            <v>0</v>
          </cell>
          <cell r="H136">
            <v>0</v>
          </cell>
          <cell r="I136">
            <v>0</v>
          </cell>
          <cell r="J136">
            <v>0</v>
          </cell>
          <cell r="K136">
            <v>0</v>
          </cell>
          <cell r="L136">
            <v>0</v>
          </cell>
          <cell r="M136">
            <v>0</v>
          </cell>
          <cell r="N136">
            <v>0</v>
          </cell>
        </row>
        <row r="137">
          <cell r="B137">
            <v>0</v>
          </cell>
          <cell r="C137">
            <v>0</v>
          </cell>
          <cell r="D137">
            <v>0</v>
          </cell>
          <cell r="E137">
            <v>0</v>
          </cell>
          <cell r="F137">
            <v>0</v>
          </cell>
          <cell r="G137">
            <v>0</v>
          </cell>
          <cell r="H137">
            <v>0</v>
          </cell>
          <cell r="I137">
            <v>0</v>
          </cell>
          <cell r="J137">
            <v>0</v>
          </cell>
          <cell r="K137">
            <v>0</v>
          </cell>
          <cell r="L137">
            <v>0</v>
          </cell>
          <cell r="M137">
            <v>0</v>
          </cell>
          <cell r="N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cell r="N139">
            <v>0</v>
          </cell>
        </row>
        <row r="140">
          <cell r="B140">
            <v>0</v>
          </cell>
          <cell r="C140">
            <v>0</v>
          </cell>
          <cell r="D140">
            <v>0</v>
          </cell>
          <cell r="E140">
            <v>0</v>
          </cell>
          <cell r="F140">
            <v>0</v>
          </cell>
          <cell r="G140">
            <v>0</v>
          </cell>
          <cell r="H140">
            <v>0</v>
          </cell>
          <cell r="I140">
            <v>0</v>
          </cell>
          <cell r="J140">
            <v>0</v>
          </cell>
          <cell r="K140">
            <v>0</v>
          </cell>
          <cell r="L140">
            <v>0</v>
          </cell>
          <cell r="M140">
            <v>0</v>
          </cell>
          <cell r="N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7">
          <cell r="J147" t="str">
            <v>Rupees Per Unit</v>
          </cell>
        </row>
        <row r="148">
          <cell r="B148">
            <v>914</v>
          </cell>
          <cell r="C148">
            <v>945</v>
          </cell>
          <cell r="D148">
            <v>976</v>
          </cell>
          <cell r="E148">
            <v>1007</v>
          </cell>
          <cell r="F148">
            <v>1038</v>
          </cell>
          <cell r="G148">
            <v>1069</v>
          </cell>
          <cell r="H148">
            <v>1100</v>
          </cell>
          <cell r="I148">
            <v>1131</v>
          </cell>
          <cell r="J148">
            <v>1162</v>
          </cell>
          <cell r="K148">
            <v>1193</v>
          </cell>
          <cell r="L148">
            <v>1224</v>
          </cell>
          <cell r="M148">
            <v>1255</v>
          </cell>
        </row>
        <row r="149">
          <cell r="B149">
            <v>934</v>
          </cell>
          <cell r="C149">
            <v>934</v>
          </cell>
          <cell r="D149">
            <v>934</v>
          </cell>
          <cell r="E149">
            <v>934</v>
          </cell>
          <cell r="F149">
            <v>934</v>
          </cell>
          <cell r="G149">
            <v>934</v>
          </cell>
          <cell r="H149">
            <v>934</v>
          </cell>
          <cell r="I149">
            <v>934</v>
          </cell>
          <cell r="J149">
            <v>934</v>
          </cell>
          <cell r="K149">
            <v>934</v>
          </cell>
          <cell r="L149">
            <v>934</v>
          </cell>
          <cell r="M149">
            <v>934</v>
          </cell>
          <cell r="N149">
            <v>0</v>
          </cell>
        </row>
        <row r="150">
          <cell r="B150">
            <v>0</v>
          </cell>
          <cell r="C150">
            <v>0</v>
          </cell>
          <cell r="D150">
            <v>0</v>
          </cell>
          <cell r="E150">
            <v>0</v>
          </cell>
          <cell r="F150">
            <v>0</v>
          </cell>
          <cell r="G150">
            <v>0</v>
          </cell>
          <cell r="H150">
            <v>0</v>
          </cell>
          <cell r="I150">
            <v>0</v>
          </cell>
          <cell r="J150">
            <v>0</v>
          </cell>
          <cell r="K150">
            <v>0</v>
          </cell>
          <cell r="L150">
            <v>0</v>
          </cell>
          <cell r="M150">
            <v>0</v>
          </cell>
          <cell r="N150">
            <v>0</v>
          </cell>
        </row>
        <row r="151">
          <cell r="B151">
            <v>1002</v>
          </cell>
          <cell r="C151">
            <v>1002</v>
          </cell>
          <cell r="D151">
            <v>1002</v>
          </cell>
          <cell r="E151">
            <v>1002</v>
          </cell>
          <cell r="F151">
            <v>1002</v>
          </cell>
          <cell r="G151">
            <v>1002</v>
          </cell>
          <cell r="H151">
            <v>1002</v>
          </cell>
          <cell r="I151">
            <v>1002</v>
          </cell>
          <cell r="J151">
            <v>1002</v>
          </cell>
          <cell r="K151">
            <v>1002</v>
          </cell>
          <cell r="L151">
            <v>1002</v>
          </cell>
          <cell r="M151">
            <v>1002</v>
          </cell>
          <cell r="N151">
            <v>0</v>
          </cell>
        </row>
        <row r="152">
          <cell r="B152">
            <v>789</v>
          </cell>
          <cell r="C152">
            <v>789</v>
          </cell>
          <cell r="D152">
            <v>789</v>
          </cell>
          <cell r="E152">
            <v>789</v>
          </cell>
          <cell r="F152">
            <v>789</v>
          </cell>
          <cell r="G152">
            <v>789</v>
          </cell>
          <cell r="H152">
            <v>789</v>
          </cell>
          <cell r="I152">
            <v>789</v>
          </cell>
          <cell r="J152">
            <v>789</v>
          </cell>
          <cell r="K152">
            <v>789</v>
          </cell>
          <cell r="L152">
            <v>789</v>
          </cell>
          <cell r="M152">
            <v>789</v>
          </cell>
          <cell r="N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779</v>
          </cell>
          <cell r="C154">
            <v>779</v>
          </cell>
          <cell r="D154">
            <v>779</v>
          </cell>
          <cell r="E154">
            <v>779</v>
          </cell>
          <cell r="F154">
            <v>779</v>
          </cell>
          <cell r="G154">
            <v>779</v>
          </cell>
          <cell r="H154">
            <v>779</v>
          </cell>
          <cell r="I154">
            <v>779</v>
          </cell>
          <cell r="J154">
            <v>779</v>
          </cell>
          <cell r="K154">
            <v>779</v>
          </cell>
          <cell r="L154">
            <v>779</v>
          </cell>
          <cell r="M154">
            <v>779</v>
          </cell>
          <cell r="N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900</v>
          </cell>
          <cell r="C156">
            <v>900</v>
          </cell>
          <cell r="D156">
            <v>900</v>
          </cell>
          <cell r="E156">
            <v>900</v>
          </cell>
          <cell r="F156">
            <v>900</v>
          </cell>
          <cell r="G156">
            <v>900</v>
          </cell>
          <cell r="H156">
            <v>900</v>
          </cell>
          <cell r="I156">
            <v>900</v>
          </cell>
          <cell r="J156">
            <v>900</v>
          </cell>
          <cell r="K156">
            <v>900</v>
          </cell>
          <cell r="L156">
            <v>900</v>
          </cell>
          <cell r="M156">
            <v>900</v>
          </cell>
          <cell r="N156">
            <v>0</v>
          </cell>
        </row>
        <row r="157">
          <cell r="B157">
            <v>789</v>
          </cell>
          <cell r="C157">
            <v>789</v>
          </cell>
          <cell r="D157">
            <v>789</v>
          </cell>
          <cell r="E157">
            <v>789</v>
          </cell>
          <cell r="F157">
            <v>789</v>
          </cell>
          <cell r="G157">
            <v>789</v>
          </cell>
          <cell r="H157">
            <v>789</v>
          </cell>
          <cell r="I157">
            <v>789</v>
          </cell>
          <cell r="J157">
            <v>789</v>
          </cell>
          <cell r="K157">
            <v>789</v>
          </cell>
          <cell r="L157">
            <v>789</v>
          </cell>
          <cell r="M157">
            <v>789</v>
          </cell>
          <cell r="N157">
            <v>0</v>
          </cell>
        </row>
        <row r="158">
          <cell r="B158">
            <v>0</v>
          </cell>
          <cell r="C158">
            <v>0</v>
          </cell>
          <cell r="D158">
            <v>0</v>
          </cell>
          <cell r="E158">
            <v>0</v>
          </cell>
          <cell r="F158">
            <v>0</v>
          </cell>
          <cell r="G158">
            <v>0</v>
          </cell>
          <cell r="H158">
            <v>0</v>
          </cell>
          <cell r="I158">
            <v>0</v>
          </cell>
          <cell r="J158">
            <v>0</v>
          </cell>
          <cell r="K158">
            <v>0</v>
          </cell>
          <cell r="L158">
            <v>0</v>
          </cell>
          <cell r="M158">
            <v>0</v>
          </cell>
          <cell r="N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41</v>
          </cell>
          <cell r="C160">
            <v>41</v>
          </cell>
          <cell r="D160">
            <v>41</v>
          </cell>
          <cell r="E160">
            <v>41</v>
          </cell>
          <cell r="F160">
            <v>41</v>
          </cell>
          <cell r="G160">
            <v>41</v>
          </cell>
          <cell r="H160">
            <v>41</v>
          </cell>
          <cell r="I160">
            <v>41</v>
          </cell>
          <cell r="J160">
            <v>41</v>
          </cell>
          <cell r="K160">
            <v>41</v>
          </cell>
          <cell r="L160">
            <v>41</v>
          </cell>
          <cell r="M160">
            <v>41</v>
          </cell>
          <cell r="N160">
            <v>0</v>
          </cell>
        </row>
        <row r="161">
          <cell r="B161">
            <v>41</v>
          </cell>
          <cell r="C161">
            <v>41</v>
          </cell>
          <cell r="D161">
            <v>41</v>
          </cell>
          <cell r="E161">
            <v>41</v>
          </cell>
          <cell r="F161">
            <v>41</v>
          </cell>
          <cell r="G161">
            <v>41</v>
          </cell>
          <cell r="H161">
            <v>41</v>
          </cell>
          <cell r="I161">
            <v>41</v>
          </cell>
          <cell r="J161">
            <v>41</v>
          </cell>
          <cell r="K161">
            <v>41</v>
          </cell>
          <cell r="L161">
            <v>41</v>
          </cell>
          <cell r="M161">
            <v>41</v>
          </cell>
          <cell r="N161">
            <v>0</v>
          </cell>
        </row>
        <row r="162">
          <cell r="B162">
            <v>44</v>
          </cell>
          <cell r="C162">
            <v>44</v>
          </cell>
          <cell r="D162">
            <v>44</v>
          </cell>
          <cell r="E162">
            <v>44</v>
          </cell>
          <cell r="F162">
            <v>44</v>
          </cell>
          <cell r="G162">
            <v>44</v>
          </cell>
          <cell r="H162">
            <v>44</v>
          </cell>
          <cell r="I162">
            <v>44</v>
          </cell>
          <cell r="J162">
            <v>44</v>
          </cell>
          <cell r="K162">
            <v>44</v>
          </cell>
          <cell r="L162">
            <v>44</v>
          </cell>
          <cell r="M162">
            <v>44</v>
          </cell>
        </row>
        <row r="163">
          <cell r="B163">
            <v>44</v>
          </cell>
          <cell r="C163">
            <v>44</v>
          </cell>
          <cell r="D163">
            <v>44</v>
          </cell>
          <cell r="E163">
            <v>44</v>
          </cell>
          <cell r="F163">
            <v>44</v>
          </cell>
          <cell r="G163">
            <v>44</v>
          </cell>
          <cell r="H163">
            <v>44</v>
          </cell>
          <cell r="I163">
            <v>44</v>
          </cell>
          <cell r="J163">
            <v>44</v>
          </cell>
          <cell r="K163">
            <v>44</v>
          </cell>
          <cell r="L163">
            <v>44</v>
          </cell>
          <cell r="M163">
            <v>44</v>
          </cell>
        </row>
        <row r="164">
          <cell r="B164">
            <v>39</v>
          </cell>
          <cell r="C164">
            <v>39</v>
          </cell>
          <cell r="D164">
            <v>39</v>
          </cell>
          <cell r="E164">
            <v>39</v>
          </cell>
          <cell r="F164">
            <v>39</v>
          </cell>
          <cell r="G164">
            <v>39</v>
          </cell>
          <cell r="H164">
            <v>39</v>
          </cell>
          <cell r="I164">
            <v>39</v>
          </cell>
          <cell r="J164">
            <v>39</v>
          </cell>
          <cell r="K164">
            <v>39</v>
          </cell>
          <cell r="L164">
            <v>39</v>
          </cell>
          <cell r="M164">
            <v>39</v>
          </cell>
        </row>
        <row r="165">
          <cell r="B165">
            <v>39</v>
          </cell>
          <cell r="C165">
            <v>39</v>
          </cell>
          <cell r="D165">
            <v>39</v>
          </cell>
          <cell r="E165">
            <v>39</v>
          </cell>
          <cell r="F165">
            <v>39</v>
          </cell>
          <cell r="G165">
            <v>39</v>
          </cell>
          <cell r="H165">
            <v>39</v>
          </cell>
          <cell r="I165">
            <v>39</v>
          </cell>
          <cell r="J165">
            <v>39</v>
          </cell>
          <cell r="K165">
            <v>39</v>
          </cell>
          <cell r="L165">
            <v>39</v>
          </cell>
          <cell r="M165">
            <v>39</v>
          </cell>
        </row>
        <row r="167">
          <cell r="J167" t="str">
            <v>Rupees Per Unit</v>
          </cell>
        </row>
        <row r="168">
          <cell r="B168">
            <v>914</v>
          </cell>
          <cell r="C168">
            <v>945</v>
          </cell>
          <cell r="D168">
            <v>976</v>
          </cell>
          <cell r="E168">
            <v>1007</v>
          </cell>
          <cell r="F168">
            <v>1038</v>
          </cell>
          <cell r="G168">
            <v>1069</v>
          </cell>
          <cell r="H168">
            <v>1100</v>
          </cell>
          <cell r="I168">
            <v>1131</v>
          </cell>
          <cell r="J168">
            <v>1162</v>
          </cell>
          <cell r="K168">
            <v>1193</v>
          </cell>
          <cell r="L168">
            <v>1224</v>
          </cell>
          <cell r="M168">
            <v>1255</v>
          </cell>
        </row>
        <row r="169">
          <cell r="B169">
            <v>17536</v>
          </cell>
          <cell r="C169">
            <v>17536</v>
          </cell>
          <cell r="D169">
            <v>17536</v>
          </cell>
          <cell r="E169">
            <v>17536</v>
          </cell>
          <cell r="F169">
            <v>17536</v>
          </cell>
          <cell r="G169" t="str">
            <v>INDUS MOTOR COMPANY LIMITED</v>
          </cell>
          <cell r="H169">
            <v>17536</v>
          </cell>
          <cell r="I169">
            <v>17536</v>
          </cell>
          <cell r="J169">
            <v>17536</v>
          </cell>
          <cell r="K169">
            <v>17536</v>
          </cell>
          <cell r="L169">
            <v>17536</v>
          </cell>
          <cell r="M169">
            <v>17536</v>
          </cell>
          <cell r="N169">
            <v>0</v>
          </cell>
        </row>
        <row r="170">
          <cell r="B170">
            <v>0</v>
          </cell>
          <cell r="C170">
            <v>0</v>
          </cell>
          <cell r="D170">
            <v>0</v>
          </cell>
          <cell r="E170">
            <v>0</v>
          </cell>
          <cell r="F170">
            <v>0</v>
          </cell>
          <cell r="G170" t="str">
            <v>Parts &amp; Oil Operations - Toyota &amp; Daihatsu</v>
          </cell>
          <cell r="H170">
            <v>0</v>
          </cell>
          <cell r="I170">
            <v>0</v>
          </cell>
          <cell r="J170">
            <v>0</v>
          </cell>
          <cell r="K170">
            <v>0</v>
          </cell>
          <cell r="L170">
            <v>0</v>
          </cell>
          <cell r="M170">
            <v>0</v>
          </cell>
          <cell r="N170">
            <v>0</v>
          </cell>
        </row>
        <row r="171">
          <cell r="B171">
            <v>21094</v>
          </cell>
          <cell r="C171">
            <v>21094</v>
          </cell>
          <cell r="D171">
            <v>21094</v>
          </cell>
          <cell r="E171">
            <v>21094</v>
          </cell>
          <cell r="F171">
            <v>21094</v>
          </cell>
          <cell r="G171">
            <v>21094</v>
          </cell>
          <cell r="H171">
            <v>21094</v>
          </cell>
          <cell r="I171">
            <v>21094</v>
          </cell>
          <cell r="J171">
            <v>21094</v>
          </cell>
          <cell r="K171">
            <v>21094</v>
          </cell>
          <cell r="L171">
            <v>21094</v>
          </cell>
          <cell r="M171">
            <v>21094</v>
          </cell>
          <cell r="N171">
            <v>0</v>
          </cell>
        </row>
        <row r="172">
          <cell r="B172">
            <v>20581</v>
          </cell>
          <cell r="C172">
            <v>20581</v>
          </cell>
          <cell r="D172">
            <v>20581</v>
          </cell>
          <cell r="E172">
            <v>20581</v>
          </cell>
          <cell r="F172">
            <v>20581</v>
          </cell>
          <cell r="G172">
            <v>20581</v>
          </cell>
          <cell r="H172">
            <v>20581</v>
          </cell>
          <cell r="I172">
            <v>20581</v>
          </cell>
          <cell r="J172">
            <v>20581</v>
          </cell>
          <cell r="K172">
            <v>20581</v>
          </cell>
          <cell r="L172" t="str">
            <v>Budget                  2000 ~ 2001</v>
          </cell>
          <cell r="M172" t="str">
            <v>Actual                    1999 ~ 2000</v>
          </cell>
          <cell r="N172" t="str">
            <v>Variance</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20749</v>
          </cell>
          <cell r="C174">
            <v>20749</v>
          </cell>
          <cell r="D174">
            <v>20749</v>
          </cell>
          <cell r="E174">
            <v>20749</v>
          </cell>
          <cell r="F174">
            <v>20749</v>
          </cell>
          <cell r="G174">
            <v>20749</v>
          </cell>
          <cell r="H174">
            <v>20749</v>
          </cell>
          <cell r="I174">
            <v>20749</v>
          </cell>
          <cell r="J174">
            <v>20749</v>
          </cell>
          <cell r="K174">
            <v>20749</v>
          </cell>
          <cell r="L174">
            <v>20749</v>
          </cell>
          <cell r="M174">
            <v>20749</v>
          </cell>
          <cell r="N174">
            <v>0</v>
          </cell>
        </row>
        <row r="175">
          <cell r="B175" t="str">
            <v>JULY '00</v>
          </cell>
          <cell r="C175" t="str">
            <v>AUGUST '00</v>
          </cell>
          <cell r="D175" t="str">
            <v>JAN '01</v>
          </cell>
          <cell r="E175">
            <v>0</v>
          </cell>
          <cell r="F175">
            <v>0</v>
          </cell>
          <cell r="G175" t="str">
            <v>Net Sales - Toyota Parts &amp; Oil</v>
          </cell>
          <cell r="H175">
            <v>0</v>
          </cell>
          <cell r="I175">
            <v>0</v>
          </cell>
          <cell r="J175">
            <v>0</v>
          </cell>
          <cell r="K175">
            <v>0</v>
          </cell>
          <cell r="L175">
            <v>451053043.47826093</v>
          </cell>
          <cell r="M175">
            <v>163505000</v>
          </cell>
          <cell r="N175">
            <v>287548043.47826093</v>
          </cell>
        </row>
        <row r="176">
          <cell r="B176">
            <v>349000</v>
          </cell>
          <cell r="C176">
            <v>0</v>
          </cell>
          <cell r="D176">
            <v>349000</v>
          </cell>
          <cell r="E176">
            <v>17491</v>
          </cell>
          <cell r="F176">
            <v>17491</v>
          </cell>
          <cell r="G176" t="str">
            <v>Net Sales - Daihatsu Parts</v>
          </cell>
          <cell r="H176">
            <v>17491</v>
          </cell>
          <cell r="I176">
            <v>17491</v>
          </cell>
          <cell r="J176">
            <v>17491</v>
          </cell>
          <cell r="K176">
            <v>17491</v>
          </cell>
          <cell r="L176">
            <v>34782608.695652179</v>
          </cell>
          <cell r="M176">
            <v>0</v>
          </cell>
          <cell r="N176">
            <v>34782608.695652179</v>
          </cell>
        </row>
        <row r="177">
          <cell r="B177">
            <v>379000</v>
          </cell>
          <cell r="C177">
            <v>379000</v>
          </cell>
          <cell r="D177">
            <v>379000</v>
          </cell>
          <cell r="E177">
            <v>20760</v>
          </cell>
          <cell r="F177">
            <v>20760</v>
          </cell>
          <cell r="G177">
            <v>20760</v>
          </cell>
          <cell r="H177">
            <v>20760</v>
          </cell>
          <cell r="I177">
            <v>20760</v>
          </cell>
          <cell r="J177">
            <v>20760</v>
          </cell>
          <cell r="K177">
            <v>20760</v>
          </cell>
          <cell r="L177">
            <v>485835652.17391312</v>
          </cell>
          <cell r="M177">
            <v>163505000</v>
          </cell>
          <cell r="N177">
            <v>322330652.17391312</v>
          </cell>
        </row>
        <row r="178">
          <cell r="B178">
            <v>399000</v>
          </cell>
          <cell r="C178">
            <v>0</v>
          </cell>
          <cell r="D178">
            <v>399000</v>
          </cell>
          <cell r="E178">
            <v>0</v>
          </cell>
          <cell r="F178">
            <v>0</v>
          </cell>
          <cell r="G178">
            <v>0</v>
          </cell>
          <cell r="H178">
            <v>0</v>
          </cell>
          <cell r="I178">
            <v>0</v>
          </cell>
          <cell r="J178">
            <v>0</v>
          </cell>
          <cell r="K178">
            <v>0</v>
          </cell>
          <cell r="L178">
            <v>0</v>
          </cell>
          <cell r="M178">
            <v>0</v>
          </cell>
          <cell r="N178">
            <v>0</v>
          </cell>
        </row>
        <row r="179">
          <cell r="B179">
            <v>0</v>
          </cell>
          <cell r="C179">
            <v>0</v>
          </cell>
          <cell r="D179">
            <v>0</v>
          </cell>
          <cell r="E179">
            <v>0</v>
          </cell>
          <cell r="F179">
            <v>0</v>
          </cell>
          <cell r="G179" t="str">
            <v>Cost of Sales - Toyota Parts &amp; Oil</v>
          </cell>
          <cell r="H179">
            <v>0</v>
          </cell>
          <cell r="I179">
            <v>0</v>
          </cell>
          <cell r="J179">
            <v>0</v>
          </cell>
          <cell r="K179">
            <v>0</v>
          </cell>
          <cell r="L179">
            <v>386134609.9015587</v>
          </cell>
          <cell r="M179">
            <v>134438000</v>
          </cell>
          <cell r="N179">
            <v>-251696609.9015587</v>
          </cell>
        </row>
        <row r="180">
          <cell r="B180">
            <v>14945</v>
          </cell>
          <cell r="C180">
            <v>14945</v>
          </cell>
          <cell r="D180">
            <v>14945</v>
          </cell>
          <cell r="E180">
            <v>14945</v>
          </cell>
          <cell r="F180">
            <v>14945</v>
          </cell>
          <cell r="G180" t="str">
            <v>Cost of Sales - Daihatsu Parts</v>
          </cell>
          <cell r="H180">
            <v>14945</v>
          </cell>
          <cell r="I180">
            <v>14945</v>
          </cell>
          <cell r="J180">
            <v>14945</v>
          </cell>
          <cell r="K180">
            <v>14945</v>
          </cell>
          <cell r="L180">
            <v>27908121.410992622</v>
          </cell>
          <cell r="M180">
            <v>0</v>
          </cell>
          <cell r="N180">
            <v>-27908121.410992622</v>
          </cell>
        </row>
        <row r="181">
          <cell r="B181">
            <v>14945</v>
          </cell>
          <cell r="C181">
            <v>14945</v>
          </cell>
          <cell r="D181">
            <v>14945</v>
          </cell>
          <cell r="E181">
            <v>14945</v>
          </cell>
          <cell r="F181">
            <v>14945</v>
          </cell>
          <cell r="G181">
            <v>14945</v>
          </cell>
          <cell r="H181">
            <v>14945</v>
          </cell>
          <cell r="I181">
            <v>14945</v>
          </cell>
          <cell r="J181">
            <v>14945</v>
          </cell>
          <cell r="K181">
            <v>14945</v>
          </cell>
          <cell r="L181">
            <v>414042731.31255132</v>
          </cell>
          <cell r="M181">
            <v>134438000</v>
          </cell>
          <cell r="N181">
            <v>-279604731.31255132</v>
          </cell>
        </row>
        <row r="182">
          <cell r="B182">
            <v>6689</v>
          </cell>
          <cell r="C182">
            <v>6689</v>
          </cell>
          <cell r="D182">
            <v>6689</v>
          </cell>
          <cell r="E182">
            <v>6689</v>
          </cell>
          <cell r="F182">
            <v>6689</v>
          </cell>
          <cell r="G182">
            <v>6689</v>
          </cell>
          <cell r="H182">
            <v>6689</v>
          </cell>
          <cell r="I182">
            <v>6689</v>
          </cell>
          <cell r="J182">
            <v>6689</v>
          </cell>
          <cell r="K182">
            <v>6689</v>
          </cell>
          <cell r="L182">
            <v>6689</v>
          </cell>
          <cell r="M182">
            <v>6689</v>
          </cell>
        </row>
        <row r="183">
          <cell r="B183">
            <v>6689</v>
          </cell>
          <cell r="C183">
            <v>6689</v>
          </cell>
          <cell r="D183">
            <v>6689</v>
          </cell>
          <cell r="E183">
            <v>6689</v>
          </cell>
          <cell r="F183">
            <v>6689</v>
          </cell>
          <cell r="G183" t="str">
            <v>Gross Profit - Parts &amp; Oil</v>
          </cell>
          <cell r="H183">
            <v>6689</v>
          </cell>
          <cell r="I183">
            <v>6689</v>
          </cell>
          <cell r="J183">
            <v>6689</v>
          </cell>
          <cell r="K183">
            <v>6689</v>
          </cell>
          <cell r="L183">
            <v>64918433.576702222</v>
          </cell>
          <cell r="M183">
            <v>29067000</v>
          </cell>
          <cell r="N183">
            <v>35851433.576702222</v>
          </cell>
        </row>
        <row r="184">
          <cell r="B184">
            <v>10217</v>
          </cell>
          <cell r="C184">
            <v>10217</v>
          </cell>
          <cell r="D184">
            <v>10217</v>
          </cell>
          <cell r="E184">
            <v>10217</v>
          </cell>
          <cell r="F184">
            <v>10217</v>
          </cell>
          <cell r="G184" t="str">
            <v>Gross Profit - Daihatsu Parts</v>
          </cell>
          <cell r="H184">
            <v>10217</v>
          </cell>
          <cell r="I184">
            <v>10217</v>
          </cell>
          <cell r="J184">
            <v>10217</v>
          </cell>
          <cell r="K184">
            <v>10217</v>
          </cell>
          <cell r="L184">
            <v>6874487.284659557</v>
          </cell>
          <cell r="M184">
            <v>0</v>
          </cell>
          <cell r="N184">
            <v>6874487.284659557</v>
          </cell>
        </row>
        <row r="185">
          <cell r="B185">
            <v>10217</v>
          </cell>
          <cell r="C185">
            <v>10217</v>
          </cell>
          <cell r="D185">
            <v>10217</v>
          </cell>
          <cell r="E185">
            <v>10217</v>
          </cell>
          <cell r="F185">
            <v>10217</v>
          </cell>
          <cell r="G185">
            <v>10217</v>
          </cell>
          <cell r="H185">
            <v>10217</v>
          </cell>
          <cell r="I185">
            <v>10217</v>
          </cell>
          <cell r="J185">
            <v>10217</v>
          </cell>
          <cell r="K185">
            <v>10217</v>
          </cell>
          <cell r="L185">
            <v>10217</v>
          </cell>
          <cell r="M185">
            <v>10217</v>
          </cell>
        </row>
        <row r="186">
          <cell r="G186" t="str">
            <v>Total Gross Profit Parts &amp; Oil</v>
          </cell>
          <cell r="L186">
            <v>71792920.861361772</v>
          </cell>
          <cell r="M186">
            <v>29067000</v>
          </cell>
          <cell r="N186">
            <v>42725920.861361779</v>
          </cell>
        </row>
        <row r="187">
          <cell r="B187">
            <v>914</v>
          </cell>
          <cell r="C187">
            <v>945</v>
          </cell>
          <cell r="D187">
            <v>976</v>
          </cell>
          <cell r="E187">
            <v>1007</v>
          </cell>
          <cell r="F187">
            <v>1038</v>
          </cell>
          <cell r="G187">
            <v>1069</v>
          </cell>
          <cell r="H187">
            <v>1100</v>
          </cell>
          <cell r="I187">
            <v>1131</v>
          </cell>
          <cell r="J187">
            <v>1162</v>
          </cell>
          <cell r="K187">
            <v>1193</v>
          </cell>
          <cell r="L187">
            <v>1224</v>
          </cell>
          <cell r="M187">
            <v>1255</v>
          </cell>
        </row>
        <row r="190">
          <cell r="B190">
            <v>0.52</v>
          </cell>
          <cell r="C190">
            <v>0.52</v>
          </cell>
          <cell r="D190">
            <v>0.52</v>
          </cell>
          <cell r="E190">
            <v>0.52</v>
          </cell>
          <cell r="F190">
            <v>0.52</v>
          </cell>
          <cell r="G190">
            <v>0.52</v>
          </cell>
          <cell r="H190">
            <v>0.52</v>
          </cell>
          <cell r="I190">
            <v>0.52</v>
          </cell>
          <cell r="J190">
            <v>0.52</v>
          </cell>
          <cell r="K190">
            <v>0.52</v>
          </cell>
          <cell r="L190">
            <v>0.52</v>
          </cell>
          <cell r="M190">
            <v>0.52</v>
          </cell>
        </row>
        <row r="191">
          <cell r="B191">
            <v>0.52</v>
          </cell>
          <cell r="C191">
            <v>0.52</v>
          </cell>
          <cell r="D191">
            <v>0.52</v>
          </cell>
          <cell r="E191">
            <v>0.52</v>
          </cell>
          <cell r="F191">
            <v>0.52</v>
          </cell>
          <cell r="G191">
            <v>0.52</v>
          </cell>
          <cell r="H191">
            <v>0.52</v>
          </cell>
          <cell r="I191">
            <v>0.52</v>
          </cell>
          <cell r="J191">
            <v>0.52</v>
          </cell>
          <cell r="K191">
            <v>0.52</v>
          </cell>
          <cell r="L191">
            <v>0.52</v>
          </cell>
          <cell r="M191">
            <v>0.52</v>
          </cell>
        </row>
        <row r="194">
          <cell r="B194">
            <v>0.52</v>
          </cell>
          <cell r="C194">
            <v>0.52</v>
          </cell>
          <cell r="D194">
            <v>0.52</v>
          </cell>
          <cell r="E194">
            <v>0.52</v>
          </cell>
          <cell r="F194">
            <v>0.52</v>
          </cell>
          <cell r="G194">
            <v>0.52</v>
          </cell>
          <cell r="H194">
            <v>0.52</v>
          </cell>
          <cell r="I194">
            <v>0.52</v>
          </cell>
          <cell r="J194">
            <v>0.52</v>
          </cell>
          <cell r="K194">
            <v>0.52</v>
          </cell>
          <cell r="L194">
            <v>0.52</v>
          </cell>
          <cell r="M194">
            <v>0.52</v>
          </cell>
        </row>
        <row r="195">
          <cell r="B195">
            <v>0.52</v>
          </cell>
          <cell r="C195">
            <v>0.52</v>
          </cell>
          <cell r="D195">
            <v>0.52</v>
          </cell>
          <cell r="E195">
            <v>0.52</v>
          </cell>
          <cell r="F195">
            <v>0.52</v>
          </cell>
          <cell r="G195">
            <v>0.52</v>
          </cell>
          <cell r="H195">
            <v>0.52</v>
          </cell>
          <cell r="I195">
            <v>0.52</v>
          </cell>
          <cell r="J195">
            <v>0.52</v>
          </cell>
          <cell r="K195">
            <v>0.52</v>
          </cell>
          <cell r="L195">
            <v>0.52</v>
          </cell>
          <cell r="M195">
            <v>0.52</v>
          </cell>
        </row>
        <row r="198">
          <cell r="B198">
            <v>0.52</v>
          </cell>
          <cell r="C198">
            <v>0.52</v>
          </cell>
          <cell r="D198">
            <v>0.52</v>
          </cell>
          <cell r="E198">
            <v>0.52</v>
          </cell>
          <cell r="F198">
            <v>0.52</v>
          </cell>
          <cell r="G198">
            <v>0.52</v>
          </cell>
          <cell r="H198">
            <v>0.52</v>
          </cell>
          <cell r="I198">
            <v>0.52</v>
          </cell>
          <cell r="J198">
            <v>0.52</v>
          </cell>
          <cell r="K198">
            <v>0.52</v>
          </cell>
          <cell r="L198">
            <v>0.52</v>
          </cell>
          <cell r="M198">
            <v>0.52</v>
          </cell>
        </row>
        <row r="199">
          <cell r="B199">
            <v>0.52</v>
          </cell>
          <cell r="C199">
            <v>0.52</v>
          </cell>
          <cell r="D199">
            <v>0.52</v>
          </cell>
          <cell r="E199">
            <v>0.52</v>
          </cell>
          <cell r="F199">
            <v>0.52</v>
          </cell>
          <cell r="G199">
            <v>0.52</v>
          </cell>
          <cell r="H199">
            <v>0.52</v>
          </cell>
          <cell r="I199">
            <v>0.52</v>
          </cell>
          <cell r="J199">
            <v>0.52</v>
          </cell>
          <cell r="K199">
            <v>0.52</v>
          </cell>
          <cell r="L199">
            <v>0.52</v>
          </cell>
          <cell r="M199">
            <v>0.52</v>
          </cell>
        </row>
        <row r="201">
          <cell r="D201">
            <v>0</v>
          </cell>
        </row>
        <row r="202">
          <cell r="B202">
            <v>914</v>
          </cell>
          <cell r="C202">
            <v>945</v>
          </cell>
          <cell r="D202">
            <v>976</v>
          </cell>
          <cell r="E202">
            <v>1007</v>
          </cell>
          <cell r="F202">
            <v>1038</v>
          </cell>
          <cell r="G202">
            <v>1069</v>
          </cell>
          <cell r="H202">
            <v>1100</v>
          </cell>
          <cell r="I202">
            <v>1131</v>
          </cell>
          <cell r="J202">
            <v>1162</v>
          </cell>
          <cell r="K202">
            <v>1193</v>
          </cell>
          <cell r="L202">
            <v>1224</v>
          </cell>
          <cell r="M202">
            <v>1255</v>
          </cell>
        </row>
        <row r="203">
          <cell r="B203">
            <v>361160</v>
          </cell>
          <cell r="C203">
            <v>361160</v>
          </cell>
          <cell r="D203">
            <v>361160</v>
          </cell>
          <cell r="E203">
            <v>355561</v>
          </cell>
          <cell r="F203">
            <v>355561</v>
          </cell>
          <cell r="G203">
            <v>355561</v>
          </cell>
          <cell r="H203">
            <v>355561</v>
          </cell>
          <cell r="I203">
            <v>355561</v>
          </cell>
          <cell r="J203">
            <v>355561</v>
          </cell>
          <cell r="K203">
            <v>355561</v>
          </cell>
          <cell r="L203">
            <v>355561</v>
          </cell>
          <cell r="M203">
            <v>355561</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435394</v>
          </cell>
          <cell r="C205">
            <v>435394</v>
          </cell>
          <cell r="D205">
            <v>435394</v>
          </cell>
          <cell r="E205">
            <v>428667</v>
          </cell>
          <cell r="F205">
            <v>428667</v>
          </cell>
          <cell r="G205">
            <v>428667</v>
          </cell>
          <cell r="H205">
            <v>428667</v>
          </cell>
          <cell r="I205">
            <v>428667</v>
          </cell>
          <cell r="J205">
            <v>428667</v>
          </cell>
          <cell r="K205">
            <v>428667</v>
          </cell>
          <cell r="L205">
            <v>428667</v>
          </cell>
          <cell r="M205">
            <v>428667</v>
          </cell>
        </row>
        <row r="206">
          <cell r="B206">
            <v>526273</v>
          </cell>
          <cell r="C206">
            <v>526273</v>
          </cell>
          <cell r="D206">
            <v>526273</v>
          </cell>
          <cell r="E206">
            <v>518119</v>
          </cell>
          <cell r="F206">
            <v>518119</v>
          </cell>
          <cell r="G206">
            <v>518119</v>
          </cell>
          <cell r="H206">
            <v>518119</v>
          </cell>
          <cell r="I206">
            <v>518119</v>
          </cell>
          <cell r="J206">
            <v>518119</v>
          </cell>
          <cell r="K206">
            <v>518119</v>
          </cell>
          <cell r="L206">
            <v>518119</v>
          </cell>
          <cell r="M206">
            <v>518119</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611345</v>
          </cell>
          <cell r="C208">
            <v>611345</v>
          </cell>
          <cell r="D208">
            <v>611345</v>
          </cell>
          <cell r="E208">
            <v>601897</v>
          </cell>
          <cell r="F208">
            <v>601897</v>
          </cell>
          <cell r="G208">
            <v>601897</v>
          </cell>
          <cell r="H208">
            <v>601897</v>
          </cell>
          <cell r="I208">
            <v>601897</v>
          </cell>
          <cell r="J208">
            <v>601897</v>
          </cell>
          <cell r="K208">
            <v>601897</v>
          </cell>
          <cell r="L208">
            <v>601897</v>
          </cell>
          <cell r="M208">
            <v>601897</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525074</v>
          </cell>
          <cell r="C210">
            <v>525074</v>
          </cell>
          <cell r="D210">
            <v>525074</v>
          </cell>
          <cell r="E210">
            <v>516949</v>
          </cell>
          <cell r="F210">
            <v>516949</v>
          </cell>
          <cell r="G210">
            <v>516949</v>
          </cell>
          <cell r="H210">
            <v>516949</v>
          </cell>
          <cell r="I210">
            <v>516949</v>
          </cell>
          <cell r="J210">
            <v>516949</v>
          </cell>
          <cell r="K210">
            <v>516949</v>
          </cell>
          <cell r="L210">
            <v>516949</v>
          </cell>
          <cell r="M210">
            <v>516949</v>
          </cell>
        </row>
        <row r="211">
          <cell r="B211">
            <v>712402</v>
          </cell>
          <cell r="C211">
            <v>712402</v>
          </cell>
          <cell r="D211">
            <v>712402</v>
          </cell>
          <cell r="E211">
            <v>701383</v>
          </cell>
          <cell r="F211">
            <v>701383</v>
          </cell>
          <cell r="G211">
            <v>701383</v>
          </cell>
          <cell r="H211">
            <v>701383</v>
          </cell>
          <cell r="I211">
            <v>701383</v>
          </cell>
          <cell r="J211">
            <v>701383</v>
          </cell>
          <cell r="K211">
            <v>701383</v>
          </cell>
          <cell r="L211">
            <v>701383</v>
          </cell>
          <cell r="M211">
            <v>701383</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710824</v>
          </cell>
          <cell r="C214">
            <v>710824</v>
          </cell>
          <cell r="D214">
            <v>710824</v>
          </cell>
          <cell r="E214">
            <v>710824</v>
          </cell>
          <cell r="F214">
            <v>710824</v>
          </cell>
          <cell r="G214">
            <v>710824</v>
          </cell>
          <cell r="H214">
            <v>710824</v>
          </cell>
          <cell r="I214">
            <v>710824</v>
          </cell>
          <cell r="J214">
            <v>710824</v>
          </cell>
          <cell r="K214">
            <v>710824</v>
          </cell>
          <cell r="L214">
            <v>710824</v>
          </cell>
          <cell r="M214">
            <v>710824</v>
          </cell>
        </row>
        <row r="215">
          <cell r="B215">
            <v>710824</v>
          </cell>
          <cell r="C215">
            <v>710824</v>
          </cell>
          <cell r="D215">
            <v>710824</v>
          </cell>
          <cell r="E215">
            <v>710824</v>
          </cell>
          <cell r="F215">
            <v>710824</v>
          </cell>
          <cell r="G215">
            <v>710824</v>
          </cell>
          <cell r="H215">
            <v>710824</v>
          </cell>
          <cell r="I215">
            <v>710824</v>
          </cell>
          <cell r="J215">
            <v>710824</v>
          </cell>
          <cell r="K215">
            <v>710824</v>
          </cell>
          <cell r="L215">
            <v>710824</v>
          </cell>
          <cell r="M215">
            <v>710824</v>
          </cell>
        </row>
        <row r="216">
          <cell r="B216">
            <v>256211</v>
          </cell>
          <cell r="C216">
            <v>256211</v>
          </cell>
          <cell r="D216">
            <v>256211</v>
          </cell>
          <cell r="E216">
            <v>256211</v>
          </cell>
          <cell r="F216">
            <v>256211</v>
          </cell>
          <cell r="G216">
            <v>256211</v>
          </cell>
          <cell r="H216">
            <v>256211</v>
          </cell>
          <cell r="I216">
            <v>256211</v>
          </cell>
          <cell r="J216">
            <v>256211</v>
          </cell>
          <cell r="K216">
            <v>256211</v>
          </cell>
          <cell r="L216">
            <v>256211</v>
          </cell>
          <cell r="M216">
            <v>256211</v>
          </cell>
        </row>
        <row r="217">
          <cell r="B217">
            <v>256211</v>
          </cell>
          <cell r="C217">
            <v>256211</v>
          </cell>
          <cell r="D217">
            <v>256211</v>
          </cell>
          <cell r="E217">
            <v>256211</v>
          </cell>
          <cell r="F217">
            <v>256211</v>
          </cell>
          <cell r="G217">
            <v>256211</v>
          </cell>
          <cell r="H217">
            <v>256211</v>
          </cell>
          <cell r="I217">
            <v>256211</v>
          </cell>
          <cell r="J217">
            <v>256211</v>
          </cell>
          <cell r="K217">
            <v>256211</v>
          </cell>
          <cell r="L217">
            <v>256211</v>
          </cell>
          <cell r="M217">
            <v>256211</v>
          </cell>
        </row>
        <row r="218">
          <cell r="B218">
            <v>256211</v>
          </cell>
          <cell r="C218">
            <v>256211</v>
          </cell>
          <cell r="D218">
            <v>256211</v>
          </cell>
          <cell r="E218">
            <v>256211</v>
          </cell>
          <cell r="F218">
            <v>256211</v>
          </cell>
          <cell r="G218">
            <v>256211</v>
          </cell>
          <cell r="H218">
            <v>256211</v>
          </cell>
          <cell r="I218">
            <v>256211</v>
          </cell>
          <cell r="J218">
            <v>256211</v>
          </cell>
          <cell r="K218">
            <v>256211</v>
          </cell>
          <cell r="L218">
            <v>256211</v>
          </cell>
          <cell r="M218">
            <v>256211</v>
          </cell>
        </row>
        <row r="219">
          <cell r="B219">
            <v>256211</v>
          </cell>
          <cell r="C219">
            <v>256211</v>
          </cell>
          <cell r="D219">
            <v>256211</v>
          </cell>
          <cell r="E219">
            <v>256211</v>
          </cell>
          <cell r="F219">
            <v>256211</v>
          </cell>
          <cell r="G219">
            <v>256211</v>
          </cell>
          <cell r="H219">
            <v>256211</v>
          </cell>
          <cell r="I219">
            <v>256211</v>
          </cell>
          <cell r="J219">
            <v>256211</v>
          </cell>
          <cell r="K219">
            <v>256211</v>
          </cell>
          <cell r="L219">
            <v>256211</v>
          </cell>
          <cell r="M219">
            <v>256211</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45">
          <cell r="E245">
            <v>0</v>
          </cell>
        </row>
        <row r="246">
          <cell r="B246">
            <v>914</v>
          </cell>
          <cell r="C246">
            <v>945</v>
          </cell>
          <cell r="D246">
            <v>976</v>
          </cell>
          <cell r="E246">
            <v>1007</v>
          </cell>
          <cell r="F246">
            <v>1038</v>
          </cell>
          <cell r="G246">
            <v>1069</v>
          </cell>
          <cell r="H246">
            <v>1100</v>
          </cell>
          <cell r="I246">
            <v>1131</v>
          </cell>
          <cell r="J246">
            <v>1162</v>
          </cell>
          <cell r="K246">
            <v>1193</v>
          </cell>
          <cell r="L246">
            <v>1224</v>
          </cell>
          <cell r="M246">
            <v>1255</v>
          </cell>
        </row>
        <row r="247">
          <cell r="B247">
            <v>849000</v>
          </cell>
          <cell r="C247">
            <v>849000</v>
          </cell>
          <cell r="D247">
            <v>849000</v>
          </cell>
          <cell r="E247">
            <v>849000</v>
          </cell>
          <cell r="F247">
            <v>849000</v>
          </cell>
          <cell r="G247">
            <v>849000</v>
          </cell>
          <cell r="H247">
            <v>849000</v>
          </cell>
          <cell r="I247">
            <v>849000</v>
          </cell>
          <cell r="J247">
            <v>849000</v>
          </cell>
          <cell r="K247">
            <v>849000</v>
          </cell>
          <cell r="L247">
            <v>849000</v>
          </cell>
          <cell r="M247">
            <v>849000</v>
          </cell>
        </row>
        <row r="248">
          <cell r="C248">
            <v>0</v>
          </cell>
          <cell r="D248">
            <v>0</v>
          </cell>
          <cell r="E248">
            <v>0</v>
          </cell>
          <cell r="F248">
            <v>0</v>
          </cell>
          <cell r="G248">
            <v>0</v>
          </cell>
          <cell r="H248">
            <v>0</v>
          </cell>
          <cell r="I248">
            <v>0</v>
          </cell>
          <cell r="J248">
            <v>0</v>
          </cell>
          <cell r="K248">
            <v>0</v>
          </cell>
          <cell r="L248">
            <v>0</v>
          </cell>
          <cell r="M248">
            <v>0</v>
          </cell>
        </row>
        <row r="249">
          <cell r="B249">
            <v>939000</v>
          </cell>
          <cell r="C249">
            <v>939000</v>
          </cell>
          <cell r="D249">
            <v>939000</v>
          </cell>
          <cell r="E249">
            <v>939000</v>
          </cell>
          <cell r="F249">
            <v>939000</v>
          </cell>
          <cell r="G249">
            <v>939000</v>
          </cell>
          <cell r="H249">
            <v>939000</v>
          </cell>
          <cell r="I249">
            <v>939000</v>
          </cell>
          <cell r="J249">
            <v>939000</v>
          </cell>
          <cell r="K249">
            <v>939000</v>
          </cell>
          <cell r="L249">
            <v>939000</v>
          </cell>
          <cell r="M249">
            <v>939000</v>
          </cell>
        </row>
        <row r="250">
          <cell r="B250">
            <v>1079000</v>
          </cell>
          <cell r="C250">
            <v>1079000</v>
          </cell>
          <cell r="D250">
            <v>1079000</v>
          </cell>
          <cell r="E250">
            <v>1079000</v>
          </cell>
          <cell r="F250">
            <v>1079000</v>
          </cell>
          <cell r="G250">
            <v>1079000</v>
          </cell>
          <cell r="H250">
            <v>1079000</v>
          </cell>
          <cell r="I250">
            <v>1079000</v>
          </cell>
          <cell r="J250">
            <v>1079000</v>
          </cell>
          <cell r="K250">
            <v>1079000</v>
          </cell>
          <cell r="L250">
            <v>1079000</v>
          </cell>
          <cell r="M250">
            <v>1079000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1169000</v>
          </cell>
          <cell r="C252">
            <v>1169000</v>
          </cell>
          <cell r="D252">
            <v>1169000</v>
          </cell>
          <cell r="E252">
            <v>1169000</v>
          </cell>
          <cell r="F252">
            <v>1169000</v>
          </cell>
          <cell r="G252">
            <v>1169000</v>
          </cell>
          <cell r="H252">
            <v>1169000</v>
          </cell>
          <cell r="I252">
            <v>1169000</v>
          </cell>
          <cell r="J252">
            <v>1169000</v>
          </cell>
          <cell r="K252">
            <v>1169000</v>
          </cell>
          <cell r="L252">
            <v>1169000</v>
          </cell>
          <cell r="M252">
            <v>1169000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999000</v>
          </cell>
          <cell r="C254">
            <v>999000</v>
          </cell>
          <cell r="D254">
            <v>999000</v>
          </cell>
          <cell r="E254">
            <v>999000</v>
          </cell>
          <cell r="F254">
            <v>999000</v>
          </cell>
          <cell r="G254">
            <v>999000</v>
          </cell>
          <cell r="H254">
            <v>999000</v>
          </cell>
          <cell r="I254">
            <v>999000</v>
          </cell>
          <cell r="J254">
            <v>999000</v>
          </cell>
          <cell r="K254">
            <v>999000</v>
          </cell>
          <cell r="L254">
            <v>999000</v>
          </cell>
          <cell r="M254">
            <v>999000</v>
          </cell>
        </row>
        <row r="255">
          <cell r="B255">
            <v>1189000</v>
          </cell>
          <cell r="C255">
            <v>1189000</v>
          </cell>
          <cell r="D255">
            <v>1189000</v>
          </cell>
          <cell r="E255">
            <v>1189000</v>
          </cell>
          <cell r="F255">
            <v>1189000</v>
          </cell>
          <cell r="G255">
            <v>1189000</v>
          </cell>
          <cell r="H255">
            <v>1189000</v>
          </cell>
          <cell r="I255">
            <v>1189000</v>
          </cell>
          <cell r="J255">
            <v>1189000</v>
          </cell>
          <cell r="K255">
            <v>1189000</v>
          </cell>
          <cell r="L255">
            <v>1189000</v>
          </cell>
          <cell r="M255">
            <v>1189000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799000</v>
          </cell>
          <cell r="C258">
            <v>799000</v>
          </cell>
          <cell r="D258">
            <v>799000</v>
          </cell>
          <cell r="E258">
            <v>799000</v>
          </cell>
          <cell r="F258">
            <v>799000</v>
          </cell>
          <cell r="G258">
            <v>799000</v>
          </cell>
          <cell r="H258">
            <v>799000</v>
          </cell>
          <cell r="I258">
            <v>799000</v>
          </cell>
          <cell r="J258">
            <v>799000</v>
          </cell>
          <cell r="K258">
            <v>799000</v>
          </cell>
          <cell r="L258">
            <v>799000</v>
          </cell>
          <cell r="M258">
            <v>799000</v>
          </cell>
          <cell r="N258">
            <v>834000</v>
          </cell>
          <cell r="O258">
            <v>-35000</v>
          </cell>
        </row>
        <row r="259">
          <cell r="B259">
            <v>765000</v>
          </cell>
          <cell r="C259">
            <v>765000</v>
          </cell>
          <cell r="D259">
            <v>765000</v>
          </cell>
          <cell r="E259">
            <v>765000</v>
          </cell>
          <cell r="F259">
            <v>765000</v>
          </cell>
          <cell r="G259">
            <v>765000</v>
          </cell>
          <cell r="H259">
            <v>765000</v>
          </cell>
          <cell r="I259">
            <v>765000</v>
          </cell>
          <cell r="J259">
            <v>765000</v>
          </cell>
          <cell r="K259">
            <v>765000</v>
          </cell>
          <cell r="L259">
            <v>765000</v>
          </cell>
          <cell r="M259">
            <v>765000</v>
          </cell>
          <cell r="N259">
            <v>779000</v>
          </cell>
          <cell r="O259">
            <v>-14000</v>
          </cell>
        </row>
        <row r="260">
          <cell r="B260">
            <v>349000</v>
          </cell>
          <cell r="C260">
            <v>349000</v>
          </cell>
          <cell r="D260">
            <v>349000</v>
          </cell>
          <cell r="E260">
            <v>349000</v>
          </cell>
          <cell r="F260">
            <v>349000</v>
          </cell>
          <cell r="G260">
            <v>349000</v>
          </cell>
          <cell r="H260">
            <v>349000</v>
          </cell>
          <cell r="I260">
            <v>349000</v>
          </cell>
          <cell r="J260">
            <v>349000</v>
          </cell>
          <cell r="K260">
            <v>349000</v>
          </cell>
          <cell r="L260">
            <v>349000</v>
          </cell>
          <cell r="M260">
            <v>349000</v>
          </cell>
        </row>
        <row r="261">
          <cell r="B261">
            <v>379000</v>
          </cell>
          <cell r="C261">
            <v>379000</v>
          </cell>
          <cell r="D261">
            <v>379000</v>
          </cell>
          <cell r="E261">
            <v>379000</v>
          </cell>
          <cell r="F261">
            <v>379000</v>
          </cell>
          <cell r="G261">
            <v>379000</v>
          </cell>
          <cell r="H261">
            <v>379000</v>
          </cell>
          <cell r="I261">
            <v>379000</v>
          </cell>
          <cell r="J261">
            <v>379000</v>
          </cell>
          <cell r="K261">
            <v>379000</v>
          </cell>
          <cell r="L261">
            <v>379000</v>
          </cell>
          <cell r="M261">
            <v>379000</v>
          </cell>
        </row>
        <row r="262">
          <cell r="B262">
            <v>399000</v>
          </cell>
          <cell r="C262">
            <v>399000</v>
          </cell>
          <cell r="D262">
            <v>399000</v>
          </cell>
          <cell r="E262">
            <v>399000</v>
          </cell>
          <cell r="F262">
            <v>399000</v>
          </cell>
          <cell r="G262">
            <v>399000</v>
          </cell>
          <cell r="H262">
            <v>399000</v>
          </cell>
          <cell r="I262">
            <v>399000</v>
          </cell>
          <cell r="J262">
            <v>399000</v>
          </cell>
          <cell r="K262">
            <v>399000</v>
          </cell>
          <cell r="L262">
            <v>399000</v>
          </cell>
          <cell r="M262">
            <v>399000</v>
          </cell>
        </row>
        <row r="263">
          <cell r="B263">
            <v>429000</v>
          </cell>
          <cell r="C263">
            <v>429000</v>
          </cell>
          <cell r="D263">
            <v>429000</v>
          </cell>
          <cell r="E263">
            <v>429000</v>
          </cell>
          <cell r="F263">
            <v>429000</v>
          </cell>
          <cell r="G263">
            <v>429000</v>
          </cell>
          <cell r="H263">
            <v>429000</v>
          </cell>
          <cell r="I263">
            <v>429000</v>
          </cell>
          <cell r="J263">
            <v>429000</v>
          </cell>
          <cell r="K263">
            <v>429000</v>
          </cell>
          <cell r="L263">
            <v>429000</v>
          </cell>
          <cell r="M263">
            <v>429000</v>
          </cell>
        </row>
        <row r="266">
          <cell r="B266">
            <v>914</v>
          </cell>
          <cell r="C266">
            <v>945</v>
          </cell>
          <cell r="D266">
            <v>976</v>
          </cell>
          <cell r="E266">
            <v>1007</v>
          </cell>
          <cell r="F266">
            <v>1038</v>
          </cell>
          <cell r="G266">
            <v>1069</v>
          </cell>
          <cell r="H266">
            <v>1100</v>
          </cell>
          <cell r="I266">
            <v>1131</v>
          </cell>
          <cell r="J266">
            <v>1162</v>
          </cell>
          <cell r="K266">
            <v>1193</v>
          </cell>
          <cell r="L266">
            <v>1224</v>
          </cell>
          <cell r="M266">
            <v>1255</v>
          </cell>
        </row>
        <row r="267">
          <cell r="B267">
            <v>20000</v>
          </cell>
          <cell r="C267">
            <v>20000</v>
          </cell>
          <cell r="D267">
            <v>20000</v>
          </cell>
          <cell r="E267">
            <v>20000</v>
          </cell>
          <cell r="F267">
            <v>20000</v>
          </cell>
          <cell r="G267">
            <v>20000</v>
          </cell>
          <cell r="H267">
            <v>20000</v>
          </cell>
          <cell r="I267">
            <v>20000</v>
          </cell>
          <cell r="J267">
            <v>20000</v>
          </cell>
          <cell r="K267">
            <v>20000</v>
          </cell>
          <cell r="L267">
            <v>20000</v>
          </cell>
          <cell r="M267">
            <v>20000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20000</v>
          </cell>
          <cell r="C269">
            <v>20000</v>
          </cell>
          <cell r="D269">
            <v>20000</v>
          </cell>
          <cell r="E269">
            <v>20000</v>
          </cell>
          <cell r="F269">
            <v>20000</v>
          </cell>
          <cell r="G269">
            <v>20000</v>
          </cell>
          <cell r="H269">
            <v>20000</v>
          </cell>
          <cell r="I269">
            <v>20000</v>
          </cell>
          <cell r="J269">
            <v>20000</v>
          </cell>
          <cell r="K269">
            <v>20000</v>
          </cell>
          <cell r="L269">
            <v>20000</v>
          </cell>
          <cell r="M269">
            <v>20000</v>
          </cell>
        </row>
        <row r="270">
          <cell r="B270">
            <v>35000</v>
          </cell>
          <cell r="C270">
            <v>35000</v>
          </cell>
          <cell r="D270">
            <v>35000</v>
          </cell>
          <cell r="E270">
            <v>35000</v>
          </cell>
          <cell r="F270">
            <v>35000</v>
          </cell>
          <cell r="G270">
            <v>35000</v>
          </cell>
          <cell r="H270">
            <v>35000</v>
          </cell>
          <cell r="I270">
            <v>35000</v>
          </cell>
          <cell r="J270">
            <v>35000</v>
          </cell>
          <cell r="K270">
            <v>35000</v>
          </cell>
          <cell r="L270">
            <v>35000</v>
          </cell>
          <cell r="M270">
            <v>35000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35000</v>
          </cell>
          <cell r="C272">
            <v>35000</v>
          </cell>
          <cell r="D272">
            <v>35000</v>
          </cell>
          <cell r="E272">
            <v>35000</v>
          </cell>
          <cell r="F272">
            <v>35000</v>
          </cell>
          <cell r="G272">
            <v>35000</v>
          </cell>
          <cell r="H272">
            <v>35000</v>
          </cell>
          <cell r="I272">
            <v>35000</v>
          </cell>
          <cell r="J272">
            <v>35000</v>
          </cell>
          <cell r="K272">
            <v>35000</v>
          </cell>
          <cell r="L272">
            <v>35000</v>
          </cell>
          <cell r="M272">
            <v>35000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20000</v>
          </cell>
          <cell r="C274">
            <v>20000</v>
          </cell>
          <cell r="D274">
            <v>20000</v>
          </cell>
          <cell r="E274">
            <v>20000</v>
          </cell>
          <cell r="F274">
            <v>20000</v>
          </cell>
          <cell r="G274">
            <v>20000</v>
          </cell>
          <cell r="H274">
            <v>20000</v>
          </cell>
          <cell r="I274">
            <v>20000</v>
          </cell>
          <cell r="J274">
            <v>20000</v>
          </cell>
          <cell r="K274">
            <v>20000</v>
          </cell>
          <cell r="L274">
            <v>20000</v>
          </cell>
          <cell r="M274">
            <v>20000</v>
          </cell>
        </row>
        <row r="275">
          <cell r="B275">
            <v>35000</v>
          </cell>
          <cell r="C275">
            <v>35000</v>
          </cell>
          <cell r="D275">
            <v>35000</v>
          </cell>
          <cell r="E275">
            <v>35000</v>
          </cell>
          <cell r="F275">
            <v>35000</v>
          </cell>
          <cell r="G275">
            <v>35000</v>
          </cell>
          <cell r="H275">
            <v>35000</v>
          </cell>
          <cell r="I275">
            <v>35000</v>
          </cell>
          <cell r="J275">
            <v>35000</v>
          </cell>
          <cell r="K275">
            <v>35000</v>
          </cell>
          <cell r="L275">
            <v>35000</v>
          </cell>
          <cell r="M275">
            <v>35000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20000</v>
          </cell>
          <cell r="C278">
            <v>20000</v>
          </cell>
          <cell r="D278">
            <v>20000</v>
          </cell>
          <cell r="E278">
            <v>20000</v>
          </cell>
          <cell r="F278">
            <v>20000</v>
          </cell>
          <cell r="G278">
            <v>20000</v>
          </cell>
          <cell r="H278">
            <v>20000</v>
          </cell>
          <cell r="I278">
            <v>20000</v>
          </cell>
          <cell r="J278">
            <v>20000</v>
          </cell>
          <cell r="K278">
            <v>20000</v>
          </cell>
          <cell r="L278">
            <v>20000</v>
          </cell>
          <cell r="M278">
            <v>20000</v>
          </cell>
        </row>
        <row r="279">
          <cell r="B279">
            <v>20000</v>
          </cell>
          <cell r="C279">
            <v>20000</v>
          </cell>
          <cell r="D279">
            <v>20000</v>
          </cell>
          <cell r="E279">
            <v>20000</v>
          </cell>
          <cell r="F279">
            <v>20000</v>
          </cell>
          <cell r="G279">
            <v>20000</v>
          </cell>
          <cell r="H279">
            <v>20000</v>
          </cell>
          <cell r="I279">
            <v>20000</v>
          </cell>
          <cell r="J279">
            <v>20000</v>
          </cell>
          <cell r="K279">
            <v>20000</v>
          </cell>
          <cell r="L279">
            <v>20000</v>
          </cell>
          <cell r="M279">
            <v>20000</v>
          </cell>
        </row>
        <row r="280">
          <cell r="B280">
            <v>6000</v>
          </cell>
          <cell r="C280">
            <v>6000</v>
          </cell>
          <cell r="D280">
            <v>6000</v>
          </cell>
          <cell r="E280">
            <v>6000</v>
          </cell>
          <cell r="F280">
            <v>6000</v>
          </cell>
          <cell r="G280">
            <v>6000</v>
          </cell>
          <cell r="H280">
            <v>6000</v>
          </cell>
          <cell r="I280">
            <v>6000</v>
          </cell>
          <cell r="J280">
            <v>6000</v>
          </cell>
          <cell r="K280">
            <v>6000</v>
          </cell>
          <cell r="L280">
            <v>6000</v>
          </cell>
          <cell r="M280">
            <v>6000</v>
          </cell>
        </row>
        <row r="281">
          <cell r="B281">
            <v>6000</v>
          </cell>
          <cell r="C281">
            <v>6000</v>
          </cell>
          <cell r="D281">
            <v>6000</v>
          </cell>
          <cell r="E281">
            <v>6000</v>
          </cell>
          <cell r="F281">
            <v>6000</v>
          </cell>
          <cell r="G281">
            <v>6000</v>
          </cell>
          <cell r="H281">
            <v>6000</v>
          </cell>
          <cell r="I281">
            <v>6000</v>
          </cell>
          <cell r="J281">
            <v>6000</v>
          </cell>
          <cell r="K281">
            <v>6000</v>
          </cell>
          <cell r="L281">
            <v>6000</v>
          </cell>
          <cell r="M281">
            <v>6000</v>
          </cell>
        </row>
        <row r="282">
          <cell r="B282">
            <v>10000</v>
          </cell>
          <cell r="C282">
            <v>10000</v>
          </cell>
          <cell r="D282">
            <v>10000</v>
          </cell>
          <cell r="E282">
            <v>10000</v>
          </cell>
          <cell r="F282">
            <v>10000</v>
          </cell>
          <cell r="G282">
            <v>10000</v>
          </cell>
          <cell r="H282">
            <v>10000</v>
          </cell>
          <cell r="I282">
            <v>10000</v>
          </cell>
          <cell r="J282">
            <v>10000</v>
          </cell>
          <cell r="K282">
            <v>10000</v>
          </cell>
          <cell r="L282">
            <v>10000</v>
          </cell>
          <cell r="M282">
            <v>10000</v>
          </cell>
        </row>
        <row r="283">
          <cell r="B283">
            <v>10000</v>
          </cell>
          <cell r="C283">
            <v>10000</v>
          </cell>
          <cell r="D283">
            <v>10000</v>
          </cell>
          <cell r="E283">
            <v>10000</v>
          </cell>
          <cell r="F283">
            <v>10000</v>
          </cell>
          <cell r="G283">
            <v>10000</v>
          </cell>
          <cell r="H283">
            <v>10000</v>
          </cell>
          <cell r="I283">
            <v>10000</v>
          </cell>
          <cell r="J283">
            <v>10000</v>
          </cell>
          <cell r="K283">
            <v>10000</v>
          </cell>
          <cell r="L283">
            <v>10000</v>
          </cell>
          <cell r="M283">
            <v>10000</v>
          </cell>
        </row>
        <row r="286">
          <cell r="B286">
            <v>914</v>
          </cell>
          <cell r="C286">
            <v>945</v>
          </cell>
          <cell r="D286">
            <v>976</v>
          </cell>
          <cell r="E286">
            <v>1007</v>
          </cell>
          <cell r="F286">
            <v>1038</v>
          </cell>
          <cell r="G286">
            <v>1069</v>
          </cell>
          <cell r="H286">
            <v>1100</v>
          </cell>
          <cell r="I286">
            <v>1131</v>
          </cell>
          <cell r="J286">
            <v>1162</v>
          </cell>
          <cell r="K286">
            <v>1193</v>
          </cell>
          <cell r="L286">
            <v>1224</v>
          </cell>
          <cell r="M286">
            <v>1255</v>
          </cell>
          <cell r="N286" t="str">
            <v>Units</v>
          </cell>
        </row>
        <row r="287">
          <cell r="B287">
            <v>6674</v>
          </cell>
          <cell r="C287">
            <v>6674</v>
          </cell>
          <cell r="D287">
            <v>6674</v>
          </cell>
          <cell r="E287">
            <v>6674</v>
          </cell>
          <cell r="F287">
            <v>6674</v>
          </cell>
          <cell r="G287">
            <v>6674</v>
          </cell>
          <cell r="H287">
            <v>6674</v>
          </cell>
          <cell r="I287">
            <v>6674</v>
          </cell>
          <cell r="J287">
            <v>6674</v>
          </cell>
          <cell r="K287">
            <v>6674</v>
          </cell>
          <cell r="L287">
            <v>6674</v>
          </cell>
          <cell r="M287">
            <v>6674</v>
          </cell>
          <cell r="N287">
            <v>1460</v>
          </cell>
          <cell r="O287">
            <v>9744040</v>
          </cell>
        </row>
        <row r="288">
          <cell r="B288">
            <v>0</v>
          </cell>
          <cell r="C288">
            <v>0</v>
          </cell>
          <cell r="D288">
            <v>0</v>
          </cell>
          <cell r="E288">
            <v>0</v>
          </cell>
          <cell r="F288">
            <v>0</v>
          </cell>
          <cell r="G288">
            <v>0</v>
          </cell>
          <cell r="H288">
            <v>0</v>
          </cell>
          <cell r="I288">
            <v>0</v>
          </cell>
          <cell r="J288">
            <v>0</v>
          </cell>
          <cell r="K288">
            <v>0</v>
          </cell>
          <cell r="L288">
            <v>0</v>
          </cell>
          <cell r="M288">
            <v>0</v>
          </cell>
          <cell r="N288">
            <v>0</v>
          </cell>
          <cell r="O288">
            <v>0</v>
          </cell>
        </row>
        <row r="289">
          <cell r="B289">
            <v>6987</v>
          </cell>
          <cell r="C289">
            <v>6987</v>
          </cell>
          <cell r="D289">
            <v>6987</v>
          </cell>
          <cell r="E289">
            <v>6987</v>
          </cell>
          <cell r="F289">
            <v>6987</v>
          </cell>
          <cell r="G289">
            <v>6987</v>
          </cell>
          <cell r="H289">
            <v>6987</v>
          </cell>
          <cell r="I289">
            <v>6987</v>
          </cell>
          <cell r="J289">
            <v>6987</v>
          </cell>
          <cell r="K289">
            <v>6987</v>
          </cell>
          <cell r="L289">
            <v>6987</v>
          </cell>
          <cell r="M289">
            <v>6987</v>
          </cell>
          <cell r="N289">
            <v>960</v>
          </cell>
          <cell r="O289">
            <v>6707520</v>
          </cell>
        </row>
        <row r="290">
          <cell r="B290">
            <v>7155</v>
          </cell>
          <cell r="C290">
            <v>7155</v>
          </cell>
          <cell r="D290">
            <v>7155</v>
          </cell>
          <cell r="E290">
            <v>7155</v>
          </cell>
          <cell r="F290">
            <v>7155</v>
          </cell>
          <cell r="G290">
            <v>7155</v>
          </cell>
          <cell r="H290">
            <v>7155</v>
          </cell>
          <cell r="I290">
            <v>7155</v>
          </cell>
          <cell r="J290">
            <v>7155</v>
          </cell>
          <cell r="K290">
            <v>7155</v>
          </cell>
          <cell r="L290">
            <v>7155</v>
          </cell>
          <cell r="M290">
            <v>7155</v>
          </cell>
          <cell r="N290">
            <v>1300</v>
          </cell>
          <cell r="O290">
            <v>9301500</v>
          </cell>
        </row>
        <row r="291">
          <cell r="B291">
            <v>0</v>
          </cell>
          <cell r="C291">
            <v>0</v>
          </cell>
          <cell r="D291">
            <v>0</v>
          </cell>
          <cell r="E291">
            <v>0</v>
          </cell>
          <cell r="F291">
            <v>0</v>
          </cell>
          <cell r="G291">
            <v>0</v>
          </cell>
          <cell r="H291">
            <v>0</v>
          </cell>
          <cell r="I291">
            <v>0</v>
          </cell>
          <cell r="J291">
            <v>0</v>
          </cell>
          <cell r="K291">
            <v>0</v>
          </cell>
          <cell r="L291">
            <v>0</v>
          </cell>
          <cell r="M291">
            <v>0</v>
          </cell>
          <cell r="N291">
            <v>0</v>
          </cell>
        </row>
        <row r="292">
          <cell r="B292">
            <v>7715</v>
          </cell>
          <cell r="C292">
            <v>7715</v>
          </cell>
          <cell r="D292">
            <v>7715</v>
          </cell>
          <cell r="E292">
            <v>7715</v>
          </cell>
          <cell r="F292">
            <v>7715</v>
          </cell>
          <cell r="G292">
            <v>7715</v>
          </cell>
          <cell r="H292">
            <v>7715</v>
          </cell>
          <cell r="I292">
            <v>7715</v>
          </cell>
          <cell r="J292">
            <v>7715</v>
          </cell>
          <cell r="K292">
            <v>7715</v>
          </cell>
          <cell r="L292">
            <v>7715</v>
          </cell>
          <cell r="M292">
            <v>7715</v>
          </cell>
          <cell r="N292">
            <v>1100</v>
          </cell>
          <cell r="O292">
            <v>8486500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6550</v>
          </cell>
          <cell r="C294">
            <v>6550</v>
          </cell>
          <cell r="D294">
            <v>6550</v>
          </cell>
          <cell r="E294">
            <v>6550</v>
          </cell>
          <cell r="F294">
            <v>6550</v>
          </cell>
          <cell r="G294">
            <v>6550</v>
          </cell>
          <cell r="H294">
            <v>6550</v>
          </cell>
          <cell r="I294">
            <v>6550</v>
          </cell>
          <cell r="J294">
            <v>6550</v>
          </cell>
          <cell r="K294">
            <v>6550</v>
          </cell>
          <cell r="L294">
            <v>6550</v>
          </cell>
          <cell r="M294">
            <v>6550</v>
          </cell>
          <cell r="N294">
            <v>1840</v>
          </cell>
          <cell r="O294">
            <v>12052000</v>
          </cell>
        </row>
        <row r="295">
          <cell r="B295">
            <v>7106</v>
          </cell>
          <cell r="C295">
            <v>7106</v>
          </cell>
          <cell r="D295">
            <v>7106</v>
          </cell>
          <cell r="E295">
            <v>7106</v>
          </cell>
          <cell r="F295">
            <v>7106</v>
          </cell>
          <cell r="G295">
            <v>7106</v>
          </cell>
          <cell r="H295">
            <v>7106</v>
          </cell>
          <cell r="I295">
            <v>7106</v>
          </cell>
          <cell r="J295">
            <v>7106</v>
          </cell>
          <cell r="K295">
            <v>7106</v>
          </cell>
          <cell r="L295">
            <v>7106</v>
          </cell>
          <cell r="M295">
            <v>7106</v>
          </cell>
          <cell r="N295">
            <v>2940</v>
          </cell>
          <cell r="O295">
            <v>20891640</v>
          </cell>
        </row>
        <row r="296">
          <cell r="B296">
            <v>0</v>
          </cell>
          <cell r="C296">
            <v>0</v>
          </cell>
          <cell r="D296">
            <v>0</v>
          </cell>
          <cell r="E296">
            <v>0</v>
          </cell>
          <cell r="F296">
            <v>0</v>
          </cell>
          <cell r="G296">
            <v>0</v>
          </cell>
          <cell r="H296">
            <v>0</v>
          </cell>
          <cell r="I296">
            <v>0</v>
          </cell>
          <cell r="J296">
            <v>0</v>
          </cell>
          <cell r="K296">
            <v>0</v>
          </cell>
          <cell r="L296">
            <v>0</v>
          </cell>
          <cell r="M296">
            <v>0</v>
          </cell>
          <cell r="N296">
            <v>0</v>
          </cell>
          <cell r="O296">
            <v>0</v>
          </cell>
        </row>
        <row r="297">
          <cell r="B297">
            <v>0</v>
          </cell>
          <cell r="C297">
            <v>0</v>
          </cell>
          <cell r="D297">
            <v>0</v>
          </cell>
          <cell r="E297">
            <v>0</v>
          </cell>
          <cell r="F297">
            <v>0</v>
          </cell>
          <cell r="G297">
            <v>0</v>
          </cell>
          <cell r="H297">
            <v>0</v>
          </cell>
          <cell r="I297">
            <v>0</v>
          </cell>
          <cell r="J297">
            <v>0</v>
          </cell>
          <cell r="K297">
            <v>0</v>
          </cell>
          <cell r="L297">
            <v>0</v>
          </cell>
          <cell r="M297">
            <v>0</v>
          </cell>
          <cell r="N297">
            <v>0</v>
          </cell>
        </row>
        <row r="298">
          <cell r="B298">
            <v>3399.76</v>
          </cell>
          <cell r="C298">
            <v>3399.76</v>
          </cell>
          <cell r="D298">
            <v>3399.76</v>
          </cell>
          <cell r="E298">
            <v>3399.76</v>
          </cell>
          <cell r="F298">
            <v>3399.76</v>
          </cell>
          <cell r="G298">
            <v>3399.76</v>
          </cell>
          <cell r="H298">
            <v>3399.76</v>
          </cell>
          <cell r="I298">
            <v>3399.76</v>
          </cell>
          <cell r="J298">
            <v>3399.76</v>
          </cell>
          <cell r="K298">
            <v>3399.76</v>
          </cell>
          <cell r="L298">
            <v>3399.76</v>
          </cell>
          <cell r="M298">
            <v>3399.76</v>
          </cell>
          <cell r="N298">
            <v>1121</v>
          </cell>
        </row>
        <row r="299">
          <cell r="B299">
            <v>3399.76</v>
          </cell>
          <cell r="C299">
            <v>3399.76</v>
          </cell>
          <cell r="D299">
            <v>3399.76</v>
          </cell>
          <cell r="E299">
            <v>3399.76</v>
          </cell>
          <cell r="F299">
            <v>3399.76</v>
          </cell>
          <cell r="G299">
            <v>3399.76</v>
          </cell>
          <cell r="H299">
            <v>3399.76</v>
          </cell>
          <cell r="I299">
            <v>3399.76</v>
          </cell>
          <cell r="J299">
            <v>3399.76</v>
          </cell>
          <cell r="K299">
            <v>3399.76</v>
          </cell>
          <cell r="L299">
            <v>3399.76</v>
          </cell>
          <cell r="M299">
            <v>3399.76</v>
          </cell>
          <cell r="N299">
            <v>1479</v>
          </cell>
        </row>
        <row r="300">
          <cell r="B300">
            <v>1894</v>
          </cell>
          <cell r="C300">
            <v>1894</v>
          </cell>
          <cell r="D300">
            <v>1894</v>
          </cell>
          <cell r="E300">
            <v>1894</v>
          </cell>
          <cell r="F300">
            <v>1894</v>
          </cell>
          <cell r="G300">
            <v>1894</v>
          </cell>
          <cell r="H300">
            <v>1894</v>
          </cell>
          <cell r="I300">
            <v>1894</v>
          </cell>
          <cell r="J300">
            <v>1894</v>
          </cell>
          <cell r="K300">
            <v>1894</v>
          </cell>
          <cell r="L300">
            <v>1894</v>
          </cell>
          <cell r="M300">
            <v>1894</v>
          </cell>
          <cell r="O300">
            <v>67183200</v>
          </cell>
        </row>
        <row r="301">
          <cell r="B301">
            <v>1894</v>
          </cell>
          <cell r="C301">
            <v>1894</v>
          </cell>
          <cell r="D301">
            <v>1894</v>
          </cell>
          <cell r="E301">
            <v>1894</v>
          </cell>
          <cell r="F301">
            <v>1894</v>
          </cell>
          <cell r="G301">
            <v>1894</v>
          </cell>
          <cell r="H301">
            <v>1894</v>
          </cell>
          <cell r="I301">
            <v>1894</v>
          </cell>
          <cell r="J301">
            <v>1894</v>
          </cell>
          <cell r="K301">
            <v>1894</v>
          </cell>
          <cell r="L301">
            <v>1894</v>
          </cell>
          <cell r="M301">
            <v>1894</v>
          </cell>
        </row>
        <row r="302">
          <cell r="B302">
            <v>2105</v>
          </cell>
          <cell r="C302">
            <v>2105</v>
          </cell>
          <cell r="D302">
            <v>2105</v>
          </cell>
          <cell r="E302">
            <v>2105</v>
          </cell>
          <cell r="F302">
            <v>2105</v>
          </cell>
          <cell r="G302">
            <v>2105</v>
          </cell>
          <cell r="H302">
            <v>2105</v>
          </cell>
          <cell r="I302">
            <v>2105</v>
          </cell>
          <cell r="J302">
            <v>2105</v>
          </cell>
          <cell r="K302">
            <v>2105</v>
          </cell>
          <cell r="L302">
            <v>2105</v>
          </cell>
          <cell r="M302">
            <v>2105</v>
          </cell>
        </row>
        <row r="303">
          <cell r="B303">
            <v>2105</v>
          </cell>
          <cell r="C303">
            <v>2105</v>
          </cell>
          <cell r="D303">
            <v>2105</v>
          </cell>
          <cell r="E303">
            <v>2105</v>
          </cell>
          <cell r="F303">
            <v>2105</v>
          </cell>
          <cell r="G303">
            <v>2105</v>
          </cell>
          <cell r="H303">
            <v>2105</v>
          </cell>
          <cell r="I303">
            <v>2105</v>
          </cell>
          <cell r="J303">
            <v>2105</v>
          </cell>
          <cell r="K303">
            <v>2105</v>
          </cell>
          <cell r="L303">
            <v>2105</v>
          </cell>
          <cell r="M303">
            <v>2105</v>
          </cell>
        </row>
        <row r="306">
          <cell r="B306">
            <v>914</v>
          </cell>
          <cell r="C306">
            <v>945</v>
          </cell>
          <cell r="D306">
            <v>976</v>
          </cell>
          <cell r="E306">
            <v>1007</v>
          </cell>
          <cell r="F306">
            <v>1038</v>
          </cell>
          <cell r="G306">
            <v>1069</v>
          </cell>
          <cell r="H306">
            <v>1100</v>
          </cell>
          <cell r="I306">
            <v>1131</v>
          </cell>
          <cell r="J306">
            <v>1162</v>
          </cell>
          <cell r="K306">
            <v>1193</v>
          </cell>
          <cell r="L306">
            <v>1224</v>
          </cell>
          <cell r="M306">
            <v>1255</v>
          </cell>
          <cell r="N306" t="str">
            <v>Total</v>
          </cell>
        </row>
        <row r="307">
          <cell r="B307">
            <v>934360</v>
          </cell>
          <cell r="C307">
            <v>934360</v>
          </cell>
          <cell r="D307">
            <v>934360</v>
          </cell>
          <cell r="E307">
            <v>1067840</v>
          </cell>
          <cell r="F307">
            <v>734140</v>
          </cell>
          <cell r="G307">
            <v>734140</v>
          </cell>
          <cell r="H307">
            <v>1001100</v>
          </cell>
          <cell r="I307">
            <v>800880</v>
          </cell>
          <cell r="J307">
            <v>667400</v>
          </cell>
          <cell r="K307">
            <v>600660</v>
          </cell>
          <cell r="L307">
            <v>667400</v>
          </cell>
          <cell r="M307">
            <v>667400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628830</v>
          </cell>
          <cell r="C309">
            <v>628830</v>
          </cell>
          <cell r="D309">
            <v>628830</v>
          </cell>
          <cell r="E309">
            <v>698700</v>
          </cell>
          <cell r="F309">
            <v>489090</v>
          </cell>
          <cell r="G309">
            <v>489090</v>
          </cell>
          <cell r="H309">
            <v>698700</v>
          </cell>
          <cell r="I309">
            <v>558960</v>
          </cell>
          <cell r="J309">
            <v>419220</v>
          </cell>
          <cell r="K309">
            <v>489090</v>
          </cell>
          <cell r="L309">
            <v>489090</v>
          </cell>
          <cell r="M309">
            <v>489090</v>
          </cell>
        </row>
        <row r="310">
          <cell r="B310">
            <v>643950</v>
          </cell>
          <cell r="C310">
            <v>715500</v>
          </cell>
          <cell r="D310">
            <v>715500</v>
          </cell>
          <cell r="E310">
            <v>787050</v>
          </cell>
          <cell r="F310">
            <v>643950</v>
          </cell>
          <cell r="G310">
            <v>572400</v>
          </cell>
          <cell r="H310">
            <v>930150</v>
          </cell>
          <cell r="I310">
            <v>715500</v>
          </cell>
          <cell r="J310">
            <v>787050</v>
          </cell>
          <cell r="K310">
            <v>930150</v>
          </cell>
          <cell r="L310">
            <v>930150</v>
          </cell>
          <cell r="M310">
            <v>930150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617200</v>
          </cell>
          <cell r="C312">
            <v>694350</v>
          </cell>
          <cell r="D312">
            <v>694350</v>
          </cell>
          <cell r="E312">
            <v>694350</v>
          </cell>
          <cell r="F312">
            <v>462900</v>
          </cell>
          <cell r="G312">
            <v>540050</v>
          </cell>
          <cell r="H312">
            <v>848650</v>
          </cell>
          <cell r="I312">
            <v>694350</v>
          </cell>
          <cell r="J312">
            <v>694350</v>
          </cell>
          <cell r="K312">
            <v>848650</v>
          </cell>
          <cell r="L312">
            <v>848650</v>
          </cell>
          <cell r="M312">
            <v>848650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982500</v>
          </cell>
          <cell r="C314">
            <v>1113500</v>
          </cell>
          <cell r="D314">
            <v>1113500</v>
          </cell>
          <cell r="E314">
            <v>1179000</v>
          </cell>
          <cell r="F314">
            <v>851500</v>
          </cell>
          <cell r="G314">
            <v>851500</v>
          </cell>
          <cell r="H314">
            <v>1113500</v>
          </cell>
          <cell r="I314">
            <v>786000</v>
          </cell>
          <cell r="J314">
            <v>982500</v>
          </cell>
          <cell r="K314">
            <v>1048000</v>
          </cell>
          <cell r="L314">
            <v>982500</v>
          </cell>
          <cell r="M314">
            <v>1048000</v>
          </cell>
        </row>
        <row r="315">
          <cell r="B315">
            <v>1705440</v>
          </cell>
          <cell r="C315">
            <v>1847560</v>
          </cell>
          <cell r="D315">
            <v>1847560</v>
          </cell>
          <cell r="E315">
            <v>2060740</v>
          </cell>
          <cell r="F315">
            <v>1421200</v>
          </cell>
          <cell r="G315">
            <v>1492260</v>
          </cell>
          <cell r="H315">
            <v>1918620</v>
          </cell>
          <cell r="I315">
            <v>1421200</v>
          </cell>
          <cell r="J315">
            <v>1705440</v>
          </cell>
          <cell r="K315">
            <v>1847560</v>
          </cell>
          <cell r="L315">
            <v>1776500</v>
          </cell>
          <cell r="M315">
            <v>1847560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173387.76</v>
          </cell>
          <cell r="C318">
            <v>169988</v>
          </cell>
          <cell r="D318">
            <v>149589.44</v>
          </cell>
          <cell r="E318">
            <v>186986.80000000002</v>
          </cell>
          <cell r="F318">
            <v>333176.48000000004</v>
          </cell>
          <cell r="G318">
            <v>78194.48000000001</v>
          </cell>
          <cell r="H318">
            <v>339976</v>
          </cell>
          <cell r="I318">
            <v>176787.52000000002</v>
          </cell>
          <cell r="J318">
            <v>951932.8</v>
          </cell>
          <cell r="K318">
            <v>407971.2</v>
          </cell>
          <cell r="L318">
            <v>407971.2</v>
          </cell>
          <cell r="M318">
            <v>435169.28000000003</v>
          </cell>
        </row>
        <row r="319">
          <cell r="B319">
            <v>234583.44</v>
          </cell>
          <cell r="C319">
            <v>645954.4</v>
          </cell>
          <cell r="D319">
            <v>771745.52</v>
          </cell>
          <cell r="E319">
            <v>900936.4</v>
          </cell>
          <cell r="F319">
            <v>380773.12</v>
          </cell>
          <cell r="G319">
            <v>707150.08000000007</v>
          </cell>
          <cell r="H319">
            <v>747947.20000000007</v>
          </cell>
          <cell r="I319">
            <v>639154.88</v>
          </cell>
          <cell r="J319">
            <v>0</v>
          </cell>
          <cell r="K319">
            <v>0</v>
          </cell>
          <cell r="L319">
            <v>0</v>
          </cell>
          <cell r="M319">
            <v>0</v>
          </cell>
        </row>
        <row r="320">
          <cell r="B320">
            <v>170460</v>
          </cell>
          <cell r="C320">
            <v>170460</v>
          </cell>
          <cell r="D320">
            <v>170460</v>
          </cell>
          <cell r="E320">
            <v>170460</v>
          </cell>
          <cell r="F320">
            <v>170460</v>
          </cell>
          <cell r="G320">
            <v>170460</v>
          </cell>
          <cell r="H320">
            <v>170460</v>
          </cell>
          <cell r="I320">
            <v>170460</v>
          </cell>
          <cell r="J320">
            <v>170460</v>
          </cell>
          <cell r="K320">
            <v>170460</v>
          </cell>
          <cell r="L320">
            <v>170460</v>
          </cell>
          <cell r="M320">
            <v>170460</v>
          </cell>
        </row>
        <row r="321">
          <cell r="B321">
            <v>0</v>
          </cell>
          <cell r="C321">
            <v>0</v>
          </cell>
          <cell r="D321">
            <v>0</v>
          </cell>
          <cell r="E321">
            <v>0</v>
          </cell>
          <cell r="F321">
            <v>0</v>
          </cell>
          <cell r="G321">
            <v>0</v>
          </cell>
          <cell r="H321">
            <v>28410</v>
          </cell>
          <cell r="I321">
            <v>28410</v>
          </cell>
          <cell r="J321">
            <v>28410</v>
          </cell>
          <cell r="K321">
            <v>28410</v>
          </cell>
          <cell r="L321">
            <v>28410</v>
          </cell>
          <cell r="M321">
            <v>28410</v>
          </cell>
        </row>
        <row r="322">
          <cell r="B322">
            <v>442050</v>
          </cell>
          <cell r="C322">
            <v>442050</v>
          </cell>
          <cell r="D322">
            <v>442050</v>
          </cell>
          <cell r="E322">
            <v>442050</v>
          </cell>
          <cell r="F322">
            <v>442050</v>
          </cell>
          <cell r="G322">
            <v>442050</v>
          </cell>
          <cell r="H322">
            <v>442050</v>
          </cell>
          <cell r="I322">
            <v>442050</v>
          </cell>
          <cell r="J322">
            <v>442050</v>
          </cell>
          <cell r="K322">
            <v>442050</v>
          </cell>
          <cell r="L322">
            <v>442050</v>
          </cell>
          <cell r="M322">
            <v>442050</v>
          </cell>
        </row>
        <row r="324">
          <cell r="B324">
            <v>6532761.2000000002</v>
          </cell>
          <cell r="C324">
            <v>7362552.4000000004</v>
          </cell>
          <cell r="D324">
            <v>7467944.9600000009</v>
          </cell>
          <cell r="E324">
            <v>8188113.2000000002</v>
          </cell>
          <cell r="F324">
            <v>5929239.6000000006</v>
          </cell>
          <cell r="G324">
            <v>6077294.5600000005</v>
          </cell>
          <cell r="H324">
            <v>8239563.2000000002</v>
          </cell>
          <cell r="I324">
            <v>6433752.3999999994</v>
          </cell>
          <cell r="J324">
            <v>6848812.7999999998</v>
          </cell>
          <cell r="K324">
            <v>6813001.2000000002</v>
          </cell>
          <cell r="L324">
            <v>6743181.2000000002</v>
          </cell>
          <cell r="M324">
            <v>6906939.2800000003</v>
          </cell>
          <cell r="N324">
            <v>83543156</v>
          </cell>
        </row>
        <row r="328">
          <cell r="C328" t="str">
            <v>Exchange rate</v>
          </cell>
          <cell r="E328">
            <v>0.52</v>
          </cell>
        </row>
        <row r="329">
          <cell r="C329" t="str">
            <v>XE</v>
          </cell>
          <cell r="D329" t="str">
            <v>GL</v>
          </cell>
          <cell r="E329" t="str">
            <v>GLi</v>
          </cell>
          <cell r="F329" t="str">
            <v>GLi - A/T</v>
          </cell>
          <cell r="G329" t="str">
            <v>2.0D</v>
          </cell>
        </row>
        <row r="330">
          <cell r="B330" t="str">
            <v>A</v>
          </cell>
          <cell r="C330">
            <v>0</v>
          </cell>
          <cell r="D330">
            <v>435394</v>
          </cell>
          <cell r="E330">
            <v>526273</v>
          </cell>
          <cell r="F330">
            <v>0</v>
          </cell>
          <cell r="G330">
            <v>611345</v>
          </cell>
        </row>
        <row r="331">
          <cell r="B331" t="str">
            <v>B</v>
          </cell>
          <cell r="C331">
            <v>0</v>
          </cell>
          <cell r="D331">
            <v>771949.03505927371</v>
          </cell>
          <cell r="E331">
            <v>902161.30401995801</v>
          </cell>
          <cell r="F331">
            <v>0</v>
          </cell>
          <cell r="G331">
            <v>968590.2322021377</v>
          </cell>
        </row>
        <row r="332">
          <cell r="B332" t="str">
            <v>C</v>
          </cell>
          <cell r="C332">
            <v>7365</v>
          </cell>
          <cell r="D332">
            <v>8891</v>
          </cell>
          <cell r="E332">
            <v>8884</v>
          </cell>
          <cell r="F332">
            <v>10550</v>
          </cell>
          <cell r="G332">
            <v>7779</v>
          </cell>
        </row>
        <row r="334">
          <cell r="B334" t="str">
            <v>D</v>
          </cell>
          <cell r="C334">
            <v>42.603589999999997</v>
          </cell>
          <cell r="D334">
            <v>43.598089999999999</v>
          </cell>
          <cell r="E334">
            <v>41.665309999999998</v>
          </cell>
          <cell r="F334">
            <v>41.550800000000002</v>
          </cell>
          <cell r="G334">
            <v>36.883009999999999</v>
          </cell>
        </row>
        <row r="335">
          <cell r="C335">
            <v>11.360099999999999</v>
          </cell>
          <cell r="D335">
            <v>10.187799999999999</v>
          </cell>
          <cell r="E335">
            <v>10.3911</v>
          </cell>
          <cell r="F335">
            <v>10.3911</v>
          </cell>
          <cell r="G335">
            <v>10.083</v>
          </cell>
        </row>
        <row r="336">
          <cell r="C336">
            <v>1.5323</v>
          </cell>
          <cell r="D336">
            <v>1.7496</v>
          </cell>
          <cell r="E336">
            <v>1.8768</v>
          </cell>
          <cell r="F336">
            <v>1.8768</v>
          </cell>
          <cell r="G336">
            <v>1.4814000000000001</v>
          </cell>
        </row>
        <row r="337">
          <cell r="C337">
            <v>0.18559999999999999</v>
          </cell>
          <cell r="D337">
            <v>0.16639999999999999</v>
          </cell>
          <cell r="E337">
            <v>0.1421</v>
          </cell>
          <cell r="F337">
            <v>0.1421</v>
          </cell>
          <cell r="G337">
            <v>0.34200000000000003</v>
          </cell>
        </row>
        <row r="338">
          <cell r="B338" t="str">
            <v>E</v>
          </cell>
          <cell r="C338">
            <v>13.077999999999999</v>
          </cell>
          <cell r="D338">
            <v>12.1038</v>
          </cell>
          <cell r="E338">
            <v>12.409999999999998</v>
          </cell>
          <cell r="F338">
            <v>12.409999999999998</v>
          </cell>
          <cell r="G338">
            <v>11.906400000000001</v>
          </cell>
        </row>
        <row r="339">
          <cell r="B339" t="str">
            <v>F</v>
          </cell>
          <cell r="C339">
            <v>29.525589999999998</v>
          </cell>
          <cell r="D339">
            <v>31.494289999999999</v>
          </cell>
          <cell r="E339">
            <v>29.255310000000001</v>
          </cell>
          <cell r="F339">
            <v>29.140800000000006</v>
          </cell>
          <cell r="G339">
            <v>24.976609999999997</v>
          </cell>
        </row>
        <row r="340">
          <cell r="C340">
            <v>7365</v>
          </cell>
          <cell r="D340">
            <v>8891</v>
          </cell>
          <cell r="E340">
            <v>8884</v>
          </cell>
          <cell r="F340">
            <v>10550</v>
          </cell>
          <cell r="G340">
            <v>7779</v>
          </cell>
        </row>
        <row r="341">
          <cell r="C341">
            <v>3829.8</v>
          </cell>
          <cell r="D341">
            <v>4623.32</v>
          </cell>
          <cell r="E341">
            <v>4619.68</v>
          </cell>
          <cell r="F341">
            <v>5486</v>
          </cell>
          <cell r="G341">
            <v>4045.08</v>
          </cell>
        </row>
        <row r="345">
          <cell r="B345">
            <v>914</v>
          </cell>
          <cell r="C345">
            <v>945</v>
          </cell>
          <cell r="D345">
            <v>976</v>
          </cell>
          <cell r="E345">
            <v>1007</v>
          </cell>
          <cell r="F345">
            <v>1038</v>
          </cell>
          <cell r="G345">
            <v>1069</v>
          </cell>
          <cell r="H345">
            <v>1100</v>
          </cell>
          <cell r="I345">
            <v>1131</v>
          </cell>
          <cell r="J345">
            <v>1162</v>
          </cell>
          <cell r="K345">
            <v>1193</v>
          </cell>
          <cell r="L345">
            <v>1224</v>
          </cell>
          <cell r="M345">
            <v>1255</v>
          </cell>
        </row>
        <row r="346">
          <cell r="B346">
            <v>4866</v>
          </cell>
          <cell r="C346">
            <v>4866</v>
          </cell>
          <cell r="D346">
            <v>4866</v>
          </cell>
          <cell r="E346">
            <v>4866</v>
          </cell>
          <cell r="F346">
            <v>4866</v>
          </cell>
          <cell r="G346">
            <v>4866</v>
          </cell>
          <cell r="H346">
            <v>4866</v>
          </cell>
          <cell r="I346">
            <v>4866</v>
          </cell>
          <cell r="J346">
            <v>4866</v>
          </cell>
          <cell r="K346">
            <v>4866</v>
          </cell>
          <cell r="L346">
            <v>4866</v>
          </cell>
          <cell r="M346">
            <v>4866</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4030</v>
          </cell>
          <cell r="C348">
            <v>4030</v>
          </cell>
          <cell r="D348">
            <v>4030</v>
          </cell>
          <cell r="E348">
            <v>4030</v>
          </cell>
          <cell r="F348">
            <v>4030</v>
          </cell>
          <cell r="G348">
            <v>4030</v>
          </cell>
          <cell r="H348">
            <v>4030</v>
          </cell>
          <cell r="I348">
            <v>4030</v>
          </cell>
          <cell r="J348">
            <v>4030</v>
          </cell>
          <cell r="K348">
            <v>4030</v>
          </cell>
          <cell r="L348">
            <v>4030</v>
          </cell>
          <cell r="M348">
            <v>4030</v>
          </cell>
        </row>
        <row r="349">
          <cell r="B349">
            <v>4841</v>
          </cell>
          <cell r="C349">
            <v>4841</v>
          </cell>
          <cell r="D349">
            <v>4841</v>
          </cell>
          <cell r="E349">
            <v>4841</v>
          </cell>
          <cell r="F349">
            <v>4841</v>
          </cell>
          <cell r="G349">
            <v>4841</v>
          </cell>
          <cell r="H349">
            <v>4841</v>
          </cell>
          <cell r="I349">
            <v>4841</v>
          </cell>
          <cell r="J349">
            <v>4841</v>
          </cell>
          <cell r="K349">
            <v>4841</v>
          </cell>
          <cell r="L349">
            <v>4841</v>
          </cell>
          <cell r="M349">
            <v>4841</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4789</v>
          </cell>
          <cell r="C351">
            <v>4789</v>
          </cell>
          <cell r="D351">
            <v>4789</v>
          </cell>
          <cell r="E351">
            <v>4789</v>
          </cell>
          <cell r="F351">
            <v>4789</v>
          </cell>
          <cell r="G351">
            <v>4789</v>
          </cell>
          <cell r="H351">
            <v>4789</v>
          </cell>
          <cell r="I351">
            <v>4789</v>
          </cell>
          <cell r="J351">
            <v>4789</v>
          </cell>
          <cell r="K351">
            <v>4789</v>
          </cell>
          <cell r="L351">
            <v>4789</v>
          </cell>
          <cell r="M351">
            <v>4789</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3878</v>
          </cell>
          <cell r="C353">
            <v>3878</v>
          </cell>
          <cell r="D353">
            <v>3878</v>
          </cell>
          <cell r="E353">
            <v>3878</v>
          </cell>
          <cell r="F353">
            <v>3878</v>
          </cell>
          <cell r="G353">
            <v>3878</v>
          </cell>
          <cell r="H353">
            <v>3878</v>
          </cell>
          <cell r="I353">
            <v>3878</v>
          </cell>
          <cell r="J353">
            <v>3878</v>
          </cell>
          <cell r="K353">
            <v>3878</v>
          </cell>
          <cell r="L353">
            <v>3878</v>
          </cell>
          <cell r="M353">
            <v>3878</v>
          </cell>
        </row>
        <row r="354">
          <cell r="B354">
            <v>5093</v>
          </cell>
          <cell r="C354">
            <v>5093</v>
          </cell>
          <cell r="D354">
            <v>5093</v>
          </cell>
          <cell r="E354">
            <v>5093</v>
          </cell>
          <cell r="F354">
            <v>5093</v>
          </cell>
          <cell r="G354">
            <v>5093</v>
          </cell>
          <cell r="H354">
            <v>5093</v>
          </cell>
          <cell r="I354">
            <v>5093</v>
          </cell>
          <cell r="J354">
            <v>5093</v>
          </cell>
          <cell r="K354">
            <v>5093</v>
          </cell>
          <cell r="L354">
            <v>5093</v>
          </cell>
          <cell r="M354">
            <v>5093</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4297</v>
          </cell>
          <cell r="C357">
            <v>4297</v>
          </cell>
          <cell r="D357">
            <v>4297</v>
          </cell>
          <cell r="E357">
            <v>4297</v>
          </cell>
          <cell r="F357">
            <v>4297</v>
          </cell>
          <cell r="G357">
            <v>4297</v>
          </cell>
          <cell r="H357">
            <v>4297</v>
          </cell>
          <cell r="I357">
            <v>4297</v>
          </cell>
          <cell r="J357">
            <v>4297</v>
          </cell>
          <cell r="K357">
            <v>4297</v>
          </cell>
          <cell r="L357">
            <v>4297</v>
          </cell>
          <cell r="M357">
            <v>4297</v>
          </cell>
        </row>
        <row r="358">
          <cell r="B358">
            <v>4297</v>
          </cell>
          <cell r="C358">
            <v>4297</v>
          </cell>
          <cell r="D358">
            <v>4297</v>
          </cell>
          <cell r="E358">
            <v>4297</v>
          </cell>
          <cell r="F358">
            <v>4297</v>
          </cell>
          <cell r="G358">
            <v>4297</v>
          </cell>
          <cell r="H358">
            <v>4297</v>
          </cell>
          <cell r="I358">
            <v>4297</v>
          </cell>
          <cell r="J358">
            <v>4297</v>
          </cell>
          <cell r="K358">
            <v>4297</v>
          </cell>
          <cell r="L358">
            <v>4297</v>
          </cell>
          <cell r="M358">
            <v>4297</v>
          </cell>
        </row>
        <row r="359">
          <cell r="B359">
            <v>3875</v>
          </cell>
          <cell r="C359">
            <v>3875</v>
          </cell>
          <cell r="D359">
            <v>3875</v>
          </cell>
          <cell r="E359">
            <v>3875</v>
          </cell>
          <cell r="F359">
            <v>3875</v>
          </cell>
          <cell r="G359">
            <v>3875</v>
          </cell>
          <cell r="H359">
            <v>3875</v>
          </cell>
          <cell r="I359">
            <v>3875</v>
          </cell>
          <cell r="J359">
            <v>3875</v>
          </cell>
          <cell r="K359">
            <v>3875</v>
          </cell>
          <cell r="L359">
            <v>3875</v>
          </cell>
          <cell r="M359">
            <v>3875</v>
          </cell>
        </row>
        <row r="360">
          <cell r="B360">
            <v>3875</v>
          </cell>
          <cell r="C360">
            <v>3875</v>
          </cell>
          <cell r="D360">
            <v>3875</v>
          </cell>
          <cell r="E360">
            <v>3875</v>
          </cell>
          <cell r="F360">
            <v>3875</v>
          </cell>
          <cell r="G360">
            <v>3875</v>
          </cell>
          <cell r="H360">
            <v>3875</v>
          </cell>
          <cell r="I360">
            <v>3875</v>
          </cell>
          <cell r="J360">
            <v>3875</v>
          </cell>
          <cell r="K360">
            <v>3875</v>
          </cell>
          <cell r="L360">
            <v>3875</v>
          </cell>
          <cell r="M360">
            <v>3875</v>
          </cell>
        </row>
        <row r="361">
          <cell r="B361">
            <v>4396</v>
          </cell>
          <cell r="C361">
            <v>4396</v>
          </cell>
          <cell r="D361">
            <v>4396</v>
          </cell>
          <cell r="E361">
            <v>4396</v>
          </cell>
          <cell r="F361">
            <v>4396</v>
          </cell>
          <cell r="G361">
            <v>4396</v>
          </cell>
          <cell r="H361">
            <v>4396</v>
          </cell>
          <cell r="I361">
            <v>4396</v>
          </cell>
          <cell r="J361">
            <v>4396</v>
          </cell>
          <cell r="K361">
            <v>4396</v>
          </cell>
          <cell r="L361">
            <v>4396</v>
          </cell>
          <cell r="M361">
            <v>4396</v>
          </cell>
        </row>
        <row r="362">
          <cell r="B362">
            <v>4396</v>
          </cell>
          <cell r="C362">
            <v>4396</v>
          </cell>
          <cell r="D362">
            <v>4396</v>
          </cell>
          <cell r="E362">
            <v>4396</v>
          </cell>
          <cell r="F362">
            <v>4396</v>
          </cell>
          <cell r="G362">
            <v>4396</v>
          </cell>
          <cell r="H362">
            <v>4396</v>
          </cell>
          <cell r="I362">
            <v>4396</v>
          </cell>
          <cell r="J362">
            <v>4396</v>
          </cell>
          <cell r="K362">
            <v>4396</v>
          </cell>
          <cell r="L362">
            <v>4396</v>
          </cell>
          <cell r="M362">
            <v>4396</v>
          </cell>
        </row>
        <row r="366">
          <cell r="B366">
            <v>914</v>
          </cell>
          <cell r="C366">
            <v>945</v>
          </cell>
          <cell r="D366">
            <v>976</v>
          </cell>
          <cell r="E366">
            <v>1007</v>
          </cell>
          <cell r="F366">
            <v>1038</v>
          </cell>
          <cell r="G366">
            <v>1069</v>
          </cell>
          <cell r="H366">
            <v>1100</v>
          </cell>
          <cell r="I366">
            <v>1131</v>
          </cell>
          <cell r="J366">
            <v>1162</v>
          </cell>
          <cell r="K366">
            <v>1193</v>
          </cell>
          <cell r="L366">
            <v>1224</v>
          </cell>
          <cell r="M366">
            <v>1255</v>
          </cell>
          <cell r="N366" t="str">
            <v>Total</v>
          </cell>
        </row>
        <row r="368">
          <cell r="B368">
            <v>6236980.166666666</v>
          </cell>
          <cell r="C368">
            <v>6236980.166666666</v>
          </cell>
          <cell r="D368">
            <v>6236980.166666666</v>
          </cell>
          <cell r="E368">
            <v>6236980.166666666</v>
          </cell>
          <cell r="F368">
            <v>6236980.166666666</v>
          </cell>
          <cell r="G368">
            <v>6236980.166666666</v>
          </cell>
          <cell r="H368">
            <v>6236980.166666666</v>
          </cell>
          <cell r="I368">
            <v>6236980.166666666</v>
          </cell>
          <cell r="J368">
            <v>6236980.166666666</v>
          </cell>
          <cell r="K368">
            <v>6236980.166666666</v>
          </cell>
          <cell r="L368">
            <v>6236980.166666666</v>
          </cell>
          <cell r="M368">
            <v>6236980.166666666</v>
          </cell>
          <cell r="N368">
            <v>74843761.999999985</v>
          </cell>
          <cell r="O368" t="str">
            <v>Salaries &amp; Allowances</v>
          </cell>
          <cell r="P368">
            <v>68132779</v>
          </cell>
          <cell r="Q368">
            <v>6710982.9999999851</v>
          </cell>
        </row>
        <row r="369">
          <cell r="B369">
            <v>0</v>
          </cell>
          <cell r="C369">
            <v>0</v>
          </cell>
          <cell r="D369">
            <v>0</v>
          </cell>
          <cell r="E369">
            <v>0</v>
          </cell>
          <cell r="F369">
            <v>0</v>
          </cell>
          <cell r="G369">
            <v>0</v>
          </cell>
          <cell r="H369">
            <v>0</v>
          </cell>
          <cell r="I369">
            <v>0</v>
          </cell>
          <cell r="J369">
            <v>0</v>
          </cell>
          <cell r="K369">
            <v>0</v>
          </cell>
          <cell r="L369">
            <v>0</v>
          </cell>
          <cell r="M369">
            <v>0</v>
          </cell>
          <cell r="N369">
            <v>0</v>
          </cell>
          <cell r="O369" t="str">
            <v xml:space="preserve">Utilities </v>
          </cell>
          <cell r="Q369">
            <v>0</v>
          </cell>
        </row>
        <row r="370">
          <cell r="B370">
            <v>0</v>
          </cell>
          <cell r="C370">
            <v>0</v>
          </cell>
          <cell r="D370">
            <v>0</v>
          </cell>
          <cell r="E370">
            <v>0</v>
          </cell>
          <cell r="F370">
            <v>0</v>
          </cell>
          <cell r="G370">
            <v>0</v>
          </cell>
          <cell r="H370">
            <v>0</v>
          </cell>
          <cell r="I370">
            <v>0</v>
          </cell>
          <cell r="J370">
            <v>0</v>
          </cell>
          <cell r="K370">
            <v>0</v>
          </cell>
          <cell r="L370">
            <v>0</v>
          </cell>
          <cell r="M370">
            <v>0</v>
          </cell>
          <cell r="N370">
            <v>0</v>
          </cell>
          <cell r="O370" t="str">
            <v>Depreciation  -  See below</v>
          </cell>
          <cell r="Q370">
            <v>0</v>
          </cell>
        </row>
        <row r="371">
          <cell r="B371">
            <v>3894213.2499999963</v>
          </cell>
          <cell r="C371">
            <v>3894213.2499999963</v>
          </cell>
          <cell r="D371">
            <v>3894213.2499999963</v>
          </cell>
          <cell r="E371">
            <v>3894213.2499999963</v>
          </cell>
          <cell r="F371">
            <v>3894213.2499999963</v>
          </cell>
          <cell r="G371">
            <v>3894213.2499999963</v>
          </cell>
          <cell r="H371">
            <v>3894213.2499999963</v>
          </cell>
          <cell r="I371">
            <v>3894213.2499999963</v>
          </cell>
          <cell r="J371">
            <v>3894213.2499999963</v>
          </cell>
          <cell r="K371">
            <v>3894213.2499999963</v>
          </cell>
          <cell r="L371">
            <v>3894213.2499999963</v>
          </cell>
          <cell r="M371">
            <v>3894213.2499999963</v>
          </cell>
          <cell r="N371">
            <v>46730558.99999997</v>
          </cell>
          <cell r="O371" t="str">
            <v>Other Factory Overhead</v>
          </cell>
          <cell r="P371">
            <v>28741611</v>
          </cell>
          <cell r="Q371">
            <v>17988947.99999997</v>
          </cell>
        </row>
        <row r="372">
          <cell r="Q372">
            <v>0</v>
          </cell>
        </row>
        <row r="373">
          <cell r="B373">
            <v>10131193.416666662</v>
          </cell>
          <cell r="C373">
            <v>10131193.416666662</v>
          </cell>
          <cell r="D373">
            <v>10131193.416666662</v>
          </cell>
          <cell r="E373">
            <v>10131193.416666662</v>
          </cell>
          <cell r="F373">
            <v>10131193.416666662</v>
          </cell>
          <cell r="G373">
            <v>10131193.416666662</v>
          </cell>
          <cell r="H373">
            <v>10131193.416666662</v>
          </cell>
          <cell r="I373">
            <v>10131193.416666662</v>
          </cell>
          <cell r="J373">
            <v>10131193.416666662</v>
          </cell>
          <cell r="K373">
            <v>10131193.416666662</v>
          </cell>
          <cell r="L373">
            <v>10131193.416666662</v>
          </cell>
          <cell r="M373">
            <v>10131193.416666662</v>
          </cell>
          <cell r="N373">
            <v>121574320.99999996</v>
          </cell>
          <cell r="P373">
            <v>96874390</v>
          </cell>
          <cell r="Q373">
            <v>24699930.999999955</v>
          </cell>
        </row>
        <row r="374">
          <cell r="Q374">
            <v>0</v>
          </cell>
        </row>
        <row r="375">
          <cell r="B375">
            <v>5261850.333333333</v>
          </cell>
          <cell r="C375">
            <v>5261850.333333333</v>
          </cell>
          <cell r="D375">
            <v>5261850.333333333</v>
          </cell>
          <cell r="E375">
            <v>5261850.333333333</v>
          </cell>
          <cell r="F375">
            <v>5261850.333333333</v>
          </cell>
          <cell r="G375">
            <v>5261850.333333333</v>
          </cell>
          <cell r="H375">
            <v>5261850.333333333</v>
          </cell>
          <cell r="I375">
            <v>5261850.333333333</v>
          </cell>
          <cell r="J375">
            <v>5261850.333333333</v>
          </cell>
          <cell r="K375">
            <v>5261850.333333333</v>
          </cell>
          <cell r="L375">
            <v>5261850.333333333</v>
          </cell>
          <cell r="M375">
            <v>5261850.333333333</v>
          </cell>
          <cell r="N375">
            <v>63142204.000000007</v>
          </cell>
          <cell r="O375" t="str">
            <v>Selling Expenses</v>
          </cell>
          <cell r="P375">
            <v>61809213</v>
          </cell>
          <cell r="Q375">
            <v>1332991.0000000075</v>
          </cell>
        </row>
        <row r="376">
          <cell r="B376">
            <v>0</v>
          </cell>
          <cell r="C376">
            <v>0</v>
          </cell>
          <cell r="D376">
            <v>0</v>
          </cell>
          <cell r="E376">
            <v>0</v>
          </cell>
          <cell r="F376">
            <v>0</v>
          </cell>
          <cell r="G376">
            <v>0</v>
          </cell>
          <cell r="H376">
            <v>0</v>
          </cell>
          <cell r="I376">
            <v>0</v>
          </cell>
          <cell r="J376">
            <v>0</v>
          </cell>
          <cell r="K376">
            <v>0</v>
          </cell>
          <cell r="L376">
            <v>0</v>
          </cell>
          <cell r="M376">
            <v>0</v>
          </cell>
          <cell r="N376">
            <v>0</v>
          </cell>
          <cell r="O376" t="str">
            <v>Advertisement expenses</v>
          </cell>
          <cell r="Q376">
            <v>0</v>
          </cell>
        </row>
        <row r="377">
          <cell r="B377">
            <v>10721372.916666664</v>
          </cell>
          <cell r="C377">
            <v>10721372.916666664</v>
          </cell>
          <cell r="D377">
            <v>10721372.916666664</v>
          </cell>
          <cell r="E377">
            <v>10721372.916666664</v>
          </cell>
          <cell r="F377">
            <v>10721372.916666664</v>
          </cell>
          <cell r="G377">
            <v>10721372.916666664</v>
          </cell>
          <cell r="H377">
            <v>10721372.916666664</v>
          </cell>
          <cell r="I377">
            <v>10721372.916666664</v>
          </cell>
          <cell r="J377">
            <v>10721372.916666664</v>
          </cell>
          <cell r="K377">
            <v>10721372.916666664</v>
          </cell>
          <cell r="L377">
            <v>10721372.916666664</v>
          </cell>
          <cell r="M377">
            <v>10721372.916666664</v>
          </cell>
          <cell r="N377">
            <v>128656474.99999994</v>
          </cell>
          <cell r="O377" t="str">
            <v>Admin Expenses</v>
          </cell>
          <cell r="P377">
            <v>118396009</v>
          </cell>
          <cell r="Q377">
            <v>10260465.99999994</v>
          </cell>
        </row>
        <row r="378">
          <cell r="B378">
            <v>0</v>
          </cell>
          <cell r="C378">
            <v>0</v>
          </cell>
          <cell r="D378">
            <v>0</v>
          </cell>
          <cell r="E378">
            <v>0</v>
          </cell>
          <cell r="F378">
            <v>0</v>
          </cell>
          <cell r="G378">
            <v>0</v>
          </cell>
          <cell r="H378">
            <v>0</v>
          </cell>
          <cell r="I378">
            <v>0</v>
          </cell>
          <cell r="J378">
            <v>0</v>
          </cell>
          <cell r="K378">
            <v>0</v>
          </cell>
          <cell r="L378">
            <v>0</v>
          </cell>
          <cell r="M378">
            <v>0</v>
          </cell>
          <cell r="N378">
            <v>0</v>
          </cell>
          <cell r="O378" t="str">
            <v>Depreciation</v>
          </cell>
          <cell r="Q378">
            <v>0</v>
          </cell>
        </row>
        <row r="379">
          <cell r="B379">
            <v>600000</v>
          </cell>
          <cell r="C379">
            <v>600000</v>
          </cell>
          <cell r="D379">
            <v>600000</v>
          </cell>
          <cell r="E379">
            <v>600000</v>
          </cell>
          <cell r="F379">
            <v>600000</v>
          </cell>
          <cell r="G379">
            <v>600000</v>
          </cell>
          <cell r="H379">
            <v>600000</v>
          </cell>
          <cell r="I379">
            <v>600000</v>
          </cell>
          <cell r="J379">
            <v>600000</v>
          </cell>
          <cell r="K379">
            <v>600000</v>
          </cell>
          <cell r="L379">
            <v>600000</v>
          </cell>
          <cell r="M379">
            <v>600000</v>
          </cell>
          <cell r="N379">
            <v>7200000</v>
          </cell>
          <cell r="O379" t="str">
            <v>Financial Charges - Working Capital</v>
          </cell>
          <cell r="P379">
            <v>1200000</v>
          </cell>
          <cell r="Q379">
            <v>6000000</v>
          </cell>
        </row>
        <row r="380">
          <cell r="B380">
            <v>0</v>
          </cell>
          <cell r="C380">
            <v>0</v>
          </cell>
          <cell r="D380">
            <v>0</v>
          </cell>
          <cell r="E380">
            <v>0</v>
          </cell>
          <cell r="F380">
            <v>0</v>
          </cell>
          <cell r="G380">
            <v>0</v>
          </cell>
          <cell r="H380">
            <v>0</v>
          </cell>
          <cell r="I380">
            <v>0</v>
          </cell>
          <cell r="J380">
            <v>0</v>
          </cell>
          <cell r="K380">
            <v>0</v>
          </cell>
          <cell r="L380">
            <v>0</v>
          </cell>
          <cell r="M380">
            <v>0</v>
          </cell>
          <cell r="N380">
            <v>0</v>
          </cell>
          <cell r="O380" t="str">
            <v>F/C- W.Cap - On the basis of Cash flow</v>
          </cell>
          <cell r="P380">
            <v>0</v>
          </cell>
          <cell r="Q380">
            <v>0</v>
          </cell>
        </row>
        <row r="381">
          <cell r="B381">
            <v>0</v>
          </cell>
          <cell r="C381">
            <v>0</v>
          </cell>
          <cell r="D381">
            <v>0</v>
          </cell>
          <cell r="E381">
            <v>0</v>
          </cell>
          <cell r="F381">
            <v>0</v>
          </cell>
          <cell r="G381">
            <v>0</v>
          </cell>
          <cell r="H381">
            <v>0</v>
          </cell>
          <cell r="I381">
            <v>0</v>
          </cell>
          <cell r="J381">
            <v>0</v>
          </cell>
          <cell r="K381">
            <v>0</v>
          </cell>
          <cell r="L381">
            <v>0</v>
          </cell>
          <cell r="M381">
            <v>0</v>
          </cell>
          <cell r="N381">
            <v>0</v>
          </cell>
          <cell r="O381" t="str">
            <v>F/C- W.Cap - On the basis of Cash flow</v>
          </cell>
          <cell r="P381">
            <v>0</v>
          </cell>
          <cell r="Q381">
            <v>0</v>
          </cell>
        </row>
        <row r="382">
          <cell r="B382">
            <v>0</v>
          </cell>
          <cell r="C382">
            <v>0</v>
          </cell>
          <cell r="D382">
            <v>0</v>
          </cell>
          <cell r="E382">
            <v>0</v>
          </cell>
          <cell r="F382">
            <v>0</v>
          </cell>
          <cell r="G382">
            <v>0</v>
          </cell>
          <cell r="H382">
            <v>0</v>
          </cell>
          <cell r="I382">
            <v>0</v>
          </cell>
          <cell r="J382">
            <v>0</v>
          </cell>
          <cell r="K382">
            <v>0</v>
          </cell>
          <cell r="L382">
            <v>0</v>
          </cell>
          <cell r="M382">
            <v>0</v>
          </cell>
          <cell r="N382">
            <v>0</v>
          </cell>
          <cell r="O382" t="str">
            <v>Financial Charges - Capital Exp</v>
          </cell>
          <cell r="Q382">
            <v>0</v>
          </cell>
        </row>
        <row r="383">
          <cell r="B383">
            <v>416666.66666666669</v>
          </cell>
          <cell r="C383">
            <v>416666.66666666669</v>
          </cell>
          <cell r="D383">
            <v>416666.66666666669</v>
          </cell>
          <cell r="E383">
            <v>416666.66666666669</v>
          </cell>
          <cell r="F383">
            <v>416666.66666666669</v>
          </cell>
          <cell r="G383">
            <v>416666.66666666669</v>
          </cell>
          <cell r="H383">
            <v>416666.66666666669</v>
          </cell>
          <cell r="I383">
            <v>416666.66666666669</v>
          </cell>
          <cell r="J383">
            <v>416666.66666666669</v>
          </cell>
          <cell r="K383">
            <v>416666.66666666669</v>
          </cell>
          <cell r="L383">
            <v>416666.66666666669</v>
          </cell>
          <cell r="M383">
            <v>416666.66666666669</v>
          </cell>
          <cell r="N383">
            <v>5000000</v>
          </cell>
          <cell r="O383" t="str">
            <v>Charity &amp; Donation</v>
          </cell>
          <cell r="P383">
            <v>3643925</v>
          </cell>
          <cell r="Q383">
            <v>1356075</v>
          </cell>
        </row>
        <row r="384">
          <cell r="B384">
            <v>0</v>
          </cell>
          <cell r="C384">
            <v>0</v>
          </cell>
          <cell r="D384">
            <v>0</v>
          </cell>
          <cell r="E384">
            <v>0</v>
          </cell>
          <cell r="F384">
            <v>0</v>
          </cell>
          <cell r="G384">
            <v>0</v>
          </cell>
          <cell r="H384">
            <v>0</v>
          </cell>
          <cell r="I384">
            <v>0</v>
          </cell>
          <cell r="J384">
            <v>0</v>
          </cell>
          <cell r="K384">
            <v>0</v>
          </cell>
          <cell r="L384">
            <v>0</v>
          </cell>
          <cell r="M384">
            <v>0</v>
          </cell>
          <cell r="N384">
            <v>0</v>
          </cell>
          <cell r="O384" t="str">
            <v>Deferred taxation</v>
          </cell>
          <cell r="Q384">
            <v>0</v>
          </cell>
        </row>
        <row r="385">
          <cell r="B385">
            <v>0</v>
          </cell>
          <cell r="C385">
            <v>0</v>
          </cell>
          <cell r="D385">
            <v>0</v>
          </cell>
          <cell r="E385">
            <v>0</v>
          </cell>
          <cell r="F385">
            <v>0</v>
          </cell>
          <cell r="G385">
            <v>0</v>
          </cell>
          <cell r="H385">
            <v>0</v>
          </cell>
          <cell r="I385">
            <v>0</v>
          </cell>
          <cell r="J385">
            <v>0</v>
          </cell>
          <cell r="K385">
            <v>0</v>
          </cell>
          <cell r="L385">
            <v>0</v>
          </cell>
          <cell r="M385">
            <v>0</v>
          </cell>
          <cell r="N385">
            <v>0</v>
          </cell>
          <cell r="O385" t="str">
            <v>W.P.P.F  &lt;Specifically&gt;</v>
          </cell>
          <cell r="Q385">
            <v>0</v>
          </cell>
        </row>
        <row r="386">
          <cell r="B386">
            <v>0</v>
          </cell>
          <cell r="C386">
            <v>0</v>
          </cell>
          <cell r="D386">
            <v>0</v>
          </cell>
          <cell r="E386">
            <v>0</v>
          </cell>
          <cell r="F386">
            <v>0</v>
          </cell>
          <cell r="G386">
            <v>0</v>
          </cell>
          <cell r="H386">
            <v>0</v>
          </cell>
          <cell r="I386">
            <v>0</v>
          </cell>
          <cell r="J386">
            <v>0</v>
          </cell>
          <cell r="K386">
            <v>0</v>
          </cell>
          <cell r="L386">
            <v>0</v>
          </cell>
          <cell r="M386">
            <v>0</v>
          </cell>
          <cell r="N386">
            <v>0</v>
          </cell>
          <cell r="O386" t="str">
            <v>W.W.F  &lt;Specifically&gt;</v>
          </cell>
          <cell r="Q386">
            <v>0</v>
          </cell>
        </row>
        <row r="387">
          <cell r="B387">
            <v>16999889.916666664</v>
          </cell>
          <cell r="C387">
            <v>16999889.916666664</v>
          </cell>
          <cell r="D387">
            <v>16999889.916666664</v>
          </cell>
          <cell r="E387">
            <v>16999889.916666664</v>
          </cell>
          <cell r="F387">
            <v>16999889.916666664</v>
          </cell>
          <cell r="G387">
            <v>16999889.916666664</v>
          </cell>
          <cell r="H387">
            <v>16999889.916666664</v>
          </cell>
          <cell r="I387">
            <v>16999889.916666664</v>
          </cell>
          <cell r="J387">
            <v>16999889.916666664</v>
          </cell>
          <cell r="K387">
            <v>16999889.916666664</v>
          </cell>
          <cell r="L387">
            <v>16999889.916666664</v>
          </cell>
          <cell r="M387">
            <v>16999889.916666664</v>
          </cell>
          <cell r="N387">
            <v>203998678.99999994</v>
          </cell>
          <cell r="P387">
            <v>185049147</v>
          </cell>
          <cell r="Q387">
            <v>18949531.99999994</v>
          </cell>
        </row>
        <row r="388">
          <cell r="B388">
            <v>508150380.38909876</v>
          </cell>
          <cell r="Q388">
            <v>0</v>
          </cell>
        </row>
        <row r="389">
          <cell r="B389">
            <v>0</v>
          </cell>
          <cell r="N389">
            <v>0</v>
          </cell>
          <cell r="Q389">
            <v>0</v>
          </cell>
        </row>
        <row r="390">
          <cell r="B390">
            <v>15000000</v>
          </cell>
          <cell r="C390">
            <v>15000000</v>
          </cell>
          <cell r="D390">
            <v>15000000</v>
          </cell>
          <cell r="E390">
            <v>5000000</v>
          </cell>
          <cell r="F390">
            <v>5000000</v>
          </cell>
          <cell r="G390">
            <v>5000000</v>
          </cell>
          <cell r="H390">
            <v>5000000</v>
          </cell>
          <cell r="I390">
            <v>5000000</v>
          </cell>
          <cell r="J390">
            <v>5000000</v>
          </cell>
          <cell r="K390">
            <v>5000000</v>
          </cell>
          <cell r="L390">
            <v>5000000</v>
          </cell>
          <cell r="M390">
            <v>5000000</v>
          </cell>
          <cell r="N390">
            <v>90000000</v>
          </cell>
          <cell r="P390">
            <v>90000000</v>
          </cell>
          <cell r="Q390">
            <v>0</v>
          </cell>
        </row>
        <row r="391">
          <cell r="Q391">
            <v>0</v>
          </cell>
        </row>
        <row r="392">
          <cell r="Q392">
            <v>0</v>
          </cell>
        </row>
        <row r="393">
          <cell r="B393">
            <v>27131083.333333328</v>
          </cell>
          <cell r="C393">
            <v>27131083.333333328</v>
          </cell>
          <cell r="D393">
            <v>27131083.333333328</v>
          </cell>
          <cell r="E393">
            <v>27131083.333333328</v>
          </cell>
          <cell r="F393">
            <v>27131083.333333328</v>
          </cell>
          <cell r="G393">
            <v>27131083.333333328</v>
          </cell>
          <cell r="H393">
            <v>27131083.333333328</v>
          </cell>
          <cell r="I393">
            <v>27131083.333333328</v>
          </cell>
          <cell r="J393">
            <v>27131083.333333328</v>
          </cell>
          <cell r="K393">
            <v>27131083.333333328</v>
          </cell>
          <cell r="L393">
            <v>27131083.333333328</v>
          </cell>
          <cell r="M393">
            <v>27131083.333333328</v>
          </cell>
          <cell r="N393">
            <v>325572999.99999988</v>
          </cell>
          <cell r="P393">
            <v>281923537</v>
          </cell>
          <cell r="Q393">
            <v>43649462.999999881</v>
          </cell>
        </row>
        <row r="395">
          <cell r="B395" t="str">
            <v>M/H Per Unit</v>
          </cell>
          <cell r="C395" t="str">
            <v>Units</v>
          </cell>
          <cell r="D395" t="str">
            <v>Total M/Hs</v>
          </cell>
        </row>
        <row r="396">
          <cell r="B396">
            <v>36.365714285714283</v>
          </cell>
          <cell r="C396">
            <v>12200</v>
          </cell>
          <cell r="D396">
            <v>443661.71428571426</v>
          </cell>
          <cell r="E396">
            <v>0.77780980772597419</v>
          </cell>
        </row>
        <row r="397">
          <cell r="B397">
            <v>32.496666666666663</v>
          </cell>
          <cell r="C397">
            <v>3900</v>
          </cell>
          <cell r="D397">
            <v>126736.99999999999</v>
          </cell>
          <cell r="E397">
            <v>0.22219019227402587</v>
          </cell>
        </row>
        <row r="398">
          <cell r="B398">
            <v>68.862380952380946</v>
          </cell>
          <cell r="C398">
            <v>16100</v>
          </cell>
          <cell r="D398">
            <v>570398.7142857142</v>
          </cell>
        </row>
        <row r="400">
          <cell r="B400">
            <v>914</v>
          </cell>
          <cell r="C400">
            <v>945</v>
          </cell>
          <cell r="D400">
            <v>976</v>
          </cell>
          <cell r="E400">
            <v>1007</v>
          </cell>
          <cell r="F400">
            <v>1038</v>
          </cell>
          <cell r="G400">
            <v>1069</v>
          </cell>
          <cell r="H400">
            <v>1100</v>
          </cell>
          <cell r="I400">
            <v>1131</v>
          </cell>
          <cell r="J400">
            <v>1162</v>
          </cell>
          <cell r="K400">
            <v>1193</v>
          </cell>
          <cell r="L400">
            <v>1224</v>
          </cell>
          <cell r="M400">
            <v>1255</v>
          </cell>
          <cell r="N400" t="str">
            <v>Total</v>
          </cell>
        </row>
        <row r="401">
          <cell r="B401">
            <v>10146583.333333334</v>
          </cell>
          <cell r="C401">
            <v>10146583.333333334</v>
          </cell>
          <cell r="D401">
            <v>10146583.333333334</v>
          </cell>
          <cell r="E401">
            <v>10146583.333333334</v>
          </cell>
          <cell r="F401">
            <v>10146583.333333334</v>
          </cell>
          <cell r="G401">
            <v>10146583.333333334</v>
          </cell>
          <cell r="H401">
            <v>10146583.333333334</v>
          </cell>
          <cell r="I401">
            <v>10146583.333333334</v>
          </cell>
          <cell r="J401">
            <v>10146583.333333334</v>
          </cell>
          <cell r="K401">
            <v>10146583.333333334</v>
          </cell>
          <cell r="L401">
            <v>10146583.333333334</v>
          </cell>
          <cell r="M401">
            <v>10146583.333333334</v>
          </cell>
          <cell r="N401">
            <v>121758999.99999999</v>
          </cell>
        </row>
        <row r="402">
          <cell r="B402">
            <v>0</v>
          </cell>
          <cell r="C402">
            <v>0</v>
          </cell>
          <cell r="D402">
            <v>0</v>
          </cell>
          <cell r="E402">
            <v>0</v>
          </cell>
          <cell r="F402">
            <v>0</v>
          </cell>
          <cell r="G402">
            <v>0</v>
          </cell>
          <cell r="H402">
            <v>0</v>
          </cell>
          <cell r="I402">
            <v>0</v>
          </cell>
          <cell r="J402">
            <v>0</v>
          </cell>
          <cell r="K402">
            <v>0</v>
          </cell>
          <cell r="L402">
            <v>0</v>
          </cell>
          <cell r="M402">
            <v>0</v>
          </cell>
          <cell r="O402">
            <v>-422</v>
          </cell>
        </row>
        <row r="403">
          <cell r="B403">
            <v>10146583.333333334</v>
          </cell>
          <cell r="C403">
            <v>10146583.333333334</v>
          </cell>
          <cell r="D403">
            <v>10146583.333333334</v>
          </cell>
          <cell r="E403">
            <v>10146583.333333334</v>
          </cell>
          <cell r="F403">
            <v>10146583.333333334</v>
          </cell>
          <cell r="G403">
            <v>10146583.333333334</v>
          </cell>
          <cell r="H403">
            <v>10146583.333333334</v>
          </cell>
          <cell r="I403">
            <v>10146583.333333334</v>
          </cell>
          <cell r="J403">
            <v>10146583.333333334</v>
          </cell>
          <cell r="K403">
            <v>10146583.333333334</v>
          </cell>
          <cell r="L403">
            <v>10146583.333333334</v>
          </cell>
          <cell r="M403">
            <v>10146583.333333334</v>
          </cell>
          <cell r="N403">
            <v>121758999.99999999</v>
          </cell>
        </row>
        <row r="404">
          <cell r="B404">
            <v>3015166.6666666665</v>
          </cell>
          <cell r="C404">
            <v>3015166.6666666665</v>
          </cell>
          <cell r="D404">
            <v>3015166.6666666665</v>
          </cell>
          <cell r="E404">
            <v>3015166.6666666665</v>
          </cell>
          <cell r="F404">
            <v>3015166.6666666665</v>
          </cell>
          <cell r="G404">
            <v>3015166.6666666665</v>
          </cell>
          <cell r="H404">
            <v>3015166.6666666665</v>
          </cell>
          <cell r="I404">
            <v>3015166.6666666665</v>
          </cell>
          <cell r="J404">
            <v>3015166.6666666665</v>
          </cell>
          <cell r="K404">
            <v>3015166.6666666665</v>
          </cell>
          <cell r="L404">
            <v>3015166.6666666665</v>
          </cell>
          <cell r="M404">
            <v>3015166.6666666665</v>
          </cell>
          <cell r="N404">
            <v>36182000.000000007</v>
          </cell>
        </row>
        <row r="405">
          <cell r="B405">
            <v>0</v>
          </cell>
          <cell r="C405">
            <v>0</v>
          </cell>
          <cell r="D405">
            <v>0</v>
          </cell>
          <cell r="E405">
            <v>0</v>
          </cell>
          <cell r="F405">
            <v>0</v>
          </cell>
          <cell r="G405">
            <v>0</v>
          </cell>
          <cell r="H405">
            <v>0</v>
          </cell>
          <cell r="I405">
            <v>0</v>
          </cell>
          <cell r="J405">
            <v>0</v>
          </cell>
          <cell r="K405">
            <v>0</v>
          </cell>
          <cell r="L405">
            <v>0</v>
          </cell>
          <cell r="M405">
            <v>0</v>
          </cell>
          <cell r="N405">
            <v>0</v>
          </cell>
          <cell r="O405">
            <v>1</v>
          </cell>
        </row>
        <row r="406">
          <cell r="B406">
            <v>3015166.6666666665</v>
          </cell>
          <cell r="C406">
            <v>3015166.6666666665</v>
          </cell>
          <cell r="D406">
            <v>3015166.6666666665</v>
          </cell>
          <cell r="E406">
            <v>3015166.6666666665</v>
          </cell>
          <cell r="F406">
            <v>3015166.6666666665</v>
          </cell>
          <cell r="G406">
            <v>3015166.6666666665</v>
          </cell>
          <cell r="H406">
            <v>3015166.6666666665</v>
          </cell>
          <cell r="I406">
            <v>3015166.6666666665</v>
          </cell>
          <cell r="J406">
            <v>3015166.6666666665</v>
          </cell>
          <cell r="K406">
            <v>3015166.6666666665</v>
          </cell>
          <cell r="L406">
            <v>3015166.6666666665</v>
          </cell>
          <cell r="M406">
            <v>3015166.6666666665</v>
          </cell>
          <cell r="N406">
            <v>36182000.000000007</v>
          </cell>
        </row>
        <row r="408">
          <cell r="B408">
            <v>13161750</v>
          </cell>
          <cell r="C408">
            <v>13161750</v>
          </cell>
          <cell r="D408">
            <v>13161750</v>
          </cell>
          <cell r="E408">
            <v>13161750</v>
          </cell>
          <cell r="F408">
            <v>13161750</v>
          </cell>
          <cell r="G408">
            <v>13161750</v>
          </cell>
          <cell r="H408">
            <v>13161750</v>
          </cell>
          <cell r="I408">
            <v>13161750</v>
          </cell>
          <cell r="J408">
            <v>13161750</v>
          </cell>
          <cell r="K408">
            <v>13161750</v>
          </cell>
          <cell r="L408">
            <v>13161750</v>
          </cell>
          <cell r="M408">
            <v>13161750</v>
          </cell>
          <cell r="N408">
            <v>315882000</v>
          </cell>
        </row>
        <row r="409">
          <cell r="N409">
            <v>157941000</v>
          </cell>
        </row>
        <row r="411">
          <cell r="B411">
            <v>914</v>
          </cell>
          <cell r="C411">
            <v>945</v>
          </cell>
          <cell r="D411">
            <v>976</v>
          </cell>
          <cell r="E411">
            <v>1007</v>
          </cell>
          <cell r="F411">
            <v>1038</v>
          </cell>
          <cell r="G411">
            <v>1069</v>
          </cell>
          <cell r="H411">
            <v>1100</v>
          </cell>
          <cell r="I411">
            <v>1131</v>
          </cell>
          <cell r="J411">
            <v>1162</v>
          </cell>
          <cell r="K411">
            <v>1193</v>
          </cell>
          <cell r="L411">
            <v>1224</v>
          </cell>
          <cell r="M411">
            <v>1255</v>
          </cell>
          <cell r="N411" t="str">
            <v>Total</v>
          </cell>
        </row>
        <row r="413">
          <cell r="B413">
            <v>4851184.344225714</v>
          </cell>
          <cell r="C413">
            <v>4851184.344225714</v>
          </cell>
          <cell r="D413">
            <v>4851184.344225714</v>
          </cell>
          <cell r="E413">
            <v>4851184.344225714</v>
          </cell>
          <cell r="F413">
            <v>4851184.344225714</v>
          </cell>
          <cell r="G413">
            <v>4851184.344225714</v>
          </cell>
          <cell r="H413">
            <v>4851184.344225714</v>
          </cell>
          <cell r="I413">
            <v>4851184.344225714</v>
          </cell>
          <cell r="J413">
            <v>4851184.344225714</v>
          </cell>
          <cell r="K413">
            <v>4851184.344225714</v>
          </cell>
          <cell r="L413">
            <v>4851184.344225714</v>
          </cell>
          <cell r="M413">
            <v>4851184.344225714</v>
          </cell>
          <cell r="N413">
            <v>58214212.130708553</v>
          </cell>
        </row>
        <row r="414">
          <cell r="B414">
            <v>0</v>
          </cell>
          <cell r="C414">
            <v>0</v>
          </cell>
          <cell r="D414">
            <v>0</v>
          </cell>
          <cell r="E414">
            <v>0</v>
          </cell>
          <cell r="F414">
            <v>0</v>
          </cell>
          <cell r="G414">
            <v>0</v>
          </cell>
          <cell r="H414">
            <v>0</v>
          </cell>
          <cell r="I414">
            <v>0</v>
          </cell>
          <cell r="J414">
            <v>0</v>
          </cell>
          <cell r="K414">
            <v>0</v>
          </cell>
          <cell r="L414">
            <v>0</v>
          </cell>
          <cell r="M414">
            <v>0</v>
          </cell>
          <cell r="N414">
            <v>0</v>
          </cell>
          <cell r="O414" t="str">
            <v>Salaries &amp; Allowances</v>
          </cell>
          <cell r="P414">
            <v>74843761.999999985</v>
          </cell>
          <cell r="Q414">
            <v>0</v>
          </cell>
        </row>
        <row r="415">
          <cell r="B415">
            <v>10146583.333333334</v>
          </cell>
          <cell r="C415">
            <v>10146583.333333334</v>
          </cell>
          <cell r="D415">
            <v>10146583.333333334</v>
          </cell>
          <cell r="E415">
            <v>10146583.333333334</v>
          </cell>
          <cell r="F415">
            <v>10146583.333333334</v>
          </cell>
          <cell r="G415">
            <v>10146583.333333334</v>
          </cell>
          <cell r="H415">
            <v>10146583.333333334</v>
          </cell>
          <cell r="I415">
            <v>10146583.333333334</v>
          </cell>
          <cell r="J415">
            <v>10146583.333333334</v>
          </cell>
          <cell r="K415">
            <v>10146583.333333334</v>
          </cell>
          <cell r="L415">
            <v>10146583.333333334</v>
          </cell>
          <cell r="M415">
            <v>10146583.333333334</v>
          </cell>
          <cell r="N415">
            <v>121758999.99999999</v>
          </cell>
          <cell r="O415" t="str">
            <v xml:space="preserve">Utilities </v>
          </cell>
        </row>
        <row r="416">
          <cell r="B416">
            <v>3028957.2592264381</v>
          </cell>
          <cell r="C416">
            <v>3028957.2592264381</v>
          </cell>
          <cell r="D416">
            <v>3028957.2592264381</v>
          </cell>
          <cell r="E416">
            <v>3028957.2592264381</v>
          </cell>
          <cell r="F416">
            <v>3028957.2592264381</v>
          </cell>
          <cell r="G416">
            <v>3028957.2592264381</v>
          </cell>
          <cell r="H416">
            <v>3028957.2592264381</v>
          </cell>
          <cell r="I416">
            <v>3028957.2592264381</v>
          </cell>
          <cell r="J416">
            <v>3028957.2592264381</v>
          </cell>
          <cell r="K416">
            <v>3028957.2592264381</v>
          </cell>
          <cell r="L416">
            <v>3028957.2592264381</v>
          </cell>
          <cell r="M416">
            <v>3028957.2592264381</v>
          </cell>
          <cell r="N416">
            <v>36347487.110717259</v>
          </cell>
          <cell r="O416" t="str">
            <v>Depreciation  -  See below</v>
          </cell>
          <cell r="P416">
            <v>191294999.99999997</v>
          </cell>
          <cell r="Q416">
            <v>0</v>
          </cell>
        </row>
        <row r="417">
          <cell r="O417" t="str">
            <v>Other Factory Overhead</v>
          </cell>
          <cell r="P417">
            <v>46730558.999999963</v>
          </cell>
          <cell r="Q417">
            <v>0</v>
          </cell>
        </row>
        <row r="418">
          <cell r="B418">
            <v>18026724.936785486</v>
          </cell>
          <cell r="C418">
            <v>18026724.936785486</v>
          </cell>
          <cell r="D418">
            <v>18026724.936785486</v>
          </cell>
          <cell r="E418">
            <v>18026724.936785486</v>
          </cell>
          <cell r="F418">
            <v>18026724.936785486</v>
          </cell>
          <cell r="G418">
            <v>18026724.936785486</v>
          </cell>
          <cell r="H418">
            <v>18026724.936785486</v>
          </cell>
          <cell r="I418">
            <v>18026724.936785486</v>
          </cell>
          <cell r="J418">
            <v>18026724.936785486</v>
          </cell>
          <cell r="K418">
            <v>18026724.936785486</v>
          </cell>
          <cell r="L418">
            <v>18026724.936785486</v>
          </cell>
          <cell r="M418">
            <v>18026724.936785486</v>
          </cell>
          <cell r="N418">
            <v>216320699.24142581</v>
          </cell>
        </row>
        <row r="419">
          <cell r="B419">
            <v>812500</v>
          </cell>
          <cell r="O419">
            <v>46730558.999999963</v>
          </cell>
        </row>
        <row r="420">
          <cell r="B420">
            <v>5261850.333333333</v>
          </cell>
          <cell r="C420">
            <v>5261850.333333333</v>
          </cell>
          <cell r="D420">
            <v>5261850.333333333</v>
          </cell>
          <cell r="E420">
            <v>5261850.333333333</v>
          </cell>
          <cell r="F420">
            <v>5261850.333333333</v>
          </cell>
          <cell r="G420">
            <v>5261850.333333333</v>
          </cell>
          <cell r="H420">
            <v>5261850.333333333</v>
          </cell>
          <cell r="I420">
            <v>5261850.333333333</v>
          </cell>
          <cell r="J420">
            <v>5261850.333333333</v>
          </cell>
          <cell r="K420">
            <v>5261850.333333333</v>
          </cell>
          <cell r="L420">
            <v>5261850.333333333</v>
          </cell>
          <cell r="M420">
            <v>5261850.333333333</v>
          </cell>
          <cell r="N420">
            <v>63142204.000000007</v>
          </cell>
        </row>
        <row r="421">
          <cell r="B421">
            <v>812500</v>
          </cell>
          <cell r="C421">
            <v>1152500</v>
          </cell>
          <cell r="D421">
            <v>8972500</v>
          </cell>
          <cell r="E421">
            <v>9362500</v>
          </cell>
          <cell r="F421">
            <v>7487500</v>
          </cell>
          <cell r="G421">
            <v>812500</v>
          </cell>
          <cell r="H421">
            <v>1012500</v>
          </cell>
          <cell r="I421">
            <v>4962500</v>
          </cell>
          <cell r="J421">
            <v>6112500</v>
          </cell>
          <cell r="K421">
            <v>812500</v>
          </cell>
          <cell r="L421">
            <v>9062500</v>
          </cell>
          <cell r="M421">
            <v>1187500</v>
          </cell>
          <cell r="N421">
            <v>51750000</v>
          </cell>
          <cell r="O421" t="str">
            <v>Selling Expenses</v>
          </cell>
          <cell r="P421">
            <v>63142204.000000007</v>
          </cell>
          <cell r="Q421">
            <v>0</v>
          </cell>
        </row>
        <row r="422">
          <cell r="B422">
            <v>10721372.916666664</v>
          </cell>
          <cell r="C422">
            <v>10721372.916666664</v>
          </cell>
          <cell r="D422">
            <v>10721372.916666664</v>
          </cell>
          <cell r="E422">
            <v>10721372.916666664</v>
          </cell>
          <cell r="F422">
            <v>10721372.916666664</v>
          </cell>
          <cell r="G422">
            <v>10721372.916666664</v>
          </cell>
          <cell r="H422">
            <v>10721372.916666664</v>
          </cell>
          <cell r="I422">
            <v>10721372.916666664</v>
          </cell>
          <cell r="J422">
            <v>10721372.916666664</v>
          </cell>
          <cell r="K422">
            <v>10721372.916666664</v>
          </cell>
          <cell r="L422">
            <v>10721372.916666664</v>
          </cell>
          <cell r="M422">
            <v>10721372.916666664</v>
          </cell>
          <cell r="N422">
            <v>128656474.99999994</v>
          </cell>
          <cell r="O422" t="str">
            <v>Advertisement expenses</v>
          </cell>
          <cell r="P422">
            <v>85250000</v>
          </cell>
          <cell r="Q422">
            <v>0</v>
          </cell>
          <cell r="R422">
            <v>-53370000</v>
          </cell>
          <cell r="S422">
            <v>28600000</v>
          </cell>
          <cell r="T422">
            <v>23150000</v>
          </cell>
        </row>
        <row r="423">
          <cell r="B423">
            <v>3015166.6666666665</v>
          </cell>
          <cell r="C423">
            <v>3015166.6666666665</v>
          </cell>
          <cell r="D423">
            <v>3015166.6666666665</v>
          </cell>
          <cell r="E423">
            <v>3015166.6666666665</v>
          </cell>
          <cell r="F423">
            <v>3015166.6666666665</v>
          </cell>
          <cell r="G423">
            <v>3015166.6666666665</v>
          </cell>
          <cell r="H423">
            <v>3015166.6666666665</v>
          </cell>
          <cell r="I423">
            <v>3015166.6666666665</v>
          </cell>
          <cell r="J423">
            <v>3015166.6666666665</v>
          </cell>
          <cell r="K423">
            <v>3015166.6666666665</v>
          </cell>
          <cell r="L423">
            <v>3015166.6666666665</v>
          </cell>
          <cell r="M423">
            <v>3015166.6666666665</v>
          </cell>
          <cell r="N423">
            <v>36182000.000000007</v>
          </cell>
          <cell r="O423" t="str">
            <v>Admin Expenses</v>
          </cell>
          <cell r="P423">
            <v>128656474.99999994</v>
          </cell>
          <cell r="Q423">
            <v>0</v>
          </cell>
        </row>
        <row r="424">
          <cell r="B424">
            <v>538178.35778849502</v>
          </cell>
          <cell r="C424">
            <v>545279.40365888865</v>
          </cell>
          <cell r="D424">
            <v>546159.11057164613</v>
          </cell>
          <cell r="E424">
            <v>550766.9760380591</v>
          </cell>
          <cell r="F424">
            <v>533902.17678276927</v>
          </cell>
          <cell r="G424">
            <v>536128.40429160511</v>
          </cell>
          <cell r="H424">
            <v>543219.37853817036</v>
          </cell>
          <cell r="I424">
            <v>528543.1866506486</v>
          </cell>
          <cell r="J424">
            <v>533418.02417513914</v>
          </cell>
          <cell r="K424">
            <v>530651.1719569487</v>
          </cell>
          <cell r="L424">
            <v>530141.54451475514</v>
          </cell>
          <cell r="M424">
            <v>532607.77613354754</v>
          </cell>
          <cell r="N424">
            <v>6448995.5111006722</v>
          </cell>
          <cell r="O424" t="str">
            <v>Depreciation</v>
          </cell>
          <cell r="P424">
            <v>36182000.000000007</v>
          </cell>
          <cell r="Q424">
            <v>0</v>
          </cell>
        </row>
        <row r="425">
          <cell r="B425">
            <v>0</v>
          </cell>
          <cell r="C425">
            <v>0</v>
          </cell>
          <cell r="D425">
            <v>0</v>
          </cell>
          <cell r="E425">
            <v>0</v>
          </cell>
          <cell r="F425">
            <v>0</v>
          </cell>
          <cell r="G425">
            <v>0</v>
          </cell>
          <cell r="H425">
            <v>0</v>
          </cell>
          <cell r="I425">
            <v>0</v>
          </cell>
          <cell r="J425">
            <v>0</v>
          </cell>
          <cell r="K425">
            <v>0</v>
          </cell>
          <cell r="L425">
            <v>0</v>
          </cell>
          <cell r="M425">
            <v>0</v>
          </cell>
          <cell r="N425">
            <v>0</v>
          </cell>
          <cell r="O425" t="str">
            <v>Financial Charges - Working Capital</v>
          </cell>
          <cell r="P425">
            <v>7199999.9999999991</v>
          </cell>
          <cell r="Q425">
            <v>0</v>
          </cell>
        </row>
        <row r="426">
          <cell r="B426">
            <v>0</v>
          </cell>
          <cell r="C426">
            <v>0</v>
          </cell>
          <cell r="D426">
            <v>0</v>
          </cell>
          <cell r="E426">
            <v>0</v>
          </cell>
          <cell r="F426">
            <v>0</v>
          </cell>
          <cell r="G426">
            <v>0</v>
          </cell>
          <cell r="H426">
            <v>0</v>
          </cell>
          <cell r="I426">
            <v>0</v>
          </cell>
          <cell r="J426">
            <v>0</v>
          </cell>
          <cell r="K426">
            <v>0</v>
          </cell>
          <cell r="L426">
            <v>0</v>
          </cell>
          <cell r="M426">
            <v>0</v>
          </cell>
          <cell r="N426">
            <v>0</v>
          </cell>
          <cell r="O426" t="str">
            <v>F/C- W.Cap - On the basis of Cash flow</v>
          </cell>
        </row>
        <row r="427">
          <cell r="B427">
            <v>0</v>
          </cell>
          <cell r="C427">
            <v>0</v>
          </cell>
          <cell r="D427">
            <v>0</v>
          </cell>
          <cell r="E427">
            <v>0</v>
          </cell>
          <cell r="F427">
            <v>0</v>
          </cell>
          <cell r="G427">
            <v>0</v>
          </cell>
          <cell r="H427">
            <v>0</v>
          </cell>
          <cell r="I427">
            <v>0</v>
          </cell>
          <cell r="J427">
            <v>0</v>
          </cell>
          <cell r="K427">
            <v>0</v>
          </cell>
          <cell r="L427">
            <v>0</v>
          </cell>
          <cell r="M427">
            <v>0</v>
          </cell>
          <cell r="N427">
            <v>0</v>
          </cell>
          <cell r="O427" t="str">
            <v>F/C- W.Cap - On the basis of Cash flow</v>
          </cell>
        </row>
        <row r="428">
          <cell r="B428">
            <v>373734.97068645485</v>
          </cell>
          <cell r="C428">
            <v>378666.25254089496</v>
          </cell>
          <cell r="D428">
            <v>379277.16011919873</v>
          </cell>
          <cell r="E428">
            <v>382477.06669309665</v>
          </cell>
          <cell r="F428">
            <v>370765.40054358984</v>
          </cell>
          <cell r="G428">
            <v>372311.39186917018</v>
          </cell>
          <cell r="H428">
            <v>377235.67954039614</v>
          </cell>
          <cell r="I428">
            <v>367043.87961850601</v>
          </cell>
          <cell r="J428">
            <v>370429.18345495773</v>
          </cell>
          <cell r="K428">
            <v>368507.75830343668</v>
          </cell>
          <cell r="L428">
            <v>368153.85035746882</v>
          </cell>
          <cell r="M428">
            <v>369866.51120385248</v>
          </cell>
          <cell r="N428">
            <v>4478469.104931023</v>
          </cell>
          <cell r="O428" t="str">
            <v>Financial Charges - Capital Exp</v>
          </cell>
          <cell r="P428">
            <v>0</v>
          </cell>
          <cell r="Q428">
            <v>0</v>
          </cell>
        </row>
        <row r="429">
          <cell r="B429">
            <v>0</v>
          </cell>
          <cell r="C429">
            <v>0</v>
          </cell>
          <cell r="D429">
            <v>0</v>
          </cell>
          <cell r="E429">
            <v>0</v>
          </cell>
          <cell r="F429">
            <v>0</v>
          </cell>
          <cell r="G429">
            <v>0</v>
          </cell>
          <cell r="H429">
            <v>0</v>
          </cell>
          <cell r="I429">
            <v>0</v>
          </cell>
          <cell r="J429">
            <v>0</v>
          </cell>
          <cell r="K429">
            <v>0</v>
          </cell>
          <cell r="L429">
            <v>0</v>
          </cell>
          <cell r="M429">
            <v>0</v>
          </cell>
          <cell r="N429">
            <v>0</v>
          </cell>
          <cell r="O429" t="str">
            <v>Charity &amp; Donation</v>
          </cell>
          <cell r="P429">
            <v>5000000</v>
          </cell>
          <cell r="Q429">
            <v>0</v>
          </cell>
        </row>
        <row r="430">
          <cell r="B430">
            <v>3589774.5550159286</v>
          </cell>
          <cell r="C430">
            <v>3922511.6023490066</v>
          </cell>
          <cell r="D430">
            <v>3549138.8696840252</v>
          </cell>
          <cell r="E430">
            <v>4070928.0358714508</v>
          </cell>
          <cell r="F430">
            <v>2866161.5121403583</v>
          </cell>
          <cell r="G430">
            <v>3244173.7403808953</v>
          </cell>
          <cell r="H430">
            <v>4444926.430905452</v>
          </cell>
          <cell r="I430">
            <v>2828698.7636283087</v>
          </cell>
          <cell r="J430">
            <v>3271629.4725080747</v>
          </cell>
          <cell r="K430">
            <v>3403642.5566826407</v>
          </cell>
          <cell r="L430">
            <v>2989231.6872532275</v>
          </cell>
          <cell r="M430">
            <v>3664069.5858620517</v>
          </cell>
          <cell r="N430">
            <v>41844886.812281415</v>
          </cell>
        </row>
        <row r="431">
          <cell r="B431">
            <v>1364114.3309060526</v>
          </cell>
          <cell r="C431">
            <v>1490554.4088926227</v>
          </cell>
          <cell r="D431">
            <v>1348672.7704799294</v>
          </cell>
          <cell r="E431">
            <v>1546952.6536311514</v>
          </cell>
          <cell r="F431">
            <v>1089141.3746133363</v>
          </cell>
          <cell r="G431">
            <v>1232786.0213447402</v>
          </cell>
          <cell r="H431">
            <v>1689072.0437440719</v>
          </cell>
          <cell r="I431">
            <v>1074905.5301787574</v>
          </cell>
          <cell r="J431">
            <v>1243219.1995530683</v>
          </cell>
          <cell r="K431">
            <v>1293384.1715394033</v>
          </cell>
          <cell r="L431">
            <v>1135908.0411562263</v>
          </cell>
          <cell r="M431">
            <v>1392346.4426275797</v>
          </cell>
          <cell r="N431">
            <v>15901056.98866694</v>
          </cell>
          <cell r="P431">
            <v>42437948.501138672</v>
          </cell>
          <cell r="Q431">
            <v>0</v>
          </cell>
        </row>
        <row r="432">
          <cell r="B432">
            <v>25676692.131063595</v>
          </cell>
          <cell r="C432">
            <v>26487901.584108077</v>
          </cell>
          <cell r="D432">
            <v>33794137.827521466</v>
          </cell>
          <cell r="E432">
            <v>34912014.648900419</v>
          </cell>
          <cell r="F432">
            <v>31345860.380746718</v>
          </cell>
          <cell r="G432">
            <v>25196289.474553071</v>
          </cell>
          <cell r="H432">
            <v>27065343.449394755</v>
          </cell>
          <cell r="I432">
            <v>28760081.276742883</v>
          </cell>
          <cell r="J432">
            <v>30529585.796357904</v>
          </cell>
          <cell r="K432">
            <v>25407075.575149097</v>
          </cell>
          <cell r="L432">
            <v>33084325.039948344</v>
          </cell>
          <cell r="M432">
            <v>26144780.232493695</v>
          </cell>
          <cell r="N432">
            <v>348404087.41697997</v>
          </cell>
          <cell r="P432">
            <v>16126420.430432698</v>
          </cell>
          <cell r="Q432">
            <v>0</v>
          </cell>
        </row>
        <row r="434">
          <cell r="B434">
            <v>508150380.38909876</v>
          </cell>
        </row>
        <row r="435">
          <cell r="B435">
            <v>15000000</v>
          </cell>
          <cell r="C435">
            <v>15000000</v>
          </cell>
          <cell r="D435">
            <v>15000000</v>
          </cell>
          <cell r="E435">
            <v>5000000</v>
          </cell>
          <cell r="F435">
            <v>5000000</v>
          </cell>
          <cell r="G435">
            <v>5000000</v>
          </cell>
          <cell r="H435">
            <v>5000000</v>
          </cell>
          <cell r="I435">
            <v>5000000</v>
          </cell>
          <cell r="J435">
            <v>5000000</v>
          </cell>
          <cell r="K435">
            <v>5000000</v>
          </cell>
          <cell r="L435">
            <v>5000000</v>
          </cell>
          <cell r="M435">
            <v>5000000</v>
          </cell>
          <cell r="N435">
            <v>90000000</v>
          </cell>
        </row>
        <row r="436">
          <cell r="B436">
            <v>1400000</v>
          </cell>
          <cell r="C436">
            <v>1400000</v>
          </cell>
          <cell r="D436">
            <v>1400000</v>
          </cell>
          <cell r="E436">
            <v>1400000</v>
          </cell>
          <cell r="F436">
            <v>1400000</v>
          </cell>
          <cell r="G436">
            <v>1400000</v>
          </cell>
          <cell r="H436">
            <v>1400000</v>
          </cell>
          <cell r="I436">
            <v>1400000</v>
          </cell>
          <cell r="J436">
            <v>1400000</v>
          </cell>
          <cell r="K436">
            <v>1400000</v>
          </cell>
          <cell r="L436">
            <v>1400000</v>
          </cell>
          <cell r="M436">
            <v>1400000</v>
          </cell>
          <cell r="N436">
            <v>16800000</v>
          </cell>
          <cell r="S436" t="str">
            <v>T</v>
          </cell>
          <cell r="T436" t="str">
            <v>D</v>
          </cell>
        </row>
        <row r="437">
          <cell r="B437">
            <v>537328</v>
          </cell>
          <cell r="C437">
            <v>427928</v>
          </cell>
          <cell r="D437">
            <v>507960</v>
          </cell>
          <cell r="E437">
            <v>9525448</v>
          </cell>
          <cell r="F437">
            <v>9587968</v>
          </cell>
          <cell r="G437">
            <v>9511316</v>
          </cell>
          <cell r="H437">
            <v>2546760</v>
          </cell>
          <cell r="I437">
            <v>474808</v>
          </cell>
          <cell r="J437">
            <v>570076</v>
          </cell>
          <cell r="K437">
            <v>427928</v>
          </cell>
          <cell r="L437">
            <v>474808</v>
          </cell>
          <cell r="M437">
            <v>507960</v>
          </cell>
          <cell r="N437">
            <v>35100288</v>
          </cell>
          <cell r="O437">
            <v>12000000</v>
          </cell>
          <cell r="P437">
            <v>28000000</v>
          </cell>
          <cell r="Q437">
            <v>-90000000</v>
          </cell>
          <cell r="S437">
            <v>12000000</v>
          </cell>
          <cell r="T437">
            <v>10000000</v>
          </cell>
        </row>
        <row r="438">
          <cell r="P438">
            <v>35100288</v>
          </cell>
          <cell r="Q438">
            <v>0</v>
          </cell>
          <cell r="S438">
            <v>0</v>
          </cell>
          <cell r="T438">
            <v>0</v>
          </cell>
        </row>
        <row r="439">
          <cell r="B439">
            <v>43703417.067849085</v>
          </cell>
          <cell r="C439">
            <v>44514626.520893559</v>
          </cell>
          <cell r="D439">
            <v>51820862.764306948</v>
          </cell>
          <cell r="E439">
            <v>52938739.585685909</v>
          </cell>
          <cell r="F439">
            <v>49372585.317532204</v>
          </cell>
          <cell r="G439">
            <v>43223014.411338553</v>
          </cell>
          <cell r="H439">
            <v>45092068.386180237</v>
          </cell>
          <cell r="I439">
            <v>46786806.213528365</v>
          </cell>
          <cell r="J439">
            <v>48556310.733143389</v>
          </cell>
          <cell r="K439">
            <v>43433800.511934578</v>
          </cell>
          <cell r="L439">
            <v>51111049.976733834</v>
          </cell>
          <cell r="M439">
            <v>44171505.16927918</v>
          </cell>
          <cell r="N439">
            <v>564724786.65840578</v>
          </cell>
        </row>
        <row r="440">
          <cell r="B440">
            <v>5300000</v>
          </cell>
          <cell r="P440">
            <v>759964656.93157113</v>
          </cell>
          <cell r="Q440">
            <v>-90000000.000000119</v>
          </cell>
          <cell r="S440">
            <v>12000000</v>
          </cell>
          <cell r="T440">
            <v>10000000</v>
          </cell>
          <cell r="U440">
            <v>22000000</v>
          </cell>
        </row>
        <row r="442">
          <cell r="B442">
            <v>914</v>
          </cell>
          <cell r="C442">
            <v>945</v>
          </cell>
          <cell r="D442">
            <v>976</v>
          </cell>
          <cell r="E442">
            <v>1007</v>
          </cell>
          <cell r="F442">
            <v>1038</v>
          </cell>
          <cell r="G442">
            <v>1069</v>
          </cell>
          <cell r="H442">
            <v>1100</v>
          </cell>
          <cell r="I442">
            <v>1131</v>
          </cell>
          <cell r="J442">
            <v>1162</v>
          </cell>
          <cell r="K442">
            <v>1193</v>
          </cell>
          <cell r="L442">
            <v>1224</v>
          </cell>
          <cell r="M442">
            <v>1255</v>
          </cell>
          <cell r="N442" t="str">
            <v>Total</v>
          </cell>
        </row>
        <row r="443">
          <cell r="B443">
            <v>5794666.666666667</v>
          </cell>
          <cell r="C443">
            <v>5794666.666666667</v>
          </cell>
          <cell r="D443">
            <v>5794666.666666667</v>
          </cell>
          <cell r="E443">
            <v>5794666.666666667</v>
          </cell>
          <cell r="F443">
            <v>5794666.666666667</v>
          </cell>
          <cell r="G443">
            <v>5794666.666666667</v>
          </cell>
          <cell r="H443">
            <v>5794666.666666667</v>
          </cell>
          <cell r="I443">
            <v>5794666.666666667</v>
          </cell>
          <cell r="J443">
            <v>5794666.666666667</v>
          </cell>
          <cell r="K443">
            <v>5794666.666666667</v>
          </cell>
          <cell r="L443">
            <v>5794666.666666667</v>
          </cell>
          <cell r="M443">
            <v>5794666.666666667</v>
          </cell>
          <cell r="N443">
            <v>69535999.999999985</v>
          </cell>
        </row>
        <row r="444">
          <cell r="B444">
            <v>0</v>
          </cell>
          <cell r="C444">
            <v>0</v>
          </cell>
          <cell r="D444">
            <v>0</v>
          </cell>
          <cell r="E444">
            <v>0</v>
          </cell>
          <cell r="F444">
            <v>0</v>
          </cell>
          <cell r="G444">
            <v>0</v>
          </cell>
          <cell r="H444">
            <v>0</v>
          </cell>
          <cell r="I444">
            <v>0</v>
          </cell>
          <cell r="J444">
            <v>0</v>
          </cell>
          <cell r="K444">
            <v>0</v>
          </cell>
          <cell r="L444">
            <v>0</v>
          </cell>
          <cell r="M444">
            <v>0</v>
          </cell>
          <cell r="N444">
            <v>0</v>
          </cell>
          <cell r="O444">
            <v>-422</v>
          </cell>
        </row>
        <row r="445">
          <cell r="B445">
            <v>5794666.666666667</v>
          </cell>
          <cell r="C445">
            <v>5794666.666666667</v>
          </cell>
          <cell r="D445">
            <v>5794666.666666667</v>
          </cell>
          <cell r="E445">
            <v>5794666.666666667</v>
          </cell>
          <cell r="F445">
            <v>5794666.666666667</v>
          </cell>
          <cell r="G445">
            <v>5794666.666666667</v>
          </cell>
          <cell r="H445">
            <v>5794666.666666667</v>
          </cell>
          <cell r="I445">
            <v>5794666.666666667</v>
          </cell>
          <cell r="J445">
            <v>5794666.666666667</v>
          </cell>
          <cell r="K445">
            <v>5794666.666666667</v>
          </cell>
          <cell r="L445">
            <v>5794666.666666667</v>
          </cell>
          <cell r="M445">
            <v>5794666.666666667</v>
          </cell>
          <cell r="N445">
            <v>69535999.999999985</v>
          </cell>
        </row>
        <row r="447">
          <cell r="B447">
            <v>0</v>
          </cell>
          <cell r="C447">
            <v>0</v>
          </cell>
          <cell r="D447">
            <v>0</v>
          </cell>
          <cell r="E447">
            <v>0</v>
          </cell>
          <cell r="F447">
            <v>0</v>
          </cell>
          <cell r="G447">
            <v>0</v>
          </cell>
          <cell r="H447">
            <v>0</v>
          </cell>
          <cell r="I447">
            <v>0</v>
          </cell>
          <cell r="J447">
            <v>0</v>
          </cell>
          <cell r="K447">
            <v>0</v>
          </cell>
          <cell r="L447">
            <v>0</v>
          </cell>
          <cell r="M447">
            <v>0</v>
          </cell>
          <cell r="N447">
            <v>0</v>
          </cell>
        </row>
        <row r="448">
          <cell r="B448">
            <v>0</v>
          </cell>
          <cell r="C448">
            <v>0</v>
          </cell>
          <cell r="D448">
            <v>0</v>
          </cell>
          <cell r="E448">
            <v>0</v>
          </cell>
          <cell r="F448">
            <v>0</v>
          </cell>
          <cell r="G448">
            <v>0</v>
          </cell>
          <cell r="H448">
            <v>0</v>
          </cell>
          <cell r="I448">
            <v>0</v>
          </cell>
          <cell r="J448">
            <v>0</v>
          </cell>
          <cell r="K448">
            <v>0</v>
          </cell>
          <cell r="L448">
            <v>0</v>
          </cell>
          <cell r="M448">
            <v>0</v>
          </cell>
          <cell r="N448">
            <v>0</v>
          </cell>
          <cell r="O448">
            <v>1</v>
          </cell>
        </row>
        <row r="449">
          <cell r="B449">
            <v>0</v>
          </cell>
          <cell r="C449">
            <v>0</v>
          </cell>
          <cell r="D449">
            <v>0</v>
          </cell>
          <cell r="E449">
            <v>0</v>
          </cell>
          <cell r="F449">
            <v>0</v>
          </cell>
          <cell r="G449">
            <v>0</v>
          </cell>
          <cell r="H449">
            <v>0</v>
          </cell>
          <cell r="I449">
            <v>0</v>
          </cell>
          <cell r="J449">
            <v>0</v>
          </cell>
          <cell r="K449">
            <v>0</v>
          </cell>
          <cell r="L449">
            <v>0</v>
          </cell>
          <cell r="M449">
            <v>0</v>
          </cell>
          <cell r="N449">
            <v>0</v>
          </cell>
        </row>
        <row r="451">
          <cell r="B451">
            <v>5794666.666666667</v>
          </cell>
          <cell r="C451">
            <v>5794666.666666667</v>
          </cell>
          <cell r="D451">
            <v>5794666.666666667</v>
          </cell>
          <cell r="E451">
            <v>5794666.666666667</v>
          </cell>
          <cell r="F451">
            <v>5794666.666666667</v>
          </cell>
          <cell r="G451">
            <v>5794666.666666667</v>
          </cell>
          <cell r="H451">
            <v>5794666.666666667</v>
          </cell>
          <cell r="I451">
            <v>5794666.666666667</v>
          </cell>
          <cell r="J451">
            <v>5794666.666666667</v>
          </cell>
          <cell r="K451">
            <v>5794666.666666667</v>
          </cell>
          <cell r="L451">
            <v>5794666.666666667</v>
          </cell>
          <cell r="M451">
            <v>5794666.666666667</v>
          </cell>
          <cell r="N451">
            <v>69535999.999999985</v>
          </cell>
        </row>
        <row r="452">
          <cell r="N452">
            <v>0</v>
          </cell>
        </row>
        <row r="454">
          <cell r="B454">
            <v>914</v>
          </cell>
          <cell r="C454">
            <v>945</v>
          </cell>
          <cell r="D454">
            <v>976</v>
          </cell>
          <cell r="E454">
            <v>1007</v>
          </cell>
          <cell r="F454">
            <v>1038</v>
          </cell>
          <cell r="G454">
            <v>1069</v>
          </cell>
          <cell r="H454">
            <v>1100</v>
          </cell>
          <cell r="I454">
            <v>1131</v>
          </cell>
          <cell r="J454">
            <v>1162</v>
          </cell>
          <cell r="K454">
            <v>1193</v>
          </cell>
          <cell r="L454">
            <v>1224</v>
          </cell>
          <cell r="M454">
            <v>1255</v>
          </cell>
          <cell r="N454" t="str">
            <v>Total</v>
          </cell>
        </row>
        <row r="456">
          <cell r="B456">
            <v>1385795.8224409525</v>
          </cell>
          <cell r="C456">
            <v>1385795.8224409525</v>
          </cell>
          <cell r="D456">
            <v>1385795.8224409525</v>
          </cell>
          <cell r="E456">
            <v>1385795.8224409525</v>
          </cell>
          <cell r="F456">
            <v>1385795.8224409525</v>
          </cell>
          <cell r="G456">
            <v>1385795.8224409525</v>
          </cell>
          <cell r="H456">
            <v>1385795.8224409525</v>
          </cell>
          <cell r="I456">
            <v>1385795.8224409525</v>
          </cell>
          <cell r="J456">
            <v>1385795.8224409525</v>
          </cell>
          <cell r="K456">
            <v>1385795.8224409525</v>
          </cell>
          <cell r="L456">
            <v>1385795.8224409525</v>
          </cell>
          <cell r="M456">
            <v>1385795.8224409525</v>
          </cell>
          <cell r="N456">
            <v>16629549.869291427</v>
          </cell>
        </row>
        <row r="457">
          <cell r="N457">
            <v>0</v>
          </cell>
          <cell r="O457" t="str">
            <v>Salaries &amp; Allowances</v>
          </cell>
        </row>
        <row r="458">
          <cell r="B458">
            <v>5794666.666666667</v>
          </cell>
          <cell r="C458">
            <v>5794666.666666667</v>
          </cell>
          <cell r="D458">
            <v>5794666.666666667</v>
          </cell>
          <cell r="E458">
            <v>5794666.666666667</v>
          </cell>
          <cell r="F458">
            <v>5794666.666666667</v>
          </cell>
          <cell r="G458">
            <v>5794666.666666667</v>
          </cell>
          <cell r="H458">
            <v>5794666.666666667</v>
          </cell>
          <cell r="I458">
            <v>5794666.666666667</v>
          </cell>
          <cell r="J458">
            <v>5794666.666666667</v>
          </cell>
          <cell r="K458">
            <v>5794666.666666667</v>
          </cell>
          <cell r="L458">
            <v>5794666.666666667</v>
          </cell>
          <cell r="M458">
            <v>5794666.666666667</v>
          </cell>
          <cell r="N458">
            <v>69535999.999999985</v>
          </cell>
          <cell r="O458" t="str">
            <v xml:space="preserve">Utilities </v>
          </cell>
        </row>
        <row r="459">
          <cell r="B459">
            <v>865255.99077355838</v>
          </cell>
          <cell r="C459">
            <v>865255.99077355838</v>
          </cell>
          <cell r="D459">
            <v>865255.99077355838</v>
          </cell>
          <cell r="E459">
            <v>865255.99077355838</v>
          </cell>
          <cell r="F459">
            <v>865255.99077355838</v>
          </cell>
          <cell r="G459">
            <v>865255.99077355838</v>
          </cell>
          <cell r="H459">
            <v>865255.99077355838</v>
          </cell>
          <cell r="I459">
            <v>865255.99077355838</v>
          </cell>
          <cell r="J459">
            <v>865255.99077355838</v>
          </cell>
          <cell r="K459">
            <v>865255.99077355838</v>
          </cell>
          <cell r="L459">
            <v>865255.99077355838</v>
          </cell>
          <cell r="M459">
            <v>865255.99077355838</v>
          </cell>
          <cell r="N459">
            <v>10383071.889282702</v>
          </cell>
          <cell r="O459" t="str">
            <v>Depreciation  -  See below</v>
          </cell>
        </row>
        <row r="460">
          <cell r="N460">
            <v>0</v>
          </cell>
          <cell r="O460" t="str">
            <v>Other Factory Overhead</v>
          </cell>
        </row>
        <row r="461">
          <cell r="B461">
            <v>8045718.4798811786</v>
          </cell>
          <cell r="C461">
            <v>8045718.4798811786</v>
          </cell>
          <cell r="D461">
            <v>8045718.4798811786</v>
          </cell>
          <cell r="E461">
            <v>8045718.4798811786</v>
          </cell>
          <cell r="F461">
            <v>8045718.4798811786</v>
          </cell>
          <cell r="G461">
            <v>8045718.4798811786</v>
          </cell>
          <cell r="H461">
            <v>8045718.4798811786</v>
          </cell>
          <cell r="I461">
            <v>8045718.4798811786</v>
          </cell>
          <cell r="J461">
            <v>8045718.4798811786</v>
          </cell>
          <cell r="K461">
            <v>8045718.4798811786</v>
          </cell>
          <cell r="L461">
            <v>8045718.4798811786</v>
          </cell>
          <cell r="M461">
            <v>8045718.4798811786</v>
          </cell>
          <cell r="N461">
            <v>96548621.758574113</v>
          </cell>
        </row>
        <row r="463">
          <cell r="B463">
            <v>0</v>
          </cell>
          <cell r="C463">
            <v>0</v>
          </cell>
          <cell r="D463">
            <v>0</v>
          </cell>
          <cell r="E463">
            <v>0</v>
          </cell>
          <cell r="F463">
            <v>0</v>
          </cell>
          <cell r="G463">
            <v>0</v>
          </cell>
          <cell r="H463">
            <v>0</v>
          </cell>
          <cell r="I463">
            <v>0</v>
          </cell>
          <cell r="J463">
            <v>0</v>
          </cell>
          <cell r="K463">
            <v>0</v>
          </cell>
          <cell r="L463">
            <v>0</v>
          </cell>
          <cell r="M463">
            <v>0</v>
          </cell>
          <cell r="N463">
            <v>0</v>
          </cell>
        </row>
        <row r="464">
          <cell r="B464">
            <v>3340000</v>
          </cell>
          <cell r="C464">
            <v>5850000</v>
          </cell>
          <cell r="D464">
            <v>180000</v>
          </cell>
          <cell r="E464">
            <v>748750</v>
          </cell>
          <cell r="F464">
            <v>3322500</v>
          </cell>
          <cell r="G464">
            <v>3553750</v>
          </cell>
          <cell r="H464">
            <v>6980000</v>
          </cell>
          <cell r="I464">
            <v>50000</v>
          </cell>
          <cell r="J464">
            <v>50000</v>
          </cell>
          <cell r="K464">
            <v>5625000</v>
          </cell>
          <cell r="L464">
            <v>3250000</v>
          </cell>
          <cell r="M464">
            <v>550000</v>
          </cell>
          <cell r="N464">
            <v>33500000</v>
          </cell>
          <cell r="O464" t="str">
            <v>Selling Expenses</v>
          </cell>
        </row>
        <row r="465">
          <cell r="B465">
            <v>0</v>
          </cell>
          <cell r="C465">
            <v>0</v>
          </cell>
          <cell r="D465">
            <v>0</v>
          </cell>
          <cell r="E465">
            <v>0</v>
          </cell>
          <cell r="F465">
            <v>0</v>
          </cell>
          <cell r="G465">
            <v>0</v>
          </cell>
          <cell r="H465">
            <v>0</v>
          </cell>
          <cell r="I465">
            <v>0</v>
          </cell>
          <cell r="J465">
            <v>0</v>
          </cell>
          <cell r="K465">
            <v>0</v>
          </cell>
          <cell r="L465">
            <v>0</v>
          </cell>
          <cell r="M465">
            <v>0</v>
          </cell>
          <cell r="N465">
            <v>0</v>
          </cell>
          <cell r="O465" t="str">
            <v>Advertisement expenses</v>
          </cell>
        </row>
        <row r="466">
          <cell r="B466">
            <v>0</v>
          </cell>
          <cell r="C466">
            <v>0</v>
          </cell>
          <cell r="D466">
            <v>0</v>
          </cell>
          <cell r="E466">
            <v>0</v>
          </cell>
          <cell r="F466">
            <v>0</v>
          </cell>
          <cell r="G466">
            <v>0</v>
          </cell>
          <cell r="H466">
            <v>0</v>
          </cell>
          <cell r="I466">
            <v>0</v>
          </cell>
          <cell r="J466">
            <v>0</v>
          </cell>
          <cell r="K466">
            <v>0</v>
          </cell>
          <cell r="L466">
            <v>0</v>
          </cell>
          <cell r="M466">
            <v>0</v>
          </cell>
          <cell r="N466">
            <v>0</v>
          </cell>
          <cell r="O466" t="str">
            <v>Admin Expenses</v>
          </cell>
        </row>
        <row r="467">
          <cell r="B467">
            <v>61821.642211505015</v>
          </cell>
          <cell r="C467">
            <v>54720.596341111312</v>
          </cell>
          <cell r="D467">
            <v>53840.889428353745</v>
          </cell>
          <cell r="E467">
            <v>49233.023961940838</v>
          </cell>
          <cell r="F467">
            <v>66097.823217230602</v>
          </cell>
          <cell r="G467">
            <v>63871.595708394918</v>
          </cell>
          <cell r="H467">
            <v>56780.621461829563</v>
          </cell>
          <cell r="I467">
            <v>71456.813349351432</v>
          </cell>
          <cell r="J467">
            <v>66581.975824860856</v>
          </cell>
          <cell r="K467">
            <v>69348.82804305121</v>
          </cell>
          <cell r="L467">
            <v>69858.455485244849</v>
          </cell>
          <cell r="M467">
            <v>67392.223866452434</v>
          </cell>
          <cell r="N467">
            <v>751004.48889932688</v>
          </cell>
          <cell r="O467" t="str">
            <v>Depreciation</v>
          </cell>
        </row>
        <row r="468">
          <cell r="B468">
            <v>0</v>
          </cell>
          <cell r="C468">
            <v>0</v>
          </cell>
          <cell r="D468">
            <v>0</v>
          </cell>
          <cell r="E468">
            <v>0</v>
          </cell>
          <cell r="F468">
            <v>0</v>
          </cell>
          <cell r="G468">
            <v>0</v>
          </cell>
          <cell r="H468">
            <v>0</v>
          </cell>
          <cell r="I468">
            <v>0</v>
          </cell>
          <cell r="J468">
            <v>0</v>
          </cell>
          <cell r="K468">
            <v>0</v>
          </cell>
          <cell r="L468">
            <v>0</v>
          </cell>
          <cell r="M468">
            <v>0</v>
          </cell>
          <cell r="N468">
            <v>0</v>
          </cell>
          <cell r="O468" t="str">
            <v>Financial Charges - Working Capital</v>
          </cell>
        </row>
        <row r="469">
          <cell r="B469">
            <v>0</v>
          </cell>
          <cell r="C469">
            <v>0</v>
          </cell>
          <cell r="D469">
            <v>0</v>
          </cell>
          <cell r="E469">
            <v>0</v>
          </cell>
          <cell r="F469">
            <v>0</v>
          </cell>
          <cell r="G469">
            <v>0</v>
          </cell>
          <cell r="H469">
            <v>0</v>
          </cell>
          <cell r="I469">
            <v>0</v>
          </cell>
          <cell r="J469">
            <v>0</v>
          </cell>
          <cell r="K469">
            <v>0</v>
          </cell>
          <cell r="L469">
            <v>0</v>
          </cell>
          <cell r="M469">
            <v>0</v>
          </cell>
          <cell r="N469">
            <v>0</v>
          </cell>
          <cell r="O469" t="str">
            <v>F/C- W.Cap - On the basis of Cash flow</v>
          </cell>
        </row>
        <row r="470">
          <cell r="B470">
            <v>0</v>
          </cell>
          <cell r="C470">
            <v>0</v>
          </cell>
          <cell r="D470">
            <v>0</v>
          </cell>
          <cell r="E470">
            <v>0</v>
          </cell>
          <cell r="F470">
            <v>0</v>
          </cell>
          <cell r="G470">
            <v>0</v>
          </cell>
          <cell r="H470">
            <v>0</v>
          </cell>
          <cell r="I470">
            <v>0</v>
          </cell>
          <cell r="J470">
            <v>0</v>
          </cell>
          <cell r="K470">
            <v>0</v>
          </cell>
          <cell r="L470">
            <v>0</v>
          </cell>
          <cell r="M470">
            <v>0</v>
          </cell>
          <cell r="N470">
            <v>0</v>
          </cell>
          <cell r="O470" t="str">
            <v>F/C- W.Cap - On the basis of Cash flow</v>
          </cell>
        </row>
        <row r="471">
          <cell r="B471">
            <v>42931.695980211822</v>
          </cell>
          <cell r="C471">
            <v>38000.414125771742</v>
          </cell>
          <cell r="D471">
            <v>37389.506547467885</v>
          </cell>
          <cell r="E471">
            <v>34189.599973570032</v>
          </cell>
          <cell r="F471">
            <v>45901.266123076806</v>
          </cell>
          <cell r="G471">
            <v>44355.274797496466</v>
          </cell>
          <cell r="H471">
            <v>39430.987126270535</v>
          </cell>
          <cell r="I471">
            <v>49622.787048160717</v>
          </cell>
          <cell r="J471">
            <v>46237.483211708925</v>
          </cell>
          <cell r="K471">
            <v>48158.90836323001</v>
          </cell>
          <cell r="L471">
            <v>48512.816309197813</v>
          </cell>
          <cell r="M471">
            <v>46800.155462814197</v>
          </cell>
          <cell r="N471">
            <v>521530.89506897703</v>
          </cell>
          <cell r="O471" t="str">
            <v>Financial Charges - Capital Exp</v>
          </cell>
        </row>
        <row r="472">
          <cell r="B472">
            <v>0</v>
          </cell>
          <cell r="C472">
            <v>0</v>
          </cell>
          <cell r="D472">
            <v>0</v>
          </cell>
          <cell r="E472">
            <v>0</v>
          </cell>
          <cell r="F472">
            <v>0</v>
          </cell>
          <cell r="G472">
            <v>0</v>
          </cell>
          <cell r="H472">
            <v>0</v>
          </cell>
          <cell r="I472">
            <v>0</v>
          </cell>
          <cell r="J472">
            <v>0</v>
          </cell>
          <cell r="K472">
            <v>0</v>
          </cell>
          <cell r="L472">
            <v>0</v>
          </cell>
          <cell r="M472">
            <v>0</v>
          </cell>
          <cell r="N472">
            <v>0</v>
          </cell>
          <cell r="O472" t="str">
            <v>Charity &amp; Donation</v>
          </cell>
        </row>
        <row r="473">
          <cell r="B473">
            <v>-29905.625785854187</v>
          </cell>
          <cell r="C473">
            <v>-154804.00939961255</v>
          </cell>
          <cell r="D473">
            <v>128770.52132494061</v>
          </cell>
          <cell r="E473">
            <v>100723.40992695613</v>
          </cell>
          <cell r="F473">
            <v>-25096.35879037097</v>
          </cell>
          <cell r="G473">
            <v>-36470.247848650171</v>
          </cell>
          <cell r="H473">
            <v>-108960.06339482868</v>
          </cell>
          <cell r="I473">
            <v>236296.53701470076</v>
          </cell>
          <cell r="J473">
            <v>236709.54408274789</v>
          </cell>
          <cell r="K473">
            <v>-42274.869785737734</v>
          </cell>
          <cell r="L473">
            <v>76431.95344485424</v>
          </cell>
          <cell r="M473">
            <v>211640.89806811302</v>
          </cell>
          <cell r="N473">
            <v>593061.68885725841</v>
          </cell>
        </row>
        <row r="474">
          <cell r="B474">
            <v>-11364.137798624592</v>
          </cell>
          <cell r="C474">
            <v>-58825.523571852769</v>
          </cell>
          <cell r="D474">
            <v>48932.798103477435</v>
          </cell>
          <cell r="E474">
            <v>38274.895772243326</v>
          </cell>
          <cell r="F474">
            <v>-9536.6163403409646</v>
          </cell>
          <cell r="G474">
            <v>-13858.694182487068</v>
          </cell>
          <cell r="H474">
            <v>-41404.824090034897</v>
          </cell>
          <cell r="I474">
            <v>89792.684065586291</v>
          </cell>
          <cell r="J474">
            <v>89949.626751444186</v>
          </cell>
          <cell r="K474">
            <v>-16064.450518580328</v>
          </cell>
          <cell r="L474">
            <v>29044.142309044608</v>
          </cell>
          <cell r="M474">
            <v>80423.541265882959</v>
          </cell>
          <cell r="N474">
            <v>225363.44176575818</v>
          </cell>
        </row>
        <row r="475">
          <cell r="B475">
            <v>3403483.5746072382</v>
          </cell>
          <cell r="C475">
            <v>5729091.4774954189</v>
          </cell>
          <cell r="D475">
            <v>448933.71540423972</v>
          </cell>
          <cell r="E475">
            <v>971170.92963471031</v>
          </cell>
          <cell r="F475">
            <v>3399866.1142095951</v>
          </cell>
          <cell r="G475">
            <v>3611647.9284747541</v>
          </cell>
          <cell r="H475">
            <v>6925846.7211032361</v>
          </cell>
          <cell r="I475">
            <v>497168.82147779921</v>
          </cell>
          <cell r="J475">
            <v>489478.62987076188</v>
          </cell>
          <cell r="K475">
            <v>5684168.4161019623</v>
          </cell>
          <cell r="L475">
            <v>3473847.3675483414</v>
          </cell>
          <cell r="M475">
            <v>956256.81866326253</v>
          </cell>
          <cell r="N475">
            <v>35590960.514591321</v>
          </cell>
        </row>
        <row r="478">
          <cell r="B478">
            <v>0</v>
          </cell>
          <cell r="C478">
            <v>0</v>
          </cell>
          <cell r="D478">
            <v>0</v>
          </cell>
          <cell r="E478">
            <v>0</v>
          </cell>
          <cell r="F478">
            <v>0</v>
          </cell>
          <cell r="G478">
            <v>0</v>
          </cell>
          <cell r="H478">
            <v>0</v>
          </cell>
          <cell r="I478">
            <v>0</v>
          </cell>
          <cell r="J478">
            <v>0</v>
          </cell>
          <cell r="K478">
            <v>0</v>
          </cell>
          <cell r="L478">
            <v>0</v>
          </cell>
          <cell r="M478">
            <v>0</v>
          </cell>
          <cell r="N478">
            <v>0</v>
          </cell>
        </row>
        <row r="479">
          <cell r="B479">
            <v>933333.33333333337</v>
          </cell>
          <cell r="C479">
            <v>933333.33333333337</v>
          </cell>
          <cell r="D479">
            <v>933333.33333333337</v>
          </cell>
          <cell r="E479">
            <v>933333.33333333337</v>
          </cell>
          <cell r="F479">
            <v>933333.33333333337</v>
          </cell>
          <cell r="G479">
            <v>933333.33333333337</v>
          </cell>
          <cell r="H479">
            <v>933333.33333333337</v>
          </cell>
          <cell r="I479">
            <v>933333.33333333337</v>
          </cell>
          <cell r="J479">
            <v>933333.33333333337</v>
          </cell>
          <cell r="K479">
            <v>933333.33333333337</v>
          </cell>
          <cell r="L479">
            <v>933333.33333333337</v>
          </cell>
          <cell r="M479">
            <v>933333.33333333337</v>
          </cell>
          <cell r="N479">
            <v>11200000.000000002</v>
          </cell>
          <cell r="O479">
            <v>19408750</v>
          </cell>
        </row>
        <row r="480">
          <cell r="B480">
            <v>0</v>
          </cell>
          <cell r="C480">
            <v>0</v>
          </cell>
          <cell r="D480">
            <v>0</v>
          </cell>
          <cell r="E480">
            <v>0</v>
          </cell>
          <cell r="F480">
            <v>0</v>
          </cell>
          <cell r="G480">
            <v>0</v>
          </cell>
          <cell r="H480">
            <v>0</v>
          </cell>
          <cell r="I480">
            <v>0</v>
          </cell>
          <cell r="J480">
            <v>0</v>
          </cell>
          <cell r="K480">
            <v>0</v>
          </cell>
          <cell r="L480">
            <v>0</v>
          </cell>
          <cell r="M480">
            <v>0</v>
          </cell>
          <cell r="N480">
            <v>0</v>
          </cell>
          <cell r="O480">
            <v>10000000.000000002</v>
          </cell>
        </row>
        <row r="481">
          <cell r="O481">
            <v>29408750</v>
          </cell>
        </row>
        <row r="483">
          <cell r="B483">
            <v>11449202.054488417</v>
          </cell>
          <cell r="C483">
            <v>13774809.957376597</v>
          </cell>
          <cell r="D483">
            <v>8494652.195285419</v>
          </cell>
          <cell r="E483">
            <v>9016889.4095158894</v>
          </cell>
          <cell r="F483">
            <v>11445584.594090775</v>
          </cell>
          <cell r="G483">
            <v>11657366.408355933</v>
          </cell>
          <cell r="H483">
            <v>14971565.200984415</v>
          </cell>
          <cell r="I483">
            <v>8542887.3013589773</v>
          </cell>
          <cell r="J483">
            <v>8535197.1097519398</v>
          </cell>
          <cell r="K483">
            <v>13729886.895983141</v>
          </cell>
          <cell r="L483">
            <v>11519565.84742952</v>
          </cell>
          <cell r="M483">
            <v>9001975.2985444404</v>
          </cell>
          <cell r="N483">
            <v>132139582.27316543</v>
          </cell>
        </row>
        <row r="488">
          <cell r="B488">
            <v>914</v>
          </cell>
          <cell r="C488">
            <v>945</v>
          </cell>
          <cell r="D488">
            <v>976</v>
          </cell>
          <cell r="E488">
            <v>1007</v>
          </cell>
          <cell r="F488">
            <v>1038</v>
          </cell>
          <cell r="G488">
            <v>1069</v>
          </cell>
          <cell r="H488">
            <v>1100</v>
          </cell>
          <cell r="I488">
            <v>1131</v>
          </cell>
          <cell r="J488">
            <v>1162</v>
          </cell>
          <cell r="K488">
            <v>1193</v>
          </cell>
          <cell r="L488">
            <v>1224</v>
          </cell>
          <cell r="M488">
            <v>1255</v>
          </cell>
          <cell r="N488" t="str">
            <v>Total</v>
          </cell>
          <cell r="O488" t="str">
            <v>Jul ~ Dec</v>
          </cell>
          <cell r="P488" t="str">
            <v>Jan ~ Jun</v>
          </cell>
        </row>
        <row r="489">
          <cell r="Q489" t="str">
            <v>Selling Expenses</v>
          </cell>
        </row>
        <row r="490">
          <cell r="B490">
            <v>4716537.5094517833</v>
          </cell>
          <cell r="C490">
            <v>4825810.0553567894</v>
          </cell>
          <cell r="D490">
            <v>4843714.4884970682</v>
          </cell>
          <cell r="E490">
            <v>4872148.2111430261</v>
          </cell>
          <cell r="F490">
            <v>4706057.5212955838</v>
          </cell>
          <cell r="G490">
            <v>4667035.8775320202</v>
          </cell>
          <cell r="H490">
            <v>4806417.0365934977</v>
          </cell>
          <cell r="I490">
            <v>4719198.6145617524</v>
          </cell>
          <cell r="J490">
            <v>4781941.4535826249</v>
          </cell>
          <cell r="K490">
            <v>4768724.3505052468</v>
          </cell>
          <cell r="L490">
            <v>4742345.8814959452</v>
          </cell>
          <cell r="M490">
            <v>4687798.4706351412</v>
          </cell>
          <cell r="N490">
            <v>57137729.470650472</v>
          </cell>
          <cell r="O490">
            <v>28631303.66327627</v>
          </cell>
          <cell r="P490">
            <v>28506425.807374209</v>
          </cell>
          <cell r="Q490" t="str">
            <v>CKD - Toyota</v>
          </cell>
        </row>
        <row r="491">
          <cell r="B491">
            <v>0</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t="str">
            <v>CKD - Daihatsu</v>
          </cell>
        </row>
        <row r="492">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t="str">
            <v>Parts - Daihaitsu</v>
          </cell>
        </row>
        <row r="493">
          <cell r="B493">
            <v>545312.82388154941</v>
          </cell>
          <cell r="C493">
            <v>436040.27797654417</v>
          </cell>
          <cell r="D493">
            <v>418135.84483626514</v>
          </cell>
          <cell r="E493">
            <v>389702.12219030695</v>
          </cell>
          <cell r="F493">
            <v>555792.8120377498</v>
          </cell>
          <cell r="G493">
            <v>594814.45580131351</v>
          </cell>
          <cell r="H493">
            <v>455433.29673983448</v>
          </cell>
          <cell r="I493">
            <v>542651.71877158002</v>
          </cell>
          <cell r="J493">
            <v>479908.87975070754</v>
          </cell>
          <cell r="K493">
            <v>493125.98282808578</v>
          </cell>
          <cell r="L493">
            <v>519504.45183738845</v>
          </cell>
          <cell r="M493">
            <v>574051.86269819131</v>
          </cell>
          <cell r="N493">
            <v>6004474.5293495171</v>
          </cell>
          <cell r="O493">
            <v>2939798.336723729</v>
          </cell>
          <cell r="P493">
            <v>3064676.1926257876</v>
          </cell>
          <cell r="Q493" t="str">
            <v>Toyota CBU</v>
          </cell>
        </row>
        <row r="494">
          <cell r="B494">
            <v>5261850.333333333</v>
          </cell>
          <cell r="C494">
            <v>5261850.333333334</v>
          </cell>
          <cell r="D494">
            <v>5261850.333333333</v>
          </cell>
          <cell r="E494">
            <v>5261850.333333333</v>
          </cell>
          <cell r="F494">
            <v>5261850.333333334</v>
          </cell>
          <cell r="G494">
            <v>5261850.333333334</v>
          </cell>
          <cell r="H494">
            <v>5261850.3333333321</v>
          </cell>
          <cell r="I494">
            <v>5261850.3333333321</v>
          </cell>
          <cell r="J494">
            <v>5261850.3333333321</v>
          </cell>
          <cell r="K494">
            <v>5261850.3333333321</v>
          </cell>
          <cell r="L494">
            <v>5261850.333333334</v>
          </cell>
          <cell r="M494">
            <v>5261850.3333333321</v>
          </cell>
          <cell r="N494">
            <v>63142203.999999985</v>
          </cell>
          <cell r="O494">
            <v>31571102</v>
          </cell>
          <cell r="P494">
            <v>31571101.999999996</v>
          </cell>
        </row>
        <row r="495">
          <cell r="Q495" t="str">
            <v>Adveritisement Expenses</v>
          </cell>
        </row>
        <row r="496">
          <cell r="B496">
            <v>728296.41355494794</v>
          </cell>
          <cell r="C496">
            <v>1056994.3530255042</v>
          </cell>
          <cell r="D496">
            <v>8259495.3286153795</v>
          </cell>
          <cell r="E496">
            <v>8669096.3705023527</v>
          </cell>
          <cell r="F496">
            <v>6696618.7668775115</v>
          </cell>
          <cell r="G496">
            <v>720652.70014865487</v>
          </cell>
          <cell r="H496">
            <v>924864.2476054685</v>
          </cell>
          <cell r="I496">
            <v>4450720.1157747423</v>
          </cell>
          <cell r="J496">
            <v>5555007.3231571959</v>
          </cell>
          <cell r="K496">
            <v>736354.75913109025</v>
          </cell>
          <cell r="L496">
            <v>8167755.9847718347</v>
          </cell>
          <cell r="M496">
            <v>1057947.3628533899</v>
          </cell>
          <cell r="N496">
            <v>47023803.726018071</v>
          </cell>
          <cell r="O496">
            <v>26131153.932724345</v>
          </cell>
          <cell r="P496">
            <v>20892649.793293722</v>
          </cell>
          <cell r="Q496" t="str">
            <v>CKD - Toyota</v>
          </cell>
        </row>
        <row r="497">
          <cell r="B497">
            <v>3267178.539035792</v>
          </cell>
          <cell r="C497">
            <v>5722453.4291495159</v>
          </cell>
          <cell r="D497">
            <v>176075.49012767742</v>
          </cell>
          <cell r="E497">
            <v>732425.1290727692</v>
          </cell>
          <cell r="F497">
            <v>3235949.5154735856</v>
          </cell>
          <cell r="G497">
            <v>3461175.4975513183</v>
          </cell>
          <cell r="H497">
            <v>6775244.8701212984</v>
          </cell>
          <cell r="I497">
            <v>48533.272708605291</v>
          </cell>
          <cell r="J497">
            <v>48533.272708605291</v>
          </cell>
          <cell r="K497">
            <v>5459993.1797180949</v>
          </cell>
          <cell r="L497">
            <v>3154662.7260593437</v>
          </cell>
          <cell r="M497">
            <v>533865.99979465816</v>
          </cell>
          <cell r="N497">
            <v>32616090.921521265</v>
          </cell>
          <cell r="O497">
            <v>16595257.600410657</v>
          </cell>
          <cell r="P497">
            <v>16020833.321110606</v>
          </cell>
          <cell r="Q497" t="str">
            <v>CKD - Daihatsu</v>
          </cell>
        </row>
        <row r="498">
          <cell r="B498">
            <v>72821.460964208469</v>
          </cell>
          <cell r="C498">
            <v>127546.57085048489</v>
          </cell>
          <cell r="D498">
            <v>3924.509872322612</v>
          </cell>
          <cell r="E498">
            <v>16324.870927230866</v>
          </cell>
          <cell r="F498">
            <v>86550.484526414497</v>
          </cell>
          <cell r="G498">
            <v>92574.502448681873</v>
          </cell>
          <cell r="H498">
            <v>204755.12987870167</v>
          </cell>
          <cell r="I498">
            <v>1466.7272913947111</v>
          </cell>
          <cell r="J498">
            <v>1466.7272913947111</v>
          </cell>
          <cell r="K498">
            <v>165006.82028190501</v>
          </cell>
          <cell r="L498">
            <v>95337.273940656218</v>
          </cell>
          <cell r="M498">
            <v>16134.000205341823</v>
          </cell>
          <cell r="N498">
            <v>883909.07847873739</v>
          </cell>
          <cell r="O498">
            <v>399742.39958934317</v>
          </cell>
          <cell r="P498">
            <v>484166.67888939416</v>
          </cell>
          <cell r="Q498" t="str">
            <v>Parts - Daihaitsu</v>
          </cell>
        </row>
        <row r="499">
          <cell r="B499">
            <v>84203.586445051988</v>
          </cell>
          <cell r="C499">
            <v>95505.646974495947</v>
          </cell>
          <cell r="D499">
            <v>713004.67138462048</v>
          </cell>
          <cell r="E499">
            <v>693403.62949764938</v>
          </cell>
          <cell r="F499">
            <v>790881.23312249</v>
          </cell>
          <cell r="G499">
            <v>91847.299851345189</v>
          </cell>
          <cell r="H499">
            <v>87635.752394531388</v>
          </cell>
          <cell r="I499">
            <v>511779.8842252575</v>
          </cell>
          <cell r="J499">
            <v>557492.67684280383</v>
          </cell>
          <cell r="K499">
            <v>76145.24086890975</v>
          </cell>
          <cell r="L499">
            <v>894744.01522816648</v>
          </cell>
          <cell r="M499">
            <v>129552.63714661001</v>
          </cell>
          <cell r="N499">
            <v>4726196.2739819326</v>
          </cell>
          <cell r="O499">
            <v>2468846.0672756531</v>
          </cell>
          <cell r="P499">
            <v>2257350.206706279</v>
          </cell>
          <cell r="Q499" t="str">
            <v>CBU</v>
          </cell>
        </row>
        <row r="500">
          <cell r="B500">
            <v>4152500.0000000005</v>
          </cell>
          <cell r="C500">
            <v>7002500.0000000009</v>
          </cell>
          <cell r="D500">
            <v>9152500</v>
          </cell>
          <cell r="E500">
            <v>10111250.000000002</v>
          </cell>
          <cell r="F500">
            <v>10810000.000000002</v>
          </cell>
          <cell r="G500">
            <v>4366250</v>
          </cell>
          <cell r="H500">
            <v>7992500</v>
          </cell>
          <cell r="I500">
            <v>5012500</v>
          </cell>
          <cell r="J500">
            <v>6162500</v>
          </cell>
          <cell r="K500">
            <v>6437500</v>
          </cell>
          <cell r="L500">
            <v>12312500.000000002</v>
          </cell>
          <cell r="M500">
            <v>1737499.9999999998</v>
          </cell>
          <cell r="N500">
            <v>85250000</v>
          </cell>
          <cell r="O500">
            <v>45595000</v>
          </cell>
          <cell r="P500">
            <v>39655000</v>
          </cell>
        </row>
        <row r="501">
          <cell r="Q501" t="str">
            <v>Admin Expenses</v>
          </cell>
        </row>
        <row r="502">
          <cell r="B502">
            <v>9610261.4690381344</v>
          </cell>
          <cell r="C502">
            <v>9832911.6091950051</v>
          </cell>
          <cell r="D502">
            <v>9869393.092399193</v>
          </cell>
          <cell r="E502">
            <v>9927328.7090709955</v>
          </cell>
          <cell r="F502">
            <v>9588907.7903762609</v>
          </cell>
          <cell r="G502">
            <v>9509398.5743956808</v>
          </cell>
          <cell r="H502">
            <v>9793397.0329585802</v>
          </cell>
          <cell r="I502">
            <v>9615683.6491548289</v>
          </cell>
          <cell r="J502">
            <v>9743526.3912282288</v>
          </cell>
          <cell r="K502">
            <v>9716595.6573620625</v>
          </cell>
          <cell r="L502">
            <v>9662847.7578013577</v>
          </cell>
          <cell r="M502">
            <v>9551703.7501938995</v>
          </cell>
          <cell r="N502">
            <v>116421955.4831742</v>
          </cell>
          <cell r="O502">
            <v>58338201.244475268</v>
          </cell>
          <cell r="P502">
            <v>58083754.238698952</v>
          </cell>
          <cell r="Q502" t="str">
            <v>CKD - Toyota</v>
          </cell>
        </row>
        <row r="503">
          <cell r="B503">
            <v>0</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t="str">
            <v>CKD - Daihatsu</v>
          </cell>
        </row>
        <row r="504">
          <cell r="B504">
            <v>0</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t="str">
            <v>Parts - Daihaitsu</v>
          </cell>
        </row>
        <row r="505">
          <cell r="B505">
            <v>1111111.44762853</v>
          </cell>
          <cell r="C505">
            <v>888461.3074716602</v>
          </cell>
          <cell r="D505">
            <v>851979.82426747109</v>
          </cell>
          <cell r="E505">
            <v>794044.20759567025</v>
          </cell>
          <cell r="F505">
            <v>1132465.1262904038</v>
          </cell>
          <cell r="G505">
            <v>1211974.3422709841</v>
          </cell>
          <cell r="H505">
            <v>927975.88370808354</v>
          </cell>
          <cell r="I505">
            <v>1105689.2675118342</v>
          </cell>
          <cell r="J505">
            <v>977846.52543843572</v>
          </cell>
          <cell r="K505">
            <v>1004777.2593046015</v>
          </cell>
          <cell r="L505">
            <v>1058525.1588653075</v>
          </cell>
          <cell r="M505">
            <v>1169669.1664727647</v>
          </cell>
          <cell r="N505">
            <v>12234519.516825749</v>
          </cell>
          <cell r="O505">
            <v>5990036.2555247201</v>
          </cell>
          <cell r="P505">
            <v>6244483.2613010267</v>
          </cell>
          <cell r="Q505" t="str">
            <v>Toyota CBU</v>
          </cell>
        </row>
        <row r="506">
          <cell r="B506">
            <v>10721372.916666664</v>
          </cell>
          <cell r="C506">
            <v>10721372.916666666</v>
          </cell>
          <cell r="D506">
            <v>10721372.916666664</v>
          </cell>
          <cell r="E506">
            <v>10721372.916666666</v>
          </cell>
          <cell r="F506">
            <v>10721372.916666664</v>
          </cell>
          <cell r="G506">
            <v>10721372.916666664</v>
          </cell>
          <cell r="H506">
            <v>10721372.916666664</v>
          </cell>
          <cell r="I506">
            <v>10721372.916666662</v>
          </cell>
          <cell r="J506">
            <v>10721372.916666664</v>
          </cell>
          <cell r="K506">
            <v>10721372.916666664</v>
          </cell>
          <cell r="L506">
            <v>10721372.916666664</v>
          </cell>
          <cell r="M506">
            <v>10721372.916666664</v>
          </cell>
          <cell r="N506">
            <v>128656474.99999996</v>
          </cell>
          <cell r="O506">
            <v>64328237.499999985</v>
          </cell>
          <cell r="P506">
            <v>64328237.499999978</v>
          </cell>
        </row>
        <row r="507">
          <cell r="Q507" t="str">
            <v>Depreciaiton Expenses</v>
          </cell>
        </row>
        <row r="508">
          <cell r="B508">
            <v>2702689.3164353976</v>
          </cell>
          <cell r="C508">
            <v>2765305.1107135783</v>
          </cell>
          <cell r="D508">
            <v>2775564.7810900123</v>
          </cell>
          <cell r="E508">
            <v>2791857.9873388163</v>
          </cell>
          <cell r="F508">
            <v>2696684.0314208358</v>
          </cell>
          <cell r="G508">
            <v>2674323.6919772951</v>
          </cell>
          <cell r="H508">
            <v>2754192.4450091408</v>
          </cell>
          <cell r="I508">
            <v>2704214.1936013722</v>
          </cell>
          <cell r="J508">
            <v>2740167.3478728514</v>
          </cell>
          <cell r="K508">
            <v>2732593.630244216</v>
          </cell>
          <cell r="L508">
            <v>2717478.1337104784</v>
          </cell>
          <cell r="M508">
            <v>2686221.1566850073</v>
          </cell>
          <cell r="N508">
            <v>32741291.826099001</v>
          </cell>
          <cell r="O508">
            <v>16406424.918975934</v>
          </cell>
          <cell r="P508">
            <v>16334866.907123065</v>
          </cell>
          <cell r="Q508" t="str">
            <v>CKD - Toyota</v>
          </cell>
        </row>
        <row r="509">
          <cell r="B509">
            <v>0</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t="str">
            <v>CKD - Daihatsu</v>
          </cell>
        </row>
        <row r="510">
          <cell r="N510">
            <v>0</v>
          </cell>
          <cell r="O510">
            <v>0</v>
          </cell>
          <cell r="P510">
            <v>0</v>
          </cell>
          <cell r="Q510" t="str">
            <v>Parts - Daihaitsu</v>
          </cell>
        </row>
        <row r="511">
          <cell r="B511">
            <v>312477.35023126879</v>
          </cell>
          <cell r="C511">
            <v>249861.55595308839</v>
          </cell>
          <cell r="D511">
            <v>239601.88557665399</v>
          </cell>
          <cell r="E511">
            <v>223308.67932785</v>
          </cell>
          <cell r="F511">
            <v>318482.63524583122</v>
          </cell>
          <cell r="G511">
            <v>340842.97468937142</v>
          </cell>
          <cell r="H511">
            <v>260974.22165752549</v>
          </cell>
          <cell r="I511">
            <v>310952.47306529415</v>
          </cell>
          <cell r="J511">
            <v>274999.31879381498</v>
          </cell>
          <cell r="K511">
            <v>282573.0364224505</v>
          </cell>
          <cell r="L511">
            <v>297688.53295618866</v>
          </cell>
          <cell r="M511">
            <v>328945.50998165912</v>
          </cell>
          <cell r="N511">
            <v>3440708.1739009968</v>
          </cell>
          <cell r="O511">
            <v>1684575.0810240638</v>
          </cell>
          <cell r="P511">
            <v>1756133.092876933</v>
          </cell>
          <cell r="Q511" t="str">
            <v>Toyota CBU</v>
          </cell>
        </row>
        <row r="512">
          <cell r="B512">
            <v>3015166.6666666665</v>
          </cell>
          <cell r="C512">
            <v>3015166.6666666665</v>
          </cell>
          <cell r="D512">
            <v>3015166.666666666</v>
          </cell>
          <cell r="E512">
            <v>3015166.666666666</v>
          </cell>
          <cell r="F512">
            <v>3015166.666666667</v>
          </cell>
          <cell r="G512">
            <v>3015166.6666666665</v>
          </cell>
          <cell r="H512">
            <v>3015166.666666666</v>
          </cell>
          <cell r="I512">
            <v>3015166.6666666665</v>
          </cell>
          <cell r="J512">
            <v>3015166.6666666665</v>
          </cell>
          <cell r="K512">
            <v>3015166.6666666665</v>
          </cell>
          <cell r="L512">
            <v>3015166.666666667</v>
          </cell>
          <cell r="M512">
            <v>3015166.6666666665</v>
          </cell>
          <cell r="N512">
            <v>36182000</v>
          </cell>
          <cell r="O512">
            <v>18091000</v>
          </cell>
          <cell r="P512">
            <v>18090999.999999996</v>
          </cell>
        </row>
        <row r="513">
          <cell r="Q513" t="str">
            <v>Financial  Charges -Capital Exp</v>
          </cell>
        </row>
        <row r="514">
          <cell r="B514">
            <v>0</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t="str">
            <v>CKD - Toyota</v>
          </cell>
        </row>
        <row r="515">
          <cell r="B515">
            <v>0</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t="str">
            <v>CKD - Daihatsu</v>
          </cell>
        </row>
        <row r="516">
          <cell r="O516">
            <v>0</v>
          </cell>
          <cell r="P516">
            <v>0</v>
          </cell>
          <cell r="Q516" t="str">
            <v>Parts - Daihaitsu</v>
          </cell>
        </row>
        <row r="517">
          <cell r="O517">
            <v>0</v>
          </cell>
          <cell r="P517">
            <v>0</v>
          </cell>
          <cell r="Q517" t="str">
            <v>Toyota CBU</v>
          </cell>
        </row>
        <row r="518">
          <cell r="B518">
            <v>0</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row>
        <row r="519">
          <cell r="Q519" t="str">
            <v>Financial. Charges - Working Capital</v>
          </cell>
        </row>
        <row r="520">
          <cell r="B520">
            <v>482404.14502184925</v>
          </cell>
          <cell r="C520">
            <v>500093.05899224273</v>
          </cell>
          <cell r="D520">
            <v>502758.27500108577</v>
          </cell>
          <cell r="E520">
            <v>509976.18082393525</v>
          </cell>
          <cell r="F520">
            <v>477507.75782574253</v>
          </cell>
          <cell r="G520">
            <v>475522.93191278144</v>
          </cell>
          <cell r="H520">
            <v>496201.66105324955</v>
          </cell>
          <cell r="I520">
            <v>474034.81972427724</v>
          </cell>
          <cell r="J520">
            <v>484767.44876841555</v>
          </cell>
          <cell r="K520">
            <v>480920.01958029502</v>
          </cell>
          <cell r="L520">
            <v>477800.47150196694</v>
          </cell>
          <cell r="M520">
            <v>474501.88816479599</v>
          </cell>
          <cell r="N520">
            <v>5836488.6583706383</v>
          </cell>
          <cell r="O520">
            <v>2948262.3495776374</v>
          </cell>
          <cell r="P520">
            <v>2888226.3087929999</v>
          </cell>
          <cell r="Q520" t="str">
            <v>CKD - Toyota</v>
          </cell>
        </row>
        <row r="521">
          <cell r="B521">
            <v>60473.755293825867</v>
          </cell>
          <cell r="C521">
            <v>53527.532337999808</v>
          </cell>
          <cell r="D521">
            <v>52667.005527819281</v>
          </cell>
          <cell r="E521">
            <v>48159.604580924555</v>
          </cell>
          <cell r="F521">
            <v>64375.987664004839</v>
          </cell>
          <cell r="G521">
            <v>62207.752952627627</v>
          </cell>
          <cell r="H521">
            <v>55114.987719421209</v>
          </cell>
          <cell r="I521">
            <v>69360.660183439599</v>
          </cell>
          <cell r="J521">
            <v>64628.823803714731</v>
          </cell>
          <cell r="K521">
            <v>67314.511668711566</v>
          </cell>
          <cell r="L521">
            <v>67809.189421347022</v>
          </cell>
          <cell r="M521">
            <v>65415.303586998278</v>
          </cell>
          <cell r="N521">
            <v>731055.11474083434</v>
          </cell>
          <cell r="O521">
            <v>341411.63835720194</v>
          </cell>
          <cell r="P521">
            <v>389643.4763836324</v>
          </cell>
          <cell r="Q521" t="str">
            <v>CKD - Daihatsu</v>
          </cell>
        </row>
        <row r="522">
          <cell r="B522">
            <v>1347.8869176791541</v>
          </cell>
          <cell r="C522">
            <v>1193.0640031115108</v>
          </cell>
          <cell r="D522">
            <v>1173.8839005344691</v>
          </cell>
          <cell r="E522">
            <v>1073.4193810162919</v>
          </cell>
          <cell r="F522">
            <v>1721.8355532257633</v>
          </cell>
          <cell r="G522">
            <v>1663.8427557672949</v>
          </cell>
          <cell r="H522">
            <v>1665.6337424083536</v>
          </cell>
          <cell r="I522">
            <v>2096.1531659118332</v>
          </cell>
          <cell r="J522">
            <v>1953.1520211461259</v>
          </cell>
          <cell r="K522">
            <v>2034.3163743396417</v>
          </cell>
          <cell r="L522">
            <v>2049.2660638978236</v>
          </cell>
          <cell r="M522">
            <v>1976.9202794541557</v>
          </cell>
          <cell r="N522">
            <v>19949.374158492421</v>
          </cell>
          <cell r="O522">
            <v>8173.9325113344839</v>
          </cell>
          <cell r="P522">
            <v>11775.441647157933</v>
          </cell>
          <cell r="Q522" t="str">
            <v>Parts - Daihaitsu</v>
          </cell>
        </row>
        <row r="523">
          <cell r="B523">
            <v>55774.212766645731</v>
          </cell>
          <cell r="C523">
            <v>45186.344666645986</v>
          </cell>
          <cell r="D523">
            <v>43400.83557056039</v>
          </cell>
          <cell r="E523">
            <v>40790.7952141239</v>
          </cell>
          <cell r="F523">
            <v>56394.418957026806</v>
          </cell>
          <cell r="G523">
            <v>60605.472378823724</v>
          </cell>
          <cell r="H523">
            <v>47017.71748492081</v>
          </cell>
          <cell r="I523">
            <v>54508.366926371309</v>
          </cell>
          <cell r="J523">
            <v>48650.575406723568</v>
          </cell>
          <cell r="K523">
            <v>49731.15237665367</v>
          </cell>
          <cell r="L523">
            <v>52341.073012788278</v>
          </cell>
          <cell r="M523">
            <v>58105.887968751478</v>
          </cell>
          <cell r="N523">
            <v>612506.85273003567</v>
          </cell>
          <cell r="O523">
            <v>302152.07955382654</v>
          </cell>
          <cell r="P523">
            <v>310354.77317620913</v>
          </cell>
          <cell r="Q523" t="str">
            <v>Toyota CBU</v>
          </cell>
        </row>
        <row r="524">
          <cell r="B524">
            <v>599999.99999999988</v>
          </cell>
          <cell r="C524">
            <v>600000.00000000012</v>
          </cell>
          <cell r="D524">
            <v>600000</v>
          </cell>
          <cell r="E524">
            <v>600000</v>
          </cell>
          <cell r="F524">
            <v>599999.99999999988</v>
          </cell>
          <cell r="G524">
            <v>600000</v>
          </cell>
          <cell r="H524">
            <v>600000</v>
          </cell>
          <cell r="I524">
            <v>600000</v>
          </cell>
          <cell r="J524">
            <v>600000</v>
          </cell>
          <cell r="K524">
            <v>599999.99999999988</v>
          </cell>
          <cell r="L524">
            <v>600000.00000000012</v>
          </cell>
          <cell r="M524">
            <v>600000</v>
          </cell>
          <cell r="N524">
            <v>7200000.0000000009</v>
          </cell>
          <cell r="O524">
            <v>3600000.0000000005</v>
          </cell>
          <cell r="P524">
            <v>3599999.9999999995</v>
          </cell>
        </row>
        <row r="525">
          <cell r="Q525" t="str">
            <v>Charity &amp; Donation</v>
          </cell>
        </row>
        <row r="526">
          <cell r="B526">
            <v>335002.8784873953</v>
          </cell>
          <cell r="C526">
            <v>347286.84652239084</v>
          </cell>
          <cell r="D526">
            <v>349137.69097297621</v>
          </cell>
          <cell r="E526">
            <v>354150.12557217729</v>
          </cell>
          <cell r="F526">
            <v>331602.60960121016</v>
          </cell>
          <cell r="G526">
            <v>330224.25827276486</v>
          </cell>
          <cell r="H526">
            <v>344584.48684253445</v>
          </cell>
          <cell r="I526">
            <v>329190.84703074809</v>
          </cell>
          <cell r="J526">
            <v>336644.06164473307</v>
          </cell>
          <cell r="K526">
            <v>333972.23581964942</v>
          </cell>
          <cell r="L526">
            <v>331805.882987477</v>
          </cell>
          <cell r="M526">
            <v>329515.20011444169</v>
          </cell>
          <cell r="N526">
            <v>4053117.123868498</v>
          </cell>
          <cell r="O526">
            <v>2047404.4094289145</v>
          </cell>
          <cell r="P526">
            <v>2005712.7144395835</v>
          </cell>
          <cell r="Q526" t="str">
            <v>CKD - Toyota</v>
          </cell>
        </row>
        <row r="527">
          <cell r="B527">
            <v>41995.663398490193</v>
          </cell>
          <cell r="C527">
            <v>37171.897456944309</v>
          </cell>
          <cell r="D527">
            <v>36574.309394318952</v>
          </cell>
          <cell r="E527">
            <v>33444.169847864279</v>
          </cell>
          <cell r="F527">
            <v>44705.546988892253</v>
          </cell>
          <cell r="G527">
            <v>43199.828439324738</v>
          </cell>
          <cell r="H527">
            <v>38274.297027375847</v>
          </cell>
          <cell r="I527">
            <v>48167.125127388616</v>
          </cell>
          <cell r="J527">
            <v>44881.127641468564</v>
          </cell>
          <cell r="K527">
            <v>46746.188658827479</v>
          </cell>
          <cell r="L527">
            <v>47089.714875935439</v>
          </cell>
          <cell r="M527">
            <v>45427.294157637698</v>
          </cell>
          <cell r="N527">
            <v>507677.16301446845</v>
          </cell>
          <cell r="O527">
            <v>237091.41552583475</v>
          </cell>
          <cell r="P527">
            <v>270585.74748863367</v>
          </cell>
          <cell r="Q527" t="str">
            <v>CKD - Daihatsu</v>
          </cell>
        </row>
        <row r="528">
          <cell r="B528">
            <v>936.03258172163498</v>
          </cell>
          <cell r="C528">
            <v>828.51666882743802</v>
          </cell>
          <cell r="D528">
            <v>815.19715314893699</v>
          </cell>
          <cell r="E528">
            <v>745.43012570575831</v>
          </cell>
          <cell r="F528">
            <v>1195.7191341845578</v>
          </cell>
          <cell r="G528">
            <v>1155.4463581717325</v>
          </cell>
          <cell r="H528">
            <v>1156.69009889469</v>
          </cell>
          <cell r="I528">
            <v>1455.6619207721064</v>
          </cell>
          <cell r="J528">
            <v>1356.3555702403651</v>
          </cell>
          <cell r="K528">
            <v>1412.719704402529</v>
          </cell>
          <cell r="L528">
            <v>1423.1014332623774</v>
          </cell>
          <cell r="M528">
            <v>1372.8613051764971</v>
          </cell>
          <cell r="N528">
            <v>13853.732054508624</v>
          </cell>
          <cell r="O528">
            <v>5676.3420217600587</v>
          </cell>
          <cell r="P528">
            <v>8177.3900327485644</v>
          </cell>
          <cell r="Q528" t="str">
            <v>Parts - Daihaitsu</v>
          </cell>
        </row>
        <row r="529">
          <cell r="B529">
            <v>38732.092199059531</v>
          </cell>
          <cell r="C529">
            <v>31379.40601850416</v>
          </cell>
          <cell r="D529">
            <v>30139.469146222498</v>
          </cell>
          <cell r="E529">
            <v>28326.941120919382</v>
          </cell>
          <cell r="F529">
            <v>39162.790942379739</v>
          </cell>
          <cell r="G529">
            <v>42087.133596405358</v>
          </cell>
          <cell r="H529">
            <v>32651.192697861676</v>
          </cell>
          <cell r="I529">
            <v>37853.032587757858</v>
          </cell>
          <cell r="J529">
            <v>33785.121810224693</v>
          </cell>
          <cell r="K529">
            <v>34535.522483787281</v>
          </cell>
          <cell r="L529">
            <v>36347.967369991857</v>
          </cell>
          <cell r="M529">
            <v>40351.311089410745</v>
          </cell>
          <cell r="N529">
            <v>425351.98106252484</v>
          </cell>
          <cell r="O529">
            <v>209827.83302349068</v>
          </cell>
          <cell r="P529">
            <v>215524.14803903407</v>
          </cell>
          <cell r="Q529" t="str">
            <v>Toyota CBU</v>
          </cell>
        </row>
        <row r="530">
          <cell r="B530">
            <v>416666.66666666663</v>
          </cell>
          <cell r="C530">
            <v>416666.6666666668</v>
          </cell>
          <cell r="D530">
            <v>416666.66666666663</v>
          </cell>
          <cell r="E530">
            <v>416666.66666666669</v>
          </cell>
          <cell r="F530">
            <v>416666.66666666669</v>
          </cell>
          <cell r="G530">
            <v>416666.66666666674</v>
          </cell>
          <cell r="H530">
            <v>416666.66666666669</v>
          </cell>
          <cell r="I530">
            <v>416666.66666666669</v>
          </cell>
          <cell r="J530">
            <v>416666.66666666663</v>
          </cell>
          <cell r="K530">
            <v>416666.66666666669</v>
          </cell>
          <cell r="L530">
            <v>416666.66666666674</v>
          </cell>
          <cell r="M530">
            <v>416666.66666666663</v>
          </cell>
          <cell r="N530">
            <v>5000000</v>
          </cell>
          <cell r="O530">
            <v>2500000</v>
          </cell>
          <cell r="P530">
            <v>2500000.0000000005</v>
          </cell>
        </row>
        <row r="531">
          <cell r="Q531" t="str">
            <v>Other income</v>
          </cell>
        </row>
        <row r="532">
          <cell r="B532">
            <v>16400000</v>
          </cell>
          <cell r="C532">
            <v>16400000</v>
          </cell>
          <cell r="D532">
            <v>16400000</v>
          </cell>
          <cell r="E532">
            <v>6400000</v>
          </cell>
          <cell r="F532">
            <v>6400000</v>
          </cell>
          <cell r="G532">
            <v>6400000</v>
          </cell>
          <cell r="H532">
            <v>6400000</v>
          </cell>
          <cell r="I532">
            <v>6400000</v>
          </cell>
          <cell r="J532">
            <v>6400000</v>
          </cell>
          <cell r="K532">
            <v>6400000</v>
          </cell>
          <cell r="L532">
            <v>6400000</v>
          </cell>
          <cell r="M532">
            <v>6400000</v>
          </cell>
          <cell r="N532">
            <v>106800000</v>
          </cell>
          <cell r="O532">
            <v>68400000</v>
          </cell>
          <cell r="P532">
            <v>38400000</v>
          </cell>
          <cell r="Q532" t="str">
            <v>CKD - Toyota</v>
          </cell>
        </row>
        <row r="533">
          <cell r="B533">
            <v>933333.33333333337</v>
          </cell>
          <cell r="C533">
            <v>933333.33333333337</v>
          </cell>
          <cell r="D533">
            <v>933333.33333333337</v>
          </cell>
          <cell r="E533">
            <v>933333.33333333337</v>
          </cell>
          <cell r="F533">
            <v>933333.33333333337</v>
          </cell>
          <cell r="G533">
            <v>933333.33333333337</v>
          </cell>
          <cell r="H533">
            <v>933333.33333333337</v>
          </cell>
          <cell r="I533">
            <v>933333.33333333337</v>
          </cell>
          <cell r="J533">
            <v>933333.33333333337</v>
          </cell>
          <cell r="K533">
            <v>933333.33333333337</v>
          </cell>
          <cell r="L533">
            <v>933333.33333333337</v>
          </cell>
          <cell r="M533">
            <v>933333.33333333337</v>
          </cell>
          <cell r="N533">
            <v>11200000.000000002</v>
          </cell>
          <cell r="O533">
            <v>5600000</v>
          </cell>
          <cell r="P533">
            <v>5600000</v>
          </cell>
          <cell r="Q533" t="str">
            <v>CKD - Daihatsu</v>
          </cell>
        </row>
        <row r="534">
          <cell r="B534">
            <v>0</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t="str">
            <v>Parts - Daihaitsu</v>
          </cell>
        </row>
        <row r="535">
          <cell r="B535">
            <v>537328</v>
          </cell>
          <cell r="C535">
            <v>427928</v>
          </cell>
          <cell r="D535">
            <v>507960</v>
          </cell>
          <cell r="E535">
            <v>9525448</v>
          </cell>
          <cell r="F535">
            <v>9587968</v>
          </cell>
          <cell r="G535">
            <v>9511316</v>
          </cell>
          <cell r="H535">
            <v>2546760</v>
          </cell>
          <cell r="I535">
            <v>474808</v>
          </cell>
          <cell r="J535">
            <v>570076</v>
          </cell>
          <cell r="K535">
            <v>427928</v>
          </cell>
          <cell r="L535">
            <v>474808</v>
          </cell>
          <cell r="M535">
            <v>507960</v>
          </cell>
          <cell r="N535">
            <v>35100288</v>
          </cell>
          <cell r="O535">
            <v>30097948</v>
          </cell>
          <cell r="P535">
            <v>5002340</v>
          </cell>
          <cell r="Q535" t="str">
            <v>Toyota CBU</v>
          </cell>
        </row>
        <row r="536">
          <cell r="B536">
            <v>17870661.333333332</v>
          </cell>
          <cell r="C536">
            <v>17761261.333333332</v>
          </cell>
          <cell r="D536">
            <v>17841293.333333332</v>
          </cell>
          <cell r="E536">
            <v>16858781.333333332</v>
          </cell>
          <cell r="F536">
            <v>16921301.333333332</v>
          </cell>
          <cell r="G536">
            <v>16844649.333333332</v>
          </cell>
          <cell r="H536">
            <v>9880093.3333333321</v>
          </cell>
          <cell r="I536">
            <v>7808141.333333333</v>
          </cell>
          <cell r="J536">
            <v>7903409.333333333</v>
          </cell>
          <cell r="K536">
            <v>7761261.333333333</v>
          </cell>
          <cell r="L536">
            <v>7808141.333333333</v>
          </cell>
          <cell r="M536">
            <v>7841293.333333333</v>
          </cell>
          <cell r="N536">
            <v>153100288</v>
          </cell>
          <cell r="O536">
            <v>104097948</v>
          </cell>
          <cell r="P536">
            <v>49002340</v>
          </cell>
        </row>
        <row r="539">
          <cell r="B539">
            <v>914</v>
          </cell>
          <cell r="C539">
            <v>945</v>
          </cell>
          <cell r="D539">
            <v>976</v>
          </cell>
          <cell r="E539">
            <v>1007</v>
          </cell>
          <cell r="F539">
            <v>1038</v>
          </cell>
          <cell r="G539">
            <v>1069</v>
          </cell>
          <cell r="H539">
            <v>1100</v>
          </cell>
          <cell r="I539">
            <v>1131</v>
          </cell>
          <cell r="J539">
            <v>1162</v>
          </cell>
          <cell r="K539">
            <v>1193</v>
          </cell>
          <cell r="L539">
            <v>1224</v>
          </cell>
          <cell r="M539">
            <v>1255</v>
          </cell>
        </row>
        <row r="541">
          <cell r="B541">
            <v>5330.971806841444</v>
          </cell>
          <cell r="C541">
            <v>4450.6278387391867</v>
          </cell>
          <cell r="D541">
            <v>4327.5507084975143</v>
          </cell>
          <cell r="E541">
            <v>3880.9474753805712</v>
          </cell>
          <cell r="F541">
            <v>5576.0739588801307</v>
          </cell>
          <cell r="G541">
            <v>5384.2223576312035</v>
          </cell>
          <cell r="H541">
            <v>3880.9474753805712</v>
          </cell>
          <cell r="I541">
            <v>5106.5098360270676</v>
          </cell>
          <cell r="J541">
            <v>4709.8877128404993</v>
          </cell>
          <cell r="K541">
            <v>5160.8344087507594</v>
          </cell>
          <cell r="L541">
            <v>5216.3272518556068</v>
          </cell>
          <cell r="M541">
            <v>5063.8667476260061</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11150.091575091576</v>
          </cell>
          <cell r="C543">
            <v>9308.7920489296648</v>
          </cell>
          <cell r="D543">
            <v>9051.3678263455258</v>
          </cell>
          <cell r="E543">
            <v>8117.2666666666673</v>
          </cell>
          <cell r="F543">
            <v>11662.739463601532</v>
          </cell>
          <cell r="G543">
            <v>11261.468738438773</v>
          </cell>
          <cell r="H543">
            <v>8117.2666666666673</v>
          </cell>
          <cell r="I543">
            <v>10680.614035087719</v>
          </cell>
          <cell r="J543">
            <v>9851.0517799352765</v>
          </cell>
          <cell r="K543">
            <v>10794.237588652482</v>
          </cell>
          <cell r="L543">
            <v>10910.304659498208</v>
          </cell>
          <cell r="M543">
            <v>10591.423103688239</v>
          </cell>
        </row>
        <row r="544">
          <cell r="B544">
            <v>3328.5244606883934</v>
          </cell>
          <cell r="C544">
            <v>2778.859870849943</v>
          </cell>
          <cell r="D544">
            <v>2702.0136121556093</v>
          </cell>
          <cell r="E544">
            <v>2423.1658073811504</v>
          </cell>
          <cell r="F544">
            <v>3481.5600680763655</v>
          </cell>
          <cell r="G544">
            <v>3361.7727627374452</v>
          </cell>
          <cell r="H544">
            <v>2423.1658073811504</v>
          </cell>
          <cell r="I544">
            <v>3188.3760623436192</v>
          </cell>
          <cell r="J544">
            <v>2940.735203132464</v>
          </cell>
          <cell r="K544">
            <v>3222.2949566238703</v>
          </cell>
          <cell r="L544">
            <v>3256.9432894907936</v>
          </cell>
          <cell r="M544">
            <v>3161.7507925119394</v>
          </cell>
        </row>
        <row r="545">
          <cell r="B545">
            <v>19809.587842621411</v>
          </cell>
          <cell r="C545">
            <v>16538.279758518795</v>
          </cell>
          <cell r="D545">
            <v>16080.93214699865</v>
          </cell>
          <cell r="E545">
            <v>14421.379949428388</v>
          </cell>
          <cell r="F545">
            <v>20720.373490558028</v>
          </cell>
          <cell r="G545">
            <v>20007.463858807419</v>
          </cell>
          <cell r="H545">
            <v>14421.379949428388</v>
          </cell>
          <cell r="I545">
            <v>18975.499933458406</v>
          </cell>
          <cell r="J545">
            <v>17501.674695908237</v>
          </cell>
          <cell r="K545">
            <v>19177.366954027111</v>
          </cell>
          <cell r="L545">
            <v>19383.575200844611</v>
          </cell>
          <cell r="M545">
            <v>18817.040643826185</v>
          </cell>
        </row>
        <row r="547">
          <cell r="B547">
            <v>4619.3194081365082</v>
          </cell>
          <cell r="C547">
            <v>4619.3194081365082</v>
          </cell>
          <cell r="D547">
            <v>4619.3194081365082</v>
          </cell>
          <cell r="E547">
            <v>4619.3194081365082</v>
          </cell>
          <cell r="F547">
            <v>4619.3194081365082</v>
          </cell>
          <cell r="G547">
            <v>4619.3194081365082</v>
          </cell>
          <cell r="H547">
            <v>3959.4166355455786</v>
          </cell>
          <cell r="I547">
            <v>3959.4166355455786</v>
          </cell>
          <cell r="J547">
            <v>3959.4166355455786</v>
          </cell>
          <cell r="K547">
            <v>3959.4166355455786</v>
          </cell>
          <cell r="L547">
            <v>3959.4166355455786</v>
          </cell>
          <cell r="M547">
            <v>3959.4166355455786</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19315.555555555558</v>
          </cell>
          <cell r="C549">
            <v>19315.555555555558</v>
          </cell>
          <cell r="D549">
            <v>19315.555555555558</v>
          </cell>
          <cell r="E549">
            <v>19315.555555555558</v>
          </cell>
          <cell r="F549">
            <v>19315.555555555558</v>
          </cell>
          <cell r="G549">
            <v>19315.555555555558</v>
          </cell>
          <cell r="H549">
            <v>16556.190476190477</v>
          </cell>
          <cell r="I549">
            <v>16556.190476190477</v>
          </cell>
          <cell r="J549">
            <v>16556.190476190477</v>
          </cell>
          <cell r="K549">
            <v>16556.190476190477</v>
          </cell>
          <cell r="L549">
            <v>16556.190476190477</v>
          </cell>
          <cell r="M549">
            <v>16556.190476190477</v>
          </cell>
        </row>
        <row r="550">
          <cell r="B550">
            <v>2884.1866359118612</v>
          </cell>
          <cell r="C550">
            <v>2884.1866359118612</v>
          </cell>
          <cell r="D550">
            <v>2884.1866359118612</v>
          </cell>
          <cell r="E550">
            <v>2884.1866359118612</v>
          </cell>
          <cell r="F550">
            <v>2884.1866359118612</v>
          </cell>
          <cell r="G550">
            <v>2884.1866359118612</v>
          </cell>
          <cell r="H550">
            <v>2472.1599736387384</v>
          </cell>
          <cell r="I550">
            <v>2472.1599736387384</v>
          </cell>
          <cell r="J550">
            <v>2472.1599736387384</v>
          </cell>
          <cell r="K550">
            <v>2472.1599736387384</v>
          </cell>
          <cell r="L550">
            <v>2472.1599736387384</v>
          </cell>
          <cell r="M550">
            <v>2472.1599736387384</v>
          </cell>
        </row>
        <row r="551">
          <cell r="B551">
            <v>26819.061599603927</v>
          </cell>
          <cell r="C551">
            <v>26819.061599603927</v>
          </cell>
          <cell r="D551">
            <v>26819.061599603927</v>
          </cell>
          <cell r="E551">
            <v>26819.061599603927</v>
          </cell>
          <cell r="F551">
            <v>26819.061599603927</v>
          </cell>
          <cell r="G551">
            <v>26819.061599603927</v>
          </cell>
          <cell r="H551">
            <v>22987.767085374795</v>
          </cell>
          <cell r="I551">
            <v>22987.767085374795</v>
          </cell>
          <cell r="J551">
            <v>22987.767085374795</v>
          </cell>
          <cell r="K551">
            <v>22987.767085374795</v>
          </cell>
          <cell r="L551">
            <v>22987.767085374795</v>
          </cell>
          <cell r="M551">
            <v>22987.767085374795</v>
          </cell>
        </row>
        <row r="554">
          <cell r="B554">
            <v>5183.0082521448167</v>
          </cell>
          <cell r="C554">
            <v>4427.3486746392564</v>
          </cell>
          <cell r="D554">
            <v>4320.887144065181</v>
          </cell>
          <cell r="E554">
            <v>3897.7185689144208</v>
          </cell>
          <cell r="F554">
            <v>5409.2615187305564</v>
          </cell>
          <cell r="G554">
            <v>5179.8400416559607</v>
          </cell>
          <cell r="H554">
            <v>3845.1336292747983</v>
          </cell>
          <cell r="I554">
            <v>4967.5774890123712</v>
          </cell>
          <cell r="J554">
            <v>4642.661605420024</v>
          </cell>
          <cell r="K554">
            <v>5073.1110111757944</v>
          </cell>
          <cell r="L554">
            <v>5099.2966467698334</v>
          </cell>
          <cell r="M554">
            <v>4893.3178190345943</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15580.366396615698</v>
          </cell>
          <cell r="C556">
            <v>14065.815418598198</v>
          </cell>
          <cell r="D556">
            <v>13937.86149454217</v>
          </cell>
          <cell r="E556">
            <v>12990.070739676898</v>
          </cell>
          <cell r="F556">
            <v>17928.80038831451</v>
          </cell>
          <cell r="G556">
            <v>16522.62377225871</v>
          </cell>
          <cell r="H556">
            <v>13012.379906852413</v>
          </cell>
          <cell r="I556">
            <v>16957.866211611876</v>
          </cell>
          <cell r="J556">
            <v>15996.962658356917</v>
          </cell>
          <cell r="K556">
            <v>17004.344235451234</v>
          </cell>
          <cell r="L556">
            <v>16758.208123786724</v>
          </cell>
          <cell r="M556">
            <v>15514.915208059225</v>
          </cell>
        </row>
        <row r="557">
          <cell r="B557">
            <v>20763.374648760517</v>
          </cell>
          <cell r="C557">
            <v>18493.164093237454</v>
          </cell>
          <cell r="D557">
            <v>18258.748638607351</v>
          </cell>
          <cell r="E557">
            <v>16887.789308591317</v>
          </cell>
          <cell r="F557">
            <v>23338.061907045067</v>
          </cell>
          <cell r="G557">
            <v>21702.46381391467</v>
          </cell>
          <cell r="H557">
            <v>16857.513536127211</v>
          </cell>
          <cell r="I557">
            <v>21925.443700624248</v>
          </cell>
          <cell r="J557">
            <v>20639.624263776939</v>
          </cell>
          <cell r="K557">
            <v>22077.455246627029</v>
          </cell>
          <cell r="L557">
            <v>21857.504770556559</v>
          </cell>
          <cell r="M557">
            <v>20408.233027093818</v>
          </cell>
        </row>
        <row r="559">
          <cell r="B559">
            <v>800.32572918126152</v>
          </cell>
          <cell r="C559">
            <v>969.71958993165515</v>
          </cell>
          <cell r="D559">
            <v>7367.9708551430685</v>
          </cell>
          <cell r="E559">
            <v>6935.2770964018819</v>
          </cell>
          <cell r="F559">
            <v>7697.2629504339211</v>
          </cell>
          <cell r="G559">
            <v>799.8365151483406</v>
          </cell>
          <cell r="H559">
            <v>739.89139808437483</v>
          </cell>
          <cell r="I559">
            <v>4684.9685429207811</v>
          </cell>
          <cell r="J559">
            <v>5393.2109933565007</v>
          </cell>
          <cell r="K559">
            <v>783.35612673520234</v>
          </cell>
          <cell r="L559">
            <v>8782.5333169589612</v>
          </cell>
          <cell r="M559">
            <v>1104.3291887822443</v>
          </cell>
        </row>
        <row r="560">
          <cell r="B560">
            <v>10890.595130119307</v>
          </cell>
          <cell r="C560">
            <v>19074.844763831719</v>
          </cell>
          <cell r="D560">
            <v>586.91830042559138</v>
          </cell>
          <cell r="E560">
            <v>2441.4170969092306</v>
          </cell>
          <cell r="F560">
            <v>10786.498384911953</v>
          </cell>
          <cell r="G560">
            <v>11537.251658504394</v>
          </cell>
          <cell r="H560">
            <v>19357.842486060854</v>
          </cell>
          <cell r="I560">
            <v>138.66649345315798</v>
          </cell>
          <cell r="J560">
            <v>138.66649345315798</v>
          </cell>
          <cell r="K560">
            <v>15599.980513480272</v>
          </cell>
          <cell r="L560">
            <v>9013.3220744552673</v>
          </cell>
          <cell r="M560">
            <v>1525.3314279847375</v>
          </cell>
        </row>
        <row r="561">
          <cell r="B561">
            <v>2405.8167555729137</v>
          </cell>
          <cell r="C561">
            <v>3080.827321757934</v>
          </cell>
          <cell r="D561">
            <v>23766.822379487348</v>
          </cell>
          <cell r="E561">
            <v>23113.454316588311</v>
          </cell>
          <cell r="F561">
            <v>25512.297842660966</v>
          </cell>
          <cell r="G561">
            <v>2551.3138847595887</v>
          </cell>
          <cell r="H561">
            <v>2503.8786398437537</v>
          </cell>
          <cell r="I561">
            <v>15993.121382039297</v>
          </cell>
          <cell r="J561">
            <v>18583.08922809346</v>
          </cell>
          <cell r="K561">
            <v>2625.697960996888</v>
          </cell>
          <cell r="L561">
            <v>28862.71016865053</v>
          </cell>
          <cell r="M561">
            <v>3501.4226255840545</v>
          </cell>
        </row>
        <row r="562">
          <cell r="B562">
            <v>14096.737614873482</v>
          </cell>
          <cell r="C562">
            <v>23125.391675521307</v>
          </cell>
          <cell r="D562">
            <v>31721.711535056009</v>
          </cell>
          <cell r="E562">
            <v>32490.148509899424</v>
          </cell>
          <cell r="F562">
            <v>43996.059178006835</v>
          </cell>
          <cell r="G562">
            <v>14888.402058412325</v>
          </cell>
          <cell r="H562">
            <v>22601.612523988984</v>
          </cell>
          <cell r="I562">
            <v>20816.756418413235</v>
          </cell>
          <cell r="J562">
            <v>24114.966714903119</v>
          </cell>
          <cell r="K562">
            <v>19009.034601212363</v>
          </cell>
          <cell r="L562">
            <v>46658.565560064759</v>
          </cell>
          <cell r="M562">
            <v>6131.0832423510365</v>
          </cell>
        </row>
        <row r="564">
          <cell r="B564">
            <v>10560.726889052896</v>
          </cell>
          <cell r="C564">
            <v>9021.0198249495461</v>
          </cell>
          <cell r="D564">
            <v>8804.0973170376383</v>
          </cell>
          <cell r="E564">
            <v>7941.8629672567968</v>
          </cell>
          <cell r="F564">
            <v>11021.733092386507</v>
          </cell>
          <cell r="G564">
            <v>10554.271447719957</v>
          </cell>
          <cell r="H564">
            <v>7834.7176263668644</v>
          </cell>
          <cell r="I564">
            <v>10121.772262268241</v>
          </cell>
          <cell r="J564">
            <v>9459.7343604157559</v>
          </cell>
          <cell r="K564">
            <v>10336.803890810705</v>
          </cell>
          <cell r="L564">
            <v>10390.158879356299</v>
          </cell>
          <cell r="M564">
            <v>9970.4632047953019</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31746.041360815143</v>
          </cell>
          <cell r="C566">
            <v>28660.042176505169</v>
          </cell>
          <cell r="D566">
            <v>28399.32747558237</v>
          </cell>
          <cell r="E566">
            <v>26468.140253189009</v>
          </cell>
          <cell r="F566">
            <v>36531.133106142057</v>
          </cell>
          <cell r="G566">
            <v>33665.95395197178</v>
          </cell>
          <cell r="H566">
            <v>26513.596677373815</v>
          </cell>
          <cell r="I566">
            <v>34552.789609744817</v>
          </cell>
          <cell r="J566">
            <v>32594.884181281192</v>
          </cell>
          <cell r="K566">
            <v>34647.491700158673</v>
          </cell>
          <cell r="L566">
            <v>34145.972866622818</v>
          </cell>
          <cell r="M566">
            <v>31612.680174939585</v>
          </cell>
        </row>
        <row r="567">
          <cell r="B567">
            <v>42306.768249868037</v>
          </cell>
          <cell r="C567">
            <v>37681.062001454717</v>
          </cell>
          <cell r="D567">
            <v>37203.424792620004</v>
          </cell>
          <cell r="E567">
            <v>34410.003220445804</v>
          </cell>
          <cell r="F567">
            <v>47552.866198528565</v>
          </cell>
          <cell r="G567">
            <v>44220.225399691735</v>
          </cell>
          <cell r="H567">
            <v>34348.314303740677</v>
          </cell>
          <cell r="I567">
            <v>44674.561872013059</v>
          </cell>
          <cell r="J567">
            <v>42054.618541696946</v>
          </cell>
          <cell r="K567">
            <v>44984.295590969377</v>
          </cell>
          <cell r="L567">
            <v>44536.131745979117</v>
          </cell>
          <cell r="M567">
            <v>41583.143379734887</v>
          </cell>
        </row>
        <row r="569">
          <cell r="B569">
            <v>2969.9882598191184</v>
          </cell>
          <cell r="C569">
            <v>2536.9771657922738</v>
          </cell>
          <cell r="D569">
            <v>2475.9721508385478</v>
          </cell>
          <cell r="E569">
            <v>2233.4863898710532</v>
          </cell>
          <cell r="F569">
            <v>3099.6368177250984</v>
          </cell>
          <cell r="G569">
            <v>2968.1727990868981</v>
          </cell>
          <cell r="H569">
            <v>2203.3539560073127</v>
          </cell>
          <cell r="I569">
            <v>2846.5412564224971</v>
          </cell>
          <cell r="J569">
            <v>2660.3566484202443</v>
          </cell>
          <cell r="K569">
            <v>2907.0145002598042</v>
          </cell>
          <cell r="L569">
            <v>2922.0194986134175</v>
          </cell>
          <cell r="M569">
            <v>2803.9886812995901</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8927.9242923219663</v>
          </cell>
          <cell r="C571">
            <v>8060.0501920351098</v>
          </cell>
          <cell r="D571">
            <v>7986.7295192217998</v>
          </cell>
          <cell r="E571">
            <v>7443.6226442616662</v>
          </cell>
          <cell r="F571">
            <v>10273.633395026813</v>
          </cell>
          <cell r="G571">
            <v>9467.8604080380956</v>
          </cell>
          <cell r="H571">
            <v>7456.4063330721565</v>
          </cell>
          <cell r="I571">
            <v>9717.2647832904422</v>
          </cell>
          <cell r="J571">
            <v>9166.6439597938333</v>
          </cell>
          <cell r="K571">
            <v>9743.8978076707062</v>
          </cell>
          <cell r="L571">
            <v>9602.8559018125379</v>
          </cell>
          <cell r="M571">
            <v>8890.4191886934896</v>
          </cell>
        </row>
        <row r="572">
          <cell r="B572">
            <v>11897.912552141084</v>
          </cell>
          <cell r="C572">
            <v>10597.027357827385</v>
          </cell>
          <cell r="D572">
            <v>10462.701670060347</v>
          </cell>
          <cell r="E572">
            <v>9677.1090341327199</v>
          </cell>
          <cell r="F572">
            <v>13373.270212751911</v>
          </cell>
          <cell r="G572">
            <v>12436.033207124994</v>
          </cell>
          <cell r="H572">
            <v>9659.7602890794697</v>
          </cell>
          <cell r="I572">
            <v>12563.806039712939</v>
          </cell>
          <cell r="J572">
            <v>11827.000608214077</v>
          </cell>
          <cell r="K572">
            <v>12650.91230793051</v>
          </cell>
          <cell r="L572">
            <v>12524.875400425955</v>
          </cell>
          <cell r="M572">
            <v>11694.40786999308</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9">
          <cell r="B579">
            <v>530.11444507895521</v>
          </cell>
          <cell r="C579">
            <v>458.80097155251627</v>
          </cell>
          <cell r="D579">
            <v>448.49087868071882</v>
          </cell>
          <cell r="E579">
            <v>407.98094465914818</v>
          </cell>
          <cell r="F579">
            <v>548.85949175372707</v>
          </cell>
          <cell r="G579">
            <v>527.77239945924691</v>
          </cell>
          <cell r="H579">
            <v>396.96132884259964</v>
          </cell>
          <cell r="I579">
            <v>498.98402076239711</v>
          </cell>
          <cell r="J579">
            <v>470.64800851302482</v>
          </cell>
          <cell r="K579">
            <v>511.61704210669683</v>
          </cell>
          <cell r="L579">
            <v>513.76394785157731</v>
          </cell>
          <cell r="M579">
            <v>495.30468493193735</v>
          </cell>
        </row>
        <row r="580">
          <cell r="B580">
            <v>201.57918431275289</v>
          </cell>
          <cell r="C580">
            <v>178.4251077933327</v>
          </cell>
          <cell r="D580">
            <v>175.55668509273093</v>
          </cell>
          <cell r="E580">
            <v>160.53201526974851</v>
          </cell>
          <cell r="F580">
            <v>214.5866255466828</v>
          </cell>
          <cell r="G580">
            <v>207.35917650875876</v>
          </cell>
          <cell r="H580">
            <v>157.4713934840606</v>
          </cell>
          <cell r="I580">
            <v>198.17331480982742</v>
          </cell>
          <cell r="J580">
            <v>184.65378229632779</v>
          </cell>
          <cell r="K580">
            <v>192.32717619631876</v>
          </cell>
          <cell r="L580">
            <v>193.74054120384864</v>
          </cell>
          <cell r="M580">
            <v>186.90086739142365</v>
          </cell>
        </row>
        <row r="581">
          <cell r="B581">
            <v>1593.5489361898781</v>
          </cell>
          <cell r="C581">
            <v>1457.6240215047092</v>
          </cell>
          <cell r="D581">
            <v>1446.6945190186796</v>
          </cell>
          <cell r="E581">
            <v>1359.6931738041301</v>
          </cell>
          <cell r="F581">
            <v>1819.174805065381</v>
          </cell>
          <cell r="G581">
            <v>1683.4853438562145</v>
          </cell>
          <cell r="H581">
            <v>1343.3633567120232</v>
          </cell>
          <cell r="I581">
            <v>1703.3864664491034</v>
          </cell>
          <cell r="J581">
            <v>1621.6858468907856</v>
          </cell>
          <cell r="K581">
            <v>1714.8673233328852</v>
          </cell>
          <cell r="L581">
            <v>1688.4217100899446</v>
          </cell>
          <cell r="M581">
            <v>1570.4294045608508</v>
          </cell>
        </row>
        <row r="582">
          <cell r="B582">
            <v>2325.2425655815859</v>
          </cell>
          <cell r="C582">
            <v>2094.8501008505582</v>
          </cell>
          <cell r="D582">
            <v>2070.7420827921292</v>
          </cell>
          <cell r="E582">
            <v>1928.2061337330267</v>
          </cell>
          <cell r="F582">
            <v>2582.6209223657906</v>
          </cell>
          <cell r="G582">
            <v>2418.6169198242201</v>
          </cell>
          <cell r="H582">
            <v>1897.7960790386835</v>
          </cell>
          <cell r="I582">
            <v>2400.5438020213278</v>
          </cell>
          <cell r="J582">
            <v>2276.9876377001383</v>
          </cell>
          <cell r="K582">
            <v>2418.8115416359005</v>
          </cell>
          <cell r="L582">
            <v>2395.9261991453704</v>
          </cell>
          <cell r="M582">
            <v>2252.6349568842115</v>
          </cell>
        </row>
        <row r="584">
          <cell r="B584">
            <v>368.13503130483002</v>
          </cell>
          <cell r="C584">
            <v>318.61178580035858</v>
          </cell>
          <cell r="D584">
            <v>311.4519990838325</v>
          </cell>
          <cell r="E584">
            <v>283.32010045774183</v>
          </cell>
          <cell r="F584">
            <v>381.15242482897719</v>
          </cell>
          <cell r="G584">
            <v>366.50861073558809</v>
          </cell>
          <cell r="H584">
            <v>275.66758947402758</v>
          </cell>
          <cell r="I584">
            <v>346.51668108499797</v>
          </cell>
          <cell r="J584">
            <v>326.83889480071173</v>
          </cell>
          <cell r="K584">
            <v>355.28961257409514</v>
          </cell>
          <cell r="L584">
            <v>356.78051934137312</v>
          </cell>
          <cell r="M584">
            <v>343.96158675828985</v>
          </cell>
        </row>
        <row r="585">
          <cell r="B585">
            <v>139.98554466163398</v>
          </cell>
          <cell r="C585">
            <v>123.90632485648104</v>
          </cell>
          <cell r="D585">
            <v>121.91436464772984</v>
          </cell>
          <cell r="E585">
            <v>111.48056615954759</v>
          </cell>
          <cell r="F585">
            <v>149.01848996297417</v>
          </cell>
          <cell r="G585">
            <v>143.99942813108245</v>
          </cell>
          <cell r="H585">
            <v>109.35513436393099</v>
          </cell>
          <cell r="I585">
            <v>137.6203575068246</v>
          </cell>
          <cell r="J585">
            <v>128.23179326133877</v>
          </cell>
          <cell r="K585">
            <v>133.56053902522137</v>
          </cell>
          <cell r="L585">
            <v>134.54204250267267</v>
          </cell>
          <cell r="M585">
            <v>129.79226902182199</v>
          </cell>
        </row>
        <row r="586">
          <cell r="B586">
            <v>1106.6312056874151</v>
          </cell>
          <cell r="C586">
            <v>1012.2389038227149</v>
          </cell>
          <cell r="D586">
            <v>1004.6489715407499</v>
          </cell>
          <cell r="E586">
            <v>944.23137069731274</v>
          </cell>
          <cell r="F586">
            <v>1263.3158368509594</v>
          </cell>
          <cell r="G586">
            <v>1169.0870443445933</v>
          </cell>
          <cell r="H586">
            <v>932.89121993890501</v>
          </cell>
          <cell r="I586">
            <v>1182.9072683674331</v>
          </cell>
          <cell r="J586">
            <v>1126.1707270074899</v>
          </cell>
          <cell r="K586">
            <v>1190.8800856478372</v>
          </cell>
          <cell r="L586">
            <v>1172.5150764513503</v>
          </cell>
          <cell r="M586">
            <v>1090.5759753894795</v>
          </cell>
        </row>
        <row r="587">
          <cell r="B587">
            <v>1614.7517816538791</v>
          </cell>
          <cell r="C587">
            <v>1454.7570144795545</v>
          </cell>
          <cell r="D587">
            <v>1438.0153352723123</v>
          </cell>
          <cell r="E587">
            <v>1339.0320373146021</v>
          </cell>
          <cell r="F587">
            <v>1793.4867516429108</v>
          </cell>
          <cell r="G587">
            <v>1679.595083211264</v>
          </cell>
          <cell r="H587">
            <v>1317.9139437768636</v>
          </cell>
          <cell r="I587">
            <v>1667.0443069592557</v>
          </cell>
          <cell r="J587">
            <v>1581.2414150695404</v>
          </cell>
          <cell r="K587">
            <v>1679.7302372471536</v>
          </cell>
          <cell r="L587">
            <v>1663.8376382953961</v>
          </cell>
          <cell r="M587">
            <v>1564.3298311695912</v>
          </cell>
          <cell r="N587">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15352.228571428572</v>
          </cell>
          <cell r="C591">
            <v>13804.129032258064</v>
          </cell>
          <cell r="D591">
            <v>16932</v>
          </cell>
          <cell r="E591">
            <v>317514.93333333335</v>
          </cell>
          <cell r="F591">
            <v>309289.29032258067</v>
          </cell>
          <cell r="G591">
            <v>264203.22222222225</v>
          </cell>
          <cell r="H591">
            <v>72764.571428571435</v>
          </cell>
          <cell r="I591">
            <v>14837.75</v>
          </cell>
          <cell r="J591">
            <v>19002.533333333333</v>
          </cell>
          <cell r="K591">
            <v>14756.137931034482</v>
          </cell>
          <cell r="L591">
            <v>15316.387096774193</v>
          </cell>
          <cell r="M591">
            <v>13728.648648648648</v>
          </cell>
        </row>
        <row r="592">
          <cell r="B592">
            <v>15352.228571428572</v>
          </cell>
          <cell r="C592">
            <v>13804.129032258064</v>
          </cell>
          <cell r="D592">
            <v>16932</v>
          </cell>
          <cell r="E592">
            <v>317514.93333333335</v>
          </cell>
          <cell r="F592">
            <v>309289.29032258067</v>
          </cell>
          <cell r="G592">
            <v>264203.22222222225</v>
          </cell>
          <cell r="H592">
            <v>72764.571428571435</v>
          </cell>
          <cell r="I592">
            <v>14837.75</v>
          </cell>
          <cell r="J592">
            <v>19002.533333333333</v>
          </cell>
          <cell r="K592">
            <v>14756.137931034482</v>
          </cell>
          <cell r="L592">
            <v>15316.387096774193</v>
          </cell>
          <cell r="M592">
            <v>13728.648648648648</v>
          </cell>
        </row>
        <row r="594">
          <cell r="B594">
            <v>18021.978021978022</v>
          </cell>
          <cell r="C594">
            <v>15045.871559633028</v>
          </cell>
          <cell r="D594">
            <v>14629.794826048172</v>
          </cell>
          <cell r="E594">
            <v>5120</v>
          </cell>
          <cell r="F594">
            <v>7356.3218390804595</v>
          </cell>
          <cell r="G594">
            <v>7103.2186459489458</v>
          </cell>
          <cell r="H594">
            <v>5120</v>
          </cell>
          <cell r="I594">
            <v>6736.8421052631575</v>
          </cell>
          <cell r="J594">
            <v>6213.5922330097092</v>
          </cell>
          <cell r="K594">
            <v>6808.510638297872</v>
          </cell>
          <cell r="L594">
            <v>6881.7204301075271</v>
          </cell>
          <cell r="M594">
            <v>6680.5845511482257</v>
          </cell>
        </row>
        <row r="595">
          <cell r="B595">
            <v>3111.1111111111113</v>
          </cell>
          <cell r="C595">
            <v>3111.1111111111113</v>
          </cell>
          <cell r="D595">
            <v>3111.1111111111113</v>
          </cell>
          <cell r="E595">
            <v>3111.1111111111113</v>
          </cell>
          <cell r="F595">
            <v>3111.1111111111113</v>
          </cell>
          <cell r="G595">
            <v>3111.1111111111113</v>
          </cell>
          <cell r="H595">
            <v>2666.666666666667</v>
          </cell>
          <cell r="I595">
            <v>2666.666666666667</v>
          </cell>
          <cell r="J595">
            <v>2666.666666666667</v>
          </cell>
          <cell r="K595">
            <v>2666.666666666667</v>
          </cell>
          <cell r="L595">
            <v>2666.666666666667</v>
          </cell>
          <cell r="M595">
            <v>2666.666666666667</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21133.089133089132</v>
          </cell>
          <cell r="C597">
            <v>18156.982670744139</v>
          </cell>
          <cell r="D597">
            <v>17740.905937159281</v>
          </cell>
          <cell r="E597">
            <v>8231.1111111111113</v>
          </cell>
          <cell r="F597">
            <v>10467.432950191571</v>
          </cell>
          <cell r="G597">
            <v>10214.329757060057</v>
          </cell>
          <cell r="H597">
            <v>7786.666666666667</v>
          </cell>
          <cell r="I597">
            <v>9403.5087719298244</v>
          </cell>
          <cell r="J597">
            <v>8880.258899676377</v>
          </cell>
          <cell r="K597">
            <v>9475.1773049645381</v>
          </cell>
          <cell r="L597">
            <v>9548.3870967741932</v>
          </cell>
          <cell r="M597">
            <v>9347.2512178148936</v>
          </cell>
        </row>
        <row r="599">
          <cell r="B599">
            <v>0</v>
          </cell>
          <cell r="C599">
            <v>0</v>
          </cell>
          <cell r="D599">
            <v>0</v>
          </cell>
          <cell r="E599">
            <v>0</v>
          </cell>
          <cell r="F599">
            <v>0</v>
          </cell>
          <cell r="G599">
            <v>0</v>
          </cell>
          <cell r="H599">
            <v>0</v>
          </cell>
          <cell r="I599">
            <v>0</v>
          </cell>
          <cell r="J599">
            <v>0</v>
          </cell>
          <cell r="K599">
            <v>0</v>
          </cell>
          <cell r="L599">
            <v>0</v>
          </cell>
          <cell r="M599">
            <v>0</v>
          </cell>
        </row>
        <row r="603">
          <cell r="B603">
            <v>3573.7075858361454</v>
          </cell>
          <cell r="C603">
            <v>3260.1003648049996</v>
          </cell>
          <cell r="D603">
            <v>2868.2077932472907</v>
          </cell>
          <cell r="E603">
            <v>2950.3710885468208</v>
          </cell>
          <cell r="F603">
            <v>2984.5209973853607</v>
          </cell>
          <cell r="G603">
            <v>3261.9142882485439</v>
          </cell>
          <cell r="H603">
            <v>3221.4233012482478</v>
          </cell>
          <cell r="I603">
            <v>2697.4681580678207</v>
          </cell>
          <cell r="J603">
            <v>2877.5317129664104</v>
          </cell>
          <cell r="K603">
            <v>3280.2679674234987</v>
          </cell>
          <cell r="L603">
            <v>2911.8557735997142</v>
          </cell>
          <cell r="M603">
            <v>3464.9058265788067</v>
          </cell>
        </row>
        <row r="604">
          <cell r="B604">
            <v>-99.685419286180618</v>
          </cell>
          <cell r="C604">
            <v>-516.01336466537521</v>
          </cell>
          <cell r="D604">
            <v>429.23507108313538</v>
          </cell>
          <cell r="E604">
            <v>335.74469975652045</v>
          </cell>
          <cell r="F604">
            <v>-83.654529301236565</v>
          </cell>
          <cell r="G604">
            <v>-121.56749282883391</v>
          </cell>
          <cell r="H604">
            <v>-311.31446684236766</v>
          </cell>
          <cell r="I604">
            <v>675.13296289914501</v>
          </cell>
          <cell r="J604">
            <v>676.31298309356544</v>
          </cell>
          <cell r="K604">
            <v>-120.78534224496495</v>
          </cell>
          <cell r="L604">
            <v>218.37700984244069</v>
          </cell>
          <cell r="M604">
            <v>604.68828019460864</v>
          </cell>
        </row>
        <row r="605">
          <cell r="B605">
            <v>9648.5900544295782</v>
          </cell>
          <cell r="C605">
            <v>11903.296926179239</v>
          </cell>
          <cell r="D605">
            <v>11129.264448460395</v>
          </cell>
          <cell r="E605">
            <v>12765.472506264148</v>
          </cell>
          <cell r="F605">
            <v>8697.6853037127148</v>
          </cell>
          <cell r="G605">
            <v>8477.4712963599068</v>
          </cell>
          <cell r="H605">
            <v>11947.065838432633</v>
          </cell>
          <cell r="I605">
            <v>8315.7504207462025</v>
          </cell>
          <cell r="J605">
            <v>10259.06027175571</v>
          </cell>
          <cell r="K605">
            <v>11041.057493260387</v>
          </cell>
          <cell r="L605">
            <v>9071.1554130804143</v>
          </cell>
          <cell r="M605">
            <v>9315.9406486366006</v>
          </cell>
        </row>
        <row r="606">
          <cell r="B606">
            <v>13122.612220979543</v>
          </cell>
          <cell r="C606">
            <v>14647.383926318864</v>
          </cell>
          <cell r="D606">
            <v>14426.707312790822</v>
          </cell>
          <cell r="E606">
            <v>16051.588294567489</v>
          </cell>
          <cell r="F606">
            <v>11598.55177179684</v>
          </cell>
          <cell r="G606">
            <v>11617.818091779616</v>
          </cell>
          <cell r="H606">
            <v>14857.174672838511</v>
          </cell>
          <cell r="I606">
            <v>11688.351541713168</v>
          </cell>
          <cell r="J606">
            <v>13812.904967815686</v>
          </cell>
          <cell r="K606">
            <v>14200.540118438921</v>
          </cell>
          <cell r="L606">
            <v>12201.38819652257</v>
          </cell>
          <cell r="M606">
            <v>13385.534755410015</v>
          </cell>
        </row>
        <row r="608">
          <cell r="B608">
            <v>1499.0267372593985</v>
          </cell>
          <cell r="C608">
            <v>1367.4811090758005</v>
          </cell>
          <cell r="D608">
            <v>1203.0979219267881</v>
          </cell>
          <cell r="E608">
            <v>1237.5621229049211</v>
          </cell>
          <cell r="F608">
            <v>1251.8866374865934</v>
          </cell>
          <cell r="G608">
            <v>1368.2419770751833</v>
          </cell>
          <cell r="H608">
            <v>1351.2576349952574</v>
          </cell>
          <cell r="I608">
            <v>1131.4795054513236</v>
          </cell>
          <cell r="J608">
            <v>1207.0089316049207</v>
          </cell>
          <cell r="K608">
            <v>1375.9406080206418</v>
          </cell>
          <cell r="L608">
            <v>1221.4064958669101</v>
          </cell>
          <cell r="M608">
            <v>1453.3887710099996</v>
          </cell>
        </row>
        <row r="609">
          <cell r="B609">
            <v>-37.880459328748636</v>
          </cell>
          <cell r="C609">
            <v>-196.08507857284258</v>
          </cell>
          <cell r="D609">
            <v>163.10932701159146</v>
          </cell>
          <cell r="E609">
            <v>127.58298590747775</v>
          </cell>
          <cell r="F609">
            <v>-31.788721134469881</v>
          </cell>
          <cell r="G609">
            <v>-46.195647274956897</v>
          </cell>
          <cell r="H609">
            <v>-118.29949740009971</v>
          </cell>
          <cell r="I609">
            <v>256.55052590167514</v>
          </cell>
          <cell r="J609">
            <v>256.99893357555482</v>
          </cell>
          <cell r="K609">
            <v>-45.898430053086649</v>
          </cell>
          <cell r="L609">
            <v>82.983263740127455</v>
          </cell>
          <cell r="M609">
            <v>229.78154647395132</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1461.1462779306498</v>
          </cell>
          <cell r="C611">
            <v>1171.396030502958</v>
          </cell>
          <cell r="D611">
            <v>1366.2072489383795</v>
          </cell>
          <cell r="E611">
            <v>1365.1451088123988</v>
          </cell>
          <cell r="F611">
            <v>1220.0979163521235</v>
          </cell>
          <cell r="G611">
            <v>1322.0463298002264</v>
          </cell>
          <cell r="H611">
            <v>1232.9581375951577</v>
          </cell>
          <cell r="I611">
            <v>1388.0300313529988</v>
          </cell>
          <cell r="J611">
            <v>1464.0078651804756</v>
          </cell>
          <cell r="K611">
            <v>1330.0421779675551</v>
          </cell>
          <cell r="L611">
            <v>1304.3897596070376</v>
          </cell>
          <cell r="M611">
            <v>1683.1703174839508</v>
          </cell>
        </row>
        <row r="614">
          <cell r="B614">
            <v>19809.587842621411</v>
          </cell>
          <cell r="C614">
            <v>16538.279758518795</v>
          </cell>
          <cell r="D614">
            <v>16080.93214699865</v>
          </cell>
          <cell r="E614">
            <v>14421.379949428388</v>
          </cell>
          <cell r="F614">
            <v>20720.373490558028</v>
          </cell>
          <cell r="G614">
            <v>20007.463858807419</v>
          </cell>
          <cell r="H614">
            <v>14421.379949428388</v>
          </cell>
          <cell r="I614">
            <v>18975.499933458406</v>
          </cell>
          <cell r="J614">
            <v>17501.674695908237</v>
          </cell>
          <cell r="K614">
            <v>19177.366954027111</v>
          </cell>
          <cell r="L614">
            <v>19383.575200844611</v>
          </cell>
          <cell r="M614">
            <v>18817.040643826185</v>
          </cell>
        </row>
        <row r="615">
          <cell r="B615">
            <v>26819.061599603927</v>
          </cell>
          <cell r="C615">
            <v>26819.061599603927</v>
          </cell>
          <cell r="D615">
            <v>26819.061599603927</v>
          </cell>
          <cell r="E615">
            <v>26819.061599603927</v>
          </cell>
          <cell r="F615">
            <v>26819.061599603927</v>
          </cell>
          <cell r="G615">
            <v>26819.061599603927</v>
          </cell>
          <cell r="H615">
            <v>22987.767085374795</v>
          </cell>
          <cell r="I615">
            <v>22987.767085374795</v>
          </cell>
          <cell r="J615">
            <v>22987.767085374795</v>
          </cell>
          <cell r="K615">
            <v>22987.767085374795</v>
          </cell>
          <cell r="L615">
            <v>22987.767085374795</v>
          </cell>
          <cell r="M615">
            <v>22987.767085374795</v>
          </cell>
        </row>
        <row r="617">
          <cell r="B617">
            <v>42706.685222474182</v>
          </cell>
          <cell r="C617">
            <v>36436.211456247787</v>
          </cell>
          <cell r="D617">
            <v>35062.000030928175</v>
          </cell>
          <cell r="E617">
            <v>24072.302182610903</v>
          </cell>
          <cell r="F617">
            <v>32053.372819377284</v>
          </cell>
          <cell r="G617">
            <v>31329.940209930322</v>
          </cell>
          <cell r="H617">
            <v>24248.515066209107</v>
          </cell>
          <cell r="I617">
            <v>29347.181478332808</v>
          </cell>
          <cell r="J617">
            <v>27858.3723951508</v>
          </cell>
          <cell r="K617">
            <v>30648.555270669105</v>
          </cell>
          <cell r="L617">
            <v>30297.00219150665</v>
          </cell>
          <cell r="M617">
            <v>30105.915125556745</v>
          </cell>
        </row>
        <row r="618">
          <cell r="B618">
            <v>3315.109961470569</v>
          </cell>
          <cell r="C618">
            <v>2701.3441005227073</v>
          </cell>
          <cell r="D618">
            <v>4000.9265589462993</v>
          </cell>
          <cell r="E618">
            <v>3846.4513782044055</v>
          </cell>
          <cell r="F618">
            <v>3359.2729761850619</v>
          </cell>
          <cell r="G618">
            <v>3294.7065756471616</v>
          </cell>
          <cell r="H618">
            <v>2503.8792302721909</v>
          </cell>
          <cell r="I618">
            <v>3934.1438277841394</v>
          </cell>
          <cell r="J618">
            <v>3912.8641588934538</v>
          </cell>
          <cell r="K618">
            <v>2825.8706095901557</v>
          </cell>
          <cell r="L618">
            <v>3296.309523955756</v>
          </cell>
          <cell r="M618">
            <v>3817.8296297484726</v>
          </cell>
        </row>
        <row r="619">
          <cell r="B619">
            <v>83955.330817488255</v>
          </cell>
          <cell r="C619">
            <v>78963.196670903199</v>
          </cell>
          <cell r="D619">
            <v>80836.526428366167</v>
          </cell>
          <cell r="E619">
            <v>379486.16402122658</v>
          </cell>
          <cell r="F619">
            <v>385803.03315769311</v>
          </cell>
          <cell r="G619">
            <v>335189.70403905149</v>
          </cell>
          <cell r="H619">
            <v>133970.27476095338</v>
          </cell>
          <cell r="I619">
            <v>87267.714760209885</v>
          </cell>
          <cell r="J619">
            <v>89767.940978419269</v>
          </cell>
          <cell r="K619">
            <v>90098.676576556216</v>
          </cell>
          <cell r="L619">
            <v>87755.516188617985</v>
          </cell>
          <cell r="M619">
            <v>81723.609248927882</v>
          </cell>
        </row>
        <row r="620">
          <cell r="B620">
            <v>129977.126001433</v>
          </cell>
          <cell r="C620">
            <v>118100.75222767369</v>
          </cell>
          <cell r="D620">
            <v>119899.45301824065</v>
          </cell>
          <cell r="E620">
            <v>407404.91758204187</v>
          </cell>
          <cell r="F620">
            <v>421215.67895325547</v>
          </cell>
          <cell r="G620">
            <v>369814.35082462896</v>
          </cell>
          <cell r="H620">
            <v>160722.66905743469</v>
          </cell>
          <cell r="I620">
            <v>120549.04006632682</v>
          </cell>
          <cell r="J620">
            <v>121539.17753246352</v>
          </cell>
          <cell r="K620">
            <v>123573.10245681548</v>
          </cell>
          <cell r="L620">
            <v>121348.82790408039</v>
          </cell>
          <cell r="M620">
            <v>115647.3540042331</v>
          </cell>
        </row>
        <row r="621">
          <cell r="B621">
            <v>176605.77544365835</v>
          </cell>
          <cell r="C621">
            <v>161458.09358579642</v>
          </cell>
          <cell r="D621">
            <v>162799.44676484325</v>
          </cell>
          <cell r="E621">
            <v>448645.35913107416</v>
          </cell>
          <cell r="F621">
            <v>468755.11404341739</v>
          </cell>
          <cell r="G621">
            <v>416640.87628304027</v>
          </cell>
          <cell r="H621">
            <v>198131.81609223789</v>
          </cell>
          <cell r="I621">
            <v>162512.30708516002</v>
          </cell>
          <cell r="J621">
            <v>162028.61931374657</v>
          </cell>
          <cell r="K621">
            <v>165738.2364962174</v>
          </cell>
          <cell r="L621">
            <v>163720.1701902998</v>
          </cell>
          <cell r="M621">
            <v>157452.16173343407</v>
          </cell>
        </row>
        <row r="626">
          <cell r="B626">
            <v>914</v>
          </cell>
          <cell r="C626">
            <v>945</v>
          </cell>
          <cell r="D626">
            <v>976</v>
          </cell>
          <cell r="E626">
            <v>1007</v>
          </cell>
          <cell r="F626">
            <v>1038</v>
          </cell>
          <cell r="G626">
            <v>1069</v>
          </cell>
          <cell r="H626">
            <v>1100</v>
          </cell>
          <cell r="I626">
            <v>1131</v>
          </cell>
          <cell r="J626">
            <v>1162</v>
          </cell>
          <cell r="K626">
            <v>1193</v>
          </cell>
          <cell r="L626">
            <v>1224</v>
          </cell>
          <cell r="M626">
            <v>1255</v>
          </cell>
          <cell r="N626">
            <v>0</v>
          </cell>
        </row>
        <row r="627">
          <cell r="N627" t="str">
            <v>Total</v>
          </cell>
        </row>
        <row r="628">
          <cell r="B628">
            <v>35500000</v>
          </cell>
          <cell r="C628">
            <v>35500000</v>
          </cell>
          <cell r="D628">
            <v>35500000</v>
          </cell>
          <cell r="E628">
            <v>37500000</v>
          </cell>
          <cell r="F628">
            <v>38500000</v>
          </cell>
          <cell r="G628">
            <v>38500000</v>
          </cell>
          <cell r="H628">
            <v>41000000</v>
          </cell>
          <cell r="I628">
            <v>41000000</v>
          </cell>
          <cell r="J628">
            <v>41000000</v>
          </cell>
          <cell r="K628">
            <v>41000000</v>
          </cell>
          <cell r="L628">
            <v>41000000</v>
          </cell>
          <cell r="M628">
            <v>41000000</v>
          </cell>
          <cell r="N628">
            <v>467000000</v>
          </cell>
        </row>
        <row r="629">
          <cell r="B629">
            <v>3245000</v>
          </cell>
          <cell r="C629">
            <v>3245000</v>
          </cell>
          <cell r="D629">
            <v>3245000</v>
          </cell>
          <cell r="E629">
            <v>3817000</v>
          </cell>
          <cell r="F629">
            <v>3817000</v>
          </cell>
          <cell r="G629">
            <v>3817000</v>
          </cell>
          <cell r="H629">
            <v>4950000</v>
          </cell>
          <cell r="I629">
            <v>4950000</v>
          </cell>
          <cell r="J629">
            <v>4950000</v>
          </cell>
          <cell r="K629">
            <v>5225000</v>
          </cell>
          <cell r="L629">
            <v>5225000</v>
          </cell>
          <cell r="M629">
            <v>5225000</v>
          </cell>
          <cell r="N629">
            <v>51711000</v>
          </cell>
        </row>
        <row r="630">
          <cell r="B630">
            <v>38745000</v>
          </cell>
          <cell r="C630">
            <v>38745000</v>
          </cell>
          <cell r="D630">
            <v>38745000</v>
          </cell>
          <cell r="E630">
            <v>41317000</v>
          </cell>
          <cell r="F630">
            <v>42317000</v>
          </cell>
          <cell r="G630">
            <v>42317000</v>
          </cell>
          <cell r="H630">
            <v>45950000</v>
          </cell>
          <cell r="I630">
            <v>45950000</v>
          </cell>
          <cell r="J630">
            <v>45950000</v>
          </cell>
          <cell r="K630">
            <v>46225000</v>
          </cell>
          <cell r="L630">
            <v>46225000</v>
          </cell>
          <cell r="M630">
            <v>46225000</v>
          </cell>
          <cell r="N630">
            <v>518711000</v>
          </cell>
          <cell r="O630">
            <v>558711000</v>
          </cell>
          <cell r="P630">
            <v>531</v>
          </cell>
        </row>
        <row r="631">
          <cell r="B631">
            <v>4630434.7826086953</v>
          </cell>
          <cell r="C631">
            <v>4630434.7826086953</v>
          </cell>
          <cell r="D631">
            <v>4630434.7826086953</v>
          </cell>
          <cell r="E631">
            <v>4891304.3478260869</v>
          </cell>
          <cell r="F631">
            <v>5021739.1304347822</v>
          </cell>
          <cell r="G631">
            <v>5021739.1304347822</v>
          </cell>
          <cell r="H631">
            <v>5347826.0869565215</v>
          </cell>
          <cell r="I631">
            <v>5347826.0869565215</v>
          </cell>
          <cell r="J631">
            <v>5347826.0869565215</v>
          </cell>
          <cell r="K631">
            <v>5347826.0869565215</v>
          </cell>
          <cell r="L631">
            <v>5347826.0869565215</v>
          </cell>
          <cell r="M631">
            <v>5347826.0869565215</v>
          </cell>
          <cell r="N631">
            <v>60913043.478260875</v>
          </cell>
        </row>
        <row r="632">
          <cell r="B632">
            <v>423260.86956521741</v>
          </cell>
          <cell r="C632">
            <v>423260.86956521741</v>
          </cell>
          <cell r="D632">
            <v>423260.86956521741</v>
          </cell>
          <cell r="E632">
            <v>497869.5652173913</v>
          </cell>
          <cell r="F632">
            <v>497869.5652173913</v>
          </cell>
          <cell r="G632">
            <v>497869.5652173913</v>
          </cell>
          <cell r="H632">
            <v>645652.17391304346</v>
          </cell>
          <cell r="I632">
            <v>645652.17391304346</v>
          </cell>
          <cell r="J632">
            <v>645652.17391304346</v>
          </cell>
          <cell r="K632">
            <v>681521.73913043481</v>
          </cell>
          <cell r="L632">
            <v>681521.73913043481</v>
          </cell>
          <cell r="M632">
            <v>681521.73913043481</v>
          </cell>
          <cell r="N632">
            <v>6744913.0434782607</v>
          </cell>
        </row>
        <row r="633">
          <cell r="B633">
            <v>5053695.6521739131</v>
          </cell>
          <cell r="C633">
            <v>5053695.6521739131</v>
          </cell>
          <cell r="D633">
            <v>5053695.6521739131</v>
          </cell>
          <cell r="E633">
            <v>5389173.9130434785</v>
          </cell>
          <cell r="F633">
            <v>5519608.6956521738</v>
          </cell>
          <cell r="G633">
            <v>5519608.6956521738</v>
          </cell>
          <cell r="H633">
            <v>5993478.2608695645</v>
          </cell>
          <cell r="I633">
            <v>5993478.2608695645</v>
          </cell>
          <cell r="J633">
            <v>5993478.2608695645</v>
          </cell>
          <cell r="K633">
            <v>6029347.8260869561</v>
          </cell>
          <cell r="L633">
            <v>6029347.8260869561</v>
          </cell>
          <cell r="M633">
            <v>6029347.8260869561</v>
          </cell>
          <cell r="N633">
            <v>67657956.52173914</v>
          </cell>
          <cell r="O633">
            <v>72875347.826086968</v>
          </cell>
          <cell r="P633" t="e">
            <v>#REF!</v>
          </cell>
        </row>
        <row r="634">
          <cell r="B634">
            <v>30869565.217391305</v>
          </cell>
          <cell r="C634">
            <v>30869565.217391305</v>
          </cell>
          <cell r="D634">
            <v>30869565.217391305</v>
          </cell>
          <cell r="E634">
            <v>32608695.652173914</v>
          </cell>
          <cell r="F634">
            <v>33478260.869565219</v>
          </cell>
          <cell r="G634">
            <v>33478260.869565219</v>
          </cell>
          <cell r="H634">
            <v>35652173.913043477</v>
          </cell>
          <cell r="I634">
            <v>35652173.913043477</v>
          </cell>
          <cell r="J634">
            <v>35652173.913043477</v>
          </cell>
          <cell r="K634">
            <v>35652173.913043477</v>
          </cell>
          <cell r="L634">
            <v>35652173.913043477</v>
          </cell>
          <cell r="M634">
            <v>35652173.913043477</v>
          </cell>
          <cell r="N634">
            <v>406086956.52173918</v>
          </cell>
        </row>
        <row r="635">
          <cell r="B635">
            <v>2821739.1304347827</v>
          </cell>
          <cell r="C635">
            <v>2821739.1304347827</v>
          </cell>
          <cell r="D635">
            <v>2821739.1304347827</v>
          </cell>
          <cell r="E635">
            <v>3319130.4347826089</v>
          </cell>
          <cell r="F635">
            <v>3319130.4347826089</v>
          </cell>
          <cell r="G635">
            <v>3319130.4347826089</v>
          </cell>
          <cell r="H635">
            <v>4304347.826086957</v>
          </cell>
          <cell r="I635">
            <v>4304347.826086957</v>
          </cell>
          <cell r="J635">
            <v>4304347.826086957</v>
          </cell>
          <cell r="K635">
            <v>4543478.2608695654</v>
          </cell>
          <cell r="L635">
            <v>4543478.2608695654</v>
          </cell>
          <cell r="M635">
            <v>4543478.2608695654</v>
          </cell>
          <cell r="N635">
            <v>44966086.956521735</v>
          </cell>
          <cell r="Q635">
            <v>8790869.9999999925</v>
          </cell>
        </row>
        <row r="636">
          <cell r="B636">
            <v>33691304.347826086</v>
          </cell>
          <cell r="C636">
            <v>33691304.347826086</v>
          </cell>
          <cell r="D636">
            <v>33691304.347826086</v>
          </cell>
          <cell r="E636">
            <v>35927826.086956523</v>
          </cell>
          <cell r="F636">
            <v>36797391.304347828</v>
          </cell>
          <cell r="G636">
            <v>36797391.304347828</v>
          </cell>
          <cell r="H636">
            <v>39956521.739130437</v>
          </cell>
          <cell r="I636">
            <v>39956521.739130437</v>
          </cell>
          <cell r="J636">
            <v>39956521.739130437</v>
          </cell>
          <cell r="K636">
            <v>40195652.173913039</v>
          </cell>
          <cell r="L636">
            <v>40195652.173913039</v>
          </cell>
          <cell r="M636">
            <v>40195652.173913039</v>
          </cell>
          <cell r="N636">
            <v>451053043.47826093</v>
          </cell>
          <cell r="O636">
            <v>485835652.17391312</v>
          </cell>
          <cell r="P636">
            <v>0</v>
          </cell>
        </row>
        <row r="638">
          <cell r="B638">
            <v>0</v>
          </cell>
          <cell r="C638">
            <v>0</v>
          </cell>
          <cell r="D638">
            <v>0</v>
          </cell>
          <cell r="E638">
            <v>0</v>
          </cell>
          <cell r="F638">
            <v>0</v>
          </cell>
          <cell r="G638">
            <v>0</v>
          </cell>
          <cell r="H638">
            <v>0</v>
          </cell>
          <cell r="I638">
            <v>0</v>
          </cell>
          <cell r="J638">
            <v>0</v>
          </cell>
          <cell r="K638">
            <v>0</v>
          </cell>
          <cell r="L638">
            <v>0</v>
          </cell>
          <cell r="M638">
            <v>0</v>
          </cell>
          <cell r="N638">
            <v>0</v>
          </cell>
        </row>
        <row r="640">
          <cell r="B640">
            <v>25381665.299425758</v>
          </cell>
          <cell r="C640">
            <v>25381665.299425758</v>
          </cell>
          <cell r="D640">
            <v>25381665.299425758</v>
          </cell>
          <cell r="E640">
            <v>26814807.219031993</v>
          </cell>
          <cell r="F640">
            <v>27531378.178835113</v>
          </cell>
          <cell r="G640">
            <v>27531378.178835113</v>
          </cell>
          <cell r="H640">
            <v>29322805.578342903</v>
          </cell>
          <cell r="I640">
            <v>29322805.578342903</v>
          </cell>
          <cell r="J640">
            <v>29322805.578342903</v>
          </cell>
          <cell r="K640">
            <v>29322805.578342903</v>
          </cell>
          <cell r="L640">
            <v>29322805.578342903</v>
          </cell>
          <cell r="M640">
            <v>29322805.578342903</v>
          </cell>
          <cell r="N640">
            <v>333959392.94503695</v>
          </cell>
        </row>
        <row r="641">
          <cell r="B641">
            <v>2270089.1304347827</v>
          </cell>
          <cell r="C641">
            <v>2270089.1304347827</v>
          </cell>
          <cell r="D641">
            <v>2270089.1304347827</v>
          </cell>
          <cell r="E641">
            <v>2670240.4347826089</v>
          </cell>
          <cell r="F641">
            <v>2670240.4347826089</v>
          </cell>
          <cell r="G641">
            <v>2670240.4347826089</v>
          </cell>
          <cell r="H641">
            <v>3462847.826086957</v>
          </cell>
          <cell r="I641">
            <v>3462847.826086957</v>
          </cell>
          <cell r="J641">
            <v>3462847.826086957</v>
          </cell>
          <cell r="K641">
            <v>3655228.2608695654</v>
          </cell>
          <cell r="L641">
            <v>3655228.2608695654</v>
          </cell>
          <cell r="M641">
            <v>3655228.2608695654</v>
          </cell>
          <cell r="N641">
            <v>36175216.956521742</v>
          </cell>
        </row>
        <row r="642">
          <cell r="B642">
            <v>27651754.42986054</v>
          </cell>
          <cell r="C642">
            <v>27651754.42986054</v>
          </cell>
          <cell r="D642">
            <v>27651754.42986054</v>
          </cell>
          <cell r="E642">
            <v>29485047.653814603</v>
          </cell>
          <cell r="F642">
            <v>30201618.613617722</v>
          </cell>
          <cell r="G642">
            <v>30201618.613617722</v>
          </cell>
          <cell r="H642">
            <v>32785653.40442986</v>
          </cell>
          <cell r="I642">
            <v>32785653.40442986</v>
          </cell>
          <cell r="J642">
            <v>32785653.40442986</v>
          </cell>
          <cell r="K642">
            <v>32978033.83921247</v>
          </cell>
          <cell r="L642">
            <v>32978033.83921247</v>
          </cell>
          <cell r="M642">
            <v>32978033.83921247</v>
          </cell>
          <cell r="N642">
            <v>370134609.9015587</v>
          </cell>
          <cell r="O642">
            <v>398042731.31255132</v>
          </cell>
          <cell r="P642">
            <v>-16000000</v>
          </cell>
        </row>
        <row r="643">
          <cell r="B643">
            <v>4154566.5846322132</v>
          </cell>
          <cell r="C643">
            <v>4154566.5846322132</v>
          </cell>
          <cell r="D643">
            <v>4154566.5846322132</v>
          </cell>
          <cell r="E643">
            <v>4460555.0998085877</v>
          </cell>
          <cell r="F643">
            <v>4613549.3573967731</v>
          </cell>
          <cell r="G643">
            <v>4613549.3573967731</v>
          </cell>
          <cell r="H643">
            <v>4996035.0013672402</v>
          </cell>
          <cell r="I643">
            <v>4996035.0013672402</v>
          </cell>
          <cell r="J643">
            <v>4996035.0013672402</v>
          </cell>
          <cell r="K643">
            <v>4996035.0013672402</v>
          </cell>
          <cell r="L643">
            <v>4996035.0013672402</v>
          </cell>
          <cell r="M643">
            <v>4996035.0013672402</v>
          </cell>
          <cell r="N643">
            <v>56127563.576702222</v>
          </cell>
        </row>
        <row r="644">
          <cell r="B644">
            <v>551650</v>
          </cell>
          <cell r="C644">
            <v>551650</v>
          </cell>
          <cell r="D644">
            <v>551650</v>
          </cell>
          <cell r="E644">
            <v>648890</v>
          </cell>
          <cell r="F644">
            <v>648890</v>
          </cell>
          <cell r="G644">
            <v>648890</v>
          </cell>
          <cell r="H644">
            <v>841500.00000000012</v>
          </cell>
          <cell r="I644">
            <v>841500.00000000012</v>
          </cell>
          <cell r="J644">
            <v>841500.00000000012</v>
          </cell>
          <cell r="K644">
            <v>888250.00000000012</v>
          </cell>
          <cell r="L644">
            <v>888250.00000000012</v>
          </cell>
          <cell r="M644">
            <v>888250.00000000012</v>
          </cell>
          <cell r="N644">
            <v>8790870</v>
          </cell>
          <cell r="O644">
            <v>64918433.576702222</v>
          </cell>
        </row>
        <row r="646">
          <cell r="B646">
            <v>4706216.5846322132</v>
          </cell>
          <cell r="C646">
            <v>4706216.5846322132</v>
          </cell>
          <cell r="D646">
            <v>4706216.5846322132</v>
          </cell>
          <cell r="E646">
            <v>5109445.0998085877</v>
          </cell>
          <cell r="F646">
            <v>5262439.3573967731</v>
          </cell>
          <cell r="G646">
            <v>5262439.3573967731</v>
          </cell>
          <cell r="H646">
            <v>5837535.0013672402</v>
          </cell>
          <cell r="I646">
            <v>5837535.0013672402</v>
          </cell>
          <cell r="J646">
            <v>5837535.0013672402</v>
          </cell>
          <cell r="K646">
            <v>5884285.0013672402</v>
          </cell>
          <cell r="L646">
            <v>5884285.0013672402</v>
          </cell>
          <cell r="M646">
            <v>5884285.0013672402</v>
          </cell>
          <cell r="N646">
            <v>64918433.576702222</v>
          </cell>
          <cell r="O646">
            <v>71792920.861361772</v>
          </cell>
          <cell r="P646">
            <v>71792920.861361772</v>
          </cell>
        </row>
        <row r="647">
          <cell r="B647">
            <v>0.13968638720678914</v>
          </cell>
          <cell r="C647">
            <v>0.13968638720678914</v>
          </cell>
          <cell r="D647">
            <v>0.13968638720678914</v>
          </cell>
          <cell r="E647">
            <v>0.14221414586683145</v>
          </cell>
          <cell r="F647">
            <v>0.1430112073399884</v>
          </cell>
          <cell r="G647">
            <v>0.1430112073399884</v>
          </cell>
          <cell r="H647">
            <v>0.14609717631278185</v>
          </cell>
          <cell r="I647">
            <v>0.14609717631278185</v>
          </cell>
          <cell r="J647">
            <v>0.14609717631278185</v>
          </cell>
          <cell r="K647">
            <v>0.14639108169977993</v>
          </cell>
          <cell r="L647">
            <v>0.14639108169977993</v>
          </cell>
          <cell r="M647">
            <v>0.14639108169977993</v>
          </cell>
          <cell r="N647">
            <v>0.1439263840813238</v>
          </cell>
        </row>
        <row r="648">
          <cell r="B648">
            <v>1522899.9179655456</v>
          </cell>
          <cell r="C648">
            <v>1522899.9179655456</v>
          </cell>
          <cell r="D648">
            <v>1522899.9179655456</v>
          </cell>
          <cell r="E648">
            <v>1608888.4331419196</v>
          </cell>
          <cell r="F648">
            <v>1651882.6907301068</v>
          </cell>
          <cell r="G648">
            <v>1651882.6907301068</v>
          </cell>
          <cell r="H648">
            <v>1759368.3347005742</v>
          </cell>
          <cell r="I648">
            <v>1759368.3347005742</v>
          </cell>
          <cell r="J648">
            <v>1759368.3347005742</v>
          </cell>
          <cell r="K648">
            <v>1759368.3347005742</v>
          </cell>
          <cell r="L648">
            <v>1759368.3347005742</v>
          </cell>
          <cell r="M648">
            <v>1759368.3347005742</v>
          </cell>
          <cell r="N648">
            <v>20037563.576702211</v>
          </cell>
        </row>
        <row r="652">
          <cell r="B652">
            <v>2631666.6666666679</v>
          </cell>
          <cell r="C652">
            <v>2631666.6666666679</v>
          </cell>
          <cell r="D652">
            <v>2631666.6666666679</v>
          </cell>
          <cell r="E652">
            <v>2851666.6666666679</v>
          </cell>
          <cell r="F652">
            <v>2961666.666666666</v>
          </cell>
          <cell r="G652">
            <v>2961666.666666666</v>
          </cell>
          <cell r="H652">
            <v>3236666.666666666</v>
          </cell>
          <cell r="I652">
            <v>3236666.666666666</v>
          </cell>
          <cell r="J652">
            <v>3236666.666666666</v>
          </cell>
          <cell r="K652">
            <v>3236666.666666666</v>
          </cell>
          <cell r="L652">
            <v>3236666.666666666</v>
          </cell>
          <cell r="M652">
            <v>3236666.666666666</v>
          </cell>
          <cell r="N652">
            <v>36089999.999999993</v>
          </cell>
        </row>
        <row r="657">
          <cell r="B657">
            <v>914</v>
          </cell>
          <cell r="C657">
            <v>945</v>
          </cell>
          <cell r="D657">
            <v>976</v>
          </cell>
          <cell r="E657">
            <v>1007</v>
          </cell>
          <cell r="F657">
            <v>1038</v>
          </cell>
          <cell r="G657">
            <v>1069</v>
          </cell>
          <cell r="H657">
            <v>1100</v>
          </cell>
          <cell r="I657">
            <v>1131</v>
          </cell>
          <cell r="J657">
            <v>1162</v>
          </cell>
          <cell r="K657">
            <v>1193</v>
          </cell>
          <cell r="L657">
            <v>1224</v>
          </cell>
          <cell r="M657">
            <v>1255</v>
          </cell>
          <cell r="N657" t="str">
            <v>Jul~Jun</v>
          </cell>
          <cell r="O657">
            <v>0</v>
          </cell>
        </row>
        <row r="658">
          <cell r="N658" t="str">
            <v>Total</v>
          </cell>
          <cell r="O658" t="str">
            <v>Jul ~ Dec</v>
          </cell>
          <cell r="P658" t="str">
            <v>Jan ~ Jun</v>
          </cell>
        </row>
        <row r="659">
          <cell r="B659">
            <v>2500000</v>
          </cell>
          <cell r="C659">
            <v>2500000</v>
          </cell>
          <cell r="D659">
            <v>2500000</v>
          </cell>
          <cell r="E659">
            <v>2500000</v>
          </cell>
          <cell r="F659">
            <v>3000000</v>
          </cell>
          <cell r="G659">
            <v>3000000</v>
          </cell>
          <cell r="H659">
            <v>4000000</v>
          </cell>
          <cell r="I659">
            <v>4000000</v>
          </cell>
          <cell r="J659">
            <v>4000000</v>
          </cell>
          <cell r="K659">
            <v>4000000</v>
          </cell>
          <cell r="L659">
            <v>4000000</v>
          </cell>
          <cell r="M659">
            <v>4000000</v>
          </cell>
          <cell r="N659">
            <v>40000000</v>
          </cell>
          <cell r="O659">
            <v>16000000</v>
          </cell>
          <cell r="P659">
            <v>24000000</v>
          </cell>
        </row>
        <row r="660">
          <cell r="B660">
            <v>326086.95652173914</v>
          </cell>
          <cell r="C660">
            <v>326086.95652173914</v>
          </cell>
          <cell r="D660">
            <v>326086.95652173914</v>
          </cell>
          <cell r="E660">
            <v>326086.95652173914</v>
          </cell>
          <cell r="F660">
            <v>391304.34782608697</v>
          </cell>
          <cell r="G660">
            <v>391304.34782608697</v>
          </cell>
          <cell r="H660">
            <v>521739.13043478259</v>
          </cell>
          <cell r="I660">
            <v>521739.13043478259</v>
          </cell>
          <cell r="J660">
            <v>521739.13043478259</v>
          </cell>
          <cell r="K660">
            <v>521739.13043478259</v>
          </cell>
          <cell r="L660">
            <v>521739.13043478259</v>
          </cell>
          <cell r="M660">
            <v>521739.13043478259</v>
          </cell>
          <cell r="N660">
            <v>5217391.3043478252</v>
          </cell>
          <cell r="O660">
            <v>2086956.5217391304</v>
          </cell>
          <cell r="P660">
            <v>3130434.7826086958</v>
          </cell>
        </row>
        <row r="661">
          <cell r="B661">
            <v>2173913.0434782607</v>
          </cell>
          <cell r="C661">
            <v>2173913.0434782607</v>
          </cell>
          <cell r="D661">
            <v>2173913.0434782607</v>
          </cell>
          <cell r="E661">
            <v>2173913.0434782607</v>
          </cell>
          <cell r="F661">
            <v>2608695.6521739131</v>
          </cell>
          <cell r="G661">
            <v>2608695.6521739131</v>
          </cell>
          <cell r="H661">
            <v>3478260.8695652173</v>
          </cell>
          <cell r="I661">
            <v>3478260.8695652173</v>
          </cell>
          <cell r="J661">
            <v>3478260.8695652173</v>
          </cell>
          <cell r="K661">
            <v>3478260.8695652173</v>
          </cell>
          <cell r="L661">
            <v>3478260.8695652173</v>
          </cell>
          <cell r="M661">
            <v>3478260.8695652173</v>
          </cell>
          <cell r="N661">
            <v>34782608.695652179</v>
          </cell>
          <cell r="O661">
            <v>13913043.478260871</v>
          </cell>
          <cell r="P661">
            <v>20869565.217391305</v>
          </cell>
        </row>
        <row r="662">
          <cell r="O662">
            <v>0</v>
          </cell>
          <cell r="P662">
            <v>0</v>
          </cell>
        </row>
        <row r="663">
          <cell r="B663">
            <v>0</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row>
        <row r="664">
          <cell r="O664">
            <v>0</v>
          </cell>
          <cell r="P664">
            <v>0</v>
          </cell>
        </row>
        <row r="665">
          <cell r="B665">
            <v>1744257.5881870384</v>
          </cell>
          <cell r="C665">
            <v>1744257.5881870384</v>
          </cell>
          <cell r="D665">
            <v>1744257.5881870384</v>
          </cell>
          <cell r="E665">
            <v>1744257.5881870384</v>
          </cell>
          <cell r="F665">
            <v>2093109.1058244463</v>
          </cell>
          <cell r="G665">
            <v>2093109.1058244463</v>
          </cell>
          <cell r="H665">
            <v>2790812.1410992616</v>
          </cell>
          <cell r="I665">
            <v>2790812.1410992616</v>
          </cell>
          <cell r="J665">
            <v>2790812.1410992616</v>
          </cell>
          <cell r="K665">
            <v>2790812.1410992616</v>
          </cell>
          <cell r="L665">
            <v>2790812.1410992616</v>
          </cell>
          <cell r="M665">
            <v>2790812.1410992616</v>
          </cell>
          <cell r="N665">
            <v>27908121.410992622</v>
          </cell>
          <cell r="O665">
            <v>11163248.564397048</v>
          </cell>
          <cell r="P665">
            <v>16744872.84659557</v>
          </cell>
        </row>
        <row r="666">
          <cell r="B666">
            <v>429655.45529122232</v>
          </cell>
          <cell r="C666">
            <v>429655.45529122232</v>
          </cell>
          <cell r="D666">
            <v>429655.45529122232</v>
          </cell>
          <cell r="E666">
            <v>429655.45529122232</v>
          </cell>
          <cell r="F666">
            <v>515586.54634946678</v>
          </cell>
          <cell r="G666">
            <v>515586.54634946678</v>
          </cell>
          <cell r="H666">
            <v>687448.7284659557</v>
          </cell>
          <cell r="I666">
            <v>687448.7284659557</v>
          </cell>
          <cell r="J666">
            <v>687448.7284659557</v>
          </cell>
          <cell r="K666">
            <v>687448.7284659557</v>
          </cell>
          <cell r="L666">
            <v>687448.7284659557</v>
          </cell>
          <cell r="M666">
            <v>687448.7284659557</v>
          </cell>
          <cell r="N666">
            <v>6874487.284659557</v>
          </cell>
          <cell r="O666">
            <v>2749794.9138638228</v>
          </cell>
          <cell r="P666">
            <v>4124692.3707957342</v>
          </cell>
        </row>
        <row r="667">
          <cell r="B667">
            <v>0.17186218211648893</v>
          </cell>
          <cell r="C667">
            <v>0.17186218211648893</v>
          </cell>
          <cell r="D667">
            <v>0.17186218211648893</v>
          </cell>
          <cell r="E667">
            <v>0.17186218211648893</v>
          </cell>
          <cell r="F667">
            <v>0.17186218211648893</v>
          </cell>
          <cell r="G667">
            <v>0.17186218211648893</v>
          </cell>
          <cell r="H667">
            <v>0.17186218211648893</v>
          </cell>
          <cell r="I667">
            <v>0.17186218211648893</v>
          </cell>
          <cell r="J667">
            <v>0.17186218211648893</v>
          </cell>
          <cell r="K667">
            <v>0.17186218211648893</v>
          </cell>
          <cell r="L667">
            <v>0.17186218211648893</v>
          </cell>
          <cell r="M667">
            <v>0.17186218211648893</v>
          </cell>
          <cell r="N667">
            <v>0.17186218211648893</v>
          </cell>
          <cell r="O667">
            <v>0.17186218211648893</v>
          </cell>
          <cell r="P667">
            <v>0.17186218211648893</v>
          </cell>
        </row>
        <row r="668">
          <cell r="B668">
            <v>104655.4552912223</v>
          </cell>
          <cell r="C668">
            <v>104655.4552912223</v>
          </cell>
          <cell r="D668">
            <v>104655.4552912223</v>
          </cell>
          <cell r="E668">
            <v>104655.4552912223</v>
          </cell>
          <cell r="F668">
            <v>125586.54634946678</v>
          </cell>
          <cell r="G668">
            <v>125586.54634946678</v>
          </cell>
          <cell r="H668">
            <v>167448.72846595568</v>
          </cell>
          <cell r="I668">
            <v>167448.72846595568</v>
          </cell>
          <cell r="J668">
            <v>167448.72846595568</v>
          </cell>
          <cell r="K668">
            <v>167448.72846595568</v>
          </cell>
          <cell r="L668">
            <v>167448.72846595568</v>
          </cell>
          <cell r="M668">
            <v>167448.72846595568</v>
          </cell>
          <cell r="N668">
            <v>1674487.2846595573</v>
          </cell>
          <cell r="O668">
            <v>669794.91386382282</v>
          </cell>
          <cell r="P668">
            <v>1004692.3707957342</v>
          </cell>
        </row>
        <row r="671">
          <cell r="B671">
            <v>325000</v>
          </cell>
          <cell r="C671">
            <v>325000</v>
          </cell>
          <cell r="D671">
            <v>325000</v>
          </cell>
          <cell r="E671">
            <v>325000</v>
          </cell>
          <cell r="F671">
            <v>390000</v>
          </cell>
          <cell r="G671">
            <v>390000</v>
          </cell>
          <cell r="H671">
            <v>520000</v>
          </cell>
          <cell r="I671">
            <v>520000</v>
          </cell>
          <cell r="J671">
            <v>520000</v>
          </cell>
          <cell r="K671">
            <v>520000</v>
          </cell>
          <cell r="L671">
            <v>520000</v>
          </cell>
          <cell r="M671">
            <v>520000</v>
          </cell>
          <cell r="N671">
            <v>5200000</v>
          </cell>
          <cell r="O671">
            <v>2080000</v>
          </cell>
          <cell r="P671">
            <v>3120000</v>
          </cell>
        </row>
        <row r="673">
          <cell r="D673">
            <v>0</v>
          </cell>
        </row>
        <row r="676">
          <cell r="B676">
            <v>914</v>
          </cell>
          <cell r="C676">
            <v>945</v>
          </cell>
          <cell r="D676">
            <v>976</v>
          </cell>
          <cell r="E676">
            <v>1007</v>
          </cell>
          <cell r="F676">
            <v>1038</v>
          </cell>
          <cell r="G676">
            <v>1069</v>
          </cell>
          <cell r="H676">
            <v>1100</v>
          </cell>
          <cell r="I676">
            <v>1131</v>
          </cell>
          <cell r="J676">
            <v>1162</v>
          </cell>
          <cell r="K676">
            <v>1193</v>
          </cell>
          <cell r="L676">
            <v>1224</v>
          </cell>
          <cell r="M676">
            <v>1255</v>
          </cell>
          <cell r="N676" t="str">
            <v>Total</v>
          </cell>
        </row>
        <row r="677">
          <cell r="B677">
            <v>537328</v>
          </cell>
        </row>
        <row r="678">
          <cell r="B678">
            <v>537328</v>
          </cell>
          <cell r="C678">
            <v>427928</v>
          </cell>
          <cell r="D678">
            <v>507960</v>
          </cell>
          <cell r="E678">
            <v>9525448</v>
          </cell>
          <cell r="F678">
            <v>9587968</v>
          </cell>
          <cell r="G678">
            <v>9511316</v>
          </cell>
          <cell r="H678">
            <v>2546760</v>
          </cell>
          <cell r="I678">
            <v>474808</v>
          </cell>
          <cell r="J678">
            <v>570076</v>
          </cell>
          <cell r="K678">
            <v>427928</v>
          </cell>
          <cell r="L678">
            <v>474808</v>
          </cell>
          <cell r="M678">
            <v>507960</v>
          </cell>
          <cell r="N678">
            <v>35100288</v>
          </cell>
        </row>
        <row r="679">
          <cell r="B679">
            <v>30</v>
          </cell>
          <cell r="C679">
            <v>25</v>
          </cell>
          <cell r="D679">
            <v>27</v>
          </cell>
          <cell r="E679">
            <v>672</v>
          </cell>
          <cell r="F679">
            <v>675</v>
          </cell>
          <cell r="G679">
            <v>671</v>
          </cell>
          <cell r="H679">
            <v>176</v>
          </cell>
          <cell r="I679">
            <v>27</v>
          </cell>
          <cell r="J679">
            <v>31</v>
          </cell>
          <cell r="K679">
            <v>25</v>
          </cell>
          <cell r="L679">
            <v>27</v>
          </cell>
          <cell r="M679">
            <v>27</v>
          </cell>
          <cell r="N679">
            <v>2413</v>
          </cell>
        </row>
        <row r="683">
          <cell r="B683">
            <v>440</v>
          </cell>
          <cell r="C683">
            <v>367</v>
          </cell>
          <cell r="D683">
            <v>357</v>
          </cell>
          <cell r="E683">
            <v>320</v>
          </cell>
          <cell r="F683">
            <v>460</v>
          </cell>
          <cell r="G683">
            <v>444</v>
          </cell>
          <cell r="H683">
            <v>311</v>
          </cell>
          <cell r="I683">
            <v>406</v>
          </cell>
          <cell r="J683">
            <v>376</v>
          </cell>
          <cell r="K683">
            <v>410</v>
          </cell>
          <cell r="L683">
            <v>415</v>
          </cell>
          <cell r="M683">
            <v>403</v>
          </cell>
          <cell r="N683">
            <v>387</v>
          </cell>
        </row>
        <row r="684">
          <cell r="B684">
            <v>4800000</v>
          </cell>
          <cell r="C684">
            <v>0</v>
          </cell>
          <cell r="D684">
            <v>0</v>
          </cell>
          <cell r="E684">
            <v>0</v>
          </cell>
          <cell r="F684">
            <v>0</v>
          </cell>
          <cell r="G684">
            <v>0</v>
          </cell>
          <cell r="H684">
            <v>0</v>
          </cell>
          <cell r="I684">
            <v>0</v>
          </cell>
          <cell r="J684">
            <v>0</v>
          </cell>
          <cell r="K684">
            <v>0</v>
          </cell>
          <cell r="L684">
            <v>0</v>
          </cell>
          <cell r="M684">
            <v>0</v>
          </cell>
          <cell r="N684">
            <v>0</v>
          </cell>
        </row>
        <row r="685">
          <cell r="B685">
            <v>400000</v>
          </cell>
          <cell r="C685">
            <v>400000</v>
          </cell>
          <cell r="D685">
            <v>400000</v>
          </cell>
          <cell r="E685">
            <v>400000</v>
          </cell>
          <cell r="F685">
            <v>400000</v>
          </cell>
          <cell r="G685">
            <v>400000</v>
          </cell>
          <cell r="H685">
            <v>400000</v>
          </cell>
          <cell r="I685">
            <v>400000</v>
          </cell>
          <cell r="J685">
            <v>400000</v>
          </cell>
          <cell r="K685">
            <v>400000</v>
          </cell>
          <cell r="L685">
            <v>400000</v>
          </cell>
          <cell r="M685">
            <v>400000</v>
          </cell>
          <cell r="N685">
            <v>4800000</v>
          </cell>
        </row>
        <row r="686">
          <cell r="B686">
            <v>0</v>
          </cell>
          <cell r="C686">
            <v>15000000</v>
          </cell>
          <cell r="D686">
            <v>15000000</v>
          </cell>
          <cell r="E686">
            <v>5000000</v>
          </cell>
          <cell r="F686">
            <v>5000000</v>
          </cell>
          <cell r="G686">
            <v>5000000</v>
          </cell>
          <cell r="H686">
            <v>5000000</v>
          </cell>
          <cell r="I686">
            <v>5000000</v>
          </cell>
          <cell r="J686">
            <v>5000000</v>
          </cell>
          <cell r="K686">
            <v>5000000</v>
          </cell>
          <cell r="L686">
            <v>5000000</v>
          </cell>
          <cell r="M686">
            <v>5000000</v>
          </cell>
          <cell r="N686">
            <v>75000000</v>
          </cell>
        </row>
        <row r="687">
          <cell r="B687">
            <v>0</v>
          </cell>
          <cell r="C687">
            <v>0</v>
          </cell>
          <cell r="D687">
            <v>0</v>
          </cell>
          <cell r="E687">
            <v>0</v>
          </cell>
          <cell r="F687">
            <v>0</v>
          </cell>
          <cell r="G687">
            <v>0</v>
          </cell>
          <cell r="H687">
            <v>0</v>
          </cell>
          <cell r="I687">
            <v>0</v>
          </cell>
          <cell r="J687">
            <v>0</v>
          </cell>
          <cell r="K687">
            <v>0</v>
          </cell>
          <cell r="L687">
            <v>0</v>
          </cell>
          <cell r="M687">
            <v>0</v>
          </cell>
          <cell r="N687">
            <v>0</v>
          </cell>
        </row>
        <row r="688">
          <cell r="B688">
            <v>400000</v>
          </cell>
          <cell r="C688">
            <v>400000</v>
          </cell>
          <cell r="D688">
            <v>400000</v>
          </cell>
          <cell r="E688">
            <v>400000</v>
          </cell>
          <cell r="F688">
            <v>400000</v>
          </cell>
          <cell r="G688">
            <v>400000</v>
          </cell>
          <cell r="H688">
            <v>400000</v>
          </cell>
          <cell r="I688">
            <v>400000</v>
          </cell>
          <cell r="J688">
            <v>400000</v>
          </cell>
          <cell r="K688">
            <v>400000</v>
          </cell>
          <cell r="L688">
            <v>400000</v>
          </cell>
          <cell r="M688">
            <v>400000</v>
          </cell>
          <cell r="N688">
            <v>4800000</v>
          </cell>
        </row>
        <row r="691">
          <cell r="B691">
            <v>333</v>
          </cell>
          <cell r="C691">
            <v>333</v>
          </cell>
          <cell r="D691">
            <v>333</v>
          </cell>
          <cell r="E691">
            <v>333</v>
          </cell>
          <cell r="F691">
            <v>333</v>
          </cell>
          <cell r="G691">
            <v>333</v>
          </cell>
          <cell r="H691">
            <v>317</v>
          </cell>
          <cell r="I691">
            <v>317</v>
          </cell>
          <cell r="J691">
            <v>317</v>
          </cell>
          <cell r="K691">
            <v>317</v>
          </cell>
          <cell r="L691">
            <v>317</v>
          </cell>
          <cell r="M691">
            <v>317</v>
          </cell>
          <cell r="N691">
            <v>325</v>
          </cell>
        </row>
        <row r="692">
          <cell r="B692">
            <v>1200000</v>
          </cell>
          <cell r="C692">
            <v>0</v>
          </cell>
          <cell r="D692">
            <v>0</v>
          </cell>
          <cell r="E692">
            <v>0</v>
          </cell>
          <cell r="F692">
            <v>0</v>
          </cell>
          <cell r="G692">
            <v>0</v>
          </cell>
          <cell r="H692">
            <v>0</v>
          </cell>
          <cell r="I692">
            <v>0</v>
          </cell>
          <cell r="J692">
            <v>0</v>
          </cell>
          <cell r="K692">
            <v>0</v>
          </cell>
          <cell r="L692">
            <v>0</v>
          </cell>
          <cell r="M692">
            <v>0</v>
          </cell>
          <cell r="N692">
            <v>0</v>
          </cell>
        </row>
        <row r="693">
          <cell r="B693">
            <v>100000</v>
          </cell>
          <cell r="C693">
            <v>100000</v>
          </cell>
          <cell r="D693">
            <v>100000</v>
          </cell>
          <cell r="E693">
            <v>100000</v>
          </cell>
          <cell r="F693">
            <v>100000</v>
          </cell>
          <cell r="G693">
            <v>100000</v>
          </cell>
          <cell r="H693">
            <v>100000</v>
          </cell>
          <cell r="I693">
            <v>100000</v>
          </cell>
          <cell r="J693">
            <v>100000</v>
          </cell>
          <cell r="K693">
            <v>100000</v>
          </cell>
          <cell r="L693">
            <v>100000</v>
          </cell>
          <cell r="M693">
            <v>100000</v>
          </cell>
          <cell r="N693">
            <v>1200000</v>
          </cell>
        </row>
        <row r="694">
          <cell r="B694" t="e">
            <v>#REF!</v>
          </cell>
          <cell r="C694" t="e">
            <v>#REF!</v>
          </cell>
          <cell r="D694" t="e">
            <v>#REF!</v>
          </cell>
          <cell r="E694" t="e">
            <v>#REF!</v>
          </cell>
          <cell r="F694" t="e">
            <v>#REF!</v>
          </cell>
          <cell r="G694" t="e">
            <v>#REF!</v>
          </cell>
          <cell r="H694" t="e">
            <v>#REF!</v>
          </cell>
          <cell r="I694" t="e">
            <v>#REF!</v>
          </cell>
          <cell r="J694" t="e">
            <v>#REF!</v>
          </cell>
          <cell r="K694" t="e">
            <v>#REF!</v>
          </cell>
          <cell r="L694" t="e">
            <v>#REF!</v>
          </cell>
          <cell r="M694" t="e">
            <v>#REF!</v>
          </cell>
          <cell r="N694" t="e">
            <v>#REF!</v>
          </cell>
        </row>
        <row r="695">
          <cell r="B695">
            <v>0</v>
          </cell>
          <cell r="C695">
            <v>0</v>
          </cell>
          <cell r="D695">
            <v>0</v>
          </cell>
          <cell r="E695">
            <v>0</v>
          </cell>
          <cell r="F695">
            <v>0</v>
          </cell>
          <cell r="G695">
            <v>0</v>
          </cell>
          <cell r="H695">
            <v>0</v>
          </cell>
          <cell r="I695">
            <v>0</v>
          </cell>
          <cell r="J695">
            <v>0</v>
          </cell>
          <cell r="K695">
            <v>0</v>
          </cell>
          <cell r="L695">
            <v>0</v>
          </cell>
          <cell r="M695">
            <v>0</v>
          </cell>
          <cell r="N695">
            <v>0</v>
          </cell>
        </row>
        <row r="696">
          <cell r="B696">
            <v>100000</v>
          </cell>
          <cell r="C696">
            <v>100000</v>
          </cell>
          <cell r="D696">
            <v>100000</v>
          </cell>
          <cell r="E696">
            <v>100000</v>
          </cell>
          <cell r="F696">
            <v>100000</v>
          </cell>
          <cell r="G696">
            <v>100000</v>
          </cell>
          <cell r="H696">
            <v>100000</v>
          </cell>
          <cell r="I696">
            <v>100000</v>
          </cell>
          <cell r="J696">
            <v>100000</v>
          </cell>
          <cell r="K696">
            <v>100000</v>
          </cell>
          <cell r="L696">
            <v>100000</v>
          </cell>
          <cell r="M696">
            <v>100000</v>
          </cell>
          <cell r="N696">
            <v>1200000</v>
          </cell>
        </row>
        <row r="698">
          <cell r="B698">
            <v>30940</v>
          </cell>
        </row>
        <row r="699">
          <cell r="B699">
            <v>59500</v>
          </cell>
        </row>
        <row r="702">
          <cell r="B702" t="str">
            <v>Commission</v>
          </cell>
          <cell r="C702" t="str">
            <v>Exchange</v>
          </cell>
          <cell r="D702" t="str">
            <v>commission</v>
          </cell>
          <cell r="E702" t="str">
            <v>Commission</v>
          </cell>
          <cell r="F702" t="str">
            <v>Net  Comm</v>
          </cell>
          <cell r="G702">
            <v>548</v>
          </cell>
          <cell r="I702">
            <v>579</v>
          </cell>
          <cell r="K702">
            <v>610</v>
          </cell>
          <cell r="M702">
            <v>640</v>
          </cell>
          <cell r="O702">
            <v>671</v>
          </cell>
          <cell r="Q702">
            <v>702</v>
          </cell>
          <cell r="S702">
            <v>733</v>
          </cell>
          <cell r="U702">
            <v>764</v>
          </cell>
          <cell r="W702">
            <v>795</v>
          </cell>
          <cell r="Y702">
            <v>826</v>
          </cell>
          <cell r="AA702">
            <v>857</v>
          </cell>
          <cell r="AC702">
            <v>888</v>
          </cell>
        </row>
        <row r="703">
          <cell r="B703" t="str">
            <v>Income ¥</v>
          </cell>
          <cell r="C703" t="str">
            <v>Rate ¥</v>
          </cell>
          <cell r="D703" t="str">
            <v>Income Rs.</v>
          </cell>
          <cell r="E703" t="str">
            <v>Expense Rs</v>
          </cell>
          <cell r="F703" t="str">
            <v>Income Rs.</v>
          </cell>
          <cell r="G703" t="str">
            <v>Units</v>
          </cell>
          <cell r="H703" t="str">
            <v>Comm Rs.</v>
          </cell>
          <cell r="I703" t="str">
            <v>Units</v>
          </cell>
          <cell r="J703" t="str">
            <v>Comm Rs.</v>
          </cell>
          <cell r="K703" t="str">
            <v>Units</v>
          </cell>
          <cell r="L703" t="str">
            <v>Comm Rs.</v>
          </cell>
          <cell r="M703" t="str">
            <v>Units</v>
          </cell>
          <cell r="N703" t="str">
            <v>Comm Rs.</v>
          </cell>
          <cell r="O703" t="str">
            <v>Units</v>
          </cell>
          <cell r="P703" t="str">
            <v>Comm Rs.</v>
          </cell>
          <cell r="Q703" t="str">
            <v>Units</v>
          </cell>
          <cell r="R703" t="str">
            <v>Comm Rs.</v>
          </cell>
          <cell r="S703" t="str">
            <v>Units</v>
          </cell>
          <cell r="T703" t="str">
            <v>Comm Rs.</v>
          </cell>
          <cell r="U703" t="str">
            <v>Units</v>
          </cell>
          <cell r="V703" t="str">
            <v>Comm Rs.</v>
          </cell>
          <cell r="W703" t="str">
            <v>Units</v>
          </cell>
          <cell r="X703" t="str">
            <v>Comm Rs.</v>
          </cell>
          <cell r="Y703" t="str">
            <v>Units</v>
          </cell>
          <cell r="Z703" t="str">
            <v>Comm Rs.</v>
          </cell>
          <cell r="AA703" t="str">
            <v>Units</v>
          </cell>
          <cell r="AB703" t="str">
            <v>Comm Rs.</v>
          </cell>
          <cell r="AC703" t="str">
            <v>Units</v>
          </cell>
          <cell r="AD703" t="str">
            <v>Comm Rs.</v>
          </cell>
        </row>
        <row r="704">
          <cell r="B704">
            <v>30000</v>
          </cell>
          <cell r="C704">
            <v>0.52</v>
          </cell>
          <cell r="D704">
            <v>15600</v>
          </cell>
          <cell r="E704">
            <v>7500</v>
          </cell>
          <cell r="F704">
            <v>8100</v>
          </cell>
          <cell r="H704">
            <v>0</v>
          </cell>
          <cell r="J704">
            <v>0</v>
          </cell>
          <cell r="L704">
            <v>0</v>
          </cell>
          <cell r="N704">
            <v>0</v>
          </cell>
          <cell r="P704">
            <v>0</v>
          </cell>
          <cell r="R704">
            <v>0</v>
          </cell>
          <cell r="T704">
            <v>0</v>
          </cell>
          <cell r="V704">
            <v>0</v>
          </cell>
          <cell r="X704">
            <v>0</v>
          </cell>
          <cell r="Z704">
            <v>0</v>
          </cell>
          <cell r="AB704">
            <v>0</v>
          </cell>
          <cell r="AD704">
            <v>0</v>
          </cell>
          <cell r="AE704">
            <v>0</v>
          </cell>
        </row>
        <row r="705">
          <cell r="B705">
            <v>36600</v>
          </cell>
          <cell r="C705">
            <v>0.52</v>
          </cell>
          <cell r="D705">
            <v>19032</v>
          </cell>
          <cell r="E705">
            <v>5000</v>
          </cell>
          <cell r="F705">
            <v>14032</v>
          </cell>
          <cell r="G705">
            <v>13</v>
          </cell>
          <cell r="H705">
            <v>182416</v>
          </cell>
          <cell r="I705">
            <v>13</v>
          </cell>
          <cell r="J705">
            <v>182416</v>
          </cell>
          <cell r="K705">
            <v>13</v>
          </cell>
          <cell r="L705">
            <v>182416</v>
          </cell>
          <cell r="M705">
            <v>658</v>
          </cell>
          <cell r="N705">
            <v>9233056</v>
          </cell>
          <cell r="O705">
            <v>658</v>
          </cell>
          <cell r="P705">
            <v>9233056</v>
          </cell>
          <cell r="Q705">
            <v>658</v>
          </cell>
          <cell r="R705">
            <v>9233056</v>
          </cell>
          <cell r="S705">
            <v>164</v>
          </cell>
          <cell r="T705">
            <v>2301248</v>
          </cell>
          <cell r="U705">
            <v>13</v>
          </cell>
          <cell r="V705">
            <v>182416</v>
          </cell>
          <cell r="W705">
            <v>13</v>
          </cell>
          <cell r="X705">
            <v>182416</v>
          </cell>
          <cell r="Y705">
            <v>13</v>
          </cell>
          <cell r="Z705">
            <v>182416</v>
          </cell>
          <cell r="AA705">
            <v>13</v>
          </cell>
          <cell r="AB705">
            <v>182416</v>
          </cell>
          <cell r="AC705">
            <v>13</v>
          </cell>
          <cell r="AD705">
            <v>182416</v>
          </cell>
          <cell r="AE705">
            <v>2242</v>
          </cell>
        </row>
        <row r="706">
          <cell r="B706">
            <v>35300</v>
          </cell>
          <cell r="C706">
            <v>0.52</v>
          </cell>
          <cell r="D706">
            <v>18356</v>
          </cell>
          <cell r="E706">
            <v>5000</v>
          </cell>
          <cell r="F706">
            <v>13356</v>
          </cell>
          <cell r="G706">
            <v>2</v>
          </cell>
          <cell r="H706">
            <v>26712</v>
          </cell>
          <cell r="I706">
            <v>2</v>
          </cell>
          <cell r="J706">
            <v>26712</v>
          </cell>
          <cell r="K706">
            <v>2</v>
          </cell>
          <cell r="L706">
            <v>26712</v>
          </cell>
          <cell r="M706">
            <v>2</v>
          </cell>
          <cell r="N706">
            <v>26712</v>
          </cell>
          <cell r="O706">
            <v>2</v>
          </cell>
          <cell r="P706">
            <v>26712</v>
          </cell>
          <cell r="Q706">
            <v>2</v>
          </cell>
          <cell r="R706">
            <v>26712</v>
          </cell>
          <cell r="S706">
            <v>2</v>
          </cell>
          <cell r="T706">
            <v>26712</v>
          </cell>
          <cell r="U706">
            <v>2</v>
          </cell>
          <cell r="V706">
            <v>26712</v>
          </cell>
          <cell r="W706">
            <v>2</v>
          </cell>
          <cell r="X706">
            <v>26712</v>
          </cell>
          <cell r="Y706">
            <v>2</v>
          </cell>
          <cell r="Z706">
            <v>26712</v>
          </cell>
          <cell r="AA706">
            <v>2</v>
          </cell>
          <cell r="AB706">
            <v>26712</v>
          </cell>
          <cell r="AC706">
            <v>2</v>
          </cell>
          <cell r="AD706">
            <v>26712</v>
          </cell>
          <cell r="AE706">
            <v>24</v>
          </cell>
        </row>
        <row r="707">
          <cell r="B707">
            <v>150000</v>
          </cell>
          <cell r="C707">
            <v>0.52</v>
          </cell>
          <cell r="D707">
            <v>78000</v>
          </cell>
          <cell r="E707">
            <v>7500</v>
          </cell>
          <cell r="F707">
            <v>70500</v>
          </cell>
          <cell r="H707">
            <v>0</v>
          </cell>
          <cell r="J707">
            <v>0</v>
          </cell>
          <cell r="L707">
            <v>0</v>
          </cell>
          <cell r="N707">
            <v>0</v>
          </cell>
          <cell r="P707">
            <v>0</v>
          </cell>
          <cell r="R707">
            <v>0</v>
          </cell>
          <cell r="T707">
            <v>0</v>
          </cell>
          <cell r="V707">
            <v>0</v>
          </cell>
          <cell r="X707">
            <v>0</v>
          </cell>
          <cell r="Z707">
            <v>0</v>
          </cell>
          <cell r="AB707">
            <v>0</v>
          </cell>
          <cell r="AD707">
            <v>0</v>
          </cell>
          <cell r="AE707">
            <v>0</v>
          </cell>
        </row>
        <row r="708">
          <cell r="B708">
            <v>400000</v>
          </cell>
          <cell r="C708">
            <v>0.52</v>
          </cell>
          <cell r="D708">
            <v>208000</v>
          </cell>
          <cell r="E708">
            <v>7500</v>
          </cell>
          <cell r="F708">
            <v>200500</v>
          </cell>
          <cell r="H708">
            <v>0</v>
          </cell>
          <cell r="J708">
            <v>0</v>
          </cell>
          <cell r="L708">
            <v>0</v>
          </cell>
          <cell r="N708">
            <v>0</v>
          </cell>
          <cell r="P708">
            <v>0</v>
          </cell>
          <cell r="R708">
            <v>0</v>
          </cell>
          <cell r="T708">
            <v>0</v>
          </cell>
          <cell r="V708">
            <v>0</v>
          </cell>
          <cell r="X708">
            <v>0</v>
          </cell>
          <cell r="Z708">
            <v>0</v>
          </cell>
          <cell r="AB708">
            <v>0</v>
          </cell>
          <cell r="AD708">
            <v>0</v>
          </cell>
          <cell r="AE708">
            <v>0</v>
          </cell>
        </row>
        <row r="709">
          <cell r="B709">
            <v>77400</v>
          </cell>
          <cell r="C709">
            <v>0.52</v>
          </cell>
          <cell r="D709">
            <v>40248</v>
          </cell>
          <cell r="E709">
            <v>7500</v>
          </cell>
          <cell r="F709">
            <v>32748</v>
          </cell>
          <cell r="G709">
            <v>0</v>
          </cell>
          <cell r="H709">
            <v>0</v>
          </cell>
          <cell r="I709">
            <v>0</v>
          </cell>
          <cell r="J709">
            <v>0</v>
          </cell>
          <cell r="K709">
            <v>0</v>
          </cell>
          <cell r="L709">
            <v>0</v>
          </cell>
          <cell r="M709">
            <v>0</v>
          </cell>
          <cell r="N709">
            <v>0</v>
          </cell>
          <cell r="O709">
            <v>0</v>
          </cell>
          <cell r="P709">
            <v>0</v>
          </cell>
          <cell r="Q709">
            <v>1</v>
          </cell>
          <cell r="R709">
            <v>32748</v>
          </cell>
          <cell r="S709">
            <v>0</v>
          </cell>
          <cell r="T709">
            <v>0</v>
          </cell>
          <cell r="U709">
            <v>0</v>
          </cell>
          <cell r="V709">
            <v>0</v>
          </cell>
          <cell r="W709">
            <v>1</v>
          </cell>
          <cell r="X709">
            <v>32748</v>
          </cell>
          <cell r="Y709">
            <v>0</v>
          </cell>
          <cell r="Z709">
            <v>0</v>
          </cell>
          <cell r="AA709">
            <v>0</v>
          </cell>
          <cell r="AB709">
            <v>0</v>
          </cell>
          <cell r="AC709">
            <v>0</v>
          </cell>
          <cell r="AD709">
            <v>0</v>
          </cell>
          <cell r="AE709">
            <v>2</v>
          </cell>
        </row>
        <row r="710">
          <cell r="B710">
            <v>150000</v>
          </cell>
          <cell r="C710">
            <v>0.52</v>
          </cell>
          <cell r="D710">
            <v>78000</v>
          </cell>
          <cell r="E710">
            <v>7500</v>
          </cell>
          <cell r="F710">
            <v>70500</v>
          </cell>
          <cell r="H710">
            <v>0</v>
          </cell>
          <cell r="J710">
            <v>0</v>
          </cell>
          <cell r="L710">
            <v>0</v>
          </cell>
          <cell r="N710">
            <v>0</v>
          </cell>
          <cell r="P710">
            <v>0</v>
          </cell>
          <cell r="R710">
            <v>0</v>
          </cell>
          <cell r="T710">
            <v>0</v>
          </cell>
          <cell r="V710">
            <v>0</v>
          </cell>
          <cell r="X710">
            <v>0</v>
          </cell>
          <cell r="Z710">
            <v>0</v>
          </cell>
          <cell r="AB710">
            <v>0</v>
          </cell>
          <cell r="AD710">
            <v>0</v>
          </cell>
          <cell r="AE710">
            <v>0</v>
          </cell>
        </row>
        <row r="711">
          <cell r="B711">
            <v>59500</v>
          </cell>
          <cell r="C711">
            <v>0.52</v>
          </cell>
          <cell r="D711">
            <v>30940</v>
          </cell>
          <cell r="E711">
            <v>7500</v>
          </cell>
          <cell r="F711">
            <v>23440</v>
          </cell>
          <cell r="G711">
            <v>0</v>
          </cell>
          <cell r="H711">
            <v>0</v>
          </cell>
          <cell r="I711">
            <v>0</v>
          </cell>
          <cell r="J711">
            <v>0</v>
          </cell>
          <cell r="K711">
            <v>0</v>
          </cell>
          <cell r="L711">
            <v>0</v>
          </cell>
          <cell r="M711">
            <v>2</v>
          </cell>
          <cell r="N711">
            <v>46880</v>
          </cell>
          <cell r="O711">
            <v>0</v>
          </cell>
          <cell r="P711">
            <v>0</v>
          </cell>
          <cell r="Q711">
            <v>0</v>
          </cell>
          <cell r="R711">
            <v>0</v>
          </cell>
          <cell r="S711">
            <v>0</v>
          </cell>
          <cell r="T711">
            <v>0</v>
          </cell>
          <cell r="U711">
            <v>2</v>
          </cell>
          <cell r="V711">
            <v>46880</v>
          </cell>
          <cell r="W711">
            <v>0</v>
          </cell>
          <cell r="X711">
            <v>0</v>
          </cell>
          <cell r="Y711">
            <v>0</v>
          </cell>
          <cell r="Z711">
            <v>0</v>
          </cell>
          <cell r="AA711">
            <v>2</v>
          </cell>
          <cell r="AB711">
            <v>46880</v>
          </cell>
          <cell r="AC711">
            <v>0</v>
          </cell>
          <cell r="AD711">
            <v>0</v>
          </cell>
          <cell r="AE711">
            <v>6</v>
          </cell>
        </row>
        <row r="712">
          <cell r="B712">
            <v>150000</v>
          </cell>
          <cell r="C712">
            <v>0.52</v>
          </cell>
          <cell r="D712">
            <v>78000</v>
          </cell>
          <cell r="E712">
            <v>7500</v>
          </cell>
          <cell r="F712">
            <v>70500</v>
          </cell>
          <cell r="H712">
            <v>0</v>
          </cell>
          <cell r="J712">
            <v>0</v>
          </cell>
          <cell r="L712">
            <v>0</v>
          </cell>
          <cell r="N712">
            <v>0</v>
          </cell>
          <cell r="P712">
            <v>0</v>
          </cell>
          <cell r="R712">
            <v>0</v>
          </cell>
          <cell r="T712">
            <v>0</v>
          </cell>
          <cell r="V712">
            <v>0</v>
          </cell>
          <cell r="X712">
            <v>0</v>
          </cell>
          <cell r="Z712">
            <v>0</v>
          </cell>
          <cell r="AB712">
            <v>0</v>
          </cell>
          <cell r="AD712">
            <v>0</v>
          </cell>
          <cell r="AE712">
            <v>0</v>
          </cell>
        </row>
        <row r="713">
          <cell r="B713">
            <v>150000</v>
          </cell>
          <cell r="C713">
            <v>0.52</v>
          </cell>
          <cell r="D713">
            <v>78000</v>
          </cell>
          <cell r="E713">
            <v>7500</v>
          </cell>
          <cell r="F713">
            <v>70500</v>
          </cell>
          <cell r="H713">
            <v>0</v>
          </cell>
          <cell r="J713">
            <v>0</v>
          </cell>
          <cell r="L713">
            <v>0</v>
          </cell>
          <cell r="N713">
            <v>0</v>
          </cell>
          <cell r="P713">
            <v>0</v>
          </cell>
          <cell r="R713">
            <v>0</v>
          </cell>
          <cell r="T713">
            <v>0</v>
          </cell>
          <cell r="V713">
            <v>0</v>
          </cell>
          <cell r="X713">
            <v>0</v>
          </cell>
          <cell r="Z713">
            <v>0</v>
          </cell>
          <cell r="AB713">
            <v>0</v>
          </cell>
          <cell r="AD713">
            <v>0</v>
          </cell>
          <cell r="AE713">
            <v>0</v>
          </cell>
        </row>
        <row r="714">
          <cell r="B714">
            <v>56500</v>
          </cell>
          <cell r="C714">
            <v>0.52</v>
          </cell>
          <cell r="D714">
            <v>29380</v>
          </cell>
          <cell r="E714">
            <v>7500</v>
          </cell>
          <cell r="F714">
            <v>21880</v>
          </cell>
          <cell r="G714">
            <v>0</v>
          </cell>
          <cell r="H714">
            <v>0</v>
          </cell>
          <cell r="J714">
            <v>0</v>
          </cell>
          <cell r="L714">
            <v>0</v>
          </cell>
          <cell r="M714">
            <v>0</v>
          </cell>
          <cell r="N714">
            <v>0</v>
          </cell>
          <cell r="O714">
            <v>0</v>
          </cell>
          <cell r="P714">
            <v>0</v>
          </cell>
          <cell r="Q714">
            <v>0</v>
          </cell>
          <cell r="R714">
            <v>0</v>
          </cell>
          <cell r="S714">
            <v>0</v>
          </cell>
          <cell r="T714">
            <v>0</v>
          </cell>
          <cell r="V714">
            <v>0</v>
          </cell>
          <cell r="X714">
            <v>0</v>
          </cell>
          <cell r="Z714">
            <v>0</v>
          </cell>
          <cell r="AA714">
            <v>0</v>
          </cell>
          <cell r="AB714">
            <v>0</v>
          </cell>
          <cell r="AC714">
            <v>0</v>
          </cell>
          <cell r="AD714">
            <v>0</v>
          </cell>
          <cell r="AE714">
            <v>0</v>
          </cell>
        </row>
        <row r="715">
          <cell r="B715">
            <v>105800</v>
          </cell>
          <cell r="C715">
            <v>0.52</v>
          </cell>
          <cell r="D715">
            <v>55016</v>
          </cell>
          <cell r="E715">
            <v>15000</v>
          </cell>
          <cell r="F715">
            <v>40016</v>
          </cell>
          <cell r="G715">
            <v>0</v>
          </cell>
          <cell r="H715">
            <v>0</v>
          </cell>
          <cell r="I715">
            <v>0</v>
          </cell>
          <cell r="J715">
            <v>0</v>
          </cell>
          <cell r="K715">
            <v>2</v>
          </cell>
          <cell r="L715">
            <v>80032</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v>
          </cell>
          <cell r="AD715">
            <v>80032</v>
          </cell>
          <cell r="AE715">
            <v>4</v>
          </cell>
        </row>
        <row r="716">
          <cell r="B716">
            <v>56500</v>
          </cell>
          <cell r="C716">
            <v>0.52</v>
          </cell>
          <cell r="D716">
            <v>29380.5</v>
          </cell>
          <cell r="E716">
            <v>7500</v>
          </cell>
          <cell r="F716">
            <v>21880.5</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row>
        <row r="717">
          <cell r="B717">
            <v>56500</v>
          </cell>
          <cell r="C717">
            <v>0.52</v>
          </cell>
          <cell r="D717">
            <v>29380</v>
          </cell>
          <cell r="E717">
            <v>7500</v>
          </cell>
          <cell r="F717">
            <v>21880</v>
          </cell>
          <cell r="G717">
            <v>15</v>
          </cell>
          <cell r="H717">
            <v>328200</v>
          </cell>
          <cell r="I717">
            <v>10</v>
          </cell>
          <cell r="J717">
            <v>218800</v>
          </cell>
          <cell r="K717">
            <v>10</v>
          </cell>
          <cell r="L717">
            <v>218800</v>
          </cell>
          <cell r="M717">
            <v>10</v>
          </cell>
          <cell r="N717">
            <v>218800</v>
          </cell>
          <cell r="O717">
            <v>15</v>
          </cell>
          <cell r="P717">
            <v>328200</v>
          </cell>
          <cell r="Q717">
            <v>10</v>
          </cell>
          <cell r="R717">
            <v>218800</v>
          </cell>
          <cell r="S717">
            <v>10</v>
          </cell>
          <cell r="T717">
            <v>218800</v>
          </cell>
          <cell r="U717">
            <v>10</v>
          </cell>
          <cell r="V717">
            <v>218800</v>
          </cell>
          <cell r="W717">
            <v>15</v>
          </cell>
          <cell r="X717">
            <v>328200</v>
          </cell>
          <cell r="Y717">
            <v>10</v>
          </cell>
          <cell r="Z717">
            <v>218800</v>
          </cell>
          <cell r="AA717">
            <v>10</v>
          </cell>
          <cell r="AB717">
            <v>218800</v>
          </cell>
          <cell r="AC717">
            <v>10</v>
          </cell>
          <cell r="AD717">
            <v>218800</v>
          </cell>
          <cell r="AE717">
            <v>135</v>
          </cell>
        </row>
        <row r="718">
          <cell r="G718">
            <v>30</v>
          </cell>
          <cell r="H718">
            <v>537328</v>
          </cell>
          <cell r="I718">
            <v>25</v>
          </cell>
          <cell r="J718">
            <v>427928</v>
          </cell>
          <cell r="K718">
            <v>27</v>
          </cell>
          <cell r="L718">
            <v>507960</v>
          </cell>
          <cell r="M718">
            <v>672</v>
          </cell>
          <cell r="N718">
            <v>9525448</v>
          </cell>
          <cell r="O718">
            <v>675</v>
          </cell>
          <cell r="P718">
            <v>9587968</v>
          </cell>
          <cell r="Q718">
            <v>671</v>
          </cell>
          <cell r="R718">
            <v>9511316</v>
          </cell>
          <cell r="S718">
            <v>176</v>
          </cell>
          <cell r="T718">
            <v>2546760</v>
          </cell>
          <cell r="U718">
            <v>27</v>
          </cell>
          <cell r="V718">
            <v>474808</v>
          </cell>
          <cell r="W718">
            <v>31</v>
          </cell>
          <cell r="X718">
            <v>570076</v>
          </cell>
          <cell r="Y718">
            <v>25</v>
          </cell>
          <cell r="Z718">
            <v>427928</v>
          </cell>
          <cell r="AA718">
            <v>27</v>
          </cell>
          <cell r="AB718">
            <v>474808</v>
          </cell>
          <cell r="AC718">
            <v>27</v>
          </cell>
          <cell r="AD718">
            <v>507960</v>
          </cell>
          <cell r="AE718">
            <v>35100288</v>
          </cell>
          <cell r="AG718">
            <v>6216518</v>
          </cell>
        </row>
        <row r="719">
          <cell r="H719">
            <v>0</v>
          </cell>
          <cell r="J719">
            <v>0</v>
          </cell>
          <cell r="L719">
            <v>0</v>
          </cell>
          <cell r="N719">
            <v>0</v>
          </cell>
          <cell r="P719">
            <v>0</v>
          </cell>
          <cell r="R719">
            <v>0</v>
          </cell>
          <cell r="T719">
            <v>0</v>
          </cell>
          <cell r="V719">
            <v>0</v>
          </cell>
          <cell r="X719">
            <v>0</v>
          </cell>
          <cell r="Z719">
            <v>0</v>
          </cell>
          <cell r="AB719">
            <v>0</v>
          </cell>
          <cell r="AD719">
            <v>0</v>
          </cell>
          <cell r="AE719">
            <v>0</v>
          </cell>
          <cell r="AG719">
            <v>6046603</v>
          </cell>
        </row>
        <row r="723">
          <cell r="B723">
            <v>914</v>
          </cell>
          <cell r="C723">
            <v>945</v>
          </cell>
          <cell r="D723">
            <v>976</v>
          </cell>
          <cell r="E723">
            <v>1007</v>
          </cell>
          <cell r="F723">
            <v>1038</v>
          </cell>
          <cell r="G723">
            <v>1069</v>
          </cell>
          <cell r="H723">
            <v>1100</v>
          </cell>
          <cell r="I723">
            <v>1131</v>
          </cell>
          <cell r="J723">
            <v>1162</v>
          </cell>
          <cell r="K723">
            <v>1193</v>
          </cell>
          <cell r="L723">
            <v>1224</v>
          </cell>
          <cell r="M723">
            <v>1255</v>
          </cell>
        </row>
        <row r="725">
          <cell r="B725">
            <v>1860000</v>
          </cell>
          <cell r="C725">
            <v>1860000</v>
          </cell>
          <cell r="D725">
            <v>1860000</v>
          </cell>
          <cell r="E725">
            <v>1860000</v>
          </cell>
          <cell r="F725">
            <v>1860000</v>
          </cell>
          <cell r="G725">
            <v>1860000</v>
          </cell>
          <cell r="H725">
            <v>1860000</v>
          </cell>
          <cell r="I725">
            <v>1860000</v>
          </cell>
          <cell r="J725">
            <v>1860000</v>
          </cell>
          <cell r="K725">
            <v>1860000</v>
          </cell>
          <cell r="L725">
            <v>1860000</v>
          </cell>
          <cell r="M725">
            <v>1860000</v>
          </cell>
        </row>
        <row r="726">
          <cell r="B726">
            <v>2090000</v>
          </cell>
          <cell r="C726">
            <v>2090000</v>
          </cell>
          <cell r="D726">
            <v>2090000</v>
          </cell>
          <cell r="E726">
            <v>2090000</v>
          </cell>
          <cell r="F726">
            <v>2090000</v>
          </cell>
          <cell r="G726">
            <v>2090000</v>
          </cell>
          <cell r="H726">
            <v>2090000</v>
          </cell>
          <cell r="I726">
            <v>2090000</v>
          </cell>
          <cell r="J726">
            <v>2090000</v>
          </cell>
          <cell r="K726">
            <v>2090000</v>
          </cell>
          <cell r="L726">
            <v>2090000</v>
          </cell>
          <cell r="M726">
            <v>2090000</v>
          </cell>
        </row>
        <row r="727">
          <cell r="B727">
            <v>2160000</v>
          </cell>
          <cell r="C727">
            <v>2160000</v>
          </cell>
          <cell r="D727">
            <v>2160000</v>
          </cell>
          <cell r="E727">
            <v>2160000</v>
          </cell>
          <cell r="F727">
            <v>2160000</v>
          </cell>
          <cell r="G727">
            <v>2160000</v>
          </cell>
          <cell r="H727">
            <v>2160000</v>
          </cell>
          <cell r="I727">
            <v>2160000</v>
          </cell>
          <cell r="J727">
            <v>2160000</v>
          </cell>
          <cell r="K727">
            <v>2160000</v>
          </cell>
          <cell r="L727">
            <v>2160000</v>
          </cell>
          <cell r="M727">
            <v>2160000</v>
          </cell>
        </row>
        <row r="728">
          <cell r="B728">
            <v>2290000</v>
          </cell>
          <cell r="C728">
            <v>2290000</v>
          </cell>
          <cell r="D728">
            <v>2290000</v>
          </cell>
          <cell r="E728">
            <v>2290000</v>
          </cell>
          <cell r="F728">
            <v>2290000</v>
          </cell>
          <cell r="G728">
            <v>2290000</v>
          </cell>
          <cell r="H728">
            <v>2290000</v>
          </cell>
          <cell r="I728">
            <v>2290000</v>
          </cell>
          <cell r="J728">
            <v>2290000</v>
          </cell>
          <cell r="K728">
            <v>2290000</v>
          </cell>
          <cell r="L728">
            <v>2290000</v>
          </cell>
          <cell r="M728">
            <v>2290000</v>
          </cell>
        </row>
        <row r="729">
          <cell r="B729">
            <v>1580000</v>
          </cell>
          <cell r="C729">
            <v>1580000</v>
          </cell>
          <cell r="D729">
            <v>1580000</v>
          </cell>
          <cell r="E729">
            <v>1580000</v>
          </cell>
          <cell r="F729">
            <v>1580000</v>
          </cell>
          <cell r="G729">
            <v>1580000</v>
          </cell>
          <cell r="H729">
            <v>1580000</v>
          </cell>
          <cell r="I729">
            <v>1580000</v>
          </cell>
          <cell r="J729">
            <v>1580000</v>
          </cell>
          <cell r="K729">
            <v>1580000</v>
          </cell>
          <cell r="L729">
            <v>1580000</v>
          </cell>
          <cell r="M729">
            <v>1580000</v>
          </cell>
        </row>
        <row r="730">
          <cell r="B730">
            <v>1810000</v>
          </cell>
          <cell r="C730">
            <v>1810000</v>
          </cell>
          <cell r="D730">
            <v>1810000</v>
          </cell>
          <cell r="E730">
            <v>1810000</v>
          </cell>
          <cell r="F730">
            <v>1810000</v>
          </cell>
          <cell r="G730">
            <v>1810000</v>
          </cell>
          <cell r="H730">
            <v>1810000</v>
          </cell>
          <cell r="I730">
            <v>1810000</v>
          </cell>
          <cell r="J730">
            <v>1810000</v>
          </cell>
          <cell r="K730">
            <v>1810000</v>
          </cell>
          <cell r="L730">
            <v>1810000</v>
          </cell>
          <cell r="M730">
            <v>1810000</v>
          </cell>
        </row>
        <row r="731">
          <cell r="B731">
            <v>4420000</v>
          </cell>
          <cell r="C731">
            <v>4420000</v>
          </cell>
          <cell r="D731">
            <v>4420000</v>
          </cell>
          <cell r="E731">
            <v>4420000</v>
          </cell>
          <cell r="F731">
            <v>4420000</v>
          </cell>
          <cell r="G731">
            <v>4420000</v>
          </cell>
          <cell r="H731">
            <v>4420000</v>
          </cell>
          <cell r="I731">
            <v>4420000</v>
          </cell>
          <cell r="J731">
            <v>4420000</v>
          </cell>
          <cell r="K731">
            <v>4420000</v>
          </cell>
          <cell r="L731">
            <v>4420000</v>
          </cell>
          <cell r="M731">
            <v>4420000</v>
          </cell>
        </row>
        <row r="734">
          <cell r="B734">
            <v>1860000</v>
          </cell>
          <cell r="C734">
            <v>1860000</v>
          </cell>
          <cell r="D734">
            <v>1860000</v>
          </cell>
          <cell r="E734">
            <v>1860000</v>
          </cell>
          <cell r="F734">
            <v>1860000</v>
          </cell>
          <cell r="G734">
            <v>1860000</v>
          </cell>
          <cell r="H734">
            <v>1860000</v>
          </cell>
          <cell r="I734">
            <v>1860000</v>
          </cell>
          <cell r="J734">
            <v>1860000</v>
          </cell>
          <cell r="K734">
            <v>1860000</v>
          </cell>
          <cell r="L734">
            <v>1860000</v>
          </cell>
          <cell r="M734">
            <v>1860000</v>
          </cell>
        </row>
        <row r="735">
          <cell r="B735">
            <v>2090000</v>
          </cell>
          <cell r="C735">
            <v>2090000</v>
          </cell>
          <cell r="D735">
            <v>2090000</v>
          </cell>
          <cell r="E735">
            <v>2090000</v>
          </cell>
          <cell r="F735">
            <v>2090000</v>
          </cell>
          <cell r="G735">
            <v>2090000</v>
          </cell>
          <cell r="H735">
            <v>2090000</v>
          </cell>
          <cell r="I735">
            <v>2090000</v>
          </cell>
          <cell r="J735">
            <v>2090000</v>
          </cell>
          <cell r="K735">
            <v>2090000</v>
          </cell>
          <cell r="L735">
            <v>2090000</v>
          </cell>
          <cell r="M735">
            <v>2090000</v>
          </cell>
        </row>
        <row r="736">
          <cell r="B736">
            <v>1580000</v>
          </cell>
          <cell r="C736">
            <v>1580000</v>
          </cell>
          <cell r="D736">
            <v>1580000</v>
          </cell>
          <cell r="E736">
            <v>1580000</v>
          </cell>
          <cell r="F736">
            <v>1580000</v>
          </cell>
          <cell r="G736">
            <v>1580000</v>
          </cell>
          <cell r="H736">
            <v>1580000</v>
          </cell>
          <cell r="I736">
            <v>1580000</v>
          </cell>
          <cell r="J736">
            <v>1580000</v>
          </cell>
          <cell r="K736">
            <v>1580000</v>
          </cell>
          <cell r="L736">
            <v>1580000</v>
          </cell>
          <cell r="M736">
            <v>1580000</v>
          </cell>
        </row>
        <row r="737">
          <cell r="B737">
            <v>1810000</v>
          </cell>
          <cell r="C737">
            <v>1810000</v>
          </cell>
          <cell r="D737">
            <v>1810000</v>
          </cell>
          <cell r="E737">
            <v>1810000</v>
          </cell>
          <cell r="F737">
            <v>1810000</v>
          </cell>
          <cell r="G737">
            <v>1810000</v>
          </cell>
          <cell r="H737">
            <v>1810000</v>
          </cell>
          <cell r="I737">
            <v>1810000</v>
          </cell>
          <cell r="J737">
            <v>1810000</v>
          </cell>
          <cell r="K737">
            <v>1810000</v>
          </cell>
          <cell r="L737">
            <v>1810000</v>
          </cell>
          <cell r="M737">
            <v>1810000</v>
          </cell>
        </row>
        <row r="738">
          <cell r="B738">
            <v>4420000</v>
          </cell>
          <cell r="C738">
            <v>4420000</v>
          </cell>
          <cell r="D738">
            <v>4420000</v>
          </cell>
          <cell r="E738">
            <v>4420000</v>
          </cell>
          <cell r="F738">
            <v>4420000</v>
          </cell>
          <cell r="G738">
            <v>4420000</v>
          </cell>
          <cell r="H738">
            <v>4420000</v>
          </cell>
          <cell r="I738">
            <v>4420000</v>
          </cell>
          <cell r="J738">
            <v>4420000</v>
          </cell>
          <cell r="K738">
            <v>4420000</v>
          </cell>
          <cell r="L738">
            <v>4420000</v>
          </cell>
          <cell r="M738">
            <v>4420000</v>
          </cell>
        </row>
        <row r="741">
          <cell r="B741">
            <v>548</v>
          </cell>
          <cell r="C741">
            <v>579</v>
          </cell>
          <cell r="D741">
            <v>610</v>
          </cell>
          <cell r="E741">
            <v>641</v>
          </cell>
          <cell r="F741">
            <v>672</v>
          </cell>
          <cell r="G741">
            <v>703</v>
          </cell>
          <cell r="H741">
            <v>734</v>
          </cell>
          <cell r="I741">
            <v>765</v>
          </cell>
          <cell r="J741">
            <v>796</v>
          </cell>
          <cell r="K741">
            <v>827</v>
          </cell>
          <cell r="L741">
            <v>858</v>
          </cell>
          <cell r="M741">
            <v>889</v>
          </cell>
        </row>
        <row r="742">
          <cell r="B742">
            <v>30000</v>
          </cell>
          <cell r="C742">
            <v>30000</v>
          </cell>
          <cell r="D742">
            <v>30000</v>
          </cell>
          <cell r="E742">
            <v>30000</v>
          </cell>
          <cell r="F742">
            <v>30000</v>
          </cell>
          <cell r="G742">
            <v>30000</v>
          </cell>
          <cell r="H742">
            <v>30000</v>
          </cell>
          <cell r="I742">
            <v>30000</v>
          </cell>
          <cell r="J742">
            <v>30000</v>
          </cell>
          <cell r="K742">
            <v>30000</v>
          </cell>
          <cell r="L742">
            <v>30000</v>
          </cell>
          <cell r="M742">
            <v>30000</v>
          </cell>
        </row>
        <row r="743">
          <cell r="B743">
            <v>30000</v>
          </cell>
          <cell r="C743">
            <v>30000</v>
          </cell>
          <cell r="D743">
            <v>30000</v>
          </cell>
          <cell r="E743">
            <v>30000</v>
          </cell>
          <cell r="F743">
            <v>30000</v>
          </cell>
          <cell r="G743">
            <v>30000</v>
          </cell>
          <cell r="H743">
            <v>30000</v>
          </cell>
          <cell r="I743">
            <v>30000</v>
          </cell>
          <cell r="J743">
            <v>30000</v>
          </cell>
          <cell r="K743">
            <v>30000</v>
          </cell>
          <cell r="L743">
            <v>30000</v>
          </cell>
          <cell r="M743">
            <v>30000</v>
          </cell>
        </row>
        <row r="744">
          <cell r="B744">
            <v>30000</v>
          </cell>
          <cell r="C744">
            <v>30000</v>
          </cell>
          <cell r="D744">
            <v>30000</v>
          </cell>
          <cell r="E744">
            <v>30000</v>
          </cell>
          <cell r="F744">
            <v>30000</v>
          </cell>
          <cell r="G744">
            <v>30000</v>
          </cell>
          <cell r="H744">
            <v>30000</v>
          </cell>
          <cell r="I744">
            <v>30000</v>
          </cell>
          <cell r="J744">
            <v>30000</v>
          </cell>
          <cell r="K744">
            <v>30000</v>
          </cell>
          <cell r="L744">
            <v>30000</v>
          </cell>
          <cell r="M744">
            <v>30000</v>
          </cell>
        </row>
        <row r="745">
          <cell r="B745">
            <v>30000</v>
          </cell>
          <cell r="C745">
            <v>30000</v>
          </cell>
          <cell r="D745">
            <v>30000</v>
          </cell>
          <cell r="E745">
            <v>30000</v>
          </cell>
          <cell r="F745">
            <v>30000</v>
          </cell>
          <cell r="G745">
            <v>30000</v>
          </cell>
          <cell r="H745">
            <v>30000</v>
          </cell>
          <cell r="I745">
            <v>30000</v>
          </cell>
          <cell r="J745">
            <v>30000</v>
          </cell>
          <cell r="K745">
            <v>30000</v>
          </cell>
          <cell r="L745">
            <v>30000</v>
          </cell>
          <cell r="M745">
            <v>30000</v>
          </cell>
        </row>
        <row r="746">
          <cell r="B746">
            <v>30000</v>
          </cell>
          <cell r="C746">
            <v>30000</v>
          </cell>
          <cell r="D746">
            <v>30000</v>
          </cell>
          <cell r="E746">
            <v>30000</v>
          </cell>
          <cell r="F746">
            <v>30000</v>
          </cell>
          <cell r="G746">
            <v>30000</v>
          </cell>
          <cell r="H746">
            <v>30000</v>
          </cell>
          <cell r="I746">
            <v>30000</v>
          </cell>
          <cell r="J746">
            <v>30000</v>
          </cell>
          <cell r="K746">
            <v>30000</v>
          </cell>
          <cell r="L746">
            <v>30000</v>
          </cell>
          <cell r="M746">
            <v>30000</v>
          </cell>
        </row>
        <row r="747">
          <cell r="B747">
            <v>30000</v>
          </cell>
          <cell r="C747">
            <v>30000</v>
          </cell>
          <cell r="D747">
            <v>30000</v>
          </cell>
          <cell r="E747">
            <v>30000</v>
          </cell>
          <cell r="F747">
            <v>30000</v>
          </cell>
          <cell r="G747">
            <v>30000</v>
          </cell>
          <cell r="H747">
            <v>30000</v>
          </cell>
          <cell r="I747">
            <v>30000</v>
          </cell>
          <cell r="J747">
            <v>30000</v>
          </cell>
          <cell r="K747">
            <v>30000</v>
          </cell>
          <cell r="L747">
            <v>30000</v>
          </cell>
          <cell r="M747">
            <v>30000</v>
          </cell>
        </row>
        <row r="748">
          <cell r="B748">
            <v>30000</v>
          </cell>
          <cell r="C748">
            <v>30000</v>
          </cell>
          <cell r="D748">
            <v>30000</v>
          </cell>
          <cell r="E748">
            <v>30000</v>
          </cell>
          <cell r="F748">
            <v>30000</v>
          </cell>
          <cell r="G748">
            <v>30000</v>
          </cell>
          <cell r="H748">
            <v>30000</v>
          </cell>
          <cell r="I748">
            <v>30000</v>
          </cell>
          <cell r="J748">
            <v>30000</v>
          </cell>
          <cell r="K748">
            <v>30000</v>
          </cell>
          <cell r="L748">
            <v>30000</v>
          </cell>
          <cell r="M748">
            <v>30000</v>
          </cell>
        </row>
        <row r="750">
          <cell r="B750">
            <v>548</v>
          </cell>
          <cell r="C750">
            <v>579</v>
          </cell>
          <cell r="D750">
            <v>610</v>
          </cell>
          <cell r="E750">
            <v>641</v>
          </cell>
          <cell r="F750">
            <v>672</v>
          </cell>
          <cell r="G750">
            <v>703</v>
          </cell>
          <cell r="H750">
            <v>734</v>
          </cell>
          <cell r="I750">
            <v>765</v>
          </cell>
          <cell r="J750">
            <v>796</v>
          </cell>
          <cell r="K750">
            <v>827</v>
          </cell>
          <cell r="L750">
            <v>858</v>
          </cell>
          <cell r="M750">
            <v>889</v>
          </cell>
        </row>
        <row r="751">
          <cell r="B751">
            <v>1324000</v>
          </cell>
          <cell r="C751">
            <v>1324000</v>
          </cell>
          <cell r="D751">
            <v>1324000</v>
          </cell>
          <cell r="E751">
            <v>1324000</v>
          </cell>
          <cell r="F751">
            <v>1324000</v>
          </cell>
          <cell r="G751">
            <v>1324000</v>
          </cell>
          <cell r="H751">
            <v>1324000</v>
          </cell>
          <cell r="I751">
            <v>1324000</v>
          </cell>
          <cell r="J751">
            <v>1324000</v>
          </cell>
          <cell r="K751">
            <v>1324000</v>
          </cell>
          <cell r="L751">
            <v>1324000</v>
          </cell>
          <cell r="M751">
            <v>1324000</v>
          </cell>
        </row>
        <row r="752">
          <cell r="B752">
            <v>1541500</v>
          </cell>
          <cell r="C752">
            <v>1541500</v>
          </cell>
          <cell r="D752">
            <v>1541500</v>
          </cell>
          <cell r="E752">
            <v>1541500</v>
          </cell>
          <cell r="F752">
            <v>1541500</v>
          </cell>
          <cell r="G752">
            <v>1541500</v>
          </cell>
          <cell r="H752">
            <v>1541500</v>
          </cell>
          <cell r="I752">
            <v>1541500</v>
          </cell>
          <cell r="J752">
            <v>1541500</v>
          </cell>
          <cell r="K752">
            <v>1541500</v>
          </cell>
          <cell r="L752">
            <v>1541500</v>
          </cell>
          <cell r="M752">
            <v>1541500</v>
          </cell>
        </row>
        <row r="753">
          <cell r="B753">
            <v>1596300</v>
          </cell>
          <cell r="C753">
            <v>1596300</v>
          </cell>
          <cell r="D753">
            <v>1596300</v>
          </cell>
          <cell r="E753">
            <v>1596300</v>
          </cell>
          <cell r="F753">
            <v>1596300</v>
          </cell>
          <cell r="G753">
            <v>1596300</v>
          </cell>
          <cell r="H753">
            <v>1596300</v>
          </cell>
          <cell r="I753">
            <v>1596300</v>
          </cell>
          <cell r="J753">
            <v>1596300</v>
          </cell>
          <cell r="K753">
            <v>1596300</v>
          </cell>
          <cell r="L753">
            <v>1596300</v>
          </cell>
          <cell r="M753">
            <v>1596300</v>
          </cell>
        </row>
        <row r="754">
          <cell r="B754">
            <v>1408411</v>
          </cell>
          <cell r="C754">
            <v>1408411</v>
          </cell>
          <cell r="D754">
            <v>1408411</v>
          </cell>
          <cell r="E754">
            <v>1408411</v>
          </cell>
          <cell r="F754">
            <v>1408411</v>
          </cell>
          <cell r="G754">
            <v>1408411</v>
          </cell>
          <cell r="H754">
            <v>1408411</v>
          </cell>
          <cell r="I754">
            <v>1408411</v>
          </cell>
          <cell r="J754">
            <v>1408411</v>
          </cell>
          <cell r="K754">
            <v>1408411</v>
          </cell>
          <cell r="L754">
            <v>1408411</v>
          </cell>
          <cell r="M754">
            <v>1408411</v>
          </cell>
        </row>
        <row r="755">
          <cell r="B755">
            <v>3421100</v>
          </cell>
          <cell r="C755">
            <v>3421100</v>
          </cell>
          <cell r="D755">
            <v>3421100</v>
          </cell>
          <cell r="E755">
            <v>3421100</v>
          </cell>
          <cell r="F755">
            <v>3421100</v>
          </cell>
          <cell r="G755">
            <v>3421100</v>
          </cell>
          <cell r="H755">
            <v>3421100</v>
          </cell>
          <cell r="I755">
            <v>3421100</v>
          </cell>
          <cell r="J755">
            <v>3421100</v>
          </cell>
          <cell r="K755">
            <v>3421100</v>
          </cell>
          <cell r="L755">
            <v>3421100</v>
          </cell>
          <cell r="M755">
            <v>3421100</v>
          </cell>
        </row>
        <row r="759">
          <cell r="C759" t="str">
            <v>CBU</v>
          </cell>
        </row>
        <row r="760">
          <cell r="C760" t="str">
            <v>4x2  D/C</v>
          </cell>
          <cell r="D760" t="str">
            <v>4x2  D/C  A/C</v>
          </cell>
          <cell r="E760" t="str">
            <v>4x4  D/C D/S</v>
          </cell>
          <cell r="F760" t="str">
            <v>4x4'  D/C U/S</v>
          </cell>
          <cell r="G760" t="str">
            <v>4x4'D/CU/SF/L</v>
          </cell>
          <cell r="H760" t="str">
            <v>4x4'D/CU/SS/E</v>
          </cell>
          <cell r="I760" t="str">
            <v>Hiace Std</v>
          </cell>
          <cell r="J760" t="str">
            <v>Hiace Dual A/C</v>
          </cell>
          <cell r="K760" t="str">
            <v>Hiace P/S A/C</v>
          </cell>
          <cell r="L760" t="str">
            <v>Coaster</v>
          </cell>
        </row>
        <row r="761">
          <cell r="C761">
            <v>1580000</v>
          </cell>
          <cell r="D761">
            <v>1750000</v>
          </cell>
          <cell r="E761">
            <v>1840000</v>
          </cell>
          <cell r="F761">
            <v>1990000</v>
          </cell>
          <cell r="G761">
            <v>2130000</v>
          </cell>
          <cell r="H761">
            <v>2390000</v>
          </cell>
          <cell r="I761">
            <v>1350000</v>
          </cell>
          <cell r="J761">
            <v>1550000</v>
          </cell>
          <cell r="K761">
            <v>1845000</v>
          </cell>
          <cell r="L761">
            <v>3740000</v>
          </cell>
        </row>
        <row r="762">
          <cell r="C762">
            <v>-206086.95652173914</v>
          </cell>
          <cell r="D762">
            <v>-228260.86956521738</v>
          </cell>
          <cell r="E762">
            <v>-240000</v>
          </cell>
          <cell r="F762">
            <v>-259565.21739130435</v>
          </cell>
          <cell r="G762">
            <v>-277826.08695652173</v>
          </cell>
          <cell r="H762">
            <v>-311739.13043478259</v>
          </cell>
          <cell r="I762">
            <v>-176086.95652173914</v>
          </cell>
          <cell r="J762">
            <v>-202173.91304347827</v>
          </cell>
          <cell r="K762">
            <v>-240652.17391304349</v>
          </cell>
          <cell r="L762">
            <v>-487826.08695652173</v>
          </cell>
        </row>
        <row r="763">
          <cell r="C763">
            <v>-30000</v>
          </cell>
          <cell r="D763">
            <v>-30000</v>
          </cell>
          <cell r="E763">
            <v>-30000</v>
          </cell>
          <cell r="F763">
            <v>-30000</v>
          </cell>
          <cell r="G763">
            <v>-30000</v>
          </cell>
          <cell r="H763">
            <v>-30000</v>
          </cell>
          <cell r="I763">
            <v>-30000</v>
          </cell>
          <cell r="J763">
            <v>-30000</v>
          </cell>
          <cell r="K763">
            <v>-30000</v>
          </cell>
          <cell r="L763">
            <v>-30000</v>
          </cell>
        </row>
        <row r="764">
          <cell r="C764">
            <v>1343913.0434782607</v>
          </cell>
          <cell r="D764">
            <v>1491739.1304347827</v>
          </cell>
          <cell r="E764">
            <v>1570000</v>
          </cell>
          <cell r="F764">
            <v>1700434.7826086956</v>
          </cell>
          <cell r="G764">
            <v>1822173.9130434783</v>
          </cell>
          <cell r="H764">
            <v>2048260.8695652173</v>
          </cell>
          <cell r="I764">
            <v>1143913.0434782607</v>
          </cell>
          <cell r="J764">
            <v>1317826.0869565217</v>
          </cell>
          <cell r="K764">
            <v>1574347.8260869565</v>
          </cell>
          <cell r="L764">
            <v>3222173.9130434785</v>
          </cell>
        </row>
        <row r="765">
          <cell r="C765">
            <v>1227669</v>
          </cell>
          <cell r="D765">
            <v>1374775</v>
          </cell>
          <cell r="E765">
            <v>1425632</v>
          </cell>
          <cell r="F765">
            <v>1653574</v>
          </cell>
          <cell r="G765">
            <v>1582162.46</v>
          </cell>
          <cell r="H765">
            <v>1544048</v>
          </cell>
          <cell r="I765">
            <v>1028478</v>
          </cell>
          <cell r="J765">
            <v>1179375</v>
          </cell>
          <cell r="K765">
            <v>1253176</v>
          </cell>
          <cell r="L765">
            <v>2388762.84</v>
          </cell>
        </row>
        <row r="766">
          <cell r="C766">
            <v>116244.04347826075</v>
          </cell>
          <cell r="D766">
            <v>116964.13043478271</v>
          </cell>
          <cell r="E766">
            <v>144368</v>
          </cell>
          <cell r="F766">
            <v>46860.782608695561</v>
          </cell>
          <cell r="G766">
            <v>240011.45304347831</v>
          </cell>
          <cell r="H766">
            <v>504212.86956521729</v>
          </cell>
          <cell r="I766">
            <v>115435.04347826075</v>
          </cell>
          <cell r="J766">
            <v>138451.08695652173</v>
          </cell>
          <cell r="K766">
            <v>321171.82608695654</v>
          </cell>
          <cell r="L766">
            <v>833411.07304347865</v>
          </cell>
        </row>
        <row r="767">
          <cell r="C767">
            <v>4</v>
          </cell>
          <cell r="D767">
            <v>11</v>
          </cell>
          <cell r="E767">
            <v>6</v>
          </cell>
          <cell r="F767">
            <v>3</v>
          </cell>
          <cell r="G767">
            <v>3</v>
          </cell>
          <cell r="H767">
            <v>3</v>
          </cell>
          <cell r="I767">
            <v>6</v>
          </cell>
          <cell r="J767">
            <v>7</v>
          </cell>
          <cell r="K767">
            <v>1</v>
          </cell>
          <cell r="L767">
            <v>2</v>
          </cell>
          <cell r="M767">
            <v>46</v>
          </cell>
        </row>
        <row r="769">
          <cell r="C769">
            <v>6320000</v>
          </cell>
          <cell r="D769">
            <v>19250000</v>
          </cell>
          <cell r="E769">
            <v>11040000</v>
          </cell>
          <cell r="F769">
            <v>5970000</v>
          </cell>
          <cell r="G769">
            <v>6390000</v>
          </cell>
          <cell r="H769">
            <v>7170000</v>
          </cell>
          <cell r="I769">
            <v>8100000</v>
          </cell>
          <cell r="J769">
            <v>10850000</v>
          </cell>
          <cell r="K769">
            <v>1845000</v>
          </cell>
          <cell r="L769">
            <v>7480000</v>
          </cell>
        </row>
        <row r="770">
          <cell r="C770">
            <v>-824347.82608695654</v>
          </cell>
          <cell r="D770">
            <v>-2510869.5652173911</v>
          </cell>
          <cell r="E770">
            <v>-1440000</v>
          </cell>
          <cell r="F770">
            <v>-778695.65217391308</v>
          </cell>
          <cell r="G770">
            <v>-833478.26086956519</v>
          </cell>
          <cell r="H770">
            <v>-935217.39130434778</v>
          </cell>
          <cell r="I770">
            <v>-1056521.7391304348</v>
          </cell>
          <cell r="J770">
            <v>-1415217.3913043479</v>
          </cell>
          <cell r="K770">
            <v>-240652.17391304349</v>
          </cell>
          <cell r="L770">
            <v>-975652.17391304346</v>
          </cell>
        </row>
        <row r="771">
          <cell r="C771">
            <v>-120000</v>
          </cell>
          <cell r="D771">
            <v>-330000</v>
          </cell>
          <cell r="E771">
            <v>-180000</v>
          </cell>
          <cell r="F771">
            <v>-90000</v>
          </cell>
          <cell r="G771">
            <v>-90000</v>
          </cell>
          <cell r="H771">
            <v>-90000</v>
          </cell>
          <cell r="I771">
            <v>-180000</v>
          </cell>
          <cell r="J771">
            <v>-210000</v>
          </cell>
          <cell r="K771">
            <v>-30000</v>
          </cell>
          <cell r="L771">
            <v>-60000</v>
          </cell>
        </row>
        <row r="772">
          <cell r="C772">
            <v>5375652.173913043</v>
          </cell>
          <cell r="D772">
            <v>16409130.434782609</v>
          </cell>
          <cell r="E772">
            <v>9420000</v>
          </cell>
          <cell r="F772">
            <v>5101304.3478260869</v>
          </cell>
          <cell r="G772">
            <v>5466521.7391304346</v>
          </cell>
          <cell r="H772">
            <v>6144782.6086956523</v>
          </cell>
          <cell r="I772">
            <v>6863478.2608695654</v>
          </cell>
          <cell r="J772">
            <v>9224782.6086956523</v>
          </cell>
          <cell r="K772">
            <v>1574347.8260869565</v>
          </cell>
          <cell r="L772">
            <v>6444347.826086957</v>
          </cell>
        </row>
        <row r="773">
          <cell r="C773">
            <v>4910676</v>
          </cell>
          <cell r="D773">
            <v>15122525</v>
          </cell>
          <cell r="E773">
            <v>8553792</v>
          </cell>
          <cell r="F773">
            <v>4960722</v>
          </cell>
          <cell r="G773">
            <v>4746487.38</v>
          </cell>
          <cell r="H773">
            <v>4632144</v>
          </cell>
          <cell r="I773">
            <v>6170868</v>
          </cell>
          <cell r="J773">
            <v>8255625</v>
          </cell>
          <cell r="K773">
            <v>1253176</v>
          </cell>
          <cell r="L773">
            <v>4777525.68</v>
          </cell>
        </row>
        <row r="774">
          <cell r="C774">
            <v>464976.17391304299</v>
          </cell>
          <cell r="D774">
            <v>1286605.4347826093</v>
          </cell>
          <cell r="E774">
            <v>866208</v>
          </cell>
          <cell r="F774">
            <v>140582.34782608692</v>
          </cell>
          <cell r="G774">
            <v>720034.35913043469</v>
          </cell>
          <cell r="H774">
            <v>1512638.6086956523</v>
          </cell>
          <cell r="I774">
            <v>692610.26086956542</v>
          </cell>
          <cell r="J774">
            <v>969157.60869565234</v>
          </cell>
          <cell r="K774">
            <v>321171.82608695654</v>
          </cell>
          <cell r="L774">
            <v>1666822.1460869573</v>
          </cell>
        </row>
        <row r="775">
          <cell r="B775" t="str">
            <v>4x2  D/C</v>
          </cell>
          <cell r="C775" t="str">
            <v xml:space="preserve">4x4  D/C </v>
          </cell>
          <cell r="D775" t="str">
            <v>Hiace Std</v>
          </cell>
          <cell r="E775" t="str">
            <v>Coaster</v>
          </cell>
        </row>
        <row r="776">
          <cell r="B776">
            <v>1704666.6666666667</v>
          </cell>
          <cell r="C776">
            <v>2038000</v>
          </cell>
          <cell r="D776">
            <v>1485357.142857143</v>
          </cell>
          <cell r="E776">
            <v>3740000</v>
          </cell>
        </row>
        <row r="777">
          <cell r="B777">
            <v>-222347.82608695651</v>
          </cell>
          <cell r="C777">
            <v>-265826.08695652173</v>
          </cell>
          <cell r="D777">
            <v>-193742.23602484472</v>
          </cell>
          <cell r="E777">
            <v>-487826.08695652173</v>
          </cell>
        </row>
        <row r="778">
          <cell r="B778">
            <v>-30000</v>
          </cell>
          <cell r="C778">
            <v>-30000</v>
          </cell>
          <cell r="D778">
            <v>-30000</v>
          </cell>
          <cell r="E778">
            <v>-30000</v>
          </cell>
        </row>
        <row r="779">
          <cell r="B779">
            <v>1452318.8405797102</v>
          </cell>
          <cell r="C779">
            <v>1742173.913043478</v>
          </cell>
          <cell r="D779">
            <v>1261614.9068322983</v>
          </cell>
          <cell r="E779">
            <v>3222173.9130434785</v>
          </cell>
        </row>
        <row r="780">
          <cell r="B780">
            <v>1335546.7333333334</v>
          </cell>
          <cell r="C780">
            <v>1526209.692</v>
          </cell>
          <cell r="D780">
            <v>1119976.357142857</v>
          </cell>
          <cell r="E780">
            <v>2388762.84</v>
          </cell>
        </row>
        <row r="781">
          <cell r="B781">
            <v>116772.10724637682</v>
          </cell>
          <cell r="C781">
            <v>215964.22104347826</v>
          </cell>
          <cell r="D781">
            <v>141638.54968944102</v>
          </cell>
          <cell r="E781">
            <v>833411.07304347865</v>
          </cell>
        </row>
        <row r="790">
          <cell r="B790" t="str">
            <v xml:space="preserve">Tech Budget                                                                                                                                                                                                                                                    </v>
          </cell>
          <cell r="N790" t="str">
            <v>TOTAL</v>
          </cell>
          <cell r="O790" t="str">
            <v>ACTUAL UPTO APRIL '00</v>
          </cell>
        </row>
        <row r="792">
          <cell r="B792">
            <v>548</v>
          </cell>
          <cell r="C792">
            <v>579</v>
          </cell>
          <cell r="D792">
            <v>610</v>
          </cell>
          <cell r="E792">
            <v>641</v>
          </cell>
          <cell r="F792">
            <v>672</v>
          </cell>
          <cell r="G792">
            <v>703</v>
          </cell>
          <cell r="H792">
            <v>734</v>
          </cell>
          <cell r="I792">
            <v>765</v>
          </cell>
          <cell r="J792">
            <v>796</v>
          </cell>
          <cell r="K792">
            <v>827</v>
          </cell>
          <cell r="L792">
            <v>858</v>
          </cell>
          <cell r="M792">
            <v>889</v>
          </cell>
        </row>
        <row r="793">
          <cell r="B793">
            <v>6016996</v>
          </cell>
          <cell r="C793">
            <v>6016996</v>
          </cell>
          <cell r="D793">
            <v>6016996</v>
          </cell>
          <cell r="E793">
            <v>6016996</v>
          </cell>
          <cell r="F793">
            <v>6016996</v>
          </cell>
          <cell r="G793">
            <v>6016996</v>
          </cell>
          <cell r="H793">
            <v>6016996</v>
          </cell>
          <cell r="I793">
            <v>6016996</v>
          </cell>
          <cell r="J793">
            <v>6016996</v>
          </cell>
          <cell r="K793">
            <v>6016996</v>
          </cell>
          <cell r="L793">
            <v>6016996</v>
          </cell>
          <cell r="M793">
            <v>6016996</v>
          </cell>
          <cell r="N793">
            <v>72203952</v>
          </cell>
          <cell r="O793">
            <v>49161656</v>
          </cell>
        </row>
        <row r="794">
          <cell r="B794">
            <v>188673.33333333334</v>
          </cell>
          <cell r="C794">
            <v>188673.33333333334</v>
          </cell>
          <cell r="D794">
            <v>188673.33333333334</v>
          </cell>
          <cell r="E794">
            <v>188673.33333333334</v>
          </cell>
          <cell r="F794">
            <v>188673.33333333334</v>
          </cell>
          <cell r="G794">
            <v>188673.33333333334</v>
          </cell>
          <cell r="H794">
            <v>188673.33333333334</v>
          </cell>
          <cell r="I794">
            <v>188673.33333333334</v>
          </cell>
          <cell r="J794">
            <v>188673.33333333334</v>
          </cell>
          <cell r="K794">
            <v>188673.33333333334</v>
          </cell>
          <cell r="L794">
            <v>188673.33333333334</v>
          </cell>
          <cell r="M794">
            <v>188673.33333333334</v>
          </cell>
          <cell r="N794">
            <v>2264079.9999999995</v>
          </cell>
          <cell r="O794">
            <v>1401829</v>
          </cell>
        </row>
        <row r="795">
          <cell r="B795">
            <v>31310.833333333332</v>
          </cell>
          <cell r="C795">
            <v>31310.833333333332</v>
          </cell>
          <cell r="D795">
            <v>31310.833333333332</v>
          </cell>
          <cell r="E795">
            <v>31310.833333333332</v>
          </cell>
          <cell r="F795">
            <v>31310.833333333332</v>
          </cell>
          <cell r="G795">
            <v>31310.833333333332</v>
          </cell>
          <cell r="H795">
            <v>31310.833333333332</v>
          </cell>
          <cell r="I795">
            <v>31310.833333333332</v>
          </cell>
          <cell r="J795">
            <v>31310.833333333332</v>
          </cell>
          <cell r="K795">
            <v>31310.833333333332</v>
          </cell>
          <cell r="L795">
            <v>31310.833333333332</v>
          </cell>
          <cell r="M795">
            <v>31310.833333333332</v>
          </cell>
          <cell r="N795">
            <v>375729.99999999994</v>
          </cell>
          <cell r="O795">
            <v>173616</v>
          </cell>
        </row>
        <row r="796">
          <cell r="B796">
            <v>37500</v>
          </cell>
          <cell r="C796">
            <v>37500</v>
          </cell>
          <cell r="D796">
            <v>37500</v>
          </cell>
          <cell r="E796">
            <v>37500</v>
          </cell>
          <cell r="F796">
            <v>37500</v>
          </cell>
          <cell r="G796">
            <v>37500</v>
          </cell>
          <cell r="H796">
            <v>37500</v>
          </cell>
          <cell r="I796">
            <v>37500</v>
          </cell>
          <cell r="J796">
            <v>37500</v>
          </cell>
          <cell r="K796">
            <v>37500</v>
          </cell>
          <cell r="L796">
            <v>37500</v>
          </cell>
          <cell r="M796">
            <v>37500</v>
          </cell>
          <cell r="N796">
            <v>450000</v>
          </cell>
          <cell r="O796">
            <v>885537</v>
          </cell>
        </row>
        <row r="797">
          <cell r="B797">
            <v>4533.333333333333</v>
          </cell>
          <cell r="C797">
            <v>4533.333333333333</v>
          </cell>
          <cell r="D797">
            <v>4533.333333333333</v>
          </cell>
          <cell r="E797">
            <v>4533.333333333333</v>
          </cell>
          <cell r="F797">
            <v>4533.333333333333</v>
          </cell>
          <cell r="G797">
            <v>4533.333333333333</v>
          </cell>
          <cell r="H797">
            <v>4533.333333333333</v>
          </cell>
          <cell r="I797">
            <v>4533.333333333333</v>
          </cell>
          <cell r="J797">
            <v>4533.333333333333</v>
          </cell>
          <cell r="K797">
            <v>4533.333333333333</v>
          </cell>
          <cell r="L797">
            <v>4533.333333333333</v>
          </cell>
          <cell r="M797">
            <v>4533.333333333333</v>
          </cell>
          <cell r="N797">
            <v>54400.000000000007</v>
          </cell>
          <cell r="O797">
            <v>47864</v>
          </cell>
        </row>
        <row r="798">
          <cell r="B798">
            <v>0</v>
          </cell>
          <cell r="C798">
            <v>0</v>
          </cell>
          <cell r="D798">
            <v>0</v>
          </cell>
          <cell r="E798">
            <v>0</v>
          </cell>
          <cell r="F798">
            <v>0</v>
          </cell>
          <cell r="G798">
            <v>0</v>
          </cell>
          <cell r="H798">
            <v>0</v>
          </cell>
          <cell r="I798">
            <v>0</v>
          </cell>
          <cell r="J798">
            <v>0</v>
          </cell>
          <cell r="K798">
            <v>0</v>
          </cell>
          <cell r="L798">
            <v>0</v>
          </cell>
          <cell r="M798">
            <v>0</v>
          </cell>
          <cell r="N798">
            <v>0</v>
          </cell>
          <cell r="O798">
            <v>0</v>
          </cell>
        </row>
        <row r="799">
          <cell r="B799">
            <v>140991.66666666666</v>
          </cell>
          <cell r="C799">
            <v>140991.66666666666</v>
          </cell>
          <cell r="D799">
            <v>140991.66666666666</v>
          </cell>
          <cell r="E799">
            <v>140991.66666666666</v>
          </cell>
          <cell r="F799">
            <v>140991.66666666666</v>
          </cell>
          <cell r="G799">
            <v>140991.66666666666</v>
          </cell>
          <cell r="H799">
            <v>140991.66666666666</v>
          </cell>
          <cell r="I799">
            <v>140991.66666666666</v>
          </cell>
          <cell r="J799">
            <v>140991.66666666666</v>
          </cell>
          <cell r="K799">
            <v>140991.66666666666</v>
          </cell>
          <cell r="L799">
            <v>140991.66666666666</v>
          </cell>
          <cell r="M799">
            <v>140991.66666666666</v>
          </cell>
          <cell r="N799">
            <v>1691900.0000000002</v>
          </cell>
          <cell r="O799">
            <v>1680815</v>
          </cell>
        </row>
        <row r="800">
          <cell r="B800">
            <v>39333.333333333336</v>
          </cell>
          <cell r="C800">
            <v>39333.333333333336</v>
          </cell>
          <cell r="D800">
            <v>39333.333333333336</v>
          </cell>
          <cell r="E800">
            <v>39333.333333333336</v>
          </cell>
          <cell r="F800">
            <v>39333.333333333336</v>
          </cell>
          <cell r="G800">
            <v>39333.333333333336</v>
          </cell>
          <cell r="H800">
            <v>39333.333333333336</v>
          </cell>
          <cell r="I800">
            <v>39333.333333333336</v>
          </cell>
          <cell r="J800">
            <v>39333.333333333336</v>
          </cell>
          <cell r="K800">
            <v>39333.333333333336</v>
          </cell>
          <cell r="L800">
            <v>39333.333333333336</v>
          </cell>
          <cell r="M800">
            <v>39333.333333333336</v>
          </cell>
          <cell r="N800">
            <v>471999.99999999994</v>
          </cell>
          <cell r="O800">
            <v>308042</v>
          </cell>
        </row>
        <row r="801">
          <cell r="B801">
            <v>100783.33333333333</v>
          </cell>
          <cell r="C801">
            <v>100783.33333333333</v>
          </cell>
          <cell r="D801">
            <v>100783.33333333333</v>
          </cell>
          <cell r="E801">
            <v>100783.33333333333</v>
          </cell>
          <cell r="F801">
            <v>100783.33333333333</v>
          </cell>
          <cell r="G801">
            <v>100783.33333333333</v>
          </cell>
          <cell r="H801">
            <v>100783.33333333333</v>
          </cell>
          <cell r="I801">
            <v>100783.33333333333</v>
          </cell>
          <cell r="J801">
            <v>100783.33333333333</v>
          </cell>
          <cell r="K801">
            <v>100783.33333333333</v>
          </cell>
          <cell r="L801">
            <v>100783.33333333333</v>
          </cell>
          <cell r="M801">
            <v>100783.33333333333</v>
          </cell>
          <cell r="N801">
            <v>1209400</v>
          </cell>
          <cell r="O801">
            <v>308042</v>
          </cell>
        </row>
        <row r="802">
          <cell r="B802">
            <v>853584.91666666663</v>
          </cell>
          <cell r="C802">
            <v>853584.91666666663</v>
          </cell>
          <cell r="D802">
            <v>853584.91666666663</v>
          </cell>
          <cell r="E802">
            <v>853584.91666666663</v>
          </cell>
          <cell r="F802">
            <v>853584.91666666663</v>
          </cell>
          <cell r="G802">
            <v>853584.91666666663</v>
          </cell>
          <cell r="H802">
            <v>853584.91666666663</v>
          </cell>
          <cell r="I802">
            <v>853584.91666666663</v>
          </cell>
          <cell r="J802">
            <v>853584.91666666663</v>
          </cell>
          <cell r="K802">
            <v>853584.91666666663</v>
          </cell>
          <cell r="L802">
            <v>853584.91666666663</v>
          </cell>
          <cell r="M802">
            <v>853584.91666666663</v>
          </cell>
          <cell r="N802">
            <v>10243019</v>
          </cell>
          <cell r="O802">
            <v>5037215</v>
          </cell>
          <cell r="Q802">
            <v>0</v>
          </cell>
        </row>
        <row r="803">
          <cell r="B803">
            <v>0</v>
          </cell>
          <cell r="C803">
            <v>0</v>
          </cell>
          <cell r="D803">
            <v>0</v>
          </cell>
          <cell r="E803">
            <v>0</v>
          </cell>
          <cell r="F803">
            <v>0</v>
          </cell>
          <cell r="G803">
            <v>0</v>
          </cell>
          <cell r="H803">
            <v>0</v>
          </cell>
          <cell r="I803">
            <v>0</v>
          </cell>
          <cell r="J803">
            <v>0</v>
          </cell>
          <cell r="K803">
            <v>0</v>
          </cell>
          <cell r="L803">
            <v>0</v>
          </cell>
          <cell r="M803">
            <v>0</v>
          </cell>
          <cell r="N803">
            <v>0</v>
          </cell>
          <cell r="O803">
            <v>2890</v>
          </cell>
        </row>
        <row r="804">
          <cell r="B804">
            <v>0</v>
          </cell>
          <cell r="C804">
            <v>0</v>
          </cell>
          <cell r="D804">
            <v>0</v>
          </cell>
          <cell r="E804">
            <v>0</v>
          </cell>
          <cell r="F804">
            <v>0</v>
          </cell>
          <cell r="G804">
            <v>0</v>
          </cell>
          <cell r="H804">
            <v>0</v>
          </cell>
          <cell r="I804">
            <v>0</v>
          </cell>
          <cell r="J804">
            <v>0</v>
          </cell>
          <cell r="K804">
            <v>0</v>
          </cell>
          <cell r="L804">
            <v>0</v>
          </cell>
          <cell r="M804">
            <v>0</v>
          </cell>
          <cell r="N804">
            <v>0</v>
          </cell>
          <cell r="O804">
            <v>0</v>
          </cell>
        </row>
        <row r="805">
          <cell r="B805">
            <v>750000</v>
          </cell>
          <cell r="C805">
            <v>750000</v>
          </cell>
          <cell r="D805">
            <v>750000</v>
          </cell>
          <cell r="E805">
            <v>750000</v>
          </cell>
          <cell r="F805">
            <v>750000</v>
          </cell>
          <cell r="G805">
            <v>750000</v>
          </cell>
          <cell r="H805">
            <v>750000</v>
          </cell>
          <cell r="I805">
            <v>750000</v>
          </cell>
          <cell r="J805">
            <v>750000</v>
          </cell>
          <cell r="K805">
            <v>750000</v>
          </cell>
          <cell r="L805">
            <v>750000</v>
          </cell>
          <cell r="M805">
            <v>750000</v>
          </cell>
          <cell r="N805">
            <v>9000000</v>
          </cell>
          <cell r="O805">
            <v>726948</v>
          </cell>
        </row>
        <row r="806">
          <cell r="B806">
            <v>0</v>
          </cell>
          <cell r="C806">
            <v>0</v>
          </cell>
          <cell r="D806">
            <v>0</v>
          </cell>
          <cell r="E806">
            <v>0</v>
          </cell>
          <cell r="F806">
            <v>0</v>
          </cell>
          <cell r="G806">
            <v>0</v>
          </cell>
          <cell r="H806">
            <v>0</v>
          </cell>
          <cell r="I806">
            <v>0</v>
          </cell>
          <cell r="J806">
            <v>0</v>
          </cell>
          <cell r="K806">
            <v>0</v>
          </cell>
          <cell r="L806">
            <v>0</v>
          </cell>
          <cell r="M806">
            <v>0</v>
          </cell>
          <cell r="N806">
            <v>0</v>
          </cell>
          <cell r="O806">
            <v>0</v>
          </cell>
        </row>
        <row r="807">
          <cell r="B807">
            <v>0</v>
          </cell>
          <cell r="C807">
            <v>0</v>
          </cell>
          <cell r="D807">
            <v>0</v>
          </cell>
          <cell r="E807">
            <v>0</v>
          </cell>
          <cell r="F807">
            <v>0</v>
          </cell>
          <cell r="G807">
            <v>0</v>
          </cell>
          <cell r="H807">
            <v>0</v>
          </cell>
          <cell r="I807">
            <v>0</v>
          </cell>
          <cell r="J807">
            <v>0</v>
          </cell>
          <cell r="K807">
            <v>0</v>
          </cell>
          <cell r="L807">
            <v>0</v>
          </cell>
          <cell r="M807">
            <v>0</v>
          </cell>
          <cell r="N807">
            <v>0</v>
          </cell>
          <cell r="O807">
            <v>742068</v>
          </cell>
        </row>
        <row r="808">
          <cell r="B808">
            <v>0</v>
          </cell>
          <cell r="C808">
            <v>0</v>
          </cell>
          <cell r="D808">
            <v>0</v>
          </cell>
          <cell r="E808">
            <v>0</v>
          </cell>
          <cell r="F808">
            <v>0</v>
          </cell>
          <cell r="G808">
            <v>0</v>
          </cell>
          <cell r="H808">
            <v>0</v>
          </cell>
          <cell r="I808">
            <v>0</v>
          </cell>
          <cell r="J808">
            <v>0</v>
          </cell>
          <cell r="K808">
            <v>0</v>
          </cell>
          <cell r="L808">
            <v>0</v>
          </cell>
          <cell r="M808">
            <v>0</v>
          </cell>
          <cell r="N808">
            <v>0</v>
          </cell>
          <cell r="O808">
            <v>0</v>
          </cell>
        </row>
        <row r="809">
          <cell r="B809">
            <v>989583.33333333337</v>
          </cell>
          <cell r="C809">
            <v>989583.33333333337</v>
          </cell>
          <cell r="D809">
            <v>989583.33333333337</v>
          </cell>
          <cell r="E809">
            <v>989583.33333333337</v>
          </cell>
          <cell r="F809">
            <v>989583.33333333337</v>
          </cell>
          <cell r="G809">
            <v>989583.33333333337</v>
          </cell>
          <cell r="H809">
            <v>989583.33333333337</v>
          </cell>
          <cell r="I809">
            <v>989583.33333333337</v>
          </cell>
          <cell r="J809">
            <v>989583.33333333337</v>
          </cell>
          <cell r="K809">
            <v>989583.33333333337</v>
          </cell>
          <cell r="L809">
            <v>989583.33333333337</v>
          </cell>
          <cell r="M809">
            <v>989583.33333333337</v>
          </cell>
          <cell r="N809">
            <v>11875000.000000002</v>
          </cell>
          <cell r="O809">
            <v>3591220</v>
          </cell>
        </row>
        <row r="810">
          <cell r="B810">
            <v>12500</v>
          </cell>
          <cell r="C810">
            <v>12500</v>
          </cell>
          <cell r="D810">
            <v>12500</v>
          </cell>
          <cell r="E810">
            <v>12500</v>
          </cell>
          <cell r="F810">
            <v>12500</v>
          </cell>
          <cell r="G810">
            <v>12500</v>
          </cell>
          <cell r="H810">
            <v>12500</v>
          </cell>
          <cell r="I810">
            <v>12500</v>
          </cell>
          <cell r="J810">
            <v>12500</v>
          </cell>
          <cell r="K810">
            <v>12500</v>
          </cell>
          <cell r="L810">
            <v>12500</v>
          </cell>
          <cell r="M810">
            <v>12500</v>
          </cell>
          <cell r="N810">
            <v>150000</v>
          </cell>
          <cell r="O810">
            <v>3591220</v>
          </cell>
        </row>
        <row r="811">
          <cell r="B811">
            <v>25000</v>
          </cell>
          <cell r="C811">
            <v>25000</v>
          </cell>
          <cell r="D811">
            <v>25000</v>
          </cell>
          <cell r="E811">
            <v>25000</v>
          </cell>
          <cell r="F811">
            <v>25000</v>
          </cell>
          <cell r="G811">
            <v>25000</v>
          </cell>
          <cell r="H811">
            <v>25000</v>
          </cell>
          <cell r="I811">
            <v>25000</v>
          </cell>
          <cell r="J811">
            <v>25000</v>
          </cell>
          <cell r="K811">
            <v>25000</v>
          </cell>
          <cell r="L811">
            <v>25000</v>
          </cell>
          <cell r="M811">
            <v>25000</v>
          </cell>
          <cell r="N811">
            <v>300000</v>
          </cell>
          <cell r="O811">
            <v>3591220</v>
          </cell>
        </row>
        <row r="812">
          <cell r="B812">
            <v>100000</v>
          </cell>
          <cell r="C812">
            <v>100000</v>
          </cell>
          <cell r="D812">
            <v>100000</v>
          </cell>
          <cell r="E812">
            <v>100000</v>
          </cell>
          <cell r="F812">
            <v>100000</v>
          </cell>
          <cell r="G812">
            <v>100000</v>
          </cell>
          <cell r="H812">
            <v>100000</v>
          </cell>
          <cell r="I812">
            <v>100000</v>
          </cell>
          <cell r="J812">
            <v>100000</v>
          </cell>
          <cell r="K812">
            <v>100000</v>
          </cell>
          <cell r="L812">
            <v>100000</v>
          </cell>
          <cell r="M812">
            <v>100000</v>
          </cell>
          <cell r="N812">
            <v>1200000</v>
          </cell>
          <cell r="O812">
            <v>3591220</v>
          </cell>
        </row>
        <row r="813">
          <cell r="B813">
            <v>143750</v>
          </cell>
          <cell r="C813">
            <v>143750</v>
          </cell>
          <cell r="D813">
            <v>143750</v>
          </cell>
          <cell r="E813">
            <v>143750</v>
          </cell>
          <cell r="F813">
            <v>143750</v>
          </cell>
          <cell r="G813">
            <v>143750</v>
          </cell>
          <cell r="H813">
            <v>143750</v>
          </cell>
          <cell r="I813">
            <v>143750</v>
          </cell>
          <cell r="J813">
            <v>143750</v>
          </cell>
          <cell r="K813">
            <v>143750</v>
          </cell>
          <cell r="L813">
            <v>143750</v>
          </cell>
          <cell r="M813">
            <v>143750</v>
          </cell>
          <cell r="N813">
            <v>1725000</v>
          </cell>
          <cell r="O813">
            <v>1677046</v>
          </cell>
        </row>
        <row r="814">
          <cell r="B814">
            <v>0</v>
          </cell>
          <cell r="C814">
            <v>0</v>
          </cell>
          <cell r="D814">
            <v>0</v>
          </cell>
          <cell r="E814">
            <v>0</v>
          </cell>
          <cell r="F814">
            <v>0</v>
          </cell>
          <cell r="G814">
            <v>0</v>
          </cell>
          <cell r="H814">
            <v>0</v>
          </cell>
          <cell r="I814">
            <v>0</v>
          </cell>
          <cell r="J814">
            <v>0</v>
          </cell>
          <cell r="K814">
            <v>0</v>
          </cell>
          <cell r="L814">
            <v>0</v>
          </cell>
          <cell r="M814">
            <v>0</v>
          </cell>
          <cell r="N814">
            <v>0</v>
          </cell>
          <cell r="O814">
            <v>0</v>
          </cell>
        </row>
        <row r="815">
          <cell r="C815">
            <v>0</v>
          </cell>
          <cell r="D815">
            <v>0</v>
          </cell>
          <cell r="E815">
            <v>0</v>
          </cell>
          <cell r="F815">
            <v>0</v>
          </cell>
          <cell r="G815">
            <v>0</v>
          </cell>
          <cell r="H815">
            <v>0</v>
          </cell>
          <cell r="I815">
            <v>0</v>
          </cell>
          <cell r="J815">
            <v>0</v>
          </cell>
          <cell r="K815">
            <v>0</v>
          </cell>
          <cell r="L815">
            <v>0</v>
          </cell>
          <cell r="M815">
            <v>0</v>
          </cell>
          <cell r="N815">
            <v>0</v>
          </cell>
          <cell r="O815">
            <v>0</v>
          </cell>
        </row>
        <row r="816">
          <cell r="B816">
            <v>28101</v>
          </cell>
          <cell r="C816">
            <v>28101</v>
          </cell>
          <cell r="D816">
            <v>28101</v>
          </cell>
          <cell r="E816">
            <v>28101</v>
          </cell>
          <cell r="F816">
            <v>28101</v>
          </cell>
          <cell r="G816">
            <v>28101</v>
          </cell>
          <cell r="H816">
            <v>28101</v>
          </cell>
          <cell r="I816">
            <v>28101</v>
          </cell>
          <cell r="J816">
            <v>28101</v>
          </cell>
          <cell r="K816">
            <v>28101</v>
          </cell>
          <cell r="L816">
            <v>28101</v>
          </cell>
          <cell r="M816">
            <v>28101</v>
          </cell>
          <cell r="N816">
            <v>337212</v>
          </cell>
          <cell r="O816">
            <v>233447</v>
          </cell>
        </row>
        <row r="817">
          <cell r="B817">
            <v>0</v>
          </cell>
          <cell r="C817">
            <v>0</v>
          </cell>
          <cell r="D817">
            <v>0</v>
          </cell>
          <cell r="E817">
            <v>0</v>
          </cell>
          <cell r="F817">
            <v>0</v>
          </cell>
          <cell r="G817">
            <v>0</v>
          </cell>
          <cell r="H817">
            <v>0</v>
          </cell>
          <cell r="I817">
            <v>0</v>
          </cell>
          <cell r="J817">
            <v>0</v>
          </cell>
          <cell r="K817">
            <v>0</v>
          </cell>
          <cell r="L817">
            <v>0</v>
          </cell>
          <cell r="M817">
            <v>0</v>
          </cell>
          <cell r="N817">
            <v>0</v>
          </cell>
          <cell r="O817">
            <v>0</v>
          </cell>
        </row>
        <row r="818">
          <cell r="B818">
            <v>235416.66666666666</v>
          </cell>
          <cell r="C818">
            <v>235416.66666666666</v>
          </cell>
          <cell r="D818">
            <v>235416.66666666666</v>
          </cell>
          <cell r="E818">
            <v>235416.66666666666</v>
          </cell>
          <cell r="F818">
            <v>235416.66666666666</v>
          </cell>
          <cell r="G818">
            <v>235416.66666666666</v>
          </cell>
          <cell r="H818">
            <v>235416.66666666666</v>
          </cell>
          <cell r="I818">
            <v>235416.66666666666</v>
          </cell>
          <cell r="J818">
            <v>235416.66666666666</v>
          </cell>
          <cell r="K818">
            <v>235416.66666666666</v>
          </cell>
          <cell r="L818">
            <v>235416.66666666666</v>
          </cell>
          <cell r="M818">
            <v>235416.66666666666</v>
          </cell>
          <cell r="N818">
            <v>2824999.9999999995</v>
          </cell>
          <cell r="O818">
            <v>1045326</v>
          </cell>
        </row>
        <row r="819">
          <cell r="B819">
            <v>9675</v>
          </cell>
          <cell r="C819">
            <v>9675</v>
          </cell>
          <cell r="D819">
            <v>9675</v>
          </cell>
          <cell r="E819">
            <v>9675</v>
          </cell>
          <cell r="F819">
            <v>9675</v>
          </cell>
          <cell r="G819">
            <v>9675</v>
          </cell>
          <cell r="H819">
            <v>9675</v>
          </cell>
          <cell r="I819">
            <v>9675</v>
          </cell>
          <cell r="J819">
            <v>9675</v>
          </cell>
          <cell r="K819">
            <v>9675</v>
          </cell>
          <cell r="L819">
            <v>9675</v>
          </cell>
          <cell r="M819">
            <v>9675</v>
          </cell>
          <cell r="N819">
            <v>116100</v>
          </cell>
          <cell r="O819">
            <v>74232</v>
          </cell>
        </row>
        <row r="820">
          <cell r="B820">
            <v>13550</v>
          </cell>
          <cell r="C820">
            <v>13550</v>
          </cell>
          <cell r="D820">
            <v>13550</v>
          </cell>
          <cell r="E820">
            <v>13550</v>
          </cell>
          <cell r="F820">
            <v>13550</v>
          </cell>
          <cell r="G820">
            <v>13550</v>
          </cell>
          <cell r="H820">
            <v>13550</v>
          </cell>
          <cell r="I820">
            <v>13550</v>
          </cell>
          <cell r="J820">
            <v>13550</v>
          </cell>
          <cell r="K820">
            <v>13550</v>
          </cell>
          <cell r="L820">
            <v>13550</v>
          </cell>
          <cell r="M820">
            <v>13550</v>
          </cell>
          <cell r="N820">
            <v>162600</v>
          </cell>
          <cell r="O820">
            <v>91093</v>
          </cell>
        </row>
        <row r="821">
          <cell r="B821">
            <v>5071666.666666667</v>
          </cell>
          <cell r="C821">
            <v>5071666.666666667</v>
          </cell>
          <cell r="D821">
            <v>5071666.666666667</v>
          </cell>
          <cell r="E821">
            <v>5071666.666666667</v>
          </cell>
          <cell r="F821">
            <v>5071666.666666667</v>
          </cell>
          <cell r="G821">
            <v>5071666.666666667</v>
          </cell>
          <cell r="H821">
            <v>5071666.666666667</v>
          </cell>
          <cell r="I821">
            <v>5071666.666666667</v>
          </cell>
          <cell r="J821">
            <v>5071666.666666667</v>
          </cell>
          <cell r="K821">
            <v>5071666.666666667</v>
          </cell>
          <cell r="L821">
            <v>5071666.666666667</v>
          </cell>
          <cell r="M821">
            <v>5071666.666666667</v>
          </cell>
          <cell r="N821">
            <v>60859999.999999993</v>
          </cell>
          <cell r="O821">
            <v>33191400</v>
          </cell>
        </row>
        <row r="822">
          <cell r="B822">
            <v>306494</v>
          </cell>
          <cell r="C822">
            <v>306494</v>
          </cell>
          <cell r="D822">
            <v>306494</v>
          </cell>
          <cell r="E822">
            <v>306494</v>
          </cell>
          <cell r="F822">
            <v>306494</v>
          </cell>
          <cell r="G822">
            <v>306494</v>
          </cell>
          <cell r="H822">
            <v>306494</v>
          </cell>
          <cell r="I822">
            <v>306494</v>
          </cell>
          <cell r="J822">
            <v>306494</v>
          </cell>
          <cell r="K822">
            <v>306494</v>
          </cell>
          <cell r="L822">
            <v>306494</v>
          </cell>
          <cell r="M822">
            <v>306494</v>
          </cell>
          <cell r="N822">
            <v>3677928</v>
          </cell>
          <cell r="O822">
            <v>3108178</v>
          </cell>
        </row>
        <row r="823">
          <cell r="B823">
            <v>0</v>
          </cell>
          <cell r="C823">
            <v>0</v>
          </cell>
          <cell r="D823">
            <v>0</v>
          </cell>
          <cell r="E823">
            <v>0</v>
          </cell>
          <cell r="F823">
            <v>0</v>
          </cell>
          <cell r="G823">
            <v>0</v>
          </cell>
          <cell r="H823">
            <v>0</v>
          </cell>
          <cell r="I823">
            <v>0</v>
          </cell>
          <cell r="J823">
            <v>0</v>
          </cell>
          <cell r="K823">
            <v>0</v>
          </cell>
          <cell r="L823">
            <v>0</v>
          </cell>
          <cell r="M823">
            <v>0</v>
          </cell>
          <cell r="N823">
            <v>0</v>
          </cell>
          <cell r="O823">
            <v>0</v>
          </cell>
        </row>
        <row r="824">
          <cell r="B824">
            <v>0</v>
          </cell>
          <cell r="C824">
            <v>0</v>
          </cell>
          <cell r="D824">
            <v>0</v>
          </cell>
          <cell r="E824">
            <v>0</v>
          </cell>
          <cell r="F824">
            <v>0</v>
          </cell>
          <cell r="G824">
            <v>0</v>
          </cell>
          <cell r="H824">
            <v>0</v>
          </cell>
          <cell r="I824">
            <v>0</v>
          </cell>
          <cell r="J824">
            <v>0</v>
          </cell>
          <cell r="K824">
            <v>0</v>
          </cell>
          <cell r="L824">
            <v>0</v>
          </cell>
          <cell r="M824">
            <v>0</v>
          </cell>
          <cell r="N824">
            <v>0</v>
          </cell>
          <cell r="O824">
            <v>0</v>
          </cell>
        </row>
        <row r="825">
          <cell r="B825">
            <v>0</v>
          </cell>
          <cell r="C825">
            <v>0</v>
          </cell>
          <cell r="D825">
            <v>0</v>
          </cell>
          <cell r="E825">
            <v>0</v>
          </cell>
          <cell r="F825">
            <v>0</v>
          </cell>
          <cell r="G825">
            <v>0</v>
          </cell>
          <cell r="H825">
            <v>0</v>
          </cell>
          <cell r="I825">
            <v>0</v>
          </cell>
          <cell r="J825">
            <v>0</v>
          </cell>
          <cell r="K825">
            <v>0</v>
          </cell>
          <cell r="L825">
            <v>0</v>
          </cell>
          <cell r="M825">
            <v>0</v>
          </cell>
          <cell r="N825">
            <v>0</v>
          </cell>
          <cell r="O825">
            <v>0</v>
          </cell>
        </row>
        <row r="826">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row>
        <row r="827">
          <cell r="B827">
            <v>35416.666666666664</v>
          </cell>
          <cell r="C827">
            <v>35416.666666666664</v>
          </cell>
          <cell r="D827">
            <v>35416.666666666664</v>
          </cell>
          <cell r="E827">
            <v>35416.666666666664</v>
          </cell>
          <cell r="F827">
            <v>35416.666666666664</v>
          </cell>
          <cell r="G827">
            <v>35416.666666666664</v>
          </cell>
          <cell r="H827">
            <v>35416.666666666664</v>
          </cell>
          <cell r="I827">
            <v>35416.666666666664</v>
          </cell>
          <cell r="J827">
            <v>35416.666666666664</v>
          </cell>
          <cell r="K827">
            <v>35416.666666666664</v>
          </cell>
          <cell r="L827">
            <v>35416.666666666664</v>
          </cell>
          <cell r="M827">
            <v>35416.666666666664</v>
          </cell>
          <cell r="N827">
            <v>425000.00000000006</v>
          </cell>
          <cell r="O827">
            <v>220416</v>
          </cell>
        </row>
        <row r="828">
          <cell r="B828">
            <v>0</v>
          </cell>
          <cell r="C828">
            <v>0</v>
          </cell>
          <cell r="D828">
            <v>0</v>
          </cell>
          <cell r="E828">
            <v>0</v>
          </cell>
          <cell r="F828">
            <v>0</v>
          </cell>
          <cell r="G828">
            <v>0</v>
          </cell>
          <cell r="H828">
            <v>0</v>
          </cell>
          <cell r="I828">
            <v>0</v>
          </cell>
          <cell r="J828">
            <v>0</v>
          </cell>
          <cell r="K828">
            <v>0</v>
          </cell>
          <cell r="L828">
            <v>0</v>
          </cell>
          <cell r="M828">
            <v>0</v>
          </cell>
          <cell r="N828">
            <v>0</v>
          </cell>
          <cell r="O828">
            <v>0</v>
          </cell>
        </row>
        <row r="829">
          <cell r="B829">
            <v>0</v>
          </cell>
          <cell r="C829">
            <v>0</v>
          </cell>
          <cell r="D829">
            <v>0</v>
          </cell>
          <cell r="E829">
            <v>0</v>
          </cell>
          <cell r="F829">
            <v>0</v>
          </cell>
          <cell r="G829">
            <v>0</v>
          </cell>
          <cell r="H829">
            <v>0</v>
          </cell>
          <cell r="I829">
            <v>0</v>
          </cell>
          <cell r="J829">
            <v>0</v>
          </cell>
          <cell r="K829">
            <v>0</v>
          </cell>
          <cell r="L829">
            <v>0</v>
          </cell>
          <cell r="M829">
            <v>0</v>
          </cell>
          <cell r="N829">
            <v>0</v>
          </cell>
          <cell r="O829">
            <v>0</v>
          </cell>
        </row>
        <row r="830">
          <cell r="B830">
            <v>50000</v>
          </cell>
          <cell r="C830">
            <v>50000</v>
          </cell>
          <cell r="D830">
            <v>50000</v>
          </cell>
          <cell r="E830">
            <v>50000</v>
          </cell>
          <cell r="F830">
            <v>50000</v>
          </cell>
          <cell r="G830">
            <v>50000</v>
          </cell>
          <cell r="H830">
            <v>50000</v>
          </cell>
          <cell r="I830">
            <v>50000</v>
          </cell>
          <cell r="J830">
            <v>50000</v>
          </cell>
          <cell r="K830">
            <v>50000</v>
          </cell>
          <cell r="L830">
            <v>50000</v>
          </cell>
          <cell r="M830">
            <v>50000</v>
          </cell>
          <cell r="N830">
            <v>600000</v>
          </cell>
          <cell r="O830">
            <v>499640</v>
          </cell>
        </row>
        <row r="831">
          <cell r="B831">
            <v>0</v>
          </cell>
          <cell r="C831">
            <v>0</v>
          </cell>
          <cell r="D831">
            <v>0</v>
          </cell>
          <cell r="E831">
            <v>0</v>
          </cell>
          <cell r="F831">
            <v>0</v>
          </cell>
          <cell r="G831">
            <v>0</v>
          </cell>
          <cell r="H831">
            <v>0</v>
          </cell>
          <cell r="I831">
            <v>0</v>
          </cell>
          <cell r="J831">
            <v>0</v>
          </cell>
          <cell r="K831">
            <v>0</v>
          </cell>
          <cell r="L831">
            <v>0</v>
          </cell>
          <cell r="M831">
            <v>0</v>
          </cell>
          <cell r="N831">
            <v>0</v>
          </cell>
          <cell r="O831">
            <v>0</v>
          </cell>
        </row>
        <row r="832">
          <cell r="B832">
            <v>0</v>
          </cell>
          <cell r="C832">
            <v>0</v>
          </cell>
          <cell r="D832">
            <v>0</v>
          </cell>
          <cell r="E832">
            <v>0</v>
          </cell>
          <cell r="F832">
            <v>0</v>
          </cell>
          <cell r="G832">
            <v>0</v>
          </cell>
          <cell r="H832">
            <v>0</v>
          </cell>
          <cell r="I832">
            <v>0</v>
          </cell>
          <cell r="J832">
            <v>0</v>
          </cell>
          <cell r="K832">
            <v>0</v>
          </cell>
          <cell r="L832">
            <v>0</v>
          </cell>
          <cell r="M832">
            <v>0</v>
          </cell>
          <cell r="N832">
            <v>0</v>
          </cell>
          <cell r="O832">
            <v>0</v>
          </cell>
        </row>
        <row r="833">
          <cell r="B833">
            <v>18000</v>
          </cell>
          <cell r="C833">
            <v>18000</v>
          </cell>
          <cell r="D833">
            <v>18000</v>
          </cell>
          <cell r="E833">
            <v>18000</v>
          </cell>
          <cell r="F833">
            <v>18000</v>
          </cell>
          <cell r="G833">
            <v>18000</v>
          </cell>
          <cell r="H833">
            <v>18000</v>
          </cell>
          <cell r="I833">
            <v>18000</v>
          </cell>
          <cell r="J833">
            <v>18000</v>
          </cell>
          <cell r="K833">
            <v>18000</v>
          </cell>
          <cell r="L833">
            <v>18000</v>
          </cell>
          <cell r="M833">
            <v>18000</v>
          </cell>
          <cell r="N833">
            <v>216000</v>
          </cell>
          <cell r="O833">
            <v>0</v>
          </cell>
        </row>
        <row r="835">
          <cell r="B835">
            <v>15202860.08333333</v>
          </cell>
          <cell r="C835">
            <v>15202860.08333333</v>
          </cell>
          <cell r="D835">
            <v>15202860.08333333</v>
          </cell>
          <cell r="E835">
            <v>15202860.08333333</v>
          </cell>
          <cell r="F835">
            <v>15202860.08333333</v>
          </cell>
          <cell r="G835">
            <v>15202860.08333333</v>
          </cell>
          <cell r="H835">
            <v>15202860.08333333</v>
          </cell>
          <cell r="I835">
            <v>15202860.08333333</v>
          </cell>
          <cell r="J835">
            <v>15202860.08333333</v>
          </cell>
          <cell r="K835">
            <v>15202860.08333333</v>
          </cell>
          <cell r="L835">
            <v>15202860.08333333</v>
          </cell>
          <cell r="M835">
            <v>15202860.08333333</v>
          </cell>
          <cell r="N835">
            <v>182434321</v>
          </cell>
          <cell r="O835">
            <v>114982180</v>
          </cell>
        </row>
        <row r="837">
          <cell r="B837">
            <v>-6236980.166666666</v>
          </cell>
          <cell r="C837">
            <v>-6236980.166666666</v>
          </cell>
          <cell r="D837">
            <v>-6236980.166666666</v>
          </cell>
          <cell r="E837">
            <v>-6236980.166666666</v>
          </cell>
          <cell r="F837">
            <v>-6236980.166666666</v>
          </cell>
          <cell r="G837">
            <v>-6236980.166666666</v>
          </cell>
          <cell r="H837">
            <v>-6236980.166666666</v>
          </cell>
          <cell r="I837">
            <v>-6236980.166666666</v>
          </cell>
          <cell r="J837">
            <v>-6236980.166666666</v>
          </cell>
          <cell r="K837">
            <v>-6236980.166666666</v>
          </cell>
          <cell r="L837">
            <v>-6236980.166666666</v>
          </cell>
          <cell r="M837">
            <v>-6236980.166666666</v>
          </cell>
          <cell r="N837">
            <v>-74843761.999999985</v>
          </cell>
        </row>
        <row r="838">
          <cell r="B838">
            <v>-5071666.666666667</v>
          </cell>
          <cell r="C838">
            <v>-5071666.666666667</v>
          </cell>
          <cell r="D838">
            <v>-5071666.666666667</v>
          </cell>
          <cell r="E838">
            <v>-5071666.666666667</v>
          </cell>
          <cell r="F838">
            <v>-5071666.666666667</v>
          </cell>
          <cell r="G838">
            <v>-5071666.666666667</v>
          </cell>
          <cell r="H838">
            <v>-5071666.666666667</v>
          </cell>
          <cell r="I838">
            <v>-5071666.666666667</v>
          </cell>
          <cell r="J838">
            <v>-5071666.666666667</v>
          </cell>
          <cell r="K838">
            <v>-5071666.666666667</v>
          </cell>
          <cell r="L838">
            <v>-5071666.666666667</v>
          </cell>
          <cell r="M838">
            <v>-5071666.666666667</v>
          </cell>
          <cell r="N838">
            <v>-60859999.999999993</v>
          </cell>
        </row>
        <row r="839">
          <cell r="B839">
            <v>-11308646.833333332</v>
          </cell>
          <cell r="C839">
            <v>-11308646.833333332</v>
          </cell>
          <cell r="D839">
            <v>-11308646.833333332</v>
          </cell>
          <cell r="E839">
            <v>-11308646.833333332</v>
          </cell>
          <cell r="F839">
            <v>-11308646.833333332</v>
          </cell>
          <cell r="G839">
            <v>-11308646.833333332</v>
          </cell>
          <cell r="H839">
            <v>-11308646.833333332</v>
          </cell>
          <cell r="I839">
            <v>-11308646.833333332</v>
          </cell>
          <cell r="J839">
            <v>-11308646.833333332</v>
          </cell>
          <cell r="K839">
            <v>-11308646.833333332</v>
          </cell>
          <cell r="L839">
            <v>-11308646.833333332</v>
          </cell>
          <cell r="M839">
            <v>-11308646.833333332</v>
          </cell>
          <cell r="N839">
            <v>-135703761.99999997</v>
          </cell>
        </row>
        <row r="840">
          <cell r="B840">
            <v>3894213.2499999981</v>
          </cell>
          <cell r="C840">
            <v>3894213.2499999981</v>
          </cell>
          <cell r="D840">
            <v>3894213.2499999981</v>
          </cell>
          <cell r="E840">
            <v>3894213.2499999981</v>
          </cell>
          <cell r="F840">
            <v>3894213.2499999981</v>
          </cell>
          <cell r="G840">
            <v>3894213.2499999981</v>
          </cell>
          <cell r="H840">
            <v>3894213.2499999981</v>
          </cell>
          <cell r="I840">
            <v>3894213.2499999981</v>
          </cell>
          <cell r="J840">
            <v>3894213.2499999981</v>
          </cell>
          <cell r="K840">
            <v>3894213.2499999981</v>
          </cell>
          <cell r="L840">
            <v>3894213.2499999981</v>
          </cell>
          <cell r="M840">
            <v>3894213.2499999981</v>
          </cell>
          <cell r="N840">
            <v>46730559.00000003</v>
          </cell>
        </row>
        <row r="846">
          <cell r="B846" t="str">
            <v xml:space="preserve">Marketing Budget                                                                                                                                                                                                                                               </v>
          </cell>
          <cell r="N846" t="str">
            <v>TOTAL</v>
          </cell>
          <cell r="O846" t="str">
            <v>ACTUAL UPTO APRIL '00</v>
          </cell>
        </row>
        <row r="848">
          <cell r="B848">
            <v>548</v>
          </cell>
          <cell r="C848">
            <v>579</v>
          </cell>
          <cell r="D848">
            <v>610</v>
          </cell>
          <cell r="E848">
            <v>641</v>
          </cell>
          <cell r="F848">
            <v>672</v>
          </cell>
          <cell r="G848">
            <v>703</v>
          </cell>
          <cell r="H848">
            <v>734</v>
          </cell>
          <cell r="I848">
            <v>765</v>
          </cell>
          <cell r="J848">
            <v>796</v>
          </cell>
          <cell r="K848">
            <v>827</v>
          </cell>
          <cell r="L848">
            <v>858</v>
          </cell>
          <cell r="M848">
            <v>889</v>
          </cell>
        </row>
        <row r="849">
          <cell r="B849">
            <v>2519332</v>
          </cell>
          <cell r="C849">
            <v>2519332</v>
          </cell>
          <cell r="D849">
            <v>2519332</v>
          </cell>
          <cell r="E849">
            <v>2519332</v>
          </cell>
          <cell r="F849">
            <v>2519332</v>
          </cell>
          <cell r="G849">
            <v>2519332</v>
          </cell>
          <cell r="H849">
            <v>2519332</v>
          </cell>
          <cell r="I849">
            <v>2519332</v>
          </cell>
          <cell r="J849">
            <v>2519332</v>
          </cell>
          <cell r="K849">
            <v>2519332</v>
          </cell>
          <cell r="L849">
            <v>2519332</v>
          </cell>
          <cell r="M849">
            <v>2519332</v>
          </cell>
          <cell r="N849">
            <v>30231984</v>
          </cell>
          <cell r="O849">
            <v>20980487</v>
          </cell>
        </row>
        <row r="850">
          <cell r="B850">
            <v>5000</v>
          </cell>
          <cell r="C850">
            <v>5000</v>
          </cell>
          <cell r="D850">
            <v>5000</v>
          </cell>
          <cell r="E850">
            <v>5000</v>
          </cell>
          <cell r="F850">
            <v>5000</v>
          </cell>
          <cell r="G850">
            <v>5000</v>
          </cell>
          <cell r="H850">
            <v>5000</v>
          </cell>
          <cell r="I850">
            <v>5000</v>
          </cell>
          <cell r="J850">
            <v>5000</v>
          </cell>
          <cell r="K850">
            <v>5000</v>
          </cell>
          <cell r="L850">
            <v>5000</v>
          </cell>
          <cell r="M850">
            <v>5000</v>
          </cell>
          <cell r="N850">
            <v>60000</v>
          </cell>
          <cell r="O850">
            <v>111582</v>
          </cell>
        </row>
        <row r="851">
          <cell r="B851">
            <v>6833.333333333333</v>
          </cell>
          <cell r="C851">
            <v>6833.333333333333</v>
          </cell>
          <cell r="D851">
            <v>6833.333333333333</v>
          </cell>
          <cell r="E851">
            <v>6833.333333333333</v>
          </cell>
          <cell r="F851">
            <v>6833.333333333333</v>
          </cell>
          <cell r="G851">
            <v>6833.333333333333</v>
          </cell>
          <cell r="H851">
            <v>6833.333333333333</v>
          </cell>
          <cell r="I851">
            <v>6833.333333333333</v>
          </cell>
          <cell r="J851">
            <v>6833.333333333333</v>
          </cell>
          <cell r="K851">
            <v>6833.333333333333</v>
          </cell>
          <cell r="L851">
            <v>6833.333333333333</v>
          </cell>
          <cell r="M851">
            <v>6833.333333333333</v>
          </cell>
          <cell r="N851">
            <v>82000</v>
          </cell>
          <cell r="O851">
            <v>61623</v>
          </cell>
        </row>
        <row r="852">
          <cell r="B852">
            <v>0</v>
          </cell>
          <cell r="C852">
            <v>0</v>
          </cell>
          <cell r="D852">
            <v>0</v>
          </cell>
          <cell r="E852">
            <v>0</v>
          </cell>
          <cell r="F852">
            <v>0</v>
          </cell>
          <cell r="G852">
            <v>0</v>
          </cell>
          <cell r="H852">
            <v>0</v>
          </cell>
          <cell r="I852">
            <v>0</v>
          </cell>
          <cell r="J852">
            <v>0</v>
          </cell>
          <cell r="K852">
            <v>0</v>
          </cell>
          <cell r="L852">
            <v>0</v>
          </cell>
          <cell r="M852">
            <v>0</v>
          </cell>
          <cell r="N852">
            <v>0</v>
          </cell>
          <cell r="O852">
            <v>0</v>
          </cell>
        </row>
        <row r="853">
          <cell r="B853">
            <v>21083.333333333332</v>
          </cell>
          <cell r="C853">
            <v>21083.333333333332</v>
          </cell>
          <cell r="D853">
            <v>21083.333333333332</v>
          </cell>
          <cell r="E853">
            <v>21083.333333333332</v>
          </cell>
          <cell r="F853">
            <v>21083.333333333332</v>
          </cell>
          <cell r="G853">
            <v>21083.333333333332</v>
          </cell>
          <cell r="H853">
            <v>21083.333333333332</v>
          </cell>
          <cell r="I853">
            <v>21083.333333333332</v>
          </cell>
          <cell r="J853">
            <v>21083.333333333332</v>
          </cell>
          <cell r="K853">
            <v>21083.333333333332</v>
          </cell>
          <cell r="L853">
            <v>21083.333333333332</v>
          </cell>
          <cell r="M853">
            <v>21083.333333333332</v>
          </cell>
          <cell r="N853">
            <v>253000.00000000003</v>
          </cell>
          <cell r="O853">
            <v>53981</v>
          </cell>
        </row>
        <row r="854">
          <cell r="B854">
            <v>0</v>
          </cell>
          <cell r="C854">
            <v>0</v>
          </cell>
          <cell r="D854">
            <v>0</v>
          </cell>
          <cell r="E854">
            <v>0</v>
          </cell>
          <cell r="F854">
            <v>0</v>
          </cell>
          <cell r="G854">
            <v>0</v>
          </cell>
          <cell r="H854">
            <v>0</v>
          </cell>
          <cell r="I854">
            <v>0</v>
          </cell>
          <cell r="J854">
            <v>0</v>
          </cell>
          <cell r="K854">
            <v>0</v>
          </cell>
          <cell r="L854">
            <v>0</v>
          </cell>
          <cell r="M854">
            <v>0</v>
          </cell>
          <cell r="N854">
            <v>0</v>
          </cell>
          <cell r="O854">
            <v>0</v>
          </cell>
        </row>
        <row r="855">
          <cell r="B855">
            <v>206466.66666666666</v>
          </cell>
          <cell r="C855">
            <v>206466.66666666666</v>
          </cell>
          <cell r="D855">
            <v>206466.66666666666</v>
          </cell>
          <cell r="E855">
            <v>206466.66666666666</v>
          </cell>
          <cell r="F855">
            <v>206466.66666666666</v>
          </cell>
          <cell r="G855">
            <v>206466.66666666666</v>
          </cell>
          <cell r="H855">
            <v>206466.66666666666</v>
          </cell>
          <cell r="I855">
            <v>206466.66666666666</v>
          </cell>
          <cell r="J855">
            <v>206466.66666666666</v>
          </cell>
          <cell r="K855">
            <v>206466.66666666666</v>
          </cell>
          <cell r="L855">
            <v>206466.66666666666</v>
          </cell>
          <cell r="M855">
            <v>206466.66666666666</v>
          </cell>
          <cell r="N855">
            <v>2477600</v>
          </cell>
          <cell r="O855">
            <v>2916849</v>
          </cell>
        </row>
        <row r="856">
          <cell r="B856">
            <v>67750</v>
          </cell>
          <cell r="C856">
            <v>67750</v>
          </cell>
          <cell r="D856">
            <v>67750</v>
          </cell>
          <cell r="E856">
            <v>67750</v>
          </cell>
          <cell r="F856">
            <v>67750</v>
          </cell>
          <cell r="G856">
            <v>67750</v>
          </cell>
          <cell r="H856">
            <v>67750</v>
          </cell>
          <cell r="I856">
            <v>67750</v>
          </cell>
          <cell r="J856">
            <v>67750</v>
          </cell>
          <cell r="K856">
            <v>67750</v>
          </cell>
          <cell r="L856">
            <v>67750</v>
          </cell>
          <cell r="M856">
            <v>67750</v>
          </cell>
          <cell r="N856">
            <v>813000</v>
          </cell>
          <cell r="O856">
            <v>683689</v>
          </cell>
        </row>
        <row r="857">
          <cell r="B857">
            <v>57118.333333333336</v>
          </cell>
          <cell r="C857">
            <v>57118.333333333336</v>
          </cell>
          <cell r="D857">
            <v>57118.333333333336</v>
          </cell>
          <cell r="E857">
            <v>57118.333333333336</v>
          </cell>
          <cell r="F857">
            <v>57118.333333333336</v>
          </cell>
          <cell r="G857">
            <v>57118.333333333336</v>
          </cell>
          <cell r="H857">
            <v>57118.333333333336</v>
          </cell>
          <cell r="I857">
            <v>57118.333333333336</v>
          </cell>
          <cell r="J857">
            <v>57118.333333333336</v>
          </cell>
          <cell r="K857">
            <v>57118.333333333336</v>
          </cell>
          <cell r="L857">
            <v>57118.333333333336</v>
          </cell>
          <cell r="M857">
            <v>57118.333333333336</v>
          </cell>
          <cell r="N857">
            <v>685420</v>
          </cell>
          <cell r="O857">
            <v>274136</v>
          </cell>
        </row>
        <row r="858">
          <cell r="B858">
            <v>0</v>
          </cell>
          <cell r="C858">
            <v>0</v>
          </cell>
          <cell r="D858">
            <v>0</v>
          </cell>
          <cell r="E858">
            <v>0</v>
          </cell>
          <cell r="F858">
            <v>0</v>
          </cell>
          <cell r="G858">
            <v>0</v>
          </cell>
          <cell r="H858">
            <v>0</v>
          </cell>
          <cell r="I858">
            <v>0</v>
          </cell>
          <cell r="J858">
            <v>0</v>
          </cell>
          <cell r="K858">
            <v>0</v>
          </cell>
          <cell r="L858">
            <v>0</v>
          </cell>
          <cell r="M858">
            <v>0</v>
          </cell>
          <cell r="N858">
            <v>0</v>
          </cell>
          <cell r="O858">
            <v>231272</v>
          </cell>
        </row>
        <row r="859">
          <cell r="B859">
            <v>0</v>
          </cell>
          <cell r="C859">
            <v>0</v>
          </cell>
          <cell r="D859">
            <v>0</v>
          </cell>
          <cell r="E859">
            <v>0</v>
          </cell>
          <cell r="F859">
            <v>0</v>
          </cell>
          <cell r="G859">
            <v>0</v>
          </cell>
          <cell r="H859">
            <v>0</v>
          </cell>
          <cell r="I859">
            <v>0</v>
          </cell>
          <cell r="J859">
            <v>0</v>
          </cell>
          <cell r="K859">
            <v>0</v>
          </cell>
          <cell r="L859">
            <v>0</v>
          </cell>
          <cell r="M859">
            <v>0</v>
          </cell>
          <cell r="N859">
            <v>0</v>
          </cell>
          <cell r="O859">
            <v>0</v>
          </cell>
        </row>
        <row r="860">
          <cell r="B860">
            <v>0</v>
          </cell>
          <cell r="C860">
            <v>0</v>
          </cell>
          <cell r="D860">
            <v>0</v>
          </cell>
          <cell r="E860">
            <v>0</v>
          </cell>
          <cell r="F860">
            <v>0</v>
          </cell>
          <cell r="G860">
            <v>0</v>
          </cell>
          <cell r="H860">
            <v>0</v>
          </cell>
          <cell r="I860">
            <v>0</v>
          </cell>
          <cell r="J860">
            <v>0</v>
          </cell>
          <cell r="K860">
            <v>0</v>
          </cell>
          <cell r="L860">
            <v>0</v>
          </cell>
          <cell r="M860">
            <v>0</v>
          </cell>
          <cell r="N860">
            <v>0</v>
          </cell>
          <cell r="O860">
            <v>0</v>
          </cell>
        </row>
        <row r="861">
          <cell r="B861">
            <v>0</v>
          </cell>
          <cell r="C861">
            <v>0</v>
          </cell>
          <cell r="D861">
            <v>0</v>
          </cell>
          <cell r="E861">
            <v>0</v>
          </cell>
          <cell r="F861">
            <v>0</v>
          </cell>
          <cell r="G861">
            <v>0</v>
          </cell>
          <cell r="H861">
            <v>0</v>
          </cell>
          <cell r="I861">
            <v>0</v>
          </cell>
          <cell r="J861">
            <v>0</v>
          </cell>
          <cell r="K861">
            <v>0</v>
          </cell>
          <cell r="L861">
            <v>0</v>
          </cell>
          <cell r="M861">
            <v>0</v>
          </cell>
          <cell r="N861">
            <v>0</v>
          </cell>
          <cell r="O861">
            <v>0</v>
          </cell>
        </row>
        <row r="862">
          <cell r="B862">
            <v>93550</v>
          </cell>
          <cell r="C862">
            <v>93550</v>
          </cell>
          <cell r="D862">
            <v>93550</v>
          </cell>
          <cell r="E862">
            <v>93550</v>
          </cell>
          <cell r="F862">
            <v>93550</v>
          </cell>
          <cell r="G862">
            <v>93550</v>
          </cell>
          <cell r="H862">
            <v>93550</v>
          </cell>
          <cell r="I862">
            <v>93550</v>
          </cell>
          <cell r="J862">
            <v>93550</v>
          </cell>
          <cell r="K862">
            <v>93550</v>
          </cell>
          <cell r="L862">
            <v>93550</v>
          </cell>
          <cell r="M862">
            <v>93550</v>
          </cell>
          <cell r="N862">
            <v>1122600</v>
          </cell>
          <cell r="O862">
            <v>861157</v>
          </cell>
        </row>
        <row r="863">
          <cell r="B863">
            <v>34100</v>
          </cell>
          <cell r="C863">
            <v>34100</v>
          </cell>
          <cell r="D863">
            <v>34100</v>
          </cell>
          <cell r="E863">
            <v>34100</v>
          </cell>
          <cell r="F863">
            <v>34100</v>
          </cell>
          <cell r="G863">
            <v>34100</v>
          </cell>
          <cell r="H863">
            <v>34100</v>
          </cell>
          <cell r="I863">
            <v>34100</v>
          </cell>
          <cell r="J863">
            <v>34100</v>
          </cell>
          <cell r="K863">
            <v>34100</v>
          </cell>
          <cell r="L863">
            <v>34100</v>
          </cell>
          <cell r="M863">
            <v>34100</v>
          </cell>
          <cell r="N863">
            <v>409200</v>
          </cell>
          <cell r="O863">
            <v>758670</v>
          </cell>
        </row>
        <row r="864">
          <cell r="B864">
            <v>35833.333333333336</v>
          </cell>
          <cell r="C864">
            <v>35833.333333333336</v>
          </cell>
          <cell r="D864">
            <v>35833.333333333336</v>
          </cell>
          <cell r="E864">
            <v>35833.333333333336</v>
          </cell>
          <cell r="F864">
            <v>35833.333333333336</v>
          </cell>
          <cell r="G864">
            <v>35833.333333333336</v>
          </cell>
          <cell r="H864">
            <v>35833.333333333336</v>
          </cell>
          <cell r="I864">
            <v>35833.333333333336</v>
          </cell>
          <cell r="J864">
            <v>35833.333333333336</v>
          </cell>
          <cell r="K864">
            <v>35833.333333333336</v>
          </cell>
          <cell r="L864">
            <v>35833.333333333336</v>
          </cell>
          <cell r="M864">
            <v>35833.333333333336</v>
          </cell>
          <cell r="N864">
            <v>429999.99999999994</v>
          </cell>
          <cell r="O864">
            <v>3135617</v>
          </cell>
        </row>
        <row r="865">
          <cell r="B865">
            <v>0</v>
          </cell>
          <cell r="C865">
            <v>0</v>
          </cell>
          <cell r="D865">
            <v>0</v>
          </cell>
          <cell r="E865">
            <v>0</v>
          </cell>
          <cell r="F865">
            <v>0</v>
          </cell>
          <cell r="G865">
            <v>0</v>
          </cell>
          <cell r="H865">
            <v>0</v>
          </cell>
          <cell r="I865">
            <v>0</v>
          </cell>
          <cell r="J865">
            <v>0</v>
          </cell>
          <cell r="K865">
            <v>0</v>
          </cell>
          <cell r="L865">
            <v>0</v>
          </cell>
          <cell r="M865">
            <v>0</v>
          </cell>
          <cell r="N865">
            <v>0</v>
          </cell>
          <cell r="O865">
            <v>0</v>
          </cell>
        </row>
        <row r="866">
          <cell r="B866">
            <v>500</v>
          </cell>
          <cell r="C866">
            <v>500</v>
          </cell>
          <cell r="D866">
            <v>500</v>
          </cell>
          <cell r="E866">
            <v>500</v>
          </cell>
          <cell r="F866">
            <v>500</v>
          </cell>
          <cell r="G866">
            <v>500</v>
          </cell>
          <cell r="H866">
            <v>500</v>
          </cell>
          <cell r="I866">
            <v>500</v>
          </cell>
          <cell r="J866">
            <v>500</v>
          </cell>
          <cell r="K866">
            <v>500</v>
          </cell>
          <cell r="L866">
            <v>500</v>
          </cell>
          <cell r="M866">
            <v>500</v>
          </cell>
          <cell r="N866">
            <v>6000</v>
          </cell>
          <cell r="O866">
            <v>0</v>
          </cell>
        </row>
        <row r="867">
          <cell r="B867">
            <v>777500</v>
          </cell>
          <cell r="C867">
            <v>777500</v>
          </cell>
          <cell r="D867">
            <v>777500</v>
          </cell>
          <cell r="E867">
            <v>777500</v>
          </cell>
          <cell r="F867">
            <v>777500</v>
          </cell>
          <cell r="G867">
            <v>777500</v>
          </cell>
          <cell r="H867">
            <v>777500</v>
          </cell>
          <cell r="I867">
            <v>777500</v>
          </cell>
          <cell r="J867">
            <v>777500</v>
          </cell>
          <cell r="K867">
            <v>777500</v>
          </cell>
          <cell r="L867">
            <v>777500</v>
          </cell>
          <cell r="M867">
            <v>777500</v>
          </cell>
          <cell r="N867">
            <v>9330000</v>
          </cell>
          <cell r="O867">
            <v>2250688</v>
          </cell>
        </row>
        <row r="868">
          <cell r="B868">
            <v>220916.66666666666</v>
          </cell>
          <cell r="C868">
            <v>220916.66666666666</v>
          </cell>
          <cell r="D868">
            <v>220916.66666666666</v>
          </cell>
          <cell r="E868">
            <v>220916.66666666666</v>
          </cell>
          <cell r="F868">
            <v>220916.66666666666</v>
          </cell>
          <cell r="G868">
            <v>220916.66666666666</v>
          </cell>
          <cell r="H868">
            <v>220916.66666666666</v>
          </cell>
          <cell r="I868">
            <v>220916.66666666666</v>
          </cell>
          <cell r="J868">
            <v>220916.66666666666</v>
          </cell>
          <cell r="K868">
            <v>220916.66666666666</v>
          </cell>
          <cell r="L868">
            <v>220916.66666666666</v>
          </cell>
          <cell r="M868">
            <v>220916.66666666666</v>
          </cell>
          <cell r="N868">
            <v>2651000</v>
          </cell>
          <cell r="O868">
            <v>1476779</v>
          </cell>
        </row>
        <row r="869">
          <cell r="C869">
            <v>0</v>
          </cell>
          <cell r="D869">
            <v>0</v>
          </cell>
          <cell r="E869">
            <v>0</v>
          </cell>
          <cell r="F869">
            <v>0</v>
          </cell>
          <cell r="G869">
            <v>0</v>
          </cell>
          <cell r="H869">
            <v>0</v>
          </cell>
          <cell r="I869">
            <v>0</v>
          </cell>
          <cell r="J869">
            <v>0</v>
          </cell>
          <cell r="K869">
            <v>0</v>
          </cell>
          <cell r="L869">
            <v>0</v>
          </cell>
          <cell r="M869">
            <v>0</v>
          </cell>
          <cell r="N869">
            <v>0</v>
          </cell>
          <cell r="O869">
            <v>0</v>
          </cell>
        </row>
        <row r="870">
          <cell r="B870">
            <v>521250</v>
          </cell>
          <cell r="C870">
            <v>521250</v>
          </cell>
          <cell r="D870">
            <v>521250</v>
          </cell>
          <cell r="E870">
            <v>521250</v>
          </cell>
          <cell r="F870">
            <v>521250</v>
          </cell>
          <cell r="G870">
            <v>521250</v>
          </cell>
          <cell r="H870">
            <v>521250</v>
          </cell>
          <cell r="I870">
            <v>521250</v>
          </cell>
          <cell r="J870">
            <v>521250</v>
          </cell>
          <cell r="K870">
            <v>521250</v>
          </cell>
          <cell r="L870">
            <v>521250</v>
          </cell>
          <cell r="M870">
            <v>521250</v>
          </cell>
          <cell r="N870">
            <v>6255000</v>
          </cell>
          <cell r="O870">
            <v>4047464</v>
          </cell>
        </row>
        <row r="871">
          <cell r="B871">
            <v>38083.333333333336</v>
          </cell>
          <cell r="C871">
            <v>38083.333333333336</v>
          </cell>
          <cell r="D871">
            <v>38083.333333333336</v>
          </cell>
          <cell r="E871">
            <v>38083.333333333336</v>
          </cell>
          <cell r="F871">
            <v>38083.333333333336</v>
          </cell>
          <cell r="G871">
            <v>38083.333333333336</v>
          </cell>
          <cell r="H871">
            <v>38083.333333333336</v>
          </cell>
          <cell r="I871">
            <v>38083.333333333336</v>
          </cell>
          <cell r="J871">
            <v>38083.333333333336</v>
          </cell>
          <cell r="K871">
            <v>38083.333333333336</v>
          </cell>
          <cell r="L871">
            <v>38083.333333333336</v>
          </cell>
          <cell r="M871">
            <v>38083.333333333336</v>
          </cell>
          <cell r="N871">
            <v>456999.99999999994</v>
          </cell>
          <cell r="O871">
            <v>372126</v>
          </cell>
        </row>
        <row r="872">
          <cell r="B872">
            <v>31333.333333333332</v>
          </cell>
          <cell r="C872">
            <v>31333.333333333332</v>
          </cell>
          <cell r="D872">
            <v>31333.333333333332</v>
          </cell>
          <cell r="E872">
            <v>31333.333333333332</v>
          </cell>
          <cell r="F872">
            <v>31333.333333333332</v>
          </cell>
          <cell r="G872">
            <v>31333.333333333332</v>
          </cell>
          <cell r="H872">
            <v>31333.333333333332</v>
          </cell>
          <cell r="I872">
            <v>31333.333333333332</v>
          </cell>
          <cell r="J872">
            <v>31333.333333333332</v>
          </cell>
          <cell r="K872">
            <v>31333.333333333332</v>
          </cell>
          <cell r="L872">
            <v>31333.333333333332</v>
          </cell>
          <cell r="M872">
            <v>31333.333333333332</v>
          </cell>
          <cell r="N872">
            <v>375999.99999999994</v>
          </cell>
          <cell r="O872">
            <v>366541</v>
          </cell>
        </row>
        <row r="873">
          <cell r="B873">
            <v>12500</v>
          </cell>
          <cell r="C873">
            <v>12500</v>
          </cell>
          <cell r="D873">
            <v>12500</v>
          </cell>
          <cell r="E873">
            <v>12500</v>
          </cell>
          <cell r="F873">
            <v>12500</v>
          </cell>
          <cell r="G873">
            <v>12500</v>
          </cell>
          <cell r="H873">
            <v>12500</v>
          </cell>
          <cell r="I873">
            <v>12500</v>
          </cell>
          <cell r="J873">
            <v>12500</v>
          </cell>
          <cell r="K873">
            <v>12500</v>
          </cell>
          <cell r="L873">
            <v>12500</v>
          </cell>
          <cell r="M873">
            <v>12500</v>
          </cell>
          <cell r="N873">
            <v>150000</v>
          </cell>
          <cell r="O873">
            <v>368351</v>
          </cell>
        </row>
        <row r="874">
          <cell r="B874">
            <v>226000</v>
          </cell>
          <cell r="C874">
            <v>226000</v>
          </cell>
          <cell r="D874">
            <v>226000</v>
          </cell>
          <cell r="E874">
            <v>226000</v>
          </cell>
          <cell r="F874">
            <v>226000</v>
          </cell>
          <cell r="G874">
            <v>226000</v>
          </cell>
          <cell r="H874">
            <v>226000</v>
          </cell>
          <cell r="I874">
            <v>226000</v>
          </cell>
          <cell r="J874">
            <v>226000</v>
          </cell>
          <cell r="K874">
            <v>226000</v>
          </cell>
          <cell r="L874">
            <v>226000</v>
          </cell>
          <cell r="M874">
            <v>226000</v>
          </cell>
          <cell r="N874">
            <v>2712000</v>
          </cell>
          <cell r="O874">
            <v>2177994</v>
          </cell>
        </row>
        <row r="875">
          <cell r="B875">
            <v>0</v>
          </cell>
          <cell r="C875">
            <v>0</v>
          </cell>
          <cell r="D875">
            <v>0</v>
          </cell>
          <cell r="E875">
            <v>0</v>
          </cell>
          <cell r="F875">
            <v>0</v>
          </cell>
          <cell r="G875">
            <v>0</v>
          </cell>
          <cell r="H875">
            <v>0</v>
          </cell>
          <cell r="I875">
            <v>0</v>
          </cell>
          <cell r="J875">
            <v>0</v>
          </cell>
          <cell r="K875">
            <v>0</v>
          </cell>
          <cell r="L875">
            <v>0</v>
          </cell>
          <cell r="M875">
            <v>0</v>
          </cell>
          <cell r="N875">
            <v>0</v>
          </cell>
          <cell r="O875">
            <v>14401</v>
          </cell>
        </row>
        <row r="876">
          <cell r="B876">
            <v>0</v>
          </cell>
          <cell r="C876">
            <v>0</v>
          </cell>
          <cell r="D876">
            <v>0</v>
          </cell>
          <cell r="E876">
            <v>0</v>
          </cell>
          <cell r="F876">
            <v>0</v>
          </cell>
          <cell r="G876">
            <v>0</v>
          </cell>
          <cell r="H876">
            <v>0</v>
          </cell>
          <cell r="I876">
            <v>0</v>
          </cell>
          <cell r="J876">
            <v>0</v>
          </cell>
          <cell r="K876">
            <v>0</v>
          </cell>
          <cell r="L876">
            <v>0</v>
          </cell>
          <cell r="M876">
            <v>0</v>
          </cell>
          <cell r="N876">
            <v>0</v>
          </cell>
          <cell r="O876">
            <v>0</v>
          </cell>
        </row>
        <row r="877">
          <cell r="B877">
            <v>0</v>
          </cell>
          <cell r="C877">
            <v>0</v>
          </cell>
          <cell r="D877">
            <v>0</v>
          </cell>
          <cell r="E877">
            <v>0</v>
          </cell>
          <cell r="F877">
            <v>0</v>
          </cell>
          <cell r="G877">
            <v>0</v>
          </cell>
          <cell r="H877">
            <v>0</v>
          </cell>
          <cell r="I877">
            <v>0</v>
          </cell>
          <cell r="J877">
            <v>0</v>
          </cell>
          <cell r="K877">
            <v>0</v>
          </cell>
          <cell r="L877">
            <v>0</v>
          </cell>
          <cell r="M877">
            <v>0</v>
          </cell>
          <cell r="N877">
            <v>0</v>
          </cell>
          <cell r="O877">
            <v>0</v>
          </cell>
        </row>
        <row r="878">
          <cell r="B878">
            <v>0</v>
          </cell>
          <cell r="C878">
            <v>0</v>
          </cell>
          <cell r="D878">
            <v>0</v>
          </cell>
          <cell r="E878">
            <v>0</v>
          </cell>
          <cell r="F878">
            <v>0</v>
          </cell>
          <cell r="G878">
            <v>0</v>
          </cell>
          <cell r="H878">
            <v>0</v>
          </cell>
          <cell r="I878">
            <v>0</v>
          </cell>
          <cell r="J878">
            <v>0</v>
          </cell>
          <cell r="K878">
            <v>0</v>
          </cell>
          <cell r="L878">
            <v>0</v>
          </cell>
          <cell r="M878">
            <v>0</v>
          </cell>
          <cell r="N878">
            <v>0</v>
          </cell>
          <cell r="O878">
            <v>0</v>
          </cell>
        </row>
        <row r="879">
          <cell r="B879">
            <v>232533.33333333334</v>
          </cell>
          <cell r="C879">
            <v>232533.33333333334</v>
          </cell>
          <cell r="D879">
            <v>232533.33333333334</v>
          </cell>
          <cell r="E879">
            <v>232533.33333333334</v>
          </cell>
          <cell r="F879">
            <v>232533.33333333334</v>
          </cell>
          <cell r="G879">
            <v>232533.33333333334</v>
          </cell>
          <cell r="H879">
            <v>232533.33333333334</v>
          </cell>
          <cell r="I879">
            <v>232533.33333333334</v>
          </cell>
          <cell r="J879">
            <v>232533.33333333334</v>
          </cell>
          <cell r="K879">
            <v>232533.33333333334</v>
          </cell>
          <cell r="L879">
            <v>232533.33333333334</v>
          </cell>
          <cell r="M879">
            <v>232533.33333333334</v>
          </cell>
          <cell r="N879">
            <v>2790400</v>
          </cell>
          <cell r="O879">
            <v>303414</v>
          </cell>
        </row>
        <row r="880">
          <cell r="B880">
            <v>87500</v>
          </cell>
          <cell r="C880">
            <v>87500</v>
          </cell>
          <cell r="D880">
            <v>87500</v>
          </cell>
          <cell r="E880">
            <v>87500</v>
          </cell>
          <cell r="F880">
            <v>87500</v>
          </cell>
          <cell r="G880">
            <v>87500</v>
          </cell>
          <cell r="H880">
            <v>87500</v>
          </cell>
          <cell r="I880">
            <v>87500</v>
          </cell>
          <cell r="J880">
            <v>87500</v>
          </cell>
          <cell r="K880">
            <v>87500</v>
          </cell>
          <cell r="L880">
            <v>87500</v>
          </cell>
          <cell r="M880">
            <v>87500</v>
          </cell>
          <cell r="N880">
            <v>1050000</v>
          </cell>
          <cell r="O880">
            <v>352422</v>
          </cell>
        </row>
        <row r="881">
          <cell r="C881">
            <v>0</v>
          </cell>
          <cell r="D881">
            <v>0</v>
          </cell>
          <cell r="E881">
            <v>0</v>
          </cell>
          <cell r="F881">
            <v>0</v>
          </cell>
          <cell r="G881">
            <v>0</v>
          </cell>
          <cell r="H881">
            <v>0</v>
          </cell>
          <cell r="I881">
            <v>0</v>
          </cell>
          <cell r="J881">
            <v>0</v>
          </cell>
          <cell r="K881">
            <v>0</v>
          </cell>
          <cell r="L881">
            <v>0</v>
          </cell>
          <cell r="M881">
            <v>0</v>
          </cell>
          <cell r="N881">
            <v>0</v>
          </cell>
          <cell r="O881">
            <v>0</v>
          </cell>
        </row>
        <row r="882">
          <cell r="B882">
            <v>66666.666666666672</v>
          </cell>
          <cell r="C882">
            <v>66666.666666666672</v>
          </cell>
          <cell r="D882">
            <v>66666.666666666672</v>
          </cell>
          <cell r="E882">
            <v>66666.666666666672</v>
          </cell>
          <cell r="F882">
            <v>66666.666666666672</v>
          </cell>
          <cell r="G882">
            <v>66666.666666666672</v>
          </cell>
          <cell r="H882">
            <v>66666.666666666672</v>
          </cell>
          <cell r="I882">
            <v>66666.666666666672</v>
          </cell>
          <cell r="J882">
            <v>66666.666666666672</v>
          </cell>
          <cell r="K882">
            <v>66666.666666666672</v>
          </cell>
          <cell r="L882">
            <v>66666.666666666672</v>
          </cell>
          <cell r="M882">
            <v>66666.666666666672</v>
          </cell>
          <cell r="N882">
            <v>799999.99999999988</v>
          </cell>
          <cell r="O882">
            <v>260727</v>
          </cell>
        </row>
        <row r="883">
          <cell r="C883">
            <v>0</v>
          </cell>
          <cell r="D883">
            <v>0</v>
          </cell>
          <cell r="E883">
            <v>0</v>
          </cell>
          <cell r="F883">
            <v>0</v>
          </cell>
          <cell r="G883">
            <v>0</v>
          </cell>
          <cell r="H883">
            <v>0</v>
          </cell>
          <cell r="I883">
            <v>0</v>
          </cell>
          <cell r="J883">
            <v>0</v>
          </cell>
          <cell r="K883">
            <v>0</v>
          </cell>
          <cell r="L883">
            <v>0</v>
          </cell>
          <cell r="M883">
            <v>0</v>
          </cell>
          <cell r="N883">
            <v>0</v>
          </cell>
          <cell r="O883">
            <v>0</v>
          </cell>
        </row>
        <row r="884">
          <cell r="C884">
            <v>0</v>
          </cell>
          <cell r="D884">
            <v>0</v>
          </cell>
          <cell r="E884">
            <v>0</v>
          </cell>
          <cell r="F884">
            <v>0</v>
          </cell>
          <cell r="G884">
            <v>0</v>
          </cell>
          <cell r="H884">
            <v>0</v>
          </cell>
          <cell r="I884">
            <v>0</v>
          </cell>
          <cell r="J884">
            <v>0</v>
          </cell>
          <cell r="K884">
            <v>0</v>
          </cell>
          <cell r="L884">
            <v>0</v>
          </cell>
          <cell r="M884">
            <v>0</v>
          </cell>
          <cell r="N884">
            <v>0</v>
          </cell>
          <cell r="O884">
            <v>0</v>
          </cell>
        </row>
        <row r="885">
          <cell r="C885">
            <v>0</v>
          </cell>
          <cell r="D885">
            <v>0</v>
          </cell>
          <cell r="E885">
            <v>0</v>
          </cell>
          <cell r="F885">
            <v>0</v>
          </cell>
          <cell r="G885">
            <v>0</v>
          </cell>
          <cell r="H885">
            <v>0</v>
          </cell>
          <cell r="I885">
            <v>0</v>
          </cell>
          <cell r="J885">
            <v>0</v>
          </cell>
          <cell r="K885">
            <v>0</v>
          </cell>
          <cell r="L885">
            <v>0</v>
          </cell>
          <cell r="M885">
            <v>0</v>
          </cell>
          <cell r="N885">
            <v>0</v>
          </cell>
          <cell r="O885">
            <v>0</v>
          </cell>
        </row>
        <row r="886">
          <cell r="B886">
            <v>5261850.333333333</v>
          </cell>
          <cell r="C886">
            <v>5261850.333333333</v>
          </cell>
          <cell r="D886">
            <v>5261850.333333333</v>
          </cell>
          <cell r="E886">
            <v>5261850.333333333</v>
          </cell>
          <cell r="F886">
            <v>5261850.333333333</v>
          </cell>
          <cell r="G886">
            <v>5261850.333333333</v>
          </cell>
          <cell r="H886">
            <v>5261850.333333333</v>
          </cell>
          <cell r="I886">
            <v>5261850.333333333</v>
          </cell>
          <cell r="J886">
            <v>5261850.333333333</v>
          </cell>
          <cell r="K886">
            <v>5261850.333333333</v>
          </cell>
          <cell r="L886">
            <v>5261850.333333333</v>
          </cell>
          <cell r="M886">
            <v>5261850.333333333</v>
          </cell>
          <cell r="N886">
            <v>63142204.000000007</v>
          </cell>
          <cell r="O886">
            <v>42059970</v>
          </cell>
        </row>
        <row r="887">
          <cell r="N887">
            <v>54799755</v>
          </cell>
        </row>
        <row r="888">
          <cell r="B888">
            <v>63142204</v>
          </cell>
          <cell r="C888">
            <v>138620000</v>
          </cell>
          <cell r="D888">
            <v>201762204</v>
          </cell>
          <cell r="E888">
            <v>193419755</v>
          </cell>
          <cell r="F888">
            <v>8342449</v>
          </cell>
          <cell r="P888">
            <v>17988460.5</v>
          </cell>
        </row>
        <row r="892">
          <cell r="B892" t="str">
            <v xml:space="preserve">Corporate, Admin. &amp; Finance Budget                                                                                                                                                                                                                             </v>
          </cell>
          <cell r="N892" t="str">
            <v>TOTAL</v>
          </cell>
          <cell r="O892" t="str">
            <v>ACTUAL UPTO APRIL '00</v>
          </cell>
        </row>
        <row r="894">
          <cell r="B894">
            <v>548</v>
          </cell>
          <cell r="C894">
            <v>579</v>
          </cell>
          <cell r="D894">
            <v>610</v>
          </cell>
          <cell r="E894">
            <v>641</v>
          </cell>
          <cell r="F894">
            <v>672</v>
          </cell>
          <cell r="G894">
            <v>703</v>
          </cell>
          <cell r="H894">
            <v>734</v>
          </cell>
          <cell r="I894">
            <v>765</v>
          </cell>
          <cell r="J894">
            <v>796</v>
          </cell>
          <cell r="K894">
            <v>827</v>
          </cell>
          <cell r="L894">
            <v>858</v>
          </cell>
          <cell r="M894">
            <v>889</v>
          </cell>
        </row>
        <row r="895">
          <cell r="B895">
            <v>3031422.6666666665</v>
          </cell>
          <cell r="C895">
            <v>3031422.6666666665</v>
          </cell>
          <cell r="D895">
            <v>3031422.6666666665</v>
          </cell>
          <cell r="E895">
            <v>3031422.6666666665</v>
          </cell>
          <cell r="F895">
            <v>3031422.6666666665</v>
          </cell>
          <cell r="G895">
            <v>3031422.6666666665</v>
          </cell>
          <cell r="H895">
            <v>3031422.6666666665</v>
          </cell>
          <cell r="I895">
            <v>3031422.6666666665</v>
          </cell>
          <cell r="J895">
            <v>3031422.6666666665</v>
          </cell>
          <cell r="K895">
            <v>3031422.6666666665</v>
          </cell>
          <cell r="L895">
            <v>3031422.6666666665</v>
          </cell>
          <cell r="M895">
            <v>3031422.6666666665</v>
          </cell>
          <cell r="N895">
            <v>36377072.000000007</v>
          </cell>
          <cell r="O895">
            <v>32304059</v>
          </cell>
          <cell r="P895">
            <v>36377072.000000007</v>
          </cell>
        </row>
        <row r="896">
          <cell r="B896">
            <v>0</v>
          </cell>
          <cell r="C896">
            <v>0</v>
          </cell>
          <cell r="D896">
            <v>0</v>
          </cell>
          <cell r="E896">
            <v>0</v>
          </cell>
          <cell r="F896">
            <v>0</v>
          </cell>
          <cell r="G896">
            <v>0</v>
          </cell>
          <cell r="H896">
            <v>0</v>
          </cell>
          <cell r="I896">
            <v>0</v>
          </cell>
          <cell r="J896">
            <v>0</v>
          </cell>
          <cell r="K896">
            <v>0</v>
          </cell>
          <cell r="L896">
            <v>0</v>
          </cell>
          <cell r="M896">
            <v>0</v>
          </cell>
          <cell r="N896">
            <v>0</v>
          </cell>
          <cell r="O896">
            <v>94342</v>
          </cell>
          <cell r="P896">
            <v>0</v>
          </cell>
        </row>
        <row r="897">
          <cell r="B897">
            <v>112155.33333333333</v>
          </cell>
          <cell r="C897">
            <v>112155.33333333333</v>
          </cell>
          <cell r="D897">
            <v>112155.33333333333</v>
          </cell>
          <cell r="E897">
            <v>112155.33333333333</v>
          </cell>
          <cell r="F897">
            <v>112155.33333333333</v>
          </cell>
          <cell r="G897">
            <v>112155.33333333333</v>
          </cell>
          <cell r="H897">
            <v>112155.33333333333</v>
          </cell>
          <cell r="I897">
            <v>112155.33333333333</v>
          </cell>
          <cell r="J897">
            <v>112155.33333333333</v>
          </cell>
          <cell r="K897">
            <v>112155.33333333333</v>
          </cell>
          <cell r="L897">
            <v>112155.33333333333</v>
          </cell>
          <cell r="M897">
            <v>112155.33333333333</v>
          </cell>
          <cell r="N897">
            <v>1345864</v>
          </cell>
          <cell r="O897">
            <v>182502</v>
          </cell>
          <cell r="P897">
            <v>1345864</v>
          </cell>
        </row>
        <row r="898">
          <cell r="B898">
            <v>183750</v>
          </cell>
          <cell r="C898">
            <v>183750</v>
          </cell>
          <cell r="D898">
            <v>183750</v>
          </cell>
          <cell r="E898">
            <v>183750</v>
          </cell>
          <cell r="F898">
            <v>183750</v>
          </cell>
          <cell r="G898">
            <v>183750</v>
          </cell>
          <cell r="H898">
            <v>183750</v>
          </cell>
          <cell r="I898">
            <v>183750</v>
          </cell>
          <cell r="J898">
            <v>183750</v>
          </cell>
          <cell r="K898">
            <v>183750</v>
          </cell>
          <cell r="L898">
            <v>183750</v>
          </cell>
          <cell r="M898">
            <v>183750</v>
          </cell>
          <cell r="N898">
            <v>2205000</v>
          </cell>
          <cell r="O898">
            <v>1015628</v>
          </cell>
          <cell r="P898">
            <v>2205000</v>
          </cell>
        </row>
        <row r="899">
          <cell r="B899">
            <v>44914.5</v>
          </cell>
          <cell r="C899">
            <v>44914.5</v>
          </cell>
          <cell r="D899">
            <v>44914.5</v>
          </cell>
          <cell r="E899">
            <v>44914.5</v>
          </cell>
          <cell r="F899">
            <v>44914.5</v>
          </cell>
          <cell r="G899">
            <v>44914.5</v>
          </cell>
          <cell r="H899">
            <v>44914.5</v>
          </cell>
          <cell r="I899">
            <v>44914.5</v>
          </cell>
          <cell r="J899">
            <v>44914.5</v>
          </cell>
          <cell r="K899">
            <v>44914.5</v>
          </cell>
          <cell r="L899">
            <v>44914.5</v>
          </cell>
          <cell r="M899">
            <v>44914.5</v>
          </cell>
          <cell r="N899">
            <v>538974</v>
          </cell>
          <cell r="O899">
            <v>451660</v>
          </cell>
          <cell r="P899">
            <v>-35838098.000000007</v>
          </cell>
        </row>
        <row r="900">
          <cell r="B900">
            <v>416666.66666666669</v>
          </cell>
          <cell r="C900">
            <v>416666.66666666669</v>
          </cell>
          <cell r="D900">
            <v>416666.66666666669</v>
          </cell>
          <cell r="E900">
            <v>416666.66666666669</v>
          </cell>
          <cell r="F900">
            <v>416666.66666666669</v>
          </cell>
          <cell r="G900">
            <v>416666.66666666669</v>
          </cell>
          <cell r="H900">
            <v>416666.66666666669</v>
          </cell>
          <cell r="I900">
            <v>416666.66666666669</v>
          </cell>
          <cell r="J900">
            <v>416666.66666666669</v>
          </cell>
          <cell r="K900">
            <v>416666.66666666669</v>
          </cell>
          <cell r="L900">
            <v>416666.66666666669</v>
          </cell>
          <cell r="M900">
            <v>416666.66666666669</v>
          </cell>
          <cell r="N900">
            <v>5000000</v>
          </cell>
          <cell r="O900">
            <v>0</v>
          </cell>
          <cell r="P900">
            <v>5000000</v>
          </cell>
          <cell r="T900">
            <v>75000</v>
          </cell>
          <cell r="U900">
            <v>500000</v>
          </cell>
        </row>
        <row r="901">
          <cell r="B901">
            <v>179666.66666666666</v>
          </cell>
          <cell r="C901">
            <v>179666.66666666666</v>
          </cell>
          <cell r="D901">
            <v>179666.66666666666</v>
          </cell>
          <cell r="E901">
            <v>179666.66666666666</v>
          </cell>
          <cell r="F901">
            <v>179666.66666666666</v>
          </cell>
          <cell r="G901">
            <v>179666.66666666666</v>
          </cell>
          <cell r="H901">
            <v>179666.66666666666</v>
          </cell>
          <cell r="I901">
            <v>179666.66666666666</v>
          </cell>
          <cell r="J901">
            <v>179666.66666666666</v>
          </cell>
          <cell r="K901">
            <v>179666.66666666666</v>
          </cell>
          <cell r="L901">
            <v>179666.66666666666</v>
          </cell>
          <cell r="M901">
            <v>179666.66666666666</v>
          </cell>
          <cell r="N901">
            <v>2156000.0000000005</v>
          </cell>
          <cell r="O901">
            <v>3164700</v>
          </cell>
          <cell r="P901">
            <v>810136.00000000047</v>
          </cell>
          <cell r="T901">
            <v>1000</v>
          </cell>
          <cell r="U901">
            <v>300000</v>
          </cell>
        </row>
        <row r="902">
          <cell r="B902">
            <v>30000</v>
          </cell>
          <cell r="C902">
            <v>30000</v>
          </cell>
          <cell r="D902">
            <v>30000</v>
          </cell>
          <cell r="E902">
            <v>30000</v>
          </cell>
          <cell r="F902">
            <v>30000</v>
          </cell>
          <cell r="G902">
            <v>30000</v>
          </cell>
          <cell r="H902">
            <v>30000</v>
          </cell>
          <cell r="I902">
            <v>30000</v>
          </cell>
          <cell r="J902">
            <v>30000</v>
          </cell>
          <cell r="K902">
            <v>30000</v>
          </cell>
          <cell r="L902">
            <v>30000</v>
          </cell>
          <cell r="M902">
            <v>30000</v>
          </cell>
          <cell r="N902">
            <v>360000</v>
          </cell>
          <cell r="P902">
            <v>-1845000</v>
          </cell>
          <cell r="T902">
            <v>5000</v>
          </cell>
          <cell r="U902">
            <v>3000000</v>
          </cell>
        </row>
        <row r="903">
          <cell r="B903">
            <v>21125</v>
          </cell>
          <cell r="C903">
            <v>21125</v>
          </cell>
          <cell r="D903">
            <v>21125</v>
          </cell>
          <cell r="E903">
            <v>21125</v>
          </cell>
          <cell r="F903">
            <v>21125</v>
          </cell>
          <cell r="G903">
            <v>21125</v>
          </cell>
          <cell r="H903">
            <v>21125</v>
          </cell>
          <cell r="I903">
            <v>21125</v>
          </cell>
          <cell r="J903">
            <v>21125</v>
          </cell>
          <cell r="K903">
            <v>21125</v>
          </cell>
          <cell r="L903">
            <v>21125</v>
          </cell>
          <cell r="M903">
            <v>21125</v>
          </cell>
          <cell r="N903">
            <v>253500</v>
          </cell>
          <cell r="O903">
            <v>175965</v>
          </cell>
          <cell r="P903">
            <v>-285474</v>
          </cell>
          <cell r="T903">
            <v>5000</v>
          </cell>
          <cell r="U903">
            <v>100000</v>
          </cell>
        </row>
        <row r="904">
          <cell r="B904">
            <v>211864.91666666666</v>
          </cell>
          <cell r="C904">
            <v>211864.91666666666</v>
          </cell>
          <cell r="D904">
            <v>211864.91666666666</v>
          </cell>
          <cell r="E904">
            <v>211864.91666666666</v>
          </cell>
          <cell r="F904">
            <v>211864.91666666666</v>
          </cell>
          <cell r="G904">
            <v>211864.91666666666</v>
          </cell>
          <cell r="H904">
            <v>211864.91666666666</v>
          </cell>
          <cell r="I904">
            <v>211864.91666666666</v>
          </cell>
          <cell r="J904">
            <v>211864.91666666666</v>
          </cell>
          <cell r="K904">
            <v>211864.91666666666</v>
          </cell>
          <cell r="L904">
            <v>211864.91666666666</v>
          </cell>
          <cell r="M904">
            <v>211864.91666666666</v>
          </cell>
          <cell r="N904">
            <v>2542379</v>
          </cell>
          <cell r="O904">
            <v>1569651</v>
          </cell>
          <cell r="P904">
            <v>-2457621</v>
          </cell>
          <cell r="R904">
            <v>1000000.0000000002</v>
          </cell>
          <cell r="T904">
            <v>150000</v>
          </cell>
          <cell r="U904">
            <v>400000</v>
          </cell>
        </row>
        <row r="905">
          <cell r="B905">
            <v>409583.33333333331</v>
          </cell>
          <cell r="C905">
            <v>409583.33333333331</v>
          </cell>
          <cell r="D905">
            <v>409583.33333333331</v>
          </cell>
          <cell r="E905">
            <v>409583.33333333331</v>
          </cell>
          <cell r="F905">
            <v>409583.33333333331</v>
          </cell>
          <cell r="G905">
            <v>409583.33333333331</v>
          </cell>
          <cell r="H905">
            <v>409583.33333333331</v>
          </cell>
          <cell r="I905">
            <v>409583.33333333331</v>
          </cell>
          <cell r="J905">
            <v>409583.33333333331</v>
          </cell>
          <cell r="K905">
            <v>409583.33333333331</v>
          </cell>
          <cell r="L905">
            <v>409583.33333333331</v>
          </cell>
          <cell r="M905">
            <v>409583.33333333331</v>
          </cell>
          <cell r="N905">
            <v>4915000</v>
          </cell>
          <cell r="O905">
            <v>3502932</v>
          </cell>
          <cell r="P905">
            <v>2758999.9999999995</v>
          </cell>
          <cell r="T905">
            <v>100000</v>
          </cell>
          <cell r="U905">
            <v>2000000</v>
          </cell>
        </row>
        <row r="906">
          <cell r="B906">
            <v>0</v>
          </cell>
          <cell r="C906">
            <v>0</v>
          </cell>
          <cell r="D906">
            <v>0</v>
          </cell>
          <cell r="E906">
            <v>0</v>
          </cell>
          <cell r="F906">
            <v>0</v>
          </cell>
          <cell r="G906">
            <v>0</v>
          </cell>
          <cell r="H906">
            <v>0</v>
          </cell>
          <cell r="I906">
            <v>0</v>
          </cell>
          <cell r="J906">
            <v>0</v>
          </cell>
          <cell r="K906">
            <v>0</v>
          </cell>
          <cell r="L906">
            <v>0</v>
          </cell>
          <cell r="M906">
            <v>0</v>
          </cell>
          <cell r="N906">
            <v>0</v>
          </cell>
          <cell r="O906">
            <v>0</v>
          </cell>
          <cell r="P906">
            <v>-360000</v>
          </cell>
          <cell r="T906">
            <v>10000</v>
          </cell>
          <cell r="U906">
            <v>500000</v>
          </cell>
        </row>
        <row r="907">
          <cell r="B907">
            <v>0</v>
          </cell>
          <cell r="C907">
            <v>0</v>
          </cell>
          <cell r="D907">
            <v>0</v>
          </cell>
          <cell r="E907">
            <v>0</v>
          </cell>
          <cell r="F907">
            <v>0</v>
          </cell>
          <cell r="G907">
            <v>0</v>
          </cell>
          <cell r="H907">
            <v>0</v>
          </cell>
          <cell r="I907">
            <v>0</v>
          </cell>
          <cell r="J907">
            <v>0</v>
          </cell>
          <cell r="K907">
            <v>0</v>
          </cell>
          <cell r="L907">
            <v>0</v>
          </cell>
          <cell r="M907">
            <v>0</v>
          </cell>
          <cell r="N907">
            <v>0</v>
          </cell>
          <cell r="O907">
            <v>0</v>
          </cell>
          <cell r="P907">
            <v>-253500</v>
          </cell>
          <cell r="T907">
            <v>2000</v>
          </cell>
          <cell r="U907">
            <v>50000</v>
          </cell>
        </row>
        <row r="908">
          <cell r="B908">
            <v>265646.66666666669</v>
          </cell>
          <cell r="C908">
            <v>265646.66666666669</v>
          </cell>
          <cell r="D908">
            <v>265646.66666666669</v>
          </cell>
          <cell r="E908">
            <v>265646.66666666669</v>
          </cell>
          <cell r="F908">
            <v>265646.66666666669</v>
          </cell>
          <cell r="G908">
            <v>265646.66666666669</v>
          </cell>
          <cell r="H908">
            <v>265646.66666666669</v>
          </cell>
          <cell r="I908">
            <v>265646.66666666669</v>
          </cell>
          <cell r="J908">
            <v>265646.66666666669</v>
          </cell>
          <cell r="K908">
            <v>265646.66666666669</v>
          </cell>
          <cell r="L908">
            <v>265646.66666666669</v>
          </cell>
          <cell r="M908">
            <v>265646.66666666669</v>
          </cell>
          <cell r="N908">
            <v>3187759.9999999995</v>
          </cell>
          <cell r="O908">
            <v>2205648</v>
          </cell>
          <cell r="P908">
            <v>645380.99999999953</v>
          </cell>
          <cell r="R908">
            <v>499999.99999999953</v>
          </cell>
          <cell r="T908">
            <v>10000</v>
          </cell>
          <cell r="U908">
            <v>300000</v>
          </cell>
        </row>
        <row r="909">
          <cell r="B909">
            <v>129491.66666666667</v>
          </cell>
          <cell r="C909">
            <v>129491.66666666667</v>
          </cell>
          <cell r="D909">
            <v>129491.66666666667</v>
          </cell>
          <cell r="E909">
            <v>129491.66666666667</v>
          </cell>
          <cell r="F909">
            <v>129491.66666666667</v>
          </cell>
          <cell r="G909">
            <v>129491.66666666667</v>
          </cell>
          <cell r="H909">
            <v>129491.66666666667</v>
          </cell>
          <cell r="I909">
            <v>129491.66666666667</v>
          </cell>
          <cell r="J909">
            <v>129491.66666666667</v>
          </cell>
          <cell r="K909">
            <v>129491.66666666667</v>
          </cell>
          <cell r="L909">
            <v>129491.66666666667</v>
          </cell>
          <cell r="M909">
            <v>129491.66666666667</v>
          </cell>
          <cell r="N909">
            <v>1553900.0000000002</v>
          </cell>
          <cell r="O909">
            <v>1216681</v>
          </cell>
          <cell r="P909">
            <v>-3361100</v>
          </cell>
          <cell r="T909">
            <v>15000</v>
          </cell>
          <cell r="U909">
            <v>3000000</v>
          </cell>
        </row>
        <row r="910">
          <cell r="B910">
            <v>250000</v>
          </cell>
          <cell r="C910">
            <v>250000</v>
          </cell>
          <cell r="D910">
            <v>250000</v>
          </cell>
          <cell r="E910">
            <v>250000</v>
          </cell>
          <cell r="F910">
            <v>250000</v>
          </cell>
          <cell r="G910">
            <v>250000</v>
          </cell>
          <cell r="H910">
            <v>250000</v>
          </cell>
          <cell r="I910">
            <v>250000</v>
          </cell>
          <cell r="J910">
            <v>250000</v>
          </cell>
          <cell r="K910">
            <v>250000</v>
          </cell>
          <cell r="L910">
            <v>250000</v>
          </cell>
          <cell r="M910">
            <v>250000</v>
          </cell>
          <cell r="N910">
            <v>3000000</v>
          </cell>
          <cell r="O910">
            <v>2555378</v>
          </cell>
          <cell r="P910">
            <v>3000000</v>
          </cell>
          <cell r="T910">
            <v>10000</v>
          </cell>
          <cell r="U910">
            <v>160000</v>
          </cell>
        </row>
        <row r="911">
          <cell r="B911">
            <v>578333.33333333337</v>
          </cell>
          <cell r="C911">
            <v>578333.33333333337</v>
          </cell>
          <cell r="D911">
            <v>578333.33333333337</v>
          </cell>
          <cell r="E911">
            <v>578333.33333333337</v>
          </cell>
          <cell r="F911">
            <v>578333.33333333337</v>
          </cell>
          <cell r="G911">
            <v>578333.33333333337</v>
          </cell>
          <cell r="H911">
            <v>578333.33333333337</v>
          </cell>
          <cell r="I911">
            <v>578333.33333333337</v>
          </cell>
          <cell r="J911">
            <v>578333.33333333337</v>
          </cell>
          <cell r="K911">
            <v>578333.33333333337</v>
          </cell>
          <cell r="L911">
            <v>578333.33333333337</v>
          </cell>
          <cell r="M911">
            <v>578333.33333333337</v>
          </cell>
          <cell r="N911">
            <v>6939999.9999999991</v>
          </cell>
          <cell r="O911">
            <v>4013389</v>
          </cell>
          <cell r="P911">
            <v>6939999.9999999991</v>
          </cell>
          <cell r="R911">
            <v>4999999.9999999991</v>
          </cell>
          <cell r="T911">
            <v>25000</v>
          </cell>
          <cell r="U911">
            <v>2000</v>
          </cell>
        </row>
        <row r="912">
          <cell r="B912">
            <v>0</v>
          </cell>
          <cell r="C912">
            <v>0</v>
          </cell>
          <cell r="D912">
            <v>0</v>
          </cell>
          <cell r="E912">
            <v>0</v>
          </cell>
          <cell r="F912">
            <v>0</v>
          </cell>
          <cell r="G912">
            <v>0</v>
          </cell>
          <cell r="H912">
            <v>0</v>
          </cell>
          <cell r="I912">
            <v>0</v>
          </cell>
          <cell r="J912">
            <v>0</v>
          </cell>
          <cell r="K912">
            <v>0</v>
          </cell>
          <cell r="L912">
            <v>0</v>
          </cell>
          <cell r="M912">
            <v>0</v>
          </cell>
          <cell r="N912">
            <v>0</v>
          </cell>
          <cell r="O912">
            <v>0</v>
          </cell>
          <cell r="P912">
            <v>-3187759.9999999995</v>
          </cell>
          <cell r="T912">
            <v>408000</v>
          </cell>
          <cell r="U912">
            <v>30000</v>
          </cell>
        </row>
        <row r="913">
          <cell r="B913">
            <v>137745.5</v>
          </cell>
          <cell r="C913">
            <v>137745.5</v>
          </cell>
          <cell r="D913">
            <v>137745.5</v>
          </cell>
          <cell r="E913">
            <v>137745.5</v>
          </cell>
          <cell r="F913">
            <v>137745.5</v>
          </cell>
          <cell r="G913">
            <v>137745.5</v>
          </cell>
          <cell r="H913">
            <v>137745.5</v>
          </cell>
          <cell r="I913">
            <v>137745.5</v>
          </cell>
          <cell r="J913">
            <v>137745.5</v>
          </cell>
          <cell r="K913">
            <v>137745.5</v>
          </cell>
          <cell r="L913">
            <v>137745.5</v>
          </cell>
          <cell r="M913">
            <v>137745.5</v>
          </cell>
          <cell r="N913">
            <v>1652946</v>
          </cell>
          <cell r="O913">
            <v>1199394</v>
          </cell>
          <cell r="P913">
            <v>99045.999999999767</v>
          </cell>
          <cell r="U913">
            <v>10000</v>
          </cell>
        </row>
        <row r="914">
          <cell r="B914">
            <v>0</v>
          </cell>
          <cell r="C914">
            <v>0</v>
          </cell>
          <cell r="D914">
            <v>0</v>
          </cell>
          <cell r="E914">
            <v>0</v>
          </cell>
          <cell r="F914">
            <v>0</v>
          </cell>
          <cell r="G914">
            <v>0</v>
          </cell>
          <cell r="H914">
            <v>0</v>
          </cell>
          <cell r="I914">
            <v>0</v>
          </cell>
          <cell r="J914">
            <v>0</v>
          </cell>
          <cell r="K914">
            <v>0</v>
          </cell>
          <cell r="L914">
            <v>0</v>
          </cell>
          <cell r="M914">
            <v>0</v>
          </cell>
          <cell r="N914">
            <v>0</v>
          </cell>
          <cell r="O914">
            <v>2500000</v>
          </cell>
          <cell r="P914">
            <v>-3000000</v>
          </cell>
          <cell r="U914">
            <v>150000</v>
          </cell>
        </row>
        <row r="915">
          <cell r="B915">
            <v>3416.6666666666665</v>
          </cell>
          <cell r="C915">
            <v>3416.6666666666665</v>
          </cell>
          <cell r="D915">
            <v>3416.6666666666665</v>
          </cell>
          <cell r="E915">
            <v>3416.6666666666665</v>
          </cell>
          <cell r="F915">
            <v>3416.6666666666665</v>
          </cell>
          <cell r="G915">
            <v>3416.6666666666665</v>
          </cell>
          <cell r="H915">
            <v>3416.6666666666665</v>
          </cell>
          <cell r="I915">
            <v>3416.6666666666665</v>
          </cell>
          <cell r="J915">
            <v>3416.6666666666665</v>
          </cell>
          <cell r="K915">
            <v>3416.6666666666665</v>
          </cell>
          <cell r="L915">
            <v>3416.6666666666665</v>
          </cell>
          <cell r="M915">
            <v>3416.6666666666665</v>
          </cell>
          <cell r="N915">
            <v>41000</v>
          </cell>
          <cell r="O915">
            <v>45713</v>
          </cell>
          <cell r="P915">
            <v>-6898999.9999999991</v>
          </cell>
          <cell r="U915">
            <v>250000</v>
          </cell>
        </row>
        <row r="916">
          <cell r="B916">
            <v>518750</v>
          </cell>
          <cell r="C916">
            <v>518750</v>
          </cell>
          <cell r="D916">
            <v>518750</v>
          </cell>
          <cell r="E916">
            <v>518750</v>
          </cell>
          <cell r="F916">
            <v>518750</v>
          </cell>
          <cell r="G916">
            <v>518750</v>
          </cell>
          <cell r="H916">
            <v>518750</v>
          </cell>
          <cell r="I916">
            <v>518750</v>
          </cell>
          <cell r="J916">
            <v>518750</v>
          </cell>
          <cell r="K916">
            <v>518750</v>
          </cell>
          <cell r="L916">
            <v>518750</v>
          </cell>
          <cell r="M916">
            <v>518750</v>
          </cell>
          <cell r="N916">
            <v>6225000</v>
          </cell>
          <cell r="O916">
            <v>5979240</v>
          </cell>
          <cell r="P916">
            <v>6225000</v>
          </cell>
          <cell r="U916">
            <v>200000</v>
          </cell>
        </row>
        <row r="917">
          <cell r="B917">
            <v>669583.33333333337</v>
          </cell>
          <cell r="C917">
            <v>669583.33333333337</v>
          </cell>
          <cell r="D917">
            <v>669583.33333333337</v>
          </cell>
          <cell r="E917">
            <v>669583.33333333337</v>
          </cell>
          <cell r="F917">
            <v>669583.33333333337</v>
          </cell>
          <cell r="G917">
            <v>669583.33333333337</v>
          </cell>
          <cell r="H917">
            <v>669583.33333333337</v>
          </cell>
          <cell r="I917">
            <v>669583.33333333337</v>
          </cell>
          <cell r="J917">
            <v>669583.33333333337</v>
          </cell>
          <cell r="K917">
            <v>669583.33333333337</v>
          </cell>
          <cell r="L917">
            <v>669583.33333333337</v>
          </cell>
          <cell r="M917">
            <v>669583.33333333337</v>
          </cell>
          <cell r="N917">
            <v>8034999.9999999991</v>
          </cell>
          <cell r="O917">
            <v>6071928</v>
          </cell>
          <cell r="P917">
            <v>6382053.9999999991</v>
          </cell>
          <cell r="R917">
            <v>1500000</v>
          </cell>
          <cell r="U917">
            <v>4000000</v>
          </cell>
        </row>
        <row r="918">
          <cell r="B918">
            <v>40708.333333333336</v>
          </cell>
          <cell r="C918">
            <v>40708.333333333336</v>
          </cell>
          <cell r="D918">
            <v>40708.333333333336</v>
          </cell>
          <cell r="E918">
            <v>40708.333333333336</v>
          </cell>
          <cell r="F918">
            <v>40708.333333333336</v>
          </cell>
          <cell r="G918">
            <v>40708.333333333336</v>
          </cell>
          <cell r="H918">
            <v>40708.333333333336</v>
          </cell>
          <cell r="I918">
            <v>40708.333333333336</v>
          </cell>
          <cell r="J918">
            <v>40708.333333333336</v>
          </cell>
          <cell r="K918">
            <v>40708.333333333336</v>
          </cell>
          <cell r="L918">
            <v>40708.333333333336</v>
          </cell>
          <cell r="M918">
            <v>40708.333333333336</v>
          </cell>
          <cell r="N918">
            <v>488499.99999999994</v>
          </cell>
          <cell r="O918">
            <v>358661</v>
          </cell>
          <cell r="P918">
            <v>488499.99999999994</v>
          </cell>
          <cell r="U918">
            <v>14952000</v>
          </cell>
        </row>
        <row r="919">
          <cell r="B919">
            <v>115833.33333333333</v>
          </cell>
          <cell r="C919">
            <v>115833.33333333333</v>
          </cell>
          <cell r="D919">
            <v>115833.33333333333</v>
          </cell>
          <cell r="E919">
            <v>115833.33333333333</v>
          </cell>
          <cell r="F919">
            <v>115833.33333333333</v>
          </cell>
          <cell r="G919">
            <v>115833.33333333333</v>
          </cell>
          <cell r="H919">
            <v>115833.33333333333</v>
          </cell>
          <cell r="I919">
            <v>115833.33333333333</v>
          </cell>
          <cell r="J919">
            <v>115833.33333333333</v>
          </cell>
          <cell r="K919">
            <v>115833.33333333333</v>
          </cell>
          <cell r="L919">
            <v>115833.33333333333</v>
          </cell>
          <cell r="M919">
            <v>115833.33333333333</v>
          </cell>
          <cell r="N919">
            <v>1390000</v>
          </cell>
          <cell r="O919">
            <v>1189760</v>
          </cell>
          <cell r="P919">
            <v>1349000</v>
          </cell>
        </row>
        <row r="920">
          <cell r="B920">
            <v>32083.333333333332</v>
          </cell>
          <cell r="C920">
            <v>32083.333333333332</v>
          </cell>
          <cell r="D920">
            <v>32083.333333333332</v>
          </cell>
          <cell r="E920">
            <v>32083.333333333332</v>
          </cell>
          <cell r="F920">
            <v>32083.333333333332</v>
          </cell>
          <cell r="G920">
            <v>32083.333333333332</v>
          </cell>
          <cell r="H920">
            <v>32083.333333333332</v>
          </cell>
          <cell r="I920">
            <v>32083.333333333332</v>
          </cell>
          <cell r="J920">
            <v>32083.333333333332</v>
          </cell>
          <cell r="K920">
            <v>32083.333333333332</v>
          </cell>
          <cell r="L920">
            <v>32083.333333333332</v>
          </cell>
          <cell r="M920">
            <v>32083.333333333332</v>
          </cell>
          <cell r="N920">
            <v>384999.99999999994</v>
          </cell>
          <cell r="O920">
            <v>449400</v>
          </cell>
          <cell r="P920">
            <v>-5840000</v>
          </cell>
        </row>
        <row r="921">
          <cell r="B921">
            <v>423243.08333333331</v>
          </cell>
          <cell r="C921">
            <v>423243.08333333331</v>
          </cell>
          <cell r="D921">
            <v>423243.08333333331</v>
          </cell>
          <cell r="E921">
            <v>423243.08333333331</v>
          </cell>
          <cell r="F921">
            <v>423243.08333333331</v>
          </cell>
          <cell r="G921">
            <v>423243.08333333331</v>
          </cell>
          <cell r="H921">
            <v>423243.08333333331</v>
          </cell>
          <cell r="I921">
            <v>423243.08333333331</v>
          </cell>
          <cell r="J921">
            <v>423243.08333333331</v>
          </cell>
          <cell r="K921">
            <v>423243.08333333331</v>
          </cell>
          <cell r="L921">
            <v>423243.08333333331</v>
          </cell>
          <cell r="M921">
            <v>423243.08333333331</v>
          </cell>
          <cell r="N921">
            <v>5078917</v>
          </cell>
          <cell r="O921">
            <v>4601099</v>
          </cell>
          <cell r="P921">
            <v>-2956082.9999999991</v>
          </cell>
          <cell r="U921">
            <v>15360000</v>
          </cell>
        </row>
        <row r="922">
          <cell r="B922">
            <v>306953</v>
          </cell>
          <cell r="C922">
            <v>306953</v>
          </cell>
          <cell r="D922">
            <v>306953</v>
          </cell>
          <cell r="E922">
            <v>306953</v>
          </cell>
          <cell r="F922">
            <v>306953</v>
          </cell>
          <cell r="G922">
            <v>306953</v>
          </cell>
          <cell r="H922">
            <v>306953</v>
          </cell>
          <cell r="I922">
            <v>306953</v>
          </cell>
          <cell r="J922">
            <v>306953</v>
          </cell>
          <cell r="K922">
            <v>306953</v>
          </cell>
          <cell r="L922">
            <v>306953</v>
          </cell>
          <cell r="M922">
            <v>306953</v>
          </cell>
          <cell r="N922">
            <v>3683436</v>
          </cell>
          <cell r="O922">
            <v>1172446</v>
          </cell>
          <cell r="P922">
            <v>3194936</v>
          </cell>
        </row>
        <row r="923">
          <cell r="B923">
            <v>814768.91666666674</v>
          </cell>
          <cell r="C923">
            <v>814768.91666666674</v>
          </cell>
          <cell r="D923">
            <v>814768.91666666674</v>
          </cell>
          <cell r="E923">
            <v>814768.91666666674</v>
          </cell>
          <cell r="F923">
            <v>814768.91666666674</v>
          </cell>
          <cell r="G923">
            <v>814768.91666666674</v>
          </cell>
          <cell r="H923">
            <v>814768.91666666674</v>
          </cell>
          <cell r="I923">
            <v>814768.91666666674</v>
          </cell>
          <cell r="J923">
            <v>814768.91666666674</v>
          </cell>
          <cell r="K923">
            <v>814768.91666666674</v>
          </cell>
          <cell r="L923">
            <v>814768.91666666674</v>
          </cell>
          <cell r="M923">
            <v>814768.91666666674</v>
          </cell>
          <cell r="N923">
            <v>9777227.0000000019</v>
          </cell>
          <cell r="O923">
            <v>5911596</v>
          </cell>
          <cell r="P923">
            <v>8387227.0000000019</v>
          </cell>
          <cell r="R923">
            <v>1000000.0000000037</v>
          </cell>
          <cell r="U923">
            <v>108296475</v>
          </cell>
        </row>
        <row r="924">
          <cell r="B924">
            <v>1374833.3333333333</v>
          </cell>
          <cell r="C924">
            <v>1374833.3333333333</v>
          </cell>
          <cell r="D924">
            <v>1374833.3333333333</v>
          </cell>
          <cell r="E924">
            <v>1374833.3333333333</v>
          </cell>
          <cell r="F924">
            <v>1374833.3333333333</v>
          </cell>
          <cell r="G924">
            <v>1374833.3333333333</v>
          </cell>
          <cell r="H924">
            <v>1374833.3333333333</v>
          </cell>
          <cell r="I924">
            <v>1374833.3333333333</v>
          </cell>
          <cell r="J924">
            <v>1374833.3333333333</v>
          </cell>
          <cell r="K924">
            <v>1374833.3333333333</v>
          </cell>
          <cell r="L924">
            <v>1374833.3333333333</v>
          </cell>
          <cell r="M924">
            <v>1374833.3333333333</v>
          </cell>
          <cell r="N924">
            <v>16498000.000000002</v>
          </cell>
          <cell r="O924">
            <v>10997228</v>
          </cell>
          <cell r="P924">
            <v>16113000.000000002</v>
          </cell>
          <cell r="R924">
            <v>1000000.0000000019</v>
          </cell>
        </row>
        <row r="925">
          <cell r="B925">
            <v>275666.66666666669</v>
          </cell>
          <cell r="C925">
            <v>275666.66666666669</v>
          </cell>
          <cell r="D925">
            <v>275666.66666666669</v>
          </cell>
          <cell r="E925">
            <v>275666.66666666669</v>
          </cell>
          <cell r="F925">
            <v>275666.66666666669</v>
          </cell>
          <cell r="G925">
            <v>275666.66666666669</v>
          </cell>
          <cell r="H925">
            <v>275666.66666666669</v>
          </cell>
          <cell r="I925">
            <v>275666.66666666669</v>
          </cell>
          <cell r="J925">
            <v>275666.66666666669</v>
          </cell>
          <cell r="K925">
            <v>275666.66666666669</v>
          </cell>
          <cell r="L925">
            <v>275666.66666666669</v>
          </cell>
          <cell r="M925">
            <v>275666.66666666669</v>
          </cell>
          <cell r="N925">
            <v>3307999.9999999995</v>
          </cell>
          <cell r="O925">
            <v>3121396</v>
          </cell>
          <cell r="P925">
            <v>-1770917.0000000005</v>
          </cell>
          <cell r="U925">
            <v>123656475</v>
          </cell>
        </row>
        <row r="926">
          <cell r="B926">
            <v>0</v>
          </cell>
          <cell r="C926">
            <v>0</v>
          </cell>
          <cell r="D926">
            <v>0</v>
          </cell>
          <cell r="E926">
            <v>0</v>
          </cell>
          <cell r="F926">
            <v>0</v>
          </cell>
          <cell r="G926">
            <v>0</v>
          </cell>
          <cell r="H926">
            <v>0</v>
          </cell>
          <cell r="I926">
            <v>0</v>
          </cell>
          <cell r="J926">
            <v>0</v>
          </cell>
          <cell r="K926">
            <v>0</v>
          </cell>
          <cell r="L926">
            <v>0</v>
          </cell>
          <cell r="M926">
            <v>0</v>
          </cell>
          <cell r="N926">
            <v>0</v>
          </cell>
          <cell r="O926">
            <v>50235</v>
          </cell>
          <cell r="P926">
            <v>-3683436</v>
          </cell>
        </row>
        <row r="927">
          <cell r="B927">
            <v>0</v>
          </cell>
          <cell r="C927">
            <v>0</v>
          </cell>
          <cell r="D927">
            <v>0</v>
          </cell>
          <cell r="E927">
            <v>0</v>
          </cell>
          <cell r="F927">
            <v>0</v>
          </cell>
          <cell r="G927">
            <v>0</v>
          </cell>
          <cell r="H927">
            <v>0</v>
          </cell>
          <cell r="I927">
            <v>0</v>
          </cell>
          <cell r="J927">
            <v>0</v>
          </cell>
          <cell r="K927">
            <v>0</v>
          </cell>
          <cell r="L927">
            <v>0</v>
          </cell>
          <cell r="M927">
            <v>0</v>
          </cell>
          <cell r="N927">
            <v>0</v>
          </cell>
          <cell r="O927">
            <v>0</v>
          </cell>
          <cell r="P927">
            <v>-9777227.0000000019</v>
          </cell>
        </row>
        <row r="928">
          <cell r="B928">
            <v>0</v>
          </cell>
          <cell r="C928">
            <v>0</v>
          </cell>
          <cell r="D928">
            <v>0</v>
          </cell>
          <cell r="E928">
            <v>0</v>
          </cell>
          <cell r="F928">
            <v>0</v>
          </cell>
          <cell r="G928">
            <v>0</v>
          </cell>
          <cell r="H928">
            <v>0</v>
          </cell>
          <cell r="I928">
            <v>0</v>
          </cell>
          <cell r="J928">
            <v>0</v>
          </cell>
          <cell r="K928">
            <v>0</v>
          </cell>
          <cell r="L928">
            <v>0</v>
          </cell>
          <cell r="M928">
            <v>0</v>
          </cell>
          <cell r="N928">
            <v>0</v>
          </cell>
          <cell r="O928">
            <v>0</v>
          </cell>
          <cell r="P928">
            <v>-16498000.000000002</v>
          </cell>
          <cell r="U928">
            <v>133656475</v>
          </cell>
        </row>
        <row r="929">
          <cell r="B929">
            <v>343750</v>
          </cell>
          <cell r="C929">
            <v>343750</v>
          </cell>
          <cell r="D929">
            <v>343750</v>
          </cell>
          <cell r="E929">
            <v>343750</v>
          </cell>
          <cell r="F929">
            <v>343750</v>
          </cell>
          <cell r="G929">
            <v>343750</v>
          </cell>
          <cell r="H929">
            <v>343750</v>
          </cell>
          <cell r="I929">
            <v>343750</v>
          </cell>
          <cell r="J929">
            <v>343750</v>
          </cell>
          <cell r="K929">
            <v>343750</v>
          </cell>
          <cell r="L929">
            <v>343750</v>
          </cell>
          <cell r="M929">
            <v>343750</v>
          </cell>
          <cell r="N929">
            <v>4125000</v>
          </cell>
          <cell r="O929">
            <v>503123</v>
          </cell>
          <cell r="P929">
            <v>817000.00000000047</v>
          </cell>
        </row>
        <row r="930">
          <cell r="B930">
            <v>24416.666666666668</v>
          </cell>
          <cell r="C930">
            <v>24416.666666666668</v>
          </cell>
          <cell r="D930">
            <v>24416.666666666668</v>
          </cell>
          <cell r="E930">
            <v>24416.666666666668</v>
          </cell>
          <cell r="F930">
            <v>24416.666666666668</v>
          </cell>
          <cell r="G930">
            <v>24416.666666666668</v>
          </cell>
          <cell r="H930">
            <v>24416.666666666668</v>
          </cell>
          <cell r="I930">
            <v>24416.666666666668</v>
          </cell>
          <cell r="J930">
            <v>24416.666666666668</v>
          </cell>
          <cell r="K930">
            <v>24416.666666666668</v>
          </cell>
          <cell r="L930">
            <v>24416.666666666668</v>
          </cell>
          <cell r="M930">
            <v>24416.666666666668</v>
          </cell>
          <cell r="N930">
            <v>293000</v>
          </cell>
          <cell r="O930">
            <v>13864</v>
          </cell>
          <cell r="P930">
            <v>293000</v>
          </cell>
          <cell r="U930">
            <v>-10000000</v>
          </cell>
        </row>
        <row r="931">
          <cell r="B931">
            <v>191666.66666666666</v>
          </cell>
          <cell r="C931">
            <v>191666.66666666666</v>
          </cell>
          <cell r="D931">
            <v>191666.66666666666</v>
          </cell>
          <cell r="E931">
            <v>191666.66666666666</v>
          </cell>
          <cell r="F931">
            <v>191666.66666666666</v>
          </cell>
          <cell r="G931">
            <v>191666.66666666666</v>
          </cell>
          <cell r="H931">
            <v>191666.66666666666</v>
          </cell>
          <cell r="I931">
            <v>191666.66666666666</v>
          </cell>
          <cell r="J931">
            <v>191666.66666666666</v>
          </cell>
          <cell r="K931">
            <v>191666.66666666666</v>
          </cell>
          <cell r="L931">
            <v>191666.66666666666</v>
          </cell>
          <cell r="M931">
            <v>191666.66666666666</v>
          </cell>
          <cell r="N931">
            <v>2300000</v>
          </cell>
          <cell r="O931">
            <v>100372</v>
          </cell>
          <cell r="P931">
            <v>2300000</v>
          </cell>
        </row>
        <row r="932">
          <cell r="B932">
            <v>0</v>
          </cell>
          <cell r="C932">
            <v>0</v>
          </cell>
          <cell r="D932">
            <v>0</v>
          </cell>
          <cell r="E932">
            <v>0</v>
          </cell>
          <cell r="F932">
            <v>0</v>
          </cell>
          <cell r="G932">
            <v>0</v>
          </cell>
          <cell r="H932">
            <v>0</v>
          </cell>
          <cell r="I932">
            <v>0</v>
          </cell>
          <cell r="J932">
            <v>0</v>
          </cell>
          <cell r="K932">
            <v>0</v>
          </cell>
          <cell r="L932">
            <v>0</v>
          </cell>
          <cell r="M932">
            <v>0</v>
          </cell>
          <cell r="N932">
            <v>0</v>
          </cell>
          <cell r="O932">
            <v>682527</v>
          </cell>
          <cell r="P932">
            <v>0</v>
          </cell>
        </row>
        <row r="933">
          <cell r="B933">
            <v>11138039.58333333</v>
          </cell>
          <cell r="C933">
            <v>11138039.58333333</v>
          </cell>
          <cell r="D933">
            <v>11138039.58333333</v>
          </cell>
          <cell r="E933">
            <v>11138039.58333333</v>
          </cell>
          <cell r="F933">
            <v>11138039.58333333</v>
          </cell>
          <cell r="G933">
            <v>11138039.58333333</v>
          </cell>
          <cell r="H933">
            <v>11138039.58333333</v>
          </cell>
          <cell r="I933">
            <v>11138039.58333333</v>
          </cell>
          <cell r="J933">
            <v>11138039.58333333</v>
          </cell>
          <cell r="K933">
            <v>11138039.58333333</v>
          </cell>
          <cell r="L933">
            <v>11138039.58333333</v>
          </cell>
          <cell r="M933">
            <v>11138039.58333333</v>
          </cell>
          <cell r="N933">
            <v>133656475</v>
          </cell>
          <cell r="O933">
            <v>97400517</v>
          </cell>
          <cell r="P933">
            <v>129531475</v>
          </cell>
        </row>
        <row r="935">
          <cell r="B935">
            <v>416666.66666666669</v>
          </cell>
          <cell r="C935">
            <v>416666.66666666669</v>
          </cell>
          <cell r="D935">
            <v>416666.66666666669</v>
          </cell>
          <cell r="E935">
            <v>416666.66666666669</v>
          </cell>
          <cell r="F935">
            <v>416666.66666666669</v>
          </cell>
          <cell r="G935">
            <v>416666.66666666669</v>
          </cell>
          <cell r="H935">
            <v>416666.66666666669</v>
          </cell>
          <cell r="I935">
            <v>416666.66666666669</v>
          </cell>
          <cell r="J935">
            <v>416666.66666666669</v>
          </cell>
          <cell r="K935">
            <v>416666.66666666669</v>
          </cell>
          <cell r="L935">
            <v>416666.66666666669</v>
          </cell>
          <cell r="M935">
            <v>416666.66666666669</v>
          </cell>
          <cell r="N935">
            <v>5000000</v>
          </cell>
          <cell r="O935">
            <v>0</v>
          </cell>
        </row>
        <row r="936">
          <cell r="B936">
            <v>10721372.916666664</v>
          </cell>
          <cell r="C936">
            <v>10721372.916666664</v>
          </cell>
          <cell r="D936">
            <v>10721372.916666664</v>
          </cell>
          <cell r="E936">
            <v>10721372.916666664</v>
          </cell>
          <cell r="F936">
            <v>10721372.916666664</v>
          </cell>
          <cell r="G936">
            <v>10721372.916666664</v>
          </cell>
          <cell r="H936">
            <v>10721372.916666664</v>
          </cell>
          <cell r="I936">
            <v>10721372.916666664</v>
          </cell>
          <cell r="J936">
            <v>10721372.916666664</v>
          </cell>
          <cell r="K936">
            <v>10721372.916666664</v>
          </cell>
          <cell r="L936">
            <v>10721372.916666664</v>
          </cell>
          <cell r="M936">
            <v>10721372.916666664</v>
          </cell>
          <cell r="N936">
            <v>128656474.99999994</v>
          </cell>
          <cell r="O936">
            <v>97400517</v>
          </cell>
          <cell r="R936">
            <v>9999999.9999999851</v>
          </cell>
        </row>
        <row r="939">
          <cell r="N939">
            <v>123656475</v>
          </cell>
        </row>
        <row r="942">
          <cell r="B942" t="str">
            <v xml:space="preserve">Total of Admin &amp; Selling Budget                                                                                                                                                                                                                                </v>
          </cell>
          <cell r="O942" t="str">
            <v>ACTUAL UPTO APRIL '00</v>
          </cell>
        </row>
        <row r="943">
          <cell r="N943" t="str">
            <v>TOTAL</v>
          </cell>
        </row>
        <row r="944">
          <cell r="B944">
            <v>548</v>
          </cell>
          <cell r="C944">
            <v>579</v>
          </cell>
          <cell r="D944">
            <v>610</v>
          </cell>
          <cell r="E944">
            <v>641</v>
          </cell>
          <cell r="F944">
            <v>672</v>
          </cell>
          <cell r="G944">
            <v>703</v>
          </cell>
          <cell r="H944">
            <v>734</v>
          </cell>
          <cell r="I944">
            <v>765</v>
          </cell>
          <cell r="J944">
            <v>796</v>
          </cell>
          <cell r="K944">
            <v>827</v>
          </cell>
          <cell r="L944">
            <v>858</v>
          </cell>
          <cell r="M944">
            <v>889</v>
          </cell>
        </row>
        <row r="945">
          <cell r="B945">
            <v>0</v>
          </cell>
          <cell r="C945">
            <v>0</v>
          </cell>
          <cell r="D945">
            <v>0</v>
          </cell>
          <cell r="E945">
            <v>0</v>
          </cell>
          <cell r="F945">
            <v>0</v>
          </cell>
          <cell r="G945">
            <v>0</v>
          </cell>
          <cell r="H945">
            <v>0</v>
          </cell>
          <cell r="I945">
            <v>0</v>
          </cell>
          <cell r="J945">
            <v>0</v>
          </cell>
          <cell r="K945">
            <v>0</v>
          </cell>
          <cell r="L945">
            <v>0</v>
          </cell>
          <cell r="M945">
            <v>0</v>
          </cell>
          <cell r="N945">
            <v>0</v>
          </cell>
          <cell r="O945">
            <v>53284546</v>
          </cell>
        </row>
        <row r="946">
          <cell r="B946">
            <v>0</v>
          </cell>
          <cell r="C946">
            <v>0</v>
          </cell>
          <cell r="D946">
            <v>0</v>
          </cell>
          <cell r="E946">
            <v>0</v>
          </cell>
          <cell r="F946">
            <v>0</v>
          </cell>
          <cell r="G946">
            <v>0</v>
          </cell>
          <cell r="H946">
            <v>0</v>
          </cell>
          <cell r="I946">
            <v>0</v>
          </cell>
          <cell r="J946">
            <v>0</v>
          </cell>
          <cell r="K946">
            <v>0</v>
          </cell>
          <cell r="L946">
            <v>0</v>
          </cell>
          <cell r="M946">
            <v>0</v>
          </cell>
          <cell r="N946">
            <v>0</v>
          </cell>
          <cell r="O946">
            <v>205924</v>
          </cell>
        </row>
        <row r="947">
          <cell r="B947">
            <v>0</v>
          </cell>
          <cell r="C947">
            <v>0</v>
          </cell>
          <cell r="D947">
            <v>0</v>
          </cell>
          <cell r="E947">
            <v>0</v>
          </cell>
          <cell r="F947">
            <v>0</v>
          </cell>
          <cell r="G947">
            <v>0</v>
          </cell>
          <cell r="H947">
            <v>0</v>
          </cell>
          <cell r="I947">
            <v>0</v>
          </cell>
          <cell r="J947">
            <v>0</v>
          </cell>
          <cell r="K947">
            <v>0</v>
          </cell>
          <cell r="L947">
            <v>0</v>
          </cell>
          <cell r="M947">
            <v>0</v>
          </cell>
          <cell r="N947">
            <v>0</v>
          </cell>
          <cell r="O947">
            <v>244125</v>
          </cell>
        </row>
        <row r="948">
          <cell r="B948">
            <v>0</v>
          </cell>
          <cell r="C948">
            <v>0</v>
          </cell>
          <cell r="D948">
            <v>0</v>
          </cell>
          <cell r="E948">
            <v>0</v>
          </cell>
          <cell r="F948">
            <v>0</v>
          </cell>
          <cell r="G948">
            <v>0</v>
          </cell>
          <cell r="H948">
            <v>0</v>
          </cell>
          <cell r="I948">
            <v>0</v>
          </cell>
          <cell r="J948">
            <v>0</v>
          </cell>
          <cell r="K948">
            <v>0</v>
          </cell>
          <cell r="L948">
            <v>0</v>
          </cell>
          <cell r="M948">
            <v>0</v>
          </cell>
          <cell r="N948">
            <v>0</v>
          </cell>
          <cell r="O948">
            <v>1015628</v>
          </cell>
        </row>
        <row r="949">
          <cell r="B949">
            <v>0</v>
          </cell>
          <cell r="C949">
            <v>0</v>
          </cell>
          <cell r="D949">
            <v>0</v>
          </cell>
          <cell r="E949">
            <v>0</v>
          </cell>
          <cell r="F949">
            <v>0</v>
          </cell>
          <cell r="G949">
            <v>0</v>
          </cell>
          <cell r="H949">
            <v>0</v>
          </cell>
          <cell r="I949">
            <v>0</v>
          </cell>
          <cell r="J949">
            <v>0</v>
          </cell>
          <cell r="K949">
            <v>0</v>
          </cell>
          <cell r="L949">
            <v>0</v>
          </cell>
          <cell r="M949">
            <v>0</v>
          </cell>
          <cell r="N949">
            <v>0</v>
          </cell>
          <cell r="O949">
            <v>505641</v>
          </cell>
        </row>
        <row r="950">
          <cell r="B950">
            <v>0</v>
          </cell>
          <cell r="C950">
            <v>0</v>
          </cell>
          <cell r="D950">
            <v>0</v>
          </cell>
          <cell r="E950">
            <v>0</v>
          </cell>
          <cell r="F950">
            <v>0</v>
          </cell>
          <cell r="G950">
            <v>0</v>
          </cell>
          <cell r="H950">
            <v>0</v>
          </cell>
          <cell r="I950">
            <v>0</v>
          </cell>
          <cell r="J950">
            <v>0</v>
          </cell>
          <cell r="K950">
            <v>0</v>
          </cell>
          <cell r="L950">
            <v>0</v>
          </cell>
          <cell r="M950">
            <v>0</v>
          </cell>
          <cell r="N950">
            <v>0</v>
          </cell>
          <cell r="O950">
            <v>0</v>
          </cell>
        </row>
        <row r="951">
          <cell r="B951">
            <v>0</v>
          </cell>
          <cell r="C951">
            <v>0</v>
          </cell>
          <cell r="D951">
            <v>0</v>
          </cell>
          <cell r="E951">
            <v>0</v>
          </cell>
          <cell r="F951">
            <v>0</v>
          </cell>
          <cell r="G951">
            <v>0</v>
          </cell>
          <cell r="H951">
            <v>0</v>
          </cell>
          <cell r="I951">
            <v>0</v>
          </cell>
          <cell r="J951">
            <v>0</v>
          </cell>
          <cell r="K951">
            <v>0</v>
          </cell>
          <cell r="L951">
            <v>0</v>
          </cell>
          <cell r="M951">
            <v>0</v>
          </cell>
          <cell r="N951">
            <v>0</v>
          </cell>
          <cell r="O951">
            <v>6081549</v>
          </cell>
        </row>
        <row r="952">
          <cell r="B952">
            <v>0</v>
          </cell>
          <cell r="C952">
            <v>0</v>
          </cell>
          <cell r="D952">
            <v>0</v>
          </cell>
          <cell r="E952">
            <v>0</v>
          </cell>
          <cell r="F952">
            <v>0</v>
          </cell>
          <cell r="G952">
            <v>0</v>
          </cell>
          <cell r="H952">
            <v>0</v>
          </cell>
          <cell r="I952">
            <v>0</v>
          </cell>
          <cell r="J952">
            <v>0</v>
          </cell>
          <cell r="K952">
            <v>0</v>
          </cell>
          <cell r="L952">
            <v>0</v>
          </cell>
          <cell r="M952">
            <v>0</v>
          </cell>
          <cell r="N952">
            <v>0</v>
          </cell>
          <cell r="O952">
            <v>859654</v>
          </cell>
        </row>
        <row r="953">
          <cell r="B953">
            <v>0</v>
          </cell>
          <cell r="C953">
            <v>0</v>
          </cell>
          <cell r="D953">
            <v>0</v>
          </cell>
          <cell r="E953">
            <v>0</v>
          </cell>
          <cell r="F953">
            <v>0</v>
          </cell>
          <cell r="G953">
            <v>0</v>
          </cell>
          <cell r="H953">
            <v>0</v>
          </cell>
          <cell r="I953">
            <v>0</v>
          </cell>
          <cell r="J953">
            <v>0</v>
          </cell>
          <cell r="K953">
            <v>0</v>
          </cell>
          <cell r="L953">
            <v>0</v>
          </cell>
          <cell r="M953">
            <v>0</v>
          </cell>
          <cell r="N953">
            <v>0</v>
          </cell>
          <cell r="O953">
            <v>1843787</v>
          </cell>
        </row>
        <row r="954">
          <cell r="B954">
            <v>0</v>
          </cell>
          <cell r="C954">
            <v>0</v>
          </cell>
          <cell r="D954">
            <v>0</v>
          </cell>
          <cell r="E954">
            <v>0</v>
          </cell>
          <cell r="F954">
            <v>0</v>
          </cell>
          <cell r="G954">
            <v>0</v>
          </cell>
          <cell r="H954">
            <v>0</v>
          </cell>
          <cell r="I954">
            <v>0</v>
          </cell>
          <cell r="J954">
            <v>0</v>
          </cell>
          <cell r="K954">
            <v>0</v>
          </cell>
          <cell r="L954">
            <v>0</v>
          </cell>
          <cell r="M954">
            <v>0</v>
          </cell>
          <cell r="N954">
            <v>0</v>
          </cell>
          <cell r="O954">
            <v>3734204</v>
          </cell>
        </row>
        <row r="955">
          <cell r="B955">
            <v>0</v>
          </cell>
          <cell r="C955">
            <v>0</v>
          </cell>
          <cell r="D955">
            <v>0</v>
          </cell>
          <cell r="E955">
            <v>0</v>
          </cell>
          <cell r="F955">
            <v>0</v>
          </cell>
          <cell r="G955">
            <v>0</v>
          </cell>
          <cell r="H955">
            <v>0</v>
          </cell>
          <cell r="I955">
            <v>0</v>
          </cell>
          <cell r="J955">
            <v>0</v>
          </cell>
          <cell r="K955">
            <v>0</v>
          </cell>
          <cell r="L955">
            <v>0</v>
          </cell>
          <cell r="M955">
            <v>0</v>
          </cell>
          <cell r="N955">
            <v>0</v>
          </cell>
          <cell r="O955">
            <v>0</v>
          </cell>
        </row>
        <row r="956">
          <cell r="B956">
            <v>0</v>
          </cell>
          <cell r="C956">
            <v>0</v>
          </cell>
          <cell r="D956">
            <v>0</v>
          </cell>
          <cell r="E956">
            <v>0</v>
          </cell>
          <cell r="F956">
            <v>0</v>
          </cell>
          <cell r="G956">
            <v>0</v>
          </cell>
          <cell r="H956">
            <v>0</v>
          </cell>
          <cell r="I956">
            <v>0</v>
          </cell>
          <cell r="J956">
            <v>0</v>
          </cell>
          <cell r="K956">
            <v>0</v>
          </cell>
          <cell r="L956">
            <v>0</v>
          </cell>
          <cell r="M956">
            <v>0</v>
          </cell>
          <cell r="N956">
            <v>0</v>
          </cell>
          <cell r="O956">
            <v>0</v>
          </cell>
        </row>
        <row r="957">
          <cell r="B957">
            <v>0</v>
          </cell>
          <cell r="C957">
            <v>0</v>
          </cell>
          <cell r="D957">
            <v>0</v>
          </cell>
          <cell r="E957">
            <v>0</v>
          </cell>
          <cell r="F957">
            <v>0</v>
          </cell>
          <cell r="G957">
            <v>0</v>
          </cell>
          <cell r="H957">
            <v>0</v>
          </cell>
          <cell r="I957">
            <v>0</v>
          </cell>
          <cell r="J957">
            <v>0</v>
          </cell>
          <cell r="K957">
            <v>0</v>
          </cell>
          <cell r="L957">
            <v>0</v>
          </cell>
          <cell r="M957">
            <v>0</v>
          </cell>
          <cell r="N957">
            <v>0</v>
          </cell>
          <cell r="O957">
            <v>2205648</v>
          </cell>
        </row>
        <row r="958">
          <cell r="B958">
            <v>0</v>
          </cell>
          <cell r="C958">
            <v>0</v>
          </cell>
          <cell r="D958">
            <v>0</v>
          </cell>
          <cell r="E958">
            <v>0</v>
          </cell>
          <cell r="F958">
            <v>0</v>
          </cell>
          <cell r="G958">
            <v>0</v>
          </cell>
          <cell r="H958">
            <v>0</v>
          </cell>
          <cell r="I958">
            <v>0</v>
          </cell>
          <cell r="J958">
            <v>0</v>
          </cell>
          <cell r="K958">
            <v>0</v>
          </cell>
          <cell r="L958">
            <v>0</v>
          </cell>
          <cell r="M958">
            <v>0</v>
          </cell>
          <cell r="N958">
            <v>0</v>
          </cell>
          <cell r="O958">
            <v>2077838</v>
          </cell>
        </row>
        <row r="959">
          <cell r="B959">
            <v>0</v>
          </cell>
          <cell r="C959">
            <v>0</v>
          </cell>
          <cell r="D959">
            <v>0</v>
          </cell>
          <cell r="E959">
            <v>0</v>
          </cell>
          <cell r="F959">
            <v>0</v>
          </cell>
          <cell r="G959">
            <v>0</v>
          </cell>
          <cell r="H959">
            <v>0</v>
          </cell>
          <cell r="I959">
            <v>0</v>
          </cell>
          <cell r="J959">
            <v>0</v>
          </cell>
          <cell r="K959">
            <v>0</v>
          </cell>
          <cell r="L959">
            <v>0</v>
          </cell>
          <cell r="M959">
            <v>0</v>
          </cell>
          <cell r="N959">
            <v>0</v>
          </cell>
          <cell r="O959">
            <v>3314048</v>
          </cell>
        </row>
        <row r="960">
          <cell r="B960">
            <v>0</v>
          </cell>
          <cell r="C960">
            <v>0</v>
          </cell>
          <cell r="D960">
            <v>0</v>
          </cell>
          <cell r="E960">
            <v>0</v>
          </cell>
          <cell r="F960">
            <v>0</v>
          </cell>
          <cell r="G960">
            <v>0</v>
          </cell>
          <cell r="H960">
            <v>0</v>
          </cell>
          <cell r="I960">
            <v>0</v>
          </cell>
          <cell r="J960">
            <v>0</v>
          </cell>
          <cell r="K960">
            <v>0</v>
          </cell>
          <cell r="L960">
            <v>0</v>
          </cell>
          <cell r="M960">
            <v>0</v>
          </cell>
          <cell r="N960">
            <v>0</v>
          </cell>
          <cell r="O960">
            <v>7149006</v>
          </cell>
        </row>
        <row r="961">
          <cell r="B961">
            <v>0</v>
          </cell>
          <cell r="C961">
            <v>0</v>
          </cell>
          <cell r="D961">
            <v>0</v>
          </cell>
          <cell r="E961">
            <v>0</v>
          </cell>
          <cell r="F961">
            <v>0</v>
          </cell>
          <cell r="G961">
            <v>0</v>
          </cell>
          <cell r="H961">
            <v>0</v>
          </cell>
          <cell r="I961">
            <v>0</v>
          </cell>
          <cell r="J961">
            <v>0</v>
          </cell>
          <cell r="K961">
            <v>0</v>
          </cell>
          <cell r="L961">
            <v>0</v>
          </cell>
          <cell r="M961">
            <v>0</v>
          </cell>
          <cell r="N961">
            <v>0</v>
          </cell>
          <cell r="O961">
            <v>0</v>
          </cell>
        </row>
        <row r="962">
          <cell r="B962">
            <v>0</v>
          </cell>
          <cell r="C962">
            <v>0</v>
          </cell>
          <cell r="D962">
            <v>0</v>
          </cell>
          <cell r="E962">
            <v>0</v>
          </cell>
          <cell r="F962">
            <v>0</v>
          </cell>
          <cell r="G962">
            <v>0</v>
          </cell>
          <cell r="H962">
            <v>0</v>
          </cell>
          <cell r="I962">
            <v>0</v>
          </cell>
          <cell r="J962">
            <v>0</v>
          </cell>
          <cell r="K962">
            <v>0</v>
          </cell>
          <cell r="L962">
            <v>0</v>
          </cell>
          <cell r="M962">
            <v>0</v>
          </cell>
          <cell r="N962">
            <v>0</v>
          </cell>
          <cell r="O962">
            <v>1199394</v>
          </cell>
        </row>
        <row r="963">
          <cell r="B963">
            <v>0</v>
          </cell>
          <cell r="C963">
            <v>0</v>
          </cell>
          <cell r="D963">
            <v>0</v>
          </cell>
          <cell r="E963">
            <v>0</v>
          </cell>
          <cell r="F963">
            <v>0</v>
          </cell>
          <cell r="G963">
            <v>0</v>
          </cell>
          <cell r="H963">
            <v>0</v>
          </cell>
          <cell r="I963">
            <v>0</v>
          </cell>
          <cell r="J963">
            <v>0</v>
          </cell>
          <cell r="K963">
            <v>0</v>
          </cell>
          <cell r="L963">
            <v>0</v>
          </cell>
          <cell r="M963">
            <v>0</v>
          </cell>
          <cell r="N963">
            <v>0</v>
          </cell>
          <cell r="O963">
            <v>4750688</v>
          </cell>
        </row>
        <row r="964">
          <cell r="B964">
            <v>0</v>
          </cell>
          <cell r="C964">
            <v>0</v>
          </cell>
          <cell r="D964">
            <v>0</v>
          </cell>
          <cell r="E964">
            <v>0</v>
          </cell>
          <cell r="F964">
            <v>0</v>
          </cell>
          <cell r="G964">
            <v>0</v>
          </cell>
          <cell r="H964">
            <v>0</v>
          </cell>
          <cell r="I964">
            <v>0</v>
          </cell>
          <cell r="J964">
            <v>0</v>
          </cell>
          <cell r="K964">
            <v>0</v>
          </cell>
          <cell r="L964">
            <v>0</v>
          </cell>
          <cell r="M964">
            <v>0</v>
          </cell>
          <cell r="N964">
            <v>0</v>
          </cell>
          <cell r="O964">
            <v>1522492</v>
          </cell>
        </row>
        <row r="965">
          <cell r="B965">
            <v>0</v>
          </cell>
          <cell r="C965">
            <v>0</v>
          </cell>
          <cell r="D965">
            <v>0</v>
          </cell>
          <cell r="E965">
            <v>0</v>
          </cell>
          <cell r="F965">
            <v>0</v>
          </cell>
          <cell r="G965">
            <v>0</v>
          </cell>
          <cell r="H965">
            <v>0</v>
          </cell>
          <cell r="I965">
            <v>0</v>
          </cell>
          <cell r="J965">
            <v>0</v>
          </cell>
          <cell r="K965">
            <v>0</v>
          </cell>
          <cell r="L965">
            <v>0</v>
          </cell>
          <cell r="M965">
            <v>0</v>
          </cell>
          <cell r="N965">
            <v>0</v>
          </cell>
          <cell r="O965">
            <v>5979240</v>
          </cell>
        </row>
        <row r="966">
          <cell r="B966">
            <v>0</v>
          </cell>
          <cell r="C966">
            <v>0</v>
          </cell>
          <cell r="D966">
            <v>0</v>
          </cell>
          <cell r="E966">
            <v>0</v>
          </cell>
          <cell r="F966">
            <v>0</v>
          </cell>
          <cell r="G966">
            <v>0</v>
          </cell>
          <cell r="H966">
            <v>0</v>
          </cell>
          <cell r="I966">
            <v>0</v>
          </cell>
          <cell r="J966">
            <v>0</v>
          </cell>
          <cell r="K966">
            <v>0</v>
          </cell>
          <cell r="L966">
            <v>0</v>
          </cell>
          <cell r="M966">
            <v>0</v>
          </cell>
          <cell r="N966">
            <v>0</v>
          </cell>
          <cell r="O966">
            <v>10119392</v>
          </cell>
        </row>
        <row r="967">
          <cell r="B967">
            <v>0</v>
          </cell>
          <cell r="C967">
            <v>0</v>
          </cell>
          <cell r="D967">
            <v>0</v>
          </cell>
          <cell r="E967">
            <v>0</v>
          </cell>
          <cell r="F967">
            <v>0</v>
          </cell>
          <cell r="G967">
            <v>0</v>
          </cell>
          <cell r="H967">
            <v>0</v>
          </cell>
          <cell r="I967">
            <v>0</v>
          </cell>
          <cell r="J967">
            <v>0</v>
          </cell>
          <cell r="K967">
            <v>0</v>
          </cell>
          <cell r="L967">
            <v>0</v>
          </cell>
          <cell r="M967">
            <v>0</v>
          </cell>
          <cell r="N967">
            <v>0</v>
          </cell>
          <cell r="O967">
            <v>730787</v>
          </cell>
        </row>
        <row r="968">
          <cell r="B968">
            <v>0</v>
          </cell>
          <cell r="C968">
            <v>0</v>
          </cell>
          <cell r="D968">
            <v>0</v>
          </cell>
          <cell r="E968">
            <v>0</v>
          </cell>
          <cell r="F968">
            <v>0</v>
          </cell>
          <cell r="G968">
            <v>0</v>
          </cell>
          <cell r="H968">
            <v>0</v>
          </cell>
          <cell r="I968">
            <v>0</v>
          </cell>
          <cell r="J968">
            <v>0</v>
          </cell>
          <cell r="K968">
            <v>0</v>
          </cell>
          <cell r="L968">
            <v>0</v>
          </cell>
          <cell r="M968">
            <v>0</v>
          </cell>
          <cell r="N968">
            <v>0</v>
          </cell>
          <cell r="O968">
            <v>1556301</v>
          </cell>
        </row>
        <row r="969">
          <cell r="B969">
            <v>0</v>
          </cell>
          <cell r="C969">
            <v>0</v>
          </cell>
          <cell r="D969">
            <v>0</v>
          </cell>
          <cell r="E969">
            <v>0</v>
          </cell>
          <cell r="F969">
            <v>0</v>
          </cell>
          <cell r="G969">
            <v>0</v>
          </cell>
          <cell r="H969">
            <v>0</v>
          </cell>
          <cell r="I969">
            <v>0</v>
          </cell>
          <cell r="J969">
            <v>0</v>
          </cell>
          <cell r="K969">
            <v>0</v>
          </cell>
          <cell r="L969">
            <v>0</v>
          </cell>
          <cell r="M969">
            <v>0</v>
          </cell>
          <cell r="N969">
            <v>0</v>
          </cell>
          <cell r="O969">
            <v>817751</v>
          </cell>
        </row>
        <row r="970">
          <cell r="B970">
            <v>0</v>
          </cell>
          <cell r="C970">
            <v>0</v>
          </cell>
          <cell r="D970">
            <v>0</v>
          </cell>
          <cell r="E970">
            <v>0</v>
          </cell>
          <cell r="F970">
            <v>0</v>
          </cell>
          <cell r="G970">
            <v>0</v>
          </cell>
          <cell r="H970">
            <v>0</v>
          </cell>
          <cell r="I970">
            <v>0</v>
          </cell>
          <cell r="J970">
            <v>0</v>
          </cell>
          <cell r="K970">
            <v>0</v>
          </cell>
          <cell r="L970">
            <v>0</v>
          </cell>
          <cell r="M970">
            <v>0</v>
          </cell>
          <cell r="N970">
            <v>0</v>
          </cell>
          <cell r="O970">
            <v>6779093</v>
          </cell>
        </row>
        <row r="971">
          <cell r="B971">
            <v>0</v>
          </cell>
          <cell r="C971">
            <v>0</v>
          </cell>
          <cell r="D971">
            <v>0</v>
          </cell>
          <cell r="E971">
            <v>0</v>
          </cell>
          <cell r="F971">
            <v>0</v>
          </cell>
          <cell r="G971">
            <v>0</v>
          </cell>
          <cell r="H971">
            <v>0</v>
          </cell>
          <cell r="I971">
            <v>0</v>
          </cell>
          <cell r="J971">
            <v>0</v>
          </cell>
          <cell r="K971">
            <v>0</v>
          </cell>
          <cell r="L971">
            <v>0</v>
          </cell>
          <cell r="M971">
            <v>0</v>
          </cell>
          <cell r="N971">
            <v>0</v>
          </cell>
          <cell r="O971">
            <v>1186847</v>
          </cell>
        </row>
        <row r="972">
          <cell r="B972">
            <v>0</v>
          </cell>
          <cell r="C972">
            <v>0</v>
          </cell>
          <cell r="D972">
            <v>0</v>
          </cell>
          <cell r="E972">
            <v>0</v>
          </cell>
          <cell r="F972">
            <v>0</v>
          </cell>
          <cell r="G972">
            <v>0</v>
          </cell>
          <cell r="H972">
            <v>0</v>
          </cell>
          <cell r="I972">
            <v>0</v>
          </cell>
          <cell r="J972">
            <v>0</v>
          </cell>
          <cell r="K972">
            <v>0</v>
          </cell>
          <cell r="L972">
            <v>0</v>
          </cell>
          <cell r="M972">
            <v>0</v>
          </cell>
          <cell r="N972">
            <v>0</v>
          </cell>
          <cell r="O972">
            <v>5911596</v>
          </cell>
        </row>
        <row r="973">
          <cell r="B973">
            <v>0</v>
          </cell>
          <cell r="C973">
            <v>0</v>
          </cell>
          <cell r="D973">
            <v>0</v>
          </cell>
          <cell r="E973">
            <v>0</v>
          </cell>
          <cell r="F973">
            <v>0</v>
          </cell>
          <cell r="G973">
            <v>0</v>
          </cell>
          <cell r="H973">
            <v>0</v>
          </cell>
          <cell r="I973">
            <v>0</v>
          </cell>
          <cell r="J973">
            <v>0</v>
          </cell>
          <cell r="K973">
            <v>0</v>
          </cell>
          <cell r="L973">
            <v>0</v>
          </cell>
          <cell r="M973">
            <v>0</v>
          </cell>
          <cell r="N973">
            <v>0</v>
          </cell>
          <cell r="O973">
            <v>10997228</v>
          </cell>
        </row>
        <row r="974">
          <cell r="B974">
            <v>0</v>
          </cell>
          <cell r="C974">
            <v>0</v>
          </cell>
          <cell r="D974">
            <v>0</v>
          </cell>
          <cell r="E974">
            <v>0</v>
          </cell>
          <cell r="F974">
            <v>0</v>
          </cell>
          <cell r="G974">
            <v>0</v>
          </cell>
          <cell r="H974">
            <v>0</v>
          </cell>
          <cell r="I974">
            <v>0</v>
          </cell>
          <cell r="J974">
            <v>0</v>
          </cell>
          <cell r="K974">
            <v>0</v>
          </cell>
          <cell r="L974">
            <v>0</v>
          </cell>
          <cell r="M974">
            <v>0</v>
          </cell>
          <cell r="N974">
            <v>0</v>
          </cell>
          <cell r="O974">
            <v>3121396</v>
          </cell>
        </row>
        <row r="975">
          <cell r="B975">
            <v>0</v>
          </cell>
          <cell r="C975">
            <v>0</v>
          </cell>
          <cell r="D975">
            <v>0</v>
          </cell>
          <cell r="E975">
            <v>0</v>
          </cell>
          <cell r="F975">
            <v>0</v>
          </cell>
          <cell r="G975">
            <v>0</v>
          </cell>
          <cell r="H975">
            <v>0</v>
          </cell>
          <cell r="I975">
            <v>0</v>
          </cell>
          <cell r="J975">
            <v>0</v>
          </cell>
          <cell r="K975">
            <v>0</v>
          </cell>
          <cell r="L975">
            <v>0</v>
          </cell>
          <cell r="M975">
            <v>0</v>
          </cell>
          <cell r="N975">
            <v>0</v>
          </cell>
          <cell r="O975">
            <v>353649</v>
          </cell>
        </row>
        <row r="976">
          <cell r="B976">
            <v>0</v>
          </cell>
          <cell r="C976">
            <v>0</v>
          </cell>
          <cell r="D976">
            <v>0</v>
          </cell>
          <cell r="E976">
            <v>0</v>
          </cell>
          <cell r="F976">
            <v>0</v>
          </cell>
          <cell r="G976">
            <v>0</v>
          </cell>
          <cell r="H976">
            <v>0</v>
          </cell>
          <cell r="I976">
            <v>0</v>
          </cell>
          <cell r="J976">
            <v>0</v>
          </cell>
          <cell r="K976">
            <v>0</v>
          </cell>
          <cell r="L976">
            <v>0</v>
          </cell>
          <cell r="M976">
            <v>0</v>
          </cell>
          <cell r="N976">
            <v>0</v>
          </cell>
          <cell r="O976">
            <v>352422</v>
          </cell>
        </row>
        <row r="977">
          <cell r="B977">
            <v>0</v>
          </cell>
          <cell r="C977">
            <v>0</v>
          </cell>
          <cell r="D977">
            <v>0</v>
          </cell>
          <cell r="E977">
            <v>0</v>
          </cell>
          <cell r="F977">
            <v>0</v>
          </cell>
          <cell r="G977">
            <v>0</v>
          </cell>
          <cell r="H977">
            <v>0</v>
          </cell>
          <cell r="I977">
            <v>0</v>
          </cell>
          <cell r="J977">
            <v>0</v>
          </cell>
          <cell r="K977">
            <v>0</v>
          </cell>
          <cell r="L977">
            <v>0</v>
          </cell>
          <cell r="M977">
            <v>0</v>
          </cell>
          <cell r="N977">
            <v>0</v>
          </cell>
          <cell r="O977">
            <v>0</v>
          </cell>
        </row>
        <row r="978">
          <cell r="B978">
            <v>0</v>
          </cell>
          <cell r="C978">
            <v>0</v>
          </cell>
          <cell r="D978">
            <v>0</v>
          </cell>
          <cell r="E978">
            <v>0</v>
          </cell>
          <cell r="F978">
            <v>0</v>
          </cell>
          <cell r="G978">
            <v>0</v>
          </cell>
          <cell r="H978">
            <v>0</v>
          </cell>
          <cell r="I978">
            <v>0</v>
          </cell>
          <cell r="J978">
            <v>0</v>
          </cell>
          <cell r="K978">
            <v>0</v>
          </cell>
          <cell r="L978">
            <v>0</v>
          </cell>
          <cell r="M978">
            <v>0</v>
          </cell>
          <cell r="N978">
            <v>0</v>
          </cell>
          <cell r="O978">
            <v>763850</v>
          </cell>
        </row>
        <row r="979">
          <cell r="B979">
            <v>0</v>
          </cell>
          <cell r="C979">
            <v>0</v>
          </cell>
          <cell r="D979">
            <v>0</v>
          </cell>
          <cell r="E979">
            <v>0</v>
          </cell>
          <cell r="F979">
            <v>0</v>
          </cell>
          <cell r="G979">
            <v>0</v>
          </cell>
          <cell r="H979">
            <v>0</v>
          </cell>
          <cell r="I979">
            <v>0</v>
          </cell>
          <cell r="J979">
            <v>0</v>
          </cell>
          <cell r="K979">
            <v>0</v>
          </cell>
          <cell r="L979">
            <v>0</v>
          </cell>
          <cell r="M979">
            <v>0</v>
          </cell>
          <cell r="N979">
            <v>0</v>
          </cell>
          <cell r="O979">
            <v>13864</v>
          </cell>
        </row>
        <row r="980">
          <cell r="B980">
            <v>0</v>
          </cell>
          <cell r="C980">
            <v>0</v>
          </cell>
          <cell r="D980">
            <v>0</v>
          </cell>
          <cell r="E980">
            <v>0</v>
          </cell>
          <cell r="F980">
            <v>0</v>
          </cell>
          <cell r="G980">
            <v>0</v>
          </cell>
          <cell r="H980">
            <v>0</v>
          </cell>
          <cell r="I980">
            <v>0</v>
          </cell>
          <cell r="J980">
            <v>0</v>
          </cell>
          <cell r="K980">
            <v>0</v>
          </cell>
          <cell r="L980">
            <v>0</v>
          </cell>
          <cell r="M980">
            <v>0</v>
          </cell>
          <cell r="N980">
            <v>0</v>
          </cell>
          <cell r="O980">
            <v>100372</v>
          </cell>
        </row>
        <row r="981">
          <cell r="B981">
            <v>0</v>
          </cell>
          <cell r="C981">
            <v>0</v>
          </cell>
          <cell r="D981">
            <v>0</v>
          </cell>
          <cell r="E981">
            <v>0</v>
          </cell>
          <cell r="F981">
            <v>0</v>
          </cell>
          <cell r="G981">
            <v>0</v>
          </cell>
          <cell r="H981">
            <v>0</v>
          </cell>
          <cell r="I981">
            <v>0</v>
          </cell>
          <cell r="J981">
            <v>0</v>
          </cell>
          <cell r="K981">
            <v>0</v>
          </cell>
          <cell r="L981">
            <v>0</v>
          </cell>
          <cell r="M981">
            <v>0</v>
          </cell>
          <cell r="N981">
            <v>0</v>
          </cell>
          <cell r="O981">
            <v>682527</v>
          </cell>
        </row>
        <row r="982">
          <cell r="B982">
            <v>0</v>
          </cell>
          <cell r="C982">
            <v>0</v>
          </cell>
          <cell r="D982">
            <v>0</v>
          </cell>
          <cell r="E982">
            <v>0</v>
          </cell>
          <cell r="F982">
            <v>0</v>
          </cell>
          <cell r="G982">
            <v>0</v>
          </cell>
          <cell r="H982">
            <v>0</v>
          </cell>
          <cell r="I982">
            <v>0</v>
          </cell>
          <cell r="J982">
            <v>0</v>
          </cell>
          <cell r="K982">
            <v>0</v>
          </cell>
          <cell r="L982">
            <v>0</v>
          </cell>
          <cell r="M982">
            <v>0</v>
          </cell>
          <cell r="N982">
            <v>0</v>
          </cell>
          <cell r="O982">
            <v>139460487</v>
          </cell>
        </row>
        <row r="984">
          <cell r="B984">
            <v>0</v>
          </cell>
          <cell r="C984">
            <v>0</v>
          </cell>
          <cell r="D984">
            <v>0</v>
          </cell>
          <cell r="E984">
            <v>0</v>
          </cell>
          <cell r="F984">
            <v>0</v>
          </cell>
          <cell r="G984">
            <v>0</v>
          </cell>
          <cell r="H984">
            <v>0</v>
          </cell>
          <cell r="I984">
            <v>0</v>
          </cell>
          <cell r="J984">
            <v>0</v>
          </cell>
          <cell r="K984">
            <v>0</v>
          </cell>
          <cell r="L984">
            <v>0</v>
          </cell>
          <cell r="M984">
            <v>0</v>
          </cell>
          <cell r="N984">
            <v>0</v>
          </cell>
          <cell r="O984">
            <v>0</v>
          </cell>
        </row>
        <row r="985">
          <cell r="B985">
            <v>0</v>
          </cell>
          <cell r="C985">
            <v>0</v>
          </cell>
          <cell r="D985">
            <v>0</v>
          </cell>
          <cell r="E985">
            <v>0</v>
          </cell>
          <cell r="F985">
            <v>0</v>
          </cell>
          <cell r="G985">
            <v>0</v>
          </cell>
          <cell r="H985">
            <v>0</v>
          </cell>
          <cell r="I985">
            <v>0</v>
          </cell>
          <cell r="J985">
            <v>0</v>
          </cell>
          <cell r="K985">
            <v>0</v>
          </cell>
          <cell r="L985">
            <v>0</v>
          </cell>
          <cell r="M985">
            <v>0</v>
          </cell>
          <cell r="N985">
            <v>0</v>
          </cell>
          <cell r="O985">
            <v>139460487</v>
          </cell>
        </row>
        <row r="986">
          <cell r="N986">
            <v>277048678.99999994</v>
          </cell>
        </row>
        <row r="987">
          <cell r="N987">
            <v>-277048678.99999994</v>
          </cell>
        </row>
        <row r="990">
          <cell r="B990">
            <v>63142204.000000007</v>
          </cell>
        </row>
        <row r="991">
          <cell r="B991">
            <v>133656475</v>
          </cell>
        </row>
        <row r="993">
          <cell r="B993">
            <v>196798679</v>
          </cell>
        </row>
        <row r="995">
          <cell r="B995">
            <v>182434321</v>
          </cell>
        </row>
        <row r="997">
          <cell r="B997">
            <v>379233000</v>
          </cell>
        </row>
        <row r="998">
          <cell r="D998" t="str">
            <v>*</v>
          </cell>
          <cell r="AF998" t="str">
            <v>Depreciation Schedule</v>
          </cell>
        </row>
        <row r="1002">
          <cell r="AF1002" t="str">
            <v>S. No..</v>
          </cell>
          <cell r="AG1002" t="str">
            <v>Name of Asset</v>
          </cell>
        </row>
        <row r="1004">
          <cell r="C1004" t="str">
            <v>Rupees</v>
          </cell>
        </row>
        <row r="1005">
          <cell r="AF1005">
            <v>1</v>
          </cell>
          <cell r="AG1005" t="str">
            <v>Factory Building</v>
          </cell>
        </row>
        <row r="1006">
          <cell r="B1006">
            <v>60300000</v>
          </cell>
          <cell r="AF1006">
            <v>2</v>
          </cell>
          <cell r="AG1006" t="str">
            <v>Other Building</v>
          </cell>
        </row>
        <row r="1007">
          <cell r="B1007">
            <v>-8500000</v>
          </cell>
          <cell r="C1007">
            <v>51800000</v>
          </cell>
        </row>
        <row r="1009">
          <cell r="C1009">
            <v>54075000</v>
          </cell>
        </row>
        <row r="1010">
          <cell r="C1010">
            <v>105875000</v>
          </cell>
        </row>
        <row r="1011">
          <cell r="AF1011">
            <v>3</v>
          </cell>
          <cell r="AG1011" t="str">
            <v>Plant &amp; Machinery</v>
          </cell>
        </row>
        <row r="1012">
          <cell r="C1012">
            <v>12523890</v>
          </cell>
          <cell r="AF1012">
            <v>4</v>
          </cell>
          <cell r="AG1012" t="str">
            <v>Furniture &amp; Fixture</v>
          </cell>
        </row>
        <row r="1013">
          <cell r="C1013">
            <v>726110</v>
          </cell>
          <cell r="AF1013">
            <v>5</v>
          </cell>
          <cell r="AG1013" t="str">
            <v>Office Equipment</v>
          </cell>
        </row>
        <row r="1014">
          <cell r="C1014">
            <v>13250000</v>
          </cell>
          <cell r="AF1014">
            <v>6</v>
          </cell>
          <cell r="AG1014" t="str">
            <v>EDP Equipment</v>
          </cell>
        </row>
        <row r="1015">
          <cell r="AF1015">
            <v>7</v>
          </cell>
          <cell r="AG1015" t="str">
            <v>Vehicles</v>
          </cell>
        </row>
        <row r="1016">
          <cell r="C1016">
            <v>830000</v>
          </cell>
          <cell r="AF1016">
            <v>8</v>
          </cell>
          <cell r="AG1016" t="str">
            <v>Tools &amp; Equipment</v>
          </cell>
        </row>
        <row r="1017">
          <cell r="AF1017">
            <v>9</v>
          </cell>
          <cell r="AG1017" t="str">
            <v>EDP Client Access</v>
          </cell>
        </row>
        <row r="1018">
          <cell r="C1018">
            <v>40000</v>
          </cell>
          <cell r="AF1018">
            <v>10</v>
          </cell>
          <cell r="AG1018" t="str">
            <v>Jigs &amp; Fixture</v>
          </cell>
        </row>
        <row r="1019">
          <cell r="AF1019">
            <v>11</v>
          </cell>
          <cell r="AG1019" t="str">
            <v>Jigs &amp; Fixture Hilux</v>
          </cell>
        </row>
        <row r="1020">
          <cell r="C1020">
            <v>119995000</v>
          </cell>
          <cell r="AF1020">
            <v>12</v>
          </cell>
          <cell r="AG1020" t="str">
            <v>EDP equipment</v>
          </cell>
        </row>
        <row r="1021">
          <cell r="AF1021">
            <v>13</v>
          </cell>
          <cell r="AG1021" t="str">
            <v>Furniture &amp; Fixture</v>
          </cell>
        </row>
        <row r="1022">
          <cell r="AF1022">
            <v>14</v>
          </cell>
          <cell r="AG1022" t="str">
            <v>Office Equipment</v>
          </cell>
        </row>
        <row r="1023">
          <cell r="AG1023" t="str">
            <v>Tools &amp; Equipment</v>
          </cell>
        </row>
        <row r="1024">
          <cell r="AG1024" t="str">
            <v>TOTAL</v>
          </cell>
        </row>
        <row r="1027">
          <cell r="C1027" t="str">
            <v>COST UPTO</v>
          </cell>
          <cell r="D1027" t="str">
            <v>ADDITIONS</v>
          </cell>
          <cell r="E1027" t="str">
            <v>YTD 4/01</v>
          </cell>
          <cell r="F1027" t="str">
            <v>DEPRIATION</v>
          </cell>
        </row>
        <row r="1028">
          <cell r="C1028" t="str">
            <v>JAN 2001</v>
          </cell>
          <cell r="D1028" t="str">
            <v>BUDGET</v>
          </cell>
          <cell r="E1028" t="str">
            <v>TOTAL</v>
          </cell>
        </row>
        <row r="1029">
          <cell r="B1029" t="str">
            <v>Rate %</v>
          </cell>
          <cell r="C1029" t="str">
            <v>Rs ' 000</v>
          </cell>
          <cell r="D1029" t="str">
            <v>2001~02</v>
          </cell>
          <cell r="E1029" t="str">
            <v>COST</v>
          </cell>
        </row>
        <row r="1031">
          <cell r="B1031">
            <v>10</v>
          </cell>
          <cell r="C1031">
            <v>179997</v>
          </cell>
          <cell r="D1031">
            <v>0</v>
          </cell>
          <cell r="E1031">
            <v>179997</v>
          </cell>
          <cell r="F1031">
            <v>17999.7</v>
          </cell>
        </row>
        <row r="1032">
          <cell r="B1032">
            <v>5</v>
          </cell>
          <cell r="C1032">
            <v>4400</v>
          </cell>
          <cell r="D1032">
            <v>0</v>
          </cell>
          <cell r="E1032">
            <v>4400</v>
          </cell>
          <cell r="F1032">
            <v>220</v>
          </cell>
          <cell r="AF1032" t="str">
            <v>S. No..</v>
          </cell>
          <cell r="AG1032" t="str">
            <v>Name of Asset</v>
          </cell>
        </row>
        <row r="1033">
          <cell r="B1033">
            <v>12.5</v>
          </cell>
          <cell r="C1033">
            <v>453835</v>
          </cell>
          <cell r="D1033">
            <v>0</v>
          </cell>
          <cell r="E1033">
            <v>453835</v>
          </cell>
          <cell r="F1033">
            <v>56729.375</v>
          </cell>
        </row>
        <row r="1034">
          <cell r="B1034">
            <v>20</v>
          </cell>
          <cell r="C1034">
            <v>4998</v>
          </cell>
          <cell r="D1034">
            <v>0</v>
          </cell>
          <cell r="E1034">
            <v>4998</v>
          </cell>
          <cell r="F1034">
            <v>999.6</v>
          </cell>
          <cell r="AF1034">
            <v>1</v>
          </cell>
          <cell r="AG1034" t="str">
            <v>Factory Building</v>
          </cell>
        </row>
        <row r="1035">
          <cell r="B1035">
            <v>20</v>
          </cell>
          <cell r="C1035">
            <v>4467</v>
          </cell>
          <cell r="D1035">
            <v>0</v>
          </cell>
          <cell r="E1035">
            <v>4467</v>
          </cell>
          <cell r="F1035">
            <v>893.4</v>
          </cell>
          <cell r="AF1035">
            <v>2</v>
          </cell>
          <cell r="AG1035" t="str">
            <v>Other Building</v>
          </cell>
        </row>
        <row r="1036">
          <cell r="B1036">
            <v>33</v>
          </cell>
          <cell r="C1036">
            <v>2239</v>
          </cell>
          <cell r="D1036">
            <v>0</v>
          </cell>
          <cell r="E1036">
            <v>2239</v>
          </cell>
          <cell r="F1036">
            <v>738.87</v>
          </cell>
          <cell r="AF1036">
            <v>3</v>
          </cell>
          <cell r="AG1036" t="str">
            <v>Plant &amp; Machinery</v>
          </cell>
        </row>
        <row r="1037">
          <cell r="B1037">
            <v>20</v>
          </cell>
          <cell r="C1037">
            <v>22540</v>
          </cell>
          <cell r="D1037">
            <v>0</v>
          </cell>
          <cell r="E1037">
            <v>22540</v>
          </cell>
          <cell r="F1037">
            <v>4508</v>
          </cell>
          <cell r="AF1037">
            <v>4</v>
          </cell>
          <cell r="AG1037" t="str">
            <v>Furniture &amp; Fixture</v>
          </cell>
        </row>
        <row r="1038">
          <cell r="B1038">
            <v>20</v>
          </cell>
          <cell r="C1038">
            <v>15657</v>
          </cell>
          <cell r="D1038">
            <v>0</v>
          </cell>
          <cell r="E1038">
            <v>15657</v>
          </cell>
          <cell r="F1038">
            <v>3131.4</v>
          </cell>
          <cell r="AF1038">
            <v>5</v>
          </cell>
          <cell r="AG1038" t="str">
            <v>Office Equipment</v>
          </cell>
        </row>
        <row r="1039">
          <cell r="B1039">
            <v>20</v>
          </cell>
          <cell r="C1039">
            <v>39758</v>
          </cell>
          <cell r="D1039">
            <v>0</v>
          </cell>
          <cell r="E1039">
            <v>39758</v>
          </cell>
          <cell r="F1039">
            <v>7951.6</v>
          </cell>
          <cell r="AF1039">
            <v>6</v>
          </cell>
          <cell r="AG1039" t="str">
            <v>EDP Equipment</v>
          </cell>
        </row>
        <row r="1040">
          <cell r="B1040">
            <v>50</v>
          </cell>
          <cell r="C1040">
            <v>40146</v>
          </cell>
          <cell r="D1040">
            <v>0</v>
          </cell>
          <cell r="E1040">
            <v>40146</v>
          </cell>
          <cell r="F1040">
            <v>20073</v>
          </cell>
          <cell r="AF1040">
            <v>7</v>
          </cell>
          <cell r="AG1040" t="str">
            <v>Vehicles</v>
          </cell>
        </row>
        <row r="1041">
          <cell r="B1041">
            <v>33</v>
          </cell>
          <cell r="C1041">
            <v>2870</v>
          </cell>
          <cell r="D1041">
            <v>0</v>
          </cell>
          <cell r="E1041">
            <v>2870</v>
          </cell>
          <cell r="F1041">
            <v>947.1</v>
          </cell>
          <cell r="AF1041">
            <v>8</v>
          </cell>
          <cell r="AG1041" t="str">
            <v>Tools &amp; Equipment</v>
          </cell>
        </row>
        <row r="1042">
          <cell r="B1042">
            <v>20</v>
          </cell>
          <cell r="C1042">
            <v>872</v>
          </cell>
          <cell r="D1042">
            <v>0</v>
          </cell>
          <cell r="E1042">
            <v>872</v>
          </cell>
          <cell r="F1042">
            <v>174.4</v>
          </cell>
          <cell r="AF1042">
            <v>9</v>
          </cell>
          <cell r="AG1042" t="str">
            <v>EDP Client Access</v>
          </cell>
        </row>
        <row r="1043">
          <cell r="B1043">
            <v>20</v>
          </cell>
          <cell r="C1043">
            <v>2384</v>
          </cell>
          <cell r="D1043">
            <v>0</v>
          </cell>
          <cell r="E1043">
            <v>2384</v>
          </cell>
          <cell r="F1043">
            <v>476.8</v>
          </cell>
          <cell r="AF1043">
            <v>10</v>
          </cell>
          <cell r="AG1043" t="str">
            <v>Jigs &amp; Fixture</v>
          </cell>
        </row>
        <row r="1044">
          <cell r="B1044">
            <v>20</v>
          </cell>
          <cell r="C1044">
            <v>50150</v>
          </cell>
          <cell r="D1044">
            <v>0</v>
          </cell>
          <cell r="E1044">
            <v>50150</v>
          </cell>
          <cell r="F1044">
            <v>10030</v>
          </cell>
          <cell r="AF1044">
            <v>11</v>
          </cell>
          <cell r="AG1044" t="str">
            <v>Jigs &amp; Fixture Hilux</v>
          </cell>
        </row>
        <row r="1045">
          <cell r="B1045">
            <v>10</v>
          </cell>
          <cell r="C1045">
            <v>672479</v>
          </cell>
          <cell r="D1045">
            <v>0</v>
          </cell>
          <cell r="E1045">
            <v>672479</v>
          </cell>
          <cell r="F1045">
            <v>67247.899999999994</v>
          </cell>
          <cell r="AF1045">
            <v>12</v>
          </cell>
          <cell r="AG1045" t="str">
            <v>EDP equipment</v>
          </cell>
        </row>
        <row r="1046">
          <cell r="C1046">
            <v>1496792</v>
          </cell>
          <cell r="D1046">
            <v>0</v>
          </cell>
          <cell r="E1046">
            <v>1496792</v>
          </cell>
          <cell r="F1046">
            <v>192121.14499999999</v>
          </cell>
          <cell r="H1046">
            <v>290538.25499999995</v>
          </cell>
          <cell r="AF1046">
            <v>13</v>
          </cell>
          <cell r="AG1046" t="str">
            <v>Furniture &amp; Fixture</v>
          </cell>
        </row>
        <row r="1047">
          <cell r="AF1047">
            <v>14</v>
          </cell>
          <cell r="AG1047" t="str">
            <v>Office Equipment</v>
          </cell>
        </row>
        <row r="1048">
          <cell r="AG1048" t="str">
            <v>Tools &amp; Equipment</v>
          </cell>
        </row>
        <row r="1049">
          <cell r="AG1049" t="str">
            <v>TOTAL</v>
          </cell>
        </row>
        <row r="1052">
          <cell r="C1052" t="str">
            <v>COST UPTO</v>
          </cell>
          <cell r="D1052" t="str">
            <v>ADDITIONS</v>
          </cell>
          <cell r="E1052" t="str">
            <v>YTD 4/01</v>
          </cell>
          <cell r="F1052" t="str">
            <v>DEPRIATION</v>
          </cell>
        </row>
        <row r="1053">
          <cell r="C1053" t="str">
            <v>JAN 2001</v>
          </cell>
          <cell r="D1053" t="str">
            <v>BUDGET</v>
          </cell>
          <cell r="E1053" t="str">
            <v>TOTAL</v>
          </cell>
        </row>
        <row r="1054">
          <cell r="B1054" t="str">
            <v>Rate %</v>
          </cell>
          <cell r="C1054" t="str">
            <v>Rs ' 000</v>
          </cell>
          <cell r="D1054" t="str">
            <v>2001~02</v>
          </cell>
          <cell r="E1054" t="str">
            <v>COST</v>
          </cell>
          <cell r="AF1054" t="str">
            <v>S. No..</v>
          </cell>
          <cell r="AG1054" t="str">
            <v>Name of Asset</v>
          </cell>
        </row>
        <row r="1056">
          <cell r="B1056">
            <v>20</v>
          </cell>
          <cell r="C1056">
            <v>150198</v>
          </cell>
          <cell r="D1056">
            <v>0</v>
          </cell>
          <cell r="E1056">
            <v>150198</v>
          </cell>
          <cell r="F1056">
            <v>30039.599999999999</v>
          </cell>
          <cell r="AF1056" t="e">
            <v>#REF!</v>
          </cell>
          <cell r="AG1056" t="str">
            <v>Plant &amp; Machinery</v>
          </cell>
        </row>
        <row r="1057">
          <cell r="B1057">
            <v>20</v>
          </cell>
          <cell r="C1057">
            <v>119801</v>
          </cell>
          <cell r="D1057">
            <v>0</v>
          </cell>
          <cell r="E1057">
            <v>119801</v>
          </cell>
          <cell r="F1057">
            <v>23960.2</v>
          </cell>
          <cell r="AF1057" t="e">
            <v>#REF!</v>
          </cell>
          <cell r="AG1057" t="str">
            <v>Furniture &amp; Fixture</v>
          </cell>
        </row>
        <row r="1058">
          <cell r="B1058">
            <v>20</v>
          </cell>
          <cell r="C1058">
            <v>92451</v>
          </cell>
          <cell r="D1058">
            <v>0</v>
          </cell>
          <cell r="E1058">
            <v>92451</v>
          </cell>
          <cell r="F1058">
            <v>18490.2</v>
          </cell>
          <cell r="AF1058" t="e">
            <v>#REF!</v>
          </cell>
          <cell r="AG1058" t="str">
            <v>Office Equipment</v>
          </cell>
        </row>
        <row r="1059">
          <cell r="B1059">
            <v>20</v>
          </cell>
          <cell r="C1059">
            <v>18</v>
          </cell>
          <cell r="D1059">
            <v>0</v>
          </cell>
          <cell r="E1059">
            <v>18</v>
          </cell>
          <cell r="F1059">
            <v>3.6</v>
          </cell>
          <cell r="AF1059" t="e">
            <v>#REF!</v>
          </cell>
          <cell r="AG1059" t="str">
            <v>Tools &amp; Equipment</v>
          </cell>
        </row>
        <row r="1060">
          <cell r="B1060">
            <v>20</v>
          </cell>
          <cell r="C1060">
            <v>248</v>
          </cell>
          <cell r="D1060">
            <v>0</v>
          </cell>
          <cell r="E1060">
            <v>248</v>
          </cell>
          <cell r="F1060">
            <v>49.6</v>
          </cell>
          <cell r="AF1060" t="e">
            <v>#REF!</v>
          </cell>
          <cell r="AG1060" t="str">
            <v>EDP Client Access</v>
          </cell>
        </row>
        <row r="1061">
          <cell r="C1061">
            <v>362716</v>
          </cell>
          <cell r="D1061">
            <v>0</v>
          </cell>
          <cell r="E1061">
            <v>362716</v>
          </cell>
          <cell r="F1061">
            <v>72543.200000000012</v>
          </cell>
          <cell r="AG1061" t="str">
            <v>TOTAL</v>
          </cell>
        </row>
        <row r="1064">
          <cell r="AF1064" t="str">
            <v>S. No..</v>
          </cell>
          <cell r="AG1064" t="str">
            <v>Name of Asset</v>
          </cell>
        </row>
        <row r="1066">
          <cell r="C1066" t="str">
            <v>COST UPTO</v>
          </cell>
          <cell r="D1066" t="str">
            <v>ADDITIONS</v>
          </cell>
          <cell r="E1066" t="str">
            <v>YTD 4/01</v>
          </cell>
          <cell r="F1066" t="str">
            <v>DEPRIATION</v>
          </cell>
          <cell r="AF1066">
            <v>1</v>
          </cell>
          <cell r="AG1066" t="str">
            <v>Factory Building</v>
          </cell>
        </row>
        <row r="1067">
          <cell r="C1067" t="str">
            <v>JAN 2001</v>
          </cell>
          <cell r="D1067" t="str">
            <v>BUDGET</v>
          </cell>
          <cell r="E1067" t="str">
            <v>TOTAL</v>
          </cell>
          <cell r="AF1067">
            <v>2</v>
          </cell>
          <cell r="AG1067" t="str">
            <v>Other Building</v>
          </cell>
        </row>
        <row r="1068">
          <cell r="B1068" t="str">
            <v>Rate %</v>
          </cell>
          <cell r="C1068" t="str">
            <v>Rs ' 000</v>
          </cell>
          <cell r="D1068" t="str">
            <v>2001~02</v>
          </cell>
          <cell r="E1068" t="str">
            <v>COST</v>
          </cell>
          <cell r="AF1068">
            <v>3</v>
          </cell>
          <cell r="AG1068" t="str">
            <v>Plant &amp; Machinery</v>
          </cell>
        </row>
        <row r="1069">
          <cell r="AF1069">
            <v>4</v>
          </cell>
          <cell r="AG1069" t="str">
            <v>Furniture &amp; Fixture</v>
          </cell>
        </row>
        <row r="1070">
          <cell r="B1070">
            <v>10</v>
          </cell>
          <cell r="C1070">
            <v>35700</v>
          </cell>
          <cell r="D1070">
            <v>0</v>
          </cell>
          <cell r="E1070">
            <v>35700</v>
          </cell>
          <cell r="F1070">
            <v>3570</v>
          </cell>
          <cell r="AF1070">
            <v>5</v>
          </cell>
          <cell r="AG1070" t="str">
            <v>Office Equipment</v>
          </cell>
        </row>
        <row r="1071">
          <cell r="B1071">
            <v>5</v>
          </cell>
          <cell r="C1071">
            <v>18770</v>
          </cell>
          <cell r="D1071">
            <v>0</v>
          </cell>
          <cell r="E1071">
            <v>18770</v>
          </cell>
          <cell r="F1071">
            <v>938.5</v>
          </cell>
          <cell r="AF1071">
            <v>6</v>
          </cell>
          <cell r="AG1071" t="str">
            <v>EDP Equipment</v>
          </cell>
        </row>
        <row r="1072">
          <cell r="B1072">
            <v>20</v>
          </cell>
          <cell r="C1072">
            <v>6083</v>
          </cell>
          <cell r="D1072">
            <v>0</v>
          </cell>
          <cell r="E1072">
            <v>6083</v>
          </cell>
          <cell r="F1072">
            <v>1216.5999999999999</v>
          </cell>
          <cell r="AF1072">
            <v>7</v>
          </cell>
          <cell r="AG1072" t="str">
            <v>Vehicles</v>
          </cell>
        </row>
        <row r="1073">
          <cell r="B1073">
            <v>20</v>
          </cell>
          <cell r="C1073">
            <v>7339</v>
          </cell>
          <cell r="D1073">
            <v>0</v>
          </cell>
          <cell r="E1073">
            <v>7339</v>
          </cell>
          <cell r="F1073">
            <v>1467.8</v>
          </cell>
          <cell r="AF1073">
            <v>8</v>
          </cell>
          <cell r="AG1073" t="str">
            <v>Tools &amp; Equipment</v>
          </cell>
        </row>
        <row r="1074">
          <cell r="B1074">
            <v>33</v>
          </cell>
          <cell r="C1074">
            <v>10516</v>
          </cell>
          <cell r="D1074">
            <v>0</v>
          </cell>
          <cell r="E1074">
            <v>10516</v>
          </cell>
          <cell r="F1074">
            <v>3470.28</v>
          </cell>
          <cell r="AF1074">
            <v>9</v>
          </cell>
          <cell r="AG1074" t="str">
            <v>EDP Client Access</v>
          </cell>
        </row>
        <row r="1075">
          <cell r="B1075">
            <v>20</v>
          </cell>
          <cell r="C1075">
            <v>26673</v>
          </cell>
          <cell r="D1075">
            <v>0</v>
          </cell>
          <cell r="E1075">
            <v>26673</v>
          </cell>
          <cell r="F1075">
            <v>5334.6</v>
          </cell>
          <cell r="AF1075">
            <v>10</v>
          </cell>
          <cell r="AG1075" t="str">
            <v>Jigs &amp; Fixture</v>
          </cell>
        </row>
        <row r="1076">
          <cell r="B1076">
            <v>20</v>
          </cell>
          <cell r="C1076">
            <v>26</v>
          </cell>
          <cell r="D1076">
            <v>0</v>
          </cell>
          <cell r="E1076">
            <v>26</v>
          </cell>
          <cell r="F1076">
            <v>5.2</v>
          </cell>
          <cell r="AF1076">
            <v>11</v>
          </cell>
          <cell r="AG1076" t="str">
            <v>Jigs &amp; Fixture Hilux</v>
          </cell>
        </row>
        <row r="1077">
          <cell r="B1077">
            <v>33</v>
          </cell>
          <cell r="C1077">
            <v>9881</v>
          </cell>
          <cell r="D1077">
            <v>0</v>
          </cell>
          <cell r="E1077">
            <v>9881</v>
          </cell>
          <cell r="F1077">
            <v>3260.73</v>
          </cell>
          <cell r="AF1077">
            <v>12</v>
          </cell>
          <cell r="AG1077" t="str">
            <v>EDP equipment</v>
          </cell>
        </row>
        <row r="1078">
          <cell r="B1078">
            <v>33</v>
          </cell>
          <cell r="C1078">
            <v>17760</v>
          </cell>
          <cell r="D1078">
            <v>0</v>
          </cell>
          <cell r="E1078">
            <v>17760</v>
          </cell>
          <cell r="F1078">
            <v>5860.8</v>
          </cell>
          <cell r="AF1078">
            <v>13</v>
          </cell>
          <cell r="AG1078" t="str">
            <v>Furniture &amp; Fixture</v>
          </cell>
        </row>
        <row r="1079">
          <cell r="B1079">
            <v>20</v>
          </cell>
          <cell r="C1079">
            <v>2354</v>
          </cell>
          <cell r="D1079">
            <v>0</v>
          </cell>
          <cell r="E1079">
            <v>2354</v>
          </cell>
          <cell r="F1079">
            <v>470.8</v>
          </cell>
          <cell r="AF1079">
            <v>14</v>
          </cell>
          <cell r="AG1079" t="str">
            <v>Office Equipment</v>
          </cell>
        </row>
        <row r="1080">
          <cell r="B1080">
            <v>20</v>
          </cell>
          <cell r="C1080">
            <v>1384</v>
          </cell>
          <cell r="D1080">
            <v>0</v>
          </cell>
          <cell r="E1080">
            <v>1384</v>
          </cell>
          <cell r="F1080">
            <v>276.8</v>
          </cell>
          <cell r="AG1080" t="str">
            <v>Tools &amp; Equipment</v>
          </cell>
        </row>
        <row r="1081">
          <cell r="B1081">
            <v>20</v>
          </cell>
          <cell r="C1081">
            <v>9</v>
          </cell>
          <cell r="D1081">
            <v>0</v>
          </cell>
          <cell r="E1081">
            <v>9</v>
          </cell>
          <cell r="F1081">
            <v>1.8</v>
          </cell>
        </row>
        <row r="1082">
          <cell r="C1082">
            <v>136495</v>
          </cell>
          <cell r="D1082">
            <v>0</v>
          </cell>
          <cell r="E1082">
            <v>136495</v>
          </cell>
          <cell r="F1082">
            <v>25873.91</v>
          </cell>
        </row>
      </sheetData>
      <sheetData sheetId="3">
        <row r="31">
          <cell r="B31">
            <v>520239394.56162417</v>
          </cell>
          <cell r="C31">
            <v>169685518.30003542</v>
          </cell>
          <cell r="D31">
            <v>689924912.86166</v>
          </cell>
          <cell r="E31">
            <v>-4056809.0450671501</v>
          </cell>
          <cell r="F31">
            <v>5990578.2061808193</v>
          </cell>
          <cell r="G31">
            <v>1933769.1611136692</v>
          </cell>
          <cell r="H31">
            <v>516182585.51655704</v>
          </cell>
          <cell r="I31">
            <v>175676096.50621623</v>
          </cell>
          <cell r="J31">
            <v>691858682.02277362</v>
          </cell>
          <cell r="K31">
            <v>357.77728590124383</v>
          </cell>
          <cell r="L31">
            <v>70</v>
          </cell>
          <cell r="M31">
            <v>70</v>
          </cell>
          <cell r="N31">
            <v>70</v>
          </cell>
          <cell r="O31">
            <v>960</v>
          </cell>
        </row>
        <row r="32">
          <cell r="B32" t="str">
            <v>GLI</v>
          </cell>
          <cell r="C32">
            <v>90</v>
          </cell>
          <cell r="D32">
            <v>100</v>
          </cell>
          <cell r="E32">
            <v>100</v>
          </cell>
          <cell r="F32">
            <v>110</v>
          </cell>
          <cell r="G32">
            <v>90</v>
          </cell>
          <cell r="H32">
            <v>80</v>
          </cell>
          <cell r="I32">
            <v>130</v>
          </cell>
          <cell r="J32">
            <v>100</v>
          </cell>
          <cell r="K32">
            <v>110</v>
          </cell>
          <cell r="L32">
            <v>130</v>
          </cell>
          <cell r="M32">
            <v>130</v>
          </cell>
          <cell r="N32">
            <v>130</v>
          </cell>
          <cell r="O32">
            <v>1300</v>
          </cell>
        </row>
        <row r="33">
          <cell r="B33">
            <v>0</v>
          </cell>
          <cell r="C33">
            <v>35100288</v>
          </cell>
          <cell r="D33">
            <v>35100288</v>
          </cell>
          <cell r="E33">
            <v>0</v>
          </cell>
          <cell r="F33">
            <v>0</v>
          </cell>
          <cell r="G33">
            <v>0</v>
          </cell>
          <cell r="H33">
            <v>0</v>
          </cell>
          <cell r="I33">
            <v>35100288</v>
          </cell>
          <cell r="J33">
            <v>35100288</v>
          </cell>
          <cell r="K33" t="e">
            <v>#DIV/0!</v>
          </cell>
          <cell r="L33">
            <v>0</v>
          </cell>
          <cell r="M33">
            <v>0</v>
          </cell>
          <cell r="N33">
            <v>0</v>
          </cell>
          <cell r="O33">
            <v>0</v>
          </cell>
        </row>
        <row r="34">
          <cell r="B34">
            <v>106800000</v>
          </cell>
          <cell r="C34">
            <v>0</v>
          </cell>
          <cell r="D34">
            <v>106800000</v>
          </cell>
          <cell r="E34">
            <v>11200000.000000004</v>
          </cell>
          <cell r="F34">
            <v>0</v>
          </cell>
          <cell r="G34">
            <v>11200000.000000004</v>
          </cell>
          <cell r="H34">
            <v>118000000</v>
          </cell>
          <cell r="I34">
            <v>0</v>
          </cell>
          <cell r="J34">
            <v>118000000</v>
          </cell>
          <cell r="K34">
            <v>10.535714285714283</v>
          </cell>
          <cell r="L34">
            <v>110</v>
          </cell>
          <cell r="M34">
            <v>110</v>
          </cell>
          <cell r="N34">
            <v>110</v>
          </cell>
          <cell r="O34">
            <v>1100</v>
          </cell>
        </row>
        <row r="35">
          <cell r="B35">
            <v>106800000</v>
          </cell>
          <cell r="C35">
            <v>35100288</v>
          </cell>
          <cell r="D35">
            <v>141900288</v>
          </cell>
          <cell r="E35">
            <v>11200000.000000004</v>
          </cell>
          <cell r="F35">
            <v>0</v>
          </cell>
          <cell r="G35">
            <v>11200000.000000004</v>
          </cell>
          <cell r="H35">
            <v>118000000</v>
          </cell>
          <cell r="I35">
            <v>35100288</v>
          </cell>
          <cell r="J35">
            <v>153100288</v>
          </cell>
          <cell r="K35">
            <v>13.669668571428566</v>
          </cell>
          <cell r="L35">
            <v>0</v>
          </cell>
          <cell r="M35">
            <v>0</v>
          </cell>
          <cell r="N35">
            <v>0</v>
          </cell>
          <cell r="O35">
            <v>0</v>
          </cell>
        </row>
        <row r="36">
          <cell r="B36">
            <v>627039394.56162417</v>
          </cell>
          <cell r="C36">
            <v>204785806.30003542</v>
          </cell>
          <cell r="D36">
            <v>831825200.86166</v>
          </cell>
          <cell r="E36">
            <v>7143190.9549328536</v>
          </cell>
          <cell r="F36">
            <v>5990578.2061808193</v>
          </cell>
          <cell r="G36">
            <v>13133769.161113672</v>
          </cell>
          <cell r="H36">
            <v>634182585.51655698</v>
          </cell>
          <cell r="I36">
            <v>210776384.50621623</v>
          </cell>
          <cell r="J36">
            <v>844958970.02277362</v>
          </cell>
          <cell r="K36">
            <v>64.33484247039452</v>
          </cell>
          <cell r="L36">
            <v>160</v>
          </cell>
          <cell r="M36">
            <v>150</v>
          </cell>
          <cell r="N36">
            <v>160</v>
          </cell>
          <cell r="O36">
            <v>1840</v>
          </cell>
        </row>
        <row r="37">
          <cell r="B37" t="str">
            <v>2.0 D G</v>
          </cell>
          <cell r="C37">
            <v>240</v>
          </cell>
          <cell r="D37">
            <v>260</v>
          </cell>
          <cell r="E37">
            <v>260</v>
          </cell>
          <cell r="F37">
            <v>290</v>
          </cell>
          <cell r="G37">
            <v>200</v>
          </cell>
          <cell r="H37">
            <v>210</v>
          </cell>
          <cell r="I37">
            <v>270</v>
          </cell>
          <cell r="J37">
            <v>200</v>
          </cell>
          <cell r="K37">
            <v>240</v>
          </cell>
          <cell r="L37">
            <v>260</v>
          </cell>
          <cell r="M37">
            <v>250</v>
          </cell>
          <cell r="N37">
            <v>260</v>
          </cell>
          <cell r="O37">
            <v>2940</v>
          </cell>
        </row>
        <row r="38">
          <cell r="B38">
            <v>0</v>
          </cell>
          <cell r="C38">
            <v>0</v>
          </cell>
          <cell r="D38">
            <v>0</v>
          </cell>
          <cell r="E38">
            <v>0</v>
          </cell>
          <cell r="F38">
            <v>0</v>
          </cell>
          <cell r="G38">
            <v>0</v>
          </cell>
          <cell r="H38">
            <v>0</v>
          </cell>
          <cell r="I38">
            <v>0</v>
          </cell>
          <cell r="J38">
            <v>0</v>
          </cell>
          <cell r="K38" t="e">
            <v>#DIV/0!</v>
          </cell>
          <cell r="L38">
            <v>0</v>
          </cell>
          <cell r="M38">
            <v>0</v>
          </cell>
          <cell r="N38">
            <v>40237148</v>
          </cell>
          <cell r="O38">
            <v>0</v>
          </cell>
        </row>
        <row r="39">
          <cell r="B39">
            <v>5836488.6583706383</v>
          </cell>
          <cell r="C39">
            <v>612506.85273003567</v>
          </cell>
          <cell r="D39">
            <v>6448995.511100674</v>
          </cell>
          <cell r="E39">
            <v>731055.11474083434</v>
          </cell>
          <cell r="F39">
            <v>19949.374158492421</v>
          </cell>
          <cell r="G39">
            <v>751004.48889932677</v>
          </cell>
          <cell r="H39">
            <v>6567543.7731114728</v>
          </cell>
          <cell r="I39">
            <v>632456.22688852809</v>
          </cell>
          <cell r="J39">
            <v>7200000.0000000009</v>
          </cell>
          <cell r="K39">
            <v>9.5871597392877526</v>
          </cell>
          <cell r="L39">
            <v>0</v>
          </cell>
          <cell r="M39">
            <v>0</v>
          </cell>
          <cell r="N39">
            <v>11827577</v>
          </cell>
          <cell r="O39">
            <v>127178.24731182796</v>
          </cell>
        </row>
        <row r="40">
          <cell r="B40" t="str">
            <v>Hilux  4 X 2 Std</v>
          </cell>
          <cell r="C40">
            <v>51</v>
          </cell>
          <cell r="D40">
            <v>50</v>
          </cell>
          <cell r="E40">
            <v>44</v>
          </cell>
          <cell r="F40">
            <v>55</v>
          </cell>
          <cell r="G40">
            <v>98</v>
          </cell>
          <cell r="H40">
            <v>0</v>
          </cell>
          <cell r="I40">
            <v>0</v>
          </cell>
          <cell r="J40">
            <v>0</v>
          </cell>
          <cell r="K40">
            <v>280</v>
          </cell>
          <cell r="L40">
            <v>120</v>
          </cell>
          <cell r="M40">
            <v>120</v>
          </cell>
          <cell r="N40">
            <v>128</v>
          </cell>
          <cell r="O40">
            <v>1121</v>
          </cell>
        </row>
        <row r="41">
          <cell r="B41">
            <v>0</v>
          </cell>
          <cell r="C41">
            <v>0</v>
          </cell>
          <cell r="D41">
            <v>0</v>
          </cell>
          <cell r="E41">
            <v>0</v>
          </cell>
          <cell r="F41">
            <v>0</v>
          </cell>
          <cell r="G41">
            <v>0</v>
          </cell>
          <cell r="H41">
            <v>0</v>
          </cell>
          <cell r="I41">
            <v>0</v>
          </cell>
          <cell r="J41">
            <v>0</v>
          </cell>
          <cell r="K41" t="e">
            <v>#DIV/0!</v>
          </cell>
          <cell r="L41">
            <v>0</v>
          </cell>
          <cell r="M41">
            <v>0</v>
          </cell>
          <cell r="N41">
            <v>0</v>
          </cell>
          <cell r="O41">
            <v>1479</v>
          </cell>
        </row>
        <row r="42">
          <cell r="B42">
            <v>4053117.123868498</v>
          </cell>
          <cell r="C42">
            <v>425351.98106252472</v>
          </cell>
          <cell r="D42">
            <v>4478469.104931023</v>
          </cell>
          <cell r="E42">
            <v>507677.16301446839</v>
          </cell>
          <cell r="F42">
            <v>13853.732054508624</v>
          </cell>
          <cell r="G42">
            <v>521530.89506897703</v>
          </cell>
          <cell r="H42">
            <v>4560794.2868829668</v>
          </cell>
          <cell r="I42">
            <v>439205.71311703336</v>
          </cell>
          <cell r="J42">
            <v>5000000</v>
          </cell>
          <cell r="K42">
            <v>9.587159739287749</v>
          </cell>
          <cell r="L42">
            <v>90</v>
          </cell>
          <cell r="M42">
            <v>90</v>
          </cell>
          <cell r="N42">
            <v>-1339815</v>
          </cell>
          <cell r="O42">
            <v>1080</v>
          </cell>
        </row>
        <row r="43">
          <cell r="B43">
            <v>37908415.220867746</v>
          </cell>
          <cell r="C43">
            <v>3936471.5914136693</v>
          </cell>
          <cell r="D43">
            <v>41844886.812281415</v>
          </cell>
          <cell r="E43">
            <v>593061.6888572583</v>
          </cell>
          <cell r="F43">
            <v>0</v>
          </cell>
          <cell r="G43">
            <v>593061.6888572583</v>
          </cell>
          <cell r="H43">
            <v>38501476.909725003</v>
          </cell>
          <cell r="I43">
            <v>3936471.5914136693</v>
          </cell>
          <cell r="J43">
            <v>42437948.501138672</v>
          </cell>
          <cell r="K43">
            <v>71.557393266980853</v>
          </cell>
          <cell r="L43">
            <v>15</v>
          </cell>
          <cell r="M43">
            <v>15</v>
          </cell>
          <cell r="N43">
            <v>-31116214.501138672</v>
          </cell>
          <cell r="O43">
            <v>90</v>
          </cell>
        </row>
        <row r="44">
          <cell r="B44">
            <v>15901056.98866694</v>
          </cell>
          <cell r="C44">
            <v>0</v>
          </cell>
          <cell r="D44">
            <v>15901056.98866694</v>
          </cell>
          <cell r="E44">
            <v>225363.44176575818</v>
          </cell>
          <cell r="F44">
            <v>0</v>
          </cell>
          <cell r="G44">
            <v>225363.44176575818</v>
          </cell>
          <cell r="H44">
            <v>16126420.430432698</v>
          </cell>
          <cell r="I44">
            <v>0</v>
          </cell>
          <cell r="J44">
            <v>16126420.430432698</v>
          </cell>
          <cell r="K44">
            <v>71.557393266980867</v>
          </cell>
          <cell r="L44">
            <v>210</v>
          </cell>
          <cell r="M44">
            <v>210</v>
          </cell>
          <cell r="N44">
            <v>-11824147.430432698</v>
          </cell>
          <cell r="O44">
            <v>2520</v>
          </cell>
        </row>
        <row r="45">
          <cell r="B45">
            <v>63699077.991773814</v>
          </cell>
          <cell r="C45">
            <v>4974330.42520623</v>
          </cell>
          <cell r="D45">
            <v>68673408.416980058</v>
          </cell>
          <cell r="E45">
            <v>2057157.4083783193</v>
          </cell>
          <cell r="F45">
            <v>33803.106213001047</v>
          </cell>
          <cell r="G45">
            <v>2090960.5145913204</v>
          </cell>
          <cell r="H45">
            <v>65756235.400152132</v>
          </cell>
          <cell r="I45">
            <v>5008133.5314192306</v>
          </cell>
          <cell r="J45">
            <v>70764368.931571379</v>
          </cell>
          <cell r="K45">
            <v>33.842996286996993</v>
          </cell>
          <cell r="L45">
            <v>35</v>
          </cell>
          <cell r="M45">
            <v>35</v>
          </cell>
          <cell r="N45">
            <v>35</v>
          </cell>
          <cell r="O45">
            <v>210</v>
          </cell>
        </row>
        <row r="46">
          <cell r="B46">
            <v>563340316.56985033</v>
          </cell>
          <cell r="C46">
            <v>199811475.87482917</v>
          </cell>
          <cell r="D46">
            <v>763151792.44467998</v>
          </cell>
          <cell r="E46">
            <v>5086033.5465545338</v>
          </cell>
          <cell r="F46">
            <v>5956775.0999678187</v>
          </cell>
          <cell r="G46">
            <v>11042808.646522352</v>
          </cell>
          <cell r="H46">
            <v>568426350.11640489</v>
          </cell>
          <cell r="I46">
            <v>205768250.97479698</v>
          </cell>
          <cell r="J46">
            <v>774194601.09120238</v>
          </cell>
          <cell r="K46">
            <v>70.1084865157937</v>
          </cell>
          <cell r="L46">
            <v>1290</v>
          </cell>
          <cell r="M46">
            <v>1280</v>
          </cell>
          <cell r="N46">
            <v>1308</v>
          </cell>
          <cell r="O46">
            <v>16100</v>
          </cell>
        </row>
        <row r="48">
          <cell r="J48">
            <v>-109601463.54879451</v>
          </cell>
        </row>
        <row r="49">
          <cell r="B49">
            <v>0</v>
          </cell>
          <cell r="C49">
            <v>50058605.576702222</v>
          </cell>
          <cell r="D49">
            <v>50058605.576702222</v>
          </cell>
          <cell r="E49">
            <v>0</v>
          </cell>
          <cell r="F49">
            <v>1674487.2846595573</v>
          </cell>
          <cell r="G49">
            <v>1674487.2846595573</v>
          </cell>
          <cell r="H49">
            <v>0</v>
          </cell>
          <cell r="I49">
            <v>51733092.861361779</v>
          </cell>
          <cell r="J49">
            <v>51733092.861361779</v>
          </cell>
          <cell r="K49">
            <v>30.894885458553791</v>
          </cell>
          <cell r="N49">
            <v>-22476716.861361779</v>
          </cell>
        </row>
        <row r="50">
          <cell r="B50">
            <v>209454211.59944785</v>
          </cell>
          <cell r="C50">
            <v>3076804.5</v>
          </cell>
          <cell r="D50">
            <v>212531016.09944785</v>
          </cell>
          <cell r="E50">
            <v>1780111.7412940233</v>
          </cell>
          <cell r="F50">
            <v>0</v>
          </cell>
          <cell r="G50">
            <v>1780111.7412940233</v>
          </cell>
          <cell r="H50">
            <v>211234323.34074187</v>
          </cell>
          <cell r="I50">
            <v>3076804.5</v>
          </cell>
          <cell r="J50">
            <v>214311127.84074187</v>
          </cell>
          <cell r="K50">
            <v>120.39195229674283</v>
          </cell>
          <cell r="N50">
            <v>-163620293.84074187</v>
          </cell>
        </row>
        <row r="51">
          <cell r="B51">
            <v>0</v>
          </cell>
          <cell r="C51">
            <v>0</v>
          </cell>
          <cell r="D51">
            <v>0</v>
          </cell>
          <cell r="E51">
            <v>0</v>
          </cell>
          <cell r="F51">
            <v>0</v>
          </cell>
          <cell r="G51">
            <v>0</v>
          </cell>
          <cell r="H51">
            <v>0</v>
          </cell>
          <cell r="I51">
            <v>0</v>
          </cell>
          <cell r="J51">
            <v>0</v>
          </cell>
          <cell r="K51" t="e">
            <v>#DIV/0!</v>
          </cell>
        </row>
        <row r="52">
          <cell r="B52">
            <v>0</v>
          </cell>
          <cell r="C52">
            <v>0</v>
          </cell>
          <cell r="D52">
            <v>0</v>
          </cell>
          <cell r="E52">
            <v>0</v>
          </cell>
          <cell r="F52">
            <v>0</v>
          </cell>
          <cell r="G52">
            <v>0</v>
          </cell>
          <cell r="H52">
            <v>0</v>
          </cell>
          <cell r="I52">
            <v>0</v>
          </cell>
          <cell r="J52">
            <v>0</v>
          </cell>
        </row>
        <row r="53">
          <cell r="B53">
            <v>209454211.59944785</v>
          </cell>
          <cell r="C53">
            <v>53135410.076702222</v>
          </cell>
          <cell r="D53">
            <v>262589621.67615008</v>
          </cell>
          <cell r="E53">
            <v>1780111.7412940233</v>
          </cell>
          <cell r="F53">
            <v>1674487.2846595573</v>
          </cell>
          <cell r="G53">
            <v>3454599.0259535806</v>
          </cell>
          <cell r="H53">
            <v>211234323.34074187</v>
          </cell>
          <cell r="I53">
            <v>54809897.361361779</v>
          </cell>
          <cell r="J53">
            <v>266044220.70210367</v>
          </cell>
          <cell r="K53">
            <v>77.011606471077172</v>
          </cell>
          <cell r="L53">
            <v>37352</v>
          </cell>
          <cell r="M53">
            <v>37383</v>
          </cell>
          <cell r="N53">
            <v>37414</v>
          </cell>
        </row>
        <row r="54">
          <cell r="D54">
            <v>290555210.76911294</v>
          </cell>
          <cell r="E54">
            <v>-27965589.092962861</v>
          </cell>
          <cell r="F54">
            <v>1865265.5037923935</v>
          </cell>
          <cell r="G54">
            <v>1589333.5221611871</v>
          </cell>
        </row>
        <row r="55">
          <cell r="B55">
            <v>353886104.97040248</v>
          </cell>
          <cell r="C55">
            <v>146676065.79812694</v>
          </cell>
          <cell r="D55">
            <v>500562170.76852989</v>
          </cell>
          <cell r="E55">
            <v>3305921.8052605102</v>
          </cell>
          <cell r="F55">
            <v>4282287.8153082617</v>
          </cell>
          <cell r="G55">
            <v>7588209.6205687718</v>
          </cell>
          <cell r="H55">
            <v>357192026.77566302</v>
          </cell>
          <cell r="I55">
            <v>150958353.61343521</v>
          </cell>
          <cell r="J55">
            <v>508150380.38909864</v>
          </cell>
          <cell r="K55">
            <v>66.96578057249431</v>
          </cell>
          <cell r="L55">
            <v>718260.86956521741</v>
          </cell>
          <cell r="M55">
            <v>718260.86956521741</v>
          </cell>
          <cell r="N55">
            <v>-377319098.38909864</v>
          </cell>
          <cell r="O55">
            <v>-178312462.63367501</v>
          </cell>
        </row>
        <row r="56">
          <cell r="B56" t="str">
            <v>XE G</v>
          </cell>
          <cell r="C56">
            <v>0</v>
          </cell>
          <cell r="D56">
            <v>0</v>
          </cell>
          <cell r="E56">
            <v>0</v>
          </cell>
          <cell r="F56">
            <v>0</v>
          </cell>
          <cell r="G56">
            <v>0</v>
          </cell>
          <cell r="H56">
            <v>0</v>
          </cell>
          <cell r="I56">
            <v>0</v>
          </cell>
          <cell r="J56">
            <v>0</v>
          </cell>
          <cell r="K56">
            <v>0</v>
          </cell>
          <cell r="L56">
            <v>0</v>
          </cell>
          <cell r="M56">
            <v>0</v>
          </cell>
          <cell r="N56">
            <v>0</v>
          </cell>
          <cell r="O56">
            <v>0</v>
          </cell>
        </row>
        <row r="57">
          <cell r="B57" t="str">
            <v>INDUS MOTOR COMPANY LIMITED</v>
          </cell>
          <cell r="C57">
            <v>796521.73913043481</v>
          </cell>
          <cell r="D57">
            <v>796521.73913043481</v>
          </cell>
          <cell r="E57">
            <v>796521.73913043481</v>
          </cell>
          <cell r="F57">
            <v>796521.73913043481</v>
          </cell>
          <cell r="G57">
            <v>796521.73913043481</v>
          </cell>
          <cell r="H57">
            <v>796521.73913043481</v>
          </cell>
          <cell r="I57">
            <v>796521.73913043481</v>
          </cell>
          <cell r="J57">
            <v>796521.73913043481</v>
          </cell>
          <cell r="K57">
            <v>796521.73913043481</v>
          </cell>
          <cell r="L57">
            <v>796521.73913043481</v>
          </cell>
          <cell r="M57">
            <v>796521.73913043481</v>
          </cell>
          <cell r="N57">
            <v>796521.73913043481</v>
          </cell>
          <cell r="O57">
            <v>9558260.8695652168</v>
          </cell>
        </row>
        <row r="58">
          <cell r="B58" t="str">
            <v>Parts &amp; Oil Operations - Toyota &amp; Daihatsu</v>
          </cell>
          <cell r="C58">
            <v>903260.86956521741</v>
          </cell>
          <cell r="D58">
            <v>903260.86956521741</v>
          </cell>
          <cell r="E58">
            <v>903260.86956521741</v>
          </cell>
          <cell r="F58">
            <v>903260.86956521741</v>
          </cell>
          <cell r="G58">
            <v>903260.86956521741</v>
          </cell>
          <cell r="H58">
            <v>903260.86956521741</v>
          </cell>
          <cell r="I58">
            <v>903260.86956521741</v>
          </cell>
          <cell r="J58">
            <v>903260.86956521741</v>
          </cell>
          <cell r="K58">
            <v>903260.86956521741</v>
          </cell>
          <cell r="L58">
            <v>903260.86956521741</v>
          </cell>
          <cell r="M58">
            <v>903260.86956521741</v>
          </cell>
          <cell r="N58">
            <v>903260.86956521741</v>
          </cell>
          <cell r="O58">
            <v>10839130.434782609</v>
          </cell>
        </row>
        <row r="59">
          <cell r="B59" t="str">
            <v>XE LTD</v>
          </cell>
          <cell r="C59">
            <v>0</v>
          </cell>
          <cell r="D59">
            <v>0</v>
          </cell>
          <cell r="E59">
            <v>0</v>
          </cell>
          <cell r="F59">
            <v>0</v>
          </cell>
          <cell r="G59">
            <v>0</v>
          </cell>
          <cell r="H59">
            <v>0</v>
          </cell>
          <cell r="I59">
            <v>0</v>
          </cell>
          <cell r="J59">
            <v>0</v>
          </cell>
          <cell r="K59">
            <v>0</v>
          </cell>
          <cell r="L59">
            <v>0</v>
          </cell>
          <cell r="M59">
            <v>0</v>
          </cell>
          <cell r="N59">
            <v>0</v>
          </cell>
          <cell r="O59">
            <v>0</v>
          </cell>
        </row>
        <row r="60">
          <cell r="B60" t="str">
            <v>GLI - A/T</v>
          </cell>
          <cell r="C60">
            <v>981521.73913043481</v>
          </cell>
          <cell r="D60" t="str">
            <v>Budget                  2002 ~ 2003</v>
          </cell>
          <cell r="E60">
            <v>981521.73913043481</v>
          </cell>
          <cell r="F60" t="str">
            <v>Actual                    2001~ 2002</v>
          </cell>
          <cell r="G60">
            <v>981521.73913043481</v>
          </cell>
          <cell r="H60" t="str">
            <v>Variance</v>
          </cell>
          <cell r="I60">
            <v>981521.73913043481</v>
          </cell>
          <cell r="J60">
            <v>981521.73913043481</v>
          </cell>
          <cell r="K60">
            <v>981521.73913043481</v>
          </cell>
          <cell r="L60" t="e">
            <v>#REF!</v>
          </cell>
          <cell r="M60">
            <v>981521.73913043481</v>
          </cell>
          <cell r="N60">
            <v>981521.73913043481</v>
          </cell>
          <cell r="O60">
            <v>11778260.869565219</v>
          </cell>
        </row>
        <row r="61">
          <cell r="B61" t="str">
            <v>20D SUNROOF</v>
          </cell>
          <cell r="C61">
            <v>0</v>
          </cell>
          <cell r="D61">
            <v>0</v>
          </cell>
          <cell r="E61">
            <v>0</v>
          </cell>
          <cell r="F61">
            <v>0</v>
          </cell>
          <cell r="G61">
            <v>0</v>
          </cell>
          <cell r="H61">
            <v>0</v>
          </cell>
          <cell r="I61">
            <v>0</v>
          </cell>
          <cell r="J61">
            <v>0</v>
          </cell>
          <cell r="K61">
            <v>0</v>
          </cell>
          <cell r="L61" t="e">
            <v>#REF!</v>
          </cell>
          <cell r="M61">
            <v>0</v>
          </cell>
          <cell r="N61">
            <v>0</v>
          </cell>
          <cell r="O61">
            <v>0</v>
          </cell>
        </row>
        <row r="62">
          <cell r="B62" t="str">
            <v>2.0 D</v>
          </cell>
          <cell r="C62">
            <v>848695.65217391308</v>
          </cell>
          <cell r="D62">
            <v>848695.65217391308</v>
          </cell>
          <cell r="E62">
            <v>848695.65217391308</v>
          </cell>
          <cell r="F62">
            <v>848695.65217391308</v>
          </cell>
          <cell r="G62">
            <v>848695.65217391308</v>
          </cell>
          <cell r="H62">
            <v>848695.65217391308</v>
          </cell>
          <cell r="I62">
            <v>848695.65217391308</v>
          </cell>
          <cell r="J62">
            <v>848695.65217391308</v>
          </cell>
          <cell r="K62">
            <v>848695.65217391308</v>
          </cell>
          <cell r="L62" t="e">
            <v>#REF!</v>
          </cell>
          <cell r="M62">
            <v>848695.65217391308</v>
          </cell>
          <cell r="N62">
            <v>848695.65217391308</v>
          </cell>
          <cell r="O62">
            <v>10184347.826086957</v>
          </cell>
        </row>
        <row r="63">
          <cell r="B63" t="str">
            <v>Net Sales - Toyota Parts &amp; Oil</v>
          </cell>
          <cell r="C63">
            <v>998913.04347826086</v>
          </cell>
          <cell r="D63">
            <v>451053043.47826093</v>
          </cell>
          <cell r="E63">
            <v>998913.04347826086</v>
          </cell>
          <cell r="F63">
            <v>355186250.62</v>
          </cell>
          <cell r="G63">
            <v>998913.04347826086</v>
          </cell>
          <cell r="H63">
            <v>95866792.85826093</v>
          </cell>
          <cell r="I63">
            <v>998913.04347826086</v>
          </cell>
          <cell r="J63">
            <v>998913.04347826086</v>
          </cell>
          <cell r="K63">
            <v>998913.04347826086</v>
          </cell>
          <cell r="L63" t="e">
            <v>#REF!</v>
          </cell>
          <cell r="M63">
            <v>998913.04347826086</v>
          </cell>
          <cell r="N63">
            <v>998913.04347826086</v>
          </cell>
          <cell r="O63">
            <v>11986956.521739133</v>
          </cell>
        </row>
        <row r="64">
          <cell r="B64" t="str">
            <v>Net Sales - Daihatsu Parts</v>
          </cell>
          <cell r="C64">
            <v>0</v>
          </cell>
          <cell r="D64">
            <v>34782608.695652179</v>
          </cell>
          <cell r="E64">
            <v>0</v>
          </cell>
          <cell r="F64">
            <v>22768749.379999999</v>
          </cell>
          <cell r="G64">
            <v>0</v>
          </cell>
          <cell r="H64">
            <v>12013859.31565218</v>
          </cell>
          <cell r="I64">
            <v>0</v>
          </cell>
          <cell r="J64">
            <v>0</v>
          </cell>
          <cell r="K64">
            <v>0</v>
          </cell>
          <cell r="L64" t="e">
            <v>#REF!</v>
          </cell>
          <cell r="M64">
            <v>0</v>
          </cell>
          <cell r="N64">
            <v>0</v>
          </cell>
          <cell r="O64">
            <v>0</v>
          </cell>
        </row>
        <row r="65">
          <cell r="B65">
            <v>0</v>
          </cell>
          <cell r="C65">
            <v>0</v>
          </cell>
          <cell r="D65">
            <v>485835652.17391312</v>
          </cell>
          <cell r="E65">
            <v>0</v>
          </cell>
          <cell r="F65">
            <v>377955000</v>
          </cell>
          <cell r="G65">
            <v>0</v>
          </cell>
          <cell r="H65">
            <v>107880652.17391311</v>
          </cell>
          <cell r="I65">
            <v>0</v>
          </cell>
          <cell r="J65">
            <v>0</v>
          </cell>
          <cell r="K65">
            <v>0</v>
          </cell>
          <cell r="L65" t="e">
            <v>#REF!</v>
          </cell>
          <cell r="M65">
            <v>0</v>
          </cell>
          <cell r="N65">
            <v>0</v>
          </cell>
          <cell r="O65">
            <v>0</v>
          </cell>
        </row>
        <row r="66">
          <cell r="B66" t="str">
            <v>Hilux  4 X 2 Std</v>
          </cell>
          <cell r="C66">
            <v>674782.60869565222</v>
          </cell>
          <cell r="D66">
            <v>674782.60869565222</v>
          </cell>
          <cell r="E66">
            <v>674782.60869565222</v>
          </cell>
          <cell r="F66">
            <v>674782.60869565222</v>
          </cell>
          <cell r="G66">
            <v>674782.60869565222</v>
          </cell>
          <cell r="H66">
            <v>674782.60869565222</v>
          </cell>
          <cell r="I66">
            <v>674782.60869565222</v>
          </cell>
          <cell r="J66">
            <v>674782.60869565222</v>
          </cell>
          <cell r="K66">
            <v>674782.60869565222</v>
          </cell>
          <cell r="L66" t="e">
            <v>#REF!</v>
          </cell>
          <cell r="M66">
            <v>674782.60869565222</v>
          </cell>
          <cell r="N66">
            <v>674782.60869565222</v>
          </cell>
          <cell r="O66">
            <v>8097391.3043478271</v>
          </cell>
        </row>
        <row r="67">
          <cell r="B67" t="str">
            <v>Cost of Sales - Toyota Parts &amp; Oil</v>
          </cell>
          <cell r="C67">
            <v>645217.39130434778</v>
          </cell>
          <cell r="D67">
            <v>386134609.9015587</v>
          </cell>
          <cell r="E67">
            <v>645217.39130434778</v>
          </cell>
          <cell r="F67">
            <v>291361624.54000002</v>
          </cell>
          <cell r="G67">
            <v>645217.39130434778</v>
          </cell>
          <cell r="H67">
            <v>-94772985.361558676</v>
          </cell>
          <cell r="I67">
            <v>645217.39130434778</v>
          </cell>
          <cell r="J67">
            <v>645217.39130434778</v>
          </cell>
          <cell r="K67">
            <v>645217.39130434778</v>
          </cell>
          <cell r="L67" t="e">
            <v>#REF!</v>
          </cell>
          <cell r="M67">
            <v>645217.39130434778</v>
          </cell>
          <cell r="N67">
            <v>645217.39130434778</v>
          </cell>
          <cell r="O67">
            <v>7742608.6956521729</v>
          </cell>
        </row>
        <row r="68">
          <cell r="B68" t="str">
            <v>Cost of Sales - Daihatsu Parts</v>
          </cell>
          <cell r="C68">
            <v>297478.26086956525</v>
          </cell>
          <cell r="D68">
            <v>27908121.410992622</v>
          </cell>
          <cell r="E68">
            <v>297478.26086956525</v>
          </cell>
          <cell r="F68">
            <v>18940375.460000001</v>
          </cell>
          <cell r="G68">
            <v>297478.26086956525</v>
          </cell>
          <cell r="H68">
            <v>-8967745.9509926215</v>
          </cell>
          <cell r="I68">
            <v>297478.26086956525</v>
          </cell>
          <cell r="J68">
            <v>297478.26086956525</v>
          </cell>
          <cell r="K68">
            <v>297478.26086956525</v>
          </cell>
          <cell r="L68" t="e">
            <v>#REF!</v>
          </cell>
          <cell r="M68">
            <v>297478.26086956525</v>
          </cell>
          <cell r="N68">
            <v>297478.26086956525</v>
          </cell>
          <cell r="O68">
            <v>3569739.1304347836</v>
          </cell>
        </row>
        <row r="69">
          <cell r="B69" t="str">
            <v>Cuore - Cl+AC</v>
          </cell>
          <cell r="C69">
            <v>323565.21739130432</v>
          </cell>
          <cell r="D69">
            <v>414042731.31255132</v>
          </cell>
          <cell r="E69">
            <v>323565.21739130432</v>
          </cell>
          <cell r="F69">
            <v>310302000</v>
          </cell>
          <cell r="G69">
            <v>323565.21739130432</v>
          </cell>
          <cell r="H69">
            <v>-103740731.31255129</v>
          </cell>
          <cell r="I69">
            <v>323565.21739130432</v>
          </cell>
          <cell r="J69">
            <v>323565.21739130432</v>
          </cell>
          <cell r="K69">
            <v>323565.21739130432</v>
          </cell>
          <cell r="L69" t="e">
            <v>#REF!</v>
          </cell>
          <cell r="M69">
            <v>323565.21739130432</v>
          </cell>
          <cell r="N69">
            <v>323565.21739130432</v>
          </cell>
          <cell r="O69">
            <v>3882782.6086956509</v>
          </cell>
        </row>
        <row r="70">
          <cell r="B70" t="str">
            <v>Cuore - CX</v>
          </cell>
          <cell r="C70">
            <v>336956.52173913043</v>
          </cell>
          <cell r="D70">
            <v>336956.52173913043</v>
          </cell>
          <cell r="E70">
            <v>336956.52173913043</v>
          </cell>
          <cell r="F70">
            <v>336956.52173913043</v>
          </cell>
          <cell r="G70">
            <v>336956.52173913043</v>
          </cell>
          <cell r="H70">
            <v>336956.52173913043</v>
          </cell>
          <cell r="I70">
            <v>336956.52173913043</v>
          </cell>
          <cell r="J70">
            <v>336956.52173913043</v>
          </cell>
          <cell r="K70">
            <v>336956.52173913043</v>
          </cell>
          <cell r="L70" t="e">
            <v>#REF!</v>
          </cell>
          <cell r="M70">
            <v>336956.52173913043</v>
          </cell>
          <cell r="N70">
            <v>336956.52173913043</v>
          </cell>
          <cell r="O70">
            <v>4043478.260869565</v>
          </cell>
        </row>
        <row r="71">
          <cell r="B71" t="str">
            <v>Gross Profit - Parts &amp; Oil</v>
          </cell>
          <cell r="C71">
            <v>363043.47826086957</v>
          </cell>
          <cell r="D71">
            <v>64918433.576702222</v>
          </cell>
          <cell r="E71">
            <v>363043.47826086957</v>
          </cell>
          <cell r="F71">
            <v>63824626.079999983</v>
          </cell>
          <cell r="G71">
            <v>363043.47826086957</v>
          </cell>
          <cell r="H71">
            <v>1093807.4967022389</v>
          </cell>
          <cell r="I71">
            <v>363043.47826086957</v>
          </cell>
          <cell r="J71">
            <v>363043.47826086957</v>
          </cell>
          <cell r="K71">
            <v>363043.47826086957</v>
          </cell>
          <cell r="L71">
            <v>363043.47826086957</v>
          </cell>
          <cell r="M71">
            <v>363043.47826086957</v>
          </cell>
          <cell r="N71">
            <v>363043.47826086957</v>
          </cell>
          <cell r="O71">
            <v>4356521.7391304346</v>
          </cell>
        </row>
        <row r="72">
          <cell r="B72" t="str">
            <v>Gross Profit - Daihatsu Parts</v>
          </cell>
          <cell r="C72">
            <v>7888217.3913043486</v>
          </cell>
          <cell r="D72">
            <v>6874487.284659557</v>
          </cell>
          <cell r="E72">
            <v>7888217.3913043486</v>
          </cell>
          <cell r="F72">
            <v>3828373.9199999981</v>
          </cell>
          <cell r="G72">
            <v>7888217.3913043486</v>
          </cell>
          <cell r="H72">
            <v>3046113.364659559</v>
          </cell>
          <cell r="I72">
            <v>7888217.3913043486</v>
          </cell>
          <cell r="J72">
            <v>7888217.3913043486</v>
          </cell>
          <cell r="K72">
            <v>7888217.3913043486</v>
          </cell>
          <cell r="L72" t="e">
            <v>#REF!</v>
          </cell>
          <cell r="M72">
            <v>7888217.3913043486</v>
          </cell>
          <cell r="N72">
            <v>7888217.3913043486</v>
          </cell>
          <cell r="O72">
            <v>94658608.695652172</v>
          </cell>
        </row>
        <row r="73">
          <cell r="L73" t="e">
            <v>#REF!</v>
          </cell>
        </row>
        <row r="74">
          <cell r="B74" t="str">
            <v>Total Gross Profit Parts &amp; Oil</v>
          </cell>
          <cell r="D74">
            <v>71792920.861361772</v>
          </cell>
          <cell r="F74">
            <v>67652999.999999985</v>
          </cell>
          <cell r="H74">
            <v>4139920.8613617979</v>
          </cell>
          <cell r="L74" t="e">
            <v>#REF!</v>
          </cell>
        </row>
        <row r="75">
          <cell r="B75" t="str">
            <v>Total Net Sales in Rupees</v>
          </cell>
          <cell r="M75">
            <v>0</v>
          </cell>
        </row>
        <row r="77">
          <cell r="B77" t="str">
            <v>Product</v>
          </cell>
          <cell r="C77">
            <v>35977</v>
          </cell>
          <cell r="D77">
            <v>36008</v>
          </cell>
          <cell r="E77">
            <v>36039</v>
          </cell>
          <cell r="F77">
            <v>36070</v>
          </cell>
          <cell r="G77">
            <v>36101</v>
          </cell>
          <cell r="H77">
            <v>36132</v>
          </cell>
          <cell r="I77">
            <v>36163</v>
          </cell>
          <cell r="J77">
            <v>36194</v>
          </cell>
          <cell r="K77">
            <v>36225</v>
          </cell>
          <cell r="L77">
            <v>36256</v>
          </cell>
          <cell r="M77">
            <v>36287</v>
          </cell>
          <cell r="N77">
            <v>36318</v>
          </cell>
        </row>
        <row r="79">
          <cell r="B79" t="str">
            <v>XE</v>
          </cell>
          <cell r="C79">
            <v>100556521.73913044</v>
          </cell>
          <cell r="D79">
            <v>100556521.73913044</v>
          </cell>
          <cell r="E79">
            <v>100556521.73913044</v>
          </cell>
          <cell r="F79">
            <v>114921739.13043478</v>
          </cell>
          <cell r="G79">
            <v>79008695.652173921</v>
          </cell>
          <cell r="H79">
            <v>79008695.652173921</v>
          </cell>
          <cell r="I79">
            <v>107739130.43478261</v>
          </cell>
          <cell r="J79">
            <v>86191304.347826093</v>
          </cell>
          <cell r="K79">
            <v>71826086.956521735</v>
          </cell>
          <cell r="L79">
            <v>64643478.26086957</v>
          </cell>
          <cell r="M79">
            <v>71826086.956521735</v>
          </cell>
          <cell r="N79">
            <v>71826086.956521735</v>
          </cell>
          <cell r="O79">
            <v>1048660869.5652176</v>
          </cell>
        </row>
        <row r="80">
          <cell r="B80" t="str">
            <v>XE G</v>
          </cell>
          <cell r="C80">
            <v>0</v>
          </cell>
          <cell r="D80">
            <v>0</v>
          </cell>
          <cell r="E80">
            <v>0</v>
          </cell>
          <cell r="F80">
            <v>0</v>
          </cell>
          <cell r="G80">
            <v>0</v>
          </cell>
          <cell r="H80">
            <v>0</v>
          </cell>
          <cell r="I80">
            <v>0</v>
          </cell>
          <cell r="J80">
            <v>0</v>
          </cell>
          <cell r="K80">
            <v>0</v>
          </cell>
          <cell r="L80">
            <v>0</v>
          </cell>
          <cell r="M80">
            <v>0</v>
          </cell>
          <cell r="N80">
            <v>0</v>
          </cell>
          <cell r="O80">
            <v>0</v>
          </cell>
        </row>
        <row r="81">
          <cell r="B81" t="str">
            <v>GL</v>
          </cell>
          <cell r="C81">
            <v>71686956.52173914</v>
          </cell>
          <cell r="D81">
            <v>71686956.52173914</v>
          </cell>
          <cell r="E81">
            <v>71686956.52173914</v>
          </cell>
          <cell r="F81">
            <v>79652173.913043484</v>
          </cell>
          <cell r="G81">
            <v>55756521.739130437</v>
          </cell>
          <cell r="H81">
            <v>55756521.739130437</v>
          </cell>
          <cell r="I81">
            <v>79652173.913043484</v>
          </cell>
          <cell r="J81">
            <v>63721739.130434781</v>
          </cell>
          <cell r="K81">
            <v>47791304.347826086</v>
          </cell>
          <cell r="L81">
            <v>55756521.739130437</v>
          </cell>
          <cell r="M81">
            <v>55756521.739130437</v>
          </cell>
          <cell r="N81">
            <v>55756521.739130437</v>
          </cell>
          <cell r="O81">
            <v>764660869.56521773</v>
          </cell>
        </row>
        <row r="82">
          <cell r="B82" t="str">
            <v>GLI</v>
          </cell>
          <cell r="C82">
            <v>81293478.260869563</v>
          </cell>
          <cell r="D82">
            <v>90326086.956521735</v>
          </cell>
          <cell r="E82">
            <v>90326086.956521735</v>
          </cell>
          <cell r="F82">
            <v>99358695.652173921</v>
          </cell>
          <cell r="G82">
            <v>81293478.260869563</v>
          </cell>
          <cell r="H82">
            <v>72260869.565217391</v>
          </cell>
          <cell r="I82">
            <v>117423913.04347827</v>
          </cell>
          <cell r="J82">
            <v>90326086.956521735</v>
          </cell>
          <cell r="K82">
            <v>99358695.652173921</v>
          </cell>
          <cell r="L82">
            <v>117423913.04347827</v>
          </cell>
          <cell r="M82">
            <v>117423913.04347827</v>
          </cell>
          <cell r="N82">
            <v>117423913.04347827</v>
          </cell>
          <cell r="O82">
            <v>1174239130.4347827</v>
          </cell>
        </row>
        <row r="83">
          <cell r="B83" t="str">
            <v>XE LTD</v>
          </cell>
          <cell r="C83">
            <v>0</v>
          </cell>
          <cell r="D83">
            <v>0</v>
          </cell>
          <cell r="E83">
            <v>0</v>
          </cell>
          <cell r="F83">
            <v>0</v>
          </cell>
          <cell r="G83">
            <v>0</v>
          </cell>
          <cell r="H83">
            <v>0</v>
          </cell>
          <cell r="I83">
            <v>0</v>
          </cell>
          <cell r="J83" t="str">
            <v>ANNEXURE 'B'</v>
          </cell>
          <cell r="K83">
            <v>0</v>
          </cell>
          <cell r="L83">
            <v>0</v>
          </cell>
          <cell r="M83">
            <v>0</v>
          </cell>
          <cell r="N83">
            <v>0</v>
          </cell>
          <cell r="O83">
            <v>0</v>
          </cell>
        </row>
        <row r="84">
          <cell r="B84" t="str">
            <v>TOYOTA</v>
          </cell>
          <cell r="C84">
            <v>78521739.130434781</v>
          </cell>
          <cell r="D84">
            <v>88336956.52173914</v>
          </cell>
          <cell r="E84" t="str">
            <v>DAIHATSU</v>
          </cell>
          <cell r="F84">
            <v>88336956.52173914</v>
          </cell>
          <cell r="G84">
            <v>58891304.347826086</v>
          </cell>
          <cell r="H84" t="str">
            <v>TOTAL &lt; TOYOTA + DAIHATSU&gt;</v>
          </cell>
          <cell r="I84">
            <v>107967391.30434783</v>
          </cell>
          <cell r="J84">
            <v>88336956.52173914</v>
          </cell>
          <cell r="K84">
            <v>88336956.52173914</v>
          </cell>
          <cell r="L84">
            <v>107967391.30434783</v>
          </cell>
          <cell r="M84">
            <v>107967391.30434783</v>
          </cell>
          <cell r="N84">
            <v>107967391.30434783</v>
          </cell>
          <cell r="O84">
            <v>1079673913.0434783</v>
          </cell>
        </row>
        <row r="85">
          <cell r="B85" t="str">
            <v>CKD</v>
          </cell>
          <cell r="C85" t="str">
            <v xml:space="preserve">CBU </v>
          </cell>
          <cell r="D85" t="str">
            <v>Total</v>
          </cell>
          <cell r="E85" t="str">
            <v xml:space="preserve">CKD </v>
          </cell>
          <cell r="F85" t="str">
            <v>Parts</v>
          </cell>
          <cell r="G85" t="str">
            <v>Total</v>
          </cell>
          <cell r="H85" t="str">
            <v xml:space="preserve">CKD </v>
          </cell>
          <cell r="I85" t="str">
            <v xml:space="preserve">CBU </v>
          </cell>
          <cell r="J85" t="str">
            <v>Total</v>
          </cell>
          <cell r="K85">
            <v>0</v>
          </cell>
          <cell r="L85">
            <v>0</v>
          </cell>
          <cell r="M85">
            <v>0</v>
          </cell>
          <cell r="N85">
            <v>0</v>
          </cell>
          <cell r="O85">
            <v>0</v>
          </cell>
        </row>
        <row r="86">
          <cell r="B86" t="str">
            <v>2.0 D</v>
          </cell>
          <cell r="C86">
            <v>127304347.82608697</v>
          </cell>
          <cell r="D86">
            <v>144278260.86956522</v>
          </cell>
          <cell r="E86">
            <v>144278260.86956522</v>
          </cell>
          <cell r="F86">
            <v>152765217.39130434</v>
          </cell>
          <cell r="G86">
            <v>110330434.7826087</v>
          </cell>
          <cell r="H86">
            <v>110330434.7826087</v>
          </cell>
          <cell r="I86">
            <v>144278260.86956522</v>
          </cell>
          <cell r="J86">
            <v>101843478.26086956</v>
          </cell>
          <cell r="K86">
            <v>127304347.82608697</v>
          </cell>
          <cell r="L86">
            <v>135791304.34782609</v>
          </cell>
          <cell r="M86">
            <v>127304347.82608697</v>
          </cell>
          <cell r="N86">
            <v>135791304.34782609</v>
          </cell>
          <cell r="O86">
            <v>1561600000</v>
          </cell>
        </row>
        <row r="87">
          <cell r="B87">
            <v>6142</v>
          </cell>
          <cell r="C87">
            <v>193</v>
          </cell>
          <cell r="D87">
            <v>6335</v>
          </cell>
          <cell r="E87">
            <v>1800</v>
          </cell>
          <cell r="F87">
            <v>289684782.60869563</v>
          </cell>
          <cell r="G87">
            <v>1800</v>
          </cell>
          <cell r="H87">
            <v>7942</v>
          </cell>
          <cell r="I87">
            <v>193</v>
          </cell>
          <cell r="J87">
            <v>8135</v>
          </cell>
          <cell r="K87">
            <v>239739130.43478259</v>
          </cell>
          <cell r="L87">
            <v>259717391.30434781</v>
          </cell>
          <cell r="M87">
            <v>249728260.86956522</v>
          </cell>
          <cell r="N87">
            <v>259717391.30434781</v>
          </cell>
          <cell r="O87">
            <v>2936804347.826087</v>
          </cell>
        </row>
        <row r="88">
          <cell r="B88" t="str">
            <v>2.0 D Ltd</v>
          </cell>
          <cell r="C88">
            <v>0</v>
          </cell>
          <cell r="D88">
            <v>0</v>
          </cell>
          <cell r="E88">
            <v>0</v>
          </cell>
          <cell r="F88">
            <v>0</v>
          </cell>
          <cell r="G88">
            <v>0</v>
          </cell>
          <cell r="H88">
            <v>0</v>
          </cell>
          <cell r="I88">
            <v>0</v>
          </cell>
          <cell r="J88">
            <v>0</v>
          </cell>
          <cell r="K88">
            <v>0</v>
          </cell>
          <cell r="L88">
            <v>0</v>
          </cell>
          <cell r="M88">
            <v>0</v>
          </cell>
          <cell r="N88">
            <v>0</v>
          </cell>
          <cell r="O88">
            <v>0</v>
          </cell>
        </row>
        <row r="89">
          <cell r="B89">
            <v>5122156956.521739</v>
          </cell>
          <cell r="C89">
            <v>515736956.52173913</v>
          </cell>
          <cell r="D89">
            <v>5637893913.043478</v>
          </cell>
          <cell r="E89">
            <v>585203478.26086962</v>
          </cell>
          <cell r="F89">
            <v>13913043.478260871</v>
          </cell>
          <cell r="G89">
            <v>599116521.7391305</v>
          </cell>
          <cell r="H89">
            <v>5707360434.782609</v>
          </cell>
          <cell r="I89">
            <v>529650000</v>
          </cell>
          <cell r="J89">
            <v>6237010434.782608</v>
          </cell>
          <cell r="K89">
            <v>0</v>
          </cell>
          <cell r="L89">
            <v>0</v>
          </cell>
          <cell r="M89">
            <v>0</v>
          </cell>
          <cell r="N89">
            <v>0</v>
          </cell>
          <cell r="O89">
            <v>0</v>
          </cell>
        </row>
        <row r="90">
          <cell r="B90" t="str">
            <v>Hilux  4 X 2 Std</v>
          </cell>
          <cell r="C90">
            <v>34413913.043478265</v>
          </cell>
          <cell r="D90">
            <v>33739130.434782609</v>
          </cell>
          <cell r="E90">
            <v>29690434.782608699</v>
          </cell>
          <cell r="F90">
            <v>37113043.478260875</v>
          </cell>
          <cell r="G90">
            <v>66128695.652173914</v>
          </cell>
          <cell r="H90">
            <v>15520000.000000002</v>
          </cell>
          <cell r="I90">
            <v>67478260.869565219</v>
          </cell>
          <cell r="J90">
            <v>35088695.652173914</v>
          </cell>
          <cell r="K90">
            <v>188939130.43478262</v>
          </cell>
          <cell r="L90">
            <v>80973913.043478265</v>
          </cell>
          <cell r="M90">
            <v>80973913.043478265</v>
          </cell>
          <cell r="N90">
            <v>86372173.913043484</v>
          </cell>
          <cell r="O90">
            <v>756431304.34782612</v>
          </cell>
        </row>
        <row r="91">
          <cell r="B91">
            <v>4641484998.7717171</v>
          </cell>
          <cell r="C91">
            <v>413794760.17063165</v>
          </cell>
          <cell r="D91">
            <v>5055279758.9423485</v>
          </cell>
          <cell r="E91">
            <v>528027255.178482</v>
          </cell>
          <cell r="F91">
            <v>11163248.564397048</v>
          </cell>
          <cell r="G91">
            <v>539190503.74287903</v>
          </cell>
          <cell r="H91">
            <v>5169512253.9501991</v>
          </cell>
          <cell r="I91">
            <v>424958008.73502868</v>
          </cell>
          <cell r="J91">
            <v>5594470262.6852274</v>
          </cell>
          <cell r="K91">
            <v>0</v>
          </cell>
          <cell r="L91">
            <v>0</v>
          </cell>
          <cell r="M91">
            <v>0</v>
          </cell>
          <cell r="N91">
            <v>0</v>
          </cell>
          <cell r="O91">
            <v>954276521.73913038</v>
          </cell>
        </row>
        <row r="92">
          <cell r="B92" t="str">
            <v>Cuore - CL</v>
          </cell>
          <cell r="C92">
            <v>26773043.478260871</v>
          </cell>
          <cell r="D92">
            <v>26773043.478260871</v>
          </cell>
          <cell r="E92">
            <v>26773043.478260871</v>
          </cell>
          <cell r="F92">
            <v>26773043.478260871</v>
          </cell>
          <cell r="G92">
            <v>26773043.478260871</v>
          </cell>
          <cell r="H92">
            <v>26773043.478260871</v>
          </cell>
          <cell r="I92">
            <v>26773043.478260871</v>
          </cell>
          <cell r="J92">
            <v>26773043.478260871</v>
          </cell>
          <cell r="K92">
            <v>26773043.478260871</v>
          </cell>
          <cell r="L92">
            <v>26773043.478260871</v>
          </cell>
          <cell r="M92">
            <v>26773043.478260871</v>
          </cell>
          <cell r="N92">
            <v>26773043.478260871</v>
          </cell>
          <cell r="O92">
            <v>321276521.73913044</v>
          </cell>
        </row>
        <row r="93">
          <cell r="B93">
            <v>29107106.06535428</v>
          </cell>
          <cell r="C93">
            <v>0</v>
          </cell>
          <cell r="D93">
            <v>29107106.06535428</v>
          </cell>
          <cell r="E93">
            <v>8314774.9346457142</v>
          </cell>
          <cell r="F93">
            <v>0</v>
          </cell>
          <cell r="G93">
            <v>8314774.9346457142</v>
          </cell>
          <cell r="H93">
            <v>37421880.999999993</v>
          </cell>
          <cell r="I93">
            <v>0</v>
          </cell>
          <cell r="J93">
            <v>37421880.999999993</v>
          </cell>
          <cell r="K93">
            <v>4853478.2608695645</v>
          </cell>
          <cell r="L93">
            <v>4853478.2608695645</v>
          </cell>
          <cell r="M93">
            <v>4853478.2608695645</v>
          </cell>
          <cell r="N93">
            <v>4853478.2608695645</v>
          </cell>
          <cell r="O93">
            <v>29120869.565217383</v>
          </cell>
        </row>
        <row r="94">
          <cell r="B94">
            <v>0</v>
          </cell>
          <cell r="C94">
            <v>0</v>
          </cell>
          <cell r="D94">
            <v>0</v>
          </cell>
          <cell r="E94">
            <v>0</v>
          </cell>
          <cell r="F94">
            <v>0</v>
          </cell>
          <cell r="G94">
            <v>0</v>
          </cell>
          <cell r="H94">
            <v>0</v>
          </cell>
          <cell r="I94">
            <v>0</v>
          </cell>
          <cell r="J94">
            <v>0</v>
          </cell>
          <cell r="K94">
            <v>70760869.565217391</v>
          </cell>
          <cell r="L94">
            <v>70760869.565217391</v>
          </cell>
          <cell r="M94">
            <v>70760869.565217391</v>
          </cell>
          <cell r="N94">
            <v>70760869.565217391</v>
          </cell>
          <cell r="O94">
            <v>849130434.78260863</v>
          </cell>
        </row>
        <row r="95">
          <cell r="B95">
            <v>60879500.000000007</v>
          </cell>
          <cell r="C95">
            <v>0</v>
          </cell>
          <cell r="D95">
            <v>60879500.000000007</v>
          </cell>
          <cell r="E95">
            <v>34768000.000000007</v>
          </cell>
          <cell r="F95">
            <v>0</v>
          </cell>
          <cell r="G95">
            <v>34768000.000000007</v>
          </cell>
          <cell r="H95">
            <v>95647500.000000015</v>
          </cell>
          <cell r="I95">
            <v>0</v>
          </cell>
          <cell r="J95">
            <v>95647500.000000015</v>
          </cell>
          <cell r="K95">
            <v>12706521.739130436</v>
          </cell>
          <cell r="L95">
            <v>12706521.739130436</v>
          </cell>
          <cell r="M95">
            <v>12706521.739130436</v>
          </cell>
          <cell r="N95">
            <v>12706521.739130436</v>
          </cell>
          <cell r="O95">
            <v>76239130.434782609</v>
          </cell>
        </row>
        <row r="96">
          <cell r="B96">
            <v>18173743.55535863</v>
          </cell>
          <cell r="C96">
            <v>0</v>
          </cell>
          <cell r="D96">
            <v>18173743.55535863</v>
          </cell>
          <cell r="E96">
            <v>5191535.9446413508</v>
          </cell>
          <cell r="F96">
            <v>0</v>
          </cell>
          <cell r="G96">
            <v>5191535.9446413508</v>
          </cell>
          <cell r="H96">
            <v>23365279.499999981</v>
          </cell>
          <cell r="I96">
            <v>0</v>
          </cell>
          <cell r="J96">
            <v>23365279.499999981</v>
          </cell>
          <cell r="K96">
            <v>978389565.21739137</v>
          </cell>
          <cell r="L96">
            <v>937367826.0869565</v>
          </cell>
          <cell r="M96">
            <v>926074347.826087</v>
          </cell>
          <cell r="N96">
            <v>949948695.652174</v>
          </cell>
          <cell r="O96">
            <v>11552113913.043478</v>
          </cell>
        </row>
        <row r="97">
          <cell r="B97">
            <v>0</v>
          </cell>
          <cell r="C97">
            <v>0</v>
          </cell>
          <cell r="D97">
            <v>0</v>
          </cell>
          <cell r="E97">
            <v>0</v>
          </cell>
          <cell r="F97">
            <v>0</v>
          </cell>
          <cell r="G97">
            <v>0</v>
          </cell>
          <cell r="H97">
            <v>0</v>
          </cell>
          <cell r="I97">
            <v>0</v>
          </cell>
          <cell r="J97">
            <v>0</v>
          </cell>
        </row>
        <row r="98">
          <cell r="B98">
            <v>108160349.62071292</v>
          </cell>
          <cell r="C98">
            <v>0</v>
          </cell>
          <cell r="D98">
            <v>108160349.62071292</v>
          </cell>
          <cell r="E98">
            <v>48274310.879287072</v>
          </cell>
          <cell r="F98">
            <v>0</v>
          </cell>
          <cell r="G98">
            <v>48274310.879287072</v>
          </cell>
          <cell r="H98">
            <v>156434660.5</v>
          </cell>
          <cell r="I98">
            <v>0</v>
          </cell>
          <cell r="J98">
            <v>156434660.5</v>
          </cell>
        </row>
        <row r="99">
          <cell r="B99">
            <v>4749645348.3924303</v>
          </cell>
          <cell r="C99">
            <v>413794760.17063165</v>
          </cell>
          <cell r="D99">
            <v>5163440108.5630617</v>
          </cell>
          <cell r="E99">
            <v>576301566.05776906</v>
          </cell>
          <cell r="F99">
            <v>11163248.564397048</v>
          </cell>
          <cell r="G99">
            <v>587464814.62216616</v>
          </cell>
          <cell r="H99">
            <v>5325946914.4501991</v>
          </cell>
          <cell r="I99">
            <v>424958008.73502868</v>
          </cell>
          <cell r="J99">
            <v>5750904923.1852283</v>
          </cell>
          <cell r="K99">
            <v>940037608.69565225</v>
          </cell>
          <cell r="L99">
            <v>957878695.652174</v>
          </cell>
          <cell r="M99">
            <v>931721086.95652175</v>
          </cell>
          <cell r="N99">
            <v>938011521.7391305</v>
          </cell>
          <cell r="O99">
            <v>-11552113913.043478</v>
          </cell>
        </row>
        <row r="100">
          <cell r="B100">
            <v>372511608.1293087</v>
          </cell>
          <cell r="C100">
            <v>93942196.351107478</v>
          </cell>
          <cell r="D100">
            <v>466453804.4804163</v>
          </cell>
          <cell r="E100">
            <v>8901912.2031005621</v>
          </cell>
          <cell r="F100">
            <v>2749794.9138638228</v>
          </cell>
          <cell r="G100">
            <v>11651707.116964385</v>
          </cell>
          <cell r="H100">
            <v>381413520.33240926</v>
          </cell>
          <cell r="I100">
            <v>96691991.264971301</v>
          </cell>
          <cell r="J100">
            <v>478105511.5973807</v>
          </cell>
        </row>
        <row r="102">
          <cell r="B102">
            <v>7.2725535607613842E-2</v>
          </cell>
          <cell r="C102">
            <v>0.1821513761291754</v>
          </cell>
          <cell r="D102">
            <v>8.273547031476737E-2</v>
          </cell>
          <cell r="E102">
            <v>1.5211652927210224E-2</v>
          </cell>
          <cell r="F102">
            <v>0.19764150943396225</v>
          </cell>
          <cell r="G102">
            <v>1.944814855571253E-2</v>
          </cell>
          <cell r="H102">
            <v>6.6828356942019052E-2</v>
          </cell>
          <cell r="I102">
            <v>0.1825582767204216</v>
          </cell>
          <cell r="J102">
            <v>7.6656198766492059E-2</v>
          </cell>
        </row>
        <row r="104">
          <cell r="B104" t="str">
            <v>Product</v>
          </cell>
          <cell r="C104">
            <v>35977</v>
          </cell>
          <cell r="D104">
            <v>36008</v>
          </cell>
          <cell r="E104">
            <v>36039</v>
          </cell>
          <cell r="F104">
            <v>36070</v>
          </cell>
          <cell r="G104">
            <v>36101</v>
          </cell>
          <cell r="H104">
            <v>36132</v>
          </cell>
          <cell r="I104">
            <v>36163</v>
          </cell>
          <cell r="J104">
            <v>36194</v>
          </cell>
          <cell r="K104">
            <v>36225</v>
          </cell>
          <cell r="L104">
            <v>36256</v>
          </cell>
          <cell r="M104">
            <v>36287</v>
          </cell>
          <cell r="N104">
            <v>36318</v>
          </cell>
        </row>
        <row r="105">
          <cell r="B105">
            <v>28631303.66327627</v>
          </cell>
          <cell r="C105">
            <v>2939798.336723729</v>
          </cell>
          <cell r="D105">
            <v>31571102</v>
          </cell>
          <cell r="E105">
            <v>0</v>
          </cell>
          <cell r="F105">
            <v>0</v>
          </cell>
          <cell r="G105">
            <v>0</v>
          </cell>
          <cell r="H105">
            <v>28631303.66327627</v>
          </cell>
          <cell r="I105">
            <v>2939798.336723729</v>
          </cell>
          <cell r="J105">
            <v>31571102</v>
          </cell>
        </row>
        <row r="106">
          <cell r="B106">
            <v>26131153.932724353</v>
          </cell>
          <cell r="C106">
            <v>2468846.0672756531</v>
          </cell>
          <cell r="D106">
            <v>28600000.000000007</v>
          </cell>
          <cell r="E106">
            <v>16595257.600410657</v>
          </cell>
          <cell r="F106">
            <v>399742.39958934317</v>
          </cell>
          <cell r="G106">
            <v>16995000</v>
          </cell>
          <cell r="H106">
            <v>42726411.533135012</v>
          </cell>
          <cell r="I106">
            <v>2868588.4668649961</v>
          </cell>
          <cell r="J106">
            <v>45595000.000000007</v>
          </cell>
          <cell r="K106">
            <v>186648.19134000002</v>
          </cell>
          <cell r="L106">
            <v>186648.19134000002</v>
          </cell>
          <cell r="M106">
            <v>186648.19134000002</v>
          </cell>
          <cell r="N106">
            <v>186648.19134000002</v>
          </cell>
        </row>
        <row r="107">
          <cell r="B107">
            <v>58338201.244475268</v>
          </cell>
          <cell r="C107">
            <v>5990036.2555247191</v>
          </cell>
          <cell r="D107">
            <v>64328237.499999985</v>
          </cell>
          <cell r="E107">
            <v>0</v>
          </cell>
          <cell r="F107">
            <v>0</v>
          </cell>
          <cell r="G107">
            <v>0</v>
          </cell>
          <cell r="H107">
            <v>58338201.244475268</v>
          </cell>
          <cell r="I107">
            <v>5990036.2555247191</v>
          </cell>
          <cell r="J107">
            <v>64328237.499999985</v>
          </cell>
          <cell r="K107">
            <v>186648.19134000002</v>
          </cell>
          <cell r="L107">
            <v>186648.19134000002</v>
          </cell>
          <cell r="M107">
            <v>186648.19134000002</v>
          </cell>
          <cell r="N107">
            <v>186648.19134000002</v>
          </cell>
        </row>
        <row r="108">
          <cell r="B108">
            <v>16406424.918975938</v>
          </cell>
          <cell r="C108">
            <v>1684575.0810240638</v>
          </cell>
          <cell r="D108">
            <v>18091000</v>
          </cell>
          <cell r="E108">
            <v>0</v>
          </cell>
          <cell r="F108">
            <v>0</v>
          </cell>
          <cell r="G108">
            <v>0</v>
          </cell>
          <cell r="H108">
            <v>16406424.918975938</v>
          </cell>
          <cell r="I108">
            <v>1684575.0810240638</v>
          </cell>
          <cell r="J108">
            <v>18091000</v>
          </cell>
          <cell r="K108">
            <v>225024.45498000004</v>
          </cell>
          <cell r="L108">
            <v>225024.45498000004</v>
          </cell>
          <cell r="M108">
            <v>225024.45498000004</v>
          </cell>
          <cell r="N108">
            <v>225024.45498000004</v>
          </cell>
        </row>
        <row r="109">
          <cell r="B109">
            <v>129507083.75945182</v>
          </cell>
          <cell r="C109">
            <v>13083255.740548166</v>
          </cell>
          <cell r="D109">
            <v>142590339.5</v>
          </cell>
          <cell r="E109">
            <v>16595257.600410657</v>
          </cell>
          <cell r="F109">
            <v>399742.39958934317</v>
          </cell>
          <cell r="G109">
            <v>16995000</v>
          </cell>
          <cell r="H109">
            <v>146102341.35986248</v>
          </cell>
          <cell r="I109">
            <v>13482998.140137509</v>
          </cell>
          <cell r="J109">
            <v>159585339.5</v>
          </cell>
          <cell r="K109">
            <v>271981.38786000002</v>
          </cell>
          <cell r="L109">
            <v>271981.38786000002</v>
          </cell>
          <cell r="M109">
            <v>271981.38786000002</v>
          </cell>
          <cell r="N109">
            <v>271981.38786000002</v>
          </cell>
        </row>
        <row r="110">
          <cell r="B110">
            <v>243004524.36985689</v>
          </cell>
          <cell r="C110">
            <v>80858940.610559314</v>
          </cell>
          <cell r="D110">
            <v>323863464.9804163</v>
          </cell>
          <cell r="E110">
            <v>-7693345.3973100949</v>
          </cell>
          <cell r="F110">
            <v>2350052.5142744798</v>
          </cell>
          <cell r="G110">
            <v>-5343292.8830356151</v>
          </cell>
          <cell r="H110">
            <v>235311178.97254679</v>
          </cell>
          <cell r="I110">
            <v>83208993.124833792</v>
          </cell>
          <cell r="J110">
            <v>318520172.0973807</v>
          </cell>
          <cell r="K110">
            <v>271981.38786000002</v>
          </cell>
          <cell r="L110">
            <v>271981.38786000002</v>
          </cell>
          <cell r="M110">
            <v>271981.38786000002</v>
          </cell>
          <cell r="N110">
            <v>271981.38786000002</v>
          </cell>
        </row>
        <row r="111">
          <cell r="B111" t="str">
            <v>GLI - A/T</v>
          </cell>
          <cell r="C111">
            <v>320919.44430000003</v>
          </cell>
          <cell r="D111">
            <v>320919.44430000003</v>
          </cell>
          <cell r="E111">
            <v>320919.44430000003</v>
          </cell>
          <cell r="F111">
            <v>320919.44430000003</v>
          </cell>
          <cell r="G111">
            <v>320919.44430000003</v>
          </cell>
          <cell r="H111">
            <v>320919.44430000003</v>
          </cell>
          <cell r="I111">
            <v>320919.44430000003</v>
          </cell>
          <cell r="J111">
            <v>320919.44430000003</v>
          </cell>
          <cell r="K111">
            <v>320919.44430000003</v>
          </cell>
          <cell r="L111">
            <v>320919.44430000003</v>
          </cell>
          <cell r="M111">
            <v>320919.44430000003</v>
          </cell>
          <cell r="N111">
            <v>320919.44430000003</v>
          </cell>
        </row>
        <row r="112">
          <cell r="B112">
            <v>0</v>
          </cell>
          <cell r="C112">
            <v>30097948</v>
          </cell>
          <cell r="D112">
            <v>30097948</v>
          </cell>
          <cell r="E112">
            <v>0</v>
          </cell>
          <cell r="F112">
            <v>0</v>
          </cell>
          <cell r="G112">
            <v>0</v>
          </cell>
          <cell r="H112">
            <v>0</v>
          </cell>
          <cell r="I112">
            <v>30097948</v>
          </cell>
          <cell r="J112">
            <v>30097948</v>
          </cell>
          <cell r="K112">
            <v>320919.44430000003</v>
          </cell>
          <cell r="L112">
            <v>320919.44430000003</v>
          </cell>
          <cell r="M112">
            <v>320919.44430000003</v>
          </cell>
          <cell r="N112">
            <v>320919.44430000003</v>
          </cell>
        </row>
        <row r="113">
          <cell r="B113">
            <v>68400000</v>
          </cell>
          <cell r="C113">
            <v>0</v>
          </cell>
          <cell r="D113">
            <v>68400000</v>
          </cell>
          <cell r="E113">
            <v>5600000</v>
          </cell>
          <cell r="F113">
            <v>0</v>
          </cell>
          <cell r="G113">
            <v>5600000</v>
          </cell>
          <cell r="H113">
            <v>74000000</v>
          </cell>
          <cell r="I113">
            <v>0</v>
          </cell>
          <cell r="J113">
            <v>74000000</v>
          </cell>
          <cell r="K113">
            <v>271367.20806000003</v>
          </cell>
          <cell r="L113">
            <v>271367.20806000003</v>
          </cell>
          <cell r="M113">
            <v>271367.20806000003</v>
          </cell>
          <cell r="N113">
            <v>271367.20806000003</v>
          </cell>
        </row>
        <row r="114">
          <cell r="B114">
            <v>68400000</v>
          </cell>
          <cell r="C114">
            <v>30097948</v>
          </cell>
          <cell r="D114">
            <v>98497948</v>
          </cell>
          <cell r="E114">
            <v>5600000</v>
          </cell>
          <cell r="F114">
            <v>0</v>
          </cell>
          <cell r="G114">
            <v>5600000</v>
          </cell>
          <cell r="H114">
            <v>74000000</v>
          </cell>
          <cell r="I114">
            <v>30097948</v>
          </cell>
          <cell r="J114">
            <v>104097948</v>
          </cell>
          <cell r="K114">
            <v>271367.20806000003</v>
          </cell>
          <cell r="L114">
            <v>271367.20806000003</v>
          </cell>
          <cell r="M114">
            <v>271367.20806000003</v>
          </cell>
          <cell r="N114">
            <v>271367.20806000003</v>
          </cell>
        </row>
        <row r="115">
          <cell r="B115">
            <v>311404524.36985689</v>
          </cell>
          <cell r="C115">
            <v>110956888.61055931</v>
          </cell>
          <cell r="D115">
            <v>422361412.9804163</v>
          </cell>
          <cell r="E115">
            <v>-2093345.3973100949</v>
          </cell>
          <cell r="F115">
            <v>2350052.5142744798</v>
          </cell>
          <cell r="G115">
            <v>256707.11696438491</v>
          </cell>
          <cell r="H115">
            <v>309311178.97254682</v>
          </cell>
          <cell r="I115">
            <v>113306941.12483379</v>
          </cell>
          <cell r="J115">
            <v>422618120.0973807</v>
          </cell>
          <cell r="K115">
            <v>271367.20806000003</v>
          </cell>
          <cell r="L115">
            <v>271367.20806000003</v>
          </cell>
          <cell r="M115">
            <v>271367.20806000003</v>
          </cell>
          <cell r="N115">
            <v>271367.20806000003</v>
          </cell>
        </row>
        <row r="116">
          <cell r="B116">
            <v>0</v>
          </cell>
          <cell r="C116">
            <v>275632.34556000005</v>
          </cell>
          <cell r="D116">
            <v>275632.34556000005</v>
          </cell>
          <cell r="E116">
            <v>275632.34556000005</v>
          </cell>
          <cell r="F116">
            <v>271367.20806000003</v>
          </cell>
          <cell r="G116">
            <v>271367.20806000003</v>
          </cell>
          <cell r="H116">
            <v>271367.20806000003</v>
          </cell>
          <cell r="I116">
            <v>271367.20806000003</v>
          </cell>
          <cell r="J116">
            <v>271367.20806000003</v>
          </cell>
          <cell r="K116">
            <v>271367.20806000003</v>
          </cell>
          <cell r="L116">
            <v>271367.20806000003</v>
          </cell>
          <cell r="M116">
            <v>271367.20806000003</v>
          </cell>
          <cell r="N116">
            <v>271367.20806000003</v>
          </cell>
        </row>
        <row r="117">
          <cell r="B117">
            <v>0</v>
          </cell>
          <cell r="C117">
            <v>0</v>
          </cell>
          <cell r="D117">
            <v>0</v>
          </cell>
          <cell r="E117">
            <v>0</v>
          </cell>
          <cell r="F117">
            <v>0</v>
          </cell>
          <cell r="G117">
            <v>0</v>
          </cell>
          <cell r="H117">
            <v>0</v>
          </cell>
          <cell r="I117">
            <v>0</v>
          </cell>
          <cell r="J117">
            <v>0</v>
          </cell>
          <cell r="K117">
            <v>373139.95056000008</v>
          </cell>
          <cell r="L117">
            <v>373139.95056000008</v>
          </cell>
          <cell r="M117">
            <v>373139.95056000008</v>
          </cell>
          <cell r="N117">
            <v>373139.95056000008</v>
          </cell>
        </row>
        <row r="118">
          <cell r="B118">
            <v>2948262.3495776374</v>
          </cell>
          <cell r="C118">
            <v>302152.07955382654</v>
          </cell>
          <cell r="D118">
            <v>3250414.4291314641</v>
          </cell>
          <cell r="E118">
            <v>341411.63835720194</v>
          </cell>
          <cell r="F118">
            <v>8173.9325113344839</v>
          </cell>
          <cell r="G118">
            <v>349585.57086853642</v>
          </cell>
          <cell r="H118">
            <v>3289673.9879348394</v>
          </cell>
          <cell r="I118">
            <v>310326.01206516102</v>
          </cell>
          <cell r="J118">
            <v>3600000.0000000005</v>
          </cell>
          <cell r="K118">
            <v>371846.25088000007</v>
          </cell>
          <cell r="L118">
            <v>371846.25088000007</v>
          </cell>
          <cell r="M118">
            <v>371846.25088000007</v>
          </cell>
          <cell r="N118">
            <v>371846.25088000007</v>
          </cell>
        </row>
        <row r="119">
          <cell r="B119" t="str">
            <v>Cuore - CL</v>
          </cell>
          <cell r="C119">
            <v>134495.40234</v>
          </cell>
          <cell r="D119">
            <v>134495.40234</v>
          </cell>
          <cell r="E119">
            <v>134495.40234</v>
          </cell>
          <cell r="F119">
            <v>134495.40234</v>
          </cell>
          <cell r="G119">
            <v>134495.40234</v>
          </cell>
          <cell r="H119">
            <v>0</v>
          </cell>
          <cell r="I119">
            <v>0</v>
          </cell>
          <cell r="J119">
            <v>0</v>
          </cell>
          <cell r="K119">
            <v>134495.40234</v>
          </cell>
          <cell r="L119">
            <v>134495.40234</v>
          </cell>
          <cell r="M119">
            <v>134495.40234</v>
          </cell>
          <cell r="N119">
            <v>134495.40234</v>
          </cell>
        </row>
        <row r="120">
          <cell r="B120" t="str">
            <v>Cuore - Cl+AC</v>
          </cell>
          <cell r="C120">
            <v>134495.40234</v>
          </cell>
          <cell r="D120">
            <v>134495.40234</v>
          </cell>
          <cell r="E120">
            <v>134495.40234</v>
          </cell>
          <cell r="F120">
            <v>134495.40234</v>
          </cell>
          <cell r="G120">
            <v>0</v>
          </cell>
          <cell r="H120">
            <v>0</v>
          </cell>
          <cell r="I120">
            <v>0</v>
          </cell>
          <cell r="J120">
            <v>0</v>
          </cell>
          <cell r="K120">
            <v>134495.40234</v>
          </cell>
          <cell r="L120">
            <v>134495.40234</v>
          </cell>
          <cell r="M120">
            <v>134495.40234</v>
          </cell>
          <cell r="N120">
            <v>134495.40234</v>
          </cell>
        </row>
        <row r="121">
          <cell r="B121">
            <v>2047404.4094289145</v>
          </cell>
          <cell r="C121">
            <v>209827.83302349065</v>
          </cell>
          <cell r="D121">
            <v>2257232.2424524054</v>
          </cell>
          <cell r="E121">
            <v>237091.41552583475</v>
          </cell>
          <cell r="F121">
            <v>5676.3420217600587</v>
          </cell>
          <cell r="G121">
            <v>242767.75754759481</v>
          </cell>
          <cell r="H121">
            <v>2284495.8249547491</v>
          </cell>
          <cell r="I121">
            <v>215504.17504525071</v>
          </cell>
          <cell r="J121">
            <v>2500000</v>
          </cell>
          <cell r="K121">
            <v>134495.40234</v>
          </cell>
          <cell r="L121">
            <v>134495.40234</v>
          </cell>
          <cell r="M121">
            <v>134495.40234</v>
          </cell>
          <cell r="N121">
            <v>134495.40234</v>
          </cell>
        </row>
        <row r="122">
          <cell r="B122">
            <v>19244326.139099281</v>
          </cell>
          <cell r="C122">
            <v>1998362.1763423786</v>
          </cell>
          <cell r="D122">
            <v>21242688.315441661</v>
          </cell>
          <cell r="E122">
            <v>-16782.310572591134</v>
          </cell>
          <cell r="F122">
            <v>0</v>
          </cell>
          <cell r="G122">
            <v>-16782.310572591134</v>
          </cell>
          <cell r="H122">
            <v>19227543.828526691</v>
          </cell>
          <cell r="I122">
            <v>1998362.1763423786</v>
          </cell>
          <cell r="J122">
            <v>21225906.00486907</v>
          </cell>
          <cell r="K122">
            <v>134495.40234</v>
          </cell>
          <cell r="L122">
            <v>134495.40234</v>
          </cell>
          <cell r="M122">
            <v>134495.40234</v>
          </cell>
          <cell r="N122">
            <v>134495.40234</v>
          </cell>
        </row>
        <row r="123">
          <cell r="B123">
            <v>8072221.5598678328</v>
          </cell>
          <cell r="C123">
            <v>0</v>
          </cell>
          <cell r="D123">
            <v>8072221.5598678328</v>
          </cell>
          <cell r="E123">
            <v>-6377.2780175846292</v>
          </cell>
          <cell r="F123">
            <v>0</v>
          </cell>
          <cell r="G123">
            <v>-6377.2780175846292</v>
          </cell>
          <cell r="H123">
            <v>8065844.2818502486</v>
          </cell>
          <cell r="I123">
            <v>0</v>
          </cell>
          <cell r="J123">
            <v>8065844.2818502486</v>
          </cell>
        </row>
        <row r="124">
          <cell r="B124">
            <v>32312214.457973666</v>
          </cell>
          <cell r="C124">
            <v>2510342.0889196959</v>
          </cell>
          <cell r="D124">
            <v>34822556.546893358</v>
          </cell>
          <cell r="E124">
            <v>555343.46529286099</v>
          </cell>
          <cell r="F124">
            <v>13850.274533094544</v>
          </cell>
          <cell r="G124">
            <v>569193.73982595548</v>
          </cell>
          <cell r="H124">
            <v>32867557.923266526</v>
          </cell>
          <cell r="I124">
            <v>2524192.3634527903</v>
          </cell>
          <cell r="J124">
            <v>35391750.286719315</v>
          </cell>
        </row>
        <row r="125">
          <cell r="B125">
            <v>279092309.91188323</v>
          </cell>
          <cell r="C125">
            <v>108446546.52163962</v>
          </cell>
          <cell r="D125">
            <v>387538856.43352294</v>
          </cell>
          <cell r="E125">
            <v>-2648688.8626029557</v>
          </cell>
          <cell r="F125">
            <v>2336202.2397413854</v>
          </cell>
          <cell r="G125">
            <v>-312486.62286157021</v>
          </cell>
          <cell r="H125">
            <v>276443621.04928029</v>
          </cell>
          <cell r="I125">
            <v>110782748.761381</v>
          </cell>
          <cell r="J125">
            <v>387226369.81066138</v>
          </cell>
        </row>
        <row r="126">
          <cell r="B126" t="str">
            <v>Product</v>
          </cell>
          <cell r="C126">
            <v>35977</v>
          </cell>
          <cell r="D126">
            <v>36008</v>
          </cell>
          <cell r="E126">
            <v>36039</v>
          </cell>
          <cell r="F126">
            <v>36070</v>
          </cell>
          <cell r="G126">
            <v>36101</v>
          </cell>
          <cell r="H126">
            <v>36132</v>
          </cell>
          <cell r="I126">
            <v>36163</v>
          </cell>
          <cell r="J126">
            <v>36194</v>
          </cell>
          <cell r="K126">
            <v>36225</v>
          </cell>
          <cell r="L126">
            <v>36256</v>
          </cell>
          <cell r="M126">
            <v>36287</v>
          </cell>
          <cell r="N126">
            <v>36318</v>
          </cell>
        </row>
        <row r="128">
          <cell r="B128">
            <v>0</v>
          </cell>
          <cell r="C128">
            <v>24201458.568498768</v>
          </cell>
          <cell r="D128">
            <v>24201458.568498768</v>
          </cell>
          <cell r="E128">
            <v>0</v>
          </cell>
          <cell r="F128">
            <v>669794.91386382282</v>
          </cell>
          <cell r="G128">
            <v>669794.91386382282</v>
          </cell>
          <cell r="H128">
            <v>0</v>
          </cell>
          <cell r="I128">
            <v>24871253.482362591</v>
          </cell>
          <cell r="J128">
            <v>24871253.482362591</v>
          </cell>
          <cell r="K128">
            <v>70457.540606837661</v>
          </cell>
          <cell r="L128">
            <v>70457.540606837661</v>
          </cell>
          <cell r="M128">
            <v>70457.540606837661</v>
          </cell>
          <cell r="N128">
            <v>70457.540606837661</v>
          </cell>
          <cell r="O128">
            <v>0</v>
          </cell>
        </row>
        <row r="129">
          <cell r="B129">
            <v>108216590.26915957</v>
          </cell>
          <cell r="C129">
            <v>1260567</v>
          </cell>
          <cell r="D129">
            <v>109477157.26915957</v>
          </cell>
          <cell r="E129">
            <v>-927041.10191104526</v>
          </cell>
          <cell r="F129">
            <v>0</v>
          </cell>
          <cell r="G129">
            <v>-927041.10191104526</v>
          </cell>
          <cell r="H129">
            <v>107289549.16724853</v>
          </cell>
          <cell r="I129">
            <v>1260567</v>
          </cell>
          <cell r="J129">
            <v>108550116.16724853</v>
          </cell>
          <cell r="K129">
            <v>70457.540606837661</v>
          </cell>
          <cell r="L129">
            <v>70457.540606837661</v>
          </cell>
          <cell r="M129">
            <v>70457.540606837661</v>
          </cell>
          <cell r="N129">
            <v>70457.540606837661</v>
          </cell>
          <cell r="O129">
            <v>0</v>
          </cell>
        </row>
        <row r="130">
          <cell r="B130">
            <v>0</v>
          </cell>
          <cell r="C130">
            <v>0</v>
          </cell>
          <cell r="D130">
            <v>0</v>
          </cell>
          <cell r="E130">
            <v>0</v>
          </cell>
          <cell r="F130">
            <v>0</v>
          </cell>
          <cell r="G130">
            <v>0</v>
          </cell>
          <cell r="H130">
            <v>0</v>
          </cell>
          <cell r="I130">
            <v>0</v>
          </cell>
          <cell r="J130">
            <v>0</v>
          </cell>
          <cell r="K130">
            <v>84841.334002636053</v>
          </cell>
          <cell r="L130">
            <v>84841.334002636053</v>
          </cell>
          <cell r="M130">
            <v>84841.334002636053</v>
          </cell>
          <cell r="N130">
            <v>84841.334002636053</v>
          </cell>
          <cell r="O130" t="e">
            <v>#REF!</v>
          </cell>
        </row>
        <row r="131">
          <cell r="B131">
            <v>0</v>
          </cell>
          <cell r="C131">
            <v>0</v>
          </cell>
          <cell r="D131">
            <v>0</v>
          </cell>
          <cell r="E131">
            <v>0</v>
          </cell>
          <cell r="F131">
            <v>0</v>
          </cell>
          <cell r="G131">
            <v>0</v>
          </cell>
          <cell r="H131">
            <v>0</v>
          </cell>
          <cell r="I131">
            <v>0</v>
          </cell>
          <cell r="J131">
            <v>0</v>
          </cell>
          <cell r="K131">
            <v>102441.24491064579</v>
          </cell>
          <cell r="L131">
            <v>102441.24491064579</v>
          </cell>
          <cell r="M131">
            <v>102441.24491064579</v>
          </cell>
          <cell r="N131">
            <v>102441.24491064579</v>
          </cell>
          <cell r="O131">
            <v>0</v>
          </cell>
        </row>
        <row r="132">
          <cell r="B132">
            <v>108216590.26915957</v>
          </cell>
          <cell r="C132">
            <v>25462025.568498768</v>
          </cell>
          <cell r="D132">
            <v>133678615.83765835</v>
          </cell>
          <cell r="E132">
            <v>-927041.10191104526</v>
          </cell>
          <cell r="F132">
            <v>669794.91386382282</v>
          </cell>
          <cell r="G132">
            <v>-257246.18804722244</v>
          </cell>
          <cell r="H132">
            <v>107289549.16724853</v>
          </cell>
          <cell r="I132">
            <v>26131820.482362591</v>
          </cell>
          <cell r="J132">
            <v>133421369.64961113</v>
          </cell>
          <cell r="K132">
            <v>102441.24491064579</v>
          </cell>
          <cell r="L132">
            <v>102441.24491064579</v>
          </cell>
          <cell r="M132">
            <v>102441.24491064579</v>
          </cell>
          <cell r="N132">
            <v>102441.24491064579</v>
          </cell>
          <cell r="O132">
            <v>0</v>
          </cell>
        </row>
        <row r="133">
          <cell r="B133" t="str">
            <v>GLI - A/T</v>
          </cell>
          <cell r="C133">
            <v>120783.70001852614</v>
          </cell>
          <cell r="D133">
            <v>120783.70001852614</v>
          </cell>
          <cell r="E133">
            <v>120783.70001852614</v>
          </cell>
          <cell r="F133">
            <v>120783.70001852614</v>
          </cell>
          <cell r="G133">
            <v>120783.70001852614</v>
          </cell>
          <cell r="H133">
            <v>120783.70001852614</v>
          </cell>
          <cell r="I133">
            <v>120783.70001852614</v>
          </cell>
          <cell r="J133">
            <v>120783.70001852614</v>
          </cell>
          <cell r="K133">
            <v>120783.70001852614</v>
          </cell>
          <cell r="L133">
            <v>120783.70001852614</v>
          </cell>
          <cell r="M133">
            <v>120783.70001852614</v>
          </cell>
          <cell r="N133">
            <v>120783.70001852614</v>
          </cell>
          <cell r="O133">
            <v>0</v>
          </cell>
        </row>
        <row r="134">
          <cell r="B134">
            <v>170875719.64272368</v>
          </cell>
          <cell r="C134">
            <v>82984520.953140855</v>
          </cell>
          <cell r="D134">
            <v>253860240.59586459</v>
          </cell>
          <cell r="E134">
            <v>-1721647.7606919105</v>
          </cell>
          <cell r="F134">
            <v>1666407.3258775626</v>
          </cell>
          <cell r="G134">
            <v>-55240.434814347769</v>
          </cell>
          <cell r="H134">
            <v>169154071.88203177</v>
          </cell>
          <cell r="I134">
            <v>84650928.279018417</v>
          </cell>
          <cell r="J134">
            <v>253805000.16105026</v>
          </cell>
          <cell r="K134">
            <v>120783.70001852614</v>
          </cell>
          <cell r="L134">
            <v>120783.70001852614</v>
          </cell>
          <cell r="M134">
            <v>120783.70001852614</v>
          </cell>
          <cell r="N134">
            <v>120783.70001852614</v>
          </cell>
          <cell r="O134">
            <v>0</v>
          </cell>
        </row>
        <row r="135">
          <cell r="B135" t="str">
            <v>2.0 D</v>
          </cell>
          <cell r="C135">
            <v>103809.65903626854</v>
          </cell>
          <cell r="D135">
            <v>103809.65903626854</v>
          </cell>
          <cell r="E135">
            <v>103809.65903626854</v>
          </cell>
          <cell r="F135">
            <v>102211.04440353165</v>
          </cell>
          <cell r="G135">
            <v>102211.04440353165</v>
          </cell>
          <cell r="H135">
            <v>102211.04440353165</v>
          </cell>
          <cell r="I135">
            <v>102211.04440353165</v>
          </cell>
          <cell r="J135">
            <v>102211.04440353165</v>
          </cell>
          <cell r="K135">
            <v>102211.04440353165</v>
          </cell>
          <cell r="L135">
            <v>102211.04440353165</v>
          </cell>
          <cell r="M135">
            <v>102211.04440353165</v>
          </cell>
          <cell r="N135">
            <v>102211.04440353165</v>
          </cell>
          <cell r="O135">
            <v>0</v>
          </cell>
        </row>
        <row r="136">
          <cell r="B136" t="str">
            <v>INDUS MOTOR COMPANY LIMITED</v>
          </cell>
          <cell r="C136">
            <v>103809.65903626854</v>
          </cell>
          <cell r="D136">
            <v>103809.65903626854</v>
          </cell>
          <cell r="E136">
            <v>103809.65903626854</v>
          </cell>
          <cell r="F136">
            <v>102211.04440353165</v>
          </cell>
          <cell r="G136">
            <v>102211.04440353165</v>
          </cell>
          <cell r="H136">
            <v>102211.04440353165</v>
          </cell>
          <cell r="I136">
            <v>102211.04440353165</v>
          </cell>
          <cell r="J136">
            <v>102211.04440353165</v>
          </cell>
          <cell r="K136">
            <v>102211.04440353165</v>
          </cell>
          <cell r="L136">
            <v>102211.04440353165</v>
          </cell>
          <cell r="M136">
            <v>102211.04440353165</v>
          </cell>
          <cell r="N136">
            <v>102211.04440353165</v>
          </cell>
          <cell r="O136">
            <v>0</v>
          </cell>
        </row>
        <row r="137">
          <cell r="B137" t="str">
            <v>Parts &amp; Oil Operations - Toyota &amp; Daihatsu</v>
          </cell>
          <cell r="C137">
            <v>103809.65903626854</v>
          </cell>
          <cell r="D137">
            <v>103809.65903626854</v>
          </cell>
          <cell r="E137">
            <v>103809.65903626854</v>
          </cell>
          <cell r="F137">
            <v>102211.04440353165</v>
          </cell>
          <cell r="G137">
            <v>102211.04440353165</v>
          </cell>
          <cell r="H137">
            <v>102211.04440353165</v>
          </cell>
          <cell r="I137">
            <v>102211.04440353165</v>
          </cell>
          <cell r="J137">
            <v>102211.04440353165</v>
          </cell>
          <cell r="K137">
            <v>102211.04440353165</v>
          </cell>
          <cell r="L137">
            <v>102211.04440353165</v>
          </cell>
          <cell r="M137">
            <v>102211.04440353165</v>
          </cell>
          <cell r="N137">
            <v>102211.04440353165</v>
          </cell>
          <cell r="O137">
            <v>0</v>
          </cell>
        </row>
        <row r="138">
          <cell r="B138">
            <v>0</v>
          </cell>
          <cell r="C138">
            <v>103809.65903626854</v>
          </cell>
          <cell r="D138">
            <v>103809.65903626854</v>
          </cell>
          <cell r="E138">
            <v>103809.65903626854</v>
          </cell>
          <cell r="F138">
            <v>102211.04440353165</v>
          </cell>
          <cell r="G138">
            <v>102211.04440353165</v>
          </cell>
          <cell r="H138">
            <v>102211.04440353165</v>
          </cell>
          <cell r="I138">
            <v>102211.04440353165</v>
          </cell>
          <cell r="J138">
            <v>102211.04440353165</v>
          </cell>
          <cell r="K138">
            <v>102211.04440353165</v>
          </cell>
          <cell r="L138">
            <v>102211.04440353165</v>
          </cell>
          <cell r="M138">
            <v>102211.04440353165</v>
          </cell>
          <cell r="N138">
            <v>102211.04440353165</v>
          </cell>
          <cell r="O138">
            <v>0</v>
          </cell>
        </row>
        <row r="139">
          <cell r="B139" t="str">
            <v>Hilux  4 X 2 Std</v>
          </cell>
          <cell r="C139">
            <v>83409.564184176721</v>
          </cell>
          <cell r="D139" t="str">
            <v>Budget                  2001 ~ 2002</v>
          </cell>
          <cell r="E139">
            <v>83409.564184176721</v>
          </cell>
          <cell r="F139" t="str">
            <v>Actual                    2000~ 2001</v>
          </cell>
          <cell r="G139">
            <v>83409.564184176721</v>
          </cell>
          <cell r="H139" t="str">
            <v>Variance</v>
          </cell>
          <cell r="I139">
            <v>83409.564184176721</v>
          </cell>
          <cell r="J139">
            <v>83409.564184176721</v>
          </cell>
          <cell r="K139">
            <v>83409.564184176721</v>
          </cell>
          <cell r="L139">
            <v>83409.564184176721</v>
          </cell>
          <cell r="M139">
            <v>83409.564184176721</v>
          </cell>
          <cell r="N139">
            <v>83409.564184176721</v>
          </cell>
          <cell r="O139">
            <v>0</v>
          </cell>
        </row>
        <row r="140">
          <cell r="B140" t="str">
            <v>Hilux  4 X 2 Dless</v>
          </cell>
          <cell r="C140">
            <v>83409.564184176721</v>
          </cell>
          <cell r="D140">
            <v>83409.564184176721</v>
          </cell>
          <cell r="E140">
            <v>83409.564184176721</v>
          </cell>
          <cell r="F140">
            <v>83409.564184176721</v>
          </cell>
          <cell r="G140">
            <v>83409.564184176721</v>
          </cell>
          <cell r="H140">
            <v>83409.564184176721</v>
          </cell>
          <cell r="I140">
            <v>83409.564184176721</v>
          </cell>
          <cell r="J140">
            <v>83409.564184176721</v>
          </cell>
          <cell r="K140">
            <v>83409.564184176721</v>
          </cell>
          <cell r="L140">
            <v>83409.564184176721</v>
          </cell>
          <cell r="M140">
            <v>83409.564184176721</v>
          </cell>
          <cell r="N140">
            <v>83409.564184176721</v>
          </cell>
          <cell r="O140">
            <v>0</v>
          </cell>
        </row>
        <row r="141">
          <cell r="B141" t="str">
            <v>Cuore - CL</v>
          </cell>
          <cell r="C141">
            <v>50910.172759156616</v>
          </cell>
          <cell r="D141">
            <v>50910.172759156616</v>
          </cell>
          <cell r="E141">
            <v>50910.172759156616</v>
          </cell>
          <cell r="F141">
            <v>50910.172759156616</v>
          </cell>
          <cell r="G141">
            <v>50910.172759156616</v>
          </cell>
          <cell r="H141">
            <v>50910.172759156616</v>
          </cell>
          <cell r="I141">
            <v>50910.172759156616</v>
          </cell>
          <cell r="J141">
            <v>50910.172759156616</v>
          </cell>
          <cell r="K141">
            <v>50910.172759156616</v>
          </cell>
          <cell r="L141">
            <v>50910.172759156616</v>
          </cell>
          <cell r="M141">
            <v>50910.172759156616</v>
          </cell>
          <cell r="N141">
            <v>50910.172759156616</v>
          </cell>
          <cell r="O141">
            <v>0</v>
          </cell>
        </row>
        <row r="142">
          <cell r="B142" t="str">
            <v>Net Sales - Toyota Parts &amp; Oil</v>
          </cell>
          <cell r="C142">
            <v>50910.172759156616</v>
          </cell>
          <cell r="D142">
            <v>451053043.47826093</v>
          </cell>
          <cell r="E142">
            <v>50910.172759156616</v>
          </cell>
          <cell r="F142">
            <v>163505000</v>
          </cell>
          <cell r="G142">
            <v>50910.172759156616</v>
          </cell>
          <cell r="H142">
            <v>287548043.47826093</v>
          </cell>
          <cell r="I142">
            <v>50910.172759156616</v>
          </cell>
          <cell r="J142">
            <v>50910.172759156616</v>
          </cell>
          <cell r="K142">
            <v>50910.172759156616</v>
          </cell>
          <cell r="L142">
            <v>50910.172759156616</v>
          </cell>
          <cell r="M142">
            <v>50910.172759156616</v>
          </cell>
          <cell r="N142">
            <v>50910.172759156616</v>
          </cell>
          <cell r="O142">
            <v>0</v>
          </cell>
        </row>
        <row r="143">
          <cell r="B143" t="str">
            <v>Net Sales - Daihatsu Parts</v>
          </cell>
          <cell r="C143">
            <v>50910.172759156616</v>
          </cell>
          <cell r="D143">
            <v>34782608.695652179</v>
          </cell>
          <cell r="E143">
            <v>50910.172759156616</v>
          </cell>
          <cell r="F143">
            <v>0</v>
          </cell>
          <cell r="G143">
            <v>50910.172759156616</v>
          </cell>
          <cell r="H143">
            <v>34782608.695652179</v>
          </cell>
          <cell r="I143">
            <v>50910.172759156616</v>
          </cell>
          <cell r="J143">
            <v>50910.172759156616</v>
          </cell>
          <cell r="K143">
            <v>50910.172759156616</v>
          </cell>
          <cell r="L143">
            <v>50910.172759156616</v>
          </cell>
          <cell r="M143">
            <v>50910.172759156616</v>
          </cell>
          <cell r="N143">
            <v>50910.172759156616</v>
          </cell>
          <cell r="O143">
            <v>0</v>
          </cell>
        </row>
        <row r="144">
          <cell r="B144" t="str">
            <v>Cuore - CX Sunroof</v>
          </cell>
          <cell r="C144">
            <v>50910.172759156616</v>
          </cell>
          <cell r="D144">
            <v>485835652.17391312</v>
          </cell>
          <cell r="E144">
            <v>50910.172759156616</v>
          </cell>
          <cell r="F144">
            <v>163505000</v>
          </cell>
          <cell r="G144">
            <v>50910.172759156616</v>
          </cell>
          <cell r="H144">
            <v>322330652.17391312</v>
          </cell>
          <cell r="I144">
            <v>50910.172759156616</v>
          </cell>
          <cell r="J144">
            <v>50910.172759156616</v>
          </cell>
          <cell r="K144">
            <v>50910.172759156616</v>
          </cell>
          <cell r="L144">
            <v>50910.172759156616</v>
          </cell>
          <cell r="M144">
            <v>50910.172759156616</v>
          </cell>
          <cell r="N144">
            <v>50910.172759156616</v>
          </cell>
        </row>
        <row r="146">
          <cell r="B146" t="str">
            <v>Cost of Sales - Toyota Parts &amp; Oil</v>
          </cell>
          <cell r="D146">
            <v>386134609.9015587</v>
          </cell>
          <cell r="F146">
            <v>134438000</v>
          </cell>
          <cell r="H146">
            <v>-251696609.9015587</v>
          </cell>
        </row>
        <row r="147">
          <cell r="B147" t="str">
            <v>Cost of Sales - Daihatsu Parts</v>
          </cell>
          <cell r="D147">
            <v>27908121.410992622</v>
          </cell>
          <cell r="F147">
            <v>0</v>
          </cell>
          <cell r="H147">
            <v>-27908121.410992622</v>
          </cell>
        </row>
        <row r="148">
          <cell r="B148" t="str">
            <v>Product</v>
          </cell>
          <cell r="C148">
            <v>35977</v>
          </cell>
          <cell r="D148">
            <v>414042731.31255132</v>
          </cell>
          <cell r="E148">
            <v>36039</v>
          </cell>
          <cell r="F148">
            <v>134438000</v>
          </cell>
          <cell r="G148">
            <v>36101</v>
          </cell>
          <cell r="H148">
            <v>-279604731.31255132</v>
          </cell>
          <cell r="I148">
            <v>36163</v>
          </cell>
          <cell r="J148">
            <v>36194</v>
          </cell>
          <cell r="K148">
            <v>36225</v>
          </cell>
          <cell r="L148">
            <v>36256</v>
          </cell>
          <cell r="M148">
            <v>36287</v>
          </cell>
          <cell r="N148">
            <v>36318</v>
          </cell>
        </row>
        <row r="150">
          <cell r="B150" t="str">
            <v>Gross Profit - Parts &amp; Oil</v>
          </cell>
          <cell r="C150">
            <v>261146.48864729228</v>
          </cell>
          <cell r="D150">
            <v>64918433.576702222</v>
          </cell>
          <cell r="E150">
            <v>261146.48864729228</v>
          </cell>
          <cell r="F150">
            <v>29067000</v>
          </cell>
          <cell r="G150">
            <v>257105.73194683768</v>
          </cell>
          <cell r="H150">
            <v>35851433.576702222</v>
          </cell>
          <cell r="I150">
            <v>257105.73194683768</v>
          </cell>
          <cell r="J150">
            <v>257105.73194683768</v>
          </cell>
          <cell r="K150">
            <v>257105.73194683768</v>
          </cell>
          <cell r="L150">
            <v>257105.73194683768</v>
          </cell>
          <cell r="M150">
            <v>257105.73194683768</v>
          </cell>
          <cell r="N150">
            <v>257105.73194683768</v>
          </cell>
        </row>
        <row r="151">
          <cell r="B151" t="str">
            <v>Gross Profit - Daihatsu Parts</v>
          </cell>
          <cell r="C151">
            <v>261146.48864729228</v>
          </cell>
          <cell r="D151">
            <v>6874487.284659557</v>
          </cell>
          <cell r="E151">
            <v>261146.48864729228</v>
          </cell>
          <cell r="F151">
            <v>0</v>
          </cell>
          <cell r="G151">
            <v>257105.73194683768</v>
          </cell>
          <cell r="H151">
            <v>6874487.284659557</v>
          </cell>
          <cell r="I151">
            <v>257105.73194683768</v>
          </cell>
          <cell r="J151">
            <v>257105.73194683768</v>
          </cell>
          <cell r="K151">
            <v>257105.73194683768</v>
          </cell>
          <cell r="L151">
            <v>257105.73194683768</v>
          </cell>
          <cell r="M151">
            <v>257105.73194683768</v>
          </cell>
          <cell r="N151">
            <v>257105.73194683768</v>
          </cell>
        </row>
        <row r="152">
          <cell r="B152" t="str">
            <v>GL</v>
          </cell>
          <cell r="C152">
            <v>314720.61490225716</v>
          </cell>
          <cell r="D152">
            <v>314720.61490225716</v>
          </cell>
          <cell r="E152">
            <v>314720.61490225716</v>
          </cell>
          <cell r="F152">
            <v>309865.78898263606</v>
          </cell>
          <cell r="G152">
            <v>309865.78898263606</v>
          </cell>
          <cell r="H152">
            <v>309865.78898263606</v>
          </cell>
          <cell r="I152">
            <v>309865.78898263606</v>
          </cell>
          <cell r="J152">
            <v>309865.78898263606</v>
          </cell>
          <cell r="K152">
            <v>309865.78898263606</v>
          </cell>
          <cell r="L152">
            <v>309865.78898263606</v>
          </cell>
          <cell r="M152">
            <v>309865.78898263606</v>
          </cell>
          <cell r="N152">
            <v>309865.78898263606</v>
          </cell>
        </row>
        <row r="153">
          <cell r="B153" t="str">
            <v>Total Gross Profit Parts &amp; Oil</v>
          </cell>
          <cell r="C153">
            <v>380307.31398791802</v>
          </cell>
          <cell r="D153">
            <v>71792920.861361772</v>
          </cell>
          <cell r="E153">
            <v>380307.31398791802</v>
          </cell>
          <cell r="F153">
            <v>29067000</v>
          </cell>
          <cell r="G153">
            <v>374422.63277064578</v>
          </cell>
          <cell r="H153">
            <v>42725920.861361779</v>
          </cell>
          <cell r="I153">
            <v>374422.63277064578</v>
          </cell>
          <cell r="J153">
            <v>374422.63277064578</v>
          </cell>
          <cell r="K153">
            <v>374422.63277064578</v>
          </cell>
          <cell r="L153">
            <v>374422.63277064578</v>
          </cell>
          <cell r="M153">
            <v>374422.63277064578</v>
          </cell>
          <cell r="N153">
            <v>374422.63277064578</v>
          </cell>
        </row>
        <row r="154">
          <cell r="B154" t="str">
            <v>XE LTD</v>
          </cell>
          <cell r="C154">
            <v>380307.31398791802</v>
          </cell>
          <cell r="D154">
            <v>380307.31398791802</v>
          </cell>
          <cell r="E154">
            <v>380307.31398791802</v>
          </cell>
          <cell r="F154">
            <v>374422.63277064578</v>
          </cell>
          <cell r="G154">
            <v>374422.63277064578</v>
          </cell>
          <cell r="H154">
            <v>374422.63277064578</v>
          </cell>
          <cell r="I154">
            <v>374422.63277064578</v>
          </cell>
          <cell r="J154">
            <v>374422.63277064578</v>
          </cell>
          <cell r="K154">
            <v>374422.63277064578</v>
          </cell>
          <cell r="L154">
            <v>374422.63277064578</v>
          </cell>
          <cell r="M154">
            <v>374422.63277064578</v>
          </cell>
          <cell r="N154">
            <v>374422.63277064578</v>
          </cell>
        </row>
        <row r="155">
          <cell r="B155" t="str">
            <v>GLI - A/T</v>
          </cell>
          <cell r="C155">
            <v>441703.14431852615</v>
          </cell>
          <cell r="D155">
            <v>441703.14431852615</v>
          </cell>
          <cell r="E155">
            <v>441703.14431852615</v>
          </cell>
          <cell r="F155">
            <v>441703.14431852615</v>
          </cell>
          <cell r="G155">
            <v>441703.14431852615</v>
          </cell>
          <cell r="H155">
            <v>441703.14431852615</v>
          </cell>
          <cell r="I155">
            <v>441703.14431852615</v>
          </cell>
          <cell r="J155">
            <v>441703.14431852615</v>
          </cell>
          <cell r="K155">
            <v>441703.14431852615</v>
          </cell>
          <cell r="L155">
            <v>441703.14431852615</v>
          </cell>
          <cell r="M155">
            <v>441703.14431852615</v>
          </cell>
          <cell r="N155">
            <v>441703.14431852615</v>
          </cell>
        </row>
        <row r="156">
          <cell r="B156" t="str">
            <v>20D SUNROOF</v>
          </cell>
          <cell r="C156">
            <v>441703.14431852615</v>
          </cell>
          <cell r="D156">
            <v>441703.14431852615</v>
          </cell>
          <cell r="E156">
            <v>441703.14431852615</v>
          </cell>
          <cell r="F156">
            <v>441703.14431852615</v>
          </cell>
          <cell r="G156">
            <v>441703.14431852615</v>
          </cell>
          <cell r="H156">
            <v>441703.14431852615</v>
          </cell>
          <cell r="I156">
            <v>441703.14431852615</v>
          </cell>
          <cell r="J156">
            <v>441703.14431852615</v>
          </cell>
          <cell r="K156">
            <v>441703.14431852615</v>
          </cell>
          <cell r="L156">
            <v>441703.14431852615</v>
          </cell>
          <cell r="M156">
            <v>441703.14431852615</v>
          </cell>
          <cell r="N156">
            <v>441703.14431852615</v>
          </cell>
        </row>
        <row r="157">
          <cell r="B157" t="str">
            <v>2.0 D</v>
          </cell>
          <cell r="C157">
            <v>379442.00459626858</v>
          </cell>
          <cell r="D157">
            <v>379442.00459626858</v>
          </cell>
          <cell r="E157">
            <v>379442.00459626858</v>
          </cell>
          <cell r="F157">
            <v>373578.25246353168</v>
          </cell>
          <cell r="G157">
            <v>373578.25246353168</v>
          </cell>
          <cell r="H157">
            <v>373578.25246353168</v>
          </cell>
          <cell r="I157">
            <v>373578.25246353168</v>
          </cell>
          <cell r="J157">
            <v>373578.25246353168</v>
          </cell>
          <cell r="K157">
            <v>373578.25246353168</v>
          </cell>
          <cell r="L157">
            <v>373578.25246353168</v>
          </cell>
          <cell r="M157">
            <v>373578.25246353168</v>
          </cell>
          <cell r="N157">
            <v>373578.25246353168</v>
          </cell>
        </row>
        <row r="158">
          <cell r="B158" t="str">
            <v>2.0 D G</v>
          </cell>
          <cell r="C158">
            <v>379442.00459626858</v>
          </cell>
          <cell r="D158">
            <v>379442.00459626858</v>
          </cell>
          <cell r="E158">
            <v>379442.00459626858</v>
          </cell>
          <cell r="F158">
            <v>373578.25246353168</v>
          </cell>
          <cell r="G158">
            <v>373578.25246353168</v>
          </cell>
          <cell r="H158">
            <v>373578.25246353168</v>
          </cell>
          <cell r="I158">
            <v>373578.25246353168</v>
          </cell>
          <cell r="J158">
            <v>373578.25246353168</v>
          </cell>
          <cell r="K158">
            <v>373578.25246353168</v>
          </cell>
          <cell r="L158">
            <v>373578.25246353168</v>
          </cell>
          <cell r="M158">
            <v>373578.25246353168</v>
          </cell>
          <cell r="N158">
            <v>373578.25246353168</v>
          </cell>
        </row>
        <row r="159">
          <cell r="B159" t="str">
            <v>2.0 D Ltd</v>
          </cell>
          <cell r="C159">
            <v>379442.00459626858</v>
          </cell>
          <cell r="D159">
            <v>379442.00459626858</v>
          </cell>
          <cell r="E159">
            <v>379442.00459626858</v>
          </cell>
          <cell r="F159">
            <v>373578.25246353168</v>
          </cell>
          <cell r="G159">
            <v>373578.25246353168</v>
          </cell>
          <cell r="H159">
            <v>373578.25246353168</v>
          </cell>
          <cell r="I159">
            <v>373578.25246353168</v>
          </cell>
          <cell r="J159">
            <v>373578.25246353168</v>
          </cell>
          <cell r="K159">
            <v>373578.25246353168</v>
          </cell>
          <cell r="L159">
            <v>373578.25246353168</v>
          </cell>
          <cell r="M159">
            <v>373578.25246353168</v>
          </cell>
          <cell r="N159">
            <v>373578.25246353168</v>
          </cell>
        </row>
        <row r="160">
          <cell r="B160">
            <v>0</v>
          </cell>
          <cell r="C160">
            <v>379442.00459626858</v>
          </cell>
          <cell r="D160">
            <v>379442.00459626858</v>
          </cell>
          <cell r="E160">
            <v>379442.00459626858</v>
          </cell>
          <cell r="F160">
            <v>373578.25246353168</v>
          </cell>
          <cell r="G160">
            <v>373578.25246353168</v>
          </cell>
          <cell r="H160">
            <v>373578.25246353168</v>
          </cell>
          <cell r="I160">
            <v>373578.25246353168</v>
          </cell>
          <cell r="J160">
            <v>373578.25246353168</v>
          </cell>
          <cell r="K160">
            <v>373578.25246353168</v>
          </cell>
          <cell r="L160">
            <v>373578.25246353168</v>
          </cell>
          <cell r="M160">
            <v>373578.25246353168</v>
          </cell>
          <cell r="N160">
            <v>373578.25246353168</v>
          </cell>
        </row>
        <row r="161">
          <cell r="B161" t="str">
            <v>Hilux  4 X 2 Std</v>
          </cell>
          <cell r="C161">
            <v>456549.51474417682</v>
          </cell>
          <cell r="D161">
            <v>456549.51474417682</v>
          </cell>
          <cell r="E161">
            <v>456549.51474417682</v>
          </cell>
          <cell r="F161">
            <v>456549.51474417682</v>
          </cell>
          <cell r="G161">
            <v>456549.51474417682</v>
          </cell>
          <cell r="H161">
            <v>456549.51474417682</v>
          </cell>
          <cell r="I161">
            <v>456549.51474417682</v>
          </cell>
          <cell r="J161">
            <v>456549.51474417682</v>
          </cell>
          <cell r="K161">
            <v>456549.51474417682</v>
          </cell>
          <cell r="L161">
            <v>456549.51474417682</v>
          </cell>
          <cell r="M161">
            <v>456549.51474417682</v>
          </cell>
          <cell r="N161">
            <v>456549.51474417682</v>
          </cell>
        </row>
        <row r="162">
          <cell r="B162" t="str">
            <v>Hilux  4 X 2 Dless</v>
          </cell>
          <cell r="C162">
            <v>455255.8150641768</v>
          </cell>
          <cell r="D162">
            <v>455255.8150641768</v>
          </cell>
          <cell r="E162">
            <v>455255.8150641768</v>
          </cell>
          <cell r="F162">
            <v>455255.8150641768</v>
          </cell>
          <cell r="G162">
            <v>455255.8150641768</v>
          </cell>
          <cell r="H162">
            <v>455255.8150641768</v>
          </cell>
          <cell r="I162">
            <v>455255.8150641768</v>
          </cell>
          <cell r="J162">
            <v>455255.8150641768</v>
          </cell>
          <cell r="K162">
            <v>455255.8150641768</v>
          </cell>
          <cell r="L162">
            <v>455255.8150641768</v>
          </cell>
          <cell r="M162">
            <v>455255.8150641768</v>
          </cell>
          <cell r="N162">
            <v>455255.8150641768</v>
          </cell>
        </row>
        <row r="163">
          <cell r="B163" t="str">
            <v>Cuore - CL</v>
          </cell>
          <cell r="C163">
            <v>185405.57509915662</v>
          </cell>
          <cell r="D163">
            <v>185405.57509915662</v>
          </cell>
          <cell r="E163">
            <v>185405.57509915662</v>
          </cell>
          <cell r="F163">
            <v>185405.57509915662</v>
          </cell>
          <cell r="G163">
            <v>185405.57509915662</v>
          </cell>
          <cell r="H163">
            <v>185405.57509915662</v>
          </cell>
          <cell r="I163">
            <v>185405.57509915662</v>
          </cell>
          <cell r="J163" t="str">
            <v>ANNEXURE 'B'</v>
          </cell>
          <cell r="K163">
            <v>185405.57509915662</v>
          </cell>
          <cell r="L163">
            <v>185405.57509915662</v>
          </cell>
          <cell r="M163">
            <v>185405.57509915662</v>
          </cell>
          <cell r="N163">
            <v>185405.57509915662</v>
          </cell>
        </row>
        <row r="164">
          <cell r="B164" t="str">
            <v>TOYOTA</v>
          </cell>
          <cell r="C164">
            <v>185405.57509915662</v>
          </cell>
          <cell r="D164">
            <v>185405.57509915662</v>
          </cell>
          <cell r="E164" t="str">
            <v>DAIHATSU</v>
          </cell>
          <cell r="F164">
            <v>185405.57509915662</v>
          </cell>
          <cell r="G164">
            <v>185405.57509915662</v>
          </cell>
          <cell r="H164" t="str">
            <v>TOTAL &lt; TOYOTA + DAIHATSU&gt;</v>
          </cell>
          <cell r="I164">
            <v>185405.57509915662</v>
          </cell>
          <cell r="J164">
            <v>185405.57509915662</v>
          </cell>
          <cell r="K164">
            <v>185405.57509915662</v>
          </cell>
          <cell r="L164">
            <v>185405.57509915662</v>
          </cell>
          <cell r="M164">
            <v>185405.57509915662</v>
          </cell>
          <cell r="N164">
            <v>185405.57509915662</v>
          </cell>
        </row>
        <row r="165">
          <cell r="B165" t="str">
            <v>CKD</v>
          </cell>
          <cell r="C165" t="str">
            <v xml:space="preserve">CBU </v>
          </cell>
          <cell r="D165" t="str">
            <v>Total</v>
          </cell>
          <cell r="E165" t="str">
            <v xml:space="preserve">CKD </v>
          </cell>
          <cell r="F165" t="str">
            <v>Parts</v>
          </cell>
          <cell r="G165" t="str">
            <v>Total</v>
          </cell>
          <cell r="H165" t="str">
            <v xml:space="preserve">CKD </v>
          </cell>
          <cell r="I165" t="str">
            <v xml:space="preserve">CBU </v>
          </cell>
          <cell r="J165" t="str">
            <v>Total</v>
          </cell>
          <cell r="K165">
            <v>185405.57509915662</v>
          </cell>
          <cell r="L165">
            <v>185405.57509915662</v>
          </cell>
          <cell r="M165">
            <v>185405.57509915662</v>
          </cell>
          <cell r="N165">
            <v>185405.57509915662</v>
          </cell>
        </row>
        <row r="166">
          <cell r="B166" t="str">
            <v>Cuore - CX Sunroof</v>
          </cell>
          <cell r="C166">
            <v>185405.57509915662</v>
          </cell>
          <cell r="D166">
            <v>185405.57509915662</v>
          </cell>
          <cell r="E166">
            <v>185405.57509915662</v>
          </cell>
          <cell r="F166">
            <v>185405.57509915662</v>
          </cell>
          <cell r="G166">
            <v>185405.57509915662</v>
          </cell>
          <cell r="H166">
            <v>185405.57509915662</v>
          </cell>
          <cell r="I166">
            <v>185405.57509915662</v>
          </cell>
          <cell r="J166">
            <v>185405.57509915662</v>
          </cell>
          <cell r="K166">
            <v>185405.57509915662</v>
          </cell>
          <cell r="L166">
            <v>185405.57509915662</v>
          </cell>
          <cell r="M166">
            <v>185405.57509915662</v>
          </cell>
          <cell r="N166">
            <v>185405.57509915662</v>
          </cell>
        </row>
        <row r="167">
          <cell r="B167">
            <v>6058</v>
          </cell>
          <cell r="C167">
            <v>194</v>
          </cell>
          <cell r="D167">
            <v>6252</v>
          </cell>
          <cell r="E167">
            <v>2100</v>
          </cell>
          <cell r="G167">
            <v>2100</v>
          </cell>
          <cell r="H167">
            <v>8158</v>
          </cell>
          <cell r="I167">
            <v>194</v>
          </cell>
          <cell r="J167">
            <v>8352</v>
          </cell>
        </row>
        <row r="168">
          <cell r="B168" t="str">
            <v>TOTAL - CKD &amp; DUTY COST</v>
          </cell>
        </row>
        <row r="169">
          <cell r="B169">
            <v>5154190000</v>
          </cell>
          <cell r="C169">
            <v>551375652.173913</v>
          </cell>
          <cell r="D169">
            <v>5705565652.173913</v>
          </cell>
          <cell r="E169">
            <v>690563478.2608695</v>
          </cell>
          <cell r="F169">
            <v>20869565.217391305</v>
          </cell>
          <cell r="G169">
            <v>711433043.47826076</v>
          </cell>
          <cell r="H169">
            <v>5844753478.26087</v>
          </cell>
          <cell r="I169">
            <v>572245217.39130425</v>
          </cell>
          <cell r="J169">
            <v>6416998695.652174</v>
          </cell>
          <cell r="K169">
            <v>36225</v>
          </cell>
          <cell r="L169">
            <v>36256</v>
          </cell>
          <cell r="M169">
            <v>36287</v>
          </cell>
          <cell r="N169">
            <v>36318</v>
          </cell>
        </row>
        <row r="170">
          <cell r="B170" t="str">
            <v>XE</v>
          </cell>
          <cell r="C170">
            <v>36560508.41062092</v>
          </cell>
          <cell r="D170">
            <v>36560508.41062092</v>
          </cell>
          <cell r="E170">
            <v>36560508.41062092</v>
          </cell>
          <cell r="F170">
            <v>41136917.111494027</v>
          </cell>
          <cell r="G170">
            <v>28281630.514152143</v>
          </cell>
          <cell r="H170">
            <v>28281630.514152143</v>
          </cell>
          <cell r="I170">
            <v>38565859.792025656</v>
          </cell>
          <cell r="J170">
            <v>30852687.833620522</v>
          </cell>
          <cell r="K170">
            <v>25710573.194683768</v>
          </cell>
          <cell r="L170">
            <v>23139515.875215393</v>
          </cell>
          <cell r="M170">
            <v>25710573.194683768</v>
          </cell>
          <cell r="N170">
            <v>25710573.194683768</v>
          </cell>
          <cell r="O170">
            <v>377071486.45657402</v>
          </cell>
        </row>
        <row r="171">
          <cell r="B171">
            <v>4644977083.4410305</v>
          </cell>
          <cell r="C171">
            <v>441226431.73092699</v>
          </cell>
          <cell r="D171">
            <v>5086203515.171957</v>
          </cell>
          <cell r="E171">
            <v>622631797.70822895</v>
          </cell>
          <cell r="F171">
            <v>16744872.84659557</v>
          </cell>
          <cell r="G171">
            <v>639376670.55482447</v>
          </cell>
          <cell r="H171">
            <v>5267608881.1492596</v>
          </cell>
          <cell r="I171">
            <v>457971304.57752258</v>
          </cell>
          <cell r="J171">
            <v>5725580185.7267818</v>
          </cell>
          <cell r="K171">
            <v>0</v>
          </cell>
          <cell r="L171">
            <v>0</v>
          </cell>
          <cell r="M171">
            <v>0</v>
          </cell>
          <cell r="N171">
            <v>0</v>
          </cell>
          <cell r="O171">
            <v>0</v>
          </cell>
        </row>
        <row r="172">
          <cell r="B172" t="str">
            <v>GL</v>
          </cell>
          <cell r="C172">
            <v>28324855.341203146</v>
          </cell>
          <cell r="D172">
            <v>28324855.341203146</v>
          </cell>
          <cell r="E172">
            <v>28324855.341203146</v>
          </cell>
          <cell r="F172">
            <v>30986578.898263607</v>
          </cell>
          <cell r="G172">
            <v>21690605.228784524</v>
          </cell>
          <cell r="H172">
            <v>21690605.228784524</v>
          </cell>
          <cell r="I172">
            <v>30986578.898263607</v>
          </cell>
          <cell r="J172">
            <v>24789263.118610885</v>
          </cell>
          <cell r="K172">
            <v>18591947.338958163</v>
          </cell>
          <cell r="L172">
            <v>21690605.228784524</v>
          </cell>
          <cell r="M172">
            <v>21690605.228784524</v>
          </cell>
          <cell r="N172">
            <v>21690605.228784524</v>
          </cell>
          <cell r="O172">
            <v>298781960.4216283</v>
          </cell>
        </row>
        <row r="173">
          <cell r="B173">
            <v>29107106.065354288</v>
          </cell>
          <cell r="C173">
            <v>0</v>
          </cell>
          <cell r="D173">
            <v>29107106.065354288</v>
          </cell>
          <cell r="E173">
            <v>8314774.9346457142</v>
          </cell>
          <cell r="F173">
            <v>0</v>
          </cell>
          <cell r="G173">
            <v>8314774.9346457142</v>
          </cell>
          <cell r="H173">
            <v>37421881</v>
          </cell>
          <cell r="I173">
            <v>0</v>
          </cell>
          <cell r="J173">
            <v>37421881</v>
          </cell>
          <cell r="K173">
            <v>41186489.604771033</v>
          </cell>
          <cell r="L173">
            <v>48674942.260183953</v>
          </cell>
          <cell r="M173">
            <v>48674942.260183953</v>
          </cell>
          <cell r="N173">
            <v>48674942.260183953</v>
          </cell>
          <cell r="O173">
            <v>488455980.1548484</v>
          </cell>
        </row>
        <row r="174">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B175">
            <v>60879500.000000007</v>
          </cell>
          <cell r="C175">
            <v>0</v>
          </cell>
          <cell r="D175">
            <v>60879500.000000007</v>
          </cell>
          <cell r="E175">
            <v>34768000</v>
          </cell>
          <cell r="F175">
            <v>0</v>
          </cell>
          <cell r="G175">
            <v>34768000</v>
          </cell>
          <cell r="H175">
            <v>95647500</v>
          </cell>
          <cell r="I175">
            <v>0</v>
          </cell>
          <cell r="J175">
            <v>95647500</v>
          </cell>
          <cell r="K175">
            <v>39753282.988667354</v>
          </cell>
          <cell r="L175">
            <v>48587345.875037879</v>
          </cell>
          <cell r="M175">
            <v>48587345.875037879</v>
          </cell>
          <cell r="N175">
            <v>48587345.875037879</v>
          </cell>
          <cell r="O175">
            <v>485873458.75037885</v>
          </cell>
        </row>
        <row r="176">
          <cell r="B176">
            <v>18173743.55535863</v>
          </cell>
          <cell r="C176">
            <v>0</v>
          </cell>
          <cell r="D176">
            <v>18173743.55535863</v>
          </cell>
          <cell r="E176">
            <v>5191535.9446413508</v>
          </cell>
          <cell r="F176">
            <v>0</v>
          </cell>
          <cell r="G176">
            <v>5191535.9446413508</v>
          </cell>
          <cell r="H176">
            <v>23365279.499999981</v>
          </cell>
          <cell r="I176">
            <v>0</v>
          </cell>
          <cell r="J176">
            <v>23365279.499999981</v>
          </cell>
          <cell r="K176">
            <v>0</v>
          </cell>
          <cell r="L176">
            <v>0</v>
          </cell>
          <cell r="M176">
            <v>0</v>
          </cell>
          <cell r="N176">
            <v>0</v>
          </cell>
          <cell r="O176">
            <v>0</v>
          </cell>
        </row>
        <row r="177">
          <cell r="B177">
            <v>0</v>
          </cell>
          <cell r="C177">
            <v>0</v>
          </cell>
          <cell r="D177">
            <v>0</v>
          </cell>
          <cell r="E177">
            <v>0</v>
          </cell>
          <cell r="F177">
            <v>0</v>
          </cell>
          <cell r="G177">
            <v>0</v>
          </cell>
          <cell r="H177">
            <v>0</v>
          </cell>
          <cell r="I177">
            <v>0</v>
          </cell>
          <cell r="J177">
            <v>0</v>
          </cell>
          <cell r="K177">
            <v>56036737.869529754</v>
          </cell>
          <cell r="L177">
            <v>59772520.394165069</v>
          </cell>
          <cell r="M177">
            <v>56036737.869529754</v>
          </cell>
          <cell r="N177">
            <v>59772520.394165069</v>
          </cell>
          <cell r="O177">
            <v>690257223.07793915</v>
          </cell>
        </row>
        <row r="178">
          <cell r="B178">
            <v>108160349.62071292</v>
          </cell>
          <cell r="C178">
            <v>0</v>
          </cell>
          <cell r="D178">
            <v>108160349.62071292</v>
          </cell>
          <cell r="E178">
            <v>48274310.879287064</v>
          </cell>
          <cell r="F178">
            <v>0</v>
          </cell>
          <cell r="G178">
            <v>48274310.879287064</v>
          </cell>
          <cell r="H178">
            <v>156434660.5</v>
          </cell>
          <cell r="I178">
            <v>0</v>
          </cell>
          <cell r="J178">
            <v>156434660.5</v>
          </cell>
          <cell r="K178">
            <v>89658780.591247603</v>
          </cell>
          <cell r="L178">
            <v>97130345.640518233</v>
          </cell>
          <cell r="M178">
            <v>93394563.115882918</v>
          </cell>
          <cell r="N178">
            <v>97130345.640518233</v>
          </cell>
          <cell r="O178">
            <v>1102776513.863663</v>
          </cell>
        </row>
        <row r="179">
          <cell r="B179">
            <v>4753137433.0617437</v>
          </cell>
          <cell r="C179">
            <v>441226431.73092699</v>
          </cell>
          <cell r="D179">
            <v>5194363864.7926702</v>
          </cell>
          <cell r="E179">
            <v>670906108.58751607</v>
          </cell>
          <cell r="F179">
            <v>16744872.84659557</v>
          </cell>
          <cell r="G179">
            <v>687650981.4341116</v>
          </cell>
          <cell r="H179">
            <v>5424043541.6492596</v>
          </cell>
          <cell r="I179">
            <v>457971304.57752258</v>
          </cell>
          <cell r="J179">
            <v>5882014846.2267818</v>
          </cell>
          <cell r="K179">
            <v>0</v>
          </cell>
          <cell r="L179">
            <v>0</v>
          </cell>
          <cell r="M179">
            <v>0</v>
          </cell>
          <cell r="N179">
            <v>0</v>
          </cell>
          <cell r="O179">
            <v>0</v>
          </cell>
        </row>
        <row r="180">
          <cell r="B180">
            <v>401052566.93825626</v>
          </cell>
          <cell r="C180">
            <v>102149220.44298601</v>
          </cell>
          <cell r="D180">
            <v>503201787.38124275</v>
          </cell>
          <cell r="E180">
            <v>19657369.673353434</v>
          </cell>
          <cell r="F180">
            <v>4124692.3707957342</v>
          </cell>
          <cell r="G180">
            <v>23782062.044149168</v>
          </cell>
          <cell r="H180">
            <v>420709936.6116097</v>
          </cell>
          <cell r="I180">
            <v>106273912.81378174</v>
          </cell>
          <cell r="J180">
            <v>526983849.42539191</v>
          </cell>
          <cell r="K180">
            <v>0</v>
          </cell>
          <cell r="L180">
            <v>0</v>
          </cell>
          <cell r="M180">
            <v>0</v>
          </cell>
          <cell r="N180">
            <v>0</v>
          </cell>
          <cell r="O180">
            <v>0</v>
          </cell>
        </row>
        <row r="181">
          <cell r="B181" t="str">
            <v>Hilux  4 X 2 Std</v>
          </cell>
          <cell r="C181">
            <v>23284025.251953017</v>
          </cell>
          <cell r="D181">
            <v>22827475.73720884</v>
          </cell>
          <cell r="E181">
            <v>20088178.648743778</v>
          </cell>
          <cell r="F181">
            <v>25110223.310929727</v>
          </cell>
          <cell r="G181">
            <v>44741852.444929332</v>
          </cell>
          <cell r="H181">
            <v>10500638.839116067</v>
          </cell>
          <cell r="I181">
            <v>45654951.474417679</v>
          </cell>
          <cell r="J181">
            <v>23740574.766697194</v>
          </cell>
          <cell r="K181">
            <v>127833864.12836951</v>
          </cell>
          <cell r="L181">
            <v>54785941.769301221</v>
          </cell>
          <cell r="M181">
            <v>54785941.769301221</v>
          </cell>
          <cell r="N181">
            <v>58438337.887254633</v>
          </cell>
          <cell r="O181">
            <v>511792006.02822226</v>
          </cell>
        </row>
        <row r="182">
          <cell r="B182">
            <v>7.7810978434682515E-2</v>
          </cell>
          <cell r="C182">
            <v>0.18526247947337082</v>
          </cell>
          <cell r="D182">
            <v>8.8194899166485749E-2</v>
          </cell>
          <cell r="E182">
            <v>2.8465695467792464E-2</v>
          </cell>
          <cell r="F182">
            <v>0.02</v>
          </cell>
          <cell r="G182">
            <v>3.3428391135554382E-2</v>
          </cell>
          <cell r="H182">
            <v>7.1980783822005373E-2</v>
          </cell>
          <cell r="I182">
            <v>0.18571393798318298</v>
          </cell>
          <cell r="J182">
            <v>8.212310371551873E-2</v>
          </cell>
          <cell r="K182">
            <v>0</v>
          </cell>
          <cell r="L182">
            <v>0</v>
          </cell>
          <cell r="M182">
            <v>0</v>
          </cell>
          <cell r="N182">
            <v>0</v>
          </cell>
          <cell r="O182">
            <v>673323350.47991741</v>
          </cell>
        </row>
        <row r="183">
          <cell r="B183" t="str">
            <v>Cuore - CL</v>
          </cell>
          <cell r="C183">
            <v>16686501.758924095</v>
          </cell>
          <cell r="D183">
            <v>16686501.758924095</v>
          </cell>
          <cell r="E183">
            <v>16686501.758924095</v>
          </cell>
          <cell r="F183">
            <v>16686501.758924095</v>
          </cell>
          <cell r="G183">
            <v>16686501.758924095</v>
          </cell>
          <cell r="H183">
            <v>16686501.758924095</v>
          </cell>
          <cell r="I183">
            <v>16686501.758924095</v>
          </cell>
          <cell r="J183">
            <v>16686501.758924095</v>
          </cell>
          <cell r="K183">
            <v>16686501.758924095</v>
          </cell>
          <cell r="L183">
            <v>16686501.758924095</v>
          </cell>
          <cell r="M183">
            <v>16686501.758924095</v>
          </cell>
          <cell r="N183">
            <v>16686501.758924095</v>
          </cell>
          <cell r="O183">
            <v>200238021.10708913</v>
          </cell>
        </row>
        <row r="184">
          <cell r="B184" t="str">
            <v>Cuore - Cl+AC</v>
          </cell>
          <cell r="C184">
            <v>0</v>
          </cell>
          <cell r="D184">
            <v>0</v>
          </cell>
          <cell r="E184">
            <v>0</v>
          </cell>
          <cell r="F184">
            <v>0</v>
          </cell>
          <cell r="G184">
            <v>0</v>
          </cell>
          <cell r="H184">
            <v>0</v>
          </cell>
          <cell r="I184">
            <v>2781083.6264873492</v>
          </cell>
          <cell r="J184">
            <v>2781083.6264873492</v>
          </cell>
          <cell r="K184">
            <v>2781083.6264873492</v>
          </cell>
          <cell r="L184">
            <v>2781083.6264873492</v>
          </cell>
          <cell r="M184">
            <v>2781083.6264873492</v>
          </cell>
          <cell r="N184">
            <v>2781083.6264873492</v>
          </cell>
          <cell r="O184">
            <v>16686501.758924093</v>
          </cell>
        </row>
        <row r="185">
          <cell r="B185">
            <v>28506425.807374209</v>
          </cell>
          <cell r="C185">
            <v>3064676.1926257876</v>
          </cell>
          <cell r="D185">
            <v>31571101.999999996</v>
          </cell>
          <cell r="E185">
            <v>0</v>
          </cell>
          <cell r="F185">
            <v>0</v>
          </cell>
          <cell r="G185">
            <v>0</v>
          </cell>
          <cell r="H185">
            <v>28506425.807374209</v>
          </cell>
          <cell r="I185">
            <v>3064676.1926257876</v>
          </cell>
          <cell r="J185">
            <v>31571101.999999996</v>
          </cell>
          <cell r="K185">
            <v>38935170.77082289</v>
          </cell>
          <cell r="L185">
            <v>38935170.77082289</v>
          </cell>
          <cell r="M185">
            <v>38935170.77082289</v>
          </cell>
          <cell r="N185">
            <v>38935170.77082289</v>
          </cell>
          <cell r="O185">
            <v>467222049.24987465</v>
          </cell>
        </row>
        <row r="186">
          <cell r="B186">
            <v>20892649.793293718</v>
          </cell>
          <cell r="C186">
            <v>2257350.206706279</v>
          </cell>
          <cell r="D186">
            <v>23149999.999999996</v>
          </cell>
          <cell r="E186">
            <v>16020833.321110606</v>
          </cell>
          <cell r="F186">
            <v>484166.67888939416</v>
          </cell>
          <cell r="G186">
            <v>16505000</v>
          </cell>
          <cell r="H186">
            <v>36913483.114404321</v>
          </cell>
          <cell r="I186">
            <v>2741516.8855956732</v>
          </cell>
          <cell r="J186">
            <v>39655000</v>
          </cell>
          <cell r="K186">
            <v>6489195.1284704814</v>
          </cell>
          <cell r="L186">
            <v>6489195.1284704814</v>
          </cell>
          <cell r="M186">
            <v>6489195.1284704814</v>
          </cell>
          <cell r="N186">
            <v>6489195.1284704814</v>
          </cell>
          <cell r="O186">
            <v>38935170.77082289</v>
          </cell>
        </row>
        <row r="187">
          <cell r="B187">
            <v>58083754.238698952</v>
          </cell>
          <cell r="C187">
            <v>6244483.2613010276</v>
          </cell>
          <cell r="D187">
            <v>64328237.499999978</v>
          </cell>
          <cell r="E187">
            <v>0</v>
          </cell>
          <cell r="F187">
            <v>0</v>
          </cell>
          <cell r="G187">
            <v>0</v>
          </cell>
          <cell r="H187">
            <v>58083754.238698952</v>
          </cell>
          <cell r="I187">
            <v>6244483.2613010276</v>
          </cell>
          <cell r="J187">
            <v>64328237.499999978</v>
          </cell>
        </row>
        <row r="188">
          <cell r="B188">
            <v>16334866.907123068</v>
          </cell>
          <cell r="C188">
            <v>1756133.092876933</v>
          </cell>
          <cell r="D188">
            <v>18091000</v>
          </cell>
          <cell r="E188">
            <v>0</v>
          </cell>
          <cell r="F188">
            <v>0</v>
          </cell>
          <cell r="G188">
            <v>0</v>
          </cell>
          <cell r="H188">
            <v>16334866.907123068</v>
          </cell>
          <cell r="I188">
            <v>1756133.092876933</v>
          </cell>
          <cell r="J188">
            <v>18091000</v>
          </cell>
          <cell r="K188">
            <v>463663627.00093198</v>
          </cell>
          <cell r="L188">
            <v>418673168.32791108</v>
          </cell>
          <cell r="M188">
            <v>413772660.59810883</v>
          </cell>
          <cell r="N188">
            <v>424896621.76533288</v>
          </cell>
          <cell r="O188">
            <v>5351413722.1198826</v>
          </cell>
        </row>
        <row r="189">
          <cell r="B189">
            <v>123817696.74648996</v>
          </cell>
          <cell r="C189">
            <v>13322642.753510028</v>
          </cell>
          <cell r="D189">
            <v>137140339.49999997</v>
          </cell>
          <cell r="E189">
            <v>16020833.321110606</v>
          </cell>
          <cell r="F189">
            <v>484166.67888939416</v>
          </cell>
          <cell r="G189">
            <v>16505000</v>
          </cell>
          <cell r="H189">
            <v>139838530.06760055</v>
          </cell>
          <cell r="I189">
            <v>13806809.432399422</v>
          </cell>
          <cell r="J189">
            <v>153645339.49999997</v>
          </cell>
        </row>
        <row r="190">
          <cell r="B190">
            <v>277234870.19176632</v>
          </cell>
          <cell r="C190">
            <v>88826577.689475983</v>
          </cell>
          <cell r="D190">
            <v>366061447.88124275</v>
          </cell>
          <cell r="E190">
            <v>3636536.3522428274</v>
          </cell>
          <cell r="F190">
            <v>3640525.69190634</v>
          </cell>
          <cell r="G190">
            <v>7277062.0441491678</v>
          </cell>
          <cell r="H190">
            <v>280871406.54400915</v>
          </cell>
          <cell r="I190">
            <v>92467103.381382316</v>
          </cell>
          <cell r="J190">
            <v>373338509.92539191</v>
          </cell>
        </row>
        <row r="192">
          <cell r="B192">
            <v>0</v>
          </cell>
          <cell r="C192">
            <v>5002340</v>
          </cell>
          <cell r="D192">
            <v>5002340</v>
          </cell>
          <cell r="E192">
            <v>0</v>
          </cell>
          <cell r="F192">
            <v>0</v>
          </cell>
          <cell r="G192">
            <v>0</v>
          </cell>
          <cell r="H192">
            <v>0</v>
          </cell>
          <cell r="I192">
            <v>5002340</v>
          </cell>
          <cell r="J192">
            <v>5002340</v>
          </cell>
        </row>
        <row r="193">
          <cell r="B193">
            <v>38400000</v>
          </cell>
          <cell r="C193">
            <v>0</v>
          </cell>
          <cell r="D193">
            <v>38400000</v>
          </cell>
          <cell r="E193">
            <v>5600000.0000000019</v>
          </cell>
          <cell r="F193">
            <v>0</v>
          </cell>
          <cell r="G193">
            <v>5600000.0000000019</v>
          </cell>
          <cell r="H193">
            <v>44000000</v>
          </cell>
          <cell r="I193">
            <v>0</v>
          </cell>
          <cell r="J193">
            <v>44000000</v>
          </cell>
        </row>
        <row r="194">
          <cell r="B194">
            <v>38400000</v>
          </cell>
          <cell r="C194">
            <v>5002340</v>
          </cell>
          <cell r="D194">
            <v>43402340</v>
          </cell>
          <cell r="E194">
            <v>5600000.0000000019</v>
          </cell>
          <cell r="F194">
            <v>0</v>
          </cell>
          <cell r="G194">
            <v>5600000.0000000019</v>
          </cell>
          <cell r="H194">
            <v>44000000</v>
          </cell>
          <cell r="I194">
            <v>5002340</v>
          </cell>
          <cell r="J194">
            <v>49002340</v>
          </cell>
        </row>
        <row r="195">
          <cell r="B195">
            <v>315634870.19176632</v>
          </cell>
          <cell r="C195">
            <v>93828917.689475983</v>
          </cell>
          <cell r="D195">
            <v>409463787.88124275</v>
          </cell>
          <cell r="E195">
            <v>9236536.3522428293</v>
          </cell>
          <cell r="F195">
            <v>3640525.69190634</v>
          </cell>
          <cell r="G195">
            <v>12877062.04414917</v>
          </cell>
          <cell r="H195">
            <v>324871406.54400915</v>
          </cell>
          <cell r="I195">
            <v>97469443.381382316</v>
          </cell>
          <cell r="J195">
            <v>422340849.92539191</v>
          </cell>
        </row>
        <row r="197">
          <cell r="B197">
            <v>0</v>
          </cell>
          <cell r="C197">
            <v>0</v>
          </cell>
          <cell r="D197">
            <v>0</v>
          </cell>
          <cell r="E197">
            <v>0</v>
          </cell>
          <cell r="F197">
            <v>0</v>
          </cell>
          <cell r="G197">
            <v>0</v>
          </cell>
          <cell r="H197">
            <v>0</v>
          </cell>
          <cell r="I197">
            <v>0</v>
          </cell>
          <cell r="J197">
            <v>0</v>
          </cell>
        </row>
        <row r="198">
          <cell r="B198">
            <v>2888226.3087929999</v>
          </cell>
          <cell r="C198">
            <v>310354.77317620913</v>
          </cell>
          <cell r="D198">
            <v>3198581.081969209</v>
          </cell>
          <cell r="E198">
            <v>389643.4763836324</v>
          </cell>
          <cell r="F198">
            <v>11775.441647157933</v>
          </cell>
          <cell r="G198">
            <v>401418.91803079034</v>
          </cell>
          <cell r="H198">
            <v>3277869.7851766325</v>
          </cell>
          <cell r="I198">
            <v>322130.21482336707</v>
          </cell>
          <cell r="J198">
            <v>3599999.9999999995</v>
          </cell>
        </row>
        <row r="199">
          <cell r="H199">
            <v>0</v>
          </cell>
          <cell r="I199">
            <v>0</v>
          </cell>
          <cell r="J199">
            <v>0</v>
          </cell>
        </row>
        <row r="200">
          <cell r="E200">
            <v>0</v>
          </cell>
          <cell r="F200">
            <v>0</v>
          </cell>
          <cell r="G200">
            <v>0</v>
          </cell>
          <cell r="H200">
            <v>0</v>
          </cell>
          <cell r="I200">
            <v>0</v>
          </cell>
          <cell r="J200">
            <v>0</v>
          </cell>
        </row>
        <row r="201">
          <cell r="B201">
            <v>2005712.7144395835</v>
          </cell>
          <cell r="C201">
            <v>215524.1480390341</v>
          </cell>
          <cell r="D201">
            <v>2221236.8624786176</v>
          </cell>
          <cell r="E201">
            <v>270585.74748863361</v>
          </cell>
          <cell r="F201">
            <v>8177.3900327485644</v>
          </cell>
          <cell r="G201">
            <v>278763.13752138219</v>
          </cell>
          <cell r="H201">
            <v>2276298.4619282172</v>
          </cell>
          <cell r="I201">
            <v>223701.53807178268</v>
          </cell>
          <cell r="J201">
            <v>2500000</v>
          </cell>
        </row>
        <row r="202">
          <cell r="B202">
            <v>18664089.081768461</v>
          </cell>
          <cell r="C202">
            <v>1938109.4150712905</v>
          </cell>
          <cell r="D202">
            <v>20602198.496839751</v>
          </cell>
          <cell r="E202">
            <v>609843.99942984944</v>
          </cell>
          <cell r="F202">
            <v>0</v>
          </cell>
          <cell r="G202">
            <v>609843.99942984944</v>
          </cell>
          <cell r="H202">
            <v>19273933.081198309</v>
          </cell>
          <cell r="I202">
            <v>1938109.4150712905</v>
          </cell>
          <cell r="J202">
            <v>21212042.496269599</v>
          </cell>
        </row>
        <row r="203">
          <cell r="B203">
            <v>7828835.4287991058</v>
          </cell>
          <cell r="C203">
            <v>0</v>
          </cell>
          <cell r="D203">
            <v>7828835.4287991058</v>
          </cell>
          <cell r="E203">
            <v>231740.71978334282</v>
          </cell>
          <cell r="F203">
            <v>0</v>
          </cell>
          <cell r="G203">
            <v>231740.71978334282</v>
          </cell>
          <cell r="H203">
            <v>8060576.1485824483</v>
          </cell>
          <cell r="I203">
            <v>0</v>
          </cell>
          <cell r="J203">
            <v>8060576.1485824483</v>
          </cell>
        </row>
        <row r="204">
          <cell r="B204">
            <v>31386863.533800147</v>
          </cell>
          <cell r="C204">
            <v>2463988.3362865336</v>
          </cell>
          <cell r="D204">
            <v>33850851.870086685</v>
          </cell>
          <cell r="E204">
            <v>1501813.9430854584</v>
          </cell>
          <cell r="F204">
            <v>19952.8316799065</v>
          </cell>
          <cell r="G204">
            <v>1521766.7747653648</v>
          </cell>
          <cell r="H204">
            <v>32888677.476885606</v>
          </cell>
          <cell r="I204">
            <v>2483941.1679664403</v>
          </cell>
          <cell r="J204">
            <v>35372618.64485205</v>
          </cell>
        </row>
        <row r="205">
          <cell r="B205">
            <v>284248006.6579662</v>
          </cell>
          <cell r="C205">
            <v>91364929.353189453</v>
          </cell>
          <cell r="D205">
            <v>375612936.01115608</v>
          </cell>
          <cell r="E205">
            <v>7734722.4091573711</v>
          </cell>
          <cell r="F205">
            <v>3620572.8602264333</v>
          </cell>
          <cell r="G205">
            <v>11355295.269383805</v>
          </cell>
          <cell r="H205">
            <v>291982729.06712359</v>
          </cell>
          <cell r="I205">
            <v>94985502.213415891</v>
          </cell>
          <cell r="J205">
            <v>386968231.28053987</v>
          </cell>
        </row>
        <row r="208">
          <cell r="B208">
            <v>0</v>
          </cell>
          <cell r="C208">
            <v>25857147.008203443</v>
          </cell>
          <cell r="D208">
            <v>25857147.008203443</v>
          </cell>
          <cell r="E208">
            <v>0</v>
          </cell>
          <cell r="F208">
            <v>1004692.3707957342</v>
          </cell>
          <cell r="G208">
            <v>1004692.3707957342</v>
          </cell>
          <cell r="H208">
            <v>0</v>
          </cell>
          <cell r="I208">
            <v>26861839.378999177</v>
          </cell>
          <cell r="J208">
            <v>26861839.378999177</v>
          </cell>
        </row>
        <row r="209">
          <cell r="B209">
            <v>101237621.33028828</v>
          </cell>
          <cell r="C209">
            <v>1816237.5</v>
          </cell>
          <cell r="D209">
            <v>103053858.83028828</v>
          </cell>
          <cell r="E209">
            <v>2707152.8432050683</v>
          </cell>
          <cell r="F209">
            <v>0</v>
          </cell>
          <cell r="G209">
            <v>2707152.8432050683</v>
          </cell>
          <cell r="H209">
            <v>103944774.17349334</v>
          </cell>
          <cell r="I209">
            <v>1816237.5</v>
          </cell>
          <cell r="J209">
            <v>105761011.67349334</v>
          </cell>
        </row>
        <row r="210">
          <cell r="B210">
            <v>0</v>
          </cell>
          <cell r="C210">
            <v>0</v>
          </cell>
          <cell r="D210">
            <v>0</v>
          </cell>
          <cell r="E210">
            <v>0</v>
          </cell>
          <cell r="F210">
            <v>0</v>
          </cell>
          <cell r="G210">
            <v>0</v>
          </cell>
          <cell r="H210">
            <v>0</v>
          </cell>
          <cell r="I210">
            <v>0</v>
          </cell>
          <cell r="J210">
            <v>0</v>
          </cell>
        </row>
        <row r="211">
          <cell r="B211">
            <v>0</v>
          </cell>
          <cell r="C211">
            <v>0</v>
          </cell>
          <cell r="D211">
            <v>0</v>
          </cell>
          <cell r="E211">
            <v>0</v>
          </cell>
          <cell r="F211">
            <v>0</v>
          </cell>
          <cell r="G211">
            <v>0</v>
          </cell>
          <cell r="H211">
            <v>0</v>
          </cell>
          <cell r="I211">
            <v>0</v>
          </cell>
          <cell r="J211">
            <v>0</v>
          </cell>
        </row>
        <row r="212">
          <cell r="B212">
            <v>101237621.33028828</v>
          </cell>
          <cell r="C212">
            <v>27673384.508203443</v>
          </cell>
          <cell r="D212">
            <v>128911005.83849172</v>
          </cell>
          <cell r="E212">
            <v>2707152.8432050683</v>
          </cell>
          <cell r="F212">
            <v>1004692.3707957342</v>
          </cell>
          <cell r="G212">
            <v>3711845.2140008025</v>
          </cell>
          <cell r="H212">
            <v>103944774.17349334</v>
          </cell>
          <cell r="I212">
            <v>28678076.878999177</v>
          </cell>
          <cell r="J212">
            <v>132622851.05249253</v>
          </cell>
        </row>
        <row r="214">
          <cell r="B214">
            <v>183010385.32767791</v>
          </cell>
          <cell r="C214">
            <v>63691544.844986007</v>
          </cell>
          <cell r="D214">
            <v>246701930.17266434</v>
          </cell>
          <cell r="E214">
            <v>5027569.5659523029</v>
          </cell>
          <cell r="F214">
            <v>2615880.489430699</v>
          </cell>
          <cell r="G214">
            <v>7643450.0553830024</v>
          </cell>
          <cell r="H214">
            <v>188037954.89363021</v>
          </cell>
          <cell r="I214">
            <v>66307425.334416702</v>
          </cell>
          <cell r="J214">
            <v>254345380.22804734</v>
          </cell>
        </row>
        <row r="216">
          <cell r="B216" t="str">
            <v>INDUS MOTOR COMPANY LIMITED</v>
          </cell>
        </row>
        <row r="217">
          <cell r="B217" t="str">
            <v>Parts &amp; Oil Operations - Toyota &amp; Daihatsu</v>
          </cell>
        </row>
        <row r="219">
          <cell r="D219" t="str">
            <v>Budget                  2001 ~ 2002</v>
          </cell>
          <cell r="F219" t="str">
            <v>Actual                    2000~ 2001</v>
          </cell>
          <cell r="H219" t="str">
            <v>Variance</v>
          </cell>
        </row>
        <row r="222">
          <cell r="B222" t="str">
            <v>Net Sales - Toyota Parts &amp; Oil</v>
          </cell>
          <cell r="D222">
            <v>451053043.47826093</v>
          </cell>
          <cell r="F222">
            <v>163505000</v>
          </cell>
          <cell r="H222">
            <v>287548043.47826093</v>
          </cell>
        </row>
        <row r="223">
          <cell r="B223" t="str">
            <v>Net Sales - Daihatsu Parts</v>
          </cell>
          <cell r="D223">
            <v>34782608.695652179</v>
          </cell>
          <cell r="F223">
            <v>0</v>
          </cell>
          <cell r="H223">
            <v>34782608.695652179</v>
          </cell>
        </row>
        <row r="224">
          <cell r="D224">
            <v>485835652.17391312</v>
          </cell>
          <cell r="F224">
            <v>163505000</v>
          </cell>
          <cell r="H224">
            <v>322330652.17391312</v>
          </cell>
        </row>
        <row r="226">
          <cell r="B226" t="str">
            <v>Cost of Sales - Toyota Parts &amp; Oil</v>
          </cell>
          <cell r="D226">
            <v>386134609.9015587</v>
          </cell>
          <cell r="F226">
            <v>134438000</v>
          </cell>
          <cell r="H226">
            <v>-251696609.9015587</v>
          </cell>
        </row>
        <row r="227">
          <cell r="B227" t="str">
            <v>Cost of Sales - Daihatsu Parts</v>
          </cell>
          <cell r="D227">
            <v>27908121.410992622</v>
          </cell>
          <cell r="F227">
            <v>0</v>
          </cell>
          <cell r="H227">
            <v>-27908121.410992622</v>
          </cell>
        </row>
        <row r="228">
          <cell r="D228">
            <v>414042731.31255132</v>
          </cell>
          <cell r="F228">
            <v>134438000</v>
          </cell>
          <cell r="H228">
            <v>-279604731.31255132</v>
          </cell>
        </row>
        <row r="230">
          <cell r="B230" t="str">
            <v>Gross Profit - Parts &amp; Oil</v>
          </cell>
          <cell r="D230">
            <v>64918433.576702222</v>
          </cell>
          <cell r="F230">
            <v>29067000</v>
          </cell>
          <cell r="H230">
            <v>35851433.576702222</v>
          </cell>
        </row>
        <row r="231">
          <cell r="B231" t="str">
            <v>Gross Profit - Daihatsu Parts</v>
          </cell>
          <cell r="D231">
            <v>6874487.284659557</v>
          </cell>
          <cell r="F231">
            <v>0</v>
          </cell>
          <cell r="H231">
            <v>6874487.284659557</v>
          </cell>
        </row>
        <row r="233">
          <cell r="B233" t="str">
            <v>Total Gross Profit Parts &amp; Oil</v>
          </cell>
          <cell r="D233">
            <v>71792920.861361772</v>
          </cell>
          <cell r="F233">
            <v>29067000</v>
          </cell>
          <cell r="H233">
            <v>42725920.861361779</v>
          </cell>
        </row>
      </sheetData>
      <sheetData sheetId="4">
        <row r="31">
          <cell r="B31">
            <v>0</v>
          </cell>
          <cell r="C31">
            <v>0</v>
          </cell>
          <cell r="D31">
            <v>0</v>
          </cell>
          <cell r="E31">
            <v>0</v>
          </cell>
          <cell r="F31">
            <v>0</v>
          </cell>
          <cell r="G31">
            <v>0</v>
          </cell>
          <cell r="H31">
            <v>0</v>
          </cell>
          <cell r="I31">
            <v>0</v>
          </cell>
          <cell r="J31">
            <v>0</v>
          </cell>
          <cell r="K31">
            <v>0</v>
          </cell>
        </row>
        <row r="32">
          <cell r="B32">
            <v>0</v>
          </cell>
          <cell r="C32">
            <v>0</v>
          </cell>
          <cell r="D32">
            <v>0</v>
          </cell>
          <cell r="E32">
            <v>0</v>
          </cell>
          <cell r="F32">
            <v>0</v>
          </cell>
          <cell r="G32">
            <v>0</v>
          </cell>
          <cell r="H32">
            <v>0</v>
          </cell>
          <cell r="I32">
            <v>0</v>
          </cell>
          <cell r="J32">
            <v>0</v>
          </cell>
          <cell r="K32">
            <v>0</v>
          </cell>
        </row>
        <row r="34">
          <cell r="B34">
            <v>0</v>
          </cell>
          <cell r="C34">
            <v>0</v>
          </cell>
          <cell r="D34">
            <v>0</v>
          </cell>
          <cell r="E34">
            <v>0</v>
          </cell>
          <cell r="F34">
            <v>0</v>
          </cell>
          <cell r="G34">
            <v>0</v>
          </cell>
          <cell r="H34">
            <v>0</v>
          </cell>
          <cell r="I34">
            <v>0</v>
          </cell>
          <cell r="J34">
            <v>0</v>
          </cell>
          <cell r="K34">
            <v>0</v>
          </cell>
        </row>
        <row r="35">
          <cell r="B35">
            <v>0</v>
          </cell>
          <cell r="C35">
            <v>0</v>
          </cell>
          <cell r="D35">
            <v>0</v>
          </cell>
          <cell r="E35">
            <v>0</v>
          </cell>
          <cell r="F35">
            <v>0</v>
          </cell>
          <cell r="G35">
            <v>0</v>
          </cell>
          <cell r="H35">
            <v>0</v>
          </cell>
          <cell r="I35">
            <v>0</v>
          </cell>
          <cell r="J35">
            <v>0</v>
          </cell>
          <cell r="K35">
            <v>0</v>
          </cell>
        </row>
        <row r="36">
          <cell r="B36">
            <v>106800</v>
          </cell>
          <cell r="C36">
            <v>11200.000000000004</v>
          </cell>
          <cell r="D36">
            <v>118000</v>
          </cell>
          <cell r="E36">
            <v>35100.288</v>
          </cell>
          <cell r="F36">
            <v>0</v>
          </cell>
          <cell r="G36">
            <v>0</v>
          </cell>
          <cell r="H36">
            <v>0</v>
          </cell>
          <cell r="I36">
            <v>0</v>
          </cell>
          <cell r="J36">
            <v>35100.288</v>
          </cell>
          <cell r="K36">
            <v>153100.288</v>
          </cell>
        </row>
        <row r="38">
          <cell r="B38">
            <v>627039.39456162462</v>
          </cell>
          <cell r="C38">
            <v>7143.1909549328666</v>
          </cell>
          <cell r="D38">
            <v>634182.58551655745</v>
          </cell>
          <cell r="E38">
            <v>139867.3727233331</v>
          </cell>
          <cell r="F38">
            <v>8790.8699999999953</v>
          </cell>
          <cell r="G38">
            <v>56127.563576702261</v>
          </cell>
          <cell r="H38">
            <v>5990.5782061808159</v>
          </cell>
          <cell r="I38">
            <v>70909.011782883041</v>
          </cell>
          <cell r="J38">
            <v>210776.38450621627</v>
          </cell>
          <cell r="K38">
            <v>844958.97002277221</v>
          </cell>
        </row>
        <row r="41">
          <cell r="B41">
            <v>0</v>
          </cell>
          <cell r="C41">
            <v>0</v>
          </cell>
          <cell r="D41">
            <v>0</v>
          </cell>
          <cell r="E41">
            <v>0</v>
          </cell>
          <cell r="F41">
            <v>0</v>
          </cell>
          <cell r="G41">
            <v>0</v>
          </cell>
          <cell r="H41">
            <v>0</v>
          </cell>
          <cell r="I41">
            <v>0</v>
          </cell>
          <cell r="J41">
            <v>0</v>
          </cell>
          <cell r="K41">
            <v>0</v>
          </cell>
        </row>
        <row r="42">
          <cell r="B42">
            <v>5836.4886583706384</v>
          </cell>
          <cell r="C42">
            <v>731.05511474083437</v>
          </cell>
          <cell r="D42">
            <v>6567.5437731114725</v>
          </cell>
          <cell r="E42">
            <v>612.50685273003569</v>
          </cell>
          <cell r="F42">
            <v>0</v>
          </cell>
          <cell r="G42">
            <v>0</v>
          </cell>
          <cell r="H42">
            <v>19.949374158492422</v>
          </cell>
          <cell r="I42">
            <v>19.949374158492422</v>
          </cell>
          <cell r="J42">
            <v>632.45622688852814</v>
          </cell>
          <cell r="K42">
            <v>7200.0000000000009</v>
          </cell>
        </row>
        <row r="43">
          <cell r="B43">
            <v>4053.1171238684979</v>
          </cell>
          <cell r="C43">
            <v>507.67716301446836</v>
          </cell>
          <cell r="D43">
            <v>4560.7942868829659</v>
          </cell>
          <cell r="E43">
            <v>425.35198106252471</v>
          </cell>
          <cell r="F43">
            <v>0</v>
          </cell>
          <cell r="G43">
            <v>0</v>
          </cell>
          <cell r="H43">
            <v>13.853732054508624</v>
          </cell>
          <cell r="I43">
            <v>13.853732054508624</v>
          </cell>
          <cell r="J43">
            <v>439.20571311703333</v>
          </cell>
          <cell r="K43">
            <v>4999.9999999999991</v>
          </cell>
        </row>
        <row r="44">
          <cell r="B44">
            <v>37908.415220867748</v>
          </cell>
          <cell r="C44">
            <v>593.06168885725833</v>
          </cell>
          <cell r="D44">
            <v>38501.476909725003</v>
          </cell>
          <cell r="E44">
            <v>3936.4715914136691</v>
          </cell>
          <cell r="F44">
            <v>0</v>
          </cell>
          <cell r="G44">
            <v>0</v>
          </cell>
          <cell r="H44">
            <v>0</v>
          </cell>
          <cell r="I44">
            <v>0</v>
          </cell>
          <cell r="J44">
            <v>3936.4715914136691</v>
          </cell>
          <cell r="K44">
            <v>42437.948501138671</v>
          </cell>
        </row>
        <row r="45">
          <cell r="B45">
            <v>15901.05698866694</v>
          </cell>
          <cell r="C45">
            <v>225.36344176575818</v>
          </cell>
          <cell r="D45">
            <v>16126.420430432698</v>
          </cell>
          <cell r="E45">
            <v>0</v>
          </cell>
          <cell r="F45">
            <v>0</v>
          </cell>
          <cell r="G45">
            <v>0</v>
          </cell>
          <cell r="H45">
            <v>0</v>
          </cell>
          <cell r="I45">
            <v>0</v>
          </cell>
          <cell r="J45">
            <v>0</v>
          </cell>
          <cell r="K45">
            <v>16126.420430432698</v>
          </cell>
        </row>
        <row r="46">
          <cell r="B46">
            <v>63699.077991773825</v>
          </cell>
          <cell r="C46">
            <v>2057.1574083783194</v>
          </cell>
          <cell r="D46">
            <v>65756.235400152145</v>
          </cell>
          <cell r="E46">
            <v>4974.3304252062298</v>
          </cell>
          <cell r="F46">
            <v>0</v>
          </cell>
          <cell r="G46">
            <v>0</v>
          </cell>
          <cell r="H46">
            <v>33.803106213001044</v>
          </cell>
          <cell r="I46">
            <v>33.803106213001044</v>
          </cell>
          <cell r="J46">
            <v>5008.1335314192311</v>
          </cell>
          <cell r="K46">
            <v>70764.368931571371</v>
          </cell>
        </row>
        <row r="48">
          <cell r="B48">
            <v>563340.31656985078</v>
          </cell>
          <cell r="C48">
            <v>5086.0335465545468</v>
          </cell>
          <cell r="D48">
            <v>568426.35011640529</v>
          </cell>
          <cell r="E48">
            <v>134893.04229812688</v>
          </cell>
          <cell r="F48">
            <v>8790.8699999999953</v>
          </cell>
          <cell r="G48">
            <v>56127.563576702261</v>
          </cell>
          <cell r="H48">
            <v>5956.7750999678146</v>
          </cell>
          <cell r="I48">
            <v>70875.208676670067</v>
          </cell>
          <cell r="J48">
            <v>205768.25097479703</v>
          </cell>
          <cell r="K48">
            <v>774194.60109120084</v>
          </cell>
        </row>
        <row r="49">
          <cell r="D49">
            <v>0</v>
          </cell>
        </row>
        <row r="50">
          <cell r="B50">
            <v>209454.21159944785</v>
          </cell>
          <cell r="C50">
            <v>1780.1117412940234</v>
          </cell>
          <cell r="D50">
            <v>211234.32334074189</v>
          </cell>
          <cell r="E50">
            <v>30021.042000000016</v>
          </cell>
          <cell r="F50">
            <v>3076.8045000000002</v>
          </cell>
          <cell r="G50">
            <v>20037.56357670221</v>
          </cell>
          <cell r="H50">
            <v>1674.4872846595572</v>
          </cell>
          <cell r="I50">
            <v>24788.855361361766</v>
          </cell>
          <cell r="J50">
            <v>54809.897361361785</v>
          </cell>
          <cell r="K50">
            <v>266044.22070210369</v>
          </cell>
        </row>
        <row r="52">
          <cell r="B52">
            <v>353886.1049704029</v>
          </cell>
          <cell r="C52">
            <v>3305.9218052605233</v>
          </cell>
          <cell r="D52">
            <v>357192.02677566337</v>
          </cell>
          <cell r="E52">
            <v>104872.00029812686</v>
          </cell>
          <cell r="F52">
            <v>5714.0654999999952</v>
          </cell>
          <cell r="G52">
            <v>36090.000000000051</v>
          </cell>
          <cell r="H52">
            <v>4282.2878153082574</v>
          </cell>
          <cell r="I52">
            <v>46086.353315308297</v>
          </cell>
          <cell r="J52">
            <v>150958.35361343523</v>
          </cell>
          <cell r="K52">
            <v>508150.38038909715</v>
          </cell>
        </row>
        <row r="54">
          <cell r="I54" t="str">
            <v xml:space="preserve">               Net profit %</v>
          </cell>
          <cell r="K54">
            <v>4.0208103598008353E-2</v>
          </cell>
        </row>
        <row r="62">
          <cell r="B62" t="str">
            <v>CKD</v>
          </cell>
          <cell r="D62" t="str">
            <v xml:space="preserve">TOTAL OF </v>
          </cell>
          <cell r="E62" t="str">
            <v>TOYOTA</v>
          </cell>
          <cell r="H62" t="str">
            <v xml:space="preserve">Daihatsu </v>
          </cell>
          <cell r="I62" t="str">
            <v>TOTAL                      OF                  PARTS &amp; OIL</v>
          </cell>
          <cell r="J62" t="str">
            <v>TOTAL OF CBU  PARTS &amp; MOTOR OIL</v>
          </cell>
          <cell r="K62" t="str">
            <v>TOTAL OF CKD &amp; CBU</v>
          </cell>
        </row>
        <row r="63">
          <cell r="B63" t="str">
            <v>Toyota</v>
          </cell>
          <cell r="C63" t="str">
            <v>Daihatsu</v>
          </cell>
          <cell r="D63" t="str">
            <v>CKD</v>
          </cell>
          <cell r="E63" t="str">
            <v xml:space="preserve">CBU </v>
          </cell>
          <cell r="F63" t="str">
            <v>Motor Oil</v>
          </cell>
          <cell r="G63" t="str">
            <v xml:space="preserve">Parts </v>
          </cell>
          <cell r="H63" t="str">
            <v>Parts</v>
          </cell>
        </row>
        <row r="66">
          <cell r="B66">
            <v>9477</v>
          </cell>
          <cell r="C66">
            <v>3052</v>
          </cell>
          <cell r="D66">
            <v>12529</v>
          </cell>
          <cell r="J66">
            <v>0</v>
          </cell>
          <cell r="K66">
            <v>12529</v>
          </cell>
        </row>
        <row r="67">
          <cell r="D67">
            <v>0</v>
          </cell>
          <cell r="E67">
            <v>135</v>
          </cell>
          <cell r="J67">
            <v>135</v>
          </cell>
          <cell r="K67">
            <v>135</v>
          </cell>
        </row>
        <row r="68">
          <cell r="D68">
            <v>0</v>
          </cell>
          <cell r="E68">
            <v>316</v>
          </cell>
          <cell r="J68">
            <v>316</v>
          </cell>
          <cell r="K68">
            <v>316</v>
          </cell>
        </row>
        <row r="69">
          <cell r="B69">
            <v>9477</v>
          </cell>
          <cell r="C69">
            <v>3052</v>
          </cell>
          <cell r="D69">
            <v>12529</v>
          </cell>
          <cell r="E69">
            <v>451</v>
          </cell>
          <cell r="J69">
            <v>451</v>
          </cell>
          <cell r="K69">
            <v>12980</v>
          </cell>
        </row>
        <row r="72">
          <cell r="B72">
            <v>7409747</v>
          </cell>
          <cell r="C72">
            <v>1082171</v>
          </cell>
          <cell r="D72">
            <v>8491918</v>
          </cell>
          <cell r="E72">
            <v>208976</v>
          </cell>
          <cell r="F72">
            <v>24908</v>
          </cell>
          <cell r="G72">
            <v>309135</v>
          </cell>
          <cell r="H72">
            <v>19793</v>
          </cell>
          <cell r="I72">
            <v>353836</v>
          </cell>
          <cell r="J72">
            <v>562812</v>
          </cell>
          <cell r="K72">
            <v>9054730</v>
          </cell>
        </row>
        <row r="74">
          <cell r="B74">
            <v>6866121</v>
          </cell>
          <cell r="C74">
            <v>1091642</v>
          </cell>
          <cell r="D74">
            <v>7957763</v>
          </cell>
          <cell r="E74">
            <v>178809</v>
          </cell>
          <cell r="F74">
            <v>20883</v>
          </cell>
          <cell r="G74">
            <v>267780</v>
          </cell>
          <cell r="H74">
            <v>15744</v>
          </cell>
          <cell r="I74">
            <v>304407</v>
          </cell>
          <cell r="J74">
            <v>483216</v>
          </cell>
          <cell r="K74">
            <v>8440979</v>
          </cell>
        </row>
        <row r="76">
          <cell r="B76">
            <v>543626</v>
          </cell>
          <cell r="C76">
            <v>-9471</v>
          </cell>
          <cell r="D76">
            <v>534155</v>
          </cell>
          <cell r="E76">
            <v>30167</v>
          </cell>
          <cell r="F76">
            <v>4025</v>
          </cell>
          <cell r="G76">
            <v>41355</v>
          </cell>
          <cell r="H76">
            <v>4049</v>
          </cell>
          <cell r="I76">
            <v>49429</v>
          </cell>
          <cell r="J76">
            <v>79596</v>
          </cell>
          <cell r="K76">
            <v>613751</v>
          </cell>
        </row>
        <row r="78">
          <cell r="B78">
            <v>7.3366337609097859E-2</v>
          </cell>
          <cell r="C78">
            <v>-8.7518516020111421E-3</v>
          </cell>
          <cell r="D78">
            <v>6.2901573001529223E-2</v>
          </cell>
          <cell r="E78">
            <v>0.14435628971747952</v>
          </cell>
          <cell r="F78">
            <v>0.16159466837963707</v>
          </cell>
          <cell r="G78">
            <v>0.13377650541025765</v>
          </cell>
          <cell r="H78">
            <v>0</v>
          </cell>
          <cell r="I78">
            <v>0.13969466080331</v>
          </cell>
          <cell r="J78">
            <v>0.14142555595829515</v>
          </cell>
          <cell r="K78">
            <v>6.7782363471909163E-2</v>
          </cell>
        </row>
        <row r="80">
          <cell r="B80">
            <v>243681.97192627497</v>
          </cell>
          <cell r="C80">
            <v>35589.010426594716</v>
          </cell>
          <cell r="D80">
            <v>279270.9823528697</v>
          </cell>
          <cell r="E80">
            <v>6872.526655129418</v>
          </cell>
          <cell r="F80">
            <v>819.14140344328314</v>
          </cell>
          <cell r="G80">
            <v>10166.423548797147</v>
          </cell>
          <cell r="H80">
            <v>650.92603976043461</v>
          </cell>
          <cell r="I80">
            <v>11636.490992000865</v>
          </cell>
          <cell r="J80">
            <v>18509.017647130284</v>
          </cell>
          <cell r="K80">
            <v>297780</v>
          </cell>
        </row>
        <row r="82">
          <cell r="B82">
            <v>299944.02807372506</v>
          </cell>
          <cell r="C82">
            <v>-45060.010426594716</v>
          </cell>
          <cell r="D82">
            <v>254884.0176471303</v>
          </cell>
          <cell r="E82">
            <v>23294.473344870581</v>
          </cell>
          <cell r="F82">
            <v>3205.8585965567167</v>
          </cell>
          <cell r="G82">
            <v>31188.576451202855</v>
          </cell>
          <cell r="H82">
            <v>3398.0739602395652</v>
          </cell>
          <cell r="I82">
            <v>37792.509007999135</v>
          </cell>
          <cell r="J82">
            <v>61086.982352869716</v>
          </cell>
          <cell r="K82">
            <v>315971</v>
          </cell>
        </row>
        <row r="85">
          <cell r="B85">
            <v>19660</v>
          </cell>
          <cell r="C85">
            <v>44203</v>
          </cell>
          <cell r="D85">
            <v>63863</v>
          </cell>
          <cell r="F85">
            <v>0</v>
          </cell>
          <cell r="H85">
            <v>0</v>
          </cell>
          <cell r="I85">
            <v>0</v>
          </cell>
          <cell r="J85">
            <v>0</v>
          </cell>
          <cell r="K85">
            <v>63863</v>
          </cell>
        </row>
        <row r="86">
          <cell r="B86">
            <v>4971</v>
          </cell>
          <cell r="C86">
            <v>0</v>
          </cell>
          <cell r="D86">
            <v>4971</v>
          </cell>
          <cell r="E86">
            <v>0</v>
          </cell>
          <cell r="F86">
            <v>0</v>
          </cell>
          <cell r="G86">
            <v>0</v>
          </cell>
          <cell r="H86">
            <v>0</v>
          </cell>
          <cell r="I86">
            <v>0</v>
          </cell>
          <cell r="J86">
            <v>0</v>
          </cell>
          <cell r="K86">
            <v>4971</v>
          </cell>
        </row>
        <row r="87">
          <cell r="B87">
            <v>23764.270484045355</v>
          </cell>
          <cell r="C87">
            <v>3470.6993847414556</v>
          </cell>
          <cell r="D87">
            <v>27234.969868786811</v>
          </cell>
          <cell r="E87">
            <v>670.22020976881697</v>
          </cell>
          <cell r="F87">
            <v>79.884029672889199</v>
          </cell>
          <cell r="G87">
            <v>991.44650365057817</v>
          </cell>
          <cell r="H87">
            <v>63.479388120904765</v>
          </cell>
          <cell r="I87">
            <v>1134.8099214443721</v>
          </cell>
          <cell r="J87">
            <v>1805.0301312131892</v>
          </cell>
          <cell r="K87">
            <v>29040</v>
          </cell>
        </row>
        <row r="88">
          <cell r="B88">
            <v>0</v>
          </cell>
          <cell r="C88">
            <v>0</v>
          </cell>
          <cell r="D88">
            <v>0</v>
          </cell>
          <cell r="E88">
            <v>22242</v>
          </cell>
          <cell r="I88">
            <v>0</v>
          </cell>
          <cell r="J88">
            <v>22242</v>
          </cell>
          <cell r="K88">
            <v>22242</v>
          </cell>
          <cell r="M88">
            <v>-55915</v>
          </cell>
        </row>
        <row r="89">
          <cell r="B89">
            <v>48395.270484045352</v>
          </cell>
          <cell r="C89">
            <v>47673.699384741456</v>
          </cell>
          <cell r="D89">
            <v>96068.969868786808</v>
          </cell>
          <cell r="E89">
            <v>22912.220209768817</v>
          </cell>
          <cell r="F89">
            <v>79.884029672889199</v>
          </cell>
          <cell r="G89">
            <v>991.44650365057817</v>
          </cell>
          <cell r="H89">
            <v>63.479388120904765</v>
          </cell>
          <cell r="I89">
            <v>1134.8099214443721</v>
          </cell>
          <cell r="J89">
            <v>24047.030131213189</v>
          </cell>
          <cell r="K89">
            <v>120116</v>
          </cell>
        </row>
        <row r="91">
          <cell r="B91">
            <v>348339.29855777044</v>
          </cell>
          <cell r="C91">
            <v>2613.6889581467403</v>
          </cell>
          <cell r="D91">
            <v>350952.98751591711</v>
          </cell>
          <cell r="E91">
            <v>46206.693554639394</v>
          </cell>
          <cell r="F91">
            <v>3285.7426262296058</v>
          </cell>
          <cell r="G91">
            <v>32180.022954853433</v>
          </cell>
          <cell r="H91">
            <v>3461.55334836047</v>
          </cell>
          <cell r="I91">
            <v>38927.318929443507</v>
          </cell>
          <cell r="J91">
            <v>85134.012484082894</v>
          </cell>
          <cell r="K91">
            <v>436087</v>
          </cell>
        </row>
        <row r="94">
          <cell r="B94">
            <v>3102</v>
          </cell>
          <cell r="C94">
            <v>34679</v>
          </cell>
          <cell r="D94">
            <v>37781</v>
          </cell>
          <cell r="E94">
            <v>0</v>
          </cell>
          <cell r="F94">
            <v>0</v>
          </cell>
          <cell r="G94">
            <v>0</v>
          </cell>
          <cell r="H94">
            <v>0</v>
          </cell>
          <cell r="I94">
            <v>0</v>
          </cell>
          <cell r="J94">
            <v>0</v>
          </cell>
          <cell r="K94">
            <v>37781</v>
          </cell>
        </row>
        <row r="95">
          <cell r="B95">
            <v>24396.838703197111</v>
          </cell>
          <cell r="C95">
            <v>3563.0840481162882</v>
          </cell>
          <cell r="D95">
            <v>27959.922751313399</v>
          </cell>
          <cell r="E95">
            <v>688.06043780432981</v>
          </cell>
          <cell r="F95">
            <v>82.01041930571094</v>
          </cell>
          <cell r="G95">
            <v>1017.8372800735085</v>
          </cell>
          <cell r="H95">
            <v>65.169111503048683</v>
          </cell>
          <cell r="I95">
            <v>1165.0168108822681</v>
          </cell>
          <cell r="J95">
            <v>1853.0772486865981</v>
          </cell>
          <cell r="K95">
            <v>29812.999999999996</v>
          </cell>
        </row>
        <row r="96">
          <cell r="B96">
            <v>2108.0151779235825</v>
          </cell>
          <cell r="C96">
            <v>307.86920162169389</v>
          </cell>
          <cell r="D96">
            <v>2415.8843795452763</v>
          </cell>
          <cell r="E96">
            <v>59.452040646159524</v>
          </cell>
          <cell r="F96">
            <v>7.08613155776042</v>
          </cell>
          <cell r="G96">
            <v>87.946494263219336</v>
          </cell>
          <cell r="H96">
            <v>5.6309539875843901</v>
          </cell>
          <cell r="I96">
            <v>100.66357980856415</v>
          </cell>
          <cell r="J96">
            <v>160.11562045472368</v>
          </cell>
          <cell r="K96">
            <v>2576</v>
          </cell>
        </row>
        <row r="97">
          <cell r="B97">
            <v>1200</v>
          </cell>
          <cell r="C97">
            <v>0</v>
          </cell>
          <cell r="D97">
            <v>1200</v>
          </cell>
          <cell r="E97">
            <v>0</v>
          </cell>
          <cell r="F97">
            <v>0</v>
          </cell>
          <cell r="G97">
            <v>0</v>
          </cell>
          <cell r="H97">
            <v>0</v>
          </cell>
          <cell r="I97">
            <v>0</v>
          </cell>
          <cell r="J97">
            <v>0</v>
          </cell>
          <cell r="K97">
            <v>1200</v>
          </cell>
        </row>
        <row r="98">
          <cell r="B98">
            <v>14923.045335642255</v>
          </cell>
          <cell r="C98">
            <v>2179.4653574430158</v>
          </cell>
          <cell r="D98">
            <v>17102.510693085271</v>
          </cell>
          <cell r="E98">
            <v>420.87244302149264</v>
          </cell>
          <cell r="F98">
            <v>50.16408970781017</v>
          </cell>
          <cell r="G98">
            <v>622.59016668636173</v>
          </cell>
          <cell r="H98">
            <v>39.862607499064026</v>
          </cell>
          <cell r="I98">
            <v>712.61686389323586</v>
          </cell>
          <cell r="J98">
            <v>1133.4893069147286</v>
          </cell>
          <cell r="K98">
            <v>18236</v>
          </cell>
        </row>
        <row r="99">
          <cell r="B99">
            <v>6599.2060404963877</v>
          </cell>
          <cell r="C99">
            <v>963.79395950361277</v>
          </cell>
          <cell r="D99">
            <v>7563</v>
          </cell>
          <cell r="E99">
            <v>0</v>
          </cell>
          <cell r="F99">
            <v>0</v>
          </cell>
          <cell r="G99">
            <v>0</v>
          </cell>
          <cell r="H99">
            <v>0</v>
          </cell>
          <cell r="I99">
            <v>0</v>
          </cell>
          <cell r="J99">
            <v>0</v>
          </cell>
          <cell r="K99">
            <v>7563</v>
          </cell>
        </row>
        <row r="100">
          <cell r="B100">
            <v>52329.105257259333</v>
          </cell>
          <cell r="C100">
            <v>41693.212566684611</v>
          </cell>
          <cell r="D100">
            <v>94022.317823943944</v>
          </cell>
          <cell r="E100">
            <v>1168.3849214719819</v>
          </cell>
          <cell r="F100">
            <v>139.26064057128153</v>
          </cell>
          <cell r="G100">
            <v>1728.3739410230896</v>
          </cell>
          <cell r="H100">
            <v>110.6626729896971</v>
          </cell>
          <cell r="I100">
            <v>1978.2972545840682</v>
          </cell>
          <cell r="J100">
            <v>3146.6821760560506</v>
          </cell>
          <cell r="K100">
            <v>97169</v>
          </cell>
        </row>
        <row r="102">
          <cell r="B102">
            <v>296010.19330051111</v>
          </cell>
          <cell r="C102">
            <v>-39079.523608537871</v>
          </cell>
          <cell r="D102">
            <v>256930.66969197316</v>
          </cell>
          <cell r="E102">
            <v>45038.308633167413</v>
          </cell>
          <cell r="F102">
            <v>3146.4819856583244</v>
          </cell>
          <cell r="G102">
            <v>30451.649013830345</v>
          </cell>
          <cell r="H102">
            <v>3350.8906753707729</v>
          </cell>
          <cell r="I102">
            <v>36949.021674859439</v>
          </cell>
          <cell r="J102">
            <v>81987.330308026852</v>
          </cell>
          <cell r="K102">
            <v>338918</v>
          </cell>
        </row>
        <row r="104">
          <cell r="B104">
            <v>103468</v>
          </cell>
          <cell r="C104">
            <v>0</v>
          </cell>
          <cell r="D104">
            <v>103468</v>
          </cell>
          <cell r="E104">
            <v>12939.215882310933</v>
          </cell>
          <cell r="F104">
            <v>0</v>
          </cell>
          <cell r="G104">
            <v>19140.784117689069</v>
          </cell>
          <cell r="I104">
            <v>19140.784117689069</v>
          </cell>
          <cell r="J104">
            <v>32080</v>
          </cell>
          <cell r="K104">
            <v>135548</v>
          </cell>
        </row>
        <row r="106">
          <cell r="B106">
            <v>192542.19330051111</v>
          </cell>
          <cell r="C106">
            <v>-39079.523608537871</v>
          </cell>
          <cell r="D106">
            <v>153462.66969197316</v>
          </cell>
          <cell r="E106">
            <v>32099.092750856478</v>
          </cell>
          <cell r="F106">
            <v>3146.4819856583244</v>
          </cell>
          <cell r="G106">
            <v>11310.864896141276</v>
          </cell>
          <cell r="H106">
            <v>3350.8906753707729</v>
          </cell>
          <cell r="I106">
            <v>17808.237557170371</v>
          </cell>
          <cell r="J106">
            <v>49907.330308026852</v>
          </cell>
          <cell r="K106">
            <v>203370</v>
          </cell>
        </row>
        <row r="107">
          <cell r="I107" t="str">
            <v xml:space="preserve">               Net profit %</v>
          </cell>
          <cell r="K107">
            <v>2.2460084397878236E-2</v>
          </cell>
        </row>
        <row r="113">
          <cell r="B113" t="str">
            <v>CKD</v>
          </cell>
          <cell r="D113" t="str">
            <v xml:space="preserve">TOTAL OF </v>
          </cell>
          <cell r="E113" t="str">
            <v>TOYOTA</v>
          </cell>
          <cell r="H113" t="str">
            <v xml:space="preserve">Daihatsu </v>
          </cell>
          <cell r="I113" t="str">
            <v>TOTAL                      OF                  PARTS &amp; OIL</v>
          </cell>
          <cell r="J113" t="str">
            <v>TOTAL OF CBU  PARTS &amp; MOTOR OIL</v>
          </cell>
          <cell r="K113" t="str">
            <v>TOTAL OF CKD &amp; CBU</v>
          </cell>
        </row>
        <row r="114">
          <cell r="B114" t="str">
            <v>Toyota</v>
          </cell>
          <cell r="C114" t="str">
            <v>Daihatsu</v>
          </cell>
          <cell r="D114" t="str">
            <v>CKD</v>
          </cell>
          <cell r="E114" t="str">
            <v xml:space="preserve">CBU </v>
          </cell>
          <cell r="F114" t="str">
            <v>Motor Oil</v>
          </cell>
          <cell r="G114" t="str">
            <v xml:space="preserve">Parts </v>
          </cell>
          <cell r="H114" t="str">
            <v>Parts</v>
          </cell>
        </row>
        <row r="117">
          <cell r="B117">
            <v>10002</v>
          </cell>
          <cell r="C117">
            <v>1267</v>
          </cell>
          <cell r="D117">
            <v>11269</v>
          </cell>
          <cell r="J117">
            <v>0</v>
          </cell>
          <cell r="K117">
            <v>11269</v>
          </cell>
        </row>
        <row r="118">
          <cell r="D118">
            <v>0</v>
          </cell>
          <cell r="E118">
            <v>174</v>
          </cell>
          <cell r="J118">
            <v>174</v>
          </cell>
          <cell r="K118">
            <v>174</v>
          </cell>
        </row>
        <row r="119">
          <cell r="D119">
            <v>0</v>
          </cell>
          <cell r="E119">
            <v>319</v>
          </cell>
          <cell r="J119">
            <v>319</v>
          </cell>
          <cell r="K119">
            <v>319</v>
          </cell>
        </row>
        <row r="120">
          <cell r="B120">
            <v>10002</v>
          </cell>
          <cell r="C120">
            <v>1267</v>
          </cell>
          <cell r="D120">
            <v>11269</v>
          </cell>
          <cell r="E120">
            <v>493</v>
          </cell>
          <cell r="J120">
            <v>493</v>
          </cell>
          <cell r="K120">
            <v>11762</v>
          </cell>
        </row>
        <row r="123">
          <cell r="B123">
            <v>7429652</v>
          </cell>
          <cell r="C123">
            <v>420881</v>
          </cell>
          <cell r="D123">
            <v>7850533</v>
          </cell>
          <cell r="E123">
            <v>232223</v>
          </cell>
          <cell r="F123">
            <v>30570</v>
          </cell>
          <cell r="G123">
            <v>132943</v>
          </cell>
          <cell r="H123">
            <v>0</v>
          </cell>
          <cell r="I123">
            <v>163513</v>
          </cell>
          <cell r="J123">
            <v>395736</v>
          </cell>
          <cell r="K123">
            <v>8246269</v>
          </cell>
        </row>
        <row r="125">
          <cell r="B125">
            <v>6922161</v>
          </cell>
          <cell r="C125">
            <v>449036</v>
          </cell>
          <cell r="D125">
            <v>7371197</v>
          </cell>
          <cell r="E125">
            <v>201766</v>
          </cell>
          <cell r="F125">
            <v>26181</v>
          </cell>
          <cell r="G125">
            <v>107754</v>
          </cell>
          <cell r="H125">
            <v>0</v>
          </cell>
          <cell r="I125">
            <v>133935</v>
          </cell>
          <cell r="J125">
            <v>335701</v>
          </cell>
          <cell r="K125">
            <v>7706898</v>
          </cell>
        </row>
        <row r="127">
          <cell r="B127">
            <v>507491</v>
          </cell>
          <cell r="C127">
            <v>-28155</v>
          </cell>
          <cell r="D127">
            <v>479336</v>
          </cell>
          <cell r="E127">
            <v>30457</v>
          </cell>
          <cell r="F127">
            <v>4389</v>
          </cell>
          <cell r="G127">
            <v>25189</v>
          </cell>
          <cell r="H127">
            <v>0</v>
          </cell>
          <cell r="I127">
            <v>29578</v>
          </cell>
          <cell r="J127">
            <v>60035</v>
          </cell>
          <cell r="K127">
            <v>539371</v>
          </cell>
        </row>
        <row r="129">
          <cell r="B129">
            <v>6.830616023469202E-2</v>
          </cell>
          <cell r="C129">
            <v>-6.6895393234667283E-2</v>
          </cell>
          <cell r="D129">
            <v>6.1057765122444554E-2</v>
          </cell>
          <cell r="E129">
            <v>0.13115410618241949</v>
          </cell>
          <cell r="F129">
            <v>0.1435721295387635</v>
          </cell>
          <cell r="G129">
            <v>0.18947217980638317</v>
          </cell>
          <cell r="H129">
            <v>0</v>
          </cell>
          <cell r="I129">
            <v>0.18089081602074453</v>
          </cell>
          <cell r="J129">
            <v>0.15170467180140296</v>
          </cell>
          <cell r="K129">
            <v>6.5407883249988572E-2</v>
          </cell>
        </row>
        <row r="131">
          <cell r="B131">
            <v>240788</v>
          </cell>
          <cell r="C131">
            <v>13640</v>
          </cell>
          <cell r="D131">
            <v>254428</v>
          </cell>
          <cell r="E131">
            <v>7526</v>
          </cell>
          <cell r="F131">
            <v>991</v>
          </cell>
          <cell r="G131">
            <v>4309</v>
          </cell>
          <cell r="H131">
            <v>0</v>
          </cell>
          <cell r="I131">
            <v>5300</v>
          </cell>
          <cell r="J131">
            <v>12826</v>
          </cell>
          <cell r="K131">
            <v>267254</v>
          </cell>
        </row>
        <row r="133">
          <cell r="B133">
            <v>266703</v>
          </cell>
          <cell r="C133">
            <v>-41795</v>
          </cell>
          <cell r="D133">
            <v>224908</v>
          </cell>
          <cell r="E133">
            <v>22931</v>
          </cell>
          <cell r="F133">
            <v>3398</v>
          </cell>
          <cell r="G133">
            <v>20880</v>
          </cell>
          <cell r="H133">
            <v>0</v>
          </cell>
          <cell r="I133">
            <v>24278</v>
          </cell>
          <cell r="J133">
            <v>47209</v>
          </cell>
          <cell r="K133">
            <v>272117</v>
          </cell>
        </row>
        <row r="136">
          <cell r="B136">
            <v>14298</v>
          </cell>
          <cell r="C136">
            <v>0</v>
          </cell>
          <cell r="D136">
            <v>14298</v>
          </cell>
          <cell r="F136">
            <v>0</v>
          </cell>
          <cell r="H136">
            <v>0</v>
          </cell>
          <cell r="I136">
            <v>0</v>
          </cell>
          <cell r="J136">
            <v>0</v>
          </cell>
          <cell r="K136">
            <v>14298</v>
          </cell>
        </row>
        <row r="137">
          <cell r="B137">
            <v>6577</v>
          </cell>
          <cell r="C137">
            <v>0</v>
          </cell>
          <cell r="D137">
            <v>6577</v>
          </cell>
          <cell r="E137">
            <v>0</v>
          </cell>
          <cell r="F137">
            <v>0</v>
          </cell>
          <cell r="G137">
            <v>0</v>
          </cell>
          <cell r="H137">
            <v>0</v>
          </cell>
          <cell r="I137">
            <v>0</v>
          </cell>
          <cell r="J137">
            <v>0</v>
          </cell>
          <cell r="K137">
            <v>6577</v>
          </cell>
        </row>
        <row r="138">
          <cell r="B138">
            <v>34048</v>
          </cell>
          <cell r="C138">
            <v>1929</v>
          </cell>
          <cell r="D138">
            <v>35977</v>
          </cell>
          <cell r="E138">
            <v>1064</v>
          </cell>
          <cell r="F138">
            <v>140</v>
          </cell>
          <cell r="G138">
            <v>609</v>
          </cell>
          <cell r="H138">
            <v>0</v>
          </cell>
          <cell r="I138">
            <v>749</v>
          </cell>
          <cell r="J138">
            <v>1813</v>
          </cell>
          <cell r="K138">
            <v>37790</v>
          </cell>
        </row>
        <row r="139">
          <cell r="B139">
            <v>0</v>
          </cell>
          <cell r="C139">
            <v>0</v>
          </cell>
          <cell r="D139">
            <v>0</v>
          </cell>
          <cell r="E139">
            <v>6476</v>
          </cell>
          <cell r="I139">
            <v>0</v>
          </cell>
          <cell r="J139">
            <v>6476</v>
          </cell>
          <cell r="K139">
            <v>6476</v>
          </cell>
        </row>
        <row r="140">
          <cell r="B140">
            <v>54923</v>
          </cell>
          <cell r="C140">
            <v>1929</v>
          </cell>
          <cell r="D140">
            <v>56852</v>
          </cell>
          <cell r="E140">
            <v>7540</v>
          </cell>
          <cell r="F140">
            <v>140</v>
          </cell>
          <cell r="G140">
            <v>609</v>
          </cell>
          <cell r="H140">
            <v>0</v>
          </cell>
          <cell r="I140">
            <v>749</v>
          </cell>
          <cell r="J140">
            <v>8289</v>
          </cell>
          <cell r="K140">
            <v>65141</v>
          </cell>
        </row>
        <row r="142">
          <cell r="B142">
            <v>321626</v>
          </cell>
          <cell r="C142">
            <v>-39866</v>
          </cell>
          <cell r="D142">
            <v>281760</v>
          </cell>
          <cell r="E142">
            <v>30471</v>
          </cell>
          <cell r="F142">
            <v>3538</v>
          </cell>
          <cell r="G142">
            <v>21490</v>
          </cell>
          <cell r="H142">
            <v>0</v>
          </cell>
          <cell r="I142">
            <v>25028</v>
          </cell>
          <cell r="J142">
            <v>55499</v>
          </cell>
          <cell r="K142">
            <v>337259</v>
          </cell>
        </row>
        <row r="145">
          <cell r="B145">
            <v>4220</v>
          </cell>
          <cell r="C145">
            <v>9932</v>
          </cell>
          <cell r="D145">
            <v>14152</v>
          </cell>
          <cell r="E145">
            <v>0</v>
          </cell>
          <cell r="F145">
            <v>0</v>
          </cell>
          <cell r="G145">
            <v>0</v>
          </cell>
          <cell r="H145">
            <v>0</v>
          </cell>
          <cell r="I145">
            <v>0</v>
          </cell>
          <cell r="J145">
            <v>0</v>
          </cell>
          <cell r="K145">
            <v>14152</v>
          </cell>
        </row>
        <row r="146">
          <cell r="B146">
            <v>18251</v>
          </cell>
          <cell r="C146">
            <v>1034</v>
          </cell>
          <cell r="D146">
            <v>19285</v>
          </cell>
          <cell r="E146">
            <v>570</v>
          </cell>
          <cell r="F146">
            <v>75</v>
          </cell>
          <cell r="G146">
            <v>327</v>
          </cell>
          <cell r="H146">
            <v>0</v>
          </cell>
          <cell r="I146">
            <v>402</v>
          </cell>
          <cell r="J146">
            <v>972</v>
          </cell>
          <cell r="K146">
            <v>20257</v>
          </cell>
        </row>
        <row r="147">
          <cell r="B147">
            <v>4961</v>
          </cell>
          <cell r="C147">
            <v>281</v>
          </cell>
          <cell r="D147">
            <v>5242</v>
          </cell>
          <cell r="E147">
            <v>155</v>
          </cell>
          <cell r="F147">
            <v>20</v>
          </cell>
          <cell r="G147">
            <v>89</v>
          </cell>
          <cell r="H147">
            <v>0</v>
          </cell>
          <cell r="I147">
            <v>109</v>
          </cell>
          <cell r="J147">
            <v>264</v>
          </cell>
          <cell r="K147">
            <v>5506</v>
          </cell>
        </row>
        <row r="148">
          <cell r="B148">
            <v>675</v>
          </cell>
          <cell r="C148">
            <v>0</v>
          </cell>
          <cell r="D148">
            <v>675</v>
          </cell>
          <cell r="E148">
            <v>0</v>
          </cell>
          <cell r="F148">
            <v>0</v>
          </cell>
          <cell r="G148">
            <v>0</v>
          </cell>
          <cell r="H148">
            <v>0</v>
          </cell>
          <cell r="I148">
            <v>0</v>
          </cell>
          <cell r="J148">
            <v>0</v>
          </cell>
          <cell r="K148">
            <v>675</v>
          </cell>
        </row>
        <row r="149">
          <cell r="B149">
            <v>13364</v>
          </cell>
          <cell r="C149">
            <v>757</v>
          </cell>
          <cell r="D149">
            <v>14121</v>
          </cell>
          <cell r="E149">
            <v>418</v>
          </cell>
          <cell r="F149">
            <v>55</v>
          </cell>
          <cell r="G149">
            <v>239</v>
          </cell>
          <cell r="H149">
            <v>0</v>
          </cell>
          <cell r="I149">
            <v>294</v>
          </cell>
          <cell r="J149">
            <v>712</v>
          </cell>
          <cell r="K149">
            <v>14833</v>
          </cell>
        </row>
        <row r="150">
          <cell r="B150">
            <v>1518</v>
          </cell>
          <cell r="C150">
            <v>86</v>
          </cell>
          <cell r="D150">
            <v>1604</v>
          </cell>
          <cell r="E150">
            <v>0</v>
          </cell>
          <cell r="F150">
            <v>0</v>
          </cell>
          <cell r="G150">
            <v>0</v>
          </cell>
          <cell r="H150">
            <v>0</v>
          </cell>
          <cell r="I150">
            <v>0</v>
          </cell>
          <cell r="J150">
            <v>0</v>
          </cell>
          <cell r="K150">
            <v>1604</v>
          </cell>
        </row>
        <row r="151">
          <cell r="B151">
            <v>42989</v>
          </cell>
          <cell r="C151">
            <v>12090</v>
          </cell>
          <cell r="D151">
            <v>55079</v>
          </cell>
          <cell r="E151">
            <v>1143</v>
          </cell>
          <cell r="F151">
            <v>150</v>
          </cell>
          <cell r="G151">
            <v>655</v>
          </cell>
          <cell r="H151">
            <v>0</v>
          </cell>
          <cell r="I151">
            <v>805</v>
          </cell>
          <cell r="J151">
            <v>1948</v>
          </cell>
          <cell r="K151">
            <v>57027</v>
          </cell>
        </row>
        <row r="153">
          <cell r="B153">
            <v>278637</v>
          </cell>
          <cell r="C153">
            <v>-51956</v>
          </cell>
          <cell r="D153">
            <v>226681</v>
          </cell>
          <cell r="E153">
            <v>29328</v>
          </cell>
          <cell r="F153">
            <v>3388</v>
          </cell>
          <cell r="G153">
            <v>20835</v>
          </cell>
          <cell r="H153">
            <v>0</v>
          </cell>
          <cell r="I153">
            <v>24223</v>
          </cell>
          <cell r="J153">
            <v>53551</v>
          </cell>
          <cell r="K153">
            <v>280231</v>
          </cell>
        </row>
        <row r="155">
          <cell r="B155">
            <v>88502</v>
          </cell>
          <cell r="C155">
            <v>0</v>
          </cell>
          <cell r="D155">
            <v>88502</v>
          </cell>
          <cell r="E155">
            <v>12384</v>
          </cell>
          <cell r="G155">
            <v>7090</v>
          </cell>
          <cell r="H155">
            <v>0</v>
          </cell>
          <cell r="I155">
            <v>7090</v>
          </cell>
          <cell r="J155">
            <v>19474</v>
          </cell>
          <cell r="K155">
            <v>107976</v>
          </cell>
        </row>
        <row r="157">
          <cell r="B157">
            <v>190135</v>
          </cell>
          <cell r="C157">
            <v>-51956</v>
          </cell>
          <cell r="D157">
            <v>138179</v>
          </cell>
          <cell r="E157">
            <v>16944</v>
          </cell>
          <cell r="F157">
            <v>3388</v>
          </cell>
          <cell r="G157">
            <v>13745</v>
          </cell>
          <cell r="H157">
            <v>0</v>
          </cell>
          <cell r="I157">
            <v>17133</v>
          </cell>
          <cell r="J157">
            <v>34077</v>
          </cell>
          <cell r="K157">
            <v>172255</v>
          </cell>
        </row>
        <row r="158">
          <cell r="I158" t="str">
            <v xml:space="preserve">               Net profit %</v>
          </cell>
          <cell r="K158">
            <v>2.0888840759378576E-2</v>
          </cell>
        </row>
      </sheetData>
      <sheetData sheetId="5">
        <row r="32">
          <cell r="K32" t="str">
            <v>Advance income tax</v>
          </cell>
          <cell r="O32">
            <v>72970</v>
          </cell>
          <cell r="P32">
            <v>59908</v>
          </cell>
        </row>
        <row r="33">
          <cell r="C33" t="str">
            <v>Finance under mark-up arrangements</v>
          </cell>
          <cell r="G33">
            <v>-4181341.2998515274</v>
          </cell>
          <cell r="H33">
            <v>406343</v>
          </cell>
        </row>
        <row r="34">
          <cell r="K34" t="str">
            <v>Other receivable</v>
          </cell>
          <cell r="O34">
            <v>24768</v>
          </cell>
          <cell r="P34">
            <v>24768</v>
          </cell>
        </row>
        <row r="36">
          <cell r="C36" t="str">
            <v>Creditors, accrued and other liabilities</v>
          </cell>
          <cell r="G36">
            <v>578615</v>
          </cell>
          <cell r="H36">
            <v>594906</v>
          </cell>
          <cell r="K36" t="str">
            <v>Cash and bank balances</v>
          </cell>
          <cell r="O36">
            <v>5000</v>
          </cell>
          <cell r="P36">
            <v>488294</v>
          </cell>
        </row>
        <row r="37">
          <cell r="Q37" t="str">
            <v>ca</v>
          </cell>
        </row>
        <row r="38">
          <cell r="O38">
            <v>1559133</v>
          </cell>
          <cell r="P38">
            <v>2029365</v>
          </cell>
          <cell r="Q38">
            <v>-470232</v>
          </cell>
        </row>
        <row r="39">
          <cell r="G39">
            <v>-3588458.2998515274</v>
          </cell>
          <cell r="H39">
            <v>1015517</v>
          </cell>
        </row>
        <row r="44">
          <cell r="G44">
            <v>-1456761.1720107854</v>
          </cell>
          <cell r="H44">
            <v>3104371</v>
          </cell>
          <cell r="O44">
            <v>2865022</v>
          </cell>
          <cell r="P44">
            <v>3104371</v>
          </cell>
        </row>
        <row r="45">
          <cell r="O45">
            <v>4321783.172010785</v>
          </cell>
        </row>
        <row r="46">
          <cell r="O46">
            <v>2160891.5860053925</v>
          </cell>
        </row>
        <row r="47">
          <cell r="O47">
            <v>480198.13022342057</v>
          </cell>
        </row>
        <row r="49">
          <cell r="B49" t="str">
            <v>INDUS MOTOR COMPANY LIMITED</v>
          </cell>
        </row>
        <row r="50">
          <cell r="B50" t="str">
            <v>BUDGETED PROFIT AND LOSS ACCOUNT</v>
          </cell>
        </row>
        <row r="51">
          <cell r="B51" t="str">
            <v>FOR THE YEAR 2000-2001</v>
          </cell>
        </row>
        <row r="53">
          <cell r="H53" t="str">
            <v>Budget</v>
          </cell>
          <cell r="I53">
            <v>0</v>
          </cell>
          <cell r="J53" t="str">
            <v>Actual</v>
          </cell>
        </row>
        <row r="54">
          <cell r="H54">
            <v>2000</v>
          </cell>
          <cell r="J54">
            <v>1999</v>
          </cell>
        </row>
        <row r="55">
          <cell r="H55" t="str">
            <v>(Rupees in thousand)</v>
          </cell>
        </row>
        <row r="57">
          <cell r="B57" t="str">
            <v>Sales</v>
          </cell>
          <cell r="H57">
            <v>12654009.130434781</v>
          </cell>
          <cell r="J57">
            <v>8111286.909</v>
          </cell>
        </row>
        <row r="59">
          <cell r="B59" t="str">
            <v>Cost of Sales</v>
          </cell>
          <cell r="H59">
            <v>312869.32099999994</v>
          </cell>
          <cell r="J59">
            <v>290999.14199999999</v>
          </cell>
        </row>
        <row r="61">
          <cell r="B61" t="str">
            <v>Gross Profit</v>
          </cell>
          <cell r="H61">
            <v>12341139.809434781</v>
          </cell>
          <cell r="J61">
            <v>7820287.767</v>
          </cell>
        </row>
        <row r="63">
          <cell r="B63" t="str">
            <v>Administrative and selling expenses</v>
          </cell>
          <cell r="H63">
            <v>36182.000000000007</v>
          </cell>
          <cell r="J63">
            <v>33424.527999999998</v>
          </cell>
        </row>
        <row r="65">
          <cell r="B65" t="str">
            <v>Operating Profit</v>
          </cell>
          <cell r="H65">
            <v>12304957.809434781</v>
          </cell>
          <cell r="J65">
            <v>7786863.2390000001</v>
          </cell>
        </row>
        <row r="67">
          <cell r="B67" t="str">
            <v>Financial charges</v>
          </cell>
          <cell r="H67">
            <v>0</v>
          </cell>
          <cell r="J67">
            <v>20398.188999999998</v>
          </cell>
        </row>
        <row r="68">
          <cell r="B68" t="str">
            <v>Other charges</v>
          </cell>
          <cell r="H68">
            <v>47437.948501138671</v>
          </cell>
          <cell r="J68">
            <v>34596.035000000003</v>
          </cell>
        </row>
        <row r="69">
          <cell r="H69">
            <v>47437.948501138671</v>
          </cell>
          <cell r="J69">
            <v>54994.224000000002</v>
          </cell>
        </row>
        <row r="70">
          <cell r="H70">
            <v>12257519.860933643</v>
          </cell>
          <cell r="J70">
            <v>7731869.0149999997</v>
          </cell>
        </row>
        <row r="72">
          <cell r="B72" t="str">
            <v>Other income</v>
          </cell>
          <cell r="H72">
            <v>118000</v>
          </cell>
          <cell r="J72">
            <v>72726.892000000007</v>
          </cell>
        </row>
        <row r="73">
          <cell r="B73" t="str">
            <v>Profit before taxation</v>
          </cell>
          <cell r="H73">
            <v>12375519.860933643</v>
          </cell>
          <cell r="J73">
            <v>7804595.9069999997</v>
          </cell>
        </row>
        <row r="75">
          <cell r="B75" t="str">
            <v>Provision for taxation</v>
          </cell>
        </row>
        <row r="76">
          <cell r="C76" t="str">
            <v>Current</v>
          </cell>
          <cell r="H76">
            <v>51733.09286136178</v>
          </cell>
          <cell r="J76">
            <v>36015.862000000001</v>
          </cell>
        </row>
        <row r="77">
          <cell r="C77" t="str">
            <v>Deferred</v>
          </cell>
          <cell r="H77">
            <v>214311.12784074189</v>
          </cell>
          <cell r="J77">
            <v>139626.13800000001</v>
          </cell>
        </row>
        <row r="78">
          <cell r="H78">
            <v>266044.22070210369</v>
          </cell>
          <cell r="J78">
            <v>175642</v>
          </cell>
        </row>
        <row r="79">
          <cell r="B79" t="str">
            <v>Net profit for the year</v>
          </cell>
          <cell r="H79">
            <v>12109475.640231539</v>
          </cell>
          <cell r="J79">
            <v>7628953.9069999997</v>
          </cell>
        </row>
        <row r="81">
          <cell r="B81" t="str">
            <v>Unappropriated profit brought forward</v>
          </cell>
          <cell r="H81">
            <v>0</v>
          </cell>
          <cell r="J81">
            <v>403</v>
          </cell>
        </row>
        <row r="83">
          <cell r="H83">
            <v>12109475.640231539</v>
          </cell>
          <cell r="J83">
            <v>7629356.9069999997</v>
          </cell>
        </row>
        <row r="87">
          <cell r="B87" t="str">
            <v>INDUS MOTOR COMPANY LIMITED</v>
          </cell>
        </row>
        <row r="88">
          <cell r="B88" t="str">
            <v>BUDGETED CASH FLOW STATEMENT</v>
          </cell>
        </row>
        <row r="89">
          <cell r="B89" t="str">
            <v>FOR THE YEAR 1999-00</v>
          </cell>
        </row>
        <row r="91">
          <cell r="J91" t="str">
            <v>Budget</v>
          </cell>
          <cell r="L91" t="str">
            <v>Actual</v>
          </cell>
        </row>
        <row r="92">
          <cell r="J92">
            <v>2000</v>
          </cell>
          <cell r="L92">
            <v>1999</v>
          </cell>
        </row>
        <row r="93">
          <cell r="J93" t="str">
            <v>Rs ' 000</v>
          </cell>
          <cell r="L93">
            <v>0</v>
          </cell>
        </row>
        <row r="95">
          <cell r="B95" t="str">
            <v>CASH FLOW FROM OPERATING ACTIVITIES</v>
          </cell>
        </row>
        <row r="96">
          <cell r="C96" t="str">
            <v>Profit before taxation</v>
          </cell>
          <cell r="J96">
            <v>70764.368931571371</v>
          </cell>
          <cell r="L96">
            <v>501310</v>
          </cell>
        </row>
        <row r="97">
          <cell r="C97" t="str">
            <v>Adjustment for non-cash charges and other items</v>
          </cell>
        </row>
        <row r="98">
          <cell r="D98" t="str">
            <v>Depreciation</v>
          </cell>
          <cell r="J98">
            <v>157941</v>
          </cell>
          <cell r="L98">
            <v>110788</v>
          </cell>
        </row>
        <row r="99">
          <cell r="D99" t="str">
            <v>Gain on sale of fixed assets</v>
          </cell>
          <cell r="J99">
            <v>0</v>
          </cell>
          <cell r="L99">
            <v>-2599</v>
          </cell>
        </row>
        <row r="100">
          <cell r="D100" t="str">
            <v>Financial charges</v>
          </cell>
          <cell r="J100">
            <v>0</v>
          </cell>
          <cell r="L100">
            <v>42314</v>
          </cell>
        </row>
        <row r="101">
          <cell r="D101" t="str">
            <v>Provision for warranty obligations</v>
          </cell>
          <cell r="J101">
            <v>0</v>
          </cell>
          <cell r="L101">
            <v>2601</v>
          </cell>
        </row>
        <row r="102">
          <cell r="D102" t="str">
            <v>Working capital changes</v>
          </cell>
          <cell r="J102">
            <v>-16288</v>
          </cell>
          <cell r="L102">
            <v>-1054419</v>
          </cell>
        </row>
        <row r="104">
          <cell r="J104">
            <v>212417.36893157137</v>
          </cell>
          <cell r="L104">
            <v>-400005</v>
          </cell>
        </row>
        <row r="106">
          <cell r="C106" t="str">
            <v>Financial charges paid</v>
          </cell>
          <cell r="J106">
            <v>0</v>
          </cell>
          <cell r="L106">
            <v>-26085</v>
          </cell>
        </row>
        <row r="107">
          <cell r="C107" t="str">
            <v>Income tax paid</v>
          </cell>
          <cell r="J107">
            <v>-177858.60557670222</v>
          </cell>
          <cell r="L107">
            <v>-233865</v>
          </cell>
        </row>
        <row r="108">
          <cell r="C108" t="str">
            <v>Long term deposits</v>
          </cell>
          <cell r="J108">
            <v>0</v>
          </cell>
          <cell r="L108">
            <v>837</v>
          </cell>
        </row>
        <row r="109">
          <cell r="C109" t="str">
            <v>Long term loans - net</v>
          </cell>
          <cell r="J109">
            <v>0</v>
          </cell>
          <cell r="L109">
            <v>449</v>
          </cell>
        </row>
        <row r="111">
          <cell r="B111" t="str">
            <v>NET CASH   INFLOW FROM OPERATING ACTIVITIES</v>
          </cell>
          <cell r="J111">
            <v>34558.763354869152</v>
          </cell>
          <cell r="L111">
            <v>-658669</v>
          </cell>
        </row>
        <row r="113">
          <cell r="B113" t="str">
            <v>CASH FLOW FROM INVESTING ACTIVITIES</v>
          </cell>
        </row>
        <row r="114">
          <cell r="C114" t="str">
            <v>Fixed capital expenditure ( Including Daihatsu)</v>
          </cell>
          <cell r="J114">
            <v>-336537</v>
          </cell>
          <cell r="L114">
            <v>-213592</v>
          </cell>
        </row>
        <row r="115">
          <cell r="C115" t="str">
            <v>Sale proceeds of fixed assets</v>
          </cell>
          <cell r="J115">
            <v>0</v>
          </cell>
          <cell r="L115">
            <v>13520</v>
          </cell>
        </row>
        <row r="116">
          <cell r="C116" t="str">
            <v>Long term investment</v>
          </cell>
          <cell r="J116">
            <v>0</v>
          </cell>
          <cell r="L116">
            <v>-1875</v>
          </cell>
        </row>
        <row r="118">
          <cell r="B118" t="str">
            <v>NET CASH  (OUTFLOW) FROM INVESTING ACTIVITIES</v>
          </cell>
          <cell r="J118">
            <v>-336537</v>
          </cell>
          <cell r="L118">
            <v>-201947</v>
          </cell>
        </row>
        <row r="120">
          <cell r="J120">
            <v>-301978.23664513085</v>
          </cell>
          <cell r="L120">
            <v>-860616</v>
          </cell>
        </row>
        <row r="121">
          <cell r="B121" t="str">
            <v>CASH FLOW FROM FINANCING ACTIVITIES</v>
          </cell>
        </row>
        <row r="122">
          <cell r="C122" t="str">
            <v>Long term loan borrowed</v>
          </cell>
          <cell r="J122">
            <v>0</v>
          </cell>
          <cell r="L122">
            <v>283799</v>
          </cell>
        </row>
        <row r="123">
          <cell r="C123" t="str">
            <v>Repayment of locally manufactured machinery loan</v>
          </cell>
          <cell r="J123">
            <v>-14268</v>
          </cell>
          <cell r="L123">
            <v>-6725</v>
          </cell>
        </row>
        <row r="124">
          <cell r="C124" t="str">
            <v>Repayment of suppliers credit loan</v>
          </cell>
          <cell r="J124">
            <v>0</v>
          </cell>
          <cell r="L124">
            <v>-54806</v>
          </cell>
        </row>
        <row r="125">
          <cell r="C125" t="str">
            <v>Dividend paid</v>
          </cell>
          <cell r="J125">
            <v>-157200</v>
          </cell>
          <cell r="L125">
            <v>-113737</v>
          </cell>
        </row>
        <row r="127">
          <cell r="B127" t="str">
            <v>NET CASH  (OUTFLOW)  FROM FINANCING ACTIVITIES</v>
          </cell>
          <cell r="J127">
            <v>-171468</v>
          </cell>
          <cell r="L127">
            <v>108531</v>
          </cell>
        </row>
        <row r="129">
          <cell r="B129" t="str">
            <v>NET (DECREASE)  IN  CASH AND CASH EQUIVALENTS</v>
          </cell>
          <cell r="J129">
            <v>-473446.23664513085</v>
          </cell>
          <cell r="L129">
            <v>-752085</v>
          </cell>
        </row>
        <row r="131">
          <cell r="B131" t="str">
            <v>CASH AND CASH EQUIVALNETS AT BEGINNING OF THE YEAR</v>
          </cell>
          <cell r="J131">
            <v>81951</v>
          </cell>
          <cell r="L131">
            <v>834036</v>
          </cell>
        </row>
        <row r="133">
          <cell r="B133" t="str">
            <v>CASH AND CASH EQUIVALNETS AT END OF THE YEAR</v>
          </cell>
          <cell r="J133">
            <v>-391495.23664513085</v>
          </cell>
          <cell r="L133">
            <v>81951</v>
          </cell>
        </row>
        <row r="134">
          <cell r="J134">
            <v>4176341.2998515274</v>
          </cell>
        </row>
        <row r="135">
          <cell r="J135">
            <v>4567836.5364966579</v>
          </cell>
        </row>
        <row r="137">
          <cell r="B137" t="str">
            <v>INDUS MOTOR COMPANY LIMITED</v>
          </cell>
        </row>
        <row r="138">
          <cell r="B138" t="str">
            <v>SUMMARY OF CASH FLOW</v>
          </cell>
        </row>
        <row r="139">
          <cell r="B139" t="str">
            <v>FOR THE YEAR 1999~00</v>
          </cell>
        </row>
        <row r="141">
          <cell r="H141" t="str">
            <v>Rs '000</v>
          </cell>
          <cell r="I141" t="str">
            <v>Rs '000</v>
          </cell>
        </row>
        <row r="143">
          <cell r="C143" t="str">
            <v>Profit before taxation</v>
          </cell>
          <cell r="I143">
            <v>70764.368931571371</v>
          </cell>
        </row>
        <row r="144">
          <cell r="B144" t="str">
            <v>Add:</v>
          </cell>
          <cell r="C144" t="str">
            <v>Depreciation</v>
          </cell>
          <cell r="I144">
            <v>157941</v>
          </cell>
        </row>
        <row r="145">
          <cell r="I145">
            <v>228705.36893157137</v>
          </cell>
        </row>
        <row r="147">
          <cell r="C147" t="str">
            <v>INFLOWS</v>
          </cell>
          <cell r="I147">
            <v>0</v>
          </cell>
        </row>
        <row r="148">
          <cell r="I148">
            <v>228705.36893157137</v>
          </cell>
        </row>
        <row r="149">
          <cell r="C149" t="str">
            <v>OUTFLOWS</v>
          </cell>
        </row>
        <row r="150">
          <cell r="D150" t="str">
            <v>Decrease in creditors accrued and other liabilities</v>
          </cell>
          <cell r="H150">
            <v>-16288</v>
          </cell>
        </row>
        <row r="151">
          <cell r="D151" t="str">
            <v>Income tax paid</v>
          </cell>
          <cell r="H151">
            <v>-177858.60557670222</v>
          </cell>
        </row>
        <row r="152">
          <cell r="D152" t="str">
            <v>Fixed capital expenditure ( Including Daihatsu)</v>
          </cell>
          <cell r="H152">
            <v>-336537</v>
          </cell>
        </row>
        <row r="153">
          <cell r="D153" t="str">
            <v>Repayment of locally manufactured machinery loan</v>
          </cell>
          <cell r="H153">
            <v>-14268</v>
          </cell>
        </row>
        <row r="154">
          <cell r="D154" t="str">
            <v>Dividend paid</v>
          </cell>
          <cell r="H154">
            <v>-157200</v>
          </cell>
        </row>
        <row r="156">
          <cell r="D156" t="str">
            <v>Total of  Inflow</v>
          </cell>
          <cell r="I156">
            <v>-702151.60557670216</v>
          </cell>
        </row>
        <row r="157">
          <cell r="I157">
            <v>-473446.23664513079</v>
          </cell>
        </row>
        <row r="159">
          <cell r="C159" t="str">
            <v>Opening  Cash and Bank Balance ( 01st July ' 99)</v>
          </cell>
          <cell r="I159">
            <v>81951</v>
          </cell>
        </row>
        <row r="161">
          <cell r="C161" t="str">
            <v>Closing  Cash and Bank Balance</v>
          </cell>
          <cell r="I161">
            <v>-391495.23664513079</v>
          </cell>
        </row>
        <row r="167">
          <cell r="B167" t="str">
            <v>INDUS MOTOR COMPANY LIMITED</v>
          </cell>
        </row>
        <row r="168">
          <cell r="B168" t="str">
            <v xml:space="preserve">SUPPORTS OF BUDGETED BALANCE SHEET </v>
          </cell>
        </row>
        <row r="169">
          <cell r="B169" t="str">
            <v>AS ON 1999-00</v>
          </cell>
          <cell r="J169" t="str">
            <v>Rs' 000</v>
          </cell>
        </row>
        <row r="171">
          <cell r="H171" t="str">
            <v>Budget</v>
          </cell>
          <cell r="I171" t="str">
            <v>Actual</v>
          </cell>
          <cell r="J171" t="str">
            <v>Varinace</v>
          </cell>
        </row>
        <row r="173">
          <cell r="B173" t="str">
            <v>Unappropriated Profit</v>
          </cell>
          <cell r="H173">
            <v>95060</v>
          </cell>
          <cell r="I173">
            <v>252260</v>
          </cell>
          <cell r="J173">
            <v>-157200</v>
          </cell>
        </row>
        <row r="175">
          <cell r="B175" t="str">
            <v>Opening balance</v>
          </cell>
          <cell r="J175">
            <v>252260</v>
          </cell>
        </row>
        <row r="176">
          <cell r="B176" t="str">
            <v>Less: Dividend  for 98~99</v>
          </cell>
          <cell r="J176">
            <v>-157200</v>
          </cell>
        </row>
        <row r="177">
          <cell r="B177" t="str">
            <v>Add: Projected net profit for 99~00</v>
          </cell>
          <cell r="J177">
            <v>0</v>
          </cell>
        </row>
        <row r="178">
          <cell r="B178" t="str">
            <v>Closing balance</v>
          </cell>
          <cell r="J178">
            <v>95060</v>
          </cell>
        </row>
        <row r="181">
          <cell r="B181" t="str">
            <v>Long Term Loans</v>
          </cell>
          <cell r="H181">
            <v>310415</v>
          </cell>
          <cell r="I181">
            <v>324683</v>
          </cell>
          <cell r="J181">
            <v>-14268</v>
          </cell>
        </row>
        <row r="183">
          <cell r="B183" t="str">
            <v>Opening balance</v>
          </cell>
          <cell r="J183">
            <v>324683</v>
          </cell>
        </row>
        <row r="184">
          <cell r="B184" t="str">
            <v>Repayment of loan</v>
          </cell>
          <cell r="J184">
            <v>-14268</v>
          </cell>
        </row>
        <row r="185">
          <cell r="B185" t="str">
            <v>Closing balance</v>
          </cell>
          <cell r="J185">
            <v>310415</v>
          </cell>
        </row>
        <row r="188">
          <cell r="B188" t="str">
            <v>Creditors, accrued and other liabilities</v>
          </cell>
          <cell r="H188">
            <v>578615</v>
          </cell>
          <cell r="I188">
            <v>594906</v>
          </cell>
          <cell r="J188">
            <v>-16291</v>
          </cell>
        </row>
        <row r="190">
          <cell r="B190" t="str">
            <v>Opening balance</v>
          </cell>
          <cell r="J190">
            <v>594906</v>
          </cell>
        </row>
        <row r="191">
          <cell r="B191" t="str">
            <v>Payment of running royalty (Last year 98~99)</v>
          </cell>
          <cell r="J191">
            <v>-33179</v>
          </cell>
        </row>
        <row r="192">
          <cell r="B192" t="str">
            <v>Payment of  W.P.P.F (Last year 98~99)</v>
          </cell>
          <cell r="J192">
            <v>-26925</v>
          </cell>
        </row>
        <row r="193">
          <cell r="B193" t="str">
            <v>Payment of W.W.F (Last year 98~99)</v>
          </cell>
          <cell r="J193">
            <v>-10231</v>
          </cell>
        </row>
        <row r="194">
          <cell r="B194" t="str">
            <v>Payment of markup - short term</v>
          </cell>
          <cell r="J194">
            <v>-25170</v>
          </cell>
        </row>
        <row r="195">
          <cell r="B195" t="str">
            <v>Payment of markup - long term loan</v>
          </cell>
          <cell r="J195">
            <v>-4132</v>
          </cell>
        </row>
        <row r="196">
          <cell r="J196">
            <v>495269</v>
          </cell>
        </row>
        <row r="197">
          <cell r="B197" t="str">
            <v>Provision for running royalty</v>
          </cell>
          <cell r="J197">
            <v>39956</v>
          </cell>
        </row>
        <row r="198">
          <cell r="B198" t="str">
            <v xml:space="preserve">Provision for   W.P.P.F </v>
          </cell>
          <cell r="J198">
            <v>12882</v>
          </cell>
        </row>
        <row r="199">
          <cell r="B199" t="str">
            <v xml:space="preserve">Provision for  W.W.F </v>
          </cell>
          <cell r="J199">
            <v>3661</v>
          </cell>
        </row>
        <row r="200">
          <cell r="B200" t="str">
            <v>Provision for markup - short term</v>
          </cell>
          <cell r="J200">
            <v>4220</v>
          </cell>
        </row>
        <row r="201">
          <cell r="B201" t="str">
            <v>Provision for markup - long  term loan</v>
          </cell>
          <cell r="J201">
            <v>22302</v>
          </cell>
        </row>
        <row r="202">
          <cell r="B202" t="str">
            <v>Provision of expenses</v>
          </cell>
          <cell r="J202">
            <v>325</v>
          </cell>
        </row>
        <row r="203">
          <cell r="B203" t="str">
            <v>Closing balance</v>
          </cell>
          <cell r="J203">
            <v>578615</v>
          </cell>
        </row>
        <row r="206">
          <cell r="B206" t="str">
            <v>Tangible Fixed Assets</v>
          </cell>
          <cell r="H206">
            <v>1014205</v>
          </cell>
          <cell r="I206">
            <v>958644</v>
          </cell>
          <cell r="J206">
            <v>55561</v>
          </cell>
        </row>
        <row r="208">
          <cell r="B208" t="str">
            <v>Opening balance</v>
          </cell>
          <cell r="J208">
            <v>958644</v>
          </cell>
        </row>
        <row r="209">
          <cell r="B209" t="str">
            <v>Addition</v>
          </cell>
          <cell r="J209">
            <v>161214</v>
          </cell>
        </row>
        <row r="210">
          <cell r="B210" t="str">
            <v>Depreciation</v>
          </cell>
          <cell r="J210">
            <v>-157941</v>
          </cell>
        </row>
        <row r="211">
          <cell r="B211" t="str">
            <v>Closing balance</v>
          </cell>
          <cell r="J211">
            <v>961917</v>
          </cell>
        </row>
        <row r="213">
          <cell r="B213" t="str">
            <v>Capital work in progress - D</v>
          </cell>
        </row>
        <row r="215">
          <cell r="B215" t="str">
            <v>Opening balance</v>
          </cell>
          <cell r="J215">
            <v>76347</v>
          </cell>
        </row>
        <row r="216">
          <cell r="B216" t="str">
            <v>Expenditure</v>
          </cell>
          <cell r="J216">
            <v>207452</v>
          </cell>
        </row>
        <row r="217">
          <cell r="B217" t="str">
            <v>Total expenditure of HBL loan</v>
          </cell>
          <cell r="J217">
            <v>283799</v>
          </cell>
        </row>
        <row r="221">
          <cell r="B221" t="str">
            <v>Advance income tax</v>
          </cell>
          <cell r="H221">
            <v>72970</v>
          </cell>
          <cell r="I221">
            <v>59908</v>
          </cell>
          <cell r="J221">
            <v>13062</v>
          </cell>
        </row>
        <row r="223">
          <cell r="B223" t="str">
            <v>Opening balance</v>
          </cell>
          <cell r="J223">
            <v>59908</v>
          </cell>
        </row>
        <row r="224">
          <cell r="B224" t="str">
            <v>Normal taxation</v>
          </cell>
          <cell r="J224">
            <v>-66938</v>
          </cell>
        </row>
        <row r="225">
          <cell r="B225" t="str">
            <v>Advance taxation</v>
          </cell>
          <cell r="J225">
            <v>80000</v>
          </cell>
        </row>
        <row r="226">
          <cell r="B226" t="str">
            <v>Closing balance</v>
          </cell>
          <cell r="J226">
            <v>72970</v>
          </cell>
        </row>
        <row r="228">
          <cell r="B228" t="str">
            <v>INDUS MOTOR COMPANY LIMITED</v>
          </cell>
        </row>
        <row r="229">
          <cell r="B229" t="str">
            <v>SUPPORTS OF BUDGETED CASH FLOW STATEMENT</v>
          </cell>
        </row>
        <row r="230">
          <cell r="B230" t="str">
            <v>FOR THE YEAR 1999~00</v>
          </cell>
          <cell r="J230" t="str">
            <v>Rs' 000</v>
          </cell>
        </row>
        <row r="233">
          <cell r="B233" t="str">
            <v>Fixed capital expenditure</v>
          </cell>
        </row>
        <row r="235">
          <cell r="C235" t="str">
            <v>Capital expenditure budget  - (Toyota)</v>
          </cell>
          <cell r="J235">
            <v>161214</v>
          </cell>
        </row>
        <row r="237">
          <cell r="C237" t="str">
            <v>Capital expenditure             - (Daihatsu)</v>
          </cell>
          <cell r="J237">
            <v>283799</v>
          </cell>
        </row>
        <row r="239">
          <cell r="J239">
            <v>445013</v>
          </cell>
        </row>
        <row r="241">
          <cell r="C241" t="str">
            <v>Less: Already incurred  in 98-99</v>
          </cell>
        </row>
        <row r="243">
          <cell r="D243" t="str">
            <v>Toyota</v>
          </cell>
          <cell r="J243">
            <v>32130</v>
          </cell>
        </row>
        <row r="245">
          <cell r="D245" t="str">
            <v>Daihatsu</v>
          </cell>
          <cell r="J245">
            <v>76347</v>
          </cell>
        </row>
        <row r="246">
          <cell r="J246">
            <v>108477</v>
          </cell>
        </row>
        <row r="248">
          <cell r="C248" t="str">
            <v>To be spent in 99~00</v>
          </cell>
          <cell r="J248">
            <v>336536</v>
          </cell>
        </row>
        <row r="252">
          <cell r="B252" t="str">
            <v>INDUS MOTOR COMPANY LIMITED</v>
          </cell>
        </row>
        <row r="253">
          <cell r="B253" t="str">
            <v>NOTES TO THE ACCOUNTS FOR THE YEAR ENDED</v>
          </cell>
        </row>
        <row r="254">
          <cell r="B254" t="str">
            <v>JUNE 30 , 1999</v>
          </cell>
        </row>
        <row r="255">
          <cell r="I255">
            <v>0</v>
          </cell>
        </row>
        <row r="256">
          <cell r="H256" t="str">
            <v>Budget</v>
          </cell>
          <cell r="I256">
            <v>0</v>
          </cell>
          <cell r="J256" t="str">
            <v>Actual</v>
          </cell>
        </row>
        <row r="257">
          <cell r="H257">
            <v>2000</v>
          </cell>
          <cell r="J257">
            <v>1999</v>
          </cell>
        </row>
        <row r="258">
          <cell r="H258" t="str">
            <v>(Rupees in thousand)</v>
          </cell>
        </row>
        <row r="259">
          <cell r="B259">
            <v>3</v>
          </cell>
          <cell r="C259" t="str">
            <v>RESERVES</v>
          </cell>
        </row>
        <row r="260">
          <cell r="C260" t="str">
            <v>Capital reserve</v>
          </cell>
        </row>
        <row r="261">
          <cell r="D261" t="str">
            <v>Premium on issue of Ordinary shares</v>
          </cell>
          <cell r="H261">
            <v>196500</v>
          </cell>
          <cell r="J261">
            <v>196500</v>
          </cell>
        </row>
        <row r="263">
          <cell r="C263" t="str">
            <v>Revenue reserve</v>
          </cell>
        </row>
        <row r="264">
          <cell r="D264" t="str">
            <v>Balance brought forward</v>
          </cell>
          <cell r="H264">
            <v>418500</v>
          </cell>
          <cell r="J264">
            <v>418500</v>
          </cell>
        </row>
        <row r="266">
          <cell r="D266" t="str">
            <v>Transferred from Profit and Loss account</v>
          </cell>
          <cell r="H266">
            <v>252260</v>
          </cell>
          <cell r="J266">
            <v>0</v>
          </cell>
        </row>
        <row r="267">
          <cell r="H267">
            <v>670760</v>
          </cell>
          <cell r="J267">
            <v>418500</v>
          </cell>
        </row>
        <row r="269">
          <cell r="D269" t="str">
            <v>Unappropriated profit</v>
          </cell>
          <cell r="H269">
            <v>0</v>
          </cell>
          <cell r="J269">
            <v>252260</v>
          </cell>
        </row>
        <row r="271">
          <cell r="H271">
            <v>867260</v>
          </cell>
          <cell r="J271">
            <v>867260</v>
          </cell>
        </row>
        <row r="273">
          <cell r="B273">
            <v>4</v>
          </cell>
          <cell r="C273" t="str">
            <v>LONG TERM LOANS - secured</v>
          </cell>
        </row>
        <row r="275">
          <cell r="D275" t="str">
            <v>Locally manufactured machinery loan</v>
          </cell>
          <cell r="H275">
            <v>40884</v>
          </cell>
          <cell r="J275">
            <v>55152</v>
          </cell>
        </row>
        <row r="276">
          <cell r="D276" t="str">
            <v>Less: Current maturity shown under currnet liabilities</v>
          </cell>
          <cell r="H276">
            <v>14268</v>
          </cell>
          <cell r="J276">
            <v>14268</v>
          </cell>
        </row>
        <row r="277">
          <cell r="H277">
            <v>26616</v>
          </cell>
          <cell r="J277">
            <v>40884</v>
          </cell>
        </row>
        <row r="279">
          <cell r="D279" t="str">
            <v>Term loan</v>
          </cell>
          <cell r="H279">
            <v>283799</v>
          </cell>
          <cell r="J279">
            <v>283799</v>
          </cell>
        </row>
        <row r="281">
          <cell r="H281">
            <v>310415</v>
          </cell>
          <cell r="J281">
            <v>324683</v>
          </cell>
        </row>
        <row r="283">
          <cell r="B283">
            <v>5</v>
          </cell>
          <cell r="C283" t="str">
            <v>CREDITORS , ACCRUED AND OTHER LIABILITIES</v>
          </cell>
        </row>
        <row r="284">
          <cell r="C284" t="str">
            <v>Creditors</v>
          </cell>
        </row>
        <row r="285">
          <cell r="D285" t="str">
            <v>Associated undertakings</v>
          </cell>
          <cell r="H285">
            <v>131355</v>
          </cell>
          <cell r="J285">
            <v>131355</v>
          </cell>
        </row>
        <row r="286">
          <cell r="D286" t="str">
            <v>Other trade creditodrs</v>
          </cell>
          <cell r="H286">
            <v>94622</v>
          </cell>
          <cell r="J286">
            <v>94622</v>
          </cell>
        </row>
        <row r="287">
          <cell r="H287">
            <v>225977</v>
          </cell>
          <cell r="J287">
            <v>225977</v>
          </cell>
        </row>
        <row r="288">
          <cell r="C288" t="str">
            <v>Accrued liabilities</v>
          </cell>
        </row>
        <row r="289">
          <cell r="D289" t="str">
            <v>Accrued expenses</v>
          </cell>
          <cell r="H289">
            <v>62961</v>
          </cell>
          <cell r="J289">
            <v>62636</v>
          </cell>
        </row>
        <row r="290">
          <cell r="D290" t="str">
            <v>Mark-up on secured long therm loans</v>
          </cell>
          <cell r="H290">
            <v>2418</v>
          </cell>
          <cell r="J290">
            <v>2330</v>
          </cell>
        </row>
        <row r="291">
          <cell r="D291" t="str">
            <v>Mark-up on secured short term running finances</v>
          </cell>
          <cell r="H291">
            <v>8341</v>
          </cell>
          <cell r="J291">
            <v>11209</v>
          </cell>
          <cell r="K291">
            <v>13539</v>
          </cell>
          <cell r="L291">
            <v>0</v>
          </cell>
          <cell r="M291">
            <v>13539</v>
          </cell>
          <cell r="N291">
            <v>-7200</v>
          </cell>
          <cell r="O291">
            <v>6339</v>
          </cell>
        </row>
        <row r="292">
          <cell r="H292">
            <v>73720</v>
          </cell>
          <cell r="J292">
            <v>76175</v>
          </cell>
        </row>
        <row r="293">
          <cell r="C293" t="str">
            <v>Other liabilities</v>
          </cell>
        </row>
        <row r="294">
          <cell r="D294" t="str">
            <v>Advances from customers and dealers</v>
          </cell>
          <cell r="H294">
            <v>185864</v>
          </cell>
          <cell r="J294">
            <v>185864</v>
          </cell>
        </row>
        <row r="295">
          <cell r="D295" t="str">
            <v>Commission payable</v>
          </cell>
          <cell r="H295">
            <v>198</v>
          </cell>
          <cell r="J295">
            <v>198</v>
          </cell>
        </row>
        <row r="296">
          <cell r="D296" t="str">
            <v>Interest income</v>
          </cell>
          <cell r="H296">
            <v>0</v>
          </cell>
          <cell r="J296">
            <v>0</v>
          </cell>
        </row>
        <row r="297">
          <cell r="D297" t="str">
            <v>Due to an associated undertakings - running royalty</v>
          </cell>
          <cell r="H297">
            <v>36922</v>
          </cell>
          <cell r="J297">
            <v>30145</v>
          </cell>
        </row>
        <row r="298">
          <cell r="D298" t="str">
            <v>Technical fee</v>
          </cell>
          <cell r="H298">
            <v>3112</v>
          </cell>
          <cell r="J298">
            <v>3112</v>
          </cell>
        </row>
        <row r="299">
          <cell r="D299" t="str">
            <v>Warranty obligations</v>
          </cell>
          <cell r="H299">
            <v>20097</v>
          </cell>
          <cell r="J299">
            <v>20097</v>
          </cell>
        </row>
        <row r="300">
          <cell r="D300" t="str">
            <v>Retention money</v>
          </cell>
          <cell r="H300">
            <v>1050</v>
          </cell>
          <cell r="J300">
            <v>1050</v>
          </cell>
        </row>
        <row r="301">
          <cell r="D301" t="str">
            <v>Worker's profit participation fund</v>
          </cell>
          <cell r="H301">
            <v>12882</v>
          </cell>
          <cell r="J301">
            <v>26925</v>
          </cell>
        </row>
        <row r="302">
          <cell r="D302" t="str">
            <v>Workers welfare fund</v>
          </cell>
          <cell r="H302">
            <v>3976</v>
          </cell>
          <cell r="J302">
            <v>10546</v>
          </cell>
        </row>
        <row r="303">
          <cell r="D303" t="str">
            <v>Tax deducted at source</v>
          </cell>
          <cell r="H303">
            <v>4552</v>
          </cell>
          <cell r="J303">
            <v>4552</v>
          </cell>
        </row>
        <row r="304">
          <cell r="D304" t="str">
            <v>Exchange risk and other charges</v>
          </cell>
          <cell r="H304">
            <v>0</v>
          </cell>
          <cell r="J304">
            <v>0</v>
          </cell>
        </row>
        <row r="305">
          <cell r="D305" t="str">
            <v>Payable to employees</v>
          </cell>
          <cell r="H305">
            <v>3379</v>
          </cell>
          <cell r="J305">
            <v>3379</v>
          </cell>
        </row>
        <row r="306">
          <cell r="D306" t="str">
            <v>Unclaimed dividend</v>
          </cell>
          <cell r="H306">
            <v>6886</v>
          </cell>
          <cell r="J306">
            <v>6886</v>
          </cell>
        </row>
        <row r="307">
          <cell r="H307">
            <v>0</v>
          </cell>
          <cell r="J307">
            <v>0</v>
          </cell>
        </row>
        <row r="309">
          <cell r="H309">
            <v>278918</v>
          </cell>
          <cell r="J309">
            <v>292754</v>
          </cell>
        </row>
        <row r="311">
          <cell r="H311">
            <v>578615</v>
          </cell>
          <cell r="J311">
            <v>594906</v>
          </cell>
        </row>
        <row r="313">
          <cell r="B313">
            <v>6</v>
          </cell>
          <cell r="C313" t="str">
            <v>TRADE DEBTS</v>
          </cell>
        </row>
        <row r="314">
          <cell r="C314" t="str">
            <v>Considered good - unsecured</v>
          </cell>
        </row>
        <row r="315">
          <cell r="D315" t="str">
            <v>Government agencies</v>
          </cell>
          <cell r="H315">
            <v>96414</v>
          </cell>
          <cell r="J315">
            <v>96414</v>
          </cell>
        </row>
        <row r="316">
          <cell r="D316" t="str">
            <v>Others</v>
          </cell>
          <cell r="H316">
            <v>347485</v>
          </cell>
          <cell r="J316">
            <v>347485</v>
          </cell>
        </row>
        <row r="318">
          <cell r="H318">
            <v>443899</v>
          </cell>
          <cell r="J318">
            <v>443899</v>
          </cell>
        </row>
        <row r="321">
          <cell r="B321">
            <v>7</v>
          </cell>
          <cell r="C321" t="str">
            <v>LOANS , ADVANCES AND PREPAYMENTS</v>
          </cell>
        </row>
        <row r="323">
          <cell r="C323" t="str">
            <v>Considered good</v>
          </cell>
        </row>
        <row r="325">
          <cell r="C325" t="str">
            <v>Loans and advances</v>
          </cell>
        </row>
        <row r="327">
          <cell r="D327" t="str">
            <v>Executives</v>
          </cell>
          <cell r="H327">
            <v>2016</v>
          </cell>
          <cell r="J327">
            <v>2016</v>
          </cell>
        </row>
        <row r="328">
          <cell r="D328" t="str">
            <v>Staff</v>
          </cell>
          <cell r="H328">
            <v>1612</v>
          </cell>
          <cell r="J328">
            <v>1612</v>
          </cell>
        </row>
        <row r="329">
          <cell r="H329">
            <v>3628</v>
          </cell>
          <cell r="J329">
            <v>3628</v>
          </cell>
        </row>
        <row r="331">
          <cell r="H331">
            <v>0</v>
          </cell>
          <cell r="J331">
            <v>0</v>
          </cell>
        </row>
        <row r="332">
          <cell r="C332" t="str">
            <v>receivable against scrap</v>
          </cell>
          <cell r="H332">
            <v>0</v>
          </cell>
          <cell r="J332">
            <v>0</v>
          </cell>
        </row>
        <row r="333">
          <cell r="C333" t="str">
            <v>Advances to suppliers and contractors</v>
          </cell>
          <cell r="H333">
            <v>64229</v>
          </cell>
          <cell r="J333">
            <v>64229</v>
          </cell>
        </row>
        <row r="334">
          <cell r="H334">
            <v>0</v>
          </cell>
          <cell r="J334">
            <v>0</v>
          </cell>
        </row>
        <row r="335">
          <cell r="K335">
            <v>13062</v>
          </cell>
        </row>
        <row r="336">
          <cell r="H336">
            <v>67857</v>
          </cell>
          <cell r="J336">
            <v>67857</v>
          </cell>
        </row>
        <row r="338">
          <cell r="C338" t="str">
            <v>Prepayments</v>
          </cell>
        </row>
        <row r="339">
          <cell r="D339" t="str">
            <v>Rent</v>
          </cell>
          <cell r="H339">
            <v>2180</v>
          </cell>
          <cell r="J339">
            <v>2180</v>
          </cell>
        </row>
        <row r="340">
          <cell r="D340" t="str">
            <v>Interest</v>
          </cell>
          <cell r="H340">
            <v>0</v>
          </cell>
          <cell r="J340">
            <v>0</v>
          </cell>
        </row>
        <row r="341">
          <cell r="D341" t="str">
            <v>Insurance</v>
          </cell>
          <cell r="H341">
            <v>7</v>
          </cell>
          <cell r="J341">
            <v>7</v>
          </cell>
        </row>
        <row r="342">
          <cell r="H342">
            <v>2187</v>
          </cell>
          <cell r="J342">
            <v>2187</v>
          </cell>
        </row>
        <row r="344">
          <cell r="H344">
            <v>70044</v>
          </cell>
          <cell r="J344">
            <v>70044</v>
          </cell>
        </row>
        <row r="347">
          <cell r="C347" t="str">
            <v>WORKING OF BUDGETED BALANCE SHEET</v>
          </cell>
          <cell r="G347" t="str">
            <v xml:space="preserve">As per </v>
          </cell>
          <cell r="H347" t="str">
            <v xml:space="preserve">As per </v>
          </cell>
        </row>
        <row r="348">
          <cell r="G348" t="str">
            <v>P&amp;L</v>
          </cell>
          <cell r="H348" t="str">
            <v>Cashflow</v>
          </cell>
          <cell r="I348" t="str">
            <v>Diff</v>
          </cell>
        </row>
        <row r="349">
          <cell r="C349" t="str">
            <v>Creditors,Accrued  and Other Liabilities</v>
          </cell>
        </row>
        <row r="350">
          <cell r="C350" t="str">
            <v>Accrued and Other liabilities:</v>
          </cell>
        </row>
        <row r="351">
          <cell r="D351" t="str">
            <v>Production expenses</v>
          </cell>
          <cell r="G351">
            <v>-46730.558999999965</v>
          </cell>
          <cell r="H351">
            <v>94561.699241425827</v>
          </cell>
          <cell r="I351">
            <v>-141292.25824142579</v>
          </cell>
        </row>
        <row r="352">
          <cell r="D352" t="str">
            <v>Running Royalty</v>
          </cell>
          <cell r="G352">
            <v>46730.558999999965</v>
          </cell>
          <cell r="H352">
            <v>30000</v>
          </cell>
          <cell r="I352">
            <v>16730.558999999965</v>
          </cell>
        </row>
        <row r="353">
          <cell r="D353" t="str">
            <v>Selling expenses</v>
          </cell>
          <cell r="G353">
            <v>0</v>
          </cell>
          <cell r="H353">
            <v>63142.203999999991</v>
          </cell>
          <cell r="I353">
            <v>-63142.203999999991</v>
          </cell>
        </row>
        <row r="354">
          <cell r="D354" t="str">
            <v>Adminstrative expenses</v>
          </cell>
          <cell r="G354">
            <v>85250</v>
          </cell>
          <cell r="H354">
            <v>128656.47499999998</v>
          </cell>
          <cell r="I354">
            <v>-43406.474999999977</v>
          </cell>
        </row>
        <row r="355">
          <cell r="D355" t="str">
            <v>Charity &amp; donation</v>
          </cell>
          <cell r="G355">
            <v>0</v>
          </cell>
          <cell r="H355">
            <v>4478.4691049310231</v>
          </cell>
          <cell r="I355">
            <v>-4478.4691049310231</v>
          </cell>
        </row>
        <row r="356">
          <cell r="D356" t="str">
            <v>W.P.P.F</v>
          </cell>
          <cell r="G356">
            <v>5000</v>
          </cell>
          <cell r="H356">
            <v>54000</v>
          </cell>
          <cell r="I356">
            <v>-49000</v>
          </cell>
        </row>
        <row r="357">
          <cell r="D357" t="str">
            <v>W.W.F</v>
          </cell>
          <cell r="G357">
            <v>42437.948501138671</v>
          </cell>
          <cell r="H357">
            <v>20000</v>
          </cell>
          <cell r="I357">
            <v>22437.948501138671</v>
          </cell>
        </row>
        <row r="358">
          <cell r="G358">
            <v>0</v>
          </cell>
          <cell r="H358">
            <v>0</v>
          </cell>
          <cell r="I358">
            <v>0</v>
          </cell>
        </row>
        <row r="359">
          <cell r="D359" t="str">
            <v>Financial charges : Capital expenditure</v>
          </cell>
          <cell r="G359">
            <v>0</v>
          </cell>
          <cell r="H359">
            <v>-14268</v>
          </cell>
          <cell r="I359">
            <v>14268</v>
          </cell>
        </row>
        <row r="360">
          <cell r="D360" t="str">
            <v>Financial charges : Working Capital</v>
          </cell>
          <cell r="G360">
            <v>0</v>
          </cell>
          <cell r="H360">
            <v>7200</v>
          </cell>
          <cell r="I360">
            <v>-7200</v>
          </cell>
        </row>
        <row r="361">
          <cell r="D361" t="str">
            <v>Taxation - Normal</v>
          </cell>
          <cell r="G361">
            <v>0</v>
          </cell>
          <cell r="H361">
            <v>0</v>
          </cell>
          <cell r="I361">
            <v>0</v>
          </cell>
        </row>
        <row r="363">
          <cell r="G363">
            <v>132687.94850113866</v>
          </cell>
          <cell r="H363">
            <v>387770.84734635684</v>
          </cell>
          <cell r="I363">
            <v>-255082.89884521818</v>
          </cell>
        </row>
        <row r="365">
          <cell r="C365" t="str">
            <v>Payment of dividend</v>
          </cell>
          <cell r="G365">
            <v>0</v>
          </cell>
          <cell r="H365">
            <v>157200</v>
          </cell>
          <cell r="I365">
            <v>-157200</v>
          </cell>
        </row>
        <row r="367">
          <cell r="G367">
            <v>0</v>
          </cell>
          <cell r="H367">
            <v>157200</v>
          </cell>
          <cell r="I367">
            <v>-157200</v>
          </cell>
        </row>
        <row r="369">
          <cell r="C369" t="str">
            <v>Fixed Assets</v>
          </cell>
        </row>
        <row r="370">
          <cell r="C370" t="str">
            <v>Capital work in progress:</v>
          </cell>
        </row>
        <row r="371">
          <cell r="D371" t="str">
            <v xml:space="preserve">Project investment </v>
          </cell>
          <cell r="G371" t="e">
            <v>#REF!</v>
          </cell>
          <cell r="H371">
            <v>18000</v>
          </cell>
          <cell r="I371" t="e">
            <v>#REF!</v>
          </cell>
        </row>
        <row r="373">
          <cell r="G373" t="e">
            <v>#REF!</v>
          </cell>
          <cell r="H373">
            <v>18000</v>
          </cell>
          <cell r="I373" t="e">
            <v>#REF!</v>
          </cell>
        </row>
        <row r="375">
          <cell r="C375" t="str">
            <v>Debtors</v>
          </cell>
        </row>
        <row r="376">
          <cell r="C376" t="str">
            <v>Sales</v>
          </cell>
          <cell r="D376" t="str">
            <v>CKD</v>
          </cell>
          <cell r="G376">
            <v>11552113.913043479</v>
          </cell>
          <cell r="H376">
            <v>10276346.956521738</v>
          </cell>
          <cell r="I376">
            <v>1275766.9565217402</v>
          </cell>
        </row>
        <row r="377">
          <cell r="C377" t="str">
            <v>Sales</v>
          </cell>
          <cell r="D377" t="str">
            <v>CBU</v>
          </cell>
          <cell r="G377">
            <v>1101895.2173913042</v>
          </cell>
          <cell r="H377">
            <v>1067112.6086956523</v>
          </cell>
          <cell r="I377">
            <v>34782.60869565187</v>
          </cell>
        </row>
        <row r="379">
          <cell r="G379">
            <v>12654009.130434783</v>
          </cell>
          <cell r="H379">
            <v>11343459.565217391</v>
          </cell>
          <cell r="I379">
            <v>1310549.5652173921</v>
          </cell>
        </row>
        <row r="381">
          <cell r="C381" t="str">
            <v>Advance Deposits Perepayments and other receivables</v>
          </cell>
        </row>
        <row r="382">
          <cell r="C382" t="str">
            <v>Advances &amp; Other receivable</v>
          </cell>
        </row>
        <row r="383">
          <cell r="C383" t="str">
            <v>CKD Cost</v>
          </cell>
          <cell r="G383">
            <v>0</v>
          </cell>
          <cell r="H383">
            <v>8742459.5609221719</v>
          </cell>
          <cell r="I383">
            <v>-8742459.5609221719</v>
          </cell>
        </row>
        <row r="384">
          <cell r="C384" t="str">
            <v>CBU Cost</v>
          </cell>
          <cell r="G384">
            <v>0</v>
          </cell>
          <cell r="H384">
            <v>882929.31331255147</v>
          </cell>
          <cell r="I384">
            <v>-882929.31331255147</v>
          </cell>
        </row>
        <row r="385">
          <cell r="C385" t="str">
            <v>30% Margin on L/C CKD</v>
          </cell>
          <cell r="G385">
            <v>0</v>
          </cell>
          <cell r="H385">
            <v>0</v>
          </cell>
          <cell r="I385">
            <v>0</v>
          </cell>
        </row>
        <row r="386">
          <cell r="C386" t="str">
            <v>30% Margin on L/C CBU</v>
          </cell>
          <cell r="G386">
            <v>0</v>
          </cell>
          <cell r="H386">
            <v>0</v>
          </cell>
          <cell r="I386">
            <v>0</v>
          </cell>
        </row>
        <row r="387">
          <cell r="C387" t="str">
            <v>Presumptive tax</v>
          </cell>
          <cell r="G387">
            <v>0</v>
          </cell>
          <cell r="H387">
            <v>50058.605576702212</v>
          </cell>
          <cell r="I387">
            <v>-50058.605576702212</v>
          </cell>
        </row>
        <row r="388">
          <cell r="C388" t="str">
            <v>Advance tax payment</v>
          </cell>
          <cell r="G388">
            <v>0</v>
          </cell>
          <cell r="H388">
            <v>127800</v>
          </cell>
          <cell r="I388">
            <v>-127800</v>
          </cell>
        </row>
        <row r="389">
          <cell r="C389" t="str">
            <v>Interest income</v>
          </cell>
          <cell r="G389">
            <v>0</v>
          </cell>
          <cell r="H389" t="e">
            <v>#REF!</v>
          </cell>
          <cell r="I389" t="e">
            <v>#REF!</v>
          </cell>
        </row>
        <row r="390">
          <cell r="C390" t="str">
            <v>HD income</v>
          </cell>
          <cell r="G390">
            <v>0</v>
          </cell>
          <cell r="H390">
            <v>35100.288</v>
          </cell>
          <cell r="I390">
            <v>-35100.288</v>
          </cell>
        </row>
        <row r="391">
          <cell r="C391" t="str">
            <v>Other income</v>
          </cell>
          <cell r="G391">
            <v>35100.288</v>
          </cell>
          <cell r="H391">
            <v>4800</v>
          </cell>
          <cell r="I391">
            <v>30300.288</v>
          </cell>
        </row>
        <row r="393">
          <cell r="G393">
            <v>35100.288</v>
          </cell>
          <cell r="H393" t="e">
            <v>#REF!</v>
          </cell>
          <cell r="I393" t="e">
            <v>#REF!</v>
          </cell>
        </row>
        <row r="395">
          <cell r="C395" t="str">
            <v>Imprest account</v>
          </cell>
          <cell r="G395">
            <v>0</v>
          </cell>
          <cell r="H395">
            <v>0</v>
          </cell>
          <cell r="I395">
            <v>0</v>
          </cell>
        </row>
      </sheetData>
      <sheetData sheetId="6">
        <row r="31">
          <cell r="B31" t="str">
            <v>Shareholders</v>
          </cell>
        </row>
        <row r="32">
          <cell r="B32" t="str">
            <v>Earning per share</v>
          </cell>
          <cell r="C32" t="str">
            <v xml:space="preserve">(Profit after taxation / No of Shares ) </v>
          </cell>
          <cell r="D32">
            <v>0</v>
          </cell>
          <cell r="E32">
            <v>0</v>
          </cell>
        </row>
        <row r="34">
          <cell r="B34" t="str">
            <v>Price earning ratio</v>
          </cell>
          <cell r="C34" t="str">
            <v>(Market Price of Share  / Earning per share ) = Times</v>
          </cell>
          <cell r="D34" t="e">
            <v>#DIV/0!</v>
          </cell>
          <cell r="E34" t="e">
            <v>#DIV/0!</v>
          </cell>
        </row>
        <row r="37">
          <cell r="B37" t="str">
            <v>Debt and Gearing Ratio</v>
          </cell>
        </row>
        <row r="39">
          <cell r="B39" t="str">
            <v>Debt / Equity Ratio</v>
          </cell>
          <cell r="C39" t="str">
            <v>(Share Capital + Reserves + Long Term loan ) / Long</v>
          </cell>
          <cell r="D39" t="str">
            <v xml:space="preserve">      03 :   97</v>
          </cell>
          <cell r="E39" t="str">
            <v xml:space="preserve">      04 :   96</v>
          </cell>
        </row>
        <row r="40">
          <cell r="C40" t="str">
            <v xml:space="preserve">                                                                                Term Loan</v>
          </cell>
        </row>
        <row r="42">
          <cell r="B42" t="str">
            <v>Debt Ratio</v>
          </cell>
          <cell r="C42" t="str">
            <v>(Total Debts  /  Total Assets)</v>
          </cell>
          <cell r="D42" t="str">
            <v>02 : 100</v>
          </cell>
          <cell r="E42" t="str">
            <v>04 : 100</v>
          </cell>
        </row>
        <row r="65">
          <cell r="J65" t="str">
            <v xml:space="preserve">C:\MIS\2002-03\[MIS-Aug-02-Sep17-QP.xls]Variantwise </v>
          </cell>
        </row>
        <row r="66">
          <cell r="C66" t="str">
            <v>XE</v>
          </cell>
          <cell r="D66" t="str">
            <v>XEG</v>
          </cell>
          <cell r="E66" t="str">
            <v>GL</v>
          </cell>
          <cell r="F66" t="str">
            <v>GLi</v>
          </cell>
          <cell r="G66" t="str">
            <v>GLi A/T</v>
          </cell>
          <cell r="H66" t="str">
            <v xml:space="preserve">2.0.D </v>
          </cell>
          <cell r="I66" t="str">
            <v>2.0.D G</v>
          </cell>
          <cell r="J66" t="str">
            <v>2.0.D Ltd</v>
          </cell>
          <cell r="K66" t="str">
            <v>4x2</v>
          </cell>
          <cell r="L66" t="str">
            <v>4x4</v>
          </cell>
          <cell r="M66" t="str">
            <v>Total</v>
          </cell>
        </row>
        <row r="67">
          <cell r="C67">
            <v>1460</v>
          </cell>
          <cell r="D67">
            <v>0</v>
          </cell>
          <cell r="E67">
            <v>960</v>
          </cell>
          <cell r="F67">
            <v>1300</v>
          </cell>
          <cell r="G67">
            <v>1100</v>
          </cell>
          <cell r="H67">
            <v>1840</v>
          </cell>
          <cell r="I67">
            <v>2940</v>
          </cell>
          <cell r="J67">
            <v>0</v>
          </cell>
          <cell r="K67">
            <v>1121</v>
          </cell>
          <cell r="L67">
            <v>1479</v>
          </cell>
          <cell r="M67">
            <v>12200</v>
          </cell>
        </row>
        <row r="68">
          <cell r="C68">
            <v>718260.86956521741</v>
          </cell>
          <cell r="D68" t="e">
            <v>#DIV/0!</v>
          </cell>
          <cell r="E68">
            <v>796521.73913043481</v>
          </cell>
          <cell r="F68">
            <v>903260.86956521741</v>
          </cell>
          <cell r="G68">
            <v>981521.73913043481</v>
          </cell>
          <cell r="H68">
            <v>848695.65217391308</v>
          </cell>
          <cell r="I68">
            <v>998913.04347826086</v>
          </cell>
          <cell r="J68" t="e">
            <v>#DIV/0!</v>
          </cell>
          <cell r="K68">
            <v>674782.60869565222</v>
          </cell>
          <cell r="L68">
            <v>645217.39130434778</v>
          </cell>
        </row>
        <row r="71">
          <cell r="B71" t="str">
            <v>CKD Cost</v>
          </cell>
          <cell r="C71">
            <v>258268.14140861234</v>
          </cell>
          <cell r="D71" t="e">
            <v>#DIV/0!</v>
          </cell>
          <cell r="E71">
            <v>311231.2087725295</v>
          </cell>
          <cell r="F71">
            <v>375735.3693498834</v>
          </cell>
          <cell r="G71">
            <v>441703.1443185262</v>
          </cell>
          <cell r="H71">
            <v>375139.79515105387</v>
          </cell>
          <cell r="I71">
            <v>514635.2303835096</v>
          </cell>
          <cell r="J71" t="e">
            <v>#DIV/0!</v>
          </cell>
          <cell r="K71">
            <v>456549.51474417682</v>
          </cell>
          <cell r="L71">
            <v>456549.51474417676</v>
          </cell>
        </row>
        <row r="72">
          <cell r="B72" t="str">
            <v>Vendor parts</v>
          </cell>
          <cell r="C72">
            <v>200507.36986301371</v>
          </cell>
          <cell r="D72" t="e">
            <v>#DIV/0!</v>
          </cell>
          <cell r="E72">
            <v>208145.84375</v>
          </cell>
          <cell r="F72">
            <v>230068.13076923077</v>
          </cell>
          <cell r="G72">
            <v>230124.43636363637</v>
          </cell>
          <cell r="H72">
            <v>201910.29891304349</v>
          </cell>
          <cell r="I72">
            <v>226227.37414965985</v>
          </cell>
          <cell r="J72" t="e">
            <v>#DIV/0!</v>
          </cell>
          <cell r="K72">
            <v>139346</v>
          </cell>
          <cell r="L72">
            <v>139346</v>
          </cell>
        </row>
        <row r="73">
          <cell r="B73" t="str">
            <v>Paints &amp; Chemicals</v>
          </cell>
          <cell r="C73">
            <v>11365</v>
          </cell>
          <cell r="D73" t="e">
            <v>#DIV/0!</v>
          </cell>
          <cell r="E73">
            <v>14743</v>
          </cell>
          <cell r="F73">
            <v>14450</v>
          </cell>
          <cell r="G73">
            <v>14623</v>
          </cell>
          <cell r="H73">
            <v>11355</v>
          </cell>
          <cell r="I73">
            <v>14625</v>
          </cell>
          <cell r="J73" t="e">
            <v>#DIV/0!</v>
          </cell>
          <cell r="K73">
            <v>11677</v>
          </cell>
          <cell r="L73">
            <v>11677</v>
          </cell>
        </row>
        <row r="74">
          <cell r="B74" t="str">
            <v>Consumables</v>
          </cell>
          <cell r="C74">
            <v>5237</v>
          </cell>
          <cell r="D74" t="e">
            <v>#DIV/0!</v>
          </cell>
          <cell r="E74">
            <v>5349</v>
          </cell>
          <cell r="F74">
            <v>5342</v>
          </cell>
          <cell r="G74">
            <v>5347</v>
          </cell>
          <cell r="H74">
            <v>5236</v>
          </cell>
          <cell r="I74">
            <v>5346</v>
          </cell>
          <cell r="J74" t="e">
            <v>#DIV/0!</v>
          </cell>
          <cell r="K74">
            <v>3227</v>
          </cell>
          <cell r="L74">
            <v>3227</v>
          </cell>
        </row>
        <row r="75">
          <cell r="B75" t="str">
            <v>KD Parts</v>
          </cell>
          <cell r="C75">
            <v>0</v>
          </cell>
          <cell r="D75" t="e">
            <v>#DIV/0!</v>
          </cell>
          <cell r="E75">
            <v>0</v>
          </cell>
          <cell r="F75">
            <v>0</v>
          </cell>
          <cell r="G75">
            <v>0</v>
          </cell>
          <cell r="H75">
            <v>0</v>
          </cell>
          <cell r="I75">
            <v>0</v>
          </cell>
          <cell r="J75" t="e">
            <v>#DIV/0!</v>
          </cell>
          <cell r="K75">
            <v>0</v>
          </cell>
          <cell r="L75">
            <v>0</v>
          </cell>
        </row>
        <row r="76">
          <cell r="B76" t="str">
            <v>Spare parts</v>
          </cell>
          <cell r="C76">
            <v>934</v>
          </cell>
          <cell r="D76" t="e">
            <v>#DIV/0!</v>
          </cell>
          <cell r="E76">
            <v>1002</v>
          </cell>
          <cell r="F76">
            <v>789</v>
          </cell>
          <cell r="G76">
            <v>779</v>
          </cell>
          <cell r="H76">
            <v>900</v>
          </cell>
          <cell r="I76">
            <v>789</v>
          </cell>
          <cell r="J76" t="e">
            <v>#DIV/0!</v>
          </cell>
          <cell r="K76">
            <v>41</v>
          </cell>
          <cell r="L76">
            <v>41</v>
          </cell>
        </row>
        <row r="77">
          <cell r="C77">
            <v>476311.51127162605</v>
          </cell>
          <cell r="D77" t="e">
            <v>#DIV/0!</v>
          </cell>
          <cell r="E77">
            <v>540471.0525225295</v>
          </cell>
          <cell r="F77">
            <v>626384.50011911418</v>
          </cell>
          <cell r="G77">
            <v>692576.58068216254</v>
          </cell>
          <cell r="H77">
            <v>594541.09406409739</v>
          </cell>
          <cell r="I77">
            <v>761622.60453316942</v>
          </cell>
          <cell r="J77" t="e">
            <v>#DIV/0!</v>
          </cell>
          <cell r="K77">
            <v>610840.51474417676</v>
          </cell>
          <cell r="L77">
            <v>610840.51474417676</v>
          </cell>
        </row>
        <row r="78">
          <cell r="C78">
            <v>241949.35829359136</v>
          </cell>
          <cell r="D78" t="e">
            <v>#DIV/0!</v>
          </cell>
          <cell r="E78">
            <v>256050.68660790531</v>
          </cell>
          <cell r="F78">
            <v>276876.36944610323</v>
          </cell>
          <cell r="G78">
            <v>288945.15844827227</v>
          </cell>
          <cell r="H78">
            <v>254154.5581098157</v>
          </cell>
          <cell r="I78">
            <v>237290.43894509145</v>
          </cell>
          <cell r="J78" t="e">
            <v>#DIV/0!</v>
          </cell>
          <cell r="K78">
            <v>63942.093951475457</v>
          </cell>
          <cell r="L78">
            <v>34376.876560171018</v>
          </cell>
        </row>
        <row r="81">
          <cell r="B81" t="str">
            <v xml:space="preserve">Salaries &amp; Wages </v>
          </cell>
          <cell r="C81">
            <v>4767.3094589713646</v>
          </cell>
          <cell r="D81" t="e">
            <v>#DIV/0!</v>
          </cell>
          <cell r="E81">
            <v>4776.2706326331272</v>
          </cell>
          <cell r="F81">
            <v>4813.6072934044723</v>
          </cell>
          <cell r="G81">
            <v>4805.592923404879</v>
          </cell>
          <cell r="H81">
            <v>4789.5499302359103</v>
          </cell>
          <cell r="I81">
            <v>4794.2758030354353</v>
          </cell>
          <cell r="J81" t="e">
            <v>#DIV/0!</v>
          </cell>
          <cell r="K81">
            <v>4847.8178592124559</v>
          </cell>
          <cell r="L81">
            <v>4585.8906446085002</v>
          </cell>
        </row>
        <row r="82">
          <cell r="B82" t="str">
            <v xml:space="preserve">Utilities </v>
          </cell>
          <cell r="C82">
            <v>0</v>
          </cell>
          <cell r="D82" t="e">
            <v>#DIV/0!</v>
          </cell>
          <cell r="E82">
            <v>0</v>
          </cell>
          <cell r="F82">
            <v>0</v>
          </cell>
          <cell r="G82">
            <v>0</v>
          </cell>
          <cell r="H82">
            <v>0</v>
          </cell>
          <cell r="I82">
            <v>0</v>
          </cell>
          <cell r="J82" t="e">
            <v>#DIV/0!</v>
          </cell>
          <cell r="K82">
            <v>0</v>
          </cell>
          <cell r="L82">
            <v>0</v>
          </cell>
        </row>
        <row r="83">
          <cell r="B83" t="str">
            <v>Depreciation</v>
          </cell>
          <cell r="C83">
            <v>9971.1532831807308</v>
          </cell>
          <cell r="D83" t="e">
            <v>#DIV/0!</v>
          </cell>
          <cell r="E83">
            <v>9989.8961898343987</v>
          </cell>
          <cell r="F83">
            <v>10067.98836548132</v>
          </cell>
          <cell r="G83">
            <v>10051.225763342349</v>
          </cell>
          <cell r="H83">
            <v>10017.670747586497</v>
          </cell>
          <cell r="I83">
            <v>10027.555233266825</v>
          </cell>
          <cell r="J83" t="e">
            <v>#DIV/0!</v>
          </cell>
          <cell r="K83">
            <v>10139.542100037777</v>
          </cell>
          <cell r="L83">
            <v>9591.7034442236982</v>
          </cell>
        </row>
        <row r="84">
          <cell r="B84" t="str">
            <v xml:space="preserve">Other Factory overhead </v>
          </cell>
          <cell r="C84">
            <v>2976.5878944422811</v>
          </cell>
          <cell r="D84" t="e">
            <v>#DIV/0!</v>
          </cell>
          <cell r="E84">
            <v>2982.1830254634915</v>
          </cell>
          <cell r="F84">
            <v>3005.4950956001894</v>
          </cell>
          <cell r="G84">
            <v>3000.4911249270708</v>
          </cell>
          <cell r="H84">
            <v>2990.4742842607898</v>
          </cell>
          <cell r="I84">
            <v>2993.4250001492392</v>
          </cell>
          <cell r="J84" t="e">
            <v>#DIV/0!</v>
          </cell>
          <cell r="K84">
            <v>3026.8553108164328</v>
          </cell>
          <cell r="L84">
            <v>2863.3145583385476</v>
          </cell>
        </row>
        <row r="85">
          <cell r="B85" t="str">
            <v>Running Royalty</v>
          </cell>
          <cell r="C85">
            <v>0</v>
          </cell>
          <cell r="D85" t="e">
            <v>#DIV/0!</v>
          </cell>
          <cell r="E85">
            <v>0</v>
          </cell>
          <cell r="F85">
            <v>0</v>
          </cell>
          <cell r="G85">
            <v>0</v>
          </cell>
          <cell r="H85">
            <v>0</v>
          </cell>
          <cell r="I85">
            <v>0</v>
          </cell>
          <cell r="J85" t="e">
            <v>#DIV/0!</v>
          </cell>
          <cell r="K85">
            <v>0</v>
          </cell>
          <cell r="L85">
            <v>0</v>
          </cell>
        </row>
        <row r="86">
          <cell r="C86">
            <v>17715.050636594377</v>
          </cell>
          <cell r="D86" t="e">
            <v>#DIV/0!</v>
          </cell>
          <cell r="E86">
            <v>17748.349847931018</v>
          </cell>
          <cell r="F86">
            <v>17887.09075448598</v>
          </cell>
          <cell r="G86">
            <v>17857.309811674299</v>
          </cell>
          <cell r="H86">
            <v>17797.694962083195</v>
          </cell>
          <cell r="I86">
            <v>17815.256036451501</v>
          </cell>
          <cell r="J86" t="e">
            <v>#DIV/0!</v>
          </cell>
          <cell r="K86">
            <v>18014.215270066667</v>
          </cell>
          <cell r="L86">
            <v>17040.908647170745</v>
          </cell>
        </row>
        <row r="88">
          <cell r="B88" t="str">
            <v>Selling Expenses</v>
          </cell>
          <cell r="C88">
            <v>4679.3131875264999</v>
          </cell>
          <cell r="D88" t="e">
            <v>#DIV/0!</v>
          </cell>
          <cell r="E88">
            <v>4687.3968481846014</v>
          </cell>
          <cell r="F88">
            <v>4720.8663972868326</v>
          </cell>
          <cell r="G88">
            <v>4713.6700629854558</v>
          </cell>
          <cell r="H88">
            <v>4700.2870861829688</v>
          </cell>
          <cell r="I88">
            <v>4704.2368746297925</v>
          </cell>
          <cell r="J88" t="e">
            <v>#DIV/0!</v>
          </cell>
          <cell r="K88">
            <v>4754.0094573397191</v>
          </cell>
          <cell r="L88">
            <v>4513.6163659104886</v>
          </cell>
        </row>
        <row r="89">
          <cell r="B89" t="str">
            <v>Administrative Expenses</v>
          </cell>
          <cell r="C89">
            <v>9534.4144168324146</v>
          </cell>
          <cell r="D89" t="e">
            <v>#DIV/0!</v>
          </cell>
          <cell r="E89">
            <v>9550.8854175179094</v>
          </cell>
          <cell r="F89">
            <v>9619.0818682995832</v>
          </cell>
          <cell r="G89">
            <v>9604.4188545704965</v>
          </cell>
          <cell r="H89">
            <v>9577.1501418658409</v>
          </cell>
          <cell r="I89">
            <v>9585.1981007011727</v>
          </cell>
          <cell r="J89" t="e">
            <v>#DIV/0!</v>
          </cell>
          <cell r="K89">
            <v>9686.6130757486881</v>
          </cell>
          <cell r="L89">
            <v>9196.7960310722374</v>
          </cell>
        </row>
        <row r="90">
          <cell r="B90" t="str">
            <v>Depreciation (Admin. &amp; Selling )</v>
          </cell>
          <cell r="C90">
            <v>2681.3588855891667</v>
          </cell>
          <cell r="D90" t="e">
            <v>#DIV/0!</v>
          </cell>
          <cell r="E90">
            <v>2685.9910173711269</v>
          </cell>
          <cell r="F90">
            <v>2705.1698731744018</v>
          </cell>
          <cell r="G90">
            <v>2701.0462007144979</v>
          </cell>
          <cell r="H90">
            <v>2693.3774334559516</v>
          </cell>
          <cell r="I90">
            <v>2695.6407571369405</v>
          </cell>
          <cell r="J90" t="e">
            <v>#DIV/0!</v>
          </cell>
          <cell r="K90">
            <v>2724.161642907899</v>
          </cell>
          <cell r="L90">
            <v>2586.4106256312061</v>
          </cell>
        </row>
        <row r="91">
          <cell r="B91" t="str">
            <v>Financial Charges -Capital Exp.</v>
          </cell>
          <cell r="C91">
            <v>0</v>
          </cell>
          <cell r="D91" t="e">
            <v>#DIV/0!</v>
          </cell>
          <cell r="E91">
            <v>0</v>
          </cell>
          <cell r="F91">
            <v>0</v>
          </cell>
          <cell r="G91">
            <v>0</v>
          </cell>
          <cell r="H91">
            <v>0</v>
          </cell>
          <cell r="I91">
            <v>0</v>
          </cell>
          <cell r="J91" t="e">
            <v>#DIV/0!</v>
          </cell>
          <cell r="K91">
            <v>0</v>
          </cell>
          <cell r="L91">
            <v>0</v>
          </cell>
        </row>
        <row r="92">
          <cell r="B92" t="str">
            <v>Financial  Charges -Working Capital</v>
          </cell>
          <cell r="C92">
            <v>478.34439743817239</v>
          </cell>
          <cell r="D92" t="e">
            <v>#DIV/0!</v>
          </cell>
          <cell r="E92">
            <v>478.990235132571</v>
          </cell>
          <cell r="F92">
            <v>481.46179131188364</v>
          </cell>
          <cell r="G92">
            <v>480.78854332672643</v>
          </cell>
          <cell r="H92">
            <v>480.04688878990646</v>
          </cell>
          <cell r="I92">
            <v>480.345049334686</v>
          </cell>
          <cell r="J92" t="e">
            <v>#DIV/0!</v>
          </cell>
          <cell r="K92">
            <v>483.44771997155902</v>
          </cell>
          <cell r="L92">
            <v>463.86874341667806</v>
          </cell>
        </row>
        <row r="93">
          <cell r="B93" t="str">
            <v>Other Expenses (Charity &amp; Donation)</v>
          </cell>
          <cell r="C93">
            <v>332.18360933206418</v>
          </cell>
          <cell r="D93" t="e">
            <v>#DIV/0!</v>
          </cell>
          <cell r="E93">
            <v>332.6321077309521</v>
          </cell>
          <cell r="F93">
            <v>334.34846618880817</v>
          </cell>
          <cell r="G93">
            <v>333.88093286578226</v>
          </cell>
          <cell r="H93">
            <v>333.36589499299072</v>
          </cell>
          <cell r="I93">
            <v>333.57295092686536</v>
          </cell>
          <cell r="J93" t="e">
            <v>#DIV/0!</v>
          </cell>
          <cell r="K93">
            <v>335.72758331358267</v>
          </cell>
          <cell r="L93">
            <v>322.13107181713752</v>
          </cell>
        </row>
        <row r="94">
          <cell r="B94" t="str">
            <v>Other Expenses ( W.P.P.F.)</v>
          </cell>
          <cell r="C94">
            <v>3113.0223166230039</v>
          </cell>
          <cell r="D94" t="e">
            <v>#DIV/0!</v>
          </cell>
          <cell r="E94">
            <v>3116.7216157076987</v>
          </cell>
          <cell r="F94">
            <v>3114.6457909837077</v>
          </cell>
          <cell r="G94">
            <v>3117.0570936799472</v>
          </cell>
          <cell r="H94">
            <v>3119.5358576199865</v>
          </cell>
          <cell r="I94">
            <v>3119.1015038384944</v>
          </cell>
          <cell r="J94" t="e">
            <v>#DIV/0!</v>
          </cell>
          <cell r="K94">
            <v>3082.8948197717668</v>
          </cell>
          <cell r="L94">
            <v>3061.2022068437518</v>
          </cell>
        </row>
        <row r="95">
          <cell r="B95" t="str">
            <v>Workers Welfare Fund</v>
          </cell>
          <cell r="C95">
            <v>1305.7877776005132</v>
          </cell>
          <cell r="D95" t="e">
            <v>#DIV/0!</v>
          </cell>
          <cell r="E95">
            <v>1307.3394849251572</v>
          </cell>
          <cell r="F95">
            <v>1306.4687598620717</v>
          </cell>
          <cell r="G95">
            <v>1307.4802044546884</v>
          </cell>
          <cell r="H95">
            <v>1308.5199463284221</v>
          </cell>
          <cell r="I95">
            <v>1308.3377523698375</v>
          </cell>
          <cell r="J95" t="e">
            <v>#DIV/0!</v>
          </cell>
          <cell r="K95">
            <v>1293.1505032231421</v>
          </cell>
          <cell r="L95">
            <v>1284.0513237298362</v>
          </cell>
        </row>
        <row r="96">
          <cell r="C96">
            <v>22124.424590941831</v>
          </cell>
          <cell r="D96" t="e">
            <v>#DIV/0!</v>
          </cell>
          <cell r="E96">
            <v>22159.956726570013</v>
          </cell>
          <cell r="F96">
            <v>22282.042947107289</v>
          </cell>
          <cell r="G96">
            <v>22258.341892597597</v>
          </cell>
          <cell r="H96">
            <v>22212.283249236072</v>
          </cell>
          <cell r="I96">
            <v>22226.432988937788</v>
          </cell>
          <cell r="J96" t="e">
            <v>#DIV/0!</v>
          </cell>
          <cell r="K96">
            <v>22360.004802276359</v>
          </cell>
          <cell r="L96">
            <v>21428.076368421334</v>
          </cell>
        </row>
        <row r="97">
          <cell r="C97">
            <v>39839.475227536212</v>
          </cell>
          <cell r="D97" t="e">
            <v>#DIV/0!</v>
          </cell>
          <cell r="E97">
            <v>39908.306574501032</v>
          </cell>
          <cell r="F97">
            <v>40169.133701593266</v>
          </cell>
          <cell r="G97">
            <v>40115.651704271892</v>
          </cell>
          <cell r="H97">
            <v>40009.978211319263</v>
          </cell>
          <cell r="I97">
            <v>40041.689025389293</v>
          </cell>
          <cell r="J97" t="e">
            <v>#DIV/0!</v>
          </cell>
          <cell r="K97">
            <v>40374.220072343029</v>
          </cell>
          <cell r="L97">
            <v>38468.985015592079</v>
          </cell>
        </row>
        <row r="100">
          <cell r="B100" t="str">
            <v xml:space="preserve">Break Even </v>
          </cell>
        </row>
        <row r="101">
          <cell r="B101" t="str">
            <v>Net Sales Revenue</v>
          </cell>
        </row>
        <row r="102">
          <cell r="B102" t="str">
            <v>Fixed Cost / C.M ratio                     Rs</v>
          </cell>
          <cell r="C102">
            <v>172672905.72614285</v>
          </cell>
          <cell r="D102" t="e">
            <v>#DIV/0!</v>
          </cell>
          <cell r="E102">
            <v>119180779.44802934</v>
          </cell>
          <cell r="F102">
            <v>170358231.44618037</v>
          </cell>
          <cell r="G102">
            <v>149896343.24533701</v>
          </cell>
          <cell r="H102">
            <v>245833017.67029431</v>
          </cell>
          <cell r="I102">
            <v>495572459.41659939</v>
          </cell>
          <cell r="J102" t="e">
            <v>#DIV/0!</v>
          </cell>
          <cell r="K102">
            <v>477624707.98227441</v>
          </cell>
          <cell r="L102">
            <v>1067870408.5072734</v>
          </cell>
          <cell r="M102" t="e">
            <v>#DIV/0!</v>
          </cell>
        </row>
        <row r="103">
          <cell r="B103" t="str">
            <v>Units yearly</v>
          </cell>
          <cell r="C103">
            <v>240</v>
          </cell>
          <cell r="D103" t="e">
            <v>#DIV/0!</v>
          </cell>
          <cell r="E103">
            <v>150</v>
          </cell>
          <cell r="F103">
            <v>189</v>
          </cell>
          <cell r="G103">
            <v>153</v>
          </cell>
          <cell r="H103">
            <v>290</v>
          </cell>
          <cell r="I103">
            <v>496</v>
          </cell>
          <cell r="J103" t="e">
            <v>#DIV/0!</v>
          </cell>
          <cell r="K103">
            <v>708</v>
          </cell>
          <cell r="L103">
            <v>1655</v>
          </cell>
          <cell r="M103" t="e">
            <v>#DIV/0!</v>
          </cell>
        </row>
        <row r="104">
          <cell r="B104" t="str">
            <v>Units monthly</v>
          </cell>
          <cell r="C104">
            <v>20</v>
          </cell>
          <cell r="D104" t="e">
            <v>#DIV/0!</v>
          </cell>
          <cell r="E104">
            <v>13</v>
          </cell>
          <cell r="F104">
            <v>16</v>
          </cell>
          <cell r="G104">
            <v>13</v>
          </cell>
          <cell r="H104">
            <v>24</v>
          </cell>
          <cell r="I104">
            <v>41</v>
          </cell>
          <cell r="J104" t="e">
            <v>#DIV/0!</v>
          </cell>
          <cell r="K104">
            <v>59</v>
          </cell>
          <cell r="L104">
            <v>138</v>
          </cell>
          <cell r="M104" t="e">
            <v>#DIV/0!</v>
          </cell>
        </row>
        <row r="106">
          <cell r="B106" t="str">
            <v>Safety Factor</v>
          </cell>
        </row>
        <row r="107">
          <cell r="B107" t="str">
            <v xml:space="preserve">Units </v>
          </cell>
          <cell r="C107">
            <v>1220</v>
          </cell>
          <cell r="D107" t="e">
            <v>#DIV/0!</v>
          </cell>
          <cell r="E107">
            <v>810</v>
          </cell>
          <cell r="F107">
            <v>1111</v>
          </cell>
          <cell r="G107">
            <v>947</v>
          </cell>
          <cell r="H107">
            <v>1550</v>
          </cell>
          <cell r="I107">
            <v>2444</v>
          </cell>
          <cell r="J107" t="e">
            <v>#DIV/0!</v>
          </cell>
          <cell r="K107">
            <v>413</v>
          </cell>
          <cell r="L107">
            <v>-176</v>
          </cell>
          <cell r="M107" t="e">
            <v>#DIV/0!</v>
          </cell>
        </row>
        <row r="108">
          <cell r="B108" t="str">
            <v>Percentage</v>
          </cell>
          <cell r="C108">
            <v>0.83561643835616439</v>
          </cell>
          <cell r="D108" t="e">
            <v>#DIV/0!</v>
          </cell>
          <cell r="E108">
            <v>0.84375</v>
          </cell>
          <cell r="F108">
            <v>0.85461538461538467</v>
          </cell>
          <cell r="G108">
            <v>0.86090909090909096</v>
          </cell>
          <cell r="H108">
            <v>0.84239130434782605</v>
          </cell>
          <cell r="I108">
            <v>0.83129251700680273</v>
          </cell>
          <cell r="J108" t="e">
            <v>#DIV/0!</v>
          </cell>
          <cell r="K108">
            <v>0.36842105263157893</v>
          </cell>
          <cell r="L108">
            <v>-0.11899932386747802</v>
          </cell>
          <cell r="M108" t="e">
            <v>#DIV/0!</v>
          </cell>
        </row>
        <row r="111">
          <cell r="B111" t="str">
            <v>Contribution Margin Ratio</v>
          </cell>
          <cell r="C111">
            <v>0.33685443345960053</v>
          </cell>
          <cell r="D111" t="e">
            <v>#DIV/0!</v>
          </cell>
          <cell r="E111">
            <v>0.32146101484616935</v>
          </cell>
          <cell r="F111">
            <v>0.30652979529532487</v>
          </cell>
          <cell r="G111">
            <v>0.29438487903921429</v>
          </cell>
          <cell r="H111">
            <v>0.29946489941218035</v>
          </cell>
          <cell r="I111">
            <v>0.23754864399290981</v>
          </cell>
          <cell r="J111" t="e">
            <v>#DIV/0!</v>
          </cell>
          <cell r="K111">
            <v>9.4759546448707183E-2</v>
          </cell>
          <cell r="L111">
            <v>5.3279525666033251E-2</v>
          </cell>
        </row>
      </sheetData>
      <sheetData sheetId="7">
        <row r="31">
          <cell r="C31" t="str">
            <v>Administrative Expenses</v>
          </cell>
          <cell r="E31">
            <v>9610261.4690381344</v>
          </cell>
          <cell r="F31">
            <v>9832911.6091950051</v>
          </cell>
          <cell r="G31">
            <v>9869393.092399193</v>
          </cell>
          <cell r="H31">
            <v>9927328.7090709955</v>
          </cell>
          <cell r="I31">
            <v>9588907.7903762609</v>
          </cell>
          <cell r="J31">
            <v>9509398.5743956808</v>
          </cell>
          <cell r="K31">
            <v>9793397.0329585802</v>
          </cell>
          <cell r="L31">
            <v>9615683.6491548289</v>
          </cell>
          <cell r="M31">
            <v>9743526.3912282288</v>
          </cell>
          <cell r="N31">
            <v>9716595.6573620625</v>
          </cell>
          <cell r="O31">
            <v>9662847.7578013577</v>
          </cell>
          <cell r="P31">
            <v>9551703.7501938995</v>
          </cell>
          <cell r="Q31">
            <v>116421955.4831742</v>
          </cell>
          <cell r="R31">
            <v>58338201.244475268</v>
          </cell>
          <cell r="S31">
            <v>58083754.238698952</v>
          </cell>
          <cell r="T31">
            <v>116421955.48317422</v>
          </cell>
          <cell r="U31" t="str">
            <v>Administrative Expenses</v>
          </cell>
        </row>
        <row r="32">
          <cell r="C32" t="str">
            <v>Depreciation (Admin. &amp; Selling )</v>
          </cell>
          <cell r="E32">
            <v>2702689.3164353981</v>
          </cell>
          <cell r="F32">
            <v>2765305.1107135788</v>
          </cell>
          <cell r="G32">
            <v>2775564.7810900123</v>
          </cell>
          <cell r="H32">
            <v>2791857.9873388167</v>
          </cell>
          <cell r="I32">
            <v>2696684.0314208353</v>
          </cell>
          <cell r="J32">
            <v>2674323.6919772951</v>
          </cell>
          <cell r="K32">
            <v>2754192.4450091408</v>
          </cell>
          <cell r="L32">
            <v>2704214.1936013722</v>
          </cell>
          <cell r="M32">
            <v>2740167.3478728519</v>
          </cell>
          <cell r="N32">
            <v>2732593.630244216</v>
          </cell>
          <cell r="O32">
            <v>2717478.1337104784</v>
          </cell>
          <cell r="P32">
            <v>2686221.1566850073</v>
          </cell>
          <cell r="Q32">
            <v>32741291.826099008</v>
          </cell>
          <cell r="R32">
            <v>16406424.918975938</v>
          </cell>
          <cell r="S32">
            <v>16334866.907123068</v>
          </cell>
          <cell r="T32">
            <v>32741291.826099008</v>
          </cell>
          <cell r="U32" t="str">
            <v>Depreciation (Admin. &amp; Selling )</v>
          </cell>
        </row>
        <row r="33">
          <cell r="C33" t="str">
            <v>Financial Charges -Capital Exp.</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t="str">
            <v>Financial Charges -Capital Exp.</v>
          </cell>
        </row>
        <row r="34">
          <cell r="C34" t="str">
            <v>Financial Charges -Working Capital</v>
          </cell>
          <cell r="E34">
            <v>482404.14502184925</v>
          </cell>
          <cell r="F34">
            <v>500093.05899224279</v>
          </cell>
          <cell r="G34">
            <v>502758.27500108583</v>
          </cell>
          <cell r="H34">
            <v>509976.18082393525</v>
          </cell>
          <cell r="I34">
            <v>477507.75782574253</v>
          </cell>
          <cell r="J34">
            <v>475522.93191278144</v>
          </cell>
          <cell r="K34">
            <v>496201.66105324955</v>
          </cell>
          <cell r="L34">
            <v>474034.81972427724</v>
          </cell>
          <cell r="M34">
            <v>484767.44876841549</v>
          </cell>
          <cell r="N34">
            <v>480920.01958029496</v>
          </cell>
          <cell r="O34">
            <v>477800.47150196694</v>
          </cell>
          <cell r="P34">
            <v>474501.88816479594</v>
          </cell>
          <cell r="Q34">
            <v>5836488.6583706383</v>
          </cell>
          <cell r="R34">
            <v>2948262.3495776374</v>
          </cell>
          <cell r="S34">
            <v>2888226.3087929999</v>
          </cell>
          <cell r="T34">
            <v>5836488.6583706373</v>
          </cell>
          <cell r="U34" t="str">
            <v>Financial Charges -Working Capital</v>
          </cell>
        </row>
        <row r="35">
          <cell r="C35" t="str">
            <v>Other Expenses  - (Charity &amp; Donation)</v>
          </cell>
          <cell r="E35">
            <v>335002.87848739536</v>
          </cell>
          <cell r="F35">
            <v>347286.84652239084</v>
          </cell>
          <cell r="G35">
            <v>349137.69097297621</v>
          </cell>
          <cell r="H35">
            <v>354150.12557217735</v>
          </cell>
          <cell r="I35">
            <v>331602.60960121016</v>
          </cell>
          <cell r="J35">
            <v>330224.25827276486</v>
          </cell>
          <cell r="K35">
            <v>344584.48684253445</v>
          </cell>
          <cell r="L35">
            <v>329190.84703074809</v>
          </cell>
          <cell r="M35">
            <v>336644.06164473307</v>
          </cell>
          <cell r="N35">
            <v>333972.23581964942</v>
          </cell>
          <cell r="O35">
            <v>331805.882987477</v>
          </cell>
          <cell r="P35">
            <v>329515.20011444169</v>
          </cell>
          <cell r="Q35">
            <v>4053117.123868498</v>
          </cell>
          <cell r="R35">
            <v>2047404.4094289145</v>
          </cell>
          <cell r="S35">
            <v>2005712.7144395835</v>
          </cell>
          <cell r="T35">
            <v>4053117.123868498</v>
          </cell>
          <cell r="U35" t="str">
            <v>Other Expenses  - (Charity &amp; Donation)</v>
          </cell>
        </row>
        <row r="36">
          <cell r="C36" t="str">
            <v>W.P.P.F.</v>
          </cell>
          <cell r="E36">
            <v>3252073.9031108925</v>
          </cell>
          <cell r="F36">
            <v>3553509.3976374501</v>
          </cell>
          <cell r="G36">
            <v>3215260.9362302129</v>
          </cell>
          <cell r="H36">
            <v>3687963.8606835259</v>
          </cell>
          <cell r="I36">
            <v>2596533.2677252637</v>
          </cell>
          <cell r="J36">
            <v>2938984.7737119384</v>
          </cell>
          <cell r="K36">
            <v>4026779.1265603094</v>
          </cell>
          <cell r="L36">
            <v>2562594.7501644297</v>
          </cell>
          <cell r="M36">
            <v>2963857.6643554028</v>
          </cell>
          <cell r="N36">
            <v>3083451.8893780885</v>
          </cell>
          <cell r="O36">
            <v>2708025.8694477342</v>
          </cell>
          <cell r="P36">
            <v>3319379.7818624973</v>
          </cell>
          <cell r="Q36">
            <v>37908415.220867746</v>
          </cell>
          <cell r="R36">
            <v>19244326.139099281</v>
          </cell>
          <cell r="S36">
            <v>18664089.081768461</v>
          </cell>
          <cell r="T36">
            <v>37908415.220867738</v>
          </cell>
          <cell r="U36" t="str">
            <v>W.P.P.F.</v>
          </cell>
        </row>
        <row r="37">
          <cell r="C37" t="str">
            <v>Workers Welfare Fund</v>
          </cell>
          <cell r="E37">
            <v>1364114.3309060526</v>
          </cell>
          <cell r="F37">
            <v>1490554.4088926227</v>
          </cell>
          <cell r="G37">
            <v>1348672.7704799296</v>
          </cell>
          <cell r="H37">
            <v>1546952.6536311514</v>
          </cell>
          <cell r="I37">
            <v>1089141.3746133363</v>
          </cell>
          <cell r="J37">
            <v>1232786.0213447402</v>
          </cell>
          <cell r="K37">
            <v>1689072.0437440719</v>
          </cell>
          <cell r="L37">
            <v>1074905.5301787574</v>
          </cell>
          <cell r="M37">
            <v>1243219.1995530683</v>
          </cell>
          <cell r="N37">
            <v>1293384.1715394033</v>
          </cell>
          <cell r="O37">
            <v>1135908.0411562263</v>
          </cell>
          <cell r="P37">
            <v>1392346.4426275794</v>
          </cell>
          <cell r="Q37">
            <v>15901056.98866694</v>
          </cell>
          <cell r="R37">
            <v>8072221.5598678328</v>
          </cell>
          <cell r="S37">
            <v>7828835.4287991058</v>
          </cell>
          <cell r="T37">
            <v>15901056.988666939</v>
          </cell>
          <cell r="U37" t="str">
            <v>Workers Welfare Fund</v>
          </cell>
        </row>
        <row r="38">
          <cell r="E38">
            <v>23191379.96600645</v>
          </cell>
          <cell r="F38">
            <v>24372464.840335585</v>
          </cell>
          <cell r="G38">
            <v>31163997.363285858</v>
          </cell>
          <cell r="H38">
            <v>32359474.098765984</v>
          </cell>
          <cell r="I38">
            <v>28183053.119735744</v>
          </cell>
          <cell r="J38">
            <v>22548928.829295874</v>
          </cell>
          <cell r="K38">
            <v>24835508.08036685</v>
          </cell>
          <cell r="L38">
            <v>25930542.52019091</v>
          </cell>
          <cell r="M38">
            <v>27849130.890162524</v>
          </cell>
          <cell r="N38">
            <v>23145996.713560048</v>
          </cell>
          <cell r="O38">
            <v>29943968.022873018</v>
          </cell>
          <cell r="P38">
            <v>23499414.053136751</v>
          </cell>
          <cell r="Q38">
            <v>317023858.49771565</v>
          </cell>
          <cell r="R38">
            <v>161819298.2174255</v>
          </cell>
          <cell r="S38">
            <v>155204560.2802901</v>
          </cell>
          <cell r="T38">
            <v>317023858.49771559</v>
          </cell>
        </row>
        <row r="39">
          <cell r="B39" t="str">
            <v>Operating Profit</v>
          </cell>
          <cell r="E39">
            <v>34629770.98322732</v>
          </cell>
          <cell r="F39">
            <v>42004029.818067335</v>
          </cell>
          <cell r="G39">
            <v>35862189.604134485</v>
          </cell>
          <cell r="H39">
            <v>46079587.449266776</v>
          </cell>
          <cell r="I39">
            <v>23665898.882856105</v>
          </cell>
          <cell r="J39">
            <v>28450833.1743325</v>
          </cell>
          <cell r="K39">
            <v>55931151.308221579</v>
          </cell>
          <cell r="L39">
            <v>30829241.487566873</v>
          </cell>
          <cell r="M39">
            <v>39551844.653943002</v>
          </cell>
          <cell r="N39">
            <v>42029847.106232226</v>
          </cell>
          <cell r="O39">
            <v>34426329.655551702</v>
          </cell>
          <cell r="P39">
            <v>43079592.446451142</v>
          </cell>
          <cell r="Q39">
            <v>456540316.56985098</v>
          </cell>
          <cell r="R39">
            <v>210692309.91188452</v>
          </cell>
          <cell r="S39">
            <v>245848006.65796655</v>
          </cell>
          <cell r="T39">
            <v>456540316.56985104</v>
          </cell>
          <cell r="U39" t="str">
            <v>Operating Profit</v>
          </cell>
        </row>
        <row r="40">
          <cell r="H40">
            <v>2885725.1981790732</v>
          </cell>
          <cell r="S40">
            <v>0</v>
          </cell>
          <cell r="T40">
            <v>0</v>
          </cell>
        </row>
        <row r="41">
          <cell r="B41" t="str">
            <v>Other Income</v>
          </cell>
          <cell r="S41">
            <v>0</v>
          </cell>
          <cell r="T41">
            <v>0</v>
          </cell>
          <cell r="U41" t="str">
            <v>Other Income</v>
          </cell>
        </row>
        <row r="42">
          <cell r="C42" t="str">
            <v>H.D</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t="str">
            <v>H.D</v>
          </cell>
        </row>
        <row r="43">
          <cell r="C43" t="str">
            <v>Scrap income</v>
          </cell>
          <cell r="E43">
            <v>16400000</v>
          </cell>
          <cell r="F43">
            <v>16400000</v>
          </cell>
          <cell r="G43">
            <v>16400000.000000004</v>
          </cell>
          <cell r="H43">
            <v>6400000</v>
          </cell>
          <cell r="I43">
            <v>6400000</v>
          </cell>
          <cell r="J43">
            <v>6400000</v>
          </cell>
          <cell r="K43">
            <v>6400000</v>
          </cell>
          <cell r="L43">
            <v>6400000</v>
          </cell>
          <cell r="M43">
            <v>6400000.0000000009</v>
          </cell>
          <cell r="N43">
            <v>6399999.9999999991</v>
          </cell>
          <cell r="O43">
            <v>6400000</v>
          </cell>
          <cell r="P43">
            <v>6400000.0000000009</v>
          </cell>
          <cell r="Q43">
            <v>106800000</v>
          </cell>
          <cell r="R43">
            <v>68400000</v>
          </cell>
          <cell r="S43">
            <v>38400000</v>
          </cell>
          <cell r="T43">
            <v>106800000</v>
          </cell>
          <cell r="U43" t="str">
            <v>Scrap income</v>
          </cell>
        </row>
        <row r="44">
          <cell r="E44">
            <v>16400000</v>
          </cell>
          <cell r="F44">
            <v>16400000</v>
          </cell>
          <cell r="G44">
            <v>16400000.000000004</v>
          </cell>
          <cell r="H44">
            <v>6400000</v>
          </cell>
          <cell r="I44">
            <v>6400000</v>
          </cell>
          <cell r="J44">
            <v>6400000</v>
          </cell>
          <cell r="K44">
            <v>6400000</v>
          </cell>
          <cell r="L44">
            <v>6400000</v>
          </cell>
          <cell r="M44">
            <v>6400000.0000000009</v>
          </cell>
          <cell r="N44">
            <v>6399999.9999999991</v>
          </cell>
          <cell r="O44">
            <v>6400000</v>
          </cell>
          <cell r="P44">
            <v>6400000.0000000009</v>
          </cell>
          <cell r="Q44">
            <v>106800000</v>
          </cell>
          <cell r="R44">
            <v>68400000</v>
          </cell>
          <cell r="S44">
            <v>38400000</v>
          </cell>
          <cell r="T44">
            <v>106800000</v>
          </cell>
        </row>
        <row r="45">
          <cell r="B45" t="str">
            <v>Profit Before Tax</v>
          </cell>
          <cell r="E45">
            <v>51029770.98322732</v>
          </cell>
          <cell r="F45">
            <v>58404029.818067335</v>
          </cell>
          <cell r="G45">
            <v>52262189.604134485</v>
          </cell>
          <cell r="H45">
            <v>52479587.449266776</v>
          </cell>
          <cell r="I45">
            <v>30065898.882856105</v>
          </cell>
          <cell r="J45">
            <v>34850833.1743325</v>
          </cell>
          <cell r="K45">
            <v>62331151.308221579</v>
          </cell>
          <cell r="L45">
            <v>37229241.487566873</v>
          </cell>
          <cell r="M45">
            <v>45951844.653943002</v>
          </cell>
          <cell r="N45">
            <v>48429847.106232226</v>
          </cell>
          <cell r="O45">
            <v>40826329.655551702</v>
          </cell>
          <cell r="P45">
            <v>49479592.446451142</v>
          </cell>
          <cell r="Q45">
            <v>563340316.56985116</v>
          </cell>
          <cell r="R45">
            <v>279092309.91188455</v>
          </cell>
          <cell r="S45">
            <v>284248006.65796655</v>
          </cell>
          <cell r="T45">
            <v>563340316.56985116</v>
          </cell>
          <cell r="U45" t="str">
            <v>Profit Before Tax</v>
          </cell>
        </row>
        <row r="46">
          <cell r="E46">
            <v>51567098.98322732</v>
          </cell>
          <cell r="F46">
            <v>58831957.818067335</v>
          </cell>
          <cell r="G46">
            <v>52770149.604134485</v>
          </cell>
          <cell r="H46">
            <v>62005035.449266776</v>
          </cell>
          <cell r="I46">
            <v>39653866.882856101</v>
          </cell>
          <cell r="J46">
            <v>44362149.1743325</v>
          </cell>
          <cell r="K46">
            <v>64877911.308221579</v>
          </cell>
          <cell r="L46">
            <v>37704049.487566873</v>
          </cell>
          <cell r="M46">
            <v>46521920.653943002</v>
          </cell>
          <cell r="N46">
            <v>48857775.106232226</v>
          </cell>
          <cell r="O46">
            <v>41301137.655551702</v>
          </cell>
          <cell r="P46">
            <v>49987552.446451142</v>
          </cell>
          <cell r="R46">
            <v>309190257.91188455</v>
          </cell>
          <cell r="S46">
            <v>289250346.65796655</v>
          </cell>
          <cell r="T46">
            <v>598440604.56985116</v>
          </cell>
        </row>
        <row r="47">
          <cell r="B47" t="str">
            <v>Taxation</v>
          </cell>
          <cell r="E47">
            <v>18048484.644129559</v>
          </cell>
          <cell r="F47">
            <v>20591185.236323565</v>
          </cell>
          <cell r="G47">
            <v>18469552.36144707</v>
          </cell>
          <cell r="H47">
            <v>21701762.407243371</v>
          </cell>
          <cell r="I47">
            <v>13878853.408999635</v>
          </cell>
          <cell r="J47">
            <v>15526752.211016374</v>
          </cell>
          <cell r="K47">
            <v>22707268.95787755</v>
          </cell>
          <cell r="L47">
            <v>13196417.320648406</v>
          </cell>
          <cell r="M47">
            <v>16282672.22888005</v>
          </cell>
          <cell r="N47">
            <v>17100221.287181277</v>
          </cell>
          <cell r="O47">
            <v>14455398.179443095</v>
          </cell>
          <cell r="P47">
            <v>17495643.356257901</v>
          </cell>
          <cell r="Q47">
            <v>209454211.59944785</v>
          </cell>
          <cell r="R47">
            <v>108216590.26915957</v>
          </cell>
          <cell r="S47">
            <v>101237621.33028828</v>
          </cell>
          <cell r="T47">
            <v>209454211.59944785</v>
          </cell>
          <cell r="U47" t="str">
            <v>Taxation</v>
          </cell>
        </row>
        <row r="48">
          <cell r="C48" t="str">
            <v>Normal</v>
          </cell>
          <cell r="E48">
            <v>18048484.644129559</v>
          </cell>
          <cell r="F48">
            <v>20591185.236323565</v>
          </cell>
          <cell r="G48">
            <v>18469552.36144707</v>
          </cell>
          <cell r="H48">
            <v>21701762.407243371</v>
          </cell>
          <cell r="I48">
            <v>13878853.408999635</v>
          </cell>
          <cell r="J48">
            <v>15526752.211016374</v>
          </cell>
          <cell r="K48">
            <v>22707268.95787755</v>
          </cell>
          <cell r="L48">
            <v>13196417.320648406</v>
          </cell>
          <cell r="M48">
            <v>16282672.22888005</v>
          </cell>
          <cell r="N48">
            <v>17100221.287181277</v>
          </cell>
          <cell r="O48">
            <v>14455398.179443095</v>
          </cell>
          <cell r="P48">
            <v>17495643.356257901</v>
          </cell>
          <cell r="Q48">
            <v>209454211.59944785</v>
          </cell>
          <cell r="R48">
            <v>108216590.26915957</v>
          </cell>
          <cell r="S48">
            <v>101237621.33028828</v>
          </cell>
          <cell r="T48">
            <v>209454211.59944785</v>
          </cell>
          <cell r="U48" t="str">
            <v>Normal</v>
          </cell>
        </row>
        <row r="49">
          <cell r="C49" t="str">
            <v>Deferred</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t="str">
            <v>Deferred</v>
          </cell>
        </row>
        <row r="50">
          <cell r="E50">
            <v>18048484.644129559</v>
          </cell>
          <cell r="F50">
            <v>20591185.236323565</v>
          </cell>
          <cell r="G50">
            <v>18469552.36144707</v>
          </cell>
          <cell r="H50">
            <v>21701762.407243371</v>
          </cell>
          <cell r="I50">
            <v>13878853.408999635</v>
          </cell>
          <cell r="J50">
            <v>15526752.211016374</v>
          </cell>
          <cell r="K50">
            <v>22707268.95787755</v>
          </cell>
          <cell r="L50">
            <v>13196417.320648406</v>
          </cell>
          <cell r="M50">
            <v>16282672.22888005</v>
          </cell>
          <cell r="N50">
            <v>17100221.287181277</v>
          </cell>
          <cell r="O50">
            <v>14455398.179443095</v>
          </cell>
          <cell r="P50">
            <v>17495643.356257901</v>
          </cell>
          <cell r="Q50">
            <v>209454211.59944785</v>
          </cell>
          <cell r="R50">
            <v>108216590.26915957</v>
          </cell>
          <cell r="S50">
            <v>101237621.33028828</v>
          </cell>
          <cell r="T50">
            <v>209454211.59944785</v>
          </cell>
        </row>
        <row r="51">
          <cell r="R51">
            <v>0</v>
          </cell>
          <cell r="S51">
            <v>0</v>
          </cell>
          <cell r="T51">
            <v>0</v>
          </cell>
        </row>
        <row r="52">
          <cell r="B52" t="str">
            <v>Profit After Tax</v>
          </cell>
          <cell r="E52">
            <v>32981286.339097761</v>
          </cell>
          <cell r="F52">
            <v>37812844.581743769</v>
          </cell>
          <cell r="G52">
            <v>33792637.242687419</v>
          </cell>
          <cell r="H52">
            <v>30777825.042023405</v>
          </cell>
          <cell r="I52">
            <v>16187045.47385647</v>
          </cell>
          <cell r="J52">
            <v>19324080.963316128</v>
          </cell>
          <cell r="K52">
            <v>39623882.350344032</v>
          </cell>
          <cell r="L52">
            <v>24032824.166918468</v>
          </cell>
          <cell r="M52">
            <v>29669172.425062954</v>
          </cell>
          <cell r="N52">
            <v>31329625.819050949</v>
          </cell>
          <cell r="O52">
            <v>26370931.476108607</v>
          </cell>
          <cell r="P52">
            <v>31983949.090193242</v>
          </cell>
          <cell r="Q52">
            <v>353886104.97040331</v>
          </cell>
          <cell r="R52">
            <v>170875719.64272493</v>
          </cell>
          <cell r="S52">
            <v>183010385.32767826</v>
          </cell>
          <cell r="T52">
            <v>353886104.97040319</v>
          </cell>
          <cell r="U52" t="str">
            <v>Profit After Tax</v>
          </cell>
        </row>
        <row r="53">
          <cell r="E53">
            <v>32981286.339097656</v>
          </cell>
          <cell r="F53">
            <v>37812844.581743702</v>
          </cell>
          <cell r="G53">
            <v>33792637.242687404</v>
          </cell>
          <cell r="H53">
            <v>30777825.042023405</v>
          </cell>
          <cell r="I53">
            <v>16187045.473856321</v>
          </cell>
          <cell r="J53">
            <v>19324080.963316113</v>
          </cell>
          <cell r="K53">
            <v>39623882.350344047</v>
          </cell>
          <cell r="L53">
            <v>24032824.166918483</v>
          </cell>
          <cell r="M53">
            <v>29669172.425063103</v>
          </cell>
          <cell r="N53">
            <v>31329625.819050897</v>
          </cell>
          <cell r="O53">
            <v>26370931.476108592</v>
          </cell>
          <cell r="P53">
            <v>31983949.090193182</v>
          </cell>
          <cell r="Q53">
            <v>353886104.97040296</v>
          </cell>
          <cell r="R53">
            <v>170875719.6427246</v>
          </cell>
          <cell r="S53">
            <v>183010385.32767829</v>
          </cell>
          <cell r="T53">
            <v>353886104.9704029</v>
          </cell>
        </row>
        <row r="54">
          <cell r="E54">
            <v>1.0430812835693359E-7</v>
          </cell>
          <cell r="F54">
            <v>6.7055225372314453E-8</v>
          </cell>
          <cell r="G54">
            <v>0</v>
          </cell>
          <cell r="H54">
            <v>0</v>
          </cell>
          <cell r="I54">
            <v>1.4901161193847656E-7</v>
          </cell>
          <cell r="J54">
            <v>0</v>
          </cell>
          <cell r="K54">
            <v>0</v>
          </cell>
          <cell r="L54">
            <v>0</v>
          </cell>
          <cell r="M54">
            <v>-1.4901161193847656E-7</v>
          </cell>
          <cell r="N54">
            <v>5.2154064178466797E-8</v>
          </cell>
          <cell r="O54">
            <v>0</v>
          </cell>
          <cell r="P54">
            <v>5.9604644775390625E-8</v>
          </cell>
          <cell r="Q54">
            <v>0</v>
          </cell>
        </row>
        <row r="55">
          <cell r="S55">
            <v>500562170.76853019</v>
          </cell>
        </row>
        <row r="56">
          <cell r="B56" t="str">
            <v>INDUS MOTOR COMPANY LIMITED</v>
          </cell>
        </row>
        <row r="57">
          <cell r="B57" t="str">
            <v>PERUNIT PROFIT &amp; LOSS ACCOUNT - TOYOTA  (CKD)</v>
          </cell>
        </row>
        <row r="58">
          <cell r="B58" t="str">
            <v>FOR THE YEAR 2001~02</v>
          </cell>
        </row>
        <row r="59">
          <cell r="AA59" t="str">
            <v xml:space="preserve">C:\MIS\2002-03\[MIS-Aug-02-Sep17-QP.xls]Variantwise </v>
          </cell>
        </row>
        <row r="60">
          <cell r="AB60" t="str">
            <v>Rs.</v>
          </cell>
          <cell r="AC60" t="str">
            <v>XLI</v>
          </cell>
        </row>
        <row r="61">
          <cell r="E61">
            <v>37438</v>
          </cell>
          <cell r="G61">
            <v>37469</v>
          </cell>
          <cell r="I61">
            <v>37500</v>
          </cell>
          <cell r="K61">
            <v>37531</v>
          </cell>
          <cell r="M61">
            <v>37562</v>
          </cell>
          <cell r="O61">
            <v>37593</v>
          </cell>
          <cell r="Q61">
            <v>37624</v>
          </cell>
          <cell r="S61">
            <v>37655</v>
          </cell>
          <cell r="U61">
            <v>37686</v>
          </cell>
          <cell r="W61">
            <v>37717</v>
          </cell>
          <cell r="Y61">
            <v>37748</v>
          </cell>
          <cell r="AA61">
            <v>37779</v>
          </cell>
          <cell r="AC61" t="str">
            <v>Yearly</v>
          </cell>
        </row>
        <row r="62">
          <cell r="D62" t="str">
            <v>XLI</v>
          </cell>
          <cell r="E62" t="str">
            <v>Per Unit</v>
          </cell>
          <cell r="F62" t="str">
            <v>Total</v>
          </cell>
          <cell r="G62" t="str">
            <v>Per Unit</v>
          </cell>
          <cell r="H62" t="str">
            <v>Total</v>
          </cell>
          <cell r="I62" t="str">
            <v>Per Unit</v>
          </cell>
          <cell r="J62" t="str">
            <v>Total</v>
          </cell>
          <cell r="K62" t="str">
            <v>Per Unit</v>
          </cell>
          <cell r="L62" t="str">
            <v>Total</v>
          </cell>
          <cell r="M62" t="str">
            <v>Per Unit</v>
          </cell>
          <cell r="N62" t="str">
            <v>Total</v>
          </cell>
          <cell r="O62" t="str">
            <v>Per Unit</v>
          </cell>
          <cell r="P62" t="str">
            <v>Total</v>
          </cell>
          <cell r="Q62" t="str">
            <v>Per Unit</v>
          </cell>
          <cell r="R62" t="str">
            <v>Total</v>
          </cell>
          <cell r="S62" t="str">
            <v>Per Unit</v>
          </cell>
          <cell r="T62" t="str">
            <v>Total</v>
          </cell>
          <cell r="U62" t="str">
            <v>Per Unit</v>
          </cell>
          <cell r="V62" t="str">
            <v>Total</v>
          </cell>
          <cell r="W62" t="str">
            <v>Per Unit</v>
          </cell>
          <cell r="X62" t="str">
            <v>Total</v>
          </cell>
          <cell r="Y62" t="str">
            <v>Per Unit</v>
          </cell>
          <cell r="Z62" t="str">
            <v>Total</v>
          </cell>
          <cell r="AA62" t="str">
            <v>Per Unit</v>
          </cell>
          <cell r="AB62" t="str">
            <v>Total</v>
          </cell>
          <cell r="AC62" t="str">
            <v>Average</v>
          </cell>
        </row>
        <row r="64">
          <cell r="C64" t="str">
            <v>Sales Units</v>
          </cell>
          <cell r="E64">
            <v>1</v>
          </cell>
          <cell r="F64">
            <v>140</v>
          </cell>
          <cell r="G64">
            <v>1</v>
          </cell>
          <cell r="H64">
            <v>140</v>
          </cell>
          <cell r="I64">
            <v>1</v>
          </cell>
          <cell r="J64">
            <v>140</v>
          </cell>
          <cell r="K64">
            <v>1</v>
          </cell>
          <cell r="L64">
            <v>160</v>
          </cell>
          <cell r="M64">
            <v>1</v>
          </cell>
          <cell r="N64">
            <v>110</v>
          </cell>
          <cell r="O64">
            <v>1</v>
          </cell>
          <cell r="P64">
            <v>110</v>
          </cell>
          <cell r="Q64">
            <v>1</v>
          </cell>
          <cell r="R64">
            <v>150</v>
          </cell>
          <cell r="S64">
            <v>1</v>
          </cell>
          <cell r="T64">
            <v>120</v>
          </cell>
          <cell r="U64">
            <v>1</v>
          </cell>
          <cell r="V64">
            <v>100</v>
          </cell>
          <cell r="W64">
            <v>1</v>
          </cell>
          <cell r="X64">
            <v>90</v>
          </cell>
          <cell r="Y64">
            <v>1</v>
          </cell>
          <cell r="Z64">
            <v>100</v>
          </cell>
          <cell r="AA64">
            <v>1</v>
          </cell>
          <cell r="AB64">
            <v>100</v>
          </cell>
          <cell r="AC64">
            <v>1460</v>
          </cell>
        </row>
        <row r="66">
          <cell r="C66" t="str">
            <v>Selling Price</v>
          </cell>
          <cell r="E66">
            <v>849000</v>
          </cell>
          <cell r="F66">
            <v>118860000</v>
          </cell>
          <cell r="G66">
            <v>849000</v>
          </cell>
          <cell r="H66">
            <v>118860000</v>
          </cell>
          <cell r="I66">
            <v>849000</v>
          </cell>
          <cell r="J66">
            <v>118860000</v>
          </cell>
          <cell r="K66">
            <v>849000</v>
          </cell>
          <cell r="L66">
            <v>135840000</v>
          </cell>
          <cell r="M66">
            <v>849000</v>
          </cell>
          <cell r="N66">
            <v>93390000</v>
          </cell>
          <cell r="O66">
            <v>849000</v>
          </cell>
          <cell r="P66">
            <v>93390000</v>
          </cell>
          <cell r="Q66">
            <v>849000</v>
          </cell>
          <cell r="R66">
            <v>127350000</v>
          </cell>
          <cell r="S66">
            <v>849000</v>
          </cell>
          <cell r="T66">
            <v>101880000</v>
          </cell>
          <cell r="U66">
            <v>849000</v>
          </cell>
          <cell r="V66">
            <v>84900000</v>
          </cell>
          <cell r="W66">
            <v>849000</v>
          </cell>
          <cell r="X66">
            <v>76410000</v>
          </cell>
          <cell r="Y66">
            <v>849000</v>
          </cell>
          <cell r="Z66">
            <v>84900000</v>
          </cell>
          <cell r="AA66">
            <v>849000</v>
          </cell>
          <cell r="AB66">
            <v>84900000</v>
          </cell>
          <cell r="AC66">
            <v>849000</v>
          </cell>
        </row>
        <row r="67">
          <cell r="C67" t="str">
            <v>Less: Dealer commission</v>
          </cell>
          <cell r="E67">
            <v>-20000</v>
          </cell>
          <cell r="F67">
            <v>-2800000</v>
          </cell>
          <cell r="G67">
            <v>-20000</v>
          </cell>
          <cell r="H67">
            <v>-2800000</v>
          </cell>
          <cell r="I67">
            <v>-20000</v>
          </cell>
          <cell r="J67">
            <v>-2800000</v>
          </cell>
          <cell r="K67">
            <v>-20000</v>
          </cell>
          <cell r="L67">
            <v>-3200000</v>
          </cell>
          <cell r="M67">
            <v>-20000</v>
          </cell>
          <cell r="N67">
            <v>-2200000</v>
          </cell>
          <cell r="O67">
            <v>-20000</v>
          </cell>
          <cell r="P67">
            <v>-2200000</v>
          </cell>
          <cell r="Q67">
            <v>-20000</v>
          </cell>
          <cell r="R67">
            <v>-3000000</v>
          </cell>
          <cell r="S67">
            <v>-20000</v>
          </cell>
          <cell r="T67">
            <v>-2400000</v>
          </cell>
          <cell r="U67">
            <v>-20000</v>
          </cell>
          <cell r="V67">
            <v>-2000000</v>
          </cell>
          <cell r="W67">
            <v>-20000</v>
          </cell>
          <cell r="X67">
            <v>-1800000</v>
          </cell>
          <cell r="Y67">
            <v>-20000</v>
          </cell>
          <cell r="Z67">
            <v>-2000000</v>
          </cell>
          <cell r="AA67">
            <v>-20000</v>
          </cell>
          <cell r="AB67">
            <v>-2000000</v>
          </cell>
          <cell r="AC67">
            <v>-20000</v>
          </cell>
        </row>
        <row r="68">
          <cell r="D68" t="str">
            <v xml:space="preserve">  Sales tax</v>
          </cell>
          <cell r="E68">
            <v>-110739.13043478261</v>
          </cell>
          <cell r="F68">
            <v>-15503478.260869564</v>
          </cell>
          <cell r="G68">
            <v>-110739.13043478261</v>
          </cell>
          <cell r="H68">
            <v>-15503478.260869564</v>
          </cell>
          <cell r="I68">
            <v>-110739.13043478261</v>
          </cell>
          <cell r="J68">
            <v>-15503478.260869564</v>
          </cell>
          <cell r="K68">
            <v>-110739.13043478261</v>
          </cell>
          <cell r="L68">
            <v>-17718260.869565219</v>
          </cell>
          <cell r="M68">
            <v>-110739.13043478261</v>
          </cell>
          <cell r="N68">
            <v>-12181304.347826086</v>
          </cell>
          <cell r="O68">
            <v>-110739.13043478261</v>
          </cell>
          <cell r="P68">
            <v>-12181304.347826086</v>
          </cell>
          <cell r="Q68">
            <v>-110739.13043478261</v>
          </cell>
          <cell r="R68">
            <v>-16610869.565217391</v>
          </cell>
          <cell r="S68">
            <v>-110739.13043478261</v>
          </cell>
          <cell r="T68">
            <v>-13288695.652173912</v>
          </cell>
          <cell r="U68">
            <v>-110739.13043478261</v>
          </cell>
          <cell r="V68">
            <v>-11073913.043478262</v>
          </cell>
          <cell r="W68">
            <v>-110739.13043478261</v>
          </cell>
          <cell r="X68">
            <v>-9966521.7391304355</v>
          </cell>
          <cell r="Y68">
            <v>-110739.13043478261</v>
          </cell>
          <cell r="Z68">
            <v>-11073913.043478262</v>
          </cell>
          <cell r="AA68">
            <v>-110739.13043478261</v>
          </cell>
          <cell r="AB68">
            <v>-11073913.043478262</v>
          </cell>
          <cell r="AC68">
            <v>-110739.13043478259</v>
          </cell>
        </row>
        <row r="69">
          <cell r="C69" t="str">
            <v>Net Sales</v>
          </cell>
          <cell r="E69">
            <v>718260.86956521741</v>
          </cell>
          <cell r="F69">
            <v>100556521.73913044</v>
          </cell>
          <cell r="G69">
            <v>718260.86956521741</v>
          </cell>
          <cell r="H69">
            <v>100556521.73913044</v>
          </cell>
          <cell r="I69">
            <v>718260.86956521741</v>
          </cell>
          <cell r="J69">
            <v>100556521.73913044</v>
          </cell>
          <cell r="K69">
            <v>718260.86956521741</v>
          </cell>
          <cell r="L69">
            <v>114921739.13043478</v>
          </cell>
          <cell r="M69">
            <v>718260.86956521741</v>
          </cell>
          <cell r="N69">
            <v>79008695.652173907</v>
          </cell>
          <cell r="O69">
            <v>718260.86956521741</v>
          </cell>
          <cell r="P69">
            <v>79008695.652173907</v>
          </cell>
          <cell r="Q69">
            <v>718260.86956521741</v>
          </cell>
          <cell r="R69">
            <v>107739130.43478261</v>
          </cell>
          <cell r="S69">
            <v>718260.86956521741</v>
          </cell>
          <cell r="T69">
            <v>86191304.347826093</v>
          </cell>
          <cell r="U69">
            <v>718260.86956521741</v>
          </cell>
          <cell r="V69">
            <v>71826086.956521735</v>
          </cell>
          <cell r="W69">
            <v>718260.86956521741</v>
          </cell>
          <cell r="X69">
            <v>64643478.260869563</v>
          </cell>
          <cell r="Y69">
            <v>718260.86956521741</v>
          </cell>
          <cell r="Z69">
            <v>71826086.956521735</v>
          </cell>
          <cell r="AA69">
            <v>718260.86956521741</v>
          </cell>
          <cell r="AB69">
            <v>71826086.956521735</v>
          </cell>
          <cell r="AC69">
            <v>718260.86956521741</v>
          </cell>
          <cell r="AE69">
            <v>1048660869.5652175</v>
          </cell>
        </row>
        <row r="71">
          <cell r="C71" t="str">
            <v>Variable Cost of Sales</v>
          </cell>
          <cell r="AD71" t="str">
            <v>Variable Cost of Sales</v>
          </cell>
        </row>
        <row r="72">
          <cell r="D72" t="str">
            <v>CKD Cost</v>
          </cell>
          <cell r="E72">
            <v>261146.48864729228</v>
          </cell>
          <cell r="F72">
            <v>36560508.41062092</v>
          </cell>
          <cell r="G72">
            <v>261146.48864729228</v>
          </cell>
          <cell r="H72">
            <v>36560508.41062092</v>
          </cell>
          <cell r="I72">
            <v>261146.48864729228</v>
          </cell>
          <cell r="J72">
            <v>36560508.41062092</v>
          </cell>
          <cell r="K72">
            <v>257105.73194683768</v>
          </cell>
          <cell r="L72">
            <v>41136917.111494027</v>
          </cell>
          <cell r="M72">
            <v>257105.73194683768</v>
          </cell>
          <cell r="N72">
            <v>28281630.514152143</v>
          </cell>
          <cell r="O72">
            <v>257105.73194683768</v>
          </cell>
          <cell r="P72">
            <v>28281630.514152143</v>
          </cell>
          <cell r="Q72">
            <v>257105.73194683768</v>
          </cell>
          <cell r="R72">
            <v>38565859.792025656</v>
          </cell>
          <cell r="S72">
            <v>257105.73194683768</v>
          </cell>
          <cell r="T72">
            <v>30852687.833620522</v>
          </cell>
          <cell r="U72">
            <v>257105.73194683768</v>
          </cell>
          <cell r="V72">
            <v>25710573.194683768</v>
          </cell>
          <cell r="W72">
            <v>257105.73194683768</v>
          </cell>
          <cell r="X72">
            <v>23139515.875215393</v>
          </cell>
          <cell r="Y72">
            <v>257105.73194683768</v>
          </cell>
          <cell r="Z72">
            <v>25710573.194683768</v>
          </cell>
          <cell r="AA72">
            <v>257105.73194683768</v>
          </cell>
          <cell r="AB72">
            <v>25710573.194683768</v>
          </cell>
          <cell r="AC72">
            <v>258268.14140861234</v>
          </cell>
          <cell r="AE72" t="str">
            <v>CKD Cost</v>
          </cell>
          <cell r="AF72">
            <v>377071486.45657402</v>
          </cell>
        </row>
        <row r="73">
          <cell r="D73" t="str">
            <v>Vendor parts</v>
          </cell>
          <cell r="E73">
            <v>200657</v>
          </cell>
          <cell r="F73">
            <v>28091980</v>
          </cell>
          <cell r="G73">
            <v>200657</v>
          </cell>
          <cell r="H73">
            <v>28091980</v>
          </cell>
          <cell r="I73">
            <v>200657</v>
          </cell>
          <cell r="J73">
            <v>28091980</v>
          </cell>
          <cell r="K73">
            <v>200657</v>
          </cell>
          <cell r="L73">
            <v>32105120</v>
          </cell>
          <cell r="M73">
            <v>200657</v>
          </cell>
          <cell r="N73">
            <v>22072270</v>
          </cell>
          <cell r="O73">
            <v>200657</v>
          </cell>
          <cell r="P73">
            <v>22072270</v>
          </cell>
          <cell r="Q73">
            <v>200326</v>
          </cell>
          <cell r="R73">
            <v>30048900</v>
          </cell>
          <cell r="S73">
            <v>200326</v>
          </cell>
          <cell r="T73">
            <v>24039120</v>
          </cell>
          <cell r="U73">
            <v>200326</v>
          </cell>
          <cell r="V73">
            <v>20032600</v>
          </cell>
          <cell r="W73">
            <v>200326</v>
          </cell>
          <cell r="X73">
            <v>18029340</v>
          </cell>
          <cell r="Y73">
            <v>200326</v>
          </cell>
          <cell r="Z73">
            <v>20032600</v>
          </cell>
          <cell r="AA73">
            <v>200326</v>
          </cell>
          <cell r="AB73">
            <v>20032600</v>
          </cell>
          <cell r="AC73">
            <v>200507.36986301371</v>
          </cell>
          <cell r="AE73" t="str">
            <v>Vendor parts</v>
          </cell>
          <cell r="AF73">
            <v>292740760</v>
          </cell>
        </row>
        <row r="74">
          <cell r="D74" t="str">
            <v>Multi Source Parts</v>
          </cell>
          <cell r="E74">
            <v>136433.13680000001</v>
          </cell>
          <cell r="F74">
            <v>19100639.152000003</v>
          </cell>
          <cell r="G74">
            <v>136433.13680000001</v>
          </cell>
          <cell r="H74">
            <v>19100639.152000003</v>
          </cell>
          <cell r="I74">
            <v>136433.13680000001</v>
          </cell>
          <cell r="J74">
            <v>19100639.152000003</v>
          </cell>
          <cell r="K74">
            <v>136433.13680000001</v>
          </cell>
          <cell r="L74">
            <v>21829301.888</v>
          </cell>
          <cell r="M74">
            <v>136433.13680000001</v>
          </cell>
          <cell r="N74">
            <v>15007645.048</v>
          </cell>
          <cell r="O74">
            <v>136433.13680000001</v>
          </cell>
          <cell r="P74">
            <v>15007645.048</v>
          </cell>
          <cell r="Q74">
            <v>136433.13680000001</v>
          </cell>
          <cell r="R74">
            <v>20464970.52</v>
          </cell>
          <cell r="S74">
            <v>136433.13680000001</v>
          </cell>
          <cell r="T74">
            <v>16371976.416000001</v>
          </cell>
          <cell r="U74">
            <v>136433.13680000001</v>
          </cell>
          <cell r="V74">
            <v>13643313.680000002</v>
          </cell>
          <cell r="W74">
            <v>136433.13680000001</v>
          </cell>
          <cell r="X74">
            <v>12278982.312000001</v>
          </cell>
          <cell r="Y74">
            <v>136433.13680000001</v>
          </cell>
          <cell r="Z74">
            <v>13643313.680000002</v>
          </cell>
          <cell r="AA74">
            <v>136433.13680000001</v>
          </cell>
          <cell r="AB74">
            <v>13643313.680000002</v>
          </cell>
          <cell r="AC74">
            <v>136433.13680000004</v>
          </cell>
          <cell r="AE74" t="str">
            <v>Nomi Parts</v>
          </cell>
          <cell r="AF74">
            <v>199192379.72800004</v>
          </cell>
        </row>
        <row r="75">
          <cell r="D75" t="str">
            <v>Paints &amp; Chemicals</v>
          </cell>
          <cell r="E75">
            <v>11365</v>
          </cell>
          <cell r="F75">
            <v>1591100</v>
          </cell>
          <cell r="G75">
            <v>11365</v>
          </cell>
          <cell r="H75">
            <v>1591100</v>
          </cell>
          <cell r="I75">
            <v>11365</v>
          </cell>
          <cell r="J75">
            <v>1591100</v>
          </cell>
          <cell r="K75">
            <v>11365</v>
          </cell>
          <cell r="L75">
            <v>1818400</v>
          </cell>
          <cell r="M75">
            <v>11365</v>
          </cell>
          <cell r="N75">
            <v>1250150</v>
          </cell>
          <cell r="O75">
            <v>11365</v>
          </cell>
          <cell r="P75">
            <v>1250150</v>
          </cell>
          <cell r="Q75">
            <v>11365</v>
          </cell>
          <cell r="R75">
            <v>1704750</v>
          </cell>
          <cell r="S75">
            <v>11365</v>
          </cell>
          <cell r="T75">
            <v>1363800</v>
          </cell>
          <cell r="U75">
            <v>11365</v>
          </cell>
          <cell r="V75">
            <v>1136500</v>
          </cell>
          <cell r="W75">
            <v>11365</v>
          </cell>
          <cell r="X75">
            <v>1022850</v>
          </cell>
          <cell r="Y75">
            <v>11365</v>
          </cell>
          <cell r="Z75">
            <v>1136500</v>
          </cell>
          <cell r="AA75">
            <v>11365</v>
          </cell>
          <cell r="AB75">
            <v>1136500</v>
          </cell>
          <cell r="AC75">
            <v>11365</v>
          </cell>
          <cell r="AE75" t="str">
            <v>Paints &amp; Chemicals</v>
          </cell>
          <cell r="AF75">
            <v>16592900</v>
          </cell>
        </row>
        <row r="76">
          <cell r="D76" t="str">
            <v>Consumables</v>
          </cell>
          <cell r="E76">
            <v>5237</v>
          </cell>
          <cell r="F76">
            <v>733180</v>
          </cell>
          <cell r="G76">
            <v>5237</v>
          </cell>
          <cell r="H76">
            <v>733180</v>
          </cell>
          <cell r="I76">
            <v>5237</v>
          </cell>
          <cell r="J76">
            <v>733180</v>
          </cell>
          <cell r="K76">
            <v>5237</v>
          </cell>
          <cell r="L76">
            <v>837920</v>
          </cell>
          <cell r="M76">
            <v>5237</v>
          </cell>
          <cell r="N76">
            <v>576070</v>
          </cell>
          <cell r="O76">
            <v>5237</v>
          </cell>
          <cell r="P76">
            <v>576070</v>
          </cell>
          <cell r="Q76">
            <v>5237</v>
          </cell>
          <cell r="R76">
            <v>785550</v>
          </cell>
          <cell r="S76">
            <v>5237</v>
          </cell>
          <cell r="T76">
            <v>628440</v>
          </cell>
          <cell r="U76">
            <v>5237</v>
          </cell>
          <cell r="V76">
            <v>523700</v>
          </cell>
          <cell r="W76">
            <v>5237</v>
          </cell>
          <cell r="X76">
            <v>471330</v>
          </cell>
          <cell r="Y76">
            <v>5237</v>
          </cell>
          <cell r="Z76">
            <v>523700</v>
          </cell>
          <cell r="AA76">
            <v>5237</v>
          </cell>
          <cell r="AB76">
            <v>523700</v>
          </cell>
          <cell r="AC76">
            <v>5237</v>
          </cell>
          <cell r="AE76" t="str">
            <v>Consumables</v>
          </cell>
          <cell r="AF76">
            <v>7646020</v>
          </cell>
        </row>
        <row r="77">
          <cell r="D77" t="str">
            <v>KD Parts</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E77" t="str">
            <v>KD Parts</v>
          </cell>
          <cell r="AF77">
            <v>0</v>
          </cell>
        </row>
        <row r="78">
          <cell r="D78" t="str">
            <v>Spare parts</v>
          </cell>
          <cell r="E78">
            <v>934</v>
          </cell>
          <cell r="F78">
            <v>130760</v>
          </cell>
          <cell r="G78">
            <v>934</v>
          </cell>
          <cell r="H78">
            <v>130760</v>
          </cell>
          <cell r="I78">
            <v>934</v>
          </cell>
          <cell r="J78">
            <v>130760</v>
          </cell>
          <cell r="K78">
            <v>934</v>
          </cell>
          <cell r="L78">
            <v>149440</v>
          </cell>
          <cell r="M78">
            <v>934</v>
          </cell>
          <cell r="N78">
            <v>102740</v>
          </cell>
          <cell r="O78">
            <v>934</v>
          </cell>
          <cell r="P78">
            <v>102740</v>
          </cell>
          <cell r="Q78">
            <v>934</v>
          </cell>
          <cell r="R78">
            <v>140100</v>
          </cell>
          <cell r="S78">
            <v>934</v>
          </cell>
          <cell r="T78">
            <v>112080</v>
          </cell>
          <cell r="U78">
            <v>934</v>
          </cell>
          <cell r="V78">
            <v>93400</v>
          </cell>
          <cell r="W78">
            <v>934</v>
          </cell>
          <cell r="X78">
            <v>84060</v>
          </cell>
          <cell r="Y78">
            <v>934</v>
          </cell>
          <cell r="Z78">
            <v>93400</v>
          </cell>
          <cell r="AA78">
            <v>934</v>
          </cell>
          <cell r="AB78">
            <v>93400</v>
          </cell>
          <cell r="AC78">
            <v>934</v>
          </cell>
          <cell r="AE78" t="str">
            <v>Spare parts</v>
          </cell>
          <cell r="AF78">
            <v>1363640</v>
          </cell>
        </row>
        <row r="79">
          <cell r="D79" t="str">
            <v>Utilites</v>
          </cell>
          <cell r="E79">
            <v>4866</v>
          </cell>
          <cell r="F79">
            <v>681240</v>
          </cell>
          <cell r="G79">
            <v>4866</v>
          </cell>
          <cell r="H79">
            <v>681240</v>
          </cell>
          <cell r="I79">
            <v>4866</v>
          </cell>
          <cell r="J79">
            <v>681240</v>
          </cell>
          <cell r="K79">
            <v>4866</v>
          </cell>
          <cell r="L79">
            <v>778560</v>
          </cell>
          <cell r="M79">
            <v>4866</v>
          </cell>
          <cell r="N79">
            <v>535260</v>
          </cell>
          <cell r="O79">
            <v>4866</v>
          </cell>
          <cell r="P79">
            <v>535260</v>
          </cell>
          <cell r="Q79">
            <v>4866</v>
          </cell>
          <cell r="R79">
            <v>729900</v>
          </cell>
          <cell r="S79">
            <v>4866</v>
          </cell>
          <cell r="T79">
            <v>583920</v>
          </cell>
          <cell r="U79">
            <v>4866</v>
          </cell>
          <cell r="V79">
            <v>486600</v>
          </cell>
          <cell r="W79">
            <v>4866</v>
          </cell>
          <cell r="X79">
            <v>437940</v>
          </cell>
          <cell r="Y79">
            <v>4866</v>
          </cell>
          <cell r="Z79">
            <v>486600</v>
          </cell>
          <cell r="AA79">
            <v>4866</v>
          </cell>
          <cell r="AB79">
            <v>486600</v>
          </cell>
          <cell r="AC79">
            <v>4866</v>
          </cell>
          <cell r="AE79" t="str">
            <v>Utilites</v>
          </cell>
          <cell r="AF79">
            <v>7104360</v>
          </cell>
        </row>
        <row r="80">
          <cell r="D80" t="str">
            <v>Royalty</v>
          </cell>
          <cell r="E80">
            <v>6674</v>
          </cell>
          <cell r="F80">
            <v>934360</v>
          </cell>
          <cell r="G80">
            <v>6674</v>
          </cell>
          <cell r="H80">
            <v>934360</v>
          </cell>
          <cell r="I80">
            <v>6674</v>
          </cell>
          <cell r="J80">
            <v>934360</v>
          </cell>
          <cell r="K80">
            <v>6674</v>
          </cell>
          <cell r="L80">
            <v>1067840</v>
          </cell>
          <cell r="M80">
            <v>6674</v>
          </cell>
          <cell r="N80">
            <v>734140</v>
          </cell>
          <cell r="O80">
            <v>6674</v>
          </cell>
          <cell r="P80">
            <v>734140</v>
          </cell>
          <cell r="Q80">
            <v>6674</v>
          </cell>
          <cell r="R80">
            <v>1001100</v>
          </cell>
          <cell r="S80">
            <v>6674</v>
          </cell>
          <cell r="T80">
            <v>800880</v>
          </cell>
          <cell r="U80">
            <v>6674</v>
          </cell>
          <cell r="V80">
            <v>667400</v>
          </cell>
          <cell r="W80">
            <v>6674</v>
          </cell>
          <cell r="X80">
            <v>600660</v>
          </cell>
          <cell r="Y80">
            <v>6674</v>
          </cell>
          <cell r="Z80">
            <v>667400</v>
          </cell>
          <cell r="AA80">
            <v>6674</v>
          </cell>
          <cell r="AB80">
            <v>667400</v>
          </cell>
          <cell r="AC80">
            <v>6674</v>
          </cell>
          <cell r="AE80" t="str">
            <v>Royalty</v>
          </cell>
          <cell r="AF80">
            <v>9744040</v>
          </cell>
        </row>
        <row r="82">
          <cell r="E82">
            <v>627312.62544729223</v>
          </cell>
          <cell r="F82">
            <v>87823767.562620923</v>
          </cell>
          <cell r="G82">
            <v>627312.62544729223</v>
          </cell>
          <cell r="H82">
            <v>87823767.562620923</v>
          </cell>
          <cell r="I82">
            <v>627312.62544729223</v>
          </cell>
          <cell r="J82">
            <v>87823767.562620923</v>
          </cell>
          <cell r="K82">
            <v>623271.86874683772</v>
          </cell>
          <cell r="L82">
            <v>99723498.999494031</v>
          </cell>
          <cell r="M82">
            <v>623271.86874683772</v>
          </cell>
          <cell r="N82">
            <v>68559905.562152147</v>
          </cell>
          <cell r="O82">
            <v>623271.86874683772</v>
          </cell>
          <cell r="P82">
            <v>68559905.562152147</v>
          </cell>
          <cell r="Q82">
            <v>622940.86874683772</v>
          </cell>
          <cell r="R82">
            <v>93441130.312025651</v>
          </cell>
          <cell r="S82">
            <v>622940.86874683772</v>
          </cell>
          <cell r="T82">
            <v>74752904.249620527</v>
          </cell>
          <cell r="U82">
            <v>622940.86874683772</v>
          </cell>
          <cell r="V82">
            <v>62294086.874683768</v>
          </cell>
          <cell r="W82">
            <v>622940.86874683772</v>
          </cell>
          <cell r="X82">
            <v>56064678.187215395</v>
          </cell>
          <cell r="Y82">
            <v>622940.86874683772</v>
          </cell>
          <cell r="Z82">
            <v>62294086.874683768</v>
          </cell>
          <cell r="AA82">
            <v>622940.86874683772</v>
          </cell>
          <cell r="AB82">
            <v>62294086.874683768</v>
          </cell>
          <cell r="AC82">
            <v>624284.64807162608</v>
          </cell>
          <cell r="AF82">
            <v>911455586.18457389</v>
          </cell>
        </row>
        <row r="83">
          <cell r="C83" t="str">
            <v>Contribution Margin</v>
          </cell>
          <cell r="E83">
            <v>90948.244117925176</v>
          </cell>
          <cell r="F83">
            <v>12732754.176509514</v>
          </cell>
          <cell r="G83">
            <v>90948.244117925176</v>
          </cell>
          <cell r="H83">
            <v>12732754.176509514</v>
          </cell>
          <cell r="I83">
            <v>90948.244117925176</v>
          </cell>
          <cell r="J83">
            <v>12732754.176509514</v>
          </cell>
          <cell r="K83">
            <v>94989.000818379689</v>
          </cell>
          <cell r="L83">
            <v>15198240.13094075</v>
          </cell>
          <cell r="M83">
            <v>94989.000818379689</v>
          </cell>
          <cell r="N83">
            <v>10448790.090021759</v>
          </cell>
          <cell r="O83">
            <v>94989.000818379689</v>
          </cell>
          <cell r="P83">
            <v>10448790.090021759</v>
          </cell>
          <cell r="Q83">
            <v>95320.000818379689</v>
          </cell>
          <cell r="R83">
            <v>14298000.122756958</v>
          </cell>
          <cell r="S83">
            <v>95320.000818379689</v>
          </cell>
          <cell r="T83">
            <v>11438400.098205566</v>
          </cell>
          <cell r="U83">
            <v>95320.000818379689</v>
          </cell>
          <cell r="V83">
            <v>9532000.081837967</v>
          </cell>
          <cell r="W83">
            <v>95320.000818379689</v>
          </cell>
          <cell r="X83">
            <v>8578800.0736541674</v>
          </cell>
          <cell r="Y83">
            <v>95320.000818379689</v>
          </cell>
          <cell r="Z83">
            <v>9532000.081837967</v>
          </cell>
          <cell r="AA83">
            <v>95320.000818379689</v>
          </cell>
          <cell r="AB83">
            <v>9532000.081837967</v>
          </cell>
          <cell r="AC83">
            <v>93976.221493591322</v>
          </cell>
          <cell r="AD83" t="str">
            <v>Contribution Margin</v>
          </cell>
        </row>
        <row r="85">
          <cell r="C85" t="str">
            <v>Production cost</v>
          </cell>
          <cell r="AD85" t="str">
            <v>Production cost</v>
          </cell>
        </row>
        <row r="86">
          <cell r="D86" t="str">
            <v xml:space="preserve">Salaries &amp; Wages </v>
          </cell>
          <cell r="E86">
            <v>5330.971806841444</v>
          </cell>
          <cell r="F86">
            <v>746336.0529578022</v>
          </cell>
          <cell r="G86">
            <v>4450.6278387391867</v>
          </cell>
          <cell r="H86">
            <v>623087.89742348611</v>
          </cell>
          <cell r="I86">
            <v>4327.5507084975143</v>
          </cell>
          <cell r="J86">
            <v>605857.09918965201</v>
          </cell>
          <cell r="K86">
            <v>3880.9474753805712</v>
          </cell>
          <cell r="L86">
            <v>620951.5960608914</v>
          </cell>
          <cell r="M86">
            <v>5576.0739588801307</v>
          </cell>
          <cell r="N86">
            <v>613368.13547681435</v>
          </cell>
          <cell r="O86">
            <v>5384.2223576312035</v>
          </cell>
          <cell r="P86">
            <v>592264.45933943242</v>
          </cell>
          <cell r="Q86">
            <v>3880.9474753805712</v>
          </cell>
          <cell r="R86">
            <v>582142.12130708573</v>
          </cell>
          <cell r="S86">
            <v>5106.5098360270676</v>
          </cell>
          <cell r="T86">
            <v>612781.18032324815</v>
          </cell>
          <cell r="U86">
            <v>4709.8877128404993</v>
          </cell>
          <cell r="V86">
            <v>470988.7712840499</v>
          </cell>
          <cell r="W86">
            <v>5160.8344087507594</v>
          </cell>
          <cell r="X86">
            <v>464475.09678756836</v>
          </cell>
          <cell r="Y86">
            <v>5216.3272518556068</v>
          </cell>
          <cell r="Z86">
            <v>521632.7251855607</v>
          </cell>
          <cell r="AA86">
            <v>5063.8667476260061</v>
          </cell>
          <cell r="AB86">
            <v>506386.67476260063</v>
          </cell>
          <cell r="AC86">
            <v>4767.3094589713646</v>
          </cell>
          <cell r="AE86" t="str">
            <v xml:space="preserve">Salaries &amp; Wages </v>
          </cell>
        </row>
        <row r="87">
          <cell r="D87" t="str">
            <v xml:space="preserve">Utilities </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E87" t="str">
            <v xml:space="preserve">Utilities </v>
          </cell>
        </row>
        <row r="88">
          <cell r="D88" t="str">
            <v>Depreciation</v>
          </cell>
          <cell r="E88">
            <v>11150.091575091576</v>
          </cell>
          <cell r="F88">
            <v>1561012.8205128205</v>
          </cell>
          <cell r="G88">
            <v>9308.7920489296648</v>
          </cell>
          <cell r="H88">
            <v>1303230.8868501531</v>
          </cell>
          <cell r="I88">
            <v>9051.3678263455258</v>
          </cell>
          <cell r="J88">
            <v>1267191.4956883737</v>
          </cell>
          <cell r="K88">
            <v>8117.2666666666673</v>
          </cell>
          <cell r="L88">
            <v>1298762.6666666667</v>
          </cell>
          <cell r="M88">
            <v>11662.739463601532</v>
          </cell>
          <cell r="N88">
            <v>1282901.3409961686</v>
          </cell>
          <cell r="O88">
            <v>11261.468738438773</v>
          </cell>
          <cell r="P88">
            <v>1238761.5612282651</v>
          </cell>
          <cell r="Q88">
            <v>8117.2666666666673</v>
          </cell>
          <cell r="R88">
            <v>1217590</v>
          </cell>
          <cell r="S88">
            <v>10680.614035087719</v>
          </cell>
          <cell r="T88">
            <v>1281673.6842105263</v>
          </cell>
          <cell r="U88">
            <v>9851.0517799352765</v>
          </cell>
          <cell r="V88">
            <v>985105.17799352761</v>
          </cell>
          <cell r="W88">
            <v>10794.237588652482</v>
          </cell>
          <cell r="X88">
            <v>971481.38297872338</v>
          </cell>
          <cell r="Y88">
            <v>10910.304659498208</v>
          </cell>
          <cell r="Z88">
            <v>1091030.4659498208</v>
          </cell>
          <cell r="AA88">
            <v>10591.423103688239</v>
          </cell>
          <cell r="AB88">
            <v>1059142.3103688238</v>
          </cell>
          <cell r="AC88">
            <v>9971.1532831807308</v>
          </cell>
          <cell r="AE88" t="str">
            <v>Depreciation</v>
          </cell>
        </row>
        <row r="89">
          <cell r="D89" t="str">
            <v xml:space="preserve">Other Factory overhead </v>
          </cell>
          <cell r="E89">
            <v>3328.5244606883934</v>
          </cell>
          <cell r="F89">
            <v>465993.42449637508</v>
          </cell>
          <cell r="G89">
            <v>2778.859870849943</v>
          </cell>
          <cell r="H89">
            <v>389040.38191899203</v>
          </cell>
          <cell r="I89">
            <v>2702.0136121556093</v>
          </cell>
          <cell r="J89">
            <v>378281.90570178529</v>
          </cell>
          <cell r="K89">
            <v>2423.1658073811504</v>
          </cell>
          <cell r="L89">
            <v>387706.52918098407</v>
          </cell>
          <cell r="M89">
            <v>3481.5600680763655</v>
          </cell>
          <cell r="N89">
            <v>382971.60748840019</v>
          </cell>
          <cell r="O89">
            <v>3361.7727627374452</v>
          </cell>
          <cell r="P89">
            <v>369795.00390111899</v>
          </cell>
          <cell r="Q89">
            <v>2423.1658073811504</v>
          </cell>
          <cell r="R89">
            <v>363474.87110717257</v>
          </cell>
          <cell r="S89">
            <v>3188.3760623436192</v>
          </cell>
          <cell r="T89">
            <v>382605.12748123432</v>
          </cell>
          <cell r="U89">
            <v>2940.735203132464</v>
          </cell>
          <cell r="V89">
            <v>294073.52031324641</v>
          </cell>
          <cell r="W89">
            <v>3222.2949566238703</v>
          </cell>
          <cell r="X89">
            <v>290006.54609614832</v>
          </cell>
          <cell r="Y89">
            <v>3256.9432894907936</v>
          </cell>
          <cell r="Z89">
            <v>325694.32894907938</v>
          </cell>
          <cell r="AA89">
            <v>3161.7507925119394</v>
          </cell>
          <cell r="AB89">
            <v>316175.07925119397</v>
          </cell>
          <cell r="AC89">
            <v>2976.5878944422811</v>
          </cell>
          <cell r="AE89" t="str">
            <v xml:space="preserve">Other Factory overhead </v>
          </cell>
        </row>
        <row r="90">
          <cell r="D90" t="str">
            <v>Running Royalty</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E90" t="str">
            <v>Running Royalty</v>
          </cell>
        </row>
        <row r="91">
          <cell r="E91">
            <v>19809.587842621411</v>
          </cell>
          <cell r="F91">
            <v>2773342.2979669976</v>
          </cell>
          <cell r="G91">
            <v>16538.279758518795</v>
          </cell>
          <cell r="H91">
            <v>2315359.1661926312</v>
          </cell>
          <cell r="I91">
            <v>16080.93214699865</v>
          </cell>
          <cell r="J91">
            <v>2251330.5005798112</v>
          </cell>
          <cell r="K91">
            <v>14421.379949428388</v>
          </cell>
          <cell r="L91">
            <v>2307420.7919085422</v>
          </cell>
          <cell r="M91">
            <v>20720.373490558028</v>
          </cell>
          <cell r="N91">
            <v>2279241.083961383</v>
          </cell>
          <cell r="O91">
            <v>20007.463858807419</v>
          </cell>
          <cell r="P91">
            <v>2200821.0244688164</v>
          </cell>
          <cell r="Q91">
            <v>14421.379949428388</v>
          </cell>
          <cell r="R91">
            <v>2163206.9924142584</v>
          </cell>
          <cell r="S91">
            <v>18975.499933458406</v>
          </cell>
          <cell r="T91">
            <v>2277059.9920150088</v>
          </cell>
          <cell r="U91">
            <v>17501.674695908237</v>
          </cell>
          <cell r="V91">
            <v>1750167.4695908239</v>
          </cell>
          <cell r="W91">
            <v>19177.366954027111</v>
          </cell>
          <cell r="X91">
            <v>1725963.02586244</v>
          </cell>
          <cell r="Y91">
            <v>19383.575200844611</v>
          </cell>
          <cell r="Z91">
            <v>1938357.520084461</v>
          </cell>
          <cell r="AA91">
            <v>18817.040643826185</v>
          </cell>
          <cell r="AB91">
            <v>1881704.0643826183</v>
          </cell>
          <cell r="AC91">
            <v>17715.050636594377</v>
          </cell>
        </row>
        <row r="92">
          <cell r="C92" t="str">
            <v>Gross Profit</v>
          </cell>
          <cell r="E92">
            <v>71138.656275303772</v>
          </cell>
          <cell r="F92">
            <v>9959411.8785425164</v>
          </cell>
          <cell r="G92">
            <v>74409.964359406382</v>
          </cell>
          <cell r="H92">
            <v>10417395.010316882</v>
          </cell>
          <cell r="I92">
            <v>74867.31197092653</v>
          </cell>
          <cell r="J92">
            <v>10481423.675929703</v>
          </cell>
          <cell r="K92">
            <v>80567.620868951301</v>
          </cell>
          <cell r="L92">
            <v>12890819.339032209</v>
          </cell>
          <cell r="M92">
            <v>74268.627327821654</v>
          </cell>
          <cell r="N92">
            <v>8169549.0060603768</v>
          </cell>
          <cell r="O92">
            <v>74981.536959572273</v>
          </cell>
          <cell r="P92">
            <v>8247969.0655529425</v>
          </cell>
          <cell r="Q92">
            <v>80898.620868951301</v>
          </cell>
          <cell r="R92">
            <v>12134793.1303427</v>
          </cell>
          <cell r="S92">
            <v>76344.50088492129</v>
          </cell>
          <cell r="T92">
            <v>9161340.1061905585</v>
          </cell>
          <cell r="U92">
            <v>77818.326122471452</v>
          </cell>
          <cell r="V92">
            <v>7781832.6122471429</v>
          </cell>
          <cell r="W92">
            <v>76142.633864352581</v>
          </cell>
          <cell r="X92">
            <v>6852837.0477917269</v>
          </cell>
          <cell r="Y92">
            <v>75936.425617535075</v>
          </cell>
          <cell r="Z92">
            <v>7593642.5617535058</v>
          </cell>
          <cell r="AA92">
            <v>76502.960174553504</v>
          </cell>
          <cell r="AB92">
            <v>7650296.0174553487</v>
          </cell>
          <cell r="AC92">
            <v>76261.170856996949</v>
          </cell>
          <cell r="AD92" t="str">
            <v>Gross Profit</v>
          </cell>
        </row>
        <row r="93">
          <cell r="E93">
            <v>9.9042923385713486</v>
          </cell>
          <cell r="F93">
            <v>9.9042923385713362</v>
          </cell>
          <cell r="G93">
            <v>10.359740800643745</v>
          </cell>
          <cell r="H93">
            <v>10.359740800643733</v>
          </cell>
          <cell r="I93">
            <v>10.423415104911077</v>
          </cell>
          <cell r="J93">
            <v>10.423415104911067</v>
          </cell>
          <cell r="K93">
            <v>11.217041646403631</v>
          </cell>
          <cell r="L93">
            <v>11.217041646403631</v>
          </cell>
          <cell r="M93">
            <v>10.340063126754831</v>
          </cell>
          <cell r="N93">
            <v>10.340063126754826</v>
          </cell>
          <cell r="O93">
            <v>10.439318099698319</v>
          </cell>
          <cell r="P93">
            <v>10.43931809969831</v>
          </cell>
          <cell r="Q93">
            <v>11.26312518151259</v>
          </cell>
          <cell r="R93">
            <v>11.263125181512594</v>
          </cell>
          <cell r="S93">
            <v>10.629076999716643</v>
          </cell>
          <cell r="T93">
            <v>10.629076999716649</v>
          </cell>
          <cell r="U93">
            <v>10.834270586058373</v>
          </cell>
          <cell r="V93">
            <v>10.834270586058372</v>
          </cell>
          <cell r="W93">
            <v>10.600972027119306</v>
          </cell>
          <cell r="X93">
            <v>10.600972027119299</v>
          </cell>
          <cell r="Y93">
            <v>10.57226264650912</v>
          </cell>
          <cell r="Z93">
            <v>10.572262646509119</v>
          </cell>
          <cell r="AA93">
            <v>10.651138523091589</v>
          </cell>
          <cell r="AB93">
            <v>10.651138523091589</v>
          </cell>
          <cell r="AC93">
            <v>10.617475361446306</v>
          </cell>
        </row>
        <row r="94">
          <cell r="C94" t="str">
            <v>Other Expenses</v>
          </cell>
          <cell r="AD94" t="str">
            <v>Other Expenses</v>
          </cell>
        </row>
        <row r="95">
          <cell r="D95" t="str">
            <v>Selling Expenses</v>
          </cell>
          <cell r="E95">
            <v>5183.0082521448167</v>
          </cell>
          <cell r="F95">
            <v>725621.15530027437</v>
          </cell>
          <cell r="G95">
            <v>4427.3486746392564</v>
          </cell>
          <cell r="H95">
            <v>619828.81444949587</v>
          </cell>
          <cell r="I95">
            <v>4320.887144065181</v>
          </cell>
          <cell r="J95">
            <v>604924.20016912534</v>
          </cell>
          <cell r="K95">
            <v>3897.7185689144208</v>
          </cell>
          <cell r="L95">
            <v>623634.97102630732</v>
          </cell>
          <cell r="M95">
            <v>5409.2615187305564</v>
          </cell>
          <cell r="N95">
            <v>595018.76706036122</v>
          </cell>
          <cell r="O95">
            <v>5179.8400416559607</v>
          </cell>
          <cell r="P95">
            <v>569782.40458215564</v>
          </cell>
          <cell r="Q95">
            <v>3845.1336292747983</v>
          </cell>
          <cell r="R95">
            <v>576770.04439121974</v>
          </cell>
          <cell r="S95">
            <v>4967.5774890123712</v>
          </cell>
          <cell r="T95">
            <v>596109.29868148454</v>
          </cell>
          <cell r="U95">
            <v>4642.661605420024</v>
          </cell>
          <cell r="V95">
            <v>464266.16054200241</v>
          </cell>
          <cell r="W95">
            <v>5073.1110111757944</v>
          </cell>
          <cell r="X95">
            <v>456579.9910058215</v>
          </cell>
          <cell r="Y95">
            <v>5099.2966467698334</v>
          </cell>
          <cell r="Z95">
            <v>509929.66467698332</v>
          </cell>
          <cell r="AA95">
            <v>4893.3178190345943</v>
          </cell>
          <cell r="AB95">
            <v>489331.78190345946</v>
          </cell>
          <cell r="AC95">
            <v>4679.3131875264999</v>
          </cell>
          <cell r="AE95" t="str">
            <v>Selling Expenses</v>
          </cell>
        </row>
        <row r="96">
          <cell r="D96" t="str">
            <v>Advertisement Expenses</v>
          </cell>
          <cell r="E96">
            <v>800.32572918126152</v>
          </cell>
          <cell r="F96">
            <v>112045.60208537661</v>
          </cell>
          <cell r="G96">
            <v>969.71958993165515</v>
          </cell>
          <cell r="H96">
            <v>135760.74259043174</v>
          </cell>
          <cell r="I96">
            <v>7367.9708551430685</v>
          </cell>
          <cell r="J96">
            <v>1031515.9197200296</v>
          </cell>
          <cell r="K96">
            <v>6935.2770964018819</v>
          </cell>
          <cell r="L96">
            <v>1109644.3354243012</v>
          </cell>
          <cell r="M96">
            <v>7697.2629504339211</v>
          </cell>
          <cell r="N96">
            <v>846698.92454773129</v>
          </cell>
          <cell r="O96">
            <v>799.8365151483406</v>
          </cell>
          <cell r="P96">
            <v>87982.01666631746</v>
          </cell>
          <cell r="Q96">
            <v>739.89139808437483</v>
          </cell>
          <cell r="R96">
            <v>110983.70971265623</v>
          </cell>
          <cell r="S96">
            <v>4684.9685429207811</v>
          </cell>
          <cell r="T96">
            <v>562196.22515049379</v>
          </cell>
          <cell r="U96">
            <v>5393.2109933565007</v>
          </cell>
          <cell r="V96">
            <v>539321.0993356501</v>
          </cell>
          <cell r="W96">
            <v>783.35612673520234</v>
          </cell>
          <cell r="X96">
            <v>70502.051406168204</v>
          </cell>
          <cell r="Y96">
            <v>8782.5333169589612</v>
          </cell>
          <cell r="Z96">
            <v>878253.33169589611</v>
          </cell>
          <cell r="AA96">
            <v>1104.3291887822443</v>
          </cell>
          <cell r="AB96">
            <v>110432.91887822443</v>
          </cell>
          <cell r="AC96">
            <v>3832.4225186392314</v>
          </cell>
        </row>
        <row r="97">
          <cell r="D97" t="str">
            <v>Administrative Expenses</v>
          </cell>
          <cell r="E97">
            <v>10560.726889052896</v>
          </cell>
          <cell r="F97">
            <v>1478501.7644674054</v>
          </cell>
          <cell r="G97">
            <v>9021.0198249495461</v>
          </cell>
          <cell r="H97">
            <v>1262942.7754929364</v>
          </cell>
          <cell r="I97">
            <v>8804.0973170376383</v>
          </cell>
          <cell r="J97">
            <v>1232573.6243852694</v>
          </cell>
          <cell r="K97">
            <v>7941.8629672567968</v>
          </cell>
          <cell r="L97">
            <v>1270698.0747610875</v>
          </cell>
          <cell r="M97">
            <v>11021.733092386507</v>
          </cell>
          <cell r="N97">
            <v>1212390.6401625157</v>
          </cell>
          <cell r="O97">
            <v>10554.271447719957</v>
          </cell>
          <cell r="P97">
            <v>1160969.8592491953</v>
          </cell>
          <cell r="Q97">
            <v>7834.7176263668644</v>
          </cell>
          <cell r="R97">
            <v>1175207.6439550295</v>
          </cell>
          <cell r="S97">
            <v>10121.772262268241</v>
          </cell>
          <cell r="T97">
            <v>1214612.671472189</v>
          </cell>
          <cell r="U97">
            <v>9459.7343604157559</v>
          </cell>
          <cell r="V97">
            <v>945973.43604157562</v>
          </cell>
          <cell r="W97">
            <v>10336.803890810705</v>
          </cell>
          <cell r="X97">
            <v>930312.35017296346</v>
          </cell>
          <cell r="Y97">
            <v>10390.158879356299</v>
          </cell>
          <cell r="Z97">
            <v>1039015.8879356298</v>
          </cell>
          <cell r="AA97">
            <v>9970.4632047953019</v>
          </cell>
          <cell r="AB97">
            <v>997046.32047953014</v>
          </cell>
          <cell r="AC97">
            <v>9534.4144168324146</v>
          </cell>
          <cell r="AE97" t="str">
            <v>Administrative Expenses</v>
          </cell>
        </row>
        <row r="98">
          <cell r="D98" t="str">
            <v>Depreciation (Admin. &amp; Selling )</v>
          </cell>
          <cell r="E98">
            <v>2969.9882598191184</v>
          </cell>
          <cell r="F98">
            <v>415798.35637467657</v>
          </cell>
          <cell r="G98">
            <v>2536.9771657922738</v>
          </cell>
          <cell r="H98">
            <v>355176.80321091833</v>
          </cell>
          <cell r="I98">
            <v>2475.9721508385478</v>
          </cell>
          <cell r="J98">
            <v>346636.10111739667</v>
          </cell>
          <cell r="K98">
            <v>2233.4863898710532</v>
          </cell>
          <cell r="L98">
            <v>357357.82237936853</v>
          </cell>
          <cell r="M98">
            <v>3099.6368177250984</v>
          </cell>
          <cell r="N98">
            <v>340960.04994976084</v>
          </cell>
          <cell r="O98">
            <v>2968.1727990868981</v>
          </cell>
          <cell r="P98">
            <v>326499.00789955881</v>
          </cell>
          <cell r="Q98">
            <v>2203.3539560073127</v>
          </cell>
          <cell r="R98">
            <v>330503.09340109694</v>
          </cell>
          <cell r="S98">
            <v>2846.5412564224971</v>
          </cell>
          <cell r="T98">
            <v>341584.95077069965</v>
          </cell>
          <cell r="U98">
            <v>2660.3566484202443</v>
          </cell>
          <cell r="V98">
            <v>266035.66484202445</v>
          </cell>
          <cell r="W98">
            <v>2907.0145002598042</v>
          </cell>
          <cell r="X98">
            <v>261631.30502338239</v>
          </cell>
          <cell r="Y98">
            <v>2922.0194986134175</v>
          </cell>
          <cell r="Z98">
            <v>292201.94986134174</v>
          </cell>
          <cell r="AA98">
            <v>2803.9886812995901</v>
          </cell>
          <cell r="AB98">
            <v>280398.86812995898</v>
          </cell>
          <cell r="AC98">
            <v>2681.3588855891667</v>
          </cell>
          <cell r="AE98" t="str">
            <v>Depreciation (Admin. &amp; Selling )</v>
          </cell>
        </row>
        <row r="99">
          <cell r="D99" t="str">
            <v>Financial Charges -Capital Exp.</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E99" t="str">
            <v>Financial Charges -Capital Exp.</v>
          </cell>
        </row>
        <row r="100">
          <cell r="D100" t="str">
            <v>Financial  Charges -Working Capital</v>
          </cell>
          <cell r="E100">
            <v>530.11444507895521</v>
          </cell>
          <cell r="F100">
            <v>74216.022311053734</v>
          </cell>
          <cell r="G100">
            <v>458.80097155251627</v>
          </cell>
          <cell r="H100">
            <v>64232.136017352277</v>
          </cell>
          <cell r="I100">
            <v>448.49087868071882</v>
          </cell>
          <cell r="J100">
            <v>62788.723015300639</v>
          </cell>
          <cell r="K100">
            <v>407.98094465914818</v>
          </cell>
          <cell r="L100">
            <v>65276.95114546371</v>
          </cell>
          <cell r="M100">
            <v>548.85949175372707</v>
          </cell>
          <cell r="N100">
            <v>60374.544092909979</v>
          </cell>
          <cell r="O100">
            <v>527.77239945924691</v>
          </cell>
          <cell r="P100">
            <v>58054.963940517162</v>
          </cell>
          <cell r="Q100">
            <v>396.96132884259964</v>
          </cell>
          <cell r="R100">
            <v>59544.199326389949</v>
          </cell>
          <cell r="S100">
            <v>498.98402076239711</v>
          </cell>
          <cell r="T100">
            <v>59878.08249148765</v>
          </cell>
          <cell r="U100">
            <v>470.64800851302482</v>
          </cell>
          <cell r="V100">
            <v>47064.800851302483</v>
          </cell>
          <cell r="W100">
            <v>511.61704210669683</v>
          </cell>
          <cell r="X100">
            <v>46045.533789602712</v>
          </cell>
          <cell r="Y100">
            <v>513.76394785157731</v>
          </cell>
          <cell r="Z100">
            <v>51376.394785157732</v>
          </cell>
          <cell r="AA100">
            <v>495.30468493193735</v>
          </cell>
          <cell r="AB100">
            <v>49530.468493193737</v>
          </cell>
          <cell r="AC100">
            <v>478.34439743817239</v>
          </cell>
          <cell r="AE100" t="str">
            <v>Financial  Charges -Working Capital</v>
          </cell>
        </row>
        <row r="101">
          <cell r="D101" t="str">
            <v>Other Expenses (Charity &amp; Donation)</v>
          </cell>
          <cell r="E101">
            <v>368.13503130483002</v>
          </cell>
          <cell r="F101">
            <v>51538.904382676206</v>
          </cell>
          <cell r="G101">
            <v>318.61178580035858</v>
          </cell>
          <cell r="H101">
            <v>44605.650012050202</v>
          </cell>
          <cell r="I101">
            <v>311.4519990838325</v>
          </cell>
          <cell r="J101">
            <v>43603.279871736551</v>
          </cell>
          <cell r="K101">
            <v>283.32010045774183</v>
          </cell>
          <cell r="L101">
            <v>45331.216073238691</v>
          </cell>
          <cell r="M101">
            <v>381.15242482897719</v>
          </cell>
          <cell r="N101">
            <v>41926.76673118749</v>
          </cell>
          <cell r="O101">
            <v>366.50861073558809</v>
          </cell>
          <cell r="P101">
            <v>40315.947180914693</v>
          </cell>
          <cell r="Q101">
            <v>275.66758947402758</v>
          </cell>
          <cell r="R101">
            <v>41350.138421104137</v>
          </cell>
          <cell r="S101">
            <v>346.51668108499797</v>
          </cell>
          <cell r="T101">
            <v>41582.001730199758</v>
          </cell>
          <cell r="U101">
            <v>326.83889480071173</v>
          </cell>
          <cell r="V101">
            <v>32683.889480071171</v>
          </cell>
          <cell r="W101">
            <v>355.28961257409514</v>
          </cell>
          <cell r="X101">
            <v>31976.065131668562</v>
          </cell>
          <cell r="Y101">
            <v>356.78051934137312</v>
          </cell>
          <cell r="Z101">
            <v>35678.051934137315</v>
          </cell>
          <cell r="AA101">
            <v>343.96158675828985</v>
          </cell>
          <cell r="AB101">
            <v>34396.158675828985</v>
          </cell>
          <cell r="AC101">
            <v>332.18360933206418</v>
          </cell>
          <cell r="AE101" t="str">
            <v>Other Expenses (Charity &amp; Donation)</v>
          </cell>
        </row>
        <row r="102">
          <cell r="D102" t="str">
            <v>Other Expenses ( W.P.P.F.)</v>
          </cell>
          <cell r="E102">
            <v>3573.7075858361454</v>
          </cell>
          <cell r="F102">
            <v>500319.06201706035</v>
          </cell>
          <cell r="G102">
            <v>3260.1003648049996</v>
          </cell>
          <cell r="H102">
            <v>456414.05107269995</v>
          </cell>
          <cell r="I102">
            <v>2868.2077932472907</v>
          </cell>
          <cell r="J102">
            <v>401549.09105462069</v>
          </cell>
          <cell r="K102">
            <v>2950.3710885468208</v>
          </cell>
          <cell r="L102">
            <v>472059.37416749133</v>
          </cell>
          <cell r="M102">
            <v>2984.5209973853607</v>
          </cell>
          <cell r="N102">
            <v>328297.30971238966</v>
          </cell>
          <cell r="O102">
            <v>3261.9142882485439</v>
          </cell>
          <cell r="P102">
            <v>358810.57170733984</v>
          </cell>
          <cell r="Q102">
            <v>3221.4233012482478</v>
          </cell>
          <cell r="R102">
            <v>483213.49518723716</v>
          </cell>
          <cell r="S102">
            <v>2697.4681580678207</v>
          </cell>
          <cell r="T102">
            <v>323696.17896813847</v>
          </cell>
          <cell r="U102">
            <v>2877.5317129664104</v>
          </cell>
          <cell r="V102">
            <v>287753.17129664106</v>
          </cell>
          <cell r="W102">
            <v>3280.2679674234987</v>
          </cell>
          <cell r="X102">
            <v>295224.11706811487</v>
          </cell>
          <cell r="Y102">
            <v>2911.8557735997142</v>
          </cell>
          <cell r="Z102">
            <v>291185.57735997142</v>
          </cell>
          <cell r="AA102">
            <v>3464.9058265788067</v>
          </cell>
          <cell r="AB102">
            <v>346490.58265788067</v>
          </cell>
          <cell r="AC102">
            <v>3113.0223166230039</v>
          </cell>
          <cell r="AE102" t="str">
            <v>Other Expenses ( W.P.P.F.)</v>
          </cell>
        </row>
        <row r="103">
          <cell r="D103" t="str">
            <v>Workers Welfare Fund</v>
          </cell>
          <cell r="E103">
            <v>1499.0267372593985</v>
          </cell>
          <cell r="F103">
            <v>209863.74321631578</v>
          </cell>
          <cell r="G103">
            <v>1367.4811090758005</v>
          </cell>
          <cell r="H103">
            <v>191447.35527061208</v>
          </cell>
          <cell r="I103">
            <v>1203.0979219267881</v>
          </cell>
          <cell r="J103">
            <v>168433.70906975033</v>
          </cell>
          <cell r="K103">
            <v>1237.5621229049211</v>
          </cell>
          <cell r="L103">
            <v>198009.93966478738</v>
          </cell>
          <cell r="M103">
            <v>1251.8866374865934</v>
          </cell>
          <cell r="N103">
            <v>137707.53012352527</v>
          </cell>
          <cell r="O103">
            <v>1368.2419770751833</v>
          </cell>
          <cell r="P103">
            <v>150506.61747827017</v>
          </cell>
          <cell r="Q103">
            <v>1351.2576349952574</v>
          </cell>
          <cell r="R103">
            <v>202688.64524928862</v>
          </cell>
          <cell r="S103">
            <v>1131.4795054513236</v>
          </cell>
          <cell r="T103">
            <v>135777.54065415883</v>
          </cell>
          <cell r="U103">
            <v>1207.0089316049207</v>
          </cell>
          <cell r="V103">
            <v>120700.89316049207</v>
          </cell>
          <cell r="W103">
            <v>1375.9406080206418</v>
          </cell>
          <cell r="X103">
            <v>123834.65472185776</v>
          </cell>
          <cell r="Y103">
            <v>1221.4064958669101</v>
          </cell>
          <cell r="Z103">
            <v>122140.64958669101</v>
          </cell>
          <cell r="AA103">
            <v>1453.3887710099996</v>
          </cell>
          <cell r="AB103">
            <v>145338.87710099996</v>
          </cell>
          <cell r="AC103">
            <v>1305.7877776005132</v>
          </cell>
          <cell r="AE103" t="str">
            <v>Workers Welfare Fund</v>
          </cell>
        </row>
        <row r="104">
          <cell r="E104">
            <v>25485.032929677422</v>
          </cell>
          <cell r="F104">
            <v>3567904.6101548392</v>
          </cell>
          <cell r="G104">
            <v>22360.059486546405</v>
          </cell>
          <cell r="H104">
            <v>3130408.328116497</v>
          </cell>
          <cell r="I104">
            <v>27800.176060023059</v>
          </cell>
          <cell r="J104">
            <v>3892024.6484032292</v>
          </cell>
          <cell r="K104">
            <v>25887.579279012789</v>
          </cell>
          <cell r="L104">
            <v>4142012.6846420458</v>
          </cell>
          <cell r="M104">
            <v>32394.313930730743</v>
          </cell>
          <cell r="N104">
            <v>3563374.5323803816</v>
          </cell>
          <cell r="O104">
            <v>25026.558079129718</v>
          </cell>
          <cell r="P104">
            <v>2752921.3887042687</v>
          </cell>
          <cell r="Q104">
            <v>19868.406464293483</v>
          </cell>
          <cell r="R104">
            <v>2980260.9696440222</v>
          </cell>
          <cell r="S104">
            <v>27295.30791599043</v>
          </cell>
          <cell r="T104">
            <v>3275436.9499188517</v>
          </cell>
          <cell r="U104">
            <v>27037.991155497592</v>
          </cell>
          <cell r="V104">
            <v>2703799.1155497599</v>
          </cell>
          <cell r="W104">
            <v>24623.40075910644</v>
          </cell>
          <cell r="X104">
            <v>2216106.0683195796</v>
          </cell>
          <cell r="Y104">
            <v>32197.815078358082</v>
          </cell>
          <cell r="Z104">
            <v>3219781.5078358091</v>
          </cell>
          <cell r="AA104">
            <v>24529.659763190764</v>
          </cell>
          <cell r="AB104">
            <v>2452965.9763190765</v>
          </cell>
          <cell r="AC104">
            <v>25956.84710958106</v>
          </cell>
        </row>
        <row r="105">
          <cell r="D105" t="str">
            <v>Operating Profit</v>
          </cell>
          <cell r="E105">
            <v>45653.623345626351</v>
          </cell>
          <cell r="F105">
            <v>6391507.2683876771</v>
          </cell>
          <cell r="G105">
            <v>52049.904872859974</v>
          </cell>
          <cell r="H105">
            <v>7286986.6822003853</v>
          </cell>
          <cell r="I105">
            <v>47067.135910903467</v>
          </cell>
          <cell r="J105">
            <v>6589399.0275264736</v>
          </cell>
          <cell r="K105">
            <v>54680.041589938512</v>
          </cell>
          <cell r="L105">
            <v>8748806.6543901637</v>
          </cell>
          <cell r="M105">
            <v>41874.313397090911</v>
          </cell>
          <cell r="N105">
            <v>4606174.4736799952</v>
          </cell>
          <cell r="O105">
            <v>49954.978880442555</v>
          </cell>
          <cell r="P105">
            <v>5495047.6768486742</v>
          </cell>
          <cell r="Q105">
            <v>61030.214404657818</v>
          </cell>
          <cell r="R105">
            <v>9154532.1606986783</v>
          </cell>
          <cell r="S105">
            <v>49049.19296893086</v>
          </cell>
          <cell r="T105">
            <v>5885903.1562717073</v>
          </cell>
          <cell r="U105">
            <v>50780.33496697386</v>
          </cell>
          <cell r="V105">
            <v>5078033.496697383</v>
          </cell>
          <cell r="W105">
            <v>51519.233105246138</v>
          </cell>
          <cell r="X105">
            <v>4636730.9794721473</v>
          </cell>
          <cell r="Y105">
            <v>43738.610539176996</v>
          </cell>
          <cell r="Z105">
            <v>4373861.0539176967</v>
          </cell>
          <cell r="AA105">
            <v>51973.300411362739</v>
          </cell>
          <cell r="AB105">
            <v>5197330.0411362723</v>
          </cell>
          <cell r="AC105">
            <v>50304.323747415889</v>
          </cell>
          <cell r="AE105" t="str">
            <v>Operating Profit</v>
          </cell>
        </row>
        <row r="107">
          <cell r="C107" t="str">
            <v>Other Income</v>
          </cell>
          <cell r="AD107" t="str">
            <v>Other Income</v>
          </cell>
        </row>
        <row r="108">
          <cell r="D108" t="str">
            <v>H.D</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E108" t="str">
            <v>H.D</v>
          </cell>
        </row>
        <row r="109">
          <cell r="D109" t="str">
            <v>Others</v>
          </cell>
          <cell r="E109">
            <v>18021.978021978022</v>
          </cell>
          <cell r="F109">
            <v>2523076.923076923</v>
          </cell>
          <cell r="G109">
            <v>15045.871559633028</v>
          </cell>
          <cell r="H109">
            <v>2106422</v>
          </cell>
          <cell r="I109">
            <v>14629.794826048172</v>
          </cell>
          <cell r="J109">
            <v>2048171.2756467441</v>
          </cell>
          <cell r="K109">
            <v>5120</v>
          </cell>
          <cell r="L109">
            <v>819200</v>
          </cell>
          <cell r="M109">
            <v>7356.3218390804595</v>
          </cell>
          <cell r="N109">
            <v>809195.40229885059</v>
          </cell>
          <cell r="O109">
            <v>7103.2186459489458</v>
          </cell>
          <cell r="P109">
            <v>781354.05105438409</v>
          </cell>
          <cell r="Q109">
            <v>5120</v>
          </cell>
          <cell r="R109">
            <v>768000</v>
          </cell>
          <cell r="S109">
            <v>6736.8421052631575</v>
          </cell>
          <cell r="T109">
            <v>808421.05263157887</v>
          </cell>
          <cell r="U109">
            <v>6213.5922330097092</v>
          </cell>
          <cell r="V109">
            <v>621359.22330097086</v>
          </cell>
          <cell r="W109">
            <v>6808.510638297872</v>
          </cell>
          <cell r="X109">
            <v>612765.95744680846</v>
          </cell>
          <cell r="Y109">
            <v>6881.7204301075271</v>
          </cell>
          <cell r="Z109">
            <v>688172.04301075276</v>
          </cell>
          <cell r="AA109">
            <v>6680.5845511482257</v>
          </cell>
          <cell r="AB109">
            <v>668058.4551148226</v>
          </cell>
          <cell r="AC109">
            <v>9078.2167010834492</v>
          </cell>
          <cell r="AE109" t="str">
            <v>Others</v>
          </cell>
        </row>
        <row r="110">
          <cell r="E110">
            <v>18021.978021978022</v>
          </cell>
          <cell r="F110">
            <v>2523076.923076923</v>
          </cell>
          <cell r="G110">
            <v>15045.871559633028</v>
          </cell>
          <cell r="H110">
            <v>2106422</v>
          </cell>
          <cell r="I110">
            <v>14629.794826048172</v>
          </cell>
          <cell r="J110">
            <v>2048171.2756467441</v>
          </cell>
          <cell r="K110">
            <v>5120</v>
          </cell>
          <cell r="L110">
            <v>819200</v>
          </cell>
          <cell r="M110">
            <v>7356.3218390804595</v>
          </cell>
          <cell r="N110">
            <v>809195.40229885059</v>
          </cell>
          <cell r="O110">
            <v>7103.2186459489458</v>
          </cell>
          <cell r="P110">
            <v>781354.05105438409</v>
          </cell>
          <cell r="Q110">
            <v>5120</v>
          </cell>
          <cell r="R110">
            <v>768000</v>
          </cell>
          <cell r="S110">
            <v>6736.8421052631575</v>
          </cell>
          <cell r="T110">
            <v>808421.05263157887</v>
          </cell>
          <cell r="U110">
            <v>6213.5922330097092</v>
          </cell>
          <cell r="V110">
            <v>621359.22330097086</v>
          </cell>
          <cell r="W110">
            <v>6808.510638297872</v>
          </cell>
          <cell r="X110">
            <v>612765.95744680846</v>
          </cell>
          <cell r="Y110">
            <v>6881.7204301075271</v>
          </cell>
          <cell r="Z110">
            <v>688172.04301075276</v>
          </cell>
          <cell r="AA110">
            <v>6680.5845511482257</v>
          </cell>
          <cell r="AB110">
            <v>668058.4551148226</v>
          </cell>
          <cell r="AC110">
            <v>9078.2167010834492</v>
          </cell>
        </row>
        <row r="112">
          <cell r="C112" t="str">
            <v>Profit / (Loss) before tax</v>
          </cell>
          <cell r="E112">
            <v>63675.601367604373</v>
          </cell>
          <cell r="F112">
            <v>8914584.1914645992</v>
          </cell>
          <cell r="G112">
            <v>67095.776432493003</v>
          </cell>
          <cell r="H112">
            <v>9393408.6822003853</v>
          </cell>
          <cell r="I112">
            <v>61696.930736951639</v>
          </cell>
          <cell r="J112">
            <v>8637570.3031732179</v>
          </cell>
          <cell r="K112">
            <v>59800.041589938512</v>
          </cell>
          <cell r="L112">
            <v>9568006.6543901637</v>
          </cell>
          <cell r="M112">
            <v>49230.635236171373</v>
          </cell>
          <cell r="N112">
            <v>5415369.8759788461</v>
          </cell>
          <cell r="O112">
            <v>57058.197526391501</v>
          </cell>
          <cell r="P112">
            <v>6276401.7279030588</v>
          </cell>
          <cell r="Q112">
            <v>66150.214404657818</v>
          </cell>
          <cell r="R112">
            <v>9922532.1606986783</v>
          </cell>
          <cell r="S112">
            <v>55786.03507419402</v>
          </cell>
          <cell r="T112">
            <v>6694324.2089032866</v>
          </cell>
          <cell r="U112">
            <v>56993.927199983569</v>
          </cell>
          <cell r="V112">
            <v>5699392.7199983541</v>
          </cell>
          <cell r="W112">
            <v>58327.743743544008</v>
          </cell>
          <cell r="X112">
            <v>5249496.9369189553</v>
          </cell>
          <cell r="Y112">
            <v>50620.330969284521</v>
          </cell>
          <cell r="Z112">
            <v>5062033.0969284493</v>
          </cell>
          <cell r="AA112">
            <v>58653.884962510965</v>
          </cell>
          <cell r="AB112">
            <v>5865388.4962510951</v>
          </cell>
          <cell r="AC112">
            <v>59382.540448499334</v>
          </cell>
          <cell r="AD112" t="str">
            <v>Profit before tax</v>
          </cell>
          <cell r="AE112">
            <v>86698509.054809079</v>
          </cell>
        </row>
        <row r="114">
          <cell r="C114" t="str">
            <v>Taxation</v>
          </cell>
          <cell r="AD114" t="str">
            <v>Taxation</v>
          </cell>
        </row>
        <row r="115">
          <cell r="D115" t="str">
            <v>Current</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E115" t="str">
            <v>Current</v>
          </cell>
        </row>
        <row r="116">
          <cell r="D116" t="str">
            <v>Deferred</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E116" t="str">
            <v>Deferred</v>
          </cell>
        </row>
        <row r="117">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row>
        <row r="118">
          <cell r="C118" t="str">
            <v>Net Profit after taxation</v>
          </cell>
          <cell r="E118">
            <v>63675.601367604373</v>
          </cell>
          <cell r="F118">
            <v>8914584.1914645992</v>
          </cell>
          <cell r="G118">
            <v>67095.776432493003</v>
          </cell>
          <cell r="H118">
            <v>9393408.6822003853</v>
          </cell>
          <cell r="I118">
            <v>61696.930736951639</v>
          </cell>
          <cell r="J118">
            <v>8637570.3031732179</v>
          </cell>
          <cell r="K118">
            <v>59800.041589938512</v>
          </cell>
          <cell r="L118">
            <v>9568006.6543901637</v>
          </cell>
          <cell r="M118">
            <v>49230.635236171373</v>
          </cell>
          <cell r="N118">
            <v>5415369.8759788461</v>
          </cell>
          <cell r="O118">
            <v>57058.197526391501</v>
          </cell>
          <cell r="P118">
            <v>6276401.7279030588</v>
          </cell>
          <cell r="Q118">
            <v>66150.214404657818</v>
          </cell>
          <cell r="R118">
            <v>9922532.1606986783</v>
          </cell>
          <cell r="S118">
            <v>55786.03507419402</v>
          </cell>
          <cell r="T118">
            <v>6694324.2089032866</v>
          </cell>
          <cell r="U118">
            <v>56993.927199983569</v>
          </cell>
          <cell r="V118">
            <v>5699392.7199983541</v>
          </cell>
          <cell r="W118">
            <v>58327.743743544008</v>
          </cell>
          <cell r="X118">
            <v>5249496.9369189553</v>
          </cell>
          <cell r="Y118">
            <v>50620.330969284521</v>
          </cell>
          <cell r="Z118">
            <v>5062033.0969284493</v>
          </cell>
          <cell r="AA118">
            <v>58653.884962510965</v>
          </cell>
          <cell r="AB118">
            <v>5865388.4962510951</v>
          </cell>
          <cell r="AC118">
            <v>59382.540448499334</v>
          </cell>
          <cell r="AD118" t="str">
            <v>Net Profit after taxation</v>
          </cell>
        </row>
        <row r="120">
          <cell r="AC120" t="str">
            <v>XE G</v>
          </cell>
        </row>
        <row r="121">
          <cell r="E121">
            <v>37438</v>
          </cell>
          <cell r="F121">
            <v>37469</v>
          </cell>
          <cell r="G121">
            <v>37500</v>
          </cell>
          <cell r="H121">
            <v>37531</v>
          </cell>
          <cell r="I121">
            <v>37562</v>
          </cell>
          <cell r="J121">
            <v>37593</v>
          </cell>
          <cell r="K121">
            <v>37624</v>
          </cell>
          <cell r="L121">
            <v>37655</v>
          </cell>
          <cell r="M121">
            <v>37686</v>
          </cell>
          <cell r="N121">
            <v>37717</v>
          </cell>
          <cell r="O121">
            <v>37748</v>
          </cell>
          <cell r="P121">
            <v>37779</v>
          </cell>
          <cell r="Q121">
            <v>37779</v>
          </cell>
          <cell r="S121">
            <v>37810</v>
          </cell>
          <cell r="U121">
            <v>37841</v>
          </cell>
          <cell r="W121">
            <v>37872</v>
          </cell>
          <cell r="Y121">
            <v>37903</v>
          </cell>
          <cell r="AA121">
            <v>37934</v>
          </cell>
          <cell r="AC121" t="str">
            <v>Yearly</v>
          </cell>
        </row>
        <row r="122">
          <cell r="D122" t="str">
            <v>XE G</v>
          </cell>
          <cell r="E122" t="str">
            <v>Per Unit</v>
          </cell>
          <cell r="F122" t="str">
            <v>Total</v>
          </cell>
          <cell r="G122" t="str">
            <v>Per Unit</v>
          </cell>
          <cell r="H122" t="str">
            <v>Total</v>
          </cell>
          <cell r="I122" t="str">
            <v>Per Unit</v>
          </cell>
          <cell r="J122" t="str">
            <v>Total</v>
          </cell>
          <cell r="K122" t="str">
            <v>Per Unit</v>
          </cell>
          <cell r="L122" t="str">
            <v>Total</v>
          </cell>
          <cell r="M122" t="str">
            <v>Per Unit</v>
          </cell>
          <cell r="N122" t="str">
            <v>Total</v>
          </cell>
          <cell r="O122" t="str">
            <v>Per Unit</v>
          </cell>
          <cell r="P122" t="str">
            <v>Total</v>
          </cell>
          <cell r="Q122" t="str">
            <v>Per Unit</v>
          </cell>
          <cell r="R122" t="str">
            <v>Total</v>
          </cell>
          <cell r="S122" t="str">
            <v>Per Unit</v>
          </cell>
          <cell r="T122" t="str">
            <v>Total</v>
          </cell>
          <cell r="U122" t="str">
            <v>Per Unit</v>
          </cell>
          <cell r="V122" t="str">
            <v>Total</v>
          </cell>
          <cell r="W122" t="str">
            <v>Per Unit</v>
          </cell>
          <cell r="X122" t="str">
            <v>Total</v>
          </cell>
          <cell r="Y122" t="str">
            <v>Per Unit</v>
          </cell>
          <cell r="Z122" t="str">
            <v>Total</v>
          </cell>
          <cell r="AA122" t="str">
            <v>Per Unit</v>
          </cell>
          <cell r="AB122" t="str">
            <v>Total</v>
          </cell>
          <cell r="AC122" t="str">
            <v>Average</v>
          </cell>
          <cell r="AD122">
            <v>0</v>
          </cell>
          <cell r="AE122" t="str">
            <v>XE G</v>
          </cell>
        </row>
        <row r="124">
          <cell r="C124" t="str">
            <v>Sales Units</v>
          </cell>
          <cell r="E124">
            <v>1</v>
          </cell>
          <cell r="F124">
            <v>0</v>
          </cell>
          <cell r="G124">
            <v>1</v>
          </cell>
          <cell r="H124">
            <v>0</v>
          </cell>
          <cell r="I124">
            <v>1</v>
          </cell>
          <cell r="J124">
            <v>0</v>
          </cell>
          <cell r="K124">
            <v>1</v>
          </cell>
          <cell r="L124">
            <v>0</v>
          </cell>
          <cell r="M124">
            <v>1</v>
          </cell>
          <cell r="N124">
            <v>0</v>
          </cell>
          <cell r="O124">
            <v>1</v>
          </cell>
          <cell r="P124">
            <v>0</v>
          </cell>
          <cell r="Q124">
            <v>1</v>
          </cell>
          <cell r="R124">
            <v>0</v>
          </cell>
          <cell r="S124">
            <v>1</v>
          </cell>
          <cell r="T124">
            <v>0</v>
          </cell>
          <cell r="U124">
            <v>1</v>
          </cell>
          <cell r="V124">
            <v>0</v>
          </cell>
          <cell r="W124">
            <v>1</v>
          </cell>
          <cell r="X124">
            <v>0</v>
          </cell>
          <cell r="Y124">
            <v>1</v>
          </cell>
          <cell r="Z124">
            <v>0</v>
          </cell>
          <cell r="AA124">
            <v>1</v>
          </cell>
          <cell r="AB124">
            <v>0</v>
          </cell>
          <cell r="AC124">
            <v>0</v>
          </cell>
          <cell r="AD124" t="str">
            <v>Sales Units</v>
          </cell>
        </row>
        <row r="126">
          <cell r="C126" t="str">
            <v>Selling Price</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t="e">
            <v>#DIV/0!</v>
          </cell>
          <cell r="AD126" t="str">
            <v>Selling Price</v>
          </cell>
        </row>
        <row r="127">
          <cell r="C127" t="str">
            <v>Less: Dealer commission</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t="e">
            <v>#DIV/0!</v>
          </cell>
          <cell r="AD127" t="str">
            <v>Less: Dealer commission</v>
          </cell>
        </row>
        <row r="128">
          <cell r="D128" t="str">
            <v xml:space="preserve">  Sales tax</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t="e">
            <v>#DIV/0!</v>
          </cell>
          <cell r="AE128" t="str">
            <v xml:space="preserve">  Sales tax</v>
          </cell>
        </row>
        <row r="129">
          <cell r="C129" t="str">
            <v>Net Sales</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t="e">
            <v>#DIV/0!</v>
          </cell>
          <cell r="AD129" t="str">
            <v>Net Sales</v>
          </cell>
        </row>
        <row r="131">
          <cell r="C131" t="str">
            <v>Variable Cost of Sales</v>
          </cell>
          <cell r="AD131" t="str">
            <v>Variable Cost of Sales</v>
          </cell>
        </row>
        <row r="132">
          <cell r="D132" t="str">
            <v>CKD Cost</v>
          </cell>
          <cell r="E132">
            <v>261146.48864729228</v>
          </cell>
          <cell r="F132">
            <v>0</v>
          </cell>
          <cell r="G132">
            <v>261146.48864729228</v>
          </cell>
          <cell r="H132">
            <v>0</v>
          </cell>
          <cell r="I132">
            <v>261146.48864729228</v>
          </cell>
          <cell r="J132">
            <v>0</v>
          </cell>
          <cell r="K132">
            <v>257105.73194683768</v>
          </cell>
          <cell r="L132">
            <v>0</v>
          </cell>
          <cell r="M132">
            <v>257105.73194683768</v>
          </cell>
          <cell r="N132">
            <v>0</v>
          </cell>
          <cell r="O132">
            <v>257105.73194683768</v>
          </cell>
          <cell r="P132">
            <v>0</v>
          </cell>
          <cell r="Q132">
            <v>257105.73194683768</v>
          </cell>
          <cell r="R132">
            <v>0</v>
          </cell>
          <cell r="S132">
            <v>257105.73194683768</v>
          </cell>
          <cell r="T132">
            <v>0</v>
          </cell>
          <cell r="U132">
            <v>257105.73194683768</v>
          </cell>
          <cell r="V132">
            <v>0</v>
          </cell>
          <cell r="W132">
            <v>257105.73194683768</v>
          </cell>
          <cell r="X132">
            <v>0</v>
          </cell>
          <cell r="Y132">
            <v>257105.73194683768</v>
          </cell>
          <cell r="Z132">
            <v>0</v>
          </cell>
          <cell r="AA132">
            <v>257105.73194683768</v>
          </cell>
          <cell r="AB132">
            <v>0</v>
          </cell>
          <cell r="AC132" t="e">
            <v>#DIV/0!</v>
          </cell>
          <cell r="AE132" t="str">
            <v>CKD Cost</v>
          </cell>
        </row>
        <row r="133">
          <cell r="D133" t="str">
            <v>Vendor parts</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t="e">
            <v>#DIV/0!</v>
          </cell>
          <cell r="AE133" t="str">
            <v>Vendor parts</v>
          </cell>
        </row>
        <row r="134">
          <cell r="D134" t="str">
            <v>Nomi Parts</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t="e">
            <v>#DIV/0!</v>
          </cell>
          <cell r="AE134" t="str">
            <v>Nomi Parts</v>
          </cell>
        </row>
        <row r="135">
          <cell r="D135" t="str">
            <v>Paints &amp; Chemicals</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t="e">
            <v>#DIV/0!</v>
          </cell>
          <cell r="AE135" t="str">
            <v>Paints &amp; Chemicals</v>
          </cell>
        </row>
        <row r="136">
          <cell r="D136" t="str">
            <v>Consumables</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t="e">
            <v>#DIV/0!</v>
          </cell>
          <cell r="AE136" t="str">
            <v>Consumables</v>
          </cell>
        </row>
        <row r="137">
          <cell r="D137" t="str">
            <v>KD Parts</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t="e">
            <v>#DIV/0!</v>
          </cell>
          <cell r="AE137" t="str">
            <v>KD Parts</v>
          </cell>
        </row>
        <row r="138">
          <cell r="D138" t="str">
            <v>Spare parts</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t="e">
            <v>#DIV/0!</v>
          </cell>
          <cell r="AE138" t="str">
            <v>Spare parts</v>
          </cell>
        </row>
        <row r="139">
          <cell r="D139" t="str">
            <v>Utilities</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t="e">
            <v>#DIV/0!</v>
          </cell>
          <cell r="AE139" t="str">
            <v>Utilities</v>
          </cell>
        </row>
        <row r="140">
          <cell r="D140" t="str">
            <v>Royalty</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t="e">
            <v>#DIV/0!</v>
          </cell>
          <cell r="AE140" t="str">
            <v>Royalty</v>
          </cell>
        </row>
        <row r="142">
          <cell r="E142">
            <v>261146.48864729228</v>
          </cell>
          <cell r="F142">
            <v>0</v>
          </cell>
          <cell r="G142">
            <v>261146.48864729228</v>
          </cell>
          <cell r="H142">
            <v>0</v>
          </cell>
          <cell r="I142">
            <v>261146.48864729228</v>
          </cell>
          <cell r="J142">
            <v>0</v>
          </cell>
          <cell r="K142">
            <v>257105.73194683768</v>
          </cell>
          <cell r="L142">
            <v>0</v>
          </cell>
          <cell r="M142">
            <v>257105.73194683768</v>
          </cell>
          <cell r="N142">
            <v>0</v>
          </cell>
          <cell r="O142">
            <v>257105.73194683768</v>
          </cell>
          <cell r="P142">
            <v>0</v>
          </cell>
          <cell r="Q142">
            <v>257105.73194683768</v>
          </cell>
          <cell r="R142">
            <v>0</v>
          </cell>
          <cell r="S142">
            <v>257105.73194683768</v>
          </cell>
          <cell r="T142">
            <v>0</v>
          </cell>
          <cell r="U142">
            <v>257105.73194683768</v>
          </cell>
          <cell r="V142">
            <v>0</v>
          </cell>
          <cell r="W142">
            <v>257105.73194683768</v>
          </cell>
          <cell r="X142">
            <v>0</v>
          </cell>
          <cell r="Y142">
            <v>257105.73194683768</v>
          </cell>
          <cell r="Z142">
            <v>0</v>
          </cell>
          <cell r="AA142">
            <v>257105.73194683768</v>
          </cell>
          <cell r="AB142">
            <v>0</v>
          </cell>
          <cell r="AC142" t="e">
            <v>#DIV/0!</v>
          </cell>
        </row>
        <row r="143">
          <cell r="C143" t="str">
            <v>Contribution Margin</v>
          </cell>
          <cell r="E143">
            <v>-261146.48864729228</v>
          </cell>
          <cell r="F143">
            <v>0</v>
          </cell>
          <cell r="G143">
            <v>-261146.48864729228</v>
          </cell>
          <cell r="H143">
            <v>0</v>
          </cell>
          <cell r="I143">
            <v>-261146.48864729228</v>
          </cell>
          <cell r="J143">
            <v>0</v>
          </cell>
          <cell r="K143">
            <v>-257105.73194683768</v>
          </cell>
          <cell r="L143">
            <v>0</v>
          </cell>
          <cell r="M143">
            <v>-257105.73194683768</v>
          </cell>
          <cell r="N143">
            <v>0</v>
          </cell>
          <cell r="O143">
            <v>-257105.73194683768</v>
          </cell>
          <cell r="P143">
            <v>0</v>
          </cell>
          <cell r="Q143">
            <v>-257105.73194683768</v>
          </cell>
          <cell r="R143">
            <v>0</v>
          </cell>
          <cell r="S143">
            <v>-257105.73194683768</v>
          </cell>
          <cell r="T143">
            <v>0</v>
          </cell>
          <cell r="U143">
            <v>-257105.73194683768</v>
          </cell>
          <cell r="V143">
            <v>0</v>
          </cell>
          <cell r="W143">
            <v>-257105.73194683768</v>
          </cell>
          <cell r="X143">
            <v>0</v>
          </cell>
          <cell r="Y143">
            <v>-257105.73194683768</v>
          </cell>
          <cell r="Z143">
            <v>0</v>
          </cell>
          <cell r="AA143">
            <v>-257105.73194683768</v>
          </cell>
          <cell r="AB143">
            <v>0</v>
          </cell>
          <cell r="AC143" t="e">
            <v>#DIV/0!</v>
          </cell>
          <cell r="AD143" t="str">
            <v>Contribution Margin</v>
          </cell>
        </row>
        <row r="145">
          <cell r="C145" t="str">
            <v>Production cost</v>
          </cell>
          <cell r="AD145" t="str">
            <v>Production cost</v>
          </cell>
        </row>
        <row r="146">
          <cell r="D146" t="str">
            <v xml:space="preserve">Salaries &amp; Wages </v>
          </cell>
          <cell r="E146">
            <v>5330.971806841444</v>
          </cell>
          <cell r="F146">
            <v>0</v>
          </cell>
          <cell r="G146">
            <v>4450.6278387391867</v>
          </cell>
          <cell r="H146">
            <v>0</v>
          </cell>
          <cell r="I146">
            <v>4327.5507084975143</v>
          </cell>
          <cell r="J146">
            <v>0</v>
          </cell>
          <cell r="K146">
            <v>3880.9474753805712</v>
          </cell>
          <cell r="L146">
            <v>0</v>
          </cell>
          <cell r="M146">
            <v>5576.0739588801307</v>
          </cell>
          <cell r="N146">
            <v>0</v>
          </cell>
          <cell r="O146">
            <v>5384.2223576312035</v>
          </cell>
          <cell r="P146">
            <v>0</v>
          </cell>
          <cell r="Q146">
            <v>3880.9474753805712</v>
          </cell>
          <cell r="R146">
            <v>0</v>
          </cell>
          <cell r="S146">
            <v>5106.5098360270676</v>
          </cell>
          <cell r="T146">
            <v>0</v>
          </cell>
          <cell r="U146">
            <v>4709.8877128404993</v>
          </cell>
          <cell r="V146">
            <v>0</v>
          </cell>
          <cell r="W146">
            <v>5160.8344087507594</v>
          </cell>
          <cell r="X146">
            <v>0</v>
          </cell>
          <cell r="Y146">
            <v>5216.3272518556068</v>
          </cell>
          <cell r="Z146">
            <v>0</v>
          </cell>
          <cell r="AA146">
            <v>5063.8667476260061</v>
          </cell>
          <cell r="AB146">
            <v>0</v>
          </cell>
          <cell r="AC146" t="e">
            <v>#DIV/0!</v>
          </cell>
          <cell r="AE146" t="str">
            <v xml:space="preserve">Salaries &amp; Wages </v>
          </cell>
        </row>
        <row r="147">
          <cell r="D147" t="str">
            <v xml:space="preserve">Utilities </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t="e">
            <v>#DIV/0!</v>
          </cell>
          <cell r="AE147" t="str">
            <v xml:space="preserve">Utilities </v>
          </cell>
        </row>
        <row r="148">
          <cell r="D148" t="str">
            <v>Depreciation</v>
          </cell>
          <cell r="E148">
            <v>11150.091575091576</v>
          </cell>
          <cell r="F148">
            <v>0</v>
          </cell>
          <cell r="G148">
            <v>9308.7920489296648</v>
          </cell>
          <cell r="H148">
            <v>0</v>
          </cell>
          <cell r="I148">
            <v>9051.3678263455258</v>
          </cell>
          <cell r="J148">
            <v>0</v>
          </cell>
          <cell r="K148">
            <v>8117.2666666666673</v>
          </cell>
          <cell r="L148">
            <v>0</v>
          </cell>
          <cell r="M148">
            <v>11662.739463601532</v>
          </cell>
          <cell r="N148">
            <v>0</v>
          </cell>
          <cell r="O148">
            <v>11261.468738438773</v>
          </cell>
          <cell r="P148">
            <v>0</v>
          </cell>
          <cell r="Q148">
            <v>8117.2666666666673</v>
          </cell>
          <cell r="R148">
            <v>0</v>
          </cell>
          <cell r="S148">
            <v>10680.614035087719</v>
          </cell>
          <cell r="T148">
            <v>0</v>
          </cell>
          <cell r="U148">
            <v>9851.0517799352765</v>
          </cell>
          <cell r="V148">
            <v>0</v>
          </cell>
          <cell r="W148">
            <v>10794.237588652482</v>
          </cell>
          <cell r="X148">
            <v>0</v>
          </cell>
          <cell r="Y148">
            <v>10910.304659498208</v>
          </cell>
          <cell r="Z148">
            <v>0</v>
          </cell>
          <cell r="AA148">
            <v>10591.423103688239</v>
          </cell>
          <cell r="AB148">
            <v>0</v>
          </cell>
          <cell r="AC148" t="e">
            <v>#DIV/0!</v>
          </cell>
          <cell r="AE148" t="str">
            <v>Depreciation</v>
          </cell>
        </row>
        <row r="149">
          <cell r="D149" t="str">
            <v xml:space="preserve">Other Factory overhead </v>
          </cell>
          <cell r="E149">
            <v>3328.5244606883934</v>
          </cell>
          <cell r="F149">
            <v>0</v>
          </cell>
          <cell r="G149">
            <v>2778.859870849943</v>
          </cell>
          <cell r="H149">
            <v>0</v>
          </cell>
          <cell r="I149">
            <v>2702.0136121556093</v>
          </cell>
          <cell r="J149">
            <v>0</v>
          </cell>
          <cell r="K149">
            <v>2423.1658073811504</v>
          </cell>
          <cell r="L149">
            <v>0</v>
          </cell>
          <cell r="M149">
            <v>3481.5600680763655</v>
          </cell>
          <cell r="N149">
            <v>0</v>
          </cell>
          <cell r="O149">
            <v>3361.7727627374452</v>
          </cell>
          <cell r="P149">
            <v>0</v>
          </cell>
          <cell r="Q149">
            <v>2423.1658073811504</v>
          </cell>
          <cell r="R149">
            <v>0</v>
          </cell>
          <cell r="S149">
            <v>3188.3760623436192</v>
          </cell>
          <cell r="T149">
            <v>0</v>
          </cell>
          <cell r="U149">
            <v>2940.735203132464</v>
          </cell>
          <cell r="V149">
            <v>0</v>
          </cell>
          <cell r="W149">
            <v>3222.2949566238703</v>
          </cell>
          <cell r="X149">
            <v>0</v>
          </cell>
          <cell r="Y149">
            <v>3256.9432894907936</v>
          </cell>
          <cell r="Z149">
            <v>0</v>
          </cell>
          <cell r="AA149">
            <v>3161.7507925119394</v>
          </cell>
          <cell r="AB149">
            <v>0</v>
          </cell>
          <cell r="AC149" t="e">
            <v>#DIV/0!</v>
          </cell>
          <cell r="AE149" t="str">
            <v xml:space="preserve">Other Factory overhead </v>
          </cell>
        </row>
        <row r="150">
          <cell r="D150" t="str">
            <v>Running Royalty</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t="e">
            <v>#DIV/0!</v>
          </cell>
          <cell r="AE150" t="str">
            <v>Running Royalty</v>
          </cell>
        </row>
        <row r="151">
          <cell r="E151">
            <v>19809.587842621411</v>
          </cell>
          <cell r="F151">
            <v>0</v>
          </cell>
          <cell r="G151">
            <v>16538.279758518795</v>
          </cell>
          <cell r="H151">
            <v>0</v>
          </cell>
          <cell r="I151">
            <v>16080.93214699865</v>
          </cell>
          <cell r="J151">
            <v>0</v>
          </cell>
          <cell r="K151">
            <v>14421.379949428388</v>
          </cell>
          <cell r="L151">
            <v>0</v>
          </cell>
          <cell r="M151">
            <v>20720.373490558028</v>
          </cell>
          <cell r="N151">
            <v>0</v>
          </cell>
          <cell r="O151">
            <v>20007.463858807419</v>
          </cell>
          <cell r="P151">
            <v>0</v>
          </cell>
          <cell r="Q151">
            <v>14421.379949428388</v>
          </cell>
          <cell r="R151">
            <v>0</v>
          </cell>
          <cell r="S151">
            <v>18975.499933458406</v>
          </cell>
          <cell r="T151">
            <v>0</v>
          </cell>
          <cell r="U151">
            <v>17501.674695908237</v>
          </cell>
          <cell r="V151">
            <v>0</v>
          </cell>
          <cell r="W151">
            <v>19177.366954027111</v>
          </cell>
          <cell r="X151">
            <v>0</v>
          </cell>
          <cell r="Y151">
            <v>19383.575200844611</v>
          </cell>
          <cell r="Z151">
            <v>0</v>
          </cell>
          <cell r="AA151">
            <v>18817.040643826185</v>
          </cell>
          <cell r="AB151">
            <v>0</v>
          </cell>
          <cell r="AC151" t="e">
            <v>#DIV/0!</v>
          </cell>
        </row>
        <row r="152">
          <cell r="C152" t="str">
            <v>Gross Profit</v>
          </cell>
          <cell r="E152">
            <v>-280956.07648991368</v>
          </cell>
          <cell r="F152">
            <v>0</v>
          </cell>
          <cell r="G152">
            <v>-277684.76840581105</v>
          </cell>
          <cell r="H152">
            <v>0</v>
          </cell>
          <cell r="I152">
            <v>-277227.42079429096</v>
          </cell>
          <cell r="J152">
            <v>0</v>
          </cell>
          <cell r="K152">
            <v>-271527.11189626605</v>
          </cell>
          <cell r="L152">
            <v>0</v>
          </cell>
          <cell r="M152">
            <v>-277826.10543739569</v>
          </cell>
          <cell r="N152">
            <v>0</v>
          </cell>
          <cell r="O152">
            <v>-277113.19580564508</v>
          </cell>
          <cell r="P152">
            <v>0</v>
          </cell>
          <cell r="Q152">
            <v>-271527.11189626605</v>
          </cell>
          <cell r="R152">
            <v>0</v>
          </cell>
          <cell r="S152">
            <v>-276081.23188029608</v>
          </cell>
          <cell r="T152">
            <v>0</v>
          </cell>
          <cell r="U152">
            <v>-274607.40664274595</v>
          </cell>
          <cell r="V152">
            <v>0</v>
          </cell>
          <cell r="W152">
            <v>-276283.09890086477</v>
          </cell>
          <cell r="X152">
            <v>0</v>
          </cell>
          <cell r="Y152">
            <v>-276489.3071476823</v>
          </cell>
          <cell r="Z152">
            <v>0</v>
          </cell>
          <cell r="AA152">
            <v>-275922.77259066387</v>
          </cell>
          <cell r="AB152">
            <v>0</v>
          </cell>
          <cell r="AC152" t="e">
            <v>#DIV/0!</v>
          </cell>
          <cell r="AD152" t="str">
            <v>Gross Profit</v>
          </cell>
        </row>
        <row r="154">
          <cell r="C154" t="str">
            <v>Other Expenses</v>
          </cell>
          <cell r="AD154" t="str">
            <v>Other Expenses</v>
          </cell>
        </row>
        <row r="155">
          <cell r="D155" t="str">
            <v>Selling Expenses</v>
          </cell>
          <cell r="E155">
            <v>5183.0082521448167</v>
          </cell>
          <cell r="F155">
            <v>0</v>
          </cell>
          <cell r="G155">
            <v>4427.3486746392564</v>
          </cell>
          <cell r="H155">
            <v>0</v>
          </cell>
          <cell r="I155">
            <v>4320.887144065181</v>
          </cell>
          <cell r="J155">
            <v>0</v>
          </cell>
          <cell r="K155">
            <v>3897.7185689144208</v>
          </cell>
          <cell r="L155">
            <v>0</v>
          </cell>
          <cell r="M155">
            <v>5409.2615187305564</v>
          </cell>
          <cell r="N155">
            <v>0</v>
          </cell>
          <cell r="O155">
            <v>5179.8400416559607</v>
          </cell>
          <cell r="P155">
            <v>0</v>
          </cell>
          <cell r="Q155">
            <v>3845.1336292747983</v>
          </cell>
          <cell r="R155">
            <v>0</v>
          </cell>
          <cell r="S155">
            <v>4967.5774890123712</v>
          </cell>
          <cell r="T155">
            <v>0</v>
          </cell>
          <cell r="U155">
            <v>4642.661605420024</v>
          </cell>
          <cell r="V155">
            <v>0</v>
          </cell>
          <cell r="W155">
            <v>5073.1110111757944</v>
          </cell>
          <cell r="X155">
            <v>0</v>
          </cell>
          <cell r="Y155">
            <v>5099.2966467698334</v>
          </cell>
          <cell r="Z155">
            <v>0</v>
          </cell>
          <cell r="AA155">
            <v>4893.3178190345943</v>
          </cell>
          <cell r="AB155">
            <v>0</v>
          </cell>
          <cell r="AC155" t="e">
            <v>#DIV/0!</v>
          </cell>
          <cell r="AE155" t="str">
            <v>Selling Expenses</v>
          </cell>
        </row>
        <row r="156">
          <cell r="D156" t="str">
            <v>Advertisement Expenses</v>
          </cell>
          <cell r="E156">
            <v>800.32572918126152</v>
          </cell>
          <cell r="F156">
            <v>0</v>
          </cell>
          <cell r="G156">
            <v>969.71958993165515</v>
          </cell>
          <cell r="H156">
            <v>0</v>
          </cell>
          <cell r="I156">
            <v>7367.9708551430685</v>
          </cell>
          <cell r="J156">
            <v>0</v>
          </cell>
          <cell r="K156">
            <v>6935.2770964018819</v>
          </cell>
          <cell r="L156">
            <v>0</v>
          </cell>
          <cell r="M156">
            <v>7697.2629504339211</v>
          </cell>
          <cell r="N156">
            <v>0</v>
          </cell>
          <cell r="O156">
            <v>799.8365151483406</v>
          </cell>
          <cell r="P156">
            <v>0</v>
          </cell>
          <cell r="Q156">
            <v>739.89139808437483</v>
          </cell>
          <cell r="R156">
            <v>0</v>
          </cell>
          <cell r="S156">
            <v>4684.9685429207811</v>
          </cell>
          <cell r="T156">
            <v>0</v>
          </cell>
          <cell r="U156">
            <v>5393.2109933565007</v>
          </cell>
          <cell r="V156">
            <v>0</v>
          </cell>
          <cell r="W156">
            <v>783.35612673520234</v>
          </cell>
          <cell r="X156">
            <v>0</v>
          </cell>
          <cell r="Y156">
            <v>8782.5333169589612</v>
          </cell>
          <cell r="Z156">
            <v>0</v>
          </cell>
          <cell r="AA156">
            <v>1104.3291887822443</v>
          </cell>
          <cell r="AB156">
            <v>0</v>
          </cell>
          <cell r="AC156" t="e">
            <v>#DIV/0!</v>
          </cell>
        </row>
        <row r="157">
          <cell r="D157" t="str">
            <v>Administrative Expenses</v>
          </cell>
          <cell r="E157">
            <v>10560.726889052896</v>
          </cell>
          <cell r="F157">
            <v>0</v>
          </cell>
          <cell r="G157">
            <v>9021.0198249495461</v>
          </cell>
          <cell r="H157">
            <v>0</v>
          </cell>
          <cell r="I157">
            <v>8804.0973170376383</v>
          </cell>
          <cell r="J157">
            <v>0</v>
          </cell>
          <cell r="K157">
            <v>7941.8629672567968</v>
          </cell>
          <cell r="L157">
            <v>0</v>
          </cell>
          <cell r="M157">
            <v>11021.733092386507</v>
          </cell>
          <cell r="N157">
            <v>0</v>
          </cell>
          <cell r="O157">
            <v>10554.271447719957</v>
          </cell>
          <cell r="P157">
            <v>0</v>
          </cell>
          <cell r="Q157">
            <v>7834.7176263668644</v>
          </cell>
          <cell r="R157">
            <v>0</v>
          </cell>
          <cell r="S157">
            <v>10121.772262268241</v>
          </cell>
          <cell r="T157">
            <v>0</v>
          </cell>
          <cell r="U157">
            <v>9459.7343604157559</v>
          </cell>
          <cell r="V157">
            <v>0</v>
          </cell>
          <cell r="W157">
            <v>10336.803890810705</v>
          </cell>
          <cell r="X157">
            <v>0</v>
          </cell>
          <cell r="Y157">
            <v>10390.158879356299</v>
          </cell>
          <cell r="Z157">
            <v>0</v>
          </cell>
          <cell r="AA157">
            <v>9970.4632047953019</v>
          </cell>
          <cell r="AB157">
            <v>0</v>
          </cell>
          <cell r="AC157" t="e">
            <v>#DIV/0!</v>
          </cell>
          <cell r="AE157" t="str">
            <v>Administrative Expenses</v>
          </cell>
        </row>
        <row r="158">
          <cell r="D158" t="str">
            <v>Depreciation (Admin. &amp; Selling )</v>
          </cell>
          <cell r="E158">
            <v>2969.9882598191184</v>
          </cell>
          <cell r="F158">
            <v>0</v>
          </cell>
          <cell r="G158">
            <v>2536.9771657922738</v>
          </cell>
          <cell r="H158">
            <v>0</v>
          </cell>
          <cell r="I158">
            <v>2475.9721508385478</v>
          </cell>
          <cell r="J158">
            <v>0</v>
          </cell>
          <cell r="K158">
            <v>2233.4863898710532</v>
          </cell>
          <cell r="L158">
            <v>0</v>
          </cell>
          <cell r="M158">
            <v>3099.6368177250984</v>
          </cell>
          <cell r="N158">
            <v>0</v>
          </cell>
          <cell r="O158">
            <v>2968.1727990868981</v>
          </cell>
          <cell r="P158">
            <v>0</v>
          </cell>
          <cell r="Q158">
            <v>2203.3539560073127</v>
          </cell>
          <cell r="R158">
            <v>0</v>
          </cell>
          <cell r="S158">
            <v>2846.5412564224971</v>
          </cell>
          <cell r="T158">
            <v>0</v>
          </cell>
          <cell r="U158">
            <v>2660.3566484202443</v>
          </cell>
          <cell r="V158">
            <v>0</v>
          </cell>
          <cell r="W158">
            <v>2907.0145002598042</v>
          </cell>
          <cell r="X158">
            <v>0</v>
          </cell>
          <cell r="Y158">
            <v>2922.0194986134175</v>
          </cell>
          <cell r="Z158">
            <v>0</v>
          </cell>
          <cell r="AA158">
            <v>2803.9886812995901</v>
          </cell>
          <cell r="AB158">
            <v>0</v>
          </cell>
          <cell r="AC158" t="e">
            <v>#DIV/0!</v>
          </cell>
          <cell r="AE158" t="str">
            <v>Depreciation (Admin. &amp; Selling )</v>
          </cell>
        </row>
        <row r="159">
          <cell r="D159" t="str">
            <v>Financial Charges -Capital Exp.</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t="e">
            <v>#DIV/0!</v>
          </cell>
          <cell r="AE159" t="str">
            <v>Financial Charges -Capital Exp.</v>
          </cell>
        </row>
        <row r="160">
          <cell r="D160" t="str">
            <v>Financial  Charges -Working Capital</v>
          </cell>
          <cell r="E160">
            <v>530.11444507895521</v>
          </cell>
          <cell r="F160">
            <v>0</v>
          </cell>
          <cell r="G160">
            <v>458.80097155251627</v>
          </cell>
          <cell r="H160">
            <v>0</v>
          </cell>
          <cell r="I160">
            <v>448.49087868071882</v>
          </cell>
          <cell r="J160">
            <v>0</v>
          </cell>
          <cell r="K160">
            <v>407.98094465914818</v>
          </cell>
          <cell r="L160">
            <v>0</v>
          </cell>
          <cell r="M160">
            <v>548.85949175372707</v>
          </cell>
          <cell r="N160">
            <v>0</v>
          </cell>
          <cell r="O160">
            <v>527.77239945924691</v>
          </cell>
          <cell r="P160">
            <v>0</v>
          </cell>
          <cell r="Q160">
            <v>396.96132884259964</v>
          </cell>
          <cell r="R160">
            <v>0</v>
          </cell>
          <cell r="S160">
            <v>498.98402076239711</v>
          </cell>
          <cell r="T160">
            <v>0</v>
          </cell>
          <cell r="U160">
            <v>470.64800851302482</v>
          </cell>
          <cell r="V160">
            <v>0</v>
          </cell>
          <cell r="W160">
            <v>511.61704210669683</v>
          </cell>
          <cell r="X160">
            <v>0</v>
          </cell>
          <cell r="Y160">
            <v>513.76394785157731</v>
          </cell>
          <cell r="Z160">
            <v>0</v>
          </cell>
          <cell r="AA160">
            <v>495.30468493193735</v>
          </cell>
          <cell r="AB160">
            <v>0</v>
          </cell>
          <cell r="AC160" t="e">
            <v>#DIV/0!</v>
          </cell>
          <cell r="AE160" t="str">
            <v>Financial  Charges -Working Capital</v>
          </cell>
        </row>
        <row r="161">
          <cell r="D161" t="str">
            <v>Other Expenses (Charity &amp; Donation)</v>
          </cell>
          <cell r="E161">
            <v>368.13503130483002</v>
          </cell>
          <cell r="F161">
            <v>0</v>
          </cell>
          <cell r="G161">
            <v>318.61178580035858</v>
          </cell>
          <cell r="H161">
            <v>0</v>
          </cell>
          <cell r="I161">
            <v>311.4519990838325</v>
          </cell>
          <cell r="J161">
            <v>0</v>
          </cell>
          <cell r="K161">
            <v>283.32010045774183</v>
          </cell>
          <cell r="L161">
            <v>0</v>
          </cell>
          <cell r="M161">
            <v>381.15242482897719</v>
          </cell>
          <cell r="N161">
            <v>0</v>
          </cell>
          <cell r="O161">
            <v>366.50861073558809</v>
          </cell>
          <cell r="P161">
            <v>0</v>
          </cell>
          <cell r="Q161">
            <v>275.66758947402758</v>
          </cell>
          <cell r="R161">
            <v>0</v>
          </cell>
          <cell r="S161">
            <v>346.51668108499797</v>
          </cell>
          <cell r="T161">
            <v>0</v>
          </cell>
          <cell r="U161">
            <v>326.83889480071173</v>
          </cell>
          <cell r="V161">
            <v>0</v>
          </cell>
          <cell r="W161">
            <v>355.28961257409514</v>
          </cell>
          <cell r="X161">
            <v>0</v>
          </cell>
          <cell r="Y161">
            <v>356.78051934137312</v>
          </cell>
          <cell r="Z161">
            <v>0</v>
          </cell>
          <cell r="AA161">
            <v>343.96158675828985</v>
          </cell>
          <cell r="AB161">
            <v>0</v>
          </cell>
          <cell r="AC161" t="e">
            <v>#DIV/0!</v>
          </cell>
          <cell r="AE161" t="str">
            <v>Other Expenses (Charity &amp; Donation)</v>
          </cell>
        </row>
        <row r="162">
          <cell r="D162" t="str">
            <v>Other Expenses ( W.P.P.F.)</v>
          </cell>
          <cell r="E162">
            <v>3573.7075858361454</v>
          </cell>
          <cell r="F162">
            <v>0</v>
          </cell>
          <cell r="G162">
            <v>3260.1003648049996</v>
          </cell>
          <cell r="H162">
            <v>0</v>
          </cell>
          <cell r="I162">
            <v>2868.2077932472907</v>
          </cell>
          <cell r="J162">
            <v>0</v>
          </cell>
          <cell r="K162">
            <v>2950.3710885468208</v>
          </cell>
          <cell r="L162">
            <v>0</v>
          </cell>
          <cell r="M162">
            <v>2984.5209973853607</v>
          </cell>
          <cell r="N162">
            <v>0</v>
          </cell>
          <cell r="O162">
            <v>3261.9142882485439</v>
          </cell>
          <cell r="P162">
            <v>0</v>
          </cell>
          <cell r="Q162">
            <v>3221.4233012482478</v>
          </cell>
          <cell r="R162">
            <v>0</v>
          </cell>
          <cell r="S162">
            <v>2697.4681580678207</v>
          </cell>
          <cell r="T162">
            <v>0</v>
          </cell>
          <cell r="U162">
            <v>2877.5317129664104</v>
          </cell>
          <cell r="V162">
            <v>0</v>
          </cell>
          <cell r="W162">
            <v>3280.2679674234987</v>
          </cell>
          <cell r="X162">
            <v>0</v>
          </cell>
          <cell r="Y162">
            <v>2911.8557735997142</v>
          </cell>
          <cell r="Z162">
            <v>0</v>
          </cell>
          <cell r="AA162">
            <v>3464.9058265788067</v>
          </cell>
          <cell r="AB162">
            <v>0</v>
          </cell>
          <cell r="AC162" t="e">
            <v>#DIV/0!</v>
          </cell>
          <cell r="AE162" t="str">
            <v>Other Expenses ( W.P.P.F.)</v>
          </cell>
        </row>
        <row r="163">
          <cell r="D163" t="str">
            <v>Workers Welfare Fund</v>
          </cell>
          <cell r="E163">
            <v>1499.0267372593985</v>
          </cell>
          <cell r="F163">
            <v>0</v>
          </cell>
          <cell r="G163">
            <v>1367.4811090758005</v>
          </cell>
          <cell r="H163">
            <v>0</v>
          </cell>
          <cell r="I163">
            <v>1203.0979219267881</v>
          </cell>
          <cell r="J163">
            <v>0</v>
          </cell>
          <cell r="K163">
            <v>1237.5621229049211</v>
          </cell>
          <cell r="L163">
            <v>0</v>
          </cell>
          <cell r="M163">
            <v>1251.8866374865934</v>
          </cell>
          <cell r="N163">
            <v>0</v>
          </cell>
          <cell r="O163">
            <v>1368.2419770751833</v>
          </cell>
          <cell r="P163">
            <v>0</v>
          </cell>
          <cell r="Q163">
            <v>1351.2576349952574</v>
          </cell>
          <cell r="R163">
            <v>0</v>
          </cell>
          <cell r="S163">
            <v>1131.4795054513236</v>
          </cell>
          <cell r="T163">
            <v>0</v>
          </cell>
          <cell r="U163">
            <v>1207.0089316049207</v>
          </cell>
          <cell r="V163">
            <v>0</v>
          </cell>
          <cell r="W163">
            <v>1375.9406080206418</v>
          </cell>
          <cell r="X163">
            <v>0</v>
          </cell>
          <cell r="Y163">
            <v>1221.4064958669101</v>
          </cell>
          <cell r="Z163">
            <v>0</v>
          </cell>
          <cell r="AA163">
            <v>1453.3887710099996</v>
          </cell>
          <cell r="AB163">
            <v>0</v>
          </cell>
          <cell r="AC163" t="e">
            <v>#DIV/0!</v>
          </cell>
          <cell r="AE163" t="str">
            <v>Workers Welfare Fund</v>
          </cell>
        </row>
        <row r="164">
          <cell r="E164">
            <v>25485.032929677422</v>
          </cell>
          <cell r="F164">
            <v>0</v>
          </cell>
          <cell r="G164">
            <v>22360.059486546405</v>
          </cell>
          <cell r="H164">
            <v>0</v>
          </cell>
          <cell r="I164">
            <v>27800.176060023059</v>
          </cell>
          <cell r="J164">
            <v>0</v>
          </cell>
          <cell r="K164">
            <v>25887.579279012789</v>
          </cell>
          <cell r="L164">
            <v>0</v>
          </cell>
          <cell r="M164">
            <v>32394.313930730743</v>
          </cell>
          <cell r="N164">
            <v>0</v>
          </cell>
          <cell r="O164">
            <v>25026.558079129718</v>
          </cell>
          <cell r="P164">
            <v>0</v>
          </cell>
          <cell r="Q164">
            <v>19868.406464293483</v>
          </cell>
          <cell r="R164">
            <v>0</v>
          </cell>
          <cell r="S164">
            <v>27295.30791599043</v>
          </cell>
          <cell r="T164">
            <v>0</v>
          </cell>
          <cell r="U164">
            <v>27037.991155497592</v>
          </cell>
          <cell r="V164">
            <v>0</v>
          </cell>
          <cell r="W164">
            <v>24623.40075910644</v>
          </cell>
          <cell r="X164">
            <v>0</v>
          </cell>
          <cell r="Y164">
            <v>32197.815078358082</v>
          </cell>
          <cell r="Z164">
            <v>0</v>
          </cell>
          <cell r="AA164">
            <v>24529.659763190764</v>
          </cell>
          <cell r="AB164">
            <v>0</v>
          </cell>
          <cell r="AC164" t="e">
            <v>#DIV/0!</v>
          </cell>
        </row>
        <row r="165">
          <cell r="D165" t="str">
            <v>Operating Profit</v>
          </cell>
          <cell r="E165">
            <v>-306441.10941959108</v>
          </cell>
          <cell r="F165">
            <v>0</v>
          </cell>
          <cell r="G165">
            <v>-300044.82789235743</v>
          </cell>
          <cell r="H165">
            <v>0</v>
          </cell>
          <cell r="I165">
            <v>-305027.59685431403</v>
          </cell>
          <cell r="J165">
            <v>0</v>
          </cell>
          <cell r="K165">
            <v>-297414.69117527886</v>
          </cell>
          <cell r="L165">
            <v>0</v>
          </cell>
          <cell r="M165">
            <v>-310220.41936812643</v>
          </cell>
          <cell r="N165">
            <v>0</v>
          </cell>
          <cell r="O165">
            <v>-302139.75388477481</v>
          </cell>
          <cell r="P165">
            <v>0</v>
          </cell>
          <cell r="Q165">
            <v>-291395.51836055954</v>
          </cell>
          <cell r="R165">
            <v>0</v>
          </cell>
          <cell r="S165">
            <v>-303376.5397962865</v>
          </cell>
          <cell r="T165">
            <v>0</v>
          </cell>
          <cell r="U165">
            <v>-301645.39779824356</v>
          </cell>
          <cell r="V165">
            <v>0</v>
          </cell>
          <cell r="W165">
            <v>-300906.49965997122</v>
          </cell>
          <cell r="X165">
            <v>0</v>
          </cell>
          <cell r="Y165">
            <v>-308687.1222260404</v>
          </cell>
          <cell r="Z165">
            <v>0</v>
          </cell>
          <cell r="AA165">
            <v>-300452.43235385465</v>
          </cell>
          <cell r="AB165">
            <v>0</v>
          </cell>
          <cell r="AC165" t="e">
            <v>#DIV/0!</v>
          </cell>
          <cell r="AE165" t="str">
            <v>Operating Profit</v>
          </cell>
        </row>
        <row r="167">
          <cell r="C167" t="str">
            <v>Other Income</v>
          </cell>
          <cell r="AD167" t="str">
            <v>Other Income</v>
          </cell>
        </row>
        <row r="168">
          <cell r="D168" t="str">
            <v>H.D</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t="e">
            <v>#DIV/0!</v>
          </cell>
          <cell r="AE168" t="str">
            <v>H.D</v>
          </cell>
        </row>
        <row r="169">
          <cell r="D169" t="str">
            <v>Others</v>
          </cell>
          <cell r="E169">
            <v>18021.978021978022</v>
          </cell>
          <cell r="F169">
            <v>0</v>
          </cell>
          <cell r="G169">
            <v>15045.871559633028</v>
          </cell>
          <cell r="H169">
            <v>0</v>
          </cell>
          <cell r="I169">
            <v>14629.794826048172</v>
          </cell>
          <cell r="J169">
            <v>0</v>
          </cell>
          <cell r="K169">
            <v>5120</v>
          </cell>
          <cell r="L169">
            <v>0</v>
          </cell>
          <cell r="M169">
            <v>7356.3218390804595</v>
          </cell>
          <cell r="N169">
            <v>0</v>
          </cell>
          <cell r="O169">
            <v>7103.2186459489458</v>
          </cell>
          <cell r="P169">
            <v>0</v>
          </cell>
          <cell r="Q169">
            <v>5120</v>
          </cell>
          <cell r="R169">
            <v>0</v>
          </cell>
          <cell r="S169">
            <v>6736.8421052631575</v>
          </cell>
          <cell r="T169">
            <v>0</v>
          </cell>
          <cell r="U169">
            <v>6213.5922330097092</v>
          </cell>
          <cell r="V169">
            <v>0</v>
          </cell>
          <cell r="W169">
            <v>6808.510638297872</v>
          </cell>
          <cell r="X169">
            <v>0</v>
          </cell>
          <cell r="Y169">
            <v>6881.7204301075271</v>
          </cell>
          <cell r="Z169">
            <v>0</v>
          </cell>
          <cell r="AA169">
            <v>6680.5845511482257</v>
          </cell>
          <cell r="AB169">
            <v>0</v>
          </cell>
          <cell r="AC169" t="e">
            <v>#DIV/0!</v>
          </cell>
          <cell r="AE169" t="str">
            <v>Others</v>
          </cell>
        </row>
        <row r="170">
          <cell r="E170">
            <v>18021.978021978022</v>
          </cell>
          <cell r="F170">
            <v>0</v>
          </cell>
          <cell r="G170">
            <v>15045.871559633028</v>
          </cell>
          <cell r="H170">
            <v>0</v>
          </cell>
          <cell r="I170">
            <v>14629.794826048172</v>
          </cell>
          <cell r="J170">
            <v>0</v>
          </cell>
          <cell r="K170">
            <v>5120</v>
          </cell>
          <cell r="L170">
            <v>0</v>
          </cell>
          <cell r="M170">
            <v>7356.3218390804595</v>
          </cell>
          <cell r="N170">
            <v>0</v>
          </cell>
          <cell r="O170">
            <v>7103.2186459489458</v>
          </cell>
          <cell r="P170">
            <v>0</v>
          </cell>
          <cell r="Q170">
            <v>5120</v>
          </cell>
          <cell r="R170">
            <v>0</v>
          </cell>
          <cell r="S170">
            <v>6736.8421052631575</v>
          </cell>
          <cell r="T170">
            <v>0</v>
          </cell>
          <cell r="U170">
            <v>6213.5922330097092</v>
          </cell>
          <cell r="V170">
            <v>0</v>
          </cell>
          <cell r="W170">
            <v>6808.510638297872</v>
          </cell>
          <cell r="X170">
            <v>0</v>
          </cell>
          <cell r="Y170">
            <v>6881.7204301075271</v>
          </cell>
          <cell r="Z170">
            <v>0</v>
          </cell>
          <cell r="AA170">
            <v>6680.5845511482257</v>
          </cell>
          <cell r="AB170">
            <v>0</v>
          </cell>
          <cell r="AC170" t="e">
            <v>#DIV/0!</v>
          </cell>
        </row>
        <row r="172">
          <cell r="C172" t="str">
            <v>Profit / (Loss) before tax</v>
          </cell>
          <cell r="E172">
            <v>-288419.13139761309</v>
          </cell>
          <cell r="F172">
            <v>0</v>
          </cell>
          <cell r="G172">
            <v>-284998.95633272443</v>
          </cell>
          <cell r="H172">
            <v>0</v>
          </cell>
          <cell r="I172">
            <v>-290397.80202826584</v>
          </cell>
          <cell r="J172">
            <v>0</v>
          </cell>
          <cell r="K172">
            <v>-292294.69117527886</v>
          </cell>
          <cell r="L172">
            <v>0</v>
          </cell>
          <cell r="M172">
            <v>-302864.09752904595</v>
          </cell>
          <cell r="N172">
            <v>0</v>
          </cell>
          <cell r="O172">
            <v>-295036.53523882583</v>
          </cell>
          <cell r="P172">
            <v>0</v>
          </cell>
          <cell r="Q172">
            <v>-286275.51836055954</v>
          </cell>
          <cell r="R172">
            <v>0</v>
          </cell>
          <cell r="S172">
            <v>-296639.69769102335</v>
          </cell>
          <cell r="T172">
            <v>0</v>
          </cell>
          <cell r="U172">
            <v>-295431.80556523387</v>
          </cell>
          <cell r="V172">
            <v>0</v>
          </cell>
          <cell r="W172">
            <v>-294097.98902167333</v>
          </cell>
          <cell r="X172">
            <v>0</v>
          </cell>
          <cell r="Y172">
            <v>-301805.40179593285</v>
          </cell>
          <cell r="Z172">
            <v>0</v>
          </cell>
          <cell r="AA172">
            <v>-293771.84780270641</v>
          </cell>
          <cell r="AB172">
            <v>0</v>
          </cell>
          <cell r="AC172" t="e">
            <v>#DIV/0!</v>
          </cell>
          <cell r="AD172" t="str">
            <v>Profit before tax</v>
          </cell>
        </row>
        <row r="174">
          <cell r="C174" t="str">
            <v>Taxation</v>
          </cell>
          <cell r="AD174" t="str">
            <v>Taxation</v>
          </cell>
        </row>
        <row r="175">
          <cell r="D175" t="str">
            <v>Current</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t="e">
            <v>#DIV/0!</v>
          </cell>
          <cell r="AE175" t="str">
            <v>Current</v>
          </cell>
        </row>
        <row r="176">
          <cell r="D176" t="str">
            <v>Deferred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t="e">
            <v>#DIV/0!</v>
          </cell>
          <cell r="AE176" t="str">
            <v>Deferred</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t="e">
            <v>#DIV/0!</v>
          </cell>
        </row>
        <row r="179">
          <cell r="C179" t="str">
            <v>Net Profit after taxation</v>
          </cell>
          <cell r="E179">
            <v>6</v>
          </cell>
          <cell r="F179">
            <v>0</v>
          </cell>
          <cell r="G179">
            <v>-284998.95633272443</v>
          </cell>
          <cell r="H179">
            <v>0</v>
          </cell>
          <cell r="I179">
            <v>-290397.80202826584</v>
          </cell>
          <cell r="J179">
            <v>0</v>
          </cell>
          <cell r="K179">
            <v>-292294.69117527886</v>
          </cell>
          <cell r="L179">
            <v>0</v>
          </cell>
          <cell r="M179">
            <v>-302864.09752904595</v>
          </cell>
          <cell r="N179">
            <v>0</v>
          </cell>
          <cell r="O179">
            <v>-295036.53523882583</v>
          </cell>
          <cell r="P179">
            <v>0</v>
          </cell>
          <cell r="Q179">
            <v>-286275.51836055954</v>
          </cell>
          <cell r="R179">
            <v>0</v>
          </cell>
          <cell r="S179">
            <v>-296639.69769102335</v>
          </cell>
          <cell r="T179">
            <v>0</v>
          </cell>
          <cell r="U179">
            <v>-295431.80556523387</v>
          </cell>
          <cell r="V179">
            <v>0</v>
          </cell>
          <cell r="W179">
            <v>-294097.98902167333</v>
          </cell>
          <cell r="X179">
            <v>0</v>
          </cell>
          <cell r="Y179">
            <v>-301805.40179593285</v>
          </cell>
          <cell r="Z179">
            <v>0</v>
          </cell>
          <cell r="AA179">
            <v>-293771.84780270641</v>
          </cell>
          <cell r="AB179">
            <v>0</v>
          </cell>
          <cell r="AC179" t="e">
            <v>#DIV/0!</v>
          </cell>
          <cell r="AD179" t="str">
            <v>Net Profit after taxation</v>
          </cell>
        </row>
        <row r="182">
          <cell r="AC182" t="str">
            <v>GLI</v>
          </cell>
        </row>
        <row r="183">
          <cell r="E183">
            <v>37438</v>
          </cell>
          <cell r="G183">
            <v>37469</v>
          </cell>
          <cell r="I183">
            <v>37500</v>
          </cell>
          <cell r="K183">
            <v>37531</v>
          </cell>
          <cell r="M183">
            <v>37562</v>
          </cell>
          <cell r="O183">
            <v>37593</v>
          </cell>
          <cell r="Q183">
            <v>37624</v>
          </cell>
          <cell r="S183">
            <v>37655</v>
          </cell>
          <cell r="U183">
            <v>37686</v>
          </cell>
          <cell r="W183">
            <v>37717</v>
          </cell>
          <cell r="Y183">
            <v>37748</v>
          </cell>
          <cell r="AA183">
            <v>37779</v>
          </cell>
          <cell r="AC183" t="str">
            <v>Yearly</v>
          </cell>
        </row>
        <row r="184">
          <cell r="D184" t="str">
            <v>GLI</v>
          </cell>
          <cell r="E184" t="str">
            <v>Per Unit</v>
          </cell>
          <cell r="F184" t="str">
            <v>Total</v>
          </cell>
          <cell r="G184" t="str">
            <v>Per Unit</v>
          </cell>
          <cell r="H184" t="str">
            <v>Total</v>
          </cell>
          <cell r="I184" t="str">
            <v>Per Unit</v>
          </cell>
          <cell r="J184" t="str">
            <v>Total</v>
          </cell>
          <cell r="K184" t="str">
            <v>Per Unit</v>
          </cell>
          <cell r="L184" t="str">
            <v>Total</v>
          </cell>
          <cell r="M184" t="str">
            <v>Per Unit</v>
          </cell>
          <cell r="N184" t="str">
            <v>Total</v>
          </cell>
          <cell r="O184" t="str">
            <v>Per Unit</v>
          </cell>
          <cell r="P184" t="str">
            <v>Total</v>
          </cell>
          <cell r="Q184" t="str">
            <v>Per Unit</v>
          </cell>
          <cell r="R184" t="str">
            <v>Total</v>
          </cell>
          <cell r="S184" t="str">
            <v>Per Unit</v>
          </cell>
          <cell r="T184" t="str">
            <v>Total</v>
          </cell>
          <cell r="U184" t="str">
            <v>Per Unit</v>
          </cell>
          <cell r="V184" t="str">
            <v>Total</v>
          </cell>
          <cell r="W184" t="str">
            <v>Per Unit</v>
          </cell>
          <cell r="X184" t="str">
            <v>Total</v>
          </cell>
          <cell r="Y184" t="str">
            <v>Per Unit</v>
          </cell>
          <cell r="Z184" t="str">
            <v>Total</v>
          </cell>
          <cell r="AA184" t="str">
            <v>Per Unit</v>
          </cell>
          <cell r="AB184" t="str">
            <v>Total</v>
          </cell>
          <cell r="AC184" t="str">
            <v>Average</v>
          </cell>
          <cell r="AD184">
            <v>0</v>
          </cell>
          <cell r="AE184" t="str">
            <v>GL</v>
          </cell>
        </row>
        <row r="186">
          <cell r="C186" t="str">
            <v>Sales Units</v>
          </cell>
          <cell r="E186">
            <v>1</v>
          </cell>
          <cell r="F186">
            <v>90</v>
          </cell>
          <cell r="G186">
            <v>1</v>
          </cell>
          <cell r="H186">
            <v>90</v>
          </cell>
          <cell r="I186">
            <v>1</v>
          </cell>
          <cell r="J186">
            <v>90</v>
          </cell>
          <cell r="K186">
            <v>1</v>
          </cell>
          <cell r="L186">
            <v>100</v>
          </cell>
          <cell r="M186">
            <v>1</v>
          </cell>
          <cell r="N186">
            <v>70</v>
          </cell>
          <cell r="O186">
            <v>1</v>
          </cell>
          <cell r="P186">
            <v>70</v>
          </cell>
          <cell r="Q186">
            <v>1</v>
          </cell>
          <cell r="R186">
            <v>100</v>
          </cell>
          <cell r="S186">
            <v>1</v>
          </cell>
          <cell r="T186">
            <v>80</v>
          </cell>
          <cell r="U186">
            <v>1</v>
          </cell>
          <cell r="V186">
            <v>60</v>
          </cell>
          <cell r="W186">
            <v>1</v>
          </cell>
          <cell r="X186">
            <v>70</v>
          </cell>
          <cell r="Y186">
            <v>1</v>
          </cell>
          <cell r="Z186">
            <v>70</v>
          </cell>
          <cell r="AA186">
            <v>1</v>
          </cell>
          <cell r="AB186">
            <v>70</v>
          </cell>
          <cell r="AC186">
            <v>960</v>
          </cell>
          <cell r="AD186" t="str">
            <v>Sales Units</v>
          </cell>
        </row>
        <row r="188">
          <cell r="C188" t="str">
            <v>Selling Price</v>
          </cell>
          <cell r="E188">
            <v>939000</v>
          </cell>
          <cell r="F188">
            <v>84510000</v>
          </cell>
          <cell r="G188">
            <v>939000</v>
          </cell>
          <cell r="H188">
            <v>84510000</v>
          </cell>
          <cell r="I188">
            <v>939000</v>
          </cell>
          <cell r="J188">
            <v>84510000</v>
          </cell>
          <cell r="K188">
            <v>939000</v>
          </cell>
          <cell r="L188">
            <v>93900000</v>
          </cell>
          <cell r="M188">
            <v>939000</v>
          </cell>
          <cell r="N188">
            <v>65730000</v>
          </cell>
          <cell r="O188">
            <v>939000</v>
          </cell>
          <cell r="P188">
            <v>65730000</v>
          </cell>
          <cell r="Q188">
            <v>939000</v>
          </cell>
          <cell r="R188">
            <v>93900000</v>
          </cell>
          <cell r="S188">
            <v>939000</v>
          </cell>
          <cell r="T188">
            <v>75120000</v>
          </cell>
          <cell r="U188">
            <v>939000</v>
          </cell>
          <cell r="V188">
            <v>56340000</v>
          </cell>
          <cell r="W188">
            <v>939000</v>
          </cell>
          <cell r="X188">
            <v>65730000</v>
          </cell>
          <cell r="Y188">
            <v>939000</v>
          </cell>
          <cell r="Z188">
            <v>65730000</v>
          </cell>
          <cell r="AA188">
            <v>939000</v>
          </cell>
          <cell r="AB188">
            <v>65730000</v>
          </cell>
          <cell r="AC188">
            <v>939000</v>
          </cell>
          <cell r="AD188" t="str">
            <v>Selling Price</v>
          </cell>
        </row>
        <row r="189">
          <cell r="C189" t="str">
            <v>Less: Dealer commission</v>
          </cell>
          <cell r="E189">
            <v>-20000</v>
          </cell>
          <cell r="F189">
            <v>-1800000</v>
          </cell>
          <cell r="G189">
            <v>-20000</v>
          </cell>
          <cell r="H189">
            <v>-1800000</v>
          </cell>
          <cell r="I189">
            <v>-20000</v>
          </cell>
          <cell r="J189">
            <v>-1800000</v>
          </cell>
          <cell r="K189">
            <v>-20000</v>
          </cell>
          <cell r="L189">
            <v>-2000000</v>
          </cell>
          <cell r="M189">
            <v>-20000</v>
          </cell>
          <cell r="N189">
            <v>-1400000</v>
          </cell>
          <cell r="O189">
            <v>-20000</v>
          </cell>
          <cell r="P189">
            <v>-1400000</v>
          </cell>
          <cell r="Q189">
            <v>-20000</v>
          </cell>
          <cell r="R189">
            <v>-2000000</v>
          </cell>
          <cell r="S189">
            <v>-20000</v>
          </cell>
          <cell r="T189">
            <v>-1600000</v>
          </cell>
          <cell r="U189">
            <v>-20000</v>
          </cell>
          <cell r="V189">
            <v>-1200000</v>
          </cell>
          <cell r="W189">
            <v>-20000</v>
          </cell>
          <cell r="X189">
            <v>-1400000</v>
          </cell>
          <cell r="Y189">
            <v>-20000</v>
          </cell>
          <cell r="Z189">
            <v>-1400000</v>
          </cell>
          <cell r="AA189">
            <v>-20000</v>
          </cell>
          <cell r="AB189">
            <v>-1400000</v>
          </cell>
          <cell r="AC189">
            <v>-20000</v>
          </cell>
          <cell r="AD189" t="str">
            <v>Less: Dealer commission</v>
          </cell>
        </row>
        <row r="190">
          <cell r="D190" t="str">
            <v xml:space="preserve">  Sales tax</v>
          </cell>
          <cell r="E190">
            <v>-122478.26086956522</v>
          </cell>
          <cell r="F190">
            <v>-11023043.478260869</v>
          </cell>
          <cell r="G190">
            <v>-122478.26086956522</v>
          </cell>
          <cell r="H190">
            <v>-11023043.478260869</v>
          </cell>
          <cell r="I190">
            <v>-122478.26086956522</v>
          </cell>
          <cell r="J190">
            <v>-11023043.478260869</v>
          </cell>
          <cell r="K190">
            <v>-122478.26086956522</v>
          </cell>
          <cell r="L190">
            <v>-12247826.086956521</v>
          </cell>
          <cell r="M190">
            <v>-122478.26086956522</v>
          </cell>
          <cell r="N190">
            <v>-8573478.2608695645</v>
          </cell>
          <cell r="O190">
            <v>-122478.26086956522</v>
          </cell>
          <cell r="P190">
            <v>-8573478.2608695645</v>
          </cell>
          <cell r="Q190">
            <v>-122478.26086956522</v>
          </cell>
          <cell r="R190">
            <v>-12247826.086956521</v>
          </cell>
          <cell r="S190">
            <v>-122478.26086956522</v>
          </cell>
          <cell r="T190">
            <v>-9798260.8695652168</v>
          </cell>
          <cell r="U190">
            <v>-122478.26086956522</v>
          </cell>
          <cell r="V190">
            <v>-7348695.6521739131</v>
          </cell>
          <cell r="W190">
            <v>-122478.26086956522</v>
          </cell>
          <cell r="X190">
            <v>-8573478.2608695645</v>
          </cell>
          <cell r="Y190">
            <v>-122478.26086956522</v>
          </cell>
          <cell r="Z190">
            <v>-8573478.2608695645</v>
          </cell>
          <cell r="AA190">
            <v>-122478.26086956522</v>
          </cell>
          <cell r="AB190">
            <v>-8573478.2608695645</v>
          </cell>
          <cell r="AC190">
            <v>-122478.2608695652</v>
          </cell>
          <cell r="AE190" t="str">
            <v xml:space="preserve">  Sales tax</v>
          </cell>
        </row>
        <row r="191">
          <cell r="C191" t="str">
            <v>Net Sales</v>
          </cell>
          <cell r="E191">
            <v>796521.73913043481</v>
          </cell>
          <cell r="F191">
            <v>71686956.521739125</v>
          </cell>
          <cell r="G191">
            <v>796521.73913043481</v>
          </cell>
          <cell r="H191">
            <v>71686956.521739125</v>
          </cell>
          <cell r="I191">
            <v>796521.73913043481</v>
          </cell>
          <cell r="J191">
            <v>71686956.521739125</v>
          </cell>
          <cell r="K191">
            <v>796521.73913043481</v>
          </cell>
          <cell r="L191">
            <v>79652173.913043484</v>
          </cell>
          <cell r="M191">
            <v>796521.73913043481</v>
          </cell>
          <cell r="N191">
            <v>55756521.739130437</v>
          </cell>
          <cell r="O191">
            <v>796521.73913043481</v>
          </cell>
          <cell r="P191">
            <v>55756521.739130437</v>
          </cell>
          <cell r="Q191">
            <v>796521.73913043481</v>
          </cell>
          <cell r="R191">
            <v>79652173.913043484</v>
          </cell>
          <cell r="S191">
            <v>796521.73913043481</v>
          </cell>
          <cell r="T191">
            <v>63721739.130434781</v>
          </cell>
          <cell r="U191">
            <v>796521.73913043481</v>
          </cell>
          <cell r="V191">
            <v>47791304.347826086</v>
          </cell>
          <cell r="W191">
            <v>796521.73913043481</v>
          </cell>
          <cell r="X191">
            <v>55756521.739130437</v>
          </cell>
          <cell r="Y191">
            <v>796521.73913043481</v>
          </cell>
          <cell r="Z191">
            <v>55756521.739130437</v>
          </cell>
          <cell r="AA191">
            <v>796521.73913043481</v>
          </cell>
          <cell r="AB191">
            <v>55756521.739130437</v>
          </cell>
          <cell r="AC191">
            <v>796521.73913043481</v>
          </cell>
          <cell r="AD191" t="str">
            <v>Net Sales</v>
          </cell>
          <cell r="AE191">
            <v>764660869.56521749</v>
          </cell>
        </row>
        <row r="193">
          <cell r="C193" t="str">
            <v>Variable Cost of Sales</v>
          </cell>
          <cell r="AD193" t="str">
            <v>Variable Cost of Sales</v>
          </cell>
        </row>
        <row r="194">
          <cell r="D194" t="str">
            <v>CKD Cost</v>
          </cell>
          <cell r="E194">
            <v>314720.61490225716</v>
          </cell>
          <cell r="F194">
            <v>28324855.341203146</v>
          </cell>
          <cell r="G194">
            <v>314720.61490225716</v>
          </cell>
          <cell r="H194">
            <v>28324855.341203146</v>
          </cell>
          <cell r="I194">
            <v>314720.61490225716</v>
          </cell>
          <cell r="J194">
            <v>28324855.341203146</v>
          </cell>
          <cell r="K194">
            <v>309865.78898263606</v>
          </cell>
          <cell r="L194">
            <v>30986578.898263607</v>
          </cell>
          <cell r="M194">
            <v>309865.78898263606</v>
          </cell>
          <cell r="N194">
            <v>21690605.228784524</v>
          </cell>
          <cell r="O194">
            <v>309865.78898263606</v>
          </cell>
          <cell r="P194">
            <v>21690605.228784524</v>
          </cell>
          <cell r="Q194">
            <v>309865.78898263606</v>
          </cell>
          <cell r="R194">
            <v>30986578.898263607</v>
          </cell>
          <cell r="S194">
            <v>309865.78898263606</v>
          </cell>
          <cell r="T194">
            <v>24789263.118610885</v>
          </cell>
          <cell r="U194">
            <v>309865.78898263606</v>
          </cell>
          <cell r="V194">
            <v>18591947.338958163</v>
          </cell>
          <cell r="W194">
            <v>309865.78898263606</v>
          </cell>
          <cell r="X194">
            <v>21690605.228784524</v>
          </cell>
          <cell r="Y194">
            <v>309865.78898263606</v>
          </cell>
          <cell r="Z194">
            <v>21690605.228784524</v>
          </cell>
          <cell r="AA194">
            <v>309865.78898263606</v>
          </cell>
          <cell r="AB194">
            <v>21690605.228784524</v>
          </cell>
          <cell r="AC194">
            <v>311231.2087725295</v>
          </cell>
          <cell r="AE194" t="str">
            <v>CKD Cost</v>
          </cell>
          <cell r="AF194">
            <v>298781960.4216283</v>
          </cell>
        </row>
        <row r="195">
          <cell r="D195" t="str">
            <v>Vendor parts</v>
          </cell>
          <cell r="E195">
            <v>208301</v>
          </cell>
          <cell r="F195">
            <v>18747090</v>
          </cell>
          <cell r="G195">
            <v>208301</v>
          </cell>
          <cell r="H195">
            <v>18747090</v>
          </cell>
          <cell r="I195">
            <v>208301</v>
          </cell>
          <cell r="J195">
            <v>18747090</v>
          </cell>
          <cell r="K195">
            <v>208301</v>
          </cell>
          <cell r="L195">
            <v>20830100</v>
          </cell>
          <cell r="M195">
            <v>208301</v>
          </cell>
          <cell r="N195">
            <v>14581070</v>
          </cell>
          <cell r="O195">
            <v>208301</v>
          </cell>
          <cell r="P195">
            <v>14581070</v>
          </cell>
          <cell r="Q195">
            <v>207970</v>
          </cell>
          <cell r="R195">
            <v>20797000</v>
          </cell>
          <cell r="S195">
            <v>207970</v>
          </cell>
          <cell r="T195">
            <v>16637600</v>
          </cell>
          <cell r="U195">
            <v>207970</v>
          </cell>
          <cell r="V195">
            <v>12478200</v>
          </cell>
          <cell r="W195">
            <v>207970</v>
          </cell>
          <cell r="X195">
            <v>14557900</v>
          </cell>
          <cell r="Y195">
            <v>207970</v>
          </cell>
          <cell r="Z195">
            <v>14557900</v>
          </cell>
          <cell r="AA195">
            <v>207970</v>
          </cell>
          <cell r="AB195">
            <v>14557900</v>
          </cell>
          <cell r="AC195">
            <v>208145.84375</v>
          </cell>
          <cell r="AE195" t="str">
            <v>Vendor parts</v>
          </cell>
          <cell r="AF195">
            <v>199820010</v>
          </cell>
        </row>
        <row r="196">
          <cell r="D196" t="str">
            <v>Multi Source Parts</v>
          </cell>
          <cell r="E196">
            <v>134303.26995000002</v>
          </cell>
          <cell r="F196">
            <v>12087294.295500001</v>
          </cell>
          <cell r="G196">
            <v>134303.26995000002</v>
          </cell>
          <cell r="H196">
            <v>12087294.295500001</v>
          </cell>
          <cell r="I196">
            <v>134303.26995000002</v>
          </cell>
          <cell r="J196">
            <v>12087294.295500001</v>
          </cell>
          <cell r="K196">
            <v>134303.26995000002</v>
          </cell>
          <cell r="L196">
            <v>13430326.995000001</v>
          </cell>
          <cell r="M196">
            <v>134303.26995000002</v>
          </cell>
          <cell r="N196">
            <v>9401228.8965000007</v>
          </cell>
          <cell r="O196">
            <v>134303.26995000002</v>
          </cell>
          <cell r="P196">
            <v>9401228.8965000007</v>
          </cell>
          <cell r="Q196">
            <v>134303.26995000002</v>
          </cell>
          <cell r="R196">
            <v>13430326.995000001</v>
          </cell>
          <cell r="S196">
            <v>134303.26995000002</v>
          </cell>
          <cell r="T196">
            <v>10744261.596000001</v>
          </cell>
          <cell r="U196">
            <v>134303.26995000002</v>
          </cell>
          <cell r="V196">
            <v>8058196.1970000006</v>
          </cell>
          <cell r="W196">
            <v>134303.26995000002</v>
          </cell>
          <cell r="X196">
            <v>9401228.8965000007</v>
          </cell>
          <cell r="Y196">
            <v>134303.26995000002</v>
          </cell>
          <cell r="Z196">
            <v>9401228.8965000007</v>
          </cell>
          <cell r="AA196">
            <v>134303.26995000002</v>
          </cell>
          <cell r="AB196">
            <v>9401228.8965000007</v>
          </cell>
          <cell r="AC196">
            <v>134303.26995000002</v>
          </cell>
          <cell r="AE196" t="str">
            <v>Nomi Parts</v>
          </cell>
          <cell r="AF196">
            <v>128931139.15200002</v>
          </cell>
        </row>
        <row r="197">
          <cell r="D197" t="str">
            <v>Paints &amp; Chemicals</v>
          </cell>
          <cell r="E197">
            <v>14743</v>
          </cell>
          <cell r="F197">
            <v>1326870</v>
          </cell>
          <cell r="G197">
            <v>14743</v>
          </cell>
          <cell r="H197">
            <v>1326870</v>
          </cell>
          <cell r="I197">
            <v>14743</v>
          </cell>
          <cell r="J197">
            <v>1326870</v>
          </cell>
          <cell r="K197">
            <v>14743</v>
          </cell>
          <cell r="L197">
            <v>1474300</v>
          </cell>
          <cell r="M197">
            <v>14743</v>
          </cell>
          <cell r="N197">
            <v>1032010</v>
          </cell>
          <cell r="O197">
            <v>14743</v>
          </cell>
          <cell r="P197">
            <v>1032010</v>
          </cell>
          <cell r="Q197">
            <v>14743</v>
          </cell>
          <cell r="R197">
            <v>1474300</v>
          </cell>
          <cell r="S197">
            <v>14743</v>
          </cell>
          <cell r="T197">
            <v>1179440</v>
          </cell>
          <cell r="U197">
            <v>14743</v>
          </cell>
          <cell r="V197">
            <v>884580</v>
          </cell>
          <cell r="W197">
            <v>14743</v>
          </cell>
          <cell r="X197">
            <v>1032010</v>
          </cell>
          <cell r="Y197">
            <v>14743</v>
          </cell>
          <cell r="Z197">
            <v>1032010</v>
          </cell>
          <cell r="AA197">
            <v>14743</v>
          </cell>
          <cell r="AB197">
            <v>1032010</v>
          </cell>
          <cell r="AC197">
            <v>14743</v>
          </cell>
          <cell r="AE197" t="str">
            <v>Paints &amp; Chemicals</v>
          </cell>
          <cell r="AF197">
            <v>14153280</v>
          </cell>
        </row>
        <row r="198">
          <cell r="D198" t="str">
            <v>Consumables</v>
          </cell>
          <cell r="E198">
            <v>5349</v>
          </cell>
          <cell r="F198">
            <v>481410</v>
          </cell>
          <cell r="G198">
            <v>5349</v>
          </cell>
          <cell r="H198">
            <v>481410</v>
          </cell>
          <cell r="I198">
            <v>5349</v>
          </cell>
          <cell r="J198">
            <v>481410</v>
          </cell>
          <cell r="K198">
            <v>5349</v>
          </cell>
          <cell r="L198">
            <v>534900</v>
          </cell>
          <cell r="M198">
            <v>5349</v>
          </cell>
          <cell r="N198">
            <v>374430</v>
          </cell>
          <cell r="O198">
            <v>5349</v>
          </cell>
          <cell r="P198">
            <v>374430</v>
          </cell>
          <cell r="Q198">
            <v>5349</v>
          </cell>
          <cell r="R198">
            <v>534900</v>
          </cell>
          <cell r="S198">
            <v>5349</v>
          </cell>
          <cell r="T198">
            <v>427920</v>
          </cell>
          <cell r="U198">
            <v>5349</v>
          </cell>
          <cell r="V198">
            <v>320940</v>
          </cell>
          <cell r="W198">
            <v>5349</v>
          </cell>
          <cell r="X198">
            <v>374430</v>
          </cell>
          <cell r="Y198">
            <v>5349</v>
          </cell>
          <cell r="Z198">
            <v>374430</v>
          </cell>
          <cell r="AA198">
            <v>5349</v>
          </cell>
          <cell r="AB198">
            <v>374430</v>
          </cell>
          <cell r="AC198">
            <v>5349</v>
          </cell>
          <cell r="AE198" t="str">
            <v>Consumables</v>
          </cell>
          <cell r="AF198">
            <v>5135040</v>
          </cell>
        </row>
        <row r="199">
          <cell r="D199" t="str">
            <v>KD Parts</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E199" t="str">
            <v>KD Parts</v>
          </cell>
          <cell r="AF199">
            <v>0</v>
          </cell>
        </row>
        <row r="200">
          <cell r="D200" t="str">
            <v>Spare parts</v>
          </cell>
          <cell r="E200">
            <v>1002</v>
          </cell>
          <cell r="F200">
            <v>90180</v>
          </cell>
          <cell r="G200">
            <v>1002</v>
          </cell>
          <cell r="H200">
            <v>90180</v>
          </cell>
          <cell r="I200">
            <v>1002</v>
          </cell>
          <cell r="J200">
            <v>90180</v>
          </cell>
          <cell r="K200">
            <v>1002</v>
          </cell>
          <cell r="L200">
            <v>100200</v>
          </cell>
          <cell r="M200">
            <v>1002</v>
          </cell>
          <cell r="N200">
            <v>70140</v>
          </cell>
          <cell r="O200">
            <v>1002</v>
          </cell>
          <cell r="P200">
            <v>70140</v>
          </cell>
          <cell r="Q200">
            <v>1002</v>
          </cell>
          <cell r="R200">
            <v>100200</v>
          </cell>
          <cell r="S200">
            <v>1002</v>
          </cell>
          <cell r="T200">
            <v>80160</v>
          </cell>
          <cell r="U200">
            <v>1002</v>
          </cell>
          <cell r="V200">
            <v>60120</v>
          </cell>
          <cell r="W200">
            <v>1002</v>
          </cell>
          <cell r="X200">
            <v>70140</v>
          </cell>
          <cell r="Y200">
            <v>1002</v>
          </cell>
          <cell r="Z200">
            <v>70140</v>
          </cell>
          <cell r="AA200">
            <v>1002</v>
          </cell>
          <cell r="AB200">
            <v>70140</v>
          </cell>
          <cell r="AC200">
            <v>1002</v>
          </cell>
          <cell r="AE200" t="str">
            <v>Spare parts</v>
          </cell>
          <cell r="AF200">
            <v>961920</v>
          </cell>
        </row>
        <row r="201">
          <cell r="D201" t="str">
            <v>Utilities</v>
          </cell>
          <cell r="E201">
            <v>4030</v>
          </cell>
          <cell r="F201">
            <v>362700</v>
          </cell>
          <cell r="G201">
            <v>4030</v>
          </cell>
          <cell r="H201">
            <v>362700</v>
          </cell>
          <cell r="I201">
            <v>4030</v>
          </cell>
          <cell r="J201">
            <v>362700</v>
          </cell>
          <cell r="K201">
            <v>4030</v>
          </cell>
          <cell r="L201">
            <v>403000</v>
          </cell>
          <cell r="M201">
            <v>4030</v>
          </cell>
          <cell r="N201">
            <v>282100</v>
          </cell>
          <cell r="O201">
            <v>4030</v>
          </cell>
          <cell r="P201">
            <v>282100</v>
          </cell>
          <cell r="Q201">
            <v>4030</v>
          </cell>
          <cell r="R201">
            <v>403000</v>
          </cell>
          <cell r="S201">
            <v>4030</v>
          </cell>
          <cell r="T201">
            <v>322400</v>
          </cell>
          <cell r="U201">
            <v>4030</v>
          </cell>
          <cell r="V201">
            <v>241800</v>
          </cell>
          <cell r="W201">
            <v>4030</v>
          </cell>
          <cell r="X201">
            <v>282100</v>
          </cell>
          <cell r="Y201">
            <v>4030</v>
          </cell>
          <cell r="Z201">
            <v>282100</v>
          </cell>
          <cell r="AA201">
            <v>4030</v>
          </cell>
          <cell r="AB201">
            <v>282100</v>
          </cell>
          <cell r="AC201">
            <v>4030</v>
          </cell>
          <cell r="AE201" t="str">
            <v>Utilites</v>
          </cell>
          <cell r="AF201">
            <v>3868800</v>
          </cell>
        </row>
        <row r="202">
          <cell r="D202" t="str">
            <v>Royalties</v>
          </cell>
          <cell r="E202">
            <v>6987</v>
          </cell>
          <cell r="F202">
            <v>628830</v>
          </cell>
          <cell r="G202">
            <v>6987</v>
          </cell>
          <cell r="H202">
            <v>628830</v>
          </cell>
          <cell r="I202">
            <v>6987</v>
          </cell>
          <cell r="J202">
            <v>628830</v>
          </cell>
          <cell r="K202">
            <v>6987</v>
          </cell>
          <cell r="L202">
            <v>698700</v>
          </cell>
          <cell r="M202">
            <v>6987</v>
          </cell>
          <cell r="N202">
            <v>489090</v>
          </cell>
          <cell r="O202">
            <v>6987</v>
          </cell>
          <cell r="P202">
            <v>489090</v>
          </cell>
          <cell r="Q202">
            <v>6987</v>
          </cell>
          <cell r="R202">
            <v>698700</v>
          </cell>
          <cell r="S202">
            <v>6987</v>
          </cell>
          <cell r="T202">
            <v>558960</v>
          </cell>
          <cell r="U202">
            <v>6987</v>
          </cell>
          <cell r="V202">
            <v>419220</v>
          </cell>
          <cell r="W202">
            <v>6987</v>
          </cell>
          <cell r="X202">
            <v>489090</v>
          </cell>
          <cell r="Y202">
            <v>6987</v>
          </cell>
          <cell r="Z202">
            <v>489090</v>
          </cell>
          <cell r="AA202">
            <v>6987</v>
          </cell>
          <cell r="AB202">
            <v>489090</v>
          </cell>
          <cell r="AC202">
            <v>6987</v>
          </cell>
          <cell r="AE202" t="str">
            <v>Royalty</v>
          </cell>
          <cell r="AF202">
            <v>6707520</v>
          </cell>
        </row>
        <row r="204">
          <cell r="E204">
            <v>689435.88485225721</v>
          </cell>
          <cell r="F204">
            <v>62049229.636703148</v>
          </cell>
          <cell r="G204">
            <v>689435.88485225721</v>
          </cell>
          <cell r="H204">
            <v>62049229.636703148</v>
          </cell>
          <cell r="I204">
            <v>689435.88485225721</v>
          </cell>
          <cell r="J204">
            <v>62049229.636703148</v>
          </cell>
          <cell r="K204">
            <v>684581.05893263605</v>
          </cell>
          <cell r="L204">
            <v>68458105.893263608</v>
          </cell>
          <cell r="M204">
            <v>684581.05893263605</v>
          </cell>
          <cell r="N204">
            <v>47920674.125284523</v>
          </cell>
          <cell r="O204">
            <v>684581.05893263605</v>
          </cell>
          <cell r="P204">
            <v>47920674.125284523</v>
          </cell>
          <cell r="Q204">
            <v>684250.05893263605</v>
          </cell>
          <cell r="R204">
            <v>68425005.893263608</v>
          </cell>
          <cell r="S204">
            <v>684250.05893263605</v>
          </cell>
          <cell r="T204">
            <v>54740004.71461089</v>
          </cell>
          <cell r="U204">
            <v>684250.05893263605</v>
          </cell>
          <cell r="V204">
            <v>41055003.535958163</v>
          </cell>
          <cell r="W204">
            <v>684250.05893263605</v>
          </cell>
          <cell r="X204">
            <v>47897504.125284523</v>
          </cell>
          <cell r="Y204">
            <v>684250.05893263605</v>
          </cell>
          <cell r="Z204">
            <v>47897504.125284523</v>
          </cell>
          <cell r="AA204">
            <v>684250.05893263605</v>
          </cell>
          <cell r="AB204">
            <v>47897504.125284523</v>
          </cell>
          <cell r="AC204">
            <v>685791.32247252949</v>
          </cell>
          <cell r="AF204">
            <v>658359669.57362831</v>
          </cell>
        </row>
        <row r="205">
          <cell r="C205" t="str">
            <v>Contribution Margin</v>
          </cell>
          <cell r="E205">
            <v>107085.85427817761</v>
          </cell>
          <cell r="F205">
            <v>9637726.8850359768</v>
          </cell>
          <cell r="G205">
            <v>107085.85427817761</v>
          </cell>
          <cell r="H205">
            <v>9637726.8850359768</v>
          </cell>
          <cell r="I205">
            <v>107085.85427817761</v>
          </cell>
          <cell r="J205">
            <v>9637726.8850359768</v>
          </cell>
          <cell r="K205">
            <v>111940.68019779876</v>
          </cell>
          <cell r="L205">
            <v>11194068.019779876</v>
          </cell>
          <cell r="M205">
            <v>111940.68019779876</v>
          </cell>
          <cell r="N205">
            <v>7835847.6138459146</v>
          </cell>
          <cell r="O205">
            <v>111940.68019779876</v>
          </cell>
          <cell r="P205">
            <v>7835847.6138459146</v>
          </cell>
          <cell r="Q205">
            <v>112271.68019779876</v>
          </cell>
          <cell r="R205">
            <v>11227168.019779876</v>
          </cell>
          <cell r="S205">
            <v>112271.68019779876</v>
          </cell>
          <cell r="T205">
            <v>8981734.4158238918</v>
          </cell>
          <cell r="U205">
            <v>112271.68019779876</v>
          </cell>
          <cell r="V205">
            <v>6736300.8118679225</v>
          </cell>
          <cell r="W205">
            <v>112271.68019779876</v>
          </cell>
          <cell r="X205">
            <v>7859017.6138459146</v>
          </cell>
          <cell r="Y205">
            <v>112271.68019779876</v>
          </cell>
          <cell r="Z205">
            <v>7859017.6138459146</v>
          </cell>
          <cell r="AA205">
            <v>112271.68019779876</v>
          </cell>
          <cell r="AB205">
            <v>7859017.6138459146</v>
          </cell>
          <cell r="AC205">
            <v>110730.41665790533</v>
          </cell>
          <cell r="AD205" t="str">
            <v>Contribution Margin</v>
          </cell>
        </row>
        <row r="207">
          <cell r="C207" t="str">
            <v>Production cost</v>
          </cell>
          <cell r="AD207" t="str">
            <v>Production cost</v>
          </cell>
        </row>
        <row r="208">
          <cell r="D208" t="str">
            <v xml:space="preserve">Salaries &amp; Wages </v>
          </cell>
          <cell r="E208">
            <v>5330.971806841444</v>
          </cell>
          <cell r="F208">
            <v>479787.46261572995</v>
          </cell>
          <cell r="G208">
            <v>4450.6278387391867</v>
          </cell>
          <cell r="H208">
            <v>400556.50548652682</v>
          </cell>
          <cell r="I208">
            <v>4327.5507084975143</v>
          </cell>
          <cell r="J208">
            <v>389479.56376477628</v>
          </cell>
          <cell r="K208">
            <v>3880.9474753805712</v>
          </cell>
          <cell r="L208">
            <v>388094.7475380571</v>
          </cell>
          <cell r="M208">
            <v>5576.0739588801307</v>
          </cell>
          <cell r="N208">
            <v>390325.17712160916</v>
          </cell>
          <cell r="O208">
            <v>5384.2223576312035</v>
          </cell>
          <cell r="P208">
            <v>376895.56503418426</v>
          </cell>
          <cell r="Q208">
            <v>3880.9474753805712</v>
          </cell>
          <cell r="R208">
            <v>388094.7475380571</v>
          </cell>
          <cell r="S208">
            <v>5106.5098360270676</v>
          </cell>
          <cell r="T208">
            <v>408520.78688216541</v>
          </cell>
          <cell r="U208">
            <v>4709.8877128404993</v>
          </cell>
          <cell r="V208">
            <v>282593.26277042995</v>
          </cell>
          <cell r="W208">
            <v>5160.8344087507594</v>
          </cell>
          <cell r="X208">
            <v>361258.40861255315</v>
          </cell>
          <cell r="Y208">
            <v>5216.3272518556068</v>
          </cell>
          <cell r="Z208">
            <v>365142.90762989246</v>
          </cell>
          <cell r="AA208">
            <v>5063.8667476260061</v>
          </cell>
          <cell r="AB208">
            <v>354470.67233382043</v>
          </cell>
          <cell r="AC208">
            <v>4776.2706326331272</v>
          </cell>
          <cell r="AE208" t="str">
            <v xml:space="preserve">Salaries &amp; Wages </v>
          </cell>
        </row>
        <row r="209">
          <cell r="D209" t="str">
            <v xml:space="preserve">Utilities </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E209" t="str">
            <v xml:space="preserve">Utilities </v>
          </cell>
        </row>
        <row r="210">
          <cell r="D210" t="str">
            <v>Depreciation</v>
          </cell>
          <cell r="E210">
            <v>11150.091575091576</v>
          </cell>
          <cell r="F210">
            <v>1003508.2417582418</v>
          </cell>
          <cell r="G210">
            <v>9308.7920489296648</v>
          </cell>
          <cell r="H210">
            <v>837791.28440366988</v>
          </cell>
          <cell r="I210">
            <v>9051.3678263455258</v>
          </cell>
          <cell r="J210">
            <v>814623.10437109729</v>
          </cell>
          <cell r="K210">
            <v>8117.2666666666673</v>
          </cell>
          <cell r="L210">
            <v>811726.66666666674</v>
          </cell>
          <cell r="M210">
            <v>11662.739463601532</v>
          </cell>
          <cell r="N210">
            <v>816391.76245210727</v>
          </cell>
          <cell r="O210">
            <v>11261.468738438773</v>
          </cell>
          <cell r="P210">
            <v>788302.81169071409</v>
          </cell>
          <cell r="Q210">
            <v>8117.2666666666673</v>
          </cell>
          <cell r="R210">
            <v>811726.66666666674</v>
          </cell>
          <cell r="S210">
            <v>10680.614035087719</v>
          </cell>
          <cell r="T210">
            <v>854449.12280701753</v>
          </cell>
          <cell r="U210">
            <v>9851.0517799352765</v>
          </cell>
          <cell r="V210">
            <v>591063.10679611657</v>
          </cell>
          <cell r="W210">
            <v>10794.237588652482</v>
          </cell>
          <cell r="X210">
            <v>755596.6312056738</v>
          </cell>
          <cell r="Y210">
            <v>10910.304659498208</v>
          </cell>
          <cell r="Z210">
            <v>763721.3261648746</v>
          </cell>
          <cell r="AA210">
            <v>10591.423103688239</v>
          </cell>
          <cell r="AB210">
            <v>741399.61725817679</v>
          </cell>
          <cell r="AC210">
            <v>9989.8961898343987</v>
          </cell>
          <cell r="AE210" t="str">
            <v>Depreciation</v>
          </cell>
        </row>
        <row r="211">
          <cell r="D211" t="str">
            <v xml:space="preserve">Other Factory overhead </v>
          </cell>
          <cell r="E211">
            <v>3328.5244606883934</v>
          </cell>
          <cell r="F211">
            <v>299567.20146195544</v>
          </cell>
          <cell r="G211">
            <v>2778.859870849943</v>
          </cell>
          <cell r="H211">
            <v>250097.38837649487</v>
          </cell>
          <cell r="I211">
            <v>2702.0136121556093</v>
          </cell>
          <cell r="J211">
            <v>243181.22509400483</v>
          </cell>
          <cell r="K211">
            <v>2423.1658073811504</v>
          </cell>
          <cell r="L211">
            <v>242316.58073811504</v>
          </cell>
          <cell r="M211">
            <v>3481.5600680763655</v>
          </cell>
          <cell r="N211">
            <v>243709.20476534558</v>
          </cell>
          <cell r="O211">
            <v>3361.7727627374452</v>
          </cell>
          <cell r="P211">
            <v>235324.09339162117</v>
          </cell>
          <cell r="Q211">
            <v>2423.1658073811504</v>
          </cell>
          <cell r="R211">
            <v>242316.58073811504</v>
          </cell>
          <cell r="S211">
            <v>3188.3760623436192</v>
          </cell>
          <cell r="T211">
            <v>255070.08498748954</v>
          </cell>
          <cell r="U211">
            <v>2940.735203132464</v>
          </cell>
          <cell r="V211">
            <v>176444.11218794785</v>
          </cell>
          <cell r="W211">
            <v>3222.2949566238703</v>
          </cell>
          <cell r="X211">
            <v>225560.64696367094</v>
          </cell>
          <cell r="Y211">
            <v>3256.9432894907936</v>
          </cell>
          <cell r="Z211">
            <v>227986.03026435556</v>
          </cell>
          <cell r="AA211">
            <v>3161.7507925119394</v>
          </cell>
          <cell r="AB211">
            <v>221322.55547583575</v>
          </cell>
          <cell r="AC211">
            <v>2982.1830254634915</v>
          </cell>
          <cell r="AE211" t="str">
            <v xml:space="preserve">Other Factory overhead </v>
          </cell>
        </row>
        <row r="212">
          <cell r="D212" t="str">
            <v>Running Royalty</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E212" t="str">
            <v>Running Royalty</v>
          </cell>
        </row>
        <row r="213">
          <cell r="E213">
            <v>19809.587842621411</v>
          </cell>
          <cell r="F213">
            <v>1782862.9058359272</v>
          </cell>
          <cell r="G213">
            <v>16538.279758518795</v>
          </cell>
          <cell r="H213">
            <v>1488445.1782666915</v>
          </cell>
          <cell r="I213">
            <v>16080.93214699865</v>
          </cell>
          <cell r="J213">
            <v>1447283.8932298783</v>
          </cell>
          <cell r="K213">
            <v>14421.379949428388</v>
          </cell>
          <cell r="L213">
            <v>1442137.994942839</v>
          </cell>
          <cell r="M213">
            <v>20720.373490558028</v>
          </cell>
          <cell r="N213">
            <v>1450426.144339062</v>
          </cell>
          <cell r="O213">
            <v>20007.463858807419</v>
          </cell>
          <cell r="P213">
            <v>1400522.4701165196</v>
          </cell>
          <cell r="Q213">
            <v>14421.379949428388</v>
          </cell>
          <cell r="R213">
            <v>1442137.994942839</v>
          </cell>
          <cell r="S213">
            <v>18975.499933458406</v>
          </cell>
          <cell r="T213">
            <v>1518039.9946766724</v>
          </cell>
          <cell r="U213">
            <v>17501.674695908237</v>
          </cell>
          <cell r="V213">
            <v>1050100.4817544944</v>
          </cell>
          <cell r="W213">
            <v>19177.366954027111</v>
          </cell>
          <cell r="X213">
            <v>1342415.6867818977</v>
          </cell>
          <cell r="Y213">
            <v>19383.575200844611</v>
          </cell>
          <cell r="Z213">
            <v>1356850.2640591224</v>
          </cell>
          <cell r="AA213">
            <v>18817.040643826185</v>
          </cell>
          <cell r="AB213">
            <v>1317192.8450678329</v>
          </cell>
          <cell r="AC213">
            <v>17748.349847931018</v>
          </cell>
        </row>
        <row r="214">
          <cell r="C214" t="str">
            <v>Gross Profit</v>
          </cell>
          <cell r="E214">
            <v>87276.266435556201</v>
          </cell>
          <cell r="F214">
            <v>7854863.9792000493</v>
          </cell>
          <cell r="G214">
            <v>90547.57451965881</v>
          </cell>
          <cell r="H214">
            <v>8149281.7067692857</v>
          </cell>
          <cell r="I214">
            <v>91004.922131178959</v>
          </cell>
          <cell r="J214">
            <v>8190442.9918060983</v>
          </cell>
          <cell r="K214">
            <v>97519.300248370375</v>
          </cell>
          <cell r="L214">
            <v>9751930.0248370375</v>
          </cell>
          <cell r="M214">
            <v>91220.306707240728</v>
          </cell>
          <cell r="N214">
            <v>6385421.4695068523</v>
          </cell>
          <cell r="O214">
            <v>91933.216338991348</v>
          </cell>
          <cell r="P214">
            <v>6435325.1437293952</v>
          </cell>
          <cell r="Q214">
            <v>97850.300248370375</v>
          </cell>
          <cell r="R214">
            <v>9785030.0248370375</v>
          </cell>
          <cell r="S214">
            <v>93296.180264340364</v>
          </cell>
          <cell r="T214">
            <v>7463694.4211472198</v>
          </cell>
          <cell r="U214">
            <v>94770.005501890526</v>
          </cell>
          <cell r="V214">
            <v>5686200.3301134277</v>
          </cell>
          <cell r="W214">
            <v>93094.313243771656</v>
          </cell>
          <cell r="X214">
            <v>6516601.9270640165</v>
          </cell>
          <cell r="Y214">
            <v>92888.104996954149</v>
          </cell>
          <cell r="Z214">
            <v>6502167.349786792</v>
          </cell>
          <cell r="AA214">
            <v>93454.639553972578</v>
          </cell>
          <cell r="AB214">
            <v>6541824.768778082</v>
          </cell>
          <cell r="AC214">
            <v>92982.066809974305</v>
          </cell>
          <cell r="AD214" t="str">
            <v>Gross Profit</v>
          </cell>
        </row>
        <row r="215">
          <cell r="E215">
            <v>10.957173187870046</v>
          </cell>
          <cell r="F215">
            <v>10.957173187870035</v>
          </cell>
          <cell r="G215">
            <v>11.367872346900395</v>
          </cell>
          <cell r="H215">
            <v>11.367872346900388</v>
          </cell>
          <cell r="I215">
            <v>11.425290442233166</v>
          </cell>
          <cell r="J215">
            <v>11.425290442233155</v>
          </cell>
          <cell r="K215">
            <v>12.243143590133835</v>
          </cell>
          <cell r="L215">
            <v>12.243143590133835</v>
          </cell>
          <cell r="M215">
            <v>11.452331082240921</v>
          </cell>
          <cell r="N215">
            <v>11.452331082240923</v>
          </cell>
          <cell r="O215">
            <v>11.541833929021838</v>
          </cell>
          <cell r="P215">
            <v>11.541833929021839</v>
          </cell>
          <cell r="Q215">
            <v>12.284699266989731</v>
          </cell>
          <cell r="R215">
            <v>12.28469926698973</v>
          </cell>
          <cell r="S215">
            <v>11.71294839563225</v>
          </cell>
          <cell r="T215">
            <v>11.712948395632235</v>
          </cell>
          <cell r="U215">
            <v>11.897981040084508</v>
          </cell>
          <cell r="V215">
            <v>11.897981040084501</v>
          </cell>
          <cell r="W215">
            <v>11.687604828639454</v>
          </cell>
          <cell r="X215">
            <v>11.687604828639456</v>
          </cell>
          <cell r="Y215">
            <v>11.661716238700576</v>
          </cell>
          <cell r="Z215">
            <v>11.661716238700578</v>
          </cell>
          <cell r="AA215">
            <v>11.732842302081711</v>
          </cell>
          <cell r="AB215">
            <v>11.732842302081712</v>
          </cell>
          <cell r="AC215">
            <v>11.673512754527342</v>
          </cell>
        </row>
        <row r="216">
          <cell r="C216" t="str">
            <v>Other Expenses</v>
          </cell>
          <cell r="AD216" t="str">
            <v>Other Expenses</v>
          </cell>
        </row>
        <row r="217">
          <cell r="D217" t="str">
            <v>Selling Expenses</v>
          </cell>
          <cell r="E217">
            <v>5183.0082521448167</v>
          </cell>
          <cell r="F217">
            <v>466470.74269303348</v>
          </cell>
          <cell r="G217">
            <v>4427.3486746392564</v>
          </cell>
          <cell r="H217">
            <v>398461.38071753306</v>
          </cell>
          <cell r="I217">
            <v>4320.887144065181</v>
          </cell>
          <cell r="J217">
            <v>388879.84296586626</v>
          </cell>
          <cell r="K217">
            <v>3897.7185689144208</v>
          </cell>
          <cell r="L217">
            <v>389771.85689144209</v>
          </cell>
          <cell r="M217">
            <v>5409.2615187305564</v>
          </cell>
          <cell r="N217">
            <v>378648.30631113896</v>
          </cell>
          <cell r="O217">
            <v>5179.8400416559607</v>
          </cell>
          <cell r="P217">
            <v>362588.80291591724</v>
          </cell>
          <cell r="Q217">
            <v>3845.1336292747983</v>
          </cell>
          <cell r="R217">
            <v>384513.36292747984</v>
          </cell>
          <cell r="S217">
            <v>4967.5774890123712</v>
          </cell>
          <cell r="T217">
            <v>397406.19912098971</v>
          </cell>
          <cell r="U217">
            <v>4642.661605420024</v>
          </cell>
          <cell r="V217">
            <v>278559.69632520142</v>
          </cell>
          <cell r="W217">
            <v>5073.1110111757944</v>
          </cell>
          <cell r="X217">
            <v>355117.77078230563</v>
          </cell>
          <cell r="Y217">
            <v>5099.2966467698334</v>
          </cell>
          <cell r="Z217">
            <v>356950.76527388836</v>
          </cell>
          <cell r="AA217">
            <v>4893.3178190345943</v>
          </cell>
          <cell r="AB217">
            <v>342532.2473324216</v>
          </cell>
          <cell r="AC217">
            <v>4687.3968481846014</v>
          </cell>
          <cell r="AE217" t="str">
            <v>Selling Expenses</v>
          </cell>
        </row>
        <row r="218">
          <cell r="D218" t="str">
            <v>Advertisement Expenses</v>
          </cell>
          <cell r="E218">
            <v>800.32572918126152</v>
          </cell>
          <cell r="F218">
            <v>72029.315626313532</v>
          </cell>
          <cell r="G218">
            <v>969.71958993165515</v>
          </cell>
          <cell r="H218">
            <v>87274.76309384896</v>
          </cell>
          <cell r="I218">
            <v>7367.9708551430685</v>
          </cell>
          <cell r="J218">
            <v>663117.37696287618</v>
          </cell>
          <cell r="K218">
            <v>6935.2770964018819</v>
          </cell>
          <cell r="L218">
            <v>693527.70964018814</v>
          </cell>
          <cell r="M218">
            <v>7697.2629504339211</v>
          </cell>
          <cell r="N218">
            <v>538808.40653037443</v>
          </cell>
          <cell r="O218">
            <v>799.8365151483406</v>
          </cell>
          <cell r="P218">
            <v>55988.556060383838</v>
          </cell>
          <cell r="Q218">
            <v>739.89139808437483</v>
          </cell>
          <cell r="R218">
            <v>73989.139808437481</v>
          </cell>
          <cell r="S218">
            <v>4684.9685429207811</v>
          </cell>
          <cell r="T218">
            <v>374797.48343366251</v>
          </cell>
          <cell r="U218">
            <v>5393.2109933565007</v>
          </cell>
          <cell r="V218">
            <v>323592.65960139001</v>
          </cell>
          <cell r="W218">
            <v>783.35612673520234</v>
          </cell>
          <cell r="X218">
            <v>54834.928871464166</v>
          </cell>
          <cell r="Y218">
            <v>8782.5333169589612</v>
          </cell>
          <cell r="Z218">
            <v>614777.33218712732</v>
          </cell>
          <cell r="AA218">
            <v>1104.3291887822443</v>
          </cell>
          <cell r="AB218">
            <v>77303.043214757097</v>
          </cell>
          <cell r="AC218">
            <v>3781.2924114904404</v>
          </cell>
        </row>
        <row r="219">
          <cell r="D219" t="str">
            <v>Administrative Expenses</v>
          </cell>
          <cell r="E219">
            <v>10560.726889052896</v>
          </cell>
          <cell r="F219">
            <v>950465.42001476057</v>
          </cell>
          <cell r="G219">
            <v>9021.0198249495461</v>
          </cell>
          <cell r="H219">
            <v>811891.78424545913</v>
          </cell>
          <cell r="I219">
            <v>8804.0973170376383</v>
          </cell>
          <cell r="J219">
            <v>792368.75853338744</v>
          </cell>
          <cell r="K219">
            <v>7941.8629672567968</v>
          </cell>
          <cell r="L219">
            <v>794186.29672567965</v>
          </cell>
          <cell r="M219">
            <v>11021.733092386507</v>
          </cell>
          <cell r="N219">
            <v>771521.31646705547</v>
          </cell>
          <cell r="O219">
            <v>10554.271447719957</v>
          </cell>
          <cell r="P219">
            <v>738799.00134039694</v>
          </cell>
          <cell r="Q219">
            <v>7834.7176263668644</v>
          </cell>
          <cell r="R219">
            <v>783471.76263668644</v>
          </cell>
          <cell r="S219">
            <v>10121.772262268241</v>
          </cell>
          <cell r="T219">
            <v>809741.78098145931</v>
          </cell>
          <cell r="U219">
            <v>9459.7343604157559</v>
          </cell>
          <cell r="V219">
            <v>567584.06162494537</v>
          </cell>
          <cell r="W219">
            <v>10336.803890810705</v>
          </cell>
          <cell r="X219">
            <v>723576.27235674928</v>
          </cell>
          <cell r="Y219">
            <v>10390.158879356299</v>
          </cell>
          <cell r="Z219">
            <v>727311.12155494094</v>
          </cell>
          <cell r="AA219">
            <v>9970.4632047953019</v>
          </cell>
          <cell r="AB219">
            <v>697932.42433567112</v>
          </cell>
          <cell r="AC219">
            <v>9550.8854175179094</v>
          </cell>
          <cell r="AE219" t="str">
            <v>Administrative Expenses</v>
          </cell>
        </row>
        <row r="220">
          <cell r="D220" t="str">
            <v>Depreciation (Admin. &amp; Selling )</v>
          </cell>
          <cell r="E220">
            <v>2969.9882598191184</v>
          </cell>
          <cell r="F220">
            <v>267298.94338372065</v>
          </cell>
          <cell r="G220">
            <v>2536.9771657922738</v>
          </cell>
          <cell r="H220">
            <v>228327.94492130465</v>
          </cell>
          <cell r="I220">
            <v>2475.9721508385478</v>
          </cell>
          <cell r="J220">
            <v>222837.4935754693</v>
          </cell>
          <cell r="K220">
            <v>2233.4863898710532</v>
          </cell>
          <cell r="L220">
            <v>223348.63898710531</v>
          </cell>
          <cell r="M220">
            <v>3099.6368177250984</v>
          </cell>
          <cell r="N220">
            <v>216974.57724075689</v>
          </cell>
          <cell r="O220">
            <v>2968.1727990868981</v>
          </cell>
          <cell r="P220">
            <v>207772.09593608286</v>
          </cell>
          <cell r="Q220">
            <v>2203.3539560073127</v>
          </cell>
          <cell r="R220">
            <v>220335.39560073128</v>
          </cell>
          <cell r="S220">
            <v>2846.5412564224971</v>
          </cell>
          <cell r="T220">
            <v>227723.30051379977</v>
          </cell>
          <cell r="U220">
            <v>2660.3566484202443</v>
          </cell>
          <cell r="V220">
            <v>159621.39890521465</v>
          </cell>
          <cell r="W220">
            <v>2907.0145002598042</v>
          </cell>
          <cell r="X220">
            <v>203491.0150181863</v>
          </cell>
          <cell r="Y220">
            <v>2922.0194986134175</v>
          </cell>
          <cell r="Z220">
            <v>204541.36490293921</v>
          </cell>
          <cell r="AA220">
            <v>2803.9886812995901</v>
          </cell>
          <cell r="AB220">
            <v>196279.20769097132</v>
          </cell>
          <cell r="AC220">
            <v>2685.9910173711269</v>
          </cell>
          <cell r="AE220" t="str">
            <v>Depreciation (Admin. &amp; Selling )</v>
          </cell>
        </row>
        <row r="221">
          <cell r="D221" t="str">
            <v>Financial Charges -Capital Exp.</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E221" t="str">
            <v>Financial Charges -Capital Exp.</v>
          </cell>
        </row>
        <row r="222">
          <cell r="D222" t="str">
            <v>Financial  Charges -Working Capital</v>
          </cell>
          <cell r="E222">
            <v>530.11444507895521</v>
          </cell>
          <cell r="F222">
            <v>47710.300057105967</v>
          </cell>
          <cell r="G222">
            <v>458.80097155251627</v>
          </cell>
          <cell r="H222">
            <v>41292.087439726463</v>
          </cell>
          <cell r="I222">
            <v>448.49087868071882</v>
          </cell>
          <cell r="J222">
            <v>40364.179081264694</v>
          </cell>
          <cell r="K222">
            <v>407.98094465914818</v>
          </cell>
          <cell r="L222">
            <v>40798.094465914815</v>
          </cell>
          <cell r="M222">
            <v>548.85949175372707</v>
          </cell>
          <cell r="N222">
            <v>38420.164422760892</v>
          </cell>
          <cell r="O222">
            <v>527.77239945924691</v>
          </cell>
          <cell r="P222">
            <v>36944.067962147281</v>
          </cell>
          <cell r="Q222">
            <v>396.96132884259964</v>
          </cell>
          <cell r="R222">
            <v>39696.132884259961</v>
          </cell>
          <cell r="S222">
            <v>498.98402076239711</v>
          </cell>
          <cell r="T222">
            <v>39918.721660991767</v>
          </cell>
          <cell r="U222">
            <v>470.64800851302482</v>
          </cell>
          <cell r="V222">
            <v>28238.880510781488</v>
          </cell>
          <cell r="W222">
            <v>511.61704210669683</v>
          </cell>
          <cell r="X222">
            <v>35813.192947468779</v>
          </cell>
          <cell r="Y222">
            <v>513.76394785157731</v>
          </cell>
          <cell r="Z222">
            <v>35963.476349610413</v>
          </cell>
          <cell r="AA222">
            <v>495.30468493193735</v>
          </cell>
          <cell r="AB222">
            <v>34671.327945235615</v>
          </cell>
          <cell r="AC222">
            <v>478.990235132571</v>
          </cell>
          <cell r="AE222" t="str">
            <v>Financial  Charges -Working Capital</v>
          </cell>
        </row>
        <row r="223">
          <cell r="D223" t="str">
            <v>Other Expenses (Charity &amp; Donation)</v>
          </cell>
          <cell r="E223">
            <v>368.13503130483002</v>
          </cell>
          <cell r="F223">
            <v>33132.152817434704</v>
          </cell>
          <cell r="G223">
            <v>318.61178580035858</v>
          </cell>
          <cell r="H223">
            <v>28675.060722032271</v>
          </cell>
          <cell r="I223">
            <v>311.4519990838325</v>
          </cell>
          <cell r="J223">
            <v>28030.679917544927</v>
          </cell>
          <cell r="K223">
            <v>283.32010045774183</v>
          </cell>
          <cell r="L223">
            <v>28332.010045774183</v>
          </cell>
          <cell r="M223">
            <v>381.15242482897719</v>
          </cell>
          <cell r="N223">
            <v>26680.669738028402</v>
          </cell>
          <cell r="O223">
            <v>366.50861073558809</v>
          </cell>
          <cell r="P223">
            <v>25655.602751491166</v>
          </cell>
          <cell r="Q223">
            <v>275.66758947402758</v>
          </cell>
          <cell r="R223">
            <v>27566.758947402759</v>
          </cell>
          <cell r="S223">
            <v>346.51668108499797</v>
          </cell>
          <cell r="T223">
            <v>27721.334486799838</v>
          </cell>
          <cell r="U223">
            <v>326.83889480071173</v>
          </cell>
          <cell r="V223">
            <v>19610.333688042705</v>
          </cell>
          <cell r="W223">
            <v>355.28961257409514</v>
          </cell>
          <cell r="X223">
            <v>24870.272880186661</v>
          </cell>
          <cell r="Y223">
            <v>356.78051934137312</v>
          </cell>
          <cell r="Z223">
            <v>24974.63635389612</v>
          </cell>
          <cell r="AA223">
            <v>343.96158675828985</v>
          </cell>
          <cell r="AB223">
            <v>24077.311073080291</v>
          </cell>
          <cell r="AC223">
            <v>332.6321077309521</v>
          </cell>
          <cell r="AE223" t="str">
            <v>Other Expenses (Charity &amp; Donation)</v>
          </cell>
        </row>
        <row r="224">
          <cell r="D224" t="str">
            <v>Other Expenses ( W.P.P.F.)</v>
          </cell>
          <cell r="E224">
            <v>3573.7075858361454</v>
          </cell>
          <cell r="F224">
            <v>321633.68272525311</v>
          </cell>
          <cell r="G224">
            <v>3260.1003648049996</v>
          </cell>
          <cell r="H224">
            <v>293409.03283244994</v>
          </cell>
          <cell r="I224">
            <v>2868.2077932472907</v>
          </cell>
          <cell r="J224">
            <v>258138.70139225616</v>
          </cell>
          <cell r="K224">
            <v>2950.3710885468208</v>
          </cell>
          <cell r="L224">
            <v>295037.10885468207</v>
          </cell>
          <cell r="M224">
            <v>2984.5209973853607</v>
          </cell>
          <cell r="N224">
            <v>208916.46981697524</v>
          </cell>
          <cell r="O224">
            <v>3261.9142882485439</v>
          </cell>
          <cell r="P224">
            <v>228334.00017739806</v>
          </cell>
          <cell r="Q224">
            <v>3221.4233012482478</v>
          </cell>
          <cell r="R224">
            <v>322142.33012482477</v>
          </cell>
          <cell r="S224">
            <v>2697.4681580678207</v>
          </cell>
          <cell r="T224">
            <v>215797.45264542566</v>
          </cell>
          <cell r="U224">
            <v>2877.5317129664104</v>
          </cell>
          <cell r="V224">
            <v>172651.90277798462</v>
          </cell>
          <cell r="W224">
            <v>3280.2679674234987</v>
          </cell>
          <cell r="X224">
            <v>229618.7577196449</v>
          </cell>
          <cell r="Y224">
            <v>2911.8557735997142</v>
          </cell>
          <cell r="Z224">
            <v>203829.90415198001</v>
          </cell>
          <cell r="AA224">
            <v>3464.9058265788067</v>
          </cell>
          <cell r="AB224">
            <v>242543.40786051645</v>
          </cell>
          <cell r="AC224">
            <v>3116.7216157076987</v>
          </cell>
          <cell r="AE224" t="str">
            <v>Other Expenses ( W.P.P.F.)</v>
          </cell>
        </row>
        <row r="225">
          <cell r="D225" t="str">
            <v>Workers Welfare Fund</v>
          </cell>
          <cell r="E225">
            <v>1499.0267372593985</v>
          </cell>
          <cell r="F225">
            <v>134912.40635334587</v>
          </cell>
          <cell r="G225">
            <v>1367.4811090758005</v>
          </cell>
          <cell r="H225">
            <v>123073.29981682205</v>
          </cell>
          <cell r="I225">
            <v>1203.0979219267881</v>
          </cell>
          <cell r="J225">
            <v>108278.81297341092</v>
          </cell>
          <cell r="K225">
            <v>1237.5621229049211</v>
          </cell>
          <cell r="L225">
            <v>123756.21229049211</v>
          </cell>
          <cell r="M225">
            <v>1251.8866374865934</v>
          </cell>
          <cell r="N225">
            <v>87632.064624061532</v>
          </cell>
          <cell r="O225">
            <v>1368.2419770751833</v>
          </cell>
          <cell r="P225">
            <v>95776.938395262827</v>
          </cell>
          <cell r="Q225">
            <v>1351.2576349952574</v>
          </cell>
          <cell r="R225">
            <v>135125.76349952572</v>
          </cell>
          <cell r="S225">
            <v>1131.4795054513236</v>
          </cell>
          <cell r="T225">
            <v>90518.360436105882</v>
          </cell>
          <cell r="U225">
            <v>1207.0089316049207</v>
          </cell>
          <cell r="V225">
            <v>72420.535896295245</v>
          </cell>
          <cell r="W225">
            <v>1375.9406080206418</v>
          </cell>
          <cell r="X225">
            <v>96315.842561444922</v>
          </cell>
          <cell r="Y225">
            <v>1221.4064958669101</v>
          </cell>
          <cell r="Z225">
            <v>85498.454710683698</v>
          </cell>
          <cell r="AA225">
            <v>1453.3887710099996</v>
          </cell>
          <cell r="AB225">
            <v>101737.21397069997</v>
          </cell>
          <cell r="AC225">
            <v>1307.3394849251572</v>
          </cell>
          <cell r="AE225" t="str">
            <v>Workers Welfare Fund</v>
          </cell>
        </row>
        <row r="226">
          <cell r="E226">
            <v>25485.032929677422</v>
          </cell>
          <cell r="F226">
            <v>2293652.9636709681</v>
          </cell>
          <cell r="G226">
            <v>22360.059486546405</v>
          </cell>
          <cell r="H226">
            <v>2012405.3537891768</v>
          </cell>
          <cell r="I226">
            <v>27800.176060023059</v>
          </cell>
          <cell r="J226">
            <v>2502015.8454020759</v>
          </cell>
          <cell r="K226">
            <v>25887.579279012789</v>
          </cell>
          <cell r="L226">
            <v>2588757.9279012782</v>
          </cell>
          <cell r="M226">
            <v>32394.313930730743</v>
          </cell>
          <cell r="N226">
            <v>2267601.9751511514</v>
          </cell>
          <cell r="O226">
            <v>25026.558079129718</v>
          </cell>
          <cell r="P226">
            <v>1751859.0655390802</v>
          </cell>
          <cell r="Q226">
            <v>19868.406464293483</v>
          </cell>
          <cell r="R226">
            <v>1986840.6464293483</v>
          </cell>
          <cell r="S226">
            <v>27295.30791599043</v>
          </cell>
          <cell r="T226">
            <v>2183624.6332792346</v>
          </cell>
          <cell r="U226">
            <v>27037.991155497592</v>
          </cell>
          <cell r="V226">
            <v>1622279.4693298554</v>
          </cell>
          <cell r="W226">
            <v>24623.40075910644</v>
          </cell>
          <cell r="X226">
            <v>1723638.0531374505</v>
          </cell>
          <cell r="Y226">
            <v>32197.815078358082</v>
          </cell>
          <cell r="Z226">
            <v>2253847.055485066</v>
          </cell>
          <cell r="AA226">
            <v>24529.659763190764</v>
          </cell>
          <cell r="AB226">
            <v>1717076.1834233536</v>
          </cell>
          <cell r="AC226">
            <v>25941.249138060459</v>
          </cell>
        </row>
        <row r="227">
          <cell r="D227" t="str">
            <v>Operating Profit</v>
          </cell>
          <cell r="E227">
            <v>61791.233505878779</v>
          </cell>
          <cell r="F227">
            <v>5561211.0155290812</v>
          </cell>
          <cell r="G227">
            <v>68187.515033112402</v>
          </cell>
          <cell r="H227">
            <v>6136876.3529801089</v>
          </cell>
          <cell r="I227">
            <v>63204.746071155896</v>
          </cell>
          <cell r="J227">
            <v>5688427.1464040224</v>
          </cell>
          <cell r="K227">
            <v>71631.720969357586</v>
          </cell>
          <cell r="L227">
            <v>7163172.0969357593</v>
          </cell>
          <cell r="M227">
            <v>58825.992776509986</v>
          </cell>
          <cell r="N227">
            <v>4117819.4943557009</v>
          </cell>
          <cell r="O227">
            <v>66906.658259861637</v>
          </cell>
          <cell r="P227">
            <v>4683466.0781903155</v>
          </cell>
          <cell r="Q227">
            <v>77981.893784076892</v>
          </cell>
          <cell r="R227">
            <v>7798189.3784076888</v>
          </cell>
          <cell r="S227">
            <v>66000.872348349934</v>
          </cell>
          <cell r="T227">
            <v>5280069.7878679857</v>
          </cell>
          <cell r="U227">
            <v>67732.014346392942</v>
          </cell>
          <cell r="V227">
            <v>4063920.8607835723</v>
          </cell>
          <cell r="W227">
            <v>68470.912484665212</v>
          </cell>
          <cell r="X227">
            <v>4792963.873926566</v>
          </cell>
          <cell r="Y227">
            <v>60690.28991859607</v>
          </cell>
          <cell r="Z227">
            <v>4248320.2943017259</v>
          </cell>
          <cell r="AA227">
            <v>68924.979790781814</v>
          </cell>
          <cell r="AB227">
            <v>4824748.5853547286</v>
          </cell>
          <cell r="AC227">
            <v>67040.817671913843</v>
          </cell>
          <cell r="AE227" t="str">
            <v>Operating Profit</v>
          </cell>
        </row>
        <row r="229">
          <cell r="C229" t="str">
            <v>Other Income</v>
          </cell>
          <cell r="AD229" t="str">
            <v>Other Income</v>
          </cell>
        </row>
        <row r="230">
          <cell r="D230" t="str">
            <v>H.D</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E230" t="str">
            <v>H.D</v>
          </cell>
        </row>
        <row r="231">
          <cell r="D231" t="str">
            <v>Others</v>
          </cell>
          <cell r="E231">
            <v>18021.978021978022</v>
          </cell>
          <cell r="F231">
            <v>1621978.0219780221</v>
          </cell>
          <cell r="G231">
            <v>15045.871559633028</v>
          </cell>
          <cell r="H231">
            <v>1354128</v>
          </cell>
          <cell r="I231">
            <v>14629.794826048172</v>
          </cell>
          <cell r="J231">
            <v>1316681.5343443356</v>
          </cell>
          <cell r="K231">
            <v>5120</v>
          </cell>
          <cell r="L231">
            <v>512000</v>
          </cell>
          <cell r="M231">
            <v>7356.3218390804595</v>
          </cell>
          <cell r="N231">
            <v>514942.52873563219</v>
          </cell>
          <cell r="O231">
            <v>7103.2186459489458</v>
          </cell>
          <cell r="P231">
            <v>497225.3052164262</v>
          </cell>
          <cell r="Q231">
            <v>5120</v>
          </cell>
          <cell r="R231">
            <v>512000</v>
          </cell>
          <cell r="S231">
            <v>6736.8421052631575</v>
          </cell>
          <cell r="T231">
            <v>538947.36842105258</v>
          </cell>
          <cell r="U231">
            <v>6213.5922330097092</v>
          </cell>
          <cell r="V231">
            <v>372815.53398058255</v>
          </cell>
          <cell r="W231">
            <v>6808.510638297872</v>
          </cell>
          <cell r="X231">
            <v>476595.74468085106</v>
          </cell>
          <cell r="Y231">
            <v>6881.7204301075271</v>
          </cell>
          <cell r="Z231">
            <v>481720.43010752689</v>
          </cell>
          <cell r="AA231">
            <v>6680.5845511482257</v>
          </cell>
          <cell r="AB231">
            <v>467640.91858037579</v>
          </cell>
          <cell r="AC231">
            <v>9027.7868604633368</v>
          </cell>
          <cell r="AE231" t="str">
            <v>Others</v>
          </cell>
        </row>
        <row r="232">
          <cell r="E232">
            <v>18021.978021978022</v>
          </cell>
          <cell r="F232">
            <v>1621978.0219780221</v>
          </cell>
          <cell r="G232">
            <v>15045.871559633028</v>
          </cell>
          <cell r="H232">
            <v>1354128</v>
          </cell>
          <cell r="I232">
            <v>14629.794826048172</v>
          </cell>
          <cell r="J232">
            <v>1316681.5343443356</v>
          </cell>
          <cell r="K232">
            <v>5120</v>
          </cell>
          <cell r="L232">
            <v>512000</v>
          </cell>
          <cell r="M232">
            <v>7356.3218390804595</v>
          </cell>
          <cell r="N232">
            <v>514942.52873563219</v>
          </cell>
          <cell r="O232">
            <v>7103.2186459489458</v>
          </cell>
          <cell r="P232">
            <v>497225.3052164262</v>
          </cell>
          <cell r="Q232">
            <v>5120</v>
          </cell>
          <cell r="R232">
            <v>512000</v>
          </cell>
          <cell r="S232">
            <v>6736.8421052631575</v>
          </cell>
          <cell r="T232">
            <v>538947.36842105258</v>
          </cell>
          <cell r="U232">
            <v>6213.5922330097092</v>
          </cell>
          <cell r="V232">
            <v>372815.53398058255</v>
          </cell>
          <cell r="W232">
            <v>6808.510638297872</v>
          </cell>
          <cell r="X232">
            <v>476595.74468085106</v>
          </cell>
          <cell r="Y232">
            <v>6881.7204301075271</v>
          </cell>
          <cell r="Z232">
            <v>481720.43010752689</v>
          </cell>
          <cell r="AA232">
            <v>6680.5845511482257</v>
          </cell>
          <cell r="AB232">
            <v>467640.91858037579</v>
          </cell>
          <cell r="AC232">
            <v>9027.7868604633368</v>
          </cell>
        </row>
        <row r="234">
          <cell r="C234" t="str">
            <v>Profit / (Loss) before tax</v>
          </cell>
          <cell r="E234">
            <v>79813.211527856794</v>
          </cell>
          <cell r="F234">
            <v>7183189.0375071038</v>
          </cell>
          <cell r="G234">
            <v>83233.386592745432</v>
          </cell>
          <cell r="H234">
            <v>7491004.3529801089</v>
          </cell>
          <cell r="I234">
            <v>77834.540897204075</v>
          </cell>
          <cell r="J234">
            <v>7005108.6807483584</v>
          </cell>
          <cell r="K234">
            <v>76751.720969357586</v>
          </cell>
          <cell r="L234">
            <v>7675172.0969357593</v>
          </cell>
          <cell r="M234">
            <v>66182.31461559044</v>
          </cell>
          <cell r="N234">
            <v>4632762.023091333</v>
          </cell>
          <cell r="O234">
            <v>74009.876905810583</v>
          </cell>
          <cell r="P234">
            <v>5180691.3834067415</v>
          </cell>
          <cell r="Q234">
            <v>83101.893784076892</v>
          </cell>
          <cell r="R234">
            <v>8310189.3784076888</v>
          </cell>
          <cell r="S234">
            <v>72737.714453613095</v>
          </cell>
          <cell r="T234">
            <v>5819017.1562890382</v>
          </cell>
          <cell r="U234">
            <v>73945.606579402651</v>
          </cell>
          <cell r="V234">
            <v>4436736.3947641551</v>
          </cell>
          <cell r="W234">
            <v>75279.423122963082</v>
          </cell>
          <cell r="X234">
            <v>5269559.6186074167</v>
          </cell>
          <cell r="Y234">
            <v>67572.010348703596</v>
          </cell>
          <cell r="Z234">
            <v>4730040.7244092524</v>
          </cell>
          <cell r="AA234">
            <v>75605.564341930032</v>
          </cell>
          <cell r="AB234">
            <v>5292389.5039351042</v>
          </cell>
          <cell r="AC234">
            <v>76068.604532377183</v>
          </cell>
          <cell r="AD234" t="str">
            <v>Profit before tax</v>
          </cell>
        </row>
        <row r="236">
          <cell r="C236" t="str">
            <v>Taxation</v>
          </cell>
          <cell r="AD236" t="str">
            <v>Taxation</v>
          </cell>
        </row>
        <row r="237">
          <cell r="D237" t="str">
            <v>Current</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E237" t="str">
            <v>Current</v>
          </cell>
        </row>
        <row r="238">
          <cell r="D238" t="str">
            <v>Deferred</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E238" t="str">
            <v>Deferred</v>
          </cell>
        </row>
        <row r="239">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row>
        <row r="241">
          <cell r="C241" t="str">
            <v>Net Profit after taxation</v>
          </cell>
          <cell r="E241">
            <v>79813.211527856794</v>
          </cell>
          <cell r="F241">
            <v>7183189.0375071038</v>
          </cell>
          <cell r="G241">
            <v>83233.386592745432</v>
          </cell>
          <cell r="H241">
            <v>7491004.3529801089</v>
          </cell>
          <cell r="I241">
            <v>77834.540897204075</v>
          </cell>
          <cell r="J241">
            <v>7005108.6807483584</v>
          </cell>
          <cell r="K241">
            <v>76751.720969357586</v>
          </cell>
          <cell r="L241">
            <v>7675172.0969357593</v>
          </cell>
          <cell r="M241">
            <v>66182.31461559044</v>
          </cell>
          <cell r="N241">
            <v>4632762.023091333</v>
          </cell>
          <cell r="O241">
            <v>74009.876905810583</v>
          </cell>
          <cell r="P241">
            <v>5180691.3834067415</v>
          </cell>
          <cell r="Q241">
            <v>83101.893784076892</v>
          </cell>
          <cell r="R241">
            <v>8310189.3784076888</v>
          </cell>
          <cell r="S241">
            <v>72737.714453613095</v>
          </cell>
          <cell r="T241">
            <v>5819017.1562890382</v>
          </cell>
          <cell r="U241">
            <v>73945.606579402651</v>
          </cell>
          <cell r="V241">
            <v>4436736.3947641551</v>
          </cell>
          <cell r="W241">
            <v>75279.423122963082</v>
          </cell>
          <cell r="X241">
            <v>5269559.6186074167</v>
          </cell>
          <cell r="Y241">
            <v>67572.010348703596</v>
          </cell>
          <cell r="Z241">
            <v>4730040.7244092524</v>
          </cell>
          <cell r="AA241">
            <v>75605.564341930032</v>
          </cell>
          <cell r="AB241">
            <v>5292389.5039351042</v>
          </cell>
          <cell r="AC241">
            <v>76068.604532377183</v>
          </cell>
          <cell r="AD241" t="str">
            <v>Net Profit after taxation</v>
          </cell>
        </row>
        <row r="243">
          <cell r="AC243" t="str">
            <v>SE SALOON</v>
          </cell>
        </row>
        <row r="244">
          <cell r="E244">
            <v>37438</v>
          </cell>
          <cell r="G244">
            <v>37469</v>
          </cell>
          <cell r="I244">
            <v>37500</v>
          </cell>
          <cell r="K244">
            <v>37531</v>
          </cell>
          <cell r="M244">
            <v>37562</v>
          </cell>
          <cell r="O244">
            <v>37593</v>
          </cell>
          <cell r="Q244">
            <v>37624</v>
          </cell>
          <cell r="S244">
            <v>37655</v>
          </cell>
          <cell r="U244">
            <v>37686</v>
          </cell>
          <cell r="W244">
            <v>37717</v>
          </cell>
          <cell r="Y244">
            <v>37748</v>
          </cell>
          <cell r="AA244">
            <v>37779</v>
          </cell>
          <cell r="AC244" t="str">
            <v>Yearly</v>
          </cell>
        </row>
        <row r="245">
          <cell r="D245" t="str">
            <v>SE SALOON</v>
          </cell>
          <cell r="E245" t="str">
            <v>Per Unit</v>
          </cell>
          <cell r="F245" t="str">
            <v>Total</v>
          </cell>
          <cell r="G245" t="str">
            <v>Per Unit</v>
          </cell>
          <cell r="H245" t="str">
            <v>Total</v>
          </cell>
          <cell r="I245" t="str">
            <v>Per Unit</v>
          </cell>
          <cell r="J245" t="str">
            <v>Total</v>
          </cell>
          <cell r="K245" t="str">
            <v>Per Unit</v>
          </cell>
          <cell r="L245" t="str">
            <v>Total</v>
          </cell>
          <cell r="M245" t="str">
            <v>Per Unit</v>
          </cell>
          <cell r="N245" t="str">
            <v>Total</v>
          </cell>
          <cell r="O245" t="str">
            <v>Per Unit</v>
          </cell>
          <cell r="P245" t="str">
            <v>Total</v>
          </cell>
          <cell r="Q245" t="str">
            <v>Per Unit</v>
          </cell>
          <cell r="R245" t="str">
            <v>Total</v>
          </cell>
          <cell r="S245" t="str">
            <v>Per Unit</v>
          </cell>
          <cell r="T245" t="str">
            <v>Total</v>
          </cell>
          <cell r="U245" t="str">
            <v>Per Unit</v>
          </cell>
          <cell r="V245" t="str">
            <v>Total</v>
          </cell>
          <cell r="W245" t="str">
            <v>Per Unit</v>
          </cell>
          <cell r="X245" t="str">
            <v>Total</v>
          </cell>
          <cell r="Y245" t="str">
            <v>Per Unit</v>
          </cell>
          <cell r="Z245" t="str">
            <v>Total</v>
          </cell>
          <cell r="AA245" t="str">
            <v>Per Unit</v>
          </cell>
          <cell r="AB245" t="str">
            <v>Total</v>
          </cell>
          <cell r="AC245" t="str">
            <v>Average</v>
          </cell>
          <cell r="AD245">
            <v>0</v>
          </cell>
          <cell r="AE245" t="str">
            <v>Gli</v>
          </cell>
        </row>
        <row r="247">
          <cell r="C247" t="str">
            <v>Sales Units</v>
          </cell>
          <cell r="E247">
            <v>1</v>
          </cell>
          <cell r="F247">
            <v>90</v>
          </cell>
          <cell r="G247">
            <v>1</v>
          </cell>
          <cell r="H247">
            <v>100</v>
          </cell>
          <cell r="I247">
            <v>1</v>
          </cell>
          <cell r="J247">
            <v>100</v>
          </cell>
          <cell r="K247">
            <v>1</v>
          </cell>
          <cell r="L247">
            <v>110</v>
          </cell>
          <cell r="M247">
            <v>1</v>
          </cell>
          <cell r="N247">
            <v>90</v>
          </cell>
          <cell r="O247">
            <v>1</v>
          </cell>
          <cell r="P247">
            <v>80</v>
          </cell>
          <cell r="Q247">
            <v>1</v>
          </cell>
          <cell r="R247">
            <v>130</v>
          </cell>
          <cell r="S247">
            <v>1</v>
          </cell>
          <cell r="T247">
            <v>100</v>
          </cell>
          <cell r="U247">
            <v>1</v>
          </cell>
          <cell r="V247">
            <v>110</v>
          </cell>
          <cell r="W247">
            <v>1</v>
          </cell>
          <cell r="X247">
            <v>130</v>
          </cell>
          <cell r="Y247">
            <v>1</v>
          </cell>
          <cell r="Z247">
            <v>130</v>
          </cell>
          <cell r="AA247">
            <v>1</v>
          </cell>
          <cell r="AB247">
            <v>130</v>
          </cell>
          <cell r="AC247">
            <v>1300</v>
          </cell>
          <cell r="AD247" t="str">
            <v>Sales Units</v>
          </cell>
        </row>
        <row r="249">
          <cell r="C249" t="str">
            <v>Selling Price</v>
          </cell>
          <cell r="E249">
            <v>1079000</v>
          </cell>
          <cell r="F249">
            <v>97110000</v>
          </cell>
          <cell r="G249">
            <v>1079000</v>
          </cell>
          <cell r="H249">
            <v>107900000</v>
          </cell>
          <cell r="I249">
            <v>1079000</v>
          </cell>
          <cell r="J249">
            <v>107900000</v>
          </cell>
          <cell r="K249">
            <v>1079000</v>
          </cell>
          <cell r="L249">
            <v>118690000</v>
          </cell>
          <cell r="M249">
            <v>1079000</v>
          </cell>
          <cell r="N249">
            <v>97110000</v>
          </cell>
          <cell r="O249">
            <v>1079000</v>
          </cell>
          <cell r="P249">
            <v>86320000</v>
          </cell>
          <cell r="Q249">
            <v>1079000</v>
          </cell>
          <cell r="R249">
            <v>140270000</v>
          </cell>
          <cell r="S249">
            <v>1079000</v>
          </cell>
          <cell r="T249">
            <v>107900000</v>
          </cell>
          <cell r="U249">
            <v>1079000</v>
          </cell>
          <cell r="V249">
            <v>118690000</v>
          </cell>
          <cell r="W249">
            <v>1079000</v>
          </cell>
          <cell r="X249">
            <v>140270000</v>
          </cell>
          <cell r="Y249">
            <v>1079000</v>
          </cell>
          <cell r="Z249">
            <v>140270000</v>
          </cell>
          <cell r="AA249">
            <v>1079000</v>
          </cell>
          <cell r="AB249">
            <v>140270000</v>
          </cell>
          <cell r="AC249">
            <v>1079000</v>
          </cell>
          <cell r="AD249" t="str">
            <v>Selling Price</v>
          </cell>
        </row>
        <row r="250">
          <cell r="C250" t="str">
            <v>Less: Dealer commission</v>
          </cell>
          <cell r="E250">
            <v>-35000</v>
          </cell>
          <cell r="F250">
            <v>-3150000</v>
          </cell>
          <cell r="G250">
            <v>-35000</v>
          </cell>
          <cell r="H250">
            <v>-3500000</v>
          </cell>
          <cell r="I250">
            <v>-35000</v>
          </cell>
          <cell r="J250">
            <v>-3500000</v>
          </cell>
          <cell r="K250">
            <v>-35000</v>
          </cell>
          <cell r="L250">
            <v>-3850000</v>
          </cell>
          <cell r="M250">
            <v>-35000</v>
          </cell>
          <cell r="N250">
            <v>-3150000</v>
          </cell>
          <cell r="O250">
            <v>-35000</v>
          </cell>
          <cell r="P250">
            <v>-2800000</v>
          </cell>
          <cell r="Q250">
            <v>-35000</v>
          </cell>
          <cell r="R250">
            <v>-4550000</v>
          </cell>
          <cell r="S250">
            <v>-35000</v>
          </cell>
          <cell r="T250">
            <v>-3500000</v>
          </cell>
          <cell r="U250">
            <v>-35000</v>
          </cell>
          <cell r="V250">
            <v>-3850000</v>
          </cell>
          <cell r="W250">
            <v>-35000</v>
          </cell>
          <cell r="X250">
            <v>-4550000</v>
          </cell>
          <cell r="Y250">
            <v>-35000</v>
          </cell>
          <cell r="Z250">
            <v>-4550000</v>
          </cell>
          <cell r="AA250">
            <v>-35000</v>
          </cell>
          <cell r="AB250">
            <v>-4550000</v>
          </cell>
          <cell r="AC250">
            <v>-35000</v>
          </cell>
          <cell r="AD250" t="str">
            <v>Less: Dealer commission</v>
          </cell>
        </row>
        <row r="251">
          <cell r="D251" t="str">
            <v xml:space="preserve">  Sales tax</v>
          </cell>
          <cell r="E251">
            <v>-140739.13043478262</v>
          </cell>
          <cell r="F251">
            <v>-12666521.739130436</v>
          </cell>
          <cell r="G251">
            <v>-140739.13043478262</v>
          </cell>
          <cell r="H251">
            <v>-14073913.043478262</v>
          </cell>
          <cell r="I251">
            <v>-140739.13043478262</v>
          </cell>
          <cell r="J251">
            <v>-14073913.043478262</v>
          </cell>
          <cell r="K251">
            <v>-140739.13043478262</v>
          </cell>
          <cell r="L251">
            <v>-15481304.347826088</v>
          </cell>
          <cell r="M251">
            <v>-140739.13043478262</v>
          </cell>
          <cell r="N251">
            <v>-12666521.739130436</v>
          </cell>
          <cell r="O251">
            <v>-140739.13043478262</v>
          </cell>
          <cell r="P251">
            <v>-11259130.434782609</v>
          </cell>
          <cell r="Q251">
            <v>-140739.13043478262</v>
          </cell>
          <cell r="R251">
            <v>-18296086.956521742</v>
          </cell>
          <cell r="S251">
            <v>-140739.13043478262</v>
          </cell>
          <cell r="T251">
            <v>-14073913.043478262</v>
          </cell>
          <cell r="U251">
            <v>-140739.13043478262</v>
          </cell>
          <cell r="V251">
            <v>-15481304.347826088</v>
          </cell>
          <cell r="W251">
            <v>-140739.13043478262</v>
          </cell>
          <cell r="X251">
            <v>-18296086.956521742</v>
          </cell>
          <cell r="Y251">
            <v>-140739.13043478262</v>
          </cell>
          <cell r="Z251">
            <v>-18296086.956521742</v>
          </cell>
          <cell r="AA251">
            <v>-140739.13043478262</v>
          </cell>
          <cell r="AB251">
            <v>-18296086.956521742</v>
          </cell>
          <cell r="AC251">
            <v>-140739.13043478262</v>
          </cell>
          <cell r="AE251" t="str">
            <v xml:space="preserve">  Sales tax</v>
          </cell>
        </row>
        <row r="252">
          <cell r="C252" t="str">
            <v>Net Sales</v>
          </cell>
          <cell r="E252">
            <v>903260.86956521741</v>
          </cell>
          <cell r="F252">
            <v>81293478.260869563</v>
          </cell>
          <cell r="G252">
            <v>903260.86956521741</v>
          </cell>
          <cell r="H252">
            <v>90326086.956521735</v>
          </cell>
          <cell r="I252">
            <v>903260.86956521741</v>
          </cell>
          <cell r="J252">
            <v>90326086.956521735</v>
          </cell>
          <cell r="K252">
            <v>903260.86956521741</v>
          </cell>
          <cell r="L252">
            <v>99358695.652173907</v>
          </cell>
          <cell r="M252">
            <v>903260.86956521741</v>
          </cell>
          <cell r="N252">
            <v>81293478.260869563</v>
          </cell>
          <cell r="O252">
            <v>903260.86956521741</v>
          </cell>
          <cell r="P252">
            <v>72260869.565217391</v>
          </cell>
          <cell r="Q252">
            <v>903260.86956521741</v>
          </cell>
          <cell r="R252">
            <v>117423913.04347825</v>
          </cell>
          <cell r="S252">
            <v>903260.86956521741</v>
          </cell>
          <cell r="T252">
            <v>90326086.956521735</v>
          </cell>
          <cell r="U252">
            <v>903260.86956521741</v>
          </cell>
          <cell r="V252">
            <v>99358695.652173907</v>
          </cell>
          <cell r="W252">
            <v>903260.86956521741</v>
          </cell>
          <cell r="X252">
            <v>117423913.04347825</v>
          </cell>
          <cell r="Y252">
            <v>903260.86956521741</v>
          </cell>
          <cell r="Z252">
            <v>117423913.04347825</v>
          </cell>
          <cell r="AA252">
            <v>903260.86956521741</v>
          </cell>
          <cell r="AB252">
            <v>117423913.04347825</v>
          </cell>
          <cell r="AC252">
            <v>903260.86956521741</v>
          </cell>
          <cell r="AD252" t="str">
            <v>Net Sales</v>
          </cell>
          <cell r="AE252">
            <v>1174239130.4347825</v>
          </cell>
        </row>
        <row r="254">
          <cell r="C254" t="str">
            <v>Variable Cost of Sales</v>
          </cell>
          <cell r="AD254" t="str">
            <v>Variable Cost of Sales</v>
          </cell>
        </row>
        <row r="255">
          <cell r="D255" t="str">
            <v>CKD Cost</v>
          </cell>
          <cell r="E255">
            <v>380307.31398791802</v>
          </cell>
          <cell r="F255">
            <v>34227658.258912623</v>
          </cell>
          <cell r="G255">
            <v>380307.31398791802</v>
          </cell>
          <cell r="H255">
            <v>38030731.398791805</v>
          </cell>
          <cell r="I255">
            <v>380307.31398791802</v>
          </cell>
          <cell r="J255">
            <v>38030731.398791805</v>
          </cell>
          <cell r="K255">
            <v>374422.63277064578</v>
          </cell>
          <cell r="L255">
            <v>41186489.604771033</v>
          </cell>
          <cell r="M255">
            <v>374422.63277064578</v>
          </cell>
          <cell r="N255">
            <v>33698036.949358121</v>
          </cell>
          <cell r="O255">
            <v>374422.63277064578</v>
          </cell>
          <cell r="P255">
            <v>29953810.621651664</v>
          </cell>
          <cell r="Q255">
            <v>374422.63277064578</v>
          </cell>
          <cell r="R255">
            <v>48674942.260183953</v>
          </cell>
          <cell r="S255">
            <v>374422.63277064578</v>
          </cell>
          <cell r="T255">
            <v>37442263.277064577</v>
          </cell>
          <cell r="U255">
            <v>374422.63277064578</v>
          </cell>
          <cell r="V255">
            <v>41186489.604771033</v>
          </cell>
          <cell r="W255">
            <v>374422.63277064578</v>
          </cell>
          <cell r="X255">
            <v>48674942.260183953</v>
          </cell>
          <cell r="Y255">
            <v>374422.63277064578</v>
          </cell>
          <cell r="Z255">
            <v>48674942.260183953</v>
          </cell>
          <cell r="AA255">
            <v>374422.63277064578</v>
          </cell>
          <cell r="AB255">
            <v>48674942.260183953</v>
          </cell>
          <cell r="AC255">
            <v>375735.3693498834</v>
          </cell>
          <cell r="AE255" t="str">
            <v>CKD Cost</v>
          </cell>
          <cell r="AF255">
            <v>488455980.1548484</v>
          </cell>
        </row>
        <row r="256">
          <cell r="D256" t="str">
            <v>Vendor parts</v>
          </cell>
          <cell r="E256">
            <v>230254</v>
          </cell>
          <cell r="F256">
            <v>20722860</v>
          </cell>
          <cell r="G256">
            <v>230254</v>
          </cell>
          <cell r="H256">
            <v>23025400</v>
          </cell>
          <cell r="I256">
            <v>230254</v>
          </cell>
          <cell r="J256">
            <v>23025400</v>
          </cell>
          <cell r="K256">
            <v>230254</v>
          </cell>
          <cell r="L256">
            <v>25327940</v>
          </cell>
          <cell r="M256">
            <v>230254</v>
          </cell>
          <cell r="N256">
            <v>20722860</v>
          </cell>
          <cell r="O256">
            <v>230254</v>
          </cell>
          <cell r="P256">
            <v>18420320</v>
          </cell>
          <cell r="Q256">
            <v>229923</v>
          </cell>
          <cell r="R256">
            <v>29889990</v>
          </cell>
          <cell r="S256">
            <v>229923</v>
          </cell>
          <cell r="T256">
            <v>22992300</v>
          </cell>
          <cell r="U256">
            <v>229923</v>
          </cell>
          <cell r="V256">
            <v>25291530</v>
          </cell>
          <cell r="W256">
            <v>229923</v>
          </cell>
          <cell r="X256">
            <v>29889990</v>
          </cell>
          <cell r="Y256">
            <v>229923</v>
          </cell>
          <cell r="Z256">
            <v>29889990</v>
          </cell>
          <cell r="AA256">
            <v>229923</v>
          </cell>
          <cell r="AB256">
            <v>29889990</v>
          </cell>
          <cell r="AC256">
            <v>230068.13076923077</v>
          </cell>
          <cell r="AE256" t="str">
            <v>Vendor parts</v>
          </cell>
          <cell r="AF256">
            <v>299088570</v>
          </cell>
        </row>
        <row r="257">
          <cell r="D257" t="str">
            <v>Multi Source Parts</v>
          </cell>
          <cell r="E257">
            <v>167695.96620000002</v>
          </cell>
          <cell r="F257">
            <v>15092636.958000002</v>
          </cell>
          <cell r="G257">
            <v>167695.96620000002</v>
          </cell>
          <cell r="H257">
            <v>16769596.620000003</v>
          </cell>
          <cell r="I257">
            <v>167695.96620000002</v>
          </cell>
          <cell r="J257">
            <v>16769596.620000003</v>
          </cell>
          <cell r="K257">
            <v>167695.96620000002</v>
          </cell>
          <cell r="L257">
            <v>18446556.282000002</v>
          </cell>
          <cell r="M257">
            <v>167695.96620000002</v>
          </cell>
          <cell r="N257">
            <v>15092636.958000002</v>
          </cell>
          <cell r="O257">
            <v>167695.96620000002</v>
          </cell>
          <cell r="P257">
            <v>13415677.296000002</v>
          </cell>
          <cell r="Q257">
            <v>167695.96620000002</v>
          </cell>
          <cell r="R257">
            <v>21800475.606000002</v>
          </cell>
          <cell r="S257">
            <v>167695.96620000002</v>
          </cell>
          <cell r="T257">
            <v>16769596.620000003</v>
          </cell>
          <cell r="U257">
            <v>167695.96620000002</v>
          </cell>
          <cell r="V257">
            <v>18446556.282000002</v>
          </cell>
          <cell r="W257">
            <v>167695.96620000002</v>
          </cell>
          <cell r="X257">
            <v>21800475.606000002</v>
          </cell>
          <cell r="Y257">
            <v>167695.96620000002</v>
          </cell>
          <cell r="Z257">
            <v>21800475.606000002</v>
          </cell>
          <cell r="AA257">
            <v>167695.96620000002</v>
          </cell>
          <cell r="AB257">
            <v>21800475.606000002</v>
          </cell>
          <cell r="AC257">
            <v>167695.96620000002</v>
          </cell>
          <cell r="AE257" t="str">
            <v>Nomi Parts</v>
          </cell>
          <cell r="AF257">
            <v>218004756.06000003</v>
          </cell>
        </row>
        <row r="258">
          <cell r="D258" t="str">
            <v>Paints &amp; Chemicals</v>
          </cell>
          <cell r="E258">
            <v>14450</v>
          </cell>
          <cell r="F258">
            <v>1300500</v>
          </cell>
          <cell r="G258">
            <v>14450</v>
          </cell>
          <cell r="H258">
            <v>1445000</v>
          </cell>
          <cell r="I258">
            <v>14450</v>
          </cell>
          <cell r="J258">
            <v>1445000</v>
          </cell>
          <cell r="K258">
            <v>14450</v>
          </cell>
          <cell r="L258">
            <v>1589500</v>
          </cell>
          <cell r="M258">
            <v>14450</v>
          </cell>
          <cell r="N258">
            <v>1300500</v>
          </cell>
          <cell r="O258">
            <v>14450</v>
          </cell>
          <cell r="P258">
            <v>1156000</v>
          </cell>
          <cell r="Q258">
            <v>14450</v>
          </cell>
          <cell r="R258">
            <v>1878500</v>
          </cell>
          <cell r="S258">
            <v>14450</v>
          </cell>
          <cell r="T258">
            <v>1445000</v>
          </cell>
          <cell r="U258">
            <v>14450</v>
          </cell>
          <cell r="V258">
            <v>1589500</v>
          </cell>
          <cell r="W258">
            <v>14450</v>
          </cell>
          <cell r="X258">
            <v>1878500</v>
          </cell>
          <cell r="Y258">
            <v>14450</v>
          </cell>
          <cell r="Z258">
            <v>1878500</v>
          </cell>
          <cell r="AA258">
            <v>14450</v>
          </cell>
          <cell r="AB258">
            <v>1878500</v>
          </cell>
          <cell r="AC258">
            <v>14450</v>
          </cell>
          <cell r="AE258" t="str">
            <v>Paints &amp; Chemicals</v>
          </cell>
          <cell r="AF258">
            <v>18785000</v>
          </cell>
        </row>
        <row r="259">
          <cell r="D259" t="str">
            <v>Consumables</v>
          </cell>
          <cell r="E259">
            <v>5342</v>
          </cell>
          <cell r="F259">
            <v>480780</v>
          </cell>
          <cell r="G259">
            <v>5342</v>
          </cell>
          <cell r="H259">
            <v>534200</v>
          </cell>
          <cell r="I259">
            <v>5342</v>
          </cell>
          <cell r="J259">
            <v>534200</v>
          </cell>
          <cell r="K259">
            <v>5342</v>
          </cell>
          <cell r="L259">
            <v>587620</v>
          </cell>
          <cell r="M259">
            <v>5342</v>
          </cell>
          <cell r="N259">
            <v>480780</v>
          </cell>
          <cell r="O259">
            <v>5342</v>
          </cell>
          <cell r="P259">
            <v>427360</v>
          </cell>
          <cell r="Q259">
            <v>5342</v>
          </cell>
          <cell r="R259">
            <v>694460</v>
          </cell>
          <cell r="S259">
            <v>5342</v>
          </cell>
          <cell r="T259">
            <v>534200</v>
          </cell>
          <cell r="U259">
            <v>5342</v>
          </cell>
          <cell r="V259">
            <v>587620</v>
          </cell>
          <cell r="W259">
            <v>5342</v>
          </cell>
          <cell r="X259">
            <v>694460</v>
          </cell>
          <cell r="Y259">
            <v>5342</v>
          </cell>
          <cell r="Z259">
            <v>694460</v>
          </cell>
          <cell r="AA259">
            <v>5342</v>
          </cell>
          <cell r="AB259">
            <v>694460</v>
          </cell>
          <cell r="AC259">
            <v>5342</v>
          </cell>
          <cell r="AE259" t="str">
            <v>Consumables</v>
          </cell>
          <cell r="AF259">
            <v>6944600</v>
          </cell>
        </row>
        <row r="260">
          <cell r="D260" t="str">
            <v>KD Parts</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E260" t="str">
            <v>KD Parts</v>
          </cell>
          <cell r="AF260">
            <v>0</v>
          </cell>
        </row>
        <row r="261">
          <cell r="D261" t="str">
            <v>Spare parts</v>
          </cell>
          <cell r="E261">
            <v>789</v>
          </cell>
          <cell r="F261">
            <v>71010</v>
          </cell>
          <cell r="G261">
            <v>789</v>
          </cell>
          <cell r="H261">
            <v>78900</v>
          </cell>
          <cell r="I261">
            <v>789</v>
          </cell>
          <cell r="J261">
            <v>78900</v>
          </cell>
          <cell r="K261">
            <v>789</v>
          </cell>
          <cell r="L261">
            <v>86790</v>
          </cell>
          <cell r="M261">
            <v>789</v>
          </cell>
          <cell r="N261">
            <v>71010</v>
          </cell>
          <cell r="O261">
            <v>789</v>
          </cell>
          <cell r="P261">
            <v>63120</v>
          </cell>
          <cell r="Q261">
            <v>789</v>
          </cell>
          <cell r="R261">
            <v>102570</v>
          </cell>
          <cell r="S261">
            <v>789</v>
          </cell>
          <cell r="T261">
            <v>78900</v>
          </cell>
          <cell r="U261">
            <v>789</v>
          </cell>
          <cell r="V261">
            <v>86790</v>
          </cell>
          <cell r="W261">
            <v>789</v>
          </cell>
          <cell r="X261">
            <v>102570</v>
          </cell>
          <cell r="Y261">
            <v>789</v>
          </cell>
          <cell r="Z261">
            <v>102570</v>
          </cell>
          <cell r="AA261">
            <v>789</v>
          </cell>
          <cell r="AB261">
            <v>102570</v>
          </cell>
          <cell r="AC261">
            <v>789</v>
          </cell>
          <cell r="AE261" t="str">
            <v>Spare parts</v>
          </cell>
          <cell r="AF261">
            <v>1025700</v>
          </cell>
        </row>
        <row r="262">
          <cell r="D262" t="str">
            <v>Utilities</v>
          </cell>
          <cell r="E262">
            <v>4841</v>
          </cell>
          <cell r="F262">
            <v>435690</v>
          </cell>
          <cell r="G262">
            <v>4841</v>
          </cell>
          <cell r="H262">
            <v>484100</v>
          </cell>
          <cell r="I262">
            <v>4841</v>
          </cell>
          <cell r="J262">
            <v>484100</v>
          </cell>
          <cell r="K262">
            <v>4841</v>
          </cell>
          <cell r="L262">
            <v>532510</v>
          </cell>
          <cell r="M262">
            <v>4841</v>
          </cell>
          <cell r="N262">
            <v>435690</v>
          </cell>
          <cell r="O262">
            <v>4841</v>
          </cell>
          <cell r="P262">
            <v>387280</v>
          </cell>
          <cell r="Q262">
            <v>4841</v>
          </cell>
          <cell r="R262">
            <v>629330</v>
          </cell>
          <cell r="S262">
            <v>4841</v>
          </cell>
          <cell r="T262">
            <v>484100</v>
          </cell>
          <cell r="U262">
            <v>4841</v>
          </cell>
          <cell r="V262">
            <v>532510</v>
          </cell>
          <cell r="W262">
            <v>4841</v>
          </cell>
          <cell r="X262">
            <v>629330</v>
          </cell>
          <cell r="Y262">
            <v>4841</v>
          </cell>
          <cell r="Z262">
            <v>629330</v>
          </cell>
          <cell r="AA262">
            <v>4841</v>
          </cell>
          <cell r="AB262">
            <v>629330</v>
          </cell>
          <cell r="AC262">
            <v>4841</v>
          </cell>
          <cell r="AE262" t="str">
            <v>Utilites</v>
          </cell>
          <cell r="AF262">
            <v>6293300</v>
          </cell>
        </row>
        <row r="263">
          <cell r="D263" t="str">
            <v>Royalties</v>
          </cell>
          <cell r="E263">
            <v>7155</v>
          </cell>
          <cell r="F263">
            <v>643950</v>
          </cell>
          <cell r="G263">
            <v>7155</v>
          </cell>
          <cell r="H263">
            <v>715500</v>
          </cell>
          <cell r="I263">
            <v>7155</v>
          </cell>
          <cell r="J263">
            <v>715500</v>
          </cell>
          <cell r="K263">
            <v>7155</v>
          </cell>
          <cell r="L263">
            <v>787050</v>
          </cell>
          <cell r="M263">
            <v>7155</v>
          </cell>
          <cell r="N263">
            <v>643950</v>
          </cell>
          <cell r="O263">
            <v>7155</v>
          </cell>
          <cell r="P263">
            <v>572400</v>
          </cell>
          <cell r="Q263">
            <v>7155</v>
          </cell>
          <cell r="R263">
            <v>930150</v>
          </cell>
          <cell r="S263">
            <v>7155</v>
          </cell>
          <cell r="T263">
            <v>715500</v>
          </cell>
          <cell r="U263">
            <v>7155</v>
          </cell>
          <cell r="V263">
            <v>787050</v>
          </cell>
          <cell r="W263">
            <v>7155</v>
          </cell>
          <cell r="X263">
            <v>930150</v>
          </cell>
          <cell r="Y263">
            <v>7155</v>
          </cell>
          <cell r="Z263">
            <v>930150</v>
          </cell>
          <cell r="AA263">
            <v>7155</v>
          </cell>
          <cell r="AB263">
            <v>930150</v>
          </cell>
          <cell r="AC263">
            <v>7155</v>
          </cell>
          <cell r="AE263" t="str">
            <v>Royalty</v>
          </cell>
          <cell r="AF263">
            <v>9301500</v>
          </cell>
        </row>
        <row r="265">
          <cell r="E265">
            <v>810834.28018791799</v>
          </cell>
          <cell r="F265">
            <v>72975085.216912627</v>
          </cell>
          <cell r="G265">
            <v>810834.28018791799</v>
          </cell>
          <cell r="H265">
            <v>81083428.01879181</v>
          </cell>
          <cell r="I265">
            <v>810834.28018791799</v>
          </cell>
          <cell r="J265">
            <v>81083428.01879181</v>
          </cell>
          <cell r="K265">
            <v>804949.59897064581</v>
          </cell>
          <cell r="L265">
            <v>88544455.886771038</v>
          </cell>
          <cell r="M265">
            <v>804949.59897064581</v>
          </cell>
          <cell r="N265">
            <v>72445463.907358125</v>
          </cell>
          <cell r="O265">
            <v>804949.59897064581</v>
          </cell>
          <cell r="P265">
            <v>64395967.917651668</v>
          </cell>
          <cell r="Q265">
            <v>804618.59897064581</v>
          </cell>
          <cell r="R265">
            <v>104600417.86618397</v>
          </cell>
          <cell r="S265">
            <v>804618.59897064581</v>
          </cell>
          <cell r="T265">
            <v>80461859.897064582</v>
          </cell>
          <cell r="U265">
            <v>804618.59897064581</v>
          </cell>
          <cell r="V265">
            <v>88508045.886771038</v>
          </cell>
          <cell r="W265">
            <v>804618.59897064581</v>
          </cell>
          <cell r="X265">
            <v>104600417.86618397</v>
          </cell>
          <cell r="Y265">
            <v>804618.59897064581</v>
          </cell>
          <cell r="Z265">
            <v>104600417.86618397</v>
          </cell>
          <cell r="AA265">
            <v>804618.59897064581</v>
          </cell>
          <cell r="AB265">
            <v>104600417.86618397</v>
          </cell>
          <cell r="AC265">
            <v>806076.4663191142</v>
          </cell>
          <cell r="AF265">
            <v>1047899406.2148486</v>
          </cell>
        </row>
        <row r="266">
          <cell r="C266" t="str">
            <v>Contribution Margin</v>
          </cell>
          <cell r="E266">
            <v>92426.589377299417</v>
          </cell>
          <cell r="F266">
            <v>8318393.0439569354</v>
          </cell>
          <cell r="G266">
            <v>92426.589377299417</v>
          </cell>
          <cell r="H266">
            <v>9242658.9377299249</v>
          </cell>
          <cell r="I266">
            <v>92426.589377299417</v>
          </cell>
          <cell r="J266">
            <v>9242658.9377299249</v>
          </cell>
          <cell r="K266">
            <v>98311.270594571601</v>
          </cell>
          <cell r="L266">
            <v>10814239.765402868</v>
          </cell>
          <cell r="M266">
            <v>98311.270594571601</v>
          </cell>
          <cell r="N266">
            <v>8848014.3535114378</v>
          </cell>
          <cell r="O266">
            <v>98311.270594571601</v>
          </cell>
          <cell r="P266">
            <v>7864901.6475657225</v>
          </cell>
          <cell r="Q266">
            <v>98642.270594571601</v>
          </cell>
          <cell r="R266">
            <v>12823495.177294284</v>
          </cell>
          <cell r="S266">
            <v>98642.270594571601</v>
          </cell>
          <cell r="T266">
            <v>9864227.0594571531</v>
          </cell>
          <cell r="U266">
            <v>98642.270594571601</v>
          </cell>
          <cell r="V266">
            <v>10850649.765402868</v>
          </cell>
          <cell r="W266">
            <v>98642.270594571601</v>
          </cell>
          <cell r="X266">
            <v>12823495.177294284</v>
          </cell>
          <cell r="Y266">
            <v>98642.270594571601</v>
          </cell>
          <cell r="Z266">
            <v>12823495.177294284</v>
          </cell>
          <cell r="AA266">
            <v>98642.270594571601</v>
          </cell>
          <cell r="AB266">
            <v>12823495.177294284</v>
          </cell>
          <cell r="AC266">
            <v>97184.403246103204</v>
          </cell>
          <cell r="AD266" t="str">
            <v>Contribution Margin</v>
          </cell>
        </row>
        <row r="268">
          <cell r="C268" t="str">
            <v>Production cost</v>
          </cell>
          <cell r="AD268" t="str">
            <v>Production cost</v>
          </cell>
        </row>
        <row r="269">
          <cell r="D269" t="str">
            <v xml:space="preserve">Salaries &amp; Wages </v>
          </cell>
          <cell r="E269">
            <v>5330.971806841444</v>
          </cell>
          <cell r="F269">
            <v>479787.46261572995</v>
          </cell>
          <cell r="G269">
            <v>4450.6278387391867</v>
          </cell>
          <cell r="H269">
            <v>445062.7838739187</v>
          </cell>
          <cell r="I269">
            <v>4327.5507084975143</v>
          </cell>
          <cell r="J269">
            <v>432755.07084975141</v>
          </cell>
          <cell r="K269">
            <v>3880.9474753805712</v>
          </cell>
          <cell r="L269">
            <v>426904.22229186282</v>
          </cell>
          <cell r="M269">
            <v>5576.0739588801307</v>
          </cell>
          <cell r="N269">
            <v>501846.65629921178</v>
          </cell>
          <cell r="O269">
            <v>5384.2223576312035</v>
          </cell>
          <cell r="P269">
            <v>430737.78861049627</v>
          </cell>
          <cell r="Q269">
            <v>3880.9474753805712</v>
          </cell>
          <cell r="R269">
            <v>504523.17179947428</v>
          </cell>
          <cell r="S269">
            <v>5106.5098360270676</v>
          </cell>
          <cell r="T269">
            <v>510650.98360270675</v>
          </cell>
          <cell r="U269">
            <v>4709.8877128404993</v>
          </cell>
          <cell r="V269">
            <v>518087.64841245493</v>
          </cell>
          <cell r="W269">
            <v>5160.8344087507594</v>
          </cell>
          <cell r="X269">
            <v>670908.47313759872</v>
          </cell>
          <cell r="Y269">
            <v>5216.3272518556068</v>
          </cell>
          <cell r="Z269">
            <v>678122.54274122894</v>
          </cell>
          <cell r="AA269">
            <v>5063.8667476260061</v>
          </cell>
          <cell r="AB269">
            <v>658302.67719138076</v>
          </cell>
          <cell r="AC269">
            <v>4813.6072934044723</v>
          </cell>
          <cell r="AE269" t="str">
            <v xml:space="preserve">Salaries &amp; Wages </v>
          </cell>
        </row>
        <row r="270">
          <cell r="D270" t="str">
            <v xml:space="preserve">Utilities </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E270" t="str">
            <v xml:space="preserve">Utilities </v>
          </cell>
        </row>
        <row r="271">
          <cell r="D271" t="str">
            <v>Depreciation</v>
          </cell>
          <cell r="E271">
            <v>11150.091575091576</v>
          </cell>
          <cell r="F271">
            <v>1003508.2417582418</v>
          </cell>
          <cell r="G271">
            <v>9308.7920489296648</v>
          </cell>
          <cell r="H271">
            <v>930879.20489296643</v>
          </cell>
          <cell r="I271">
            <v>9051.3678263455258</v>
          </cell>
          <cell r="J271">
            <v>905136.78263455257</v>
          </cell>
          <cell r="K271">
            <v>8117.2666666666673</v>
          </cell>
          <cell r="L271">
            <v>892899.33333333337</v>
          </cell>
          <cell r="M271">
            <v>11662.739463601532</v>
          </cell>
          <cell r="N271">
            <v>1049646.551724138</v>
          </cell>
          <cell r="O271">
            <v>11261.468738438773</v>
          </cell>
          <cell r="P271">
            <v>900917.4990751018</v>
          </cell>
          <cell r="Q271">
            <v>8117.2666666666673</v>
          </cell>
          <cell r="R271">
            <v>1055244.6666666667</v>
          </cell>
          <cell r="S271">
            <v>10680.614035087719</v>
          </cell>
          <cell r="T271">
            <v>1068061.4035087719</v>
          </cell>
          <cell r="U271">
            <v>9851.0517799352765</v>
          </cell>
          <cell r="V271">
            <v>1083615.6957928804</v>
          </cell>
          <cell r="W271">
            <v>10794.237588652482</v>
          </cell>
          <cell r="X271">
            <v>1403250.8865248228</v>
          </cell>
          <cell r="Y271">
            <v>10910.304659498208</v>
          </cell>
          <cell r="Z271">
            <v>1418339.6057347669</v>
          </cell>
          <cell r="AA271">
            <v>10591.423103688239</v>
          </cell>
          <cell r="AB271">
            <v>1376885.0034794712</v>
          </cell>
          <cell r="AC271">
            <v>10067.98836548132</v>
          </cell>
          <cell r="AE271" t="str">
            <v>Depreciation</v>
          </cell>
        </row>
        <row r="272">
          <cell r="D272" t="str">
            <v xml:space="preserve">Other Factory overhead </v>
          </cell>
          <cell r="E272">
            <v>3328.5244606883934</v>
          </cell>
          <cell r="F272">
            <v>299567.20146195544</v>
          </cell>
          <cell r="G272">
            <v>2778.859870849943</v>
          </cell>
          <cell r="H272">
            <v>277885.98708499433</v>
          </cell>
          <cell r="I272">
            <v>2702.0136121556093</v>
          </cell>
          <cell r="J272">
            <v>270201.36121556093</v>
          </cell>
          <cell r="K272">
            <v>2423.1658073811504</v>
          </cell>
          <cell r="L272">
            <v>266548.23881192657</v>
          </cell>
          <cell r="M272">
            <v>3481.5600680763655</v>
          </cell>
          <cell r="N272">
            <v>313340.40612687287</v>
          </cell>
          <cell r="O272">
            <v>3361.7727627374452</v>
          </cell>
          <cell r="P272">
            <v>268941.8210189956</v>
          </cell>
          <cell r="Q272">
            <v>2423.1658073811504</v>
          </cell>
          <cell r="R272">
            <v>315011.55495954957</v>
          </cell>
          <cell r="S272">
            <v>3188.3760623436192</v>
          </cell>
          <cell r="T272">
            <v>318837.60623436194</v>
          </cell>
          <cell r="U272">
            <v>2940.735203132464</v>
          </cell>
          <cell r="V272">
            <v>323480.87234457105</v>
          </cell>
          <cell r="W272">
            <v>3222.2949566238703</v>
          </cell>
          <cell r="X272">
            <v>418898.34436110314</v>
          </cell>
          <cell r="Y272">
            <v>3256.9432894907936</v>
          </cell>
          <cell r="Z272">
            <v>423402.62763380317</v>
          </cell>
          <cell r="AA272">
            <v>3161.7507925119394</v>
          </cell>
          <cell r="AB272">
            <v>411027.60302655213</v>
          </cell>
          <cell r="AC272">
            <v>3005.4950956001894</v>
          </cell>
          <cell r="AE272" t="str">
            <v xml:space="preserve">Other Factory overhead </v>
          </cell>
        </row>
        <row r="273">
          <cell r="D273" t="str">
            <v>Running Royalty</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E273" t="str">
            <v>Running Royalty</v>
          </cell>
        </row>
        <row r="274">
          <cell r="E274">
            <v>19809.587842621411</v>
          </cell>
          <cell r="F274">
            <v>1782862.9058359272</v>
          </cell>
          <cell r="G274">
            <v>16538.279758518795</v>
          </cell>
          <cell r="H274">
            <v>1653827.9758518795</v>
          </cell>
          <cell r="I274">
            <v>16080.93214699865</v>
          </cell>
          <cell r="J274">
            <v>1608093.2146998649</v>
          </cell>
          <cell r="K274">
            <v>14421.379949428388</v>
          </cell>
          <cell r="L274">
            <v>1586351.7944371225</v>
          </cell>
          <cell r="M274">
            <v>20720.373490558028</v>
          </cell>
          <cell r="N274">
            <v>1864833.6141502226</v>
          </cell>
          <cell r="O274">
            <v>20007.463858807419</v>
          </cell>
          <cell r="P274">
            <v>1600597.1087045935</v>
          </cell>
          <cell r="Q274">
            <v>14421.379949428388</v>
          </cell>
          <cell r="R274">
            <v>1874779.3934256905</v>
          </cell>
          <cell r="S274">
            <v>18975.499933458406</v>
          </cell>
          <cell r="T274">
            <v>1897549.9933458406</v>
          </cell>
          <cell r="U274">
            <v>17501.674695908237</v>
          </cell>
          <cell r="V274">
            <v>1925184.2165499064</v>
          </cell>
          <cell r="W274">
            <v>19177.366954027111</v>
          </cell>
          <cell r="X274">
            <v>2493057.7040235247</v>
          </cell>
          <cell r="Y274">
            <v>19383.575200844611</v>
          </cell>
          <cell r="Z274">
            <v>2519864.7761097988</v>
          </cell>
          <cell r="AA274">
            <v>18817.040643826185</v>
          </cell>
          <cell r="AB274">
            <v>2446215.283697404</v>
          </cell>
          <cell r="AC274">
            <v>17887.09075448598</v>
          </cell>
        </row>
        <row r="275">
          <cell r="C275" t="str">
            <v>Gross Profit</v>
          </cell>
          <cell r="E275">
            <v>72617.001534678013</v>
          </cell>
          <cell r="F275">
            <v>6535530.1381210079</v>
          </cell>
          <cell r="G275">
            <v>75888.309618780622</v>
          </cell>
          <cell r="H275">
            <v>7588830.9618780455</v>
          </cell>
          <cell r="I275">
            <v>76345.657230300771</v>
          </cell>
          <cell r="J275">
            <v>7634565.7230300605</v>
          </cell>
          <cell r="K275">
            <v>83889.890645143212</v>
          </cell>
          <cell r="L275">
            <v>9227887.9709657468</v>
          </cell>
          <cell r="M275">
            <v>77590.897104013566</v>
          </cell>
          <cell r="N275">
            <v>6983180.7393612154</v>
          </cell>
          <cell r="O275">
            <v>78303.806735764185</v>
          </cell>
          <cell r="P275">
            <v>6264304.5388611294</v>
          </cell>
          <cell r="Q275">
            <v>84220.890645143212</v>
          </cell>
          <cell r="R275">
            <v>10948715.783868594</v>
          </cell>
          <cell r="S275">
            <v>79666.770661113202</v>
          </cell>
          <cell r="T275">
            <v>7966677.0661113122</v>
          </cell>
          <cell r="U275">
            <v>81140.595898663363</v>
          </cell>
          <cell r="V275">
            <v>8925465.5488529615</v>
          </cell>
          <cell r="W275">
            <v>79464.903640544493</v>
          </cell>
          <cell r="X275">
            <v>10330437.473270759</v>
          </cell>
          <cell r="Y275">
            <v>79258.695393726986</v>
          </cell>
          <cell r="Z275">
            <v>10303630.401184484</v>
          </cell>
          <cell r="AA275">
            <v>79825.229950745415</v>
          </cell>
          <cell r="AB275">
            <v>10377279.89359688</v>
          </cell>
          <cell r="AC275">
            <v>79297.312491617224</v>
          </cell>
          <cell r="AD275" t="str">
            <v>Gross Profit</v>
          </cell>
        </row>
        <row r="276">
          <cell r="E276">
            <v>8.0394273660534026</v>
          </cell>
          <cell r="F276">
            <v>8.0394273660533866</v>
          </cell>
          <cell r="G276">
            <v>8.4015938446784801</v>
          </cell>
          <cell r="H276">
            <v>8.4015938446784624</v>
          </cell>
          <cell r="I276">
            <v>8.4522267932462949</v>
          </cell>
          <cell r="J276">
            <v>8.4522267932462771</v>
          </cell>
          <cell r="K276">
            <v>9.2874487838185029</v>
          </cell>
          <cell r="L276">
            <v>9.2874487838184958</v>
          </cell>
          <cell r="M276">
            <v>8.5900872846802017</v>
          </cell>
          <cell r="N276">
            <v>8.5900872846801946</v>
          </cell>
          <cell r="O276">
            <v>8.6690135014323761</v>
          </cell>
          <cell r="P276">
            <v>8.669013501432369</v>
          </cell>
          <cell r="Q276">
            <v>9.3240937898353504</v>
          </cell>
          <cell r="R276">
            <v>9.3240937898353309</v>
          </cell>
          <cell r="S276">
            <v>8.8199072212062752</v>
          </cell>
          <cell r="T276">
            <v>8.8199072212062664</v>
          </cell>
          <cell r="U276">
            <v>8.9830743955198908</v>
          </cell>
          <cell r="V276">
            <v>8.983074395519882</v>
          </cell>
          <cell r="W276">
            <v>8.79755852578832</v>
          </cell>
          <cell r="X276">
            <v>8.7975585257882987</v>
          </cell>
          <cell r="Y276">
            <v>8.7747292132645995</v>
          </cell>
          <cell r="Z276">
            <v>8.77472921326458</v>
          </cell>
          <cell r="AA276">
            <v>8.8374502472546066</v>
          </cell>
          <cell r="AB276">
            <v>8.8374502472545871</v>
          </cell>
          <cell r="AC276">
            <v>8.7790045117073223</v>
          </cell>
        </row>
        <row r="277">
          <cell r="C277" t="str">
            <v>Other Expenses</v>
          </cell>
          <cell r="AD277" t="str">
            <v>Other Expenses</v>
          </cell>
        </row>
        <row r="278">
          <cell r="D278" t="str">
            <v>Selling Expenses</v>
          </cell>
          <cell r="E278">
            <v>5183.0082521448167</v>
          </cell>
          <cell r="F278">
            <v>466470.74269303348</v>
          </cell>
          <cell r="G278">
            <v>4427.3486746392564</v>
          </cell>
          <cell r="H278">
            <v>442734.86746392562</v>
          </cell>
          <cell r="I278">
            <v>4320.887144065181</v>
          </cell>
          <cell r="J278">
            <v>432088.71440651809</v>
          </cell>
          <cell r="K278">
            <v>3897.7185689144208</v>
          </cell>
          <cell r="L278">
            <v>428749.04258058628</v>
          </cell>
          <cell r="M278">
            <v>5409.2615187305564</v>
          </cell>
          <cell r="N278">
            <v>486833.53668575006</v>
          </cell>
          <cell r="O278">
            <v>5179.8400416559607</v>
          </cell>
          <cell r="P278">
            <v>414387.20333247684</v>
          </cell>
          <cell r="Q278">
            <v>3845.1336292747983</v>
          </cell>
          <cell r="R278">
            <v>499867.37180572376</v>
          </cell>
          <cell r="S278">
            <v>4967.5774890123712</v>
          </cell>
          <cell r="T278">
            <v>496757.74890123709</v>
          </cell>
          <cell r="U278">
            <v>4642.661605420024</v>
          </cell>
          <cell r="V278">
            <v>510692.77659620263</v>
          </cell>
          <cell r="W278">
            <v>5073.1110111757944</v>
          </cell>
          <cell r="X278">
            <v>659504.43145285326</v>
          </cell>
          <cell r="Y278">
            <v>5099.2966467698334</v>
          </cell>
          <cell r="Z278">
            <v>662908.56408007839</v>
          </cell>
          <cell r="AA278">
            <v>4893.3178190345943</v>
          </cell>
          <cell r="AB278">
            <v>636131.31647449732</v>
          </cell>
          <cell r="AC278">
            <v>4720.8663972868326</v>
          </cell>
          <cell r="AE278" t="str">
            <v>Selling Expenses</v>
          </cell>
        </row>
        <row r="279">
          <cell r="D279" t="str">
            <v>Advertisement Expenses</v>
          </cell>
          <cell r="E279">
            <v>800.32572918126152</v>
          </cell>
          <cell r="F279">
            <v>72029.315626313532</v>
          </cell>
          <cell r="G279">
            <v>969.71958993165515</v>
          </cell>
          <cell r="H279">
            <v>96971.958993165521</v>
          </cell>
          <cell r="I279">
            <v>7367.9708551430685</v>
          </cell>
          <cell r="J279">
            <v>736797.08551430691</v>
          </cell>
          <cell r="K279">
            <v>6935.2770964018819</v>
          </cell>
          <cell r="L279">
            <v>762880.48060420703</v>
          </cell>
          <cell r="M279">
            <v>7697.2629504339211</v>
          </cell>
          <cell r="N279">
            <v>692753.66553905292</v>
          </cell>
          <cell r="O279">
            <v>799.8365151483406</v>
          </cell>
          <cell r="P279">
            <v>63986.921211867244</v>
          </cell>
          <cell r="Q279">
            <v>739.89139808437483</v>
          </cell>
          <cell r="R279">
            <v>96185.881750968721</v>
          </cell>
          <cell r="S279">
            <v>4684.9685429207811</v>
          </cell>
          <cell r="T279">
            <v>468496.85429207812</v>
          </cell>
          <cell r="U279">
            <v>5393.2109933565007</v>
          </cell>
          <cell r="V279">
            <v>593253.20926921512</v>
          </cell>
          <cell r="W279">
            <v>783.35612673520234</v>
          </cell>
          <cell r="X279">
            <v>101836.29647557631</v>
          </cell>
          <cell r="Y279">
            <v>8782.5333169589612</v>
          </cell>
          <cell r="Z279">
            <v>1141729.3312046649</v>
          </cell>
          <cell r="AA279">
            <v>1104.3291887822443</v>
          </cell>
          <cell r="AB279">
            <v>143562.79454169175</v>
          </cell>
          <cell r="AC279">
            <v>3823.4490730946977</v>
          </cell>
        </row>
        <row r="280">
          <cell r="D280" t="str">
            <v>Administrative Expenses</v>
          </cell>
          <cell r="E280">
            <v>10560.726889052896</v>
          </cell>
          <cell r="F280">
            <v>950465.42001476057</v>
          </cell>
          <cell r="G280">
            <v>9021.0198249495461</v>
          </cell>
          <cell r="H280">
            <v>902101.9824949546</v>
          </cell>
          <cell r="I280">
            <v>8804.0973170376383</v>
          </cell>
          <cell r="J280">
            <v>880409.73170376383</v>
          </cell>
          <cell r="K280">
            <v>7941.8629672567968</v>
          </cell>
          <cell r="L280">
            <v>873604.9263982476</v>
          </cell>
          <cell r="M280">
            <v>11021.733092386507</v>
          </cell>
          <cell r="N280">
            <v>991955.97831478564</v>
          </cell>
          <cell r="O280">
            <v>10554.271447719957</v>
          </cell>
          <cell r="P280">
            <v>844341.71581759653</v>
          </cell>
          <cell r="Q280">
            <v>7834.7176263668644</v>
          </cell>
          <cell r="R280">
            <v>1018513.2914276924</v>
          </cell>
          <cell r="S280">
            <v>10121.772262268241</v>
          </cell>
          <cell r="T280">
            <v>1012177.2262268241</v>
          </cell>
          <cell r="U280">
            <v>9459.7343604157559</v>
          </cell>
          <cell r="V280">
            <v>1040570.7796457332</v>
          </cell>
          <cell r="W280">
            <v>10336.803890810705</v>
          </cell>
          <cell r="X280">
            <v>1343784.5058053916</v>
          </cell>
          <cell r="Y280">
            <v>10390.158879356299</v>
          </cell>
          <cell r="Z280">
            <v>1350720.6543163189</v>
          </cell>
          <cell r="AA280">
            <v>9970.4632047953019</v>
          </cell>
          <cell r="AB280">
            <v>1296160.2166233892</v>
          </cell>
          <cell r="AC280">
            <v>9619.0818682995832</v>
          </cell>
          <cell r="AE280" t="str">
            <v>Administrative Expenses</v>
          </cell>
        </row>
        <row r="281">
          <cell r="D281" t="str">
            <v>Depreciation (Admin. &amp; Selling )</v>
          </cell>
          <cell r="E281">
            <v>2969.9882598191184</v>
          </cell>
          <cell r="F281">
            <v>267298.94338372065</v>
          </cell>
          <cell r="G281">
            <v>2536.9771657922738</v>
          </cell>
          <cell r="H281">
            <v>253697.71657922739</v>
          </cell>
          <cell r="I281">
            <v>2475.9721508385478</v>
          </cell>
          <cell r="J281">
            <v>247597.21508385477</v>
          </cell>
          <cell r="K281">
            <v>2233.4863898710532</v>
          </cell>
          <cell r="L281">
            <v>245683.50288581586</v>
          </cell>
          <cell r="M281">
            <v>3099.6368177250984</v>
          </cell>
          <cell r="N281">
            <v>278967.31359525886</v>
          </cell>
          <cell r="O281">
            <v>2968.1727990868981</v>
          </cell>
          <cell r="P281">
            <v>237453.82392695185</v>
          </cell>
          <cell r="Q281">
            <v>2203.3539560073127</v>
          </cell>
          <cell r="R281">
            <v>286436.01428095065</v>
          </cell>
          <cell r="S281">
            <v>2846.5412564224971</v>
          </cell>
          <cell r="T281">
            <v>284654.12564224971</v>
          </cell>
          <cell r="U281">
            <v>2660.3566484202443</v>
          </cell>
          <cell r="V281">
            <v>292639.23132622684</v>
          </cell>
          <cell r="W281">
            <v>2907.0145002598042</v>
          </cell>
          <cell r="X281">
            <v>377911.88503377454</v>
          </cell>
          <cell r="Y281">
            <v>2922.0194986134175</v>
          </cell>
          <cell r="Z281">
            <v>379862.53481974429</v>
          </cell>
          <cell r="AA281">
            <v>2803.9886812995901</v>
          </cell>
          <cell r="AB281">
            <v>364518.5285689467</v>
          </cell>
          <cell r="AC281">
            <v>2705.1698731744018</v>
          </cell>
          <cell r="AE281" t="str">
            <v>Depreciation (Admin. &amp; Selling )</v>
          </cell>
        </row>
        <row r="282">
          <cell r="D282" t="str">
            <v>Financial Charges -Capital Exp.</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E282" t="str">
            <v>Financial Charges -Capital Exp.</v>
          </cell>
        </row>
        <row r="283">
          <cell r="D283" t="str">
            <v>Financial  Charges -Working Capital</v>
          </cell>
          <cell r="E283">
            <v>530.11444507895521</v>
          </cell>
          <cell r="F283">
            <v>47710.300057105967</v>
          </cell>
          <cell r="G283">
            <v>458.80097155251627</v>
          </cell>
          <cell r="H283">
            <v>45880.097155251628</v>
          </cell>
          <cell r="I283">
            <v>448.49087868071882</v>
          </cell>
          <cell r="J283">
            <v>44849.087868071882</v>
          </cell>
          <cell r="K283">
            <v>407.98094465914818</v>
          </cell>
          <cell r="L283">
            <v>44877.903912506299</v>
          </cell>
          <cell r="M283">
            <v>548.85949175372707</v>
          </cell>
          <cell r="N283">
            <v>49397.354257835439</v>
          </cell>
          <cell r="O283">
            <v>527.77239945924691</v>
          </cell>
          <cell r="P283">
            <v>42221.791956739755</v>
          </cell>
          <cell r="Q283">
            <v>396.96132884259964</v>
          </cell>
          <cell r="R283">
            <v>51604.972749537956</v>
          </cell>
          <cell r="S283">
            <v>498.98402076239711</v>
          </cell>
          <cell r="T283">
            <v>49898.402076239712</v>
          </cell>
          <cell r="U283">
            <v>470.64800851302482</v>
          </cell>
          <cell r="V283">
            <v>51771.280936432733</v>
          </cell>
          <cell r="W283">
            <v>511.61704210669683</v>
          </cell>
          <cell r="X283">
            <v>66510.215473870587</v>
          </cell>
          <cell r="Y283">
            <v>513.76394785157731</v>
          </cell>
          <cell r="Z283">
            <v>66789.313220705051</v>
          </cell>
          <cell r="AA283">
            <v>495.30468493193735</v>
          </cell>
          <cell r="AB283">
            <v>64389.609041151853</v>
          </cell>
          <cell r="AC283">
            <v>481.46179131188364</v>
          </cell>
          <cell r="AE283" t="str">
            <v>Financial  Charges -Working Capital</v>
          </cell>
        </row>
        <row r="284">
          <cell r="D284" t="str">
            <v>Other Expenses (Charity &amp; Donation)</v>
          </cell>
          <cell r="E284">
            <v>368.13503130483002</v>
          </cell>
          <cell r="F284">
            <v>33132.152817434704</v>
          </cell>
          <cell r="G284">
            <v>318.61178580035858</v>
          </cell>
          <cell r="H284">
            <v>31861.178580035856</v>
          </cell>
          <cell r="I284">
            <v>311.4519990838325</v>
          </cell>
          <cell r="J284">
            <v>31145.199908383249</v>
          </cell>
          <cell r="K284">
            <v>283.32010045774183</v>
          </cell>
          <cell r="L284">
            <v>31165.211050351601</v>
          </cell>
          <cell r="M284">
            <v>381.15242482897719</v>
          </cell>
          <cell r="N284">
            <v>34303.71823460795</v>
          </cell>
          <cell r="O284">
            <v>366.50861073558809</v>
          </cell>
          <cell r="P284">
            <v>29320.688858847047</v>
          </cell>
          <cell r="Q284">
            <v>275.66758947402758</v>
          </cell>
          <cell r="R284">
            <v>35836.786631623589</v>
          </cell>
          <cell r="S284">
            <v>346.51668108499797</v>
          </cell>
          <cell r="T284">
            <v>34651.668108499798</v>
          </cell>
          <cell r="U284">
            <v>326.83889480071173</v>
          </cell>
          <cell r="V284">
            <v>35952.278428078287</v>
          </cell>
          <cell r="W284">
            <v>355.28961257409514</v>
          </cell>
          <cell r="X284">
            <v>46187.649634632369</v>
          </cell>
          <cell r="Y284">
            <v>356.78051934137312</v>
          </cell>
          <cell r="Z284">
            <v>46381.467514378506</v>
          </cell>
          <cell r="AA284">
            <v>343.96158675828985</v>
          </cell>
          <cell r="AB284">
            <v>44715.006278577683</v>
          </cell>
          <cell r="AC284">
            <v>334.34846618880817</v>
          </cell>
          <cell r="AE284" t="str">
            <v>Other Expenses (Charity &amp; Donation)</v>
          </cell>
        </row>
        <row r="285">
          <cell r="D285" t="str">
            <v>Other Expenses ( W.P.P.F.)</v>
          </cell>
          <cell r="E285">
            <v>3573.7075858361454</v>
          </cell>
          <cell r="F285">
            <v>321633.68272525311</v>
          </cell>
          <cell r="G285">
            <v>3260.1003648049996</v>
          </cell>
          <cell r="H285">
            <v>326010.03648049996</v>
          </cell>
          <cell r="I285">
            <v>2868.2077932472907</v>
          </cell>
          <cell r="J285">
            <v>286820.77932472905</v>
          </cell>
          <cell r="K285">
            <v>2950.3710885468208</v>
          </cell>
          <cell r="L285">
            <v>324540.8197401503</v>
          </cell>
          <cell r="M285">
            <v>2984.5209973853607</v>
          </cell>
          <cell r="N285">
            <v>268606.88976468245</v>
          </cell>
          <cell r="O285">
            <v>3261.9142882485439</v>
          </cell>
          <cell r="P285">
            <v>260953.1430598835</v>
          </cell>
          <cell r="Q285">
            <v>3221.4233012482478</v>
          </cell>
          <cell r="R285">
            <v>418785.02916227223</v>
          </cell>
          <cell r="S285">
            <v>2697.4681580678207</v>
          </cell>
          <cell r="T285">
            <v>269746.81580678205</v>
          </cell>
          <cell r="U285">
            <v>2877.5317129664104</v>
          </cell>
          <cell r="V285">
            <v>316528.48842630512</v>
          </cell>
          <cell r="W285">
            <v>3280.2679674234987</v>
          </cell>
          <cell r="X285">
            <v>426434.83576505486</v>
          </cell>
          <cell r="Y285">
            <v>2911.8557735997142</v>
          </cell>
          <cell r="Z285">
            <v>378541.25056796282</v>
          </cell>
          <cell r="AA285">
            <v>3464.9058265788067</v>
          </cell>
          <cell r="AB285">
            <v>450437.75745524489</v>
          </cell>
          <cell r="AC285">
            <v>3114.6457909837077</v>
          </cell>
          <cell r="AE285" t="str">
            <v>Other Expenses ( W.P.P.F.)</v>
          </cell>
        </row>
        <row r="286">
          <cell r="D286" t="str">
            <v>Workers Welfare Fund</v>
          </cell>
          <cell r="E286">
            <v>1499.0267372593985</v>
          </cell>
          <cell r="F286">
            <v>134912.40635334587</v>
          </cell>
          <cell r="G286">
            <v>1367.4811090758005</v>
          </cell>
          <cell r="H286">
            <v>136748.11090758006</v>
          </cell>
          <cell r="I286">
            <v>1203.0979219267881</v>
          </cell>
          <cell r="J286">
            <v>120309.79219267881</v>
          </cell>
          <cell r="K286">
            <v>1237.5621229049211</v>
          </cell>
          <cell r="L286">
            <v>136131.83351954131</v>
          </cell>
          <cell r="M286">
            <v>1251.8866374865934</v>
          </cell>
          <cell r="N286">
            <v>112669.79737379341</v>
          </cell>
          <cell r="O286">
            <v>1368.2419770751833</v>
          </cell>
          <cell r="P286">
            <v>109459.35816601466</v>
          </cell>
          <cell r="Q286">
            <v>1351.2576349952574</v>
          </cell>
          <cell r="R286">
            <v>175663.49254938346</v>
          </cell>
          <cell r="S286">
            <v>1131.4795054513236</v>
          </cell>
          <cell r="T286">
            <v>113147.95054513236</v>
          </cell>
          <cell r="U286">
            <v>1207.0089316049207</v>
          </cell>
          <cell r="V286">
            <v>132770.98247654128</v>
          </cell>
          <cell r="W286">
            <v>1375.9406080206418</v>
          </cell>
          <cell r="X286">
            <v>178872.27904268343</v>
          </cell>
          <cell r="Y286">
            <v>1221.4064958669101</v>
          </cell>
          <cell r="Z286">
            <v>158782.8444626983</v>
          </cell>
          <cell r="AA286">
            <v>1453.3887710099996</v>
          </cell>
          <cell r="AB286">
            <v>188940.54023129994</v>
          </cell>
          <cell r="AC286">
            <v>1306.4687598620717</v>
          </cell>
          <cell r="AE286" t="str">
            <v>Workers Welfare Fund</v>
          </cell>
        </row>
        <row r="287">
          <cell r="E287">
            <v>25485.032929677422</v>
          </cell>
          <cell r="F287">
            <v>2293652.9636709681</v>
          </cell>
          <cell r="G287">
            <v>22360.059486546405</v>
          </cell>
          <cell r="H287">
            <v>2236005.9486546409</v>
          </cell>
          <cell r="I287">
            <v>27800.176060023059</v>
          </cell>
          <cell r="J287">
            <v>2780017.606002307</v>
          </cell>
          <cell r="K287">
            <v>25887.579279012789</v>
          </cell>
          <cell r="L287">
            <v>2847633.7206914062</v>
          </cell>
          <cell r="M287">
            <v>32394.313930730743</v>
          </cell>
          <cell r="N287">
            <v>2915488.2537657665</v>
          </cell>
          <cell r="O287">
            <v>25026.558079129718</v>
          </cell>
          <cell r="P287">
            <v>2002124.6463303776</v>
          </cell>
          <cell r="Q287">
            <v>19868.406464293483</v>
          </cell>
          <cell r="R287">
            <v>2582892.840358153</v>
          </cell>
          <cell r="S287">
            <v>27295.30791599043</v>
          </cell>
          <cell r="T287">
            <v>2729530.7915990422</v>
          </cell>
          <cell r="U287">
            <v>27037.991155497592</v>
          </cell>
          <cell r="V287">
            <v>2974179.0271047349</v>
          </cell>
          <cell r="W287">
            <v>24623.40075910644</v>
          </cell>
          <cell r="X287">
            <v>3201042.0986838373</v>
          </cell>
          <cell r="Y287">
            <v>32197.815078358082</v>
          </cell>
          <cell r="Z287">
            <v>4185715.9601865513</v>
          </cell>
          <cell r="AA287">
            <v>24529.659763190764</v>
          </cell>
          <cell r="AB287">
            <v>3188855.7692148001</v>
          </cell>
          <cell r="AC287">
            <v>26105.492020201989</v>
          </cell>
        </row>
        <row r="288">
          <cell r="D288" t="str">
            <v>Operating Profit</v>
          </cell>
          <cell r="E288">
            <v>47131.968605000591</v>
          </cell>
          <cell r="F288">
            <v>4241877.1744500399</v>
          </cell>
          <cell r="G288">
            <v>53528.250132234214</v>
          </cell>
          <cell r="H288">
            <v>5352825.0132234041</v>
          </cell>
          <cell r="I288">
            <v>48545.481170277708</v>
          </cell>
          <cell r="J288">
            <v>4854548.117027754</v>
          </cell>
          <cell r="K288">
            <v>58002.311366130423</v>
          </cell>
          <cell r="L288">
            <v>6380254.2502743406</v>
          </cell>
          <cell r="M288">
            <v>45196.583173282823</v>
          </cell>
          <cell r="N288">
            <v>4067692.4855954489</v>
          </cell>
          <cell r="O288">
            <v>53277.248656634467</v>
          </cell>
          <cell r="P288">
            <v>4262179.8925307523</v>
          </cell>
          <cell r="Q288">
            <v>64352.484180849729</v>
          </cell>
          <cell r="R288">
            <v>8365822.9435104411</v>
          </cell>
          <cell r="S288">
            <v>52371.462745122772</v>
          </cell>
          <cell r="T288">
            <v>5237146.2745122705</v>
          </cell>
          <cell r="U288">
            <v>54102.604743165772</v>
          </cell>
          <cell r="V288">
            <v>5951286.5217482261</v>
          </cell>
          <cell r="W288">
            <v>54841.502881438049</v>
          </cell>
          <cell r="X288">
            <v>7129395.3745869212</v>
          </cell>
          <cell r="Y288">
            <v>47060.880315368908</v>
          </cell>
          <cell r="Z288">
            <v>6117914.440997933</v>
          </cell>
          <cell r="AA288">
            <v>55295.570187554651</v>
          </cell>
          <cell r="AB288">
            <v>7188424.1243820805</v>
          </cell>
          <cell r="AC288">
            <v>53191.820471415238</v>
          </cell>
          <cell r="AE288" t="str">
            <v>Operating Profit</v>
          </cell>
        </row>
        <row r="290">
          <cell r="C290" t="str">
            <v>Other Income</v>
          </cell>
          <cell r="AD290" t="str">
            <v>Other Income</v>
          </cell>
        </row>
        <row r="291">
          <cell r="D291" t="str">
            <v>H.D</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E291" t="str">
            <v>H.D</v>
          </cell>
        </row>
        <row r="292">
          <cell r="D292" t="str">
            <v>Others</v>
          </cell>
          <cell r="E292">
            <v>18021.978021978022</v>
          </cell>
          <cell r="F292">
            <v>1621978.0219780221</v>
          </cell>
          <cell r="G292">
            <v>15045.871559633028</v>
          </cell>
          <cell r="H292">
            <v>1504587</v>
          </cell>
          <cell r="I292">
            <v>14629.794826048172</v>
          </cell>
          <cell r="J292">
            <v>1462979.4826048173</v>
          </cell>
          <cell r="K292">
            <v>5120</v>
          </cell>
          <cell r="L292">
            <v>563200</v>
          </cell>
          <cell r="M292">
            <v>7356.3218390804595</v>
          </cell>
          <cell r="N292">
            <v>662068.96551724139</v>
          </cell>
          <cell r="O292">
            <v>7103.2186459489458</v>
          </cell>
          <cell r="P292">
            <v>568257.49167591566</v>
          </cell>
          <cell r="Q292">
            <v>5120</v>
          </cell>
          <cell r="R292">
            <v>665600</v>
          </cell>
          <cell r="S292">
            <v>6736.8421052631575</v>
          </cell>
          <cell r="T292">
            <v>673684.21052631573</v>
          </cell>
          <cell r="U292">
            <v>6213.5922330097092</v>
          </cell>
          <cell r="V292">
            <v>683495.14563106804</v>
          </cell>
          <cell r="W292">
            <v>6808.510638297872</v>
          </cell>
          <cell r="X292">
            <v>885106.38297872338</v>
          </cell>
          <cell r="Y292">
            <v>6881.7204301075271</v>
          </cell>
          <cell r="Z292">
            <v>894623.65591397858</v>
          </cell>
          <cell r="AA292">
            <v>6680.5845511482257</v>
          </cell>
          <cell r="AB292">
            <v>868475.99164926936</v>
          </cell>
          <cell r="AC292">
            <v>8503.1202680579627</v>
          </cell>
          <cell r="AE292" t="str">
            <v>Others</v>
          </cell>
        </row>
        <row r="293">
          <cell r="E293">
            <v>18021.978021978022</v>
          </cell>
          <cell r="F293">
            <v>1621978.0219780221</v>
          </cell>
          <cell r="G293">
            <v>15045.871559633028</v>
          </cell>
          <cell r="H293">
            <v>1504587</v>
          </cell>
          <cell r="I293">
            <v>14629.794826048172</v>
          </cell>
          <cell r="J293">
            <v>1462979.4826048173</v>
          </cell>
          <cell r="K293">
            <v>5120</v>
          </cell>
          <cell r="L293">
            <v>563200</v>
          </cell>
          <cell r="M293">
            <v>7356.3218390804595</v>
          </cell>
          <cell r="N293">
            <v>662068.96551724139</v>
          </cell>
          <cell r="O293">
            <v>7103.2186459489458</v>
          </cell>
          <cell r="P293">
            <v>568257.49167591566</v>
          </cell>
          <cell r="Q293">
            <v>5120</v>
          </cell>
          <cell r="R293">
            <v>665600</v>
          </cell>
          <cell r="S293">
            <v>6736.8421052631575</v>
          </cell>
          <cell r="T293">
            <v>673684.21052631573</v>
          </cell>
          <cell r="U293">
            <v>6213.5922330097092</v>
          </cell>
          <cell r="V293">
            <v>683495.14563106804</v>
          </cell>
          <cell r="W293">
            <v>6808.510638297872</v>
          </cell>
          <cell r="X293">
            <v>885106.38297872338</v>
          </cell>
          <cell r="Y293">
            <v>6881.7204301075271</v>
          </cell>
          <cell r="Z293">
            <v>894623.65591397858</v>
          </cell>
          <cell r="AA293">
            <v>6680.5845511482257</v>
          </cell>
          <cell r="AB293">
            <v>868475.99164926936</v>
          </cell>
          <cell r="AC293">
            <v>8503.1202680579627</v>
          </cell>
        </row>
        <row r="295">
          <cell r="C295" t="str">
            <v>Profit / (Loss) before tax</v>
          </cell>
          <cell r="E295">
            <v>65153.946626978613</v>
          </cell>
          <cell r="F295">
            <v>5863855.1964280624</v>
          </cell>
          <cell r="G295">
            <v>68574.121691867243</v>
          </cell>
          <cell r="H295">
            <v>6857412.0132234041</v>
          </cell>
          <cell r="I295">
            <v>63175.27599632588</v>
          </cell>
          <cell r="J295">
            <v>6317527.5996325715</v>
          </cell>
          <cell r="K295">
            <v>63122.311366130423</v>
          </cell>
          <cell r="L295">
            <v>6943454.2502743406</v>
          </cell>
          <cell r="M295">
            <v>52552.905012363284</v>
          </cell>
          <cell r="N295">
            <v>4729761.4511126904</v>
          </cell>
          <cell r="O295">
            <v>60380.467302583413</v>
          </cell>
          <cell r="P295">
            <v>4830437.3842066675</v>
          </cell>
          <cell r="Q295">
            <v>69472.484180849729</v>
          </cell>
          <cell r="R295">
            <v>9031422.9435104411</v>
          </cell>
          <cell r="S295">
            <v>59108.304850385932</v>
          </cell>
          <cell r="T295">
            <v>5910830.485038586</v>
          </cell>
          <cell r="U295">
            <v>60316.196976175481</v>
          </cell>
          <cell r="V295">
            <v>6634781.6673792945</v>
          </cell>
          <cell r="W295">
            <v>61650.01351973592</v>
          </cell>
          <cell r="X295">
            <v>8014501.7575656446</v>
          </cell>
          <cell r="Y295">
            <v>53942.600745476433</v>
          </cell>
          <cell r="Z295">
            <v>7012538.0969119119</v>
          </cell>
          <cell r="AA295">
            <v>61976.154738702877</v>
          </cell>
          <cell r="AB295">
            <v>8056900.1160313496</v>
          </cell>
          <cell r="AC295">
            <v>61694.940739473197</v>
          </cell>
          <cell r="AD295" t="str">
            <v>Profit before tax</v>
          </cell>
        </row>
        <row r="297">
          <cell r="C297" t="str">
            <v>Taxation</v>
          </cell>
          <cell r="AD297" t="str">
            <v>Taxation</v>
          </cell>
        </row>
        <row r="298">
          <cell r="D298" t="str">
            <v>Current</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E298" t="str">
            <v>Current</v>
          </cell>
        </row>
        <row r="299">
          <cell r="D299" t="str">
            <v>Deferred</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E299" t="str">
            <v>Deferred</v>
          </cell>
        </row>
        <row r="300">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row>
        <row r="302">
          <cell r="C302" t="str">
            <v>Net Profit after taxation</v>
          </cell>
          <cell r="E302">
            <v>65153.946626978613</v>
          </cell>
          <cell r="F302">
            <v>5863855.1964280624</v>
          </cell>
          <cell r="G302">
            <v>68574.121691867243</v>
          </cell>
          <cell r="H302">
            <v>6857412.0132234041</v>
          </cell>
          <cell r="I302">
            <v>63175.27599632588</v>
          </cell>
          <cell r="J302">
            <v>6317527.5996325715</v>
          </cell>
          <cell r="K302">
            <v>63122.311366130423</v>
          </cell>
          <cell r="L302">
            <v>6943454.2502743406</v>
          </cell>
          <cell r="M302">
            <v>52552.905012363284</v>
          </cell>
          <cell r="N302">
            <v>4729761.4511126904</v>
          </cell>
          <cell r="O302">
            <v>60380.467302583413</v>
          </cell>
          <cell r="P302">
            <v>4830437.3842066675</v>
          </cell>
          <cell r="Q302">
            <v>69472.484180849729</v>
          </cell>
          <cell r="R302">
            <v>9031422.9435104411</v>
          </cell>
          <cell r="S302">
            <v>59108.304850385932</v>
          </cell>
          <cell r="T302">
            <v>5910830.485038586</v>
          </cell>
          <cell r="U302">
            <v>60316.196976175481</v>
          </cell>
          <cell r="V302">
            <v>6634781.6673792945</v>
          </cell>
          <cell r="W302">
            <v>61650.01351973592</v>
          </cell>
          <cell r="X302">
            <v>8014501.7575656446</v>
          </cell>
          <cell r="Y302">
            <v>53942.600745476433</v>
          </cell>
          <cell r="Z302">
            <v>7012538.0969119119</v>
          </cell>
          <cell r="AA302">
            <v>61976.154738702877</v>
          </cell>
          <cell r="AB302">
            <v>8056900.1160313496</v>
          </cell>
          <cell r="AC302">
            <v>61694.940739473197</v>
          </cell>
          <cell r="AD302" t="str">
            <v>Net Profit after taxation</v>
          </cell>
        </row>
        <row r="304">
          <cell r="AC304" t="str">
            <v>XE  LIMITED</v>
          </cell>
        </row>
        <row r="305">
          <cell r="E305">
            <v>37438</v>
          </cell>
          <cell r="F305">
            <v>37469</v>
          </cell>
          <cell r="G305">
            <v>37500</v>
          </cell>
          <cell r="H305">
            <v>37531</v>
          </cell>
          <cell r="I305">
            <v>37562</v>
          </cell>
          <cell r="J305">
            <v>37593</v>
          </cell>
          <cell r="K305">
            <v>37624</v>
          </cell>
          <cell r="L305">
            <v>37655</v>
          </cell>
          <cell r="M305">
            <v>37686</v>
          </cell>
          <cell r="N305">
            <v>37717</v>
          </cell>
          <cell r="O305">
            <v>37748</v>
          </cell>
          <cell r="P305">
            <v>37779</v>
          </cell>
          <cell r="Q305">
            <v>37779</v>
          </cell>
          <cell r="S305">
            <v>37810</v>
          </cell>
          <cell r="U305">
            <v>37841</v>
          </cell>
          <cell r="W305">
            <v>37872</v>
          </cell>
          <cell r="Y305">
            <v>37903</v>
          </cell>
          <cell r="AA305">
            <v>37934</v>
          </cell>
          <cell r="AC305" t="str">
            <v>Yearly</v>
          </cell>
        </row>
        <row r="306">
          <cell r="D306" t="str">
            <v>XE  LIMITED</v>
          </cell>
          <cell r="E306" t="str">
            <v>Per Unit</v>
          </cell>
          <cell r="F306" t="str">
            <v>Total</v>
          </cell>
          <cell r="G306" t="str">
            <v>Per Unit</v>
          </cell>
          <cell r="H306" t="str">
            <v>Total</v>
          </cell>
          <cell r="I306" t="str">
            <v>Per Unit</v>
          </cell>
          <cell r="J306" t="str">
            <v>Total</v>
          </cell>
          <cell r="K306" t="str">
            <v>Per Unit</v>
          </cell>
          <cell r="L306" t="str">
            <v>Total</v>
          </cell>
          <cell r="M306" t="str">
            <v>Per Unit</v>
          </cell>
          <cell r="N306" t="str">
            <v>Total</v>
          </cell>
          <cell r="O306" t="str">
            <v>Per Unit</v>
          </cell>
          <cell r="P306" t="str">
            <v>Total</v>
          </cell>
          <cell r="Q306" t="str">
            <v>Per Unit</v>
          </cell>
          <cell r="R306" t="str">
            <v>Total</v>
          </cell>
          <cell r="S306" t="str">
            <v>Per Unit</v>
          </cell>
          <cell r="T306" t="str">
            <v>Total</v>
          </cell>
          <cell r="U306" t="str">
            <v>Per Unit</v>
          </cell>
          <cell r="V306" t="str">
            <v>Total</v>
          </cell>
          <cell r="W306" t="str">
            <v>Per Unit</v>
          </cell>
          <cell r="X306" t="str">
            <v>Total</v>
          </cell>
          <cell r="Y306" t="str">
            <v>Per Unit</v>
          </cell>
          <cell r="Z306" t="str">
            <v>Total</v>
          </cell>
          <cell r="AA306" t="str">
            <v>Per Unit</v>
          </cell>
          <cell r="AB306" t="str">
            <v>Total</v>
          </cell>
          <cell r="AC306" t="str">
            <v>Average</v>
          </cell>
          <cell r="AD306" t="str">
            <v>XE  LIMITED</v>
          </cell>
        </row>
        <row r="308">
          <cell r="C308" t="str">
            <v>Sales Units</v>
          </cell>
          <cell r="F308">
            <v>0</v>
          </cell>
          <cell r="H308">
            <v>0</v>
          </cell>
          <cell r="J308">
            <v>0</v>
          </cell>
          <cell r="L308">
            <v>0</v>
          </cell>
          <cell r="N308">
            <v>0</v>
          </cell>
          <cell r="P308">
            <v>0</v>
          </cell>
          <cell r="R308">
            <v>0</v>
          </cell>
          <cell r="T308">
            <v>0</v>
          </cell>
          <cell r="V308">
            <v>0</v>
          </cell>
          <cell r="X308">
            <v>0</v>
          </cell>
          <cell r="Z308">
            <v>0</v>
          </cell>
          <cell r="AB308">
            <v>0</v>
          </cell>
          <cell r="AC308">
            <v>0</v>
          </cell>
          <cell r="AD308" t="str">
            <v>Sales Units</v>
          </cell>
        </row>
        <row r="310">
          <cell r="C310" t="str">
            <v>Selling Price</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t="e">
            <v>#DIV/0!</v>
          </cell>
          <cell r="AD310" t="str">
            <v>Selling Price</v>
          </cell>
        </row>
        <row r="311">
          <cell r="C311" t="str">
            <v>Less: Dealer commission</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t="e">
            <v>#DIV/0!</v>
          </cell>
          <cell r="AD311" t="str">
            <v>Less: Dealer commission</v>
          </cell>
        </row>
        <row r="312">
          <cell r="D312" t="str">
            <v xml:space="preserve">  Sales tax</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t="e">
            <v>#DIV/0!</v>
          </cell>
          <cell r="AE312" t="str">
            <v xml:space="preserve">  Sales tax</v>
          </cell>
        </row>
        <row r="313">
          <cell r="C313" t="str">
            <v>Net Sales</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t="e">
            <v>#DIV/0!</v>
          </cell>
          <cell r="AD313" t="str">
            <v>Net Sales</v>
          </cell>
        </row>
        <row r="315">
          <cell r="C315" t="str">
            <v>Variable Cost of Sales</v>
          </cell>
          <cell r="AD315" t="str">
            <v>Variable Cost of Sales</v>
          </cell>
        </row>
        <row r="316">
          <cell r="D316" t="str">
            <v>CKD Cost</v>
          </cell>
          <cell r="E316">
            <v>261146.48864729228</v>
          </cell>
          <cell r="F316">
            <v>0</v>
          </cell>
          <cell r="G316">
            <v>261146.48864729228</v>
          </cell>
          <cell r="H316">
            <v>0</v>
          </cell>
          <cell r="I316">
            <v>261146.48864729228</v>
          </cell>
          <cell r="J316">
            <v>0</v>
          </cell>
          <cell r="K316">
            <v>257105.73194683768</v>
          </cell>
          <cell r="L316">
            <v>0</v>
          </cell>
          <cell r="M316">
            <v>257105.73194683768</v>
          </cell>
          <cell r="N316">
            <v>0</v>
          </cell>
          <cell r="O316">
            <v>257105.73194683768</v>
          </cell>
          <cell r="P316">
            <v>0</v>
          </cell>
          <cell r="Q316">
            <v>257105.73194683768</v>
          </cell>
          <cell r="R316">
            <v>0</v>
          </cell>
          <cell r="S316">
            <v>257105.73194683768</v>
          </cell>
          <cell r="T316">
            <v>0</v>
          </cell>
          <cell r="U316">
            <v>257105.73194683768</v>
          </cell>
          <cell r="V316">
            <v>0</v>
          </cell>
          <cell r="W316">
            <v>257105.73194683768</v>
          </cell>
          <cell r="X316">
            <v>0</v>
          </cell>
          <cell r="Y316">
            <v>257105.73194683768</v>
          </cell>
          <cell r="Z316">
            <v>0</v>
          </cell>
          <cell r="AA316">
            <v>257105.73194683768</v>
          </cell>
          <cell r="AB316">
            <v>0</v>
          </cell>
          <cell r="AC316" t="e">
            <v>#DIV/0!</v>
          </cell>
          <cell r="AE316" t="str">
            <v>CKD Cost</v>
          </cell>
        </row>
        <row r="317">
          <cell r="D317" t="str">
            <v>Vendor parts</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t="e">
            <v>#DIV/0!</v>
          </cell>
          <cell r="AE317" t="str">
            <v>Vendor parts</v>
          </cell>
        </row>
        <row r="318">
          <cell r="D318" t="str">
            <v>Nomi Parts</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t="e">
            <v>#DIV/0!</v>
          </cell>
          <cell r="AE318" t="str">
            <v>Nomi Parts</v>
          </cell>
        </row>
        <row r="319">
          <cell r="D319" t="str">
            <v>Paints &amp; Chemicals</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t="e">
            <v>#DIV/0!</v>
          </cell>
          <cell r="AE319" t="str">
            <v>Paints &amp; Chemicals</v>
          </cell>
        </row>
        <row r="320">
          <cell r="D320" t="str">
            <v>Consumables</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t="e">
            <v>#DIV/0!</v>
          </cell>
          <cell r="AE320" t="str">
            <v>Consumables</v>
          </cell>
        </row>
        <row r="321">
          <cell r="D321" t="str">
            <v>KD Parts</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t="e">
            <v>#DIV/0!</v>
          </cell>
          <cell r="AE321" t="str">
            <v>KD Parts</v>
          </cell>
        </row>
        <row r="322">
          <cell r="D322" t="str">
            <v>Spare parts</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t="e">
            <v>#DIV/0!</v>
          </cell>
          <cell r="AE322" t="str">
            <v>Spare parts</v>
          </cell>
        </row>
        <row r="323">
          <cell r="D323" t="str">
            <v>Utilities</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t="e">
            <v>#DIV/0!</v>
          </cell>
          <cell r="AE323" t="str">
            <v>Utilities</v>
          </cell>
        </row>
        <row r="324">
          <cell r="D324" t="str">
            <v>Royalties</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t="e">
            <v>#DIV/0!</v>
          </cell>
          <cell r="AE324" t="str">
            <v>Royalties</v>
          </cell>
        </row>
        <row r="326">
          <cell r="E326">
            <v>261146.48864729228</v>
          </cell>
          <cell r="F326">
            <v>0</v>
          </cell>
          <cell r="G326">
            <v>261146.48864729228</v>
          </cell>
          <cell r="H326">
            <v>0</v>
          </cell>
          <cell r="I326">
            <v>261146.48864729228</v>
          </cell>
          <cell r="J326">
            <v>0</v>
          </cell>
          <cell r="K326">
            <v>257105.73194683768</v>
          </cell>
          <cell r="L326">
            <v>0</v>
          </cell>
          <cell r="M326">
            <v>257105.73194683768</v>
          </cell>
          <cell r="N326">
            <v>0</v>
          </cell>
          <cell r="O326">
            <v>257105.73194683768</v>
          </cell>
          <cell r="P326">
            <v>0</v>
          </cell>
          <cell r="Q326">
            <v>257105.73194683768</v>
          </cell>
          <cell r="R326">
            <v>0</v>
          </cell>
          <cell r="S326">
            <v>257105.73194683768</v>
          </cell>
          <cell r="T326">
            <v>0</v>
          </cell>
          <cell r="U326">
            <v>257105.73194683768</v>
          </cell>
          <cell r="V326">
            <v>0</v>
          </cell>
          <cell r="W326">
            <v>257105.73194683768</v>
          </cell>
          <cell r="X326">
            <v>0</v>
          </cell>
          <cell r="Y326">
            <v>257105.73194683768</v>
          </cell>
          <cell r="Z326">
            <v>0</v>
          </cell>
          <cell r="AA326">
            <v>257105.73194683768</v>
          </cell>
          <cell r="AB326">
            <v>0</v>
          </cell>
          <cell r="AC326" t="e">
            <v>#DIV/0!</v>
          </cell>
        </row>
        <row r="327">
          <cell r="C327" t="str">
            <v>Contribution Margin</v>
          </cell>
          <cell r="E327">
            <v>-261146.48864729228</v>
          </cell>
          <cell r="F327">
            <v>0</v>
          </cell>
          <cell r="G327">
            <v>-261146.48864729228</v>
          </cell>
          <cell r="H327">
            <v>0</v>
          </cell>
          <cell r="I327">
            <v>-261146.48864729228</v>
          </cell>
          <cell r="J327">
            <v>0</v>
          </cell>
          <cell r="K327">
            <v>-257105.73194683768</v>
          </cell>
          <cell r="L327">
            <v>0</v>
          </cell>
          <cell r="M327">
            <v>-257105.73194683768</v>
          </cell>
          <cell r="N327">
            <v>0</v>
          </cell>
          <cell r="O327">
            <v>-257105.73194683768</v>
          </cell>
          <cell r="P327">
            <v>0</v>
          </cell>
          <cell r="Q327">
            <v>-257105.73194683768</v>
          </cell>
          <cell r="R327">
            <v>0</v>
          </cell>
          <cell r="S327">
            <v>-257105.73194683768</v>
          </cell>
          <cell r="T327">
            <v>0</v>
          </cell>
          <cell r="U327">
            <v>-257105.73194683768</v>
          </cell>
          <cell r="V327">
            <v>0</v>
          </cell>
          <cell r="W327">
            <v>-257105.73194683768</v>
          </cell>
          <cell r="X327">
            <v>0</v>
          </cell>
          <cell r="Y327">
            <v>-257105.73194683768</v>
          </cell>
          <cell r="Z327">
            <v>0</v>
          </cell>
          <cell r="AA327">
            <v>-257105.73194683768</v>
          </cell>
          <cell r="AB327">
            <v>0</v>
          </cell>
          <cell r="AC327" t="e">
            <v>#DIV/0!</v>
          </cell>
          <cell r="AD327" t="str">
            <v>Contribution Margin</v>
          </cell>
        </row>
        <row r="329">
          <cell r="C329" t="str">
            <v>Production cost</v>
          </cell>
          <cell r="AD329" t="str">
            <v>Production cost</v>
          </cell>
        </row>
        <row r="330">
          <cell r="D330" t="str">
            <v xml:space="preserve">Salaries &amp; Wages </v>
          </cell>
          <cell r="E330">
            <v>5330.971806841444</v>
          </cell>
          <cell r="F330">
            <v>0</v>
          </cell>
          <cell r="G330">
            <v>4450.6278387391867</v>
          </cell>
          <cell r="H330">
            <v>0</v>
          </cell>
          <cell r="I330">
            <v>4327.5507084975143</v>
          </cell>
          <cell r="J330">
            <v>0</v>
          </cell>
          <cell r="K330">
            <v>3880.9474753805712</v>
          </cell>
          <cell r="L330">
            <v>0</v>
          </cell>
          <cell r="M330">
            <v>5576.0739588801307</v>
          </cell>
          <cell r="N330">
            <v>0</v>
          </cell>
          <cell r="O330">
            <v>5384.2223576312035</v>
          </cell>
          <cell r="P330">
            <v>0</v>
          </cell>
          <cell r="Q330">
            <v>3880.9474753805712</v>
          </cell>
          <cell r="R330">
            <v>0</v>
          </cell>
          <cell r="S330">
            <v>5106.5098360270676</v>
          </cell>
          <cell r="T330">
            <v>0</v>
          </cell>
          <cell r="U330">
            <v>4709.8877128404993</v>
          </cell>
          <cell r="V330">
            <v>0</v>
          </cell>
          <cell r="W330">
            <v>5160.8344087507594</v>
          </cell>
          <cell r="X330">
            <v>0</v>
          </cell>
          <cell r="Y330">
            <v>5216.3272518556068</v>
          </cell>
          <cell r="Z330">
            <v>0</v>
          </cell>
          <cell r="AA330">
            <v>5063.8667476260061</v>
          </cell>
          <cell r="AB330">
            <v>0</v>
          </cell>
          <cell r="AC330" t="e">
            <v>#DIV/0!</v>
          </cell>
          <cell r="AE330" t="str">
            <v xml:space="preserve">Salaries &amp; Wages </v>
          </cell>
        </row>
        <row r="331">
          <cell r="D331" t="str">
            <v xml:space="preserve">Utilities </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E331" t="str">
            <v xml:space="preserve">Utilities </v>
          </cell>
        </row>
        <row r="332">
          <cell r="D332" t="str">
            <v>Depreciation</v>
          </cell>
          <cell r="E332">
            <v>11150.091575091576</v>
          </cell>
          <cell r="F332">
            <v>0</v>
          </cell>
          <cell r="G332">
            <v>9308.7920489296648</v>
          </cell>
          <cell r="H332">
            <v>0</v>
          </cell>
          <cell r="I332">
            <v>9051.3678263455258</v>
          </cell>
          <cell r="J332">
            <v>0</v>
          </cell>
          <cell r="K332">
            <v>8117.2666666666673</v>
          </cell>
          <cell r="L332">
            <v>0</v>
          </cell>
          <cell r="M332">
            <v>11662.739463601532</v>
          </cell>
          <cell r="N332">
            <v>0</v>
          </cell>
          <cell r="O332">
            <v>11261.468738438773</v>
          </cell>
          <cell r="P332">
            <v>0</v>
          </cell>
          <cell r="Q332">
            <v>8117.2666666666673</v>
          </cell>
          <cell r="R332">
            <v>0</v>
          </cell>
          <cell r="S332">
            <v>10680.614035087719</v>
          </cell>
          <cell r="T332">
            <v>0</v>
          </cell>
          <cell r="U332">
            <v>9851.0517799352765</v>
          </cell>
          <cell r="V332">
            <v>0</v>
          </cell>
          <cell r="W332">
            <v>10794.237588652482</v>
          </cell>
          <cell r="X332">
            <v>0</v>
          </cell>
          <cell r="Y332">
            <v>10910.304659498208</v>
          </cell>
          <cell r="Z332">
            <v>0</v>
          </cell>
          <cell r="AA332">
            <v>10591.423103688239</v>
          </cell>
          <cell r="AB332">
            <v>0</v>
          </cell>
          <cell r="AC332" t="e">
            <v>#DIV/0!</v>
          </cell>
          <cell r="AE332" t="str">
            <v>Depreciation</v>
          </cell>
        </row>
        <row r="333">
          <cell r="D333" t="str">
            <v xml:space="preserve">Other Factory overhead </v>
          </cell>
          <cell r="E333">
            <v>3328.5244606883934</v>
          </cell>
          <cell r="F333">
            <v>0</v>
          </cell>
          <cell r="G333">
            <v>2778.859870849943</v>
          </cell>
          <cell r="H333">
            <v>0</v>
          </cell>
          <cell r="I333">
            <v>2702.0136121556093</v>
          </cell>
          <cell r="J333">
            <v>0</v>
          </cell>
          <cell r="K333">
            <v>2423.1658073811504</v>
          </cell>
          <cell r="L333">
            <v>0</v>
          </cell>
          <cell r="M333">
            <v>3481.5600680763655</v>
          </cell>
          <cell r="N333">
            <v>0</v>
          </cell>
          <cell r="O333">
            <v>3361.7727627374452</v>
          </cell>
          <cell r="P333">
            <v>0</v>
          </cell>
          <cell r="Q333">
            <v>2423.1658073811504</v>
          </cell>
          <cell r="R333">
            <v>0</v>
          </cell>
          <cell r="S333">
            <v>3188.3760623436192</v>
          </cell>
          <cell r="T333">
            <v>0</v>
          </cell>
          <cell r="U333">
            <v>2940.735203132464</v>
          </cell>
          <cell r="V333">
            <v>0</v>
          </cell>
          <cell r="W333">
            <v>3222.2949566238703</v>
          </cell>
          <cell r="X333">
            <v>0</v>
          </cell>
          <cell r="Y333">
            <v>3256.9432894907936</v>
          </cell>
          <cell r="Z333">
            <v>0</v>
          </cell>
          <cell r="AA333">
            <v>3161.7507925119394</v>
          </cell>
          <cell r="AB333">
            <v>0</v>
          </cell>
          <cell r="AC333" t="e">
            <v>#DIV/0!</v>
          </cell>
          <cell r="AE333" t="str">
            <v xml:space="preserve">Other Factory overhead </v>
          </cell>
        </row>
        <row r="334">
          <cell r="D334" t="str">
            <v>Running Royalty</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E334" t="str">
            <v>Running Royalty</v>
          </cell>
        </row>
        <row r="335">
          <cell r="E335">
            <v>19809.587842621411</v>
          </cell>
          <cell r="F335">
            <v>0</v>
          </cell>
          <cell r="G335">
            <v>16538.279758518795</v>
          </cell>
          <cell r="H335">
            <v>0</v>
          </cell>
          <cell r="I335">
            <v>16080.93214699865</v>
          </cell>
          <cell r="J335">
            <v>0</v>
          </cell>
          <cell r="K335">
            <v>14421.379949428388</v>
          </cell>
          <cell r="L335">
            <v>0</v>
          </cell>
          <cell r="M335">
            <v>20720.373490558028</v>
          </cell>
          <cell r="N335">
            <v>0</v>
          </cell>
          <cell r="O335">
            <v>20007.463858807419</v>
          </cell>
          <cell r="P335">
            <v>0</v>
          </cell>
          <cell r="Q335">
            <v>14421.379949428388</v>
          </cell>
          <cell r="R335">
            <v>0</v>
          </cell>
          <cell r="S335">
            <v>18975.499933458406</v>
          </cell>
          <cell r="T335">
            <v>0</v>
          </cell>
          <cell r="U335">
            <v>17501.674695908237</v>
          </cell>
          <cell r="V335">
            <v>0</v>
          </cell>
          <cell r="W335">
            <v>19177.366954027111</v>
          </cell>
          <cell r="X335">
            <v>0</v>
          </cell>
          <cell r="Y335">
            <v>19383.575200844611</v>
          </cell>
          <cell r="Z335">
            <v>0</v>
          </cell>
          <cell r="AA335">
            <v>18817.040643826185</v>
          </cell>
          <cell r="AB335">
            <v>0</v>
          </cell>
          <cell r="AC335" t="e">
            <v>#DIV/0!</v>
          </cell>
        </row>
        <row r="336">
          <cell r="C336" t="str">
            <v>Gross Profit</v>
          </cell>
          <cell r="E336">
            <v>-280956.07648991368</v>
          </cell>
          <cell r="F336">
            <v>0</v>
          </cell>
          <cell r="G336">
            <v>-277684.76840581105</v>
          </cell>
          <cell r="H336">
            <v>0</v>
          </cell>
          <cell r="I336">
            <v>-277227.42079429096</v>
          </cell>
          <cell r="J336">
            <v>0</v>
          </cell>
          <cell r="K336">
            <v>-271527.11189626605</v>
          </cell>
          <cell r="L336">
            <v>0</v>
          </cell>
          <cell r="M336">
            <v>-277826.10543739569</v>
          </cell>
          <cell r="N336">
            <v>0</v>
          </cell>
          <cell r="O336">
            <v>-277113.19580564508</v>
          </cell>
          <cell r="P336">
            <v>0</v>
          </cell>
          <cell r="Q336">
            <v>-271527.11189626605</v>
          </cell>
          <cell r="R336">
            <v>0</v>
          </cell>
          <cell r="S336">
            <v>-276081.23188029608</v>
          </cell>
          <cell r="T336">
            <v>0</v>
          </cell>
          <cell r="U336">
            <v>-274607.40664274595</v>
          </cell>
          <cell r="V336">
            <v>0</v>
          </cell>
          <cell r="W336">
            <v>-276283.09890086477</v>
          </cell>
          <cell r="X336">
            <v>0</v>
          </cell>
          <cell r="Y336">
            <v>-276489.3071476823</v>
          </cell>
          <cell r="Z336">
            <v>0</v>
          </cell>
          <cell r="AA336">
            <v>-275922.77259066387</v>
          </cell>
          <cell r="AB336">
            <v>0</v>
          </cell>
          <cell r="AC336" t="e">
            <v>#DIV/0!</v>
          </cell>
          <cell r="AD336" t="str">
            <v>Gross Profit</v>
          </cell>
        </row>
        <row r="338">
          <cell r="C338" t="str">
            <v>Other Expenses</v>
          </cell>
          <cell r="AD338" t="str">
            <v>Other Expenses</v>
          </cell>
        </row>
        <row r="339">
          <cell r="D339" t="str">
            <v>Selling Expenses</v>
          </cell>
          <cell r="E339">
            <v>5183.0082521448167</v>
          </cell>
          <cell r="F339">
            <v>0</v>
          </cell>
          <cell r="G339">
            <v>4427.3486746392564</v>
          </cell>
          <cell r="H339">
            <v>0</v>
          </cell>
          <cell r="I339">
            <v>4320.887144065181</v>
          </cell>
          <cell r="J339">
            <v>0</v>
          </cell>
          <cell r="K339">
            <v>3897.7185689144208</v>
          </cell>
          <cell r="L339">
            <v>0</v>
          </cell>
          <cell r="M339">
            <v>5409.2615187305564</v>
          </cell>
          <cell r="N339">
            <v>0</v>
          </cell>
          <cell r="O339">
            <v>5179.8400416559607</v>
          </cell>
          <cell r="P339">
            <v>0</v>
          </cell>
          <cell r="Q339">
            <v>3845.1336292747983</v>
          </cell>
          <cell r="R339">
            <v>0</v>
          </cell>
          <cell r="S339">
            <v>4967.5774890123712</v>
          </cell>
          <cell r="T339">
            <v>0</v>
          </cell>
          <cell r="U339">
            <v>4642.661605420024</v>
          </cell>
          <cell r="V339">
            <v>0</v>
          </cell>
          <cell r="W339">
            <v>5073.1110111757944</v>
          </cell>
          <cell r="X339">
            <v>0</v>
          </cell>
          <cell r="Y339">
            <v>5099.2966467698334</v>
          </cell>
          <cell r="Z339">
            <v>0</v>
          </cell>
          <cell r="AA339">
            <v>4893.3178190345943</v>
          </cell>
          <cell r="AB339">
            <v>0</v>
          </cell>
          <cell r="AC339" t="e">
            <v>#DIV/0!</v>
          </cell>
          <cell r="AE339" t="str">
            <v>Selling Expenses</v>
          </cell>
        </row>
        <row r="340">
          <cell r="D340" t="str">
            <v>Advertisement Expenses</v>
          </cell>
          <cell r="E340">
            <v>800.32572918126152</v>
          </cell>
          <cell r="F340">
            <v>0</v>
          </cell>
          <cell r="G340">
            <v>969.71958993165515</v>
          </cell>
          <cell r="H340">
            <v>0</v>
          </cell>
          <cell r="I340">
            <v>7367.9708551430685</v>
          </cell>
          <cell r="J340">
            <v>0</v>
          </cell>
          <cell r="K340">
            <v>6935.2770964018819</v>
          </cell>
          <cell r="L340">
            <v>0</v>
          </cell>
          <cell r="M340">
            <v>7697.2629504339211</v>
          </cell>
          <cell r="N340">
            <v>0</v>
          </cell>
          <cell r="O340">
            <v>799.8365151483406</v>
          </cell>
          <cell r="P340">
            <v>0</v>
          </cell>
          <cell r="Q340">
            <v>739.89139808437483</v>
          </cell>
          <cell r="R340">
            <v>0</v>
          </cell>
          <cell r="S340">
            <v>4684.9685429207811</v>
          </cell>
          <cell r="T340">
            <v>0</v>
          </cell>
          <cell r="U340">
            <v>5393.2109933565007</v>
          </cell>
          <cell r="V340">
            <v>0</v>
          </cell>
          <cell r="W340">
            <v>783.35612673520234</v>
          </cell>
          <cell r="X340">
            <v>0</v>
          </cell>
          <cell r="Y340">
            <v>8782.5333169589612</v>
          </cell>
          <cell r="Z340">
            <v>0</v>
          </cell>
          <cell r="AA340">
            <v>1104.3291887822443</v>
          </cell>
          <cell r="AB340">
            <v>0</v>
          </cell>
          <cell r="AC340" t="e">
            <v>#DIV/0!</v>
          </cell>
          <cell r="AE340" t="str">
            <v>Advertisement Expenses</v>
          </cell>
        </row>
        <row r="341">
          <cell r="D341" t="str">
            <v>Administrative Expenses</v>
          </cell>
          <cell r="E341">
            <v>10560.726889052896</v>
          </cell>
          <cell r="F341">
            <v>0</v>
          </cell>
          <cell r="G341">
            <v>9021.0198249495461</v>
          </cell>
          <cell r="H341">
            <v>0</v>
          </cell>
          <cell r="I341">
            <v>8804.0973170376383</v>
          </cell>
          <cell r="J341">
            <v>0</v>
          </cell>
          <cell r="K341">
            <v>7941.8629672567968</v>
          </cell>
          <cell r="L341">
            <v>0</v>
          </cell>
          <cell r="M341">
            <v>11021.733092386507</v>
          </cell>
          <cell r="N341">
            <v>0</v>
          </cell>
          <cell r="O341">
            <v>10554.271447719957</v>
          </cell>
          <cell r="P341">
            <v>0</v>
          </cell>
          <cell r="Q341">
            <v>7834.7176263668644</v>
          </cell>
          <cell r="R341">
            <v>0</v>
          </cell>
          <cell r="S341">
            <v>10121.772262268241</v>
          </cell>
          <cell r="T341">
            <v>0</v>
          </cell>
          <cell r="U341">
            <v>9459.7343604157559</v>
          </cell>
          <cell r="V341">
            <v>0</v>
          </cell>
          <cell r="W341">
            <v>10336.803890810705</v>
          </cell>
          <cell r="X341">
            <v>0</v>
          </cell>
          <cell r="Y341">
            <v>10390.158879356299</v>
          </cell>
          <cell r="Z341">
            <v>0</v>
          </cell>
          <cell r="AA341">
            <v>9970.4632047953019</v>
          </cell>
          <cell r="AB341">
            <v>0</v>
          </cell>
          <cell r="AC341" t="e">
            <v>#DIV/0!</v>
          </cell>
          <cell r="AE341" t="str">
            <v>Administrative Expenses</v>
          </cell>
        </row>
        <row r="342">
          <cell r="D342" t="str">
            <v>Depreciation (Admin. &amp; Selling )</v>
          </cell>
          <cell r="E342">
            <v>2969.9882598191184</v>
          </cell>
          <cell r="F342">
            <v>0</v>
          </cell>
          <cell r="G342">
            <v>2536.9771657922738</v>
          </cell>
          <cell r="H342">
            <v>0</v>
          </cell>
          <cell r="I342">
            <v>2475.9721508385478</v>
          </cell>
          <cell r="J342">
            <v>0</v>
          </cell>
          <cell r="K342">
            <v>2233.4863898710532</v>
          </cell>
          <cell r="L342">
            <v>0</v>
          </cell>
          <cell r="M342">
            <v>3099.6368177250984</v>
          </cell>
          <cell r="N342">
            <v>0</v>
          </cell>
          <cell r="O342">
            <v>2968.1727990868981</v>
          </cell>
          <cell r="P342">
            <v>0</v>
          </cell>
          <cell r="Q342">
            <v>2203.3539560073127</v>
          </cell>
          <cell r="R342">
            <v>0</v>
          </cell>
          <cell r="S342">
            <v>2846.5412564224971</v>
          </cell>
          <cell r="T342">
            <v>0</v>
          </cell>
          <cell r="U342">
            <v>2660.3566484202443</v>
          </cell>
          <cell r="V342">
            <v>0</v>
          </cell>
          <cell r="W342">
            <v>2907.0145002598042</v>
          </cell>
          <cell r="X342">
            <v>0</v>
          </cell>
          <cell r="Y342">
            <v>2922.0194986134175</v>
          </cell>
          <cell r="Z342">
            <v>0</v>
          </cell>
          <cell r="AA342">
            <v>2803.9886812995901</v>
          </cell>
          <cell r="AB342">
            <v>0</v>
          </cell>
          <cell r="AC342" t="e">
            <v>#DIV/0!</v>
          </cell>
          <cell r="AE342" t="str">
            <v>Depreciation (Admin. &amp; Selling )</v>
          </cell>
        </row>
        <row r="343">
          <cell r="D343" t="str">
            <v>Financial Charges -Capital Exp.</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t="e">
            <v>#DIV/0!</v>
          </cell>
          <cell r="AE343" t="str">
            <v>Financial Charges -Capital Exp.</v>
          </cell>
        </row>
        <row r="344">
          <cell r="D344" t="str">
            <v>Financial  Charges -Working Capital</v>
          </cell>
          <cell r="E344">
            <v>530.11444507895521</v>
          </cell>
          <cell r="F344">
            <v>0</v>
          </cell>
          <cell r="G344">
            <v>458.80097155251627</v>
          </cell>
          <cell r="H344">
            <v>0</v>
          </cell>
          <cell r="I344">
            <v>448.49087868071882</v>
          </cell>
          <cell r="J344">
            <v>0</v>
          </cell>
          <cell r="K344">
            <v>407.98094465914818</v>
          </cell>
          <cell r="L344">
            <v>0</v>
          </cell>
          <cell r="M344">
            <v>548.85949175372707</v>
          </cell>
          <cell r="N344">
            <v>0</v>
          </cell>
          <cell r="O344">
            <v>527.77239945924691</v>
          </cell>
          <cell r="P344">
            <v>0</v>
          </cell>
          <cell r="Q344">
            <v>396.96132884259964</v>
          </cell>
          <cell r="R344">
            <v>0</v>
          </cell>
          <cell r="S344">
            <v>498.98402076239711</v>
          </cell>
          <cell r="T344">
            <v>0</v>
          </cell>
          <cell r="U344">
            <v>470.64800851302482</v>
          </cell>
          <cell r="V344">
            <v>0</v>
          </cell>
          <cell r="W344">
            <v>511.61704210669683</v>
          </cell>
          <cell r="X344">
            <v>0</v>
          </cell>
          <cell r="Y344">
            <v>513.76394785157731</v>
          </cell>
          <cell r="Z344">
            <v>0</v>
          </cell>
          <cell r="AA344">
            <v>495.30468493193735</v>
          </cell>
          <cell r="AB344">
            <v>0</v>
          </cell>
          <cell r="AC344" t="e">
            <v>#DIV/0!</v>
          </cell>
          <cell r="AE344" t="str">
            <v>Financial  Charges -Working Capital</v>
          </cell>
        </row>
        <row r="345">
          <cell r="D345" t="str">
            <v>Other Expenses (Charity &amp; Donation)</v>
          </cell>
          <cell r="E345">
            <v>368.13503130483002</v>
          </cell>
          <cell r="F345">
            <v>0</v>
          </cell>
          <cell r="G345">
            <v>318.61178580035858</v>
          </cell>
          <cell r="H345">
            <v>0</v>
          </cell>
          <cell r="I345">
            <v>311.4519990838325</v>
          </cell>
          <cell r="J345">
            <v>0</v>
          </cell>
          <cell r="K345">
            <v>283.32010045774183</v>
          </cell>
          <cell r="L345">
            <v>0</v>
          </cell>
          <cell r="M345">
            <v>381.15242482897719</v>
          </cell>
          <cell r="N345">
            <v>0</v>
          </cell>
          <cell r="O345">
            <v>366.50861073558809</v>
          </cell>
          <cell r="P345">
            <v>0</v>
          </cell>
          <cell r="Q345">
            <v>275.66758947402758</v>
          </cell>
          <cell r="R345">
            <v>0</v>
          </cell>
          <cell r="S345">
            <v>346.51668108499797</v>
          </cell>
          <cell r="T345">
            <v>0</v>
          </cell>
          <cell r="U345">
            <v>326.83889480071173</v>
          </cell>
          <cell r="V345">
            <v>0</v>
          </cell>
          <cell r="W345">
            <v>355.28961257409514</v>
          </cell>
          <cell r="X345">
            <v>0</v>
          </cell>
          <cell r="Y345">
            <v>356.78051934137312</v>
          </cell>
          <cell r="Z345">
            <v>0</v>
          </cell>
          <cell r="AA345">
            <v>343.96158675828985</v>
          </cell>
          <cell r="AB345">
            <v>0</v>
          </cell>
          <cell r="AC345" t="e">
            <v>#DIV/0!</v>
          </cell>
          <cell r="AE345" t="str">
            <v>Other Expenses (Charity &amp; Donation)</v>
          </cell>
        </row>
        <row r="346">
          <cell r="D346" t="str">
            <v>Other Expenses ( W.P.P.F.)</v>
          </cell>
          <cell r="E346">
            <v>3573.7075858361454</v>
          </cell>
          <cell r="F346">
            <v>0</v>
          </cell>
          <cell r="G346">
            <v>3260.1003648049996</v>
          </cell>
          <cell r="H346">
            <v>0</v>
          </cell>
          <cell r="I346">
            <v>2868.2077932472907</v>
          </cell>
          <cell r="J346">
            <v>0</v>
          </cell>
          <cell r="K346">
            <v>2950.3710885468208</v>
          </cell>
          <cell r="L346">
            <v>0</v>
          </cell>
          <cell r="M346">
            <v>2984.5209973853607</v>
          </cell>
          <cell r="N346">
            <v>0</v>
          </cell>
          <cell r="O346">
            <v>2911.8557735997142</v>
          </cell>
          <cell r="P346">
            <v>0</v>
          </cell>
          <cell r="Q346">
            <v>3221.4233012482478</v>
          </cell>
          <cell r="R346">
            <v>0</v>
          </cell>
          <cell r="S346">
            <v>2697.4681580678207</v>
          </cell>
          <cell r="T346">
            <v>0</v>
          </cell>
          <cell r="U346">
            <v>2877.5317129664104</v>
          </cell>
          <cell r="V346">
            <v>0</v>
          </cell>
          <cell r="W346">
            <v>3280.2679674234987</v>
          </cell>
          <cell r="X346">
            <v>0</v>
          </cell>
          <cell r="Y346">
            <v>2911.8557735997142</v>
          </cell>
          <cell r="Z346">
            <v>0</v>
          </cell>
          <cell r="AA346">
            <v>3464.9058265788067</v>
          </cell>
          <cell r="AB346">
            <v>0</v>
          </cell>
          <cell r="AC346" t="e">
            <v>#DIV/0!</v>
          </cell>
          <cell r="AE346" t="str">
            <v>Other Expenses ( W.P.P.F.)</v>
          </cell>
        </row>
        <row r="347">
          <cell r="D347" t="str">
            <v>Workers Welfare Fund</v>
          </cell>
          <cell r="E347">
            <v>1499.0267372593985</v>
          </cell>
          <cell r="F347">
            <v>0</v>
          </cell>
          <cell r="G347">
            <v>1367.4811090758005</v>
          </cell>
          <cell r="H347">
            <v>0</v>
          </cell>
          <cell r="I347">
            <v>1203.0979219267881</v>
          </cell>
          <cell r="J347">
            <v>0</v>
          </cell>
          <cell r="K347">
            <v>1237.5621229049211</v>
          </cell>
          <cell r="L347">
            <v>0</v>
          </cell>
          <cell r="M347">
            <v>1251.8866374865934</v>
          </cell>
          <cell r="N347">
            <v>0</v>
          </cell>
          <cell r="O347">
            <v>1221.4064958669101</v>
          </cell>
          <cell r="P347">
            <v>0</v>
          </cell>
          <cell r="Q347">
            <v>1351.2576349952574</v>
          </cell>
          <cell r="R347">
            <v>0</v>
          </cell>
          <cell r="S347">
            <v>1131.4795054513236</v>
          </cell>
          <cell r="T347">
            <v>0</v>
          </cell>
          <cell r="U347">
            <v>1207.0089316049207</v>
          </cell>
          <cell r="V347">
            <v>0</v>
          </cell>
          <cell r="W347">
            <v>1375.9406080206418</v>
          </cell>
          <cell r="X347">
            <v>0</v>
          </cell>
          <cell r="Y347">
            <v>1221.4064958669101</v>
          </cell>
          <cell r="Z347">
            <v>0</v>
          </cell>
          <cell r="AA347">
            <v>1453.3887710099996</v>
          </cell>
          <cell r="AB347">
            <v>0</v>
          </cell>
          <cell r="AC347" t="e">
            <v>#DIV/0!</v>
          </cell>
          <cell r="AE347" t="str">
            <v>Workers Welfare Fund</v>
          </cell>
        </row>
        <row r="348">
          <cell r="E348">
            <v>25485.032929677422</v>
          </cell>
          <cell r="F348">
            <v>0</v>
          </cell>
          <cell r="G348">
            <v>22360.059486546405</v>
          </cell>
          <cell r="H348">
            <v>0</v>
          </cell>
          <cell r="I348">
            <v>27800.176060023059</v>
          </cell>
          <cell r="J348">
            <v>0</v>
          </cell>
          <cell r="K348">
            <v>25887.579279012789</v>
          </cell>
          <cell r="L348">
            <v>0</v>
          </cell>
          <cell r="M348">
            <v>32394.313930730743</v>
          </cell>
          <cell r="N348">
            <v>0</v>
          </cell>
          <cell r="O348">
            <v>24529.664083272615</v>
          </cell>
          <cell r="P348">
            <v>0</v>
          </cell>
          <cell r="Q348">
            <v>19868.406464293483</v>
          </cell>
          <cell r="R348">
            <v>0</v>
          </cell>
          <cell r="S348">
            <v>27295.30791599043</v>
          </cell>
          <cell r="T348">
            <v>0</v>
          </cell>
          <cell r="U348">
            <v>27037.991155497592</v>
          </cell>
          <cell r="V348">
            <v>0</v>
          </cell>
          <cell r="W348">
            <v>24623.40075910644</v>
          </cell>
          <cell r="X348">
            <v>0</v>
          </cell>
          <cell r="Y348">
            <v>32197.815078358082</v>
          </cell>
          <cell r="Z348">
            <v>0</v>
          </cell>
          <cell r="AA348">
            <v>24529.659763190764</v>
          </cell>
          <cell r="AB348">
            <v>0</v>
          </cell>
          <cell r="AC348" t="e">
            <v>#DIV/0!</v>
          </cell>
        </row>
        <row r="349">
          <cell r="D349" t="str">
            <v>Operating Profit</v>
          </cell>
          <cell r="E349">
            <v>-306441.10941959108</v>
          </cell>
          <cell r="F349">
            <v>0</v>
          </cell>
          <cell r="G349">
            <v>-300044.82789235743</v>
          </cell>
          <cell r="H349">
            <v>0</v>
          </cell>
          <cell r="I349">
            <v>-305027.59685431403</v>
          </cell>
          <cell r="J349">
            <v>0</v>
          </cell>
          <cell r="K349">
            <v>-297414.69117527886</v>
          </cell>
          <cell r="L349">
            <v>0</v>
          </cell>
          <cell r="M349">
            <v>-310220.41936812643</v>
          </cell>
          <cell r="N349">
            <v>0</v>
          </cell>
          <cell r="O349">
            <v>-301642.85988891771</v>
          </cell>
          <cell r="P349">
            <v>0</v>
          </cell>
          <cell r="Q349">
            <v>-291395.51836055954</v>
          </cell>
          <cell r="R349">
            <v>0</v>
          </cell>
          <cell r="S349">
            <v>-303376.5397962865</v>
          </cell>
          <cell r="T349">
            <v>0</v>
          </cell>
          <cell r="U349">
            <v>-301645.39779824356</v>
          </cell>
          <cell r="V349">
            <v>0</v>
          </cell>
          <cell r="W349">
            <v>-300906.49965997122</v>
          </cell>
          <cell r="X349">
            <v>0</v>
          </cell>
          <cell r="Y349">
            <v>-308687.1222260404</v>
          </cell>
          <cell r="Z349">
            <v>0</v>
          </cell>
          <cell r="AA349">
            <v>-300452.43235385465</v>
          </cell>
          <cell r="AB349">
            <v>0</v>
          </cell>
          <cell r="AC349" t="e">
            <v>#DIV/0!</v>
          </cell>
          <cell r="AE349" t="str">
            <v>Operating Profit</v>
          </cell>
        </row>
        <row r="351">
          <cell r="C351" t="str">
            <v>Other Income</v>
          </cell>
          <cell r="AD351" t="str">
            <v>Other Income</v>
          </cell>
        </row>
        <row r="352">
          <cell r="D352" t="str">
            <v>H.D</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t="e">
            <v>#DIV/0!</v>
          </cell>
          <cell r="AE352" t="str">
            <v>H.D</v>
          </cell>
        </row>
        <row r="353">
          <cell r="D353" t="str">
            <v>Others</v>
          </cell>
          <cell r="E353">
            <v>18021.978021978022</v>
          </cell>
          <cell r="F353">
            <v>0</v>
          </cell>
          <cell r="G353">
            <v>15045.871559633028</v>
          </cell>
          <cell r="H353">
            <v>0</v>
          </cell>
          <cell r="I353">
            <v>14629.794826048172</v>
          </cell>
          <cell r="J353">
            <v>0</v>
          </cell>
          <cell r="K353">
            <v>5120</v>
          </cell>
          <cell r="L353">
            <v>0</v>
          </cell>
          <cell r="M353">
            <v>7356.3218390804595</v>
          </cell>
          <cell r="N353">
            <v>0</v>
          </cell>
          <cell r="O353">
            <v>7103.2186459489458</v>
          </cell>
          <cell r="P353">
            <v>0</v>
          </cell>
          <cell r="Q353">
            <v>5120</v>
          </cell>
          <cell r="R353">
            <v>0</v>
          </cell>
          <cell r="S353">
            <v>6736.8421052631575</v>
          </cell>
          <cell r="T353">
            <v>0</v>
          </cell>
          <cell r="U353">
            <v>6213.5922330097092</v>
          </cell>
          <cell r="V353">
            <v>0</v>
          </cell>
          <cell r="W353">
            <v>6808.510638297872</v>
          </cell>
          <cell r="X353">
            <v>0</v>
          </cell>
          <cell r="Y353">
            <v>6881.7204301075271</v>
          </cell>
          <cell r="Z353">
            <v>0</v>
          </cell>
          <cell r="AA353">
            <v>6680.5845511482257</v>
          </cell>
          <cell r="AB353">
            <v>0</v>
          </cell>
          <cell r="AC353" t="e">
            <v>#DIV/0!</v>
          </cell>
          <cell r="AE353" t="str">
            <v>Others</v>
          </cell>
        </row>
        <row r="354">
          <cell r="E354">
            <v>18021.978021978022</v>
          </cell>
          <cell r="F354">
            <v>0</v>
          </cell>
          <cell r="G354">
            <v>15045.871559633028</v>
          </cell>
          <cell r="H354">
            <v>0</v>
          </cell>
          <cell r="I354">
            <v>14629.794826048172</v>
          </cell>
          <cell r="J354">
            <v>0</v>
          </cell>
          <cell r="K354">
            <v>5120</v>
          </cell>
          <cell r="L354">
            <v>0</v>
          </cell>
          <cell r="M354">
            <v>7356.3218390804595</v>
          </cell>
          <cell r="N354">
            <v>0</v>
          </cell>
          <cell r="O354">
            <v>7103.2186459489458</v>
          </cell>
          <cell r="P354">
            <v>0</v>
          </cell>
          <cell r="Q354">
            <v>5120</v>
          </cell>
          <cell r="R354">
            <v>0</v>
          </cell>
          <cell r="S354">
            <v>6736.8421052631575</v>
          </cell>
          <cell r="T354">
            <v>0</v>
          </cell>
          <cell r="U354">
            <v>6213.5922330097092</v>
          </cell>
          <cell r="V354">
            <v>0</v>
          </cell>
          <cell r="W354">
            <v>6808.510638297872</v>
          </cell>
          <cell r="X354">
            <v>0</v>
          </cell>
          <cell r="Y354">
            <v>6881.7204301075271</v>
          </cell>
          <cell r="Z354">
            <v>0</v>
          </cell>
          <cell r="AA354">
            <v>6680.5845511482257</v>
          </cell>
          <cell r="AB354">
            <v>0</v>
          </cell>
          <cell r="AC354" t="e">
            <v>#DIV/0!</v>
          </cell>
        </row>
        <row r="355">
          <cell r="H355">
            <v>0</v>
          </cell>
          <cell r="J355">
            <v>0</v>
          </cell>
          <cell r="L355">
            <v>0</v>
          </cell>
          <cell r="N355">
            <v>0</v>
          </cell>
          <cell r="P355">
            <v>0</v>
          </cell>
          <cell r="R355">
            <v>0</v>
          </cell>
        </row>
        <row r="356">
          <cell r="C356" t="str">
            <v>Profit / (Loss) before tax</v>
          </cell>
          <cell r="E356">
            <v>-288419.13139761309</v>
          </cell>
          <cell r="F356">
            <v>0</v>
          </cell>
          <cell r="G356">
            <v>-284998.95633272443</v>
          </cell>
          <cell r="H356">
            <v>0</v>
          </cell>
          <cell r="I356">
            <v>-290397.80202826584</v>
          </cell>
          <cell r="J356">
            <v>0</v>
          </cell>
          <cell r="K356">
            <v>-292294.69117527886</v>
          </cell>
          <cell r="L356">
            <v>0</v>
          </cell>
          <cell r="M356">
            <v>-302864.09752904595</v>
          </cell>
          <cell r="N356">
            <v>0</v>
          </cell>
          <cell r="O356">
            <v>-294539.64124296873</v>
          </cell>
          <cell r="P356">
            <v>0</v>
          </cell>
          <cell r="Q356">
            <v>-286275.51836055954</v>
          </cell>
          <cell r="R356">
            <v>0</v>
          </cell>
          <cell r="S356">
            <v>-296639.69769102335</v>
          </cell>
          <cell r="T356">
            <v>0</v>
          </cell>
          <cell r="U356">
            <v>-295431.80556523387</v>
          </cell>
          <cell r="V356">
            <v>0</v>
          </cell>
          <cell r="W356">
            <v>-294097.98902167333</v>
          </cell>
          <cell r="X356">
            <v>0</v>
          </cell>
          <cell r="Y356">
            <v>-301805.40179593285</v>
          </cell>
          <cell r="Z356">
            <v>0</v>
          </cell>
          <cell r="AA356">
            <v>-293771.84780270641</v>
          </cell>
          <cell r="AB356">
            <v>0</v>
          </cell>
          <cell r="AC356" t="e">
            <v>#DIV/0!</v>
          </cell>
          <cell r="AD356" t="str">
            <v>Profit before tax</v>
          </cell>
        </row>
        <row r="358">
          <cell r="C358" t="str">
            <v>Taxation</v>
          </cell>
          <cell r="AD358" t="str">
            <v>Taxation</v>
          </cell>
        </row>
        <row r="359">
          <cell r="D359" t="str">
            <v>Current</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t="e">
            <v>#DIV/0!</v>
          </cell>
          <cell r="AE359" t="str">
            <v>Current</v>
          </cell>
        </row>
        <row r="360">
          <cell r="D360" t="str">
            <v>Deferred</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t="e">
            <v>#DIV/0!</v>
          </cell>
          <cell r="AE360" t="str">
            <v>Deferred</v>
          </cell>
        </row>
        <row r="361">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t="e">
            <v>#DIV/0!</v>
          </cell>
        </row>
        <row r="362">
          <cell r="H362">
            <v>0</v>
          </cell>
          <cell r="J362">
            <v>0</v>
          </cell>
          <cell r="L362">
            <v>0</v>
          </cell>
          <cell r="N362">
            <v>0</v>
          </cell>
          <cell r="P362">
            <v>0</v>
          </cell>
          <cell r="R362">
            <v>0</v>
          </cell>
        </row>
        <row r="363">
          <cell r="C363" t="str">
            <v>Net Profit after taxation</v>
          </cell>
          <cell r="E363">
            <v>-288419.13139761309</v>
          </cell>
          <cell r="F363">
            <v>0</v>
          </cell>
          <cell r="G363">
            <v>-284998.95633272443</v>
          </cell>
          <cell r="H363">
            <v>0</v>
          </cell>
          <cell r="I363">
            <v>-290397.80202826584</v>
          </cell>
          <cell r="J363">
            <v>0</v>
          </cell>
          <cell r="K363">
            <v>-292294.69117527886</v>
          </cell>
          <cell r="L363">
            <v>0</v>
          </cell>
          <cell r="M363">
            <v>-302864.09752904595</v>
          </cell>
          <cell r="N363">
            <v>0</v>
          </cell>
          <cell r="O363">
            <v>-294539.64124296873</v>
          </cell>
          <cell r="P363">
            <v>0</v>
          </cell>
          <cell r="Q363">
            <v>-286275.51836055954</v>
          </cell>
          <cell r="R363">
            <v>0</v>
          </cell>
          <cell r="S363">
            <v>-296639.69769102335</v>
          </cell>
          <cell r="T363">
            <v>0</v>
          </cell>
          <cell r="U363">
            <v>-295431.80556523387</v>
          </cell>
          <cell r="V363">
            <v>0</v>
          </cell>
          <cell r="W363">
            <v>-294097.98902167333</v>
          </cell>
          <cell r="X363">
            <v>0</v>
          </cell>
          <cell r="Y363">
            <v>-301805.40179593285</v>
          </cell>
          <cell r="Z363">
            <v>0</v>
          </cell>
          <cell r="AA363">
            <v>-293771.84780270641</v>
          </cell>
          <cell r="AB363">
            <v>0</v>
          </cell>
          <cell r="AC363" t="e">
            <v>#DIV/0!</v>
          </cell>
          <cell r="AD363" t="str">
            <v>Net Profit after taxation</v>
          </cell>
        </row>
        <row r="366">
          <cell r="AC366" t="str">
            <v>SE SALOON AT</v>
          </cell>
        </row>
        <row r="367">
          <cell r="E367">
            <v>37438</v>
          </cell>
          <cell r="G367">
            <v>37469</v>
          </cell>
          <cell r="I367">
            <v>37500</v>
          </cell>
          <cell r="K367">
            <v>37531</v>
          </cell>
          <cell r="M367">
            <v>37562</v>
          </cell>
          <cell r="O367">
            <v>37593</v>
          </cell>
          <cell r="Q367">
            <v>37624</v>
          </cell>
          <cell r="S367">
            <v>37655</v>
          </cell>
          <cell r="U367">
            <v>37686</v>
          </cell>
          <cell r="W367">
            <v>37717</v>
          </cell>
          <cell r="Y367">
            <v>37748</v>
          </cell>
          <cell r="AA367">
            <v>37779</v>
          </cell>
          <cell r="AC367" t="str">
            <v>Yearly</v>
          </cell>
        </row>
        <row r="368">
          <cell r="D368" t="str">
            <v>SE SALOON AT</v>
          </cell>
          <cell r="E368" t="str">
            <v>Per Unit</v>
          </cell>
          <cell r="F368" t="str">
            <v>Total</v>
          </cell>
          <cell r="G368" t="str">
            <v>Per Unit</v>
          </cell>
          <cell r="H368" t="str">
            <v>Total</v>
          </cell>
          <cell r="I368" t="str">
            <v>Per Unit</v>
          </cell>
          <cell r="J368" t="str">
            <v>Total</v>
          </cell>
          <cell r="K368" t="str">
            <v>Per Unit</v>
          </cell>
          <cell r="L368" t="str">
            <v>Total</v>
          </cell>
          <cell r="M368" t="str">
            <v>Per Unit</v>
          </cell>
          <cell r="N368" t="str">
            <v>Total</v>
          </cell>
          <cell r="O368" t="str">
            <v>Per Unit</v>
          </cell>
          <cell r="P368" t="str">
            <v>Total</v>
          </cell>
          <cell r="Q368" t="str">
            <v>Per Unit</v>
          </cell>
          <cell r="R368" t="str">
            <v>Total</v>
          </cell>
          <cell r="S368" t="str">
            <v>Per Unit</v>
          </cell>
          <cell r="T368" t="str">
            <v>Total</v>
          </cell>
          <cell r="U368" t="str">
            <v>Per Unit</v>
          </cell>
          <cell r="V368" t="str">
            <v>Total</v>
          </cell>
          <cell r="W368" t="str">
            <v>Per Unit</v>
          </cell>
          <cell r="X368" t="str">
            <v>Total</v>
          </cell>
          <cell r="Y368" t="str">
            <v>Per Unit</v>
          </cell>
          <cell r="Z368" t="str">
            <v>Total</v>
          </cell>
          <cell r="AA368" t="str">
            <v>Per Unit</v>
          </cell>
          <cell r="AB368" t="str">
            <v>Total</v>
          </cell>
          <cell r="AC368" t="str">
            <v>Average</v>
          </cell>
          <cell r="AD368">
            <v>0</v>
          </cell>
          <cell r="AE368" t="str">
            <v>GLi Auto</v>
          </cell>
        </row>
        <row r="370">
          <cell r="C370" t="str">
            <v>Sales Units</v>
          </cell>
          <cell r="E370">
            <v>1</v>
          </cell>
          <cell r="F370">
            <v>80</v>
          </cell>
          <cell r="G370">
            <v>1</v>
          </cell>
          <cell r="H370">
            <v>90</v>
          </cell>
          <cell r="I370">
            <v>1</v>
          </cell>
          <cell r="J370">
            <v>90</v>
          </cell>
          <cell r="K370">
            <v>1</v>
          </cell>
          <cell r="L370">
            <v>90</v>
          </cell>
          <cell r="M370">
            <v>1</v>
          </cell>
          <cell r="N370">
            <v>60</v>
          </cell>
          <cell r="O370">
            <v>1</v>
          </cell>
          <cell r="P370">
            <v>70</v>
          </cell>
          <cell r="Q370">
            <v>1</v>
          </cell>
          <cell r="R370">
            <v>110</v>
          </cell>
          <cell r="S370">
            <v>1</v>
          </cell>
          <cell r="T370">
            <v>90</v>
          </cell>
          <cell r="U370">
            <v>1</v>
          </cell>
          <cell r="V370">
            <v>90</v>
          </cell>
          <cell r="W370">
            <v>1</v>
          </cell>
          <cell r="X370">
            <v>110</v>
          </cell>
          <cell r="Y370">
            <v>1</v>
          </cell>
          <cell r="Z370">
            <v>110</v>
          </cell>
          <cell r="AA370">
            <v>1</v>
          </cell>
          <cell r="AB370">
            <v>110</v>
          </cell>
          <cell r="AC370">
            <v>1100</v>
          </cell>
          <cell r="AD370" t="str">
            <v>Sales Units</v>
          </cell>
        </row>
        <row r="372">
          <cell r="C372" t="str">
            <v>Selling Price</v>
          </cell>
          <cell r="E372">
            <v>1169000</v>
          </cell>
          <cell r="F372">
            <v>93520000</v>
          </cell>
          <cell r="G372">
            <v>1169000</v>
          </cell>
          <cell r="H372">
            <v>105210000</v>
          </cell>
          <cell r="I372">
            <v>1169000</v>
          </cell>
          <cell r="J372">
            <v>105210000</v>
          </cell>
          <cell r="K372">
            <v>1169000</v>
          </cell>
          <cell r="L372">
            <v>105210000</v>
          </cell>
          <cell r="M372">
            <v>1169000</v>
          </cell>
          <cell r="N372">
            <v>70140000</v>
          </cell>
          <cell r="O372">
            <v>1169000</v>
          </cell>
          <cell r="P372">
            <v>81830000</v>
          </cell>
          <cell r="Q372">
            <v>1169000</v>
          </cell>
          <cell r="R372">
            <v>128590000</v>
          </cell>
          <cell r="S372">
            <v>1169000</v>
          </cell>
          <cell r="T372">
            <v>105210000</v>
          </cell>
          <cell r="U372">
            <v>1169000</v>
          </cell>
          <cell r="V372">
            <v>105210000</v>
          </cell>
          <cell r="W372">
            <v>1169000</v>
          </cell>
          <cell r="X372">
            <v>128590000</v>
          </cell>
          <cell r="Y372">
            <v>1169000</v>
          </cell>
          <cell r="Z372">
            <v>128590000</v>
          </cell>
          <cell r="AA372">
            <v>1169000</v>
          </cell>
          <cell r="AB372">
            <v>128590000</v>
          </cell>
          <cell r="AC372">
            <v>1169000</v>
          </cell>
          <cell r="AD372" t="str">
            <v>Selling Price</v>
          </cell>
        </row>
        <row r="373">
          <cell r="C373" t="str">
            <v>Less: Dealer commission</v>
          </cell>
          <cell r="E373">
            <v>-35000</v>
          </cell>
          <cell r="F373">
            <v>-2800000</v>
          </cell>
          <cell r="G373">
            <v>-35000</v>
          </cell>
          <cell r="H373">
            <v>-3150000</v>
          </cell>
          <cell r="I373">
            <v>-35000</v>
          </cell>
          <cell r="J373">
            <v>-3150000</v>
          </cell>
          <cell r="K373">
            <v>-35000</v>
          </cell>
          <cell r="L373">
            <v>-3150000</v>
          </cell>
          <cell r="M373">
            <v>-35000</v>
          </cell>
          <cell r="N373">
            <v>-2100000</v>
          </cell>
          <cell r="O373">
            <v>-35000</v>
          </cell>
          <cell r="P373">
            <v>-2450000</v>
          </cell>
          <cell r="Q373">
            <v>-35000</v>
          </cell>
          <cell r="R373">
            <v>-3850000</v>
          </cell>
          <cell r="S373">
            <v>-35000</v>
          </cell>
          <cell r="T373">
            <v>-3150000</v>
          </cell>
          <cell r="U373">
            <v>-35000</v>
          </cell>
          <cell r="V373">
            <v>-3150000</v>
          </cell>
          <cell r="W373">
            <v>-35000</v>
          </cell>
          <cell r="X373">
            <v>-3850000</v>
          </cell>
          <cell r="Y373">
            <v>-35000</v>
          </cell>
          <cell r="Z373">
            <v>-3850000</v>
          </cell>
          <cell r="AA373">
            <v>-35000</v>
          </cell>
          <cell r="AB373">
            <v>-3850000</v>
          </cell>
          <cell r="AC373">
            <v>-35000</v>
          </cell>
          <cell r="AD373" t="str">
            <v>Less: Dealer commission</v>
          </cell>
        </row>
        <row r="374">
          <cell r="D374" t="str">
            <v xml:space="preserve">  Sales tax</v>
          </cell>
          <cell r="E374">
            <v>-152478.26086956522</v>
          </cell>
          <cell r="F374">
            <v>-12198260.869565217</v>
          </cell>
          <cell r="G374">
            <v>-152478.26086956522</v>
          </cell>
          <cell r="H374">
            <v>-13723043.478260869</v>
          </cell>
          <cell r="I374">
            <v>-152478.26086956522</v>
          </cell>
          <cell r="J374">
            <v>-13723043.478260869</v>
          </cell>
          <cell r="K374">
            <v>-152478.26086956522</v>
          </cell>
          <cell r="L374">
            <v>-13723043.478260869</v>
          </cell>
          <cell r="M374">
            <v>-152478.26086956522</v>
          </cell>
          <cell r="N374">
            <v>-9148695.6521739122</v>
          </cell>
          <cell r="O374">
            <v>-152478.26086956522</v>
          </cell>
          <cell r="P374">
            <v>-10673478.260869564</v>
          </cell>
          <cell r="Q374">
            <v>-152478.26086956522</v>
          </cell>
          <cell r="R374">
            <v>-16772608.695652174</v>
          </cell>
          <cell r="S374">
            <v>-152478.26086956522</v>
          </cell>
          <cell r="T374">
            <v>-13723043.478260869</v>
          </cell>
          <cell r="U374">
            <v>-152478.26086956522</v>
          </cell>
          <cell r="V374">
            <v>-13723043.478260869</v>
          </cell>
          <cell r="W374">
            <v>-152478.26086956522</v>
          </cell>
          <cell r="X374">
            <v>-16772608.695652174</v>
          </cell>
          <cell r="Y374">
            <v>-152478.26086956522</v>
          </cell>
          <cell r="Z374">
            <v>-16772608.695652174</v>
          </cell>
          <cell r="AA374">
            <v>-152478.26086956522</v>
          </cell>
          <cell r="AB374">
            <v>-16772608.695652174</v>
          </cell>
          <cell r="AC374">
            <v>-152478.26086956522</v>
          </cell>
          <cell r="AE374" t="str">
            <v xml:space="preserve">  Sales tax</v>
          </cell>
        </row>
        <row r="375">
          <cell r="C375" t="str">
            <v>Net Sales</v>
          </cell>
          <cell r="E375">
            <v>981521.73913043481</v>
          </cell>
          <cell r="F375">
            <v>78521739.130434781</v>
          </cell>
          <cell r="G375">
            <v>981521.73913043481</v>
          </cell>
          <cell r="H375">
            <v>88336956.521739125</v>
          </cell>
          <cell r="I375">
            <v>981521.73913043481</v>
          </cell>
          <cell r="J375">
            <v>88336956.521739125</v>
          </cell>
          <cell r="K375">
            <v>981521.73913043481</v>
          </cell>
          <cell r="L375">
            <v>88336956.521739125</v>
          </cell>
          <cell r="M375">
            <v>981521.73913043481</v>
          </cell>
          <cell r="N375">
            <v>58891304.347826086</v>
          </cell>
          <cell r="O375">
            <v>981521.73913043481</v>
          </cell>
          <cell r="P375">
            <v>68706521.739130437</v>
          </cell>
          <cell r="Q375">
            <v>981521.73913043481</v>
          </cell>
          <cell r="R375">
            <v>107967391.30434783</v>
          </cell>
          <cell r="S375">
            <v>981521.73913043481</v>
          </cell>
          <cell r="T375">
            <v>88336956.521739125</v>
          </cell>
          <cell r="U375">
            <v>981521.73913043481</v>
          </cell>
          <cell r="V375">
            <v>88336956.521739125</v>
          </cell>
          <cell r="W375">
            <v>981521.73913043481</v>
          </cell>
          <cell r="X375">
            <v>107967391.30434783</v>
          </cell>
          <cell r="Y375">
            <v>981521.73913043481</v>
          </cell>
          <cell r="Z375">
            <v>107967391.30434783</v>
          </cell>
          <cell r="AA375">
            <v>981521.73913043481</v>
          </cell>
          <cell r="AB375">
            <v>107967391.30434783</v>
          </cell>
          <cell r="AC375">
            <v>981521.73913043481</v>
          </cell>
          <cell r="AD375" t="str">
            <v>Net Sales</v>
          </cell>
          <cell r="AE375">
            <v>1079673913.0434783</v>
          </cell>
        </row>
        <row r="377">
          <cell r="C377" t="str">
            <v>Variable Cost of Sales</v>
          </cell>
          <cell r="AD377" t="str">
            <v>Variable Cost of Sales</v>
          </cell>
        </row>
        <row r="378">
          <cell r="D378" t="str">
            <v>CKD Cost</v>
          </cell>
          <cell r="E378">
            <v>441703.14431852615</v>
          </cell>
          <cell r="F378">
            <v>35336251.545482092</v>
          </cell>
          <cell r="G378">
            <v>441703.14431852615</v>
          </cell>
          <cell r="H378">
            <v>39753282.988667354</v>
          </cell>
          <cell r="I378">
            <v>441703.14431852615</v>
          </cell>
          <cell r="J378">
            <v>39753282.988667354</v>
          </cell>
          <cell r="K378">
            <v>441703.14431852615</v>
          </cell>
          <cell r="L378">
            <v>39753282.988667354</v>
          </cell>
          <cell r="M378">
            <v>441703.14431852615</v>
          </cell>
          <cell r="N378">
            <v>26502188.659111567</v>
          </cell>
          <cell r="O378">
            <v>441703.14431852615</v>
          </cell>
          <cell r="P378">
            <v>30919220.102296829</v>
          </cell>
          <cell r="Q378">
            <v>441703.14431852615</v>
          </cell>
          <cell r="R378">
            <v>48587345.875037879</v>
          </cell>
          <cell r="S378">
            <v>441703.14431852615</v>
          </cell>
          <cell r="T378">
            <v>39753282.988667354</v>
          </cell>
          <cell r="U378">
            <v>441703.14431852615</v>
          </cell>
          <cell r="V378">
            <v>39753282.988667354</v>
          </cell>
          <cell r="W378">
            <v>441703.14431852615</v>
          </cell>
          <cell r="X378">
            <v>48587345.875037879</v>
          </cell>
          <cell r="Y378">
            <v>441703.14431852615</v>
          </cell>
          <cell r="Z378">
            <v>48587345.875037879</v>
          </cell>
          <cell r="AA378">
            <v>441703.14431852615</v>
          </cell>
          <cell r="AB378">
            <v>48587345.875037879</v>
          </cell>
          <cell r="AC378">
            <v>441703.1443185262</v>
          </cell>
          <cell r="AE378" t="str">
            <v>CKD Cost</v>
          </cell>
          <cell r="AF378">
            <v>485873458.75037885</v>
          </cell>
        </row>
        <row r="379">
          <cell r="D379" t="str">
            <v>Vendor parts</v>
          </cell>
          <cell r="E379">
            <v>230311</v>
          </cell>
          <cell r="F379">
            <v>18424880</v>
          </cell>
          <cell r="G379">
            <v>230311</v>
          </cell>
          <cell r="H379">
            <v>20727990</v>
          </cell>
          <cell r="I379">
            <v>230311</v>
          </cell>
          <cell r="J379">
            <v>20727990</v>
          </cell>
          <cell r="K379">
            <v>230311</v>
          </cell>
          <cell r="L379">
            <v>20727990</v>
          </cell>
          <cell r="M379">
            <v>230311</v>
          </cell>
          <cell r="N379">
            <v>13818660</v>
          </cell>
          <cell r="O379">
            <v>230311</v>
          </cell>
          <cell r="P379">
            <v>16121770</v>
          </cell>
          <cell r="Q379">
            <v>229980</v>
          </cell>
          <cell r="R379">
            <v>25297800</v>
          </cell>
          <cell r="S379">
            <v>229980</v>
          </cell>
          <cell r="T379">
            <v>20698200</v>
          </cell>
          <cell r="U379">
            <v>229980</v>
          </cell>
          <cell r="V379">
            <v>20698200</v>
          </cell>
          <cell r="W379">
            <v>229980</v>
          </cell>
          <cell r="X379">
            <v>25297800</v>
          </cell>
          <cell r="Y379">
            <v>229980</v>
          </cell>
          <cell r="Z379">
            <v>25297800</v>
          </cell>
          <cell r="AA379">
            <v>229980</v>
          </cell>
          <cell r="AB379">
            <v>25297800</v>
          </cell>
          <cell r="AC379">
            <v>230124.43636363637</v>
          </cell>
          <cell r="AE379" t="str">
            <v>Vendor parts</v>
          </cell>
          <cell r="AF379">
            <v>253136880</v>
          </cell>
        </row>
        <row r="380">
          <cell r="D380" t="str">
            <v>Multi Source Parts</v>
          </cell>
          <cell r="E380">
            <v>169049.41589999999</v>
          </cell>
          <cell r="F380">
            <v>13523953.272</v>
          </cell>
          <cell r="G380">
            <v>169049.41589999999</v>
          </cell>
          <cell r="H380">
            <v>15214447.431</v>
          </cell>
          <cell r="I380">
            <v>169049.41589999999</v>
          </cell>
          <cell r="J380">
            <v>15214447.431</v>
          </cell>
          <cell r="K380">
            <v>169049.41589999999</v>
          </cell>
          <cell r="L380">
            <v>15214447.431</v>
          </cell>
          <cell r="M380">
            <v>169049.41589999999</v>
          </cell>
          <cell r="N380">
            <v>10142964.954</v>
          </cell>
          <cell r="O380">
            <v>169049.41589999999</v>
          </cell>
          <cell r="P380">
            <v>11833459.113</v>
          </cell>
          <cell r="Q380">
            <v>169049.41589999999</v>
          </cell>
          <cell r="R380">
            <v>18595435.748999998</v>
          </cell>
          <cell r="S380">
            <v>169049.41589999999</v>
          </cell>
          <cell r="T380">
            <v>15214447.431</v>
          </cell>
          <cell r="U380">
            <v>169049.41589999999</v>
          </cell>
          <cell r="V380">
            <v>15214447.431</v>
          </cell>
          <cell r="W380">
            <v>169049.41589999999</v>
          </cell>
          <cell r="X380">
            <v>18595435.748999998</v>
          </cell>
          <cell r="Y380">
            <v>169049.41589999999</v>
          </cell>
          <cell r="Z380">
            <v>18595435.748999998</v>
          </cell>
          <cell r="AA380">
            <v>169049.41589999999</v>
          </cell>
          <cell r="AB380">
            <v>18595435.748999998</v>
          </cell>
          <cell r="AC380">
            <v>169049.41590000002</v>
          </cell>
          <cell r="AE380" t="str">
            <v>Nomi Parts</v>
          </cell>
          <cell r="AF380">
            <v>185954357.49000001</v>
          </cell>
        </row>
        <row r="381">
          <cell r="D381" t="str">
            <v>Paints &amp; Chemicals</v>
          </cell>
          <cell r="E381">
            <v>14623</v>
          </cell>
          <cell r="F381">
            <v>1169840</v>
          </cell>
          <cell r="G381">
            <v>14623</v>
          </cell>
          <cell r="H381">
            <v>1316070</v>
          </cell>
          <cell r="I381">
            <v>14623</v>
          </cell>
          <cell r="J381">
            <v>1316070</v>
          </cell>
          <cell r="K381">
            <v>14623</v>
          </cell>
          <cell r="L381">
            <v>1316070</v>
          </cell>
          <cell r="M381">
            <v>14623</v>
          </cell>
          <cell r="N381">
            <v>877380</v>
          </cell>
          <cell r="O381">
            <v>14623</v>
          </cell>
          <cell r="P381">
            <v>1023610</v>
          </cell>
          <cell r="Q381">
            <v>14623</v>
          </cell>
          <cell r="R381">
            <v>1608530</v>
          </cell>
          <cell r="S381">
            <v>14623</v>
          </cell>
          <cell r="T381">
            <v>1316070</v>
          </cell>
          <cell r="U381">
            <v>14623</v>
          </cell>
          <cell r="V381">
            <v>1316070</v>
          </cell>
          <cell r="W381">
            <v>14623</v>
          </cell>
          <cell r="X381">
            <v>1608530</v>
          </cell>
          <cell r="Y381">
            <v>14623</v>
          </cell>
          <cell r="Z381">
            <v>1608530</v>
          </cell>
          <cell r="AA381">
            <v>14623</v>
          </cell>
          <cell r="AB381">
            <v>1608530</v>
          </cell>
          <cell r="AC381">
            <v>14623</v>
          </cell>
          <cell r="AE381" t="str">
            <v>Paints &amp; Chemicals</v>
          </cell>
          <cell r="AF381">
            <v>16085300</v>
          </cell>
        </row>
        <row r="382">
          <cell r="D382" t="str">
            <v>Consumables</v>
          </cell>
          <cell r="E382">
            <v>5347</v>
          </cell>
          <cell r="F382">
            <v>427760</v>
          </cell>
          <cell r="G382">
            <v>5347</v>
          </cell>
          <cell r="H382">
            <v>481230</v>
          </cell>
          <cell r="I382">
            <v>5347</v>
          </cell>
          <cell r="J382">
            <v>481230</v>
          </cell>
          <cell r="K382">
            <v>5347</v>
          </cell>
          <cell r="L382">
            <v>481230</v>
          </cell>
          <cell r="M382">
            <v>5347</v>
          </cell>
          <cell r="N382">
            <v>320820</v>
          </cell>
          <cell r="O382">
            <v>5347</v>
          </cell>
          <cell r="P382">
            <v>374290</v>
          </cell>
          <cell r="Q382">
            <v>5347</v>
          </cell>
          <cell r="R382">
            <v>588170</v>
          </cell>
          <cell r="S382">
            <v>5347</v>
          </cell>
          <cell r="T382">
            <v>481230</v>
          </cell>
          <cell r="U382">
            <v>5347</v>
          </cell>
          <cell r="V382">
            <v>481230</v>
          </cell>
          <cell r="W382">
            <v>5347</v>
          </cell>
          <cell r="X382">
            <v>588170</v>
          </cell>
          <cell r="Y382">
            <v>5347</v>
          </cell>
          <cell r="Z382">
            <v>588170</v>
          </cell>
          <cell r="AA382">
            <v>5347</v>
          </cell>
          <cell r="AB382">
            <v>588170</v>
          </cell>
          <cell r="AC382">
            <v>5347</v>
          </cell>
          <cell r="AE382" t="str">
            <v>Consumables</v>
          </cell>
          <cell r="AF382">
            <v>5881700</v>
          </cell>
        </row>
        <row r="383">
          <cell r="D383" t="str">
            <v>KD Parts</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E383" t="str">
            <v>KD Parts</v>
          </cell>
          <cell r="AF383">
            <v>0</v>
          </cell>
        </row>
        <row r="384">
          <cell r="D384" t="str">
            <v>Spare parts</v>
          </cell>
          <cell r="E384">
            <v>779</v>
          </cell>
          <cell r="F384">
            <v>62320</v>
          </cell>
          <cell r="G384">
            <v>779</v>
          </cell>
          <cell r="H384">
            <v>70110</v>
          </cell>
          <cell r="I384">
            <v>779</v>
          </cell>
          <cell r="J384">
            <v>70110</v>
          </cell>
          <cell r="K384">
            <v>779</v>
          </cell>
          <cell r="L384">
            <v>70110</v>
          </cell>
          <cell r="M384">
            <v>779</v>
          </cell>
          <cell r="N384">
            <v>46740</v>
          </cell>
          <cell r="O384">
            <v>779</v>
          </cell>
          <cell r="P384">
            <v>54530</v>
          </cell>
          <cell r="Q384">
            <v>779</v>
          </cell>
          <cell r="R384">
            <v>85690</v>
          </cell>
          <cell r="S384">
            <v>779</v>
          </cell>
          <cell r="T384">
            <v>70110</v>
          </cell>
          <cell r="U384">
            <v>779</v>
          </cell>
          <cell r="V384">
            <v>70110</v>
          </cell>
          <cell r="W384">
            <v>779</v>
          </cell>
          <cell r="X384">
            <v>85690</v>
          </cell>
          <cell r="Y384">
            <v>779</v>
          </cell>
          <cell r="Z384">
            <v>85690</v>
          </cell>
          <cell r="AA384">
            <v>779</v>
          </cell>
          <cell r="AB384">
            <v>85690</v>
          </cell>
          <cell r="AC384">
            <v>779</v>
          </cell>
          <cell r="AE384" t="str">
            <v>Spare parts</v>
          </cell>
          <cell r="AF384">
            <v>856900</v>
          </cell>
        </row>
        <row r="385">
          <cell r="D385" t="str">
            <v>Utilities</v>
          </cell>
          <cell r="E385">
            <v>4789</v>
          </cell>
          <cell r="F385">
            <v>383120</v>
          </cell>
          <cell r="G385">
            <v>4789</v>
          </cell>
          <cell r="H385">
            <v>431010</v>
          </cell>
          <cell r="I385">
            <v>4789</v>
          </cell>
          <cell r="J385">
            <v>431010</v>
          </cell>
          <cell r="K385">
            <v>4789</v>
          </cell>
          <cell r="L385">
            <v>431010</v>
          </cell>
          <cell r="M385">
            <v>4789</v>
          </cell>
          <cell r="N385">
            <v>287340</v>
          </cell>
          <cell r="O385">
            <v>4789</v>
          </cell>
          <cell r="P385">
            <v>335230</v>
          </cell>
          <cell r="Q385">
            <v>4789</v>
          </cell>
          <cell r="R385">
            <v>526790</v>
          </cell>
          <cell r="S385">
            <v>4789</v>
          </cell>
          <cell r="T385">
            <v>431010</v>
          </cell>
          <cell r="U385">
            <v>4789</v>
          </cell>
          <cell r="V385">
            <v>431010</v>
          </cell>
          <cell r="W385">
            <v>4789</v>
          </cell>
          <cell r="X385">
            <v>526790</v>
          </cell>
          <cell r="Y385">
            <v>4789</v>
          </cell>
          <cell r="Z385">
            <v>526790</v>
          </cell>
          <cell r="AA385">
            <v>4789</v>
          </cell>
          <cell r="AB385">
            <v>526790</v>
          </cell>
          <cell r="AC385">
            <v>4789</v>
          </cell>
          <cell r="AE385" t="str">
            <v>Utilites</v>
          </cell>
          <cell r="AF385">
            <v>5267900</v>
          </cell>
        </row>
        <row r="386">
          <cell r="D386" t="str">
            <v>Royalty</v>
          </cell>
          <cell r="E386">
            <v>7715</v>
          </cell>
          <cell r="F386">
            <v>617200</v>
          </cell>
          <cell r="G386">
            <v>7715</v>
          </cell>
          <cell r="H386">
            <v>694350</v>
          </cell>
          <cell r="I386">
            <v>7715</v>
          </cell>
          <cell r="J386">
            <v>694350</v>
          </cell>
          <cell r="K386">
            <v>7715</v>
          </cell>
          <cell r="L386">
            <v>694350</v>
          </cell>
          <cell r="M386">
            <v>7715</v>
          </cell>
          <cell r="N386">
            <v>462900</v>
          </cell>
          <cell r="O386">
            <v>7715</v>
          </cell>
          <cell r="P386">
            <v>540050</v>
          </cell>
          <cell r="Q386">
            <v>7715</v>
          </cell>
          <cell r="R386">
            <v>848650</v>
          </cell>
          <cell r="S386">
            <v>7715</v>
          </cell>
          <cell r="T386">
            <v>694350</v>
          </cell>
          <cell r="U386">
            <v>7715</v>
          </cell>
          <cell r="V386">
            <v>694350</v>
          </cell>
          <cell r="W386">
            <v>7715</v>
          </cell>
          <cell r="X386">
            <v>848650</v>
          </cell>
          <cell r="Y386">
            <v>7715</v>
          </cell>
          <cell r="Z386">
            <v>848650</v>
          </cell>
          <cell r="AA386">
            <v>7715</v>
          </cell>
          <cell r="AB386">
            <v>848650</v>
          </cell>
          <cell r="AC386">
            <v>7715</v>
          </cell>
          <cell r="AE386" t="str">
            <v>Royalty</v>
          </cell>
          <cell r="AF386">
            <v>8486500</v>
          </cell>
        </row>
        <row r="388">
          <cell r="E388">
            <v>874316.56021852617</v>
          </cell>
          <cell r="F388">
            <v>69945324.817482084</v>
          </cell>
          <cell r="G388">
            <v>874316.56021852617</v>
          </cell>
          <cell r="H388">
            <v>78688490.419667348</v>
          </cell>
          <cell r="I388">
            <v>874316.56021852617</v>
          </cell>
          <cell r="J388">
            <v>78688490.419667348</v>
          </cell>
          <cell r="K388">
            <v>874316.56021852617</v>
          </cell>
          <cell r="L388">
            <v>78688490.419667348</v>
          </cell>
          <cell r="M388">
            <v>874316.56021852617</v>
          </cell>
          <cell r="N388">
            <v>52458993.61311157</v>
          </cell>
          <cell r="O388">
            <v>874316.56021852617</v>
          </cell>
          <cell r="P388">
            <v>61202159.215296827</v>
          </cell>
          <cell r="Q388">
            <v>873985.56021852617</v>
          </cell>
          <cell r="R388">
            <v>96138411.624037877</v>
          </cell>
          <cell r="S388">
            <v>873985.56021852617</v>
          </cell>
          <cell r="T388">
            <v>78658700.419667348</v>
          </cell>
          <cell r="U388">
            <v>873985.56021852617</v>
          </cell>
          <cell r="V388">
            <v>78658700.419667348</v>
          </cell>
          <cell r="W388">
            <v>873985.56021852617</v>
          </cell>
          <cell r="X388">
            <v>96138411.624037877</v>
          </cell>
          <cell r="Y388">
            <v>873985.56021852617</v>
          </cell>
          <cell r="Z388">
            <v>96138411.624037877</v>
          </cell>
          <cell r="AA388">
            <v>873985.56021852617</v>
          </cell>
          <cell r="AB388">
            <v>96138411.624037877</v>
          </cell>
          <cell r="AC388">
            <v>874129.99658216257</v>
          </cell>
          <cell r="AF388">
            <v>961542996.24037862</v>
          </cell>
        </row>
        <row r="389">
          <cell r="C389" t="str">
            <v>Contribution Margin</v>
          </cell>
          <cell r="E389">
            <v>107205.17891190865</v>
          </cell>
          <cell r="F389">
            <v>8576414.3129526973</v>
          </cell>
          <cell r="G389">
            <v>107205.17891190865</v>
          </cell>
          <cell r="H389">
            <v>9648466.102071777</v>
          </cell>
          <cell r="I389">
            <v>107205.17891190865</v>
          </cell>
          <cell r="J389">
            <v>9648466.102071777</v>
          </cell>
          <cell r="K389">
            <v>107205.17891190865</v>
          </cell>
          <cell r="L389">
            <v>9648466.102071777</v>
          </cell>
          <cell r="M389">
            <v>107205.17891190865</v>
          </cell>
          <cell r="N389">
            <v>6432310.7347145155</v>
          </cell>
          <cell r="O389">
            <v>107205.17891190865</v>
          </cell>
          <cell r="P389">
            <v>7504362.5238336101</v>
          </cell>
          <cell r="Q389">
            <v>107536.17891190865</v>
          </cell>
          <cell r="R389">
            <v>11828979.680309951</v>
          </cell>
          <cell r="S389">
            <v>107536.17891190865</v>
          </cell>
          <cell r="T389">
            <v>9678256.102071777</v>
          </cell>
          <cell r="U389">
            <v>107536.17891190865</v>
          </cell>
          <cell r="V389">
            <v>9678256.102071777</v>
          </cell>
          <cell r="W389">
            <v>107536.17891190865</v>
          </cell>
          <cell r="X389">
            <v>11828979.680309951</v>
          </cell>
          <cell r="Y389">
            <v>107536.17891190865</v>
          </cell>
          <cell r="Z389">
            <v>11828979.680309951</v>
          </cell>
          <cell r="AA389">
            <v>107536.17891190865</v>
          </cell>
          <cell r="AB389">
            <v>11828979.680309951</v>
          </cell>
          <cell r="AC389">
            <v>107391.74254827225</v>
          </cell>
          <cell r="AD389" t="str">
            <v>Contribution Margin</v>
          </cell>
        </row>
        <row r="391">
          <cell r="C391" t="str">
            <v>Production cost</v>
          </cell>
          <cell r="AD391" t="str">
            <v>Production cost</v>
          </cell>
        </row>
        <row r="392">
          <cell r="D392" t="str">
            <v xml:space="preserve">Salaries &amp; Wages </v>
          </cell>
          <cell r="E392">
            <v>5330.971806841444</v>
          </cell>
          <cell r="F392">
            <v>426477.74454731552</v>
          </cell>
          <cell r="G392">
            <v>4450.6278387391867</v>
          </cell>
          <cell r="H392">
            <v>400556.50548652682</v>
          </cell>
          <cell r="I392">
            <v>4327.5507084975143</v>
          </cell>
          <cell r="J392">
            <v>389479.56376477628</v>
          </cell>
          <cell r="K392">
            <v>3880.9474753805712</v>
          </cell>
          <cell r="L392">
            <v>349285.27278425143</v>
          </cell>
          <cell r="M392">
            <v>5576.0739588801307</v>
          </cell>
          <cell r="N392">
            <v>334564.43753280782</v>
          </cell>
          <cell r="O392">
            <v>5384.2223576312035</v>
          </cell>
          <cell r="P392">
            <v>376895.56503418426</v>
          </cell>
          <cell r="Q392">
            <v>3880.9474753805712</v>
          </cell>
          <cell r="R392">
            <v>426904.22229186282</v>
          </cell>
          <cell r="S392">
            <v>5106.5098360270676</v>
          </cell>
          <cell r="T392">
            <v>459585.88524243608</v>
          </cell>
          <cell r="U392">
            <v>4709.8877128404993</v>
          </cell>
          <cell r="V392">
            <v>423889.89415564493</v>
          </cell>
          <cell r="W392">
            <v>5160.8344087507594</v>
          </cell>
          <cell r="X392">
            <v>567691.78496258357</v>
          </cell>
          <cell r="Y392">
            <v>5216.3272518556068</v>
          </cell>
          <cell r="Z392">
            <v>573795.99770411674</v>
          </cell>
          <cell r="AA392">
            <v>5063.8667476260061</v>
          </cell>
          <cell r="AB392">
            <v>557025.34223886067</v>
          </cell>
          <cell r="AC392">
            <v>4805.592923404879</v>
          </cell>
          <cell r="AE392" t="str">
            <v xml:space="preserve">Salaries &amp; Wages </v>
          </cell>
        </row>
        <row r="393">
          <cell r="D393" t="str">
            <v xml:space="preserve">Utilities </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E393" t="str">
            <v xml:space="preserve">Utilities </v>
          </cell>
        </row>
        <row r="394">
          <cell r="D394" t="str">
            <v>Depreciation</v>
          </cell>
          <cell r="E394">
            <v>11150.091575091576</v>
          </cell>
          <cell r="F394">
            <v>892007.32600732602</v>
          </cell>
          <cell r="G394">
            <v>9308.7920489296648</v>
          </cell>
          <cell r="H394">
            <v>837791.28440366988</v>
          </cell>
          <cell r="I394">
            <v>9051.3678263455258</v>
          </cell>
          <cell r="J394">
            <v>814623.10437109729</v>
          </cell>
          <cell r="K394">
            <v>8117.2666666666673</v>
          </cell>
          <cell r="L394">
            <v>730554.00000000012</v>
          </cell>
          <cell r="M394">
            <v>11662.739463601532</v>
          </cell>
          <cell r="N394">
            <v>699764.36781609198</v>
          </cell>
          <cell r="O394">
            <v>11261.468738438773</v>
          </cell>
          <cell r="P394">
            <v>788302.81169071409</v>
          </cell>
          <cell r="Q394">
            <v>8117.2666666666673</v>
          </cell>
          <cell r="R394">
            <v>892899.33333333337</v>
          </cell>
          <cell r="S394">
            <v>10680.614035087719</v>
          </cell>
          <cell r="T394">
            <v>961255.26315789472</v>
          </cell>
          <cell r="U394">
            <v>9851.0517799352765</v>
          </cell>
          <cell r="V394">
            <v>886594.66019417485</v>
          </cell>
          <cell r="W394">
            <v>10794.237588652482</v>
          </cell>
          <cell r="X394">
            <v>1187366.134751773</v>
          </cell>
          <cell r="Y394">
            <v>10910.304659498208</v>
          </cell>
          <cell r="Z394">
            <v>1200133.5125448029</v>
          </cell>
          <cell r="AA394">
            <v>10591.423103688239</v>
          </cell>
          <cell r="AB394">
            <v>1165056.5414057064</v>
          </cell>
          <cell r="AC394">
            <v>10051.225763342349</v>
          </cell>
          <cell r="AE394" t="str">
            <v>Depreciation</v>
          </cell>
        </row>
        <row r="395">
          <cell r="D395" t="str">
            <v xml:space="preserve">Other Factory overhead </v>
          </cell>
          <cell r="E395">
            <v>3328.5244606883934</v>
          </cell>
          <cell r="F395">
            <v>266281.95685507148</v>
          </cell>
          <cell r="G395">
            <v>2778.859870849943</v>
          </cell>
          <cell r="H395">
            <v>250097.38837649487</v>
          </cell>
          <cell r="I395">
            <v>2702.0136121556093</v>
          </cell>
          <cell r="J395">
            <v>243181.22509400483</v>
          </cell>
          <cell r="K395">
            <v>2423.1658073811504</v>
          </cell>
          <cell r="L395">
            <v>218084.92266430354</v>
          </cell>
          <cell r="M395">
            <v>3481.5600680763655</v>
          </cell>
          <cell r="N395">
            <v>208893.60408458192</v>
          </cell>
          <cell r="O395">
            <v>3361.7727627374452</v>
          </cell>
          <cell r="P395">
            <v>235324.09339162117</v>
          </cell>
          <cell r="Q395">
            <v>2423.1658073811504</v>
          </cell>
          <cell r="R395">
            <v>266548.23881192657</v>
          </cell>
          <cell r="S395">
            <v>3188.3760623436192</v>
          </cell>
          <cell r="T395">
            <v>286953.84561092575</v>
          </cell>
          <cell r="U395">
            <v>2940.735203132464</v>
          </cell>
          <cell r="V395">
            <v>264666.16828192177</v>
          </cell>
          <cell r="W395">
            <v>3222.2949566238703</v>
          </cell>
          <cell r="X395">
            <v>354452.44522862573</v>
          </cell>
          <cell r="Y395">
            <v>3256.9432894907936</v>
          </cell>
          <cell r="Z395">
            <v>358263.76184398727</v>
          </cell>
          <cell r="AA395">
            <v>3161.7507925119394</v>
          </cell>
          <cell r="AB395">
            <v>347792.58717631333</v>
          </cell>
          <cell r="AC395">
            <v>3000.4911249270708</v>
          </cell>
          <cell r="AE395" t="str">
            <v xml:space="preserve">Other Factory overhead </v>
          </cell>
        </row>
        <row r="396">
          <cell r="D396" t="str">
            <v>Running Royalty</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E396" t="str">
            <v>Running Royalty</v>
          </cell>
        </row>
        <row r="397">
          <cell r="E397">
            <v>19809.587842621411</v>
          </cell>
          <cell r="F397">
            <v>1584767.027409713</v>
          </cell>
          <cell r="G397">
            <v>16538.279758518795</v>
          </cell>
          <cell r="H397">
            <v>1488445.1782666915</v>
          </cell>
          <cell r="I397">
            <v>16080.93214699865</v>
          </cell>
          <cell r="J397">
            <v>1447283.8932298783</v>
          </cell>
          <cell r="K397">
            <v>14421.379949428388</v>
          </cell>
          <cell r="L397">
            <v>1297924.1954485551</v>
          </cell>
          <cell r="M397">
            <v>20720.373490558028</v>
          </cell>
          <cell r="N397">
            <v>1243222.4094334817</v>
          </cell>
          <cell r="O397">
            <v>20007.463858807419</v>
          </cell>
          <cell r="P397">
            <v>1400522.4701165196</v>
          </cell>
          <cell r="Q397">
            <v>14421.379949428388</v>
          </cell>
          <cell r="R397">
            <v>1586351.7944371225</v>
          </cell>
          <cell r="S397">
            <v>18975.499933458406</v>
          </cell>
          <cell r="T397">
            <v>1707794.9940112566</v>
          </cell>
          <cell r="U397">
            <v>17501.674695908237</v>
          </cell>
          <cell r="V397">
            <v>1575150.7226317413</v>
          </cell>
          <cell r="W397">
            <v>19177.366954027111</v>
          </cell>
          <cell r="X397">
            <v>2109510.3649429823</v>
          </cell>
          <cell r="Y397">
            <v>19383.575200844611</v>
          </cell>
          <cell r="Z397">
            <v>2132193.2720929068</v>
          </cell>
          <cell r="AA397">
            <v>18817.040643826185</v>
          </cell>
          <cell r="AB397">
            <v>2069874.4708208805</v>
          </cell>
          <cell r="AC397">
            <v>17857.309811674299</v>
          </cell>
        </row>
        <row r="398">
          <cell r="C398" t="str">
            <v>Gross Profit</v>
          </cell>
          <cell r="E398">
            <v>87395.591069287242</v>
          </cell>
          <cell r="F398">
            <v>6991647.2855429845</v>
          </cell>
          <cell r="G398">
            <v>90666.899153389852</v>
          </cell>
          <cell r="H398">
            <v>8160020.9238050859</v>
          </cell>
          <cell r="I398">
            <v>91124.24676491</v>
          </cell>
          <cell r="J398">
            <v>8201182.2088418985</v>
          </cell>
          <cell r="K398">
            <v>92783.798962480258</v>
          </cell>
          <cell r="L398">
            <v>8350541.9066232219</v>
          </cell>
          <cell r="M398">
            <v>86484.805421350611</v>
          </cell>
          <cell r="N398">
            <v>5189088.3252810333</v>
          </cell>
          <cell r="O398">
            <v>87197.71505310123</v>
          </cell>
          <cell r="P398">
            <v>6103840.0537170907</v>
          </cell>
          <cell r="Q398">
            <v>93114.798962480258</v>
          </cell>
          <cell r="R398">
            <v>10242627.88587283</v>
          </cell>
          <cell r="S398">
            <v>88560.678978450247</v>
          </cell>
          <cell r="T398">
            <v>7970461.1080605201</v>
          </cell>
          <cell r="U398">
            <v>90034.504216000409</v>
          </cell>
          <cell r="V398">
            <v>8103105.3794400357</v>
          </cell>
          <cell r="W398">
            <v>88358.811957881539</v>
          </cell>
          <cell r="X398">
            <v>9719469.3153669685</v>
          </cell>
          <cell r="Y398">
            <v>88152.603711064032</v>
          </cell>
          <cell r="Z398">
            <v>9696786.4082170445</v>
          </cell>
          <cell r="AA398">
            <v>88719.138268082461</v>
          </cell>
          <cell r="AB398">
            <v>9759105.2094890699</v>
          </cell>
          <cell r="AC398">
            <v>89534.432736597955</v>
          </cell>
          <cell r="AD398" t="str">
            <v>Gross Profit</v>
          </cell>
        </row>
        <row r="399">
          <cell r="E399">
            <v>8.9040912274356891</v>
          </cell>
          <cell r="F399">
            <v>8.9040912274356963</v>
          </cell>
          <cell r="G399">
            <v>9.2373806446421547</v>
          </cell>
          <cell r="H399">
            <v>9.2373806446421547</v>
          </cell>
          <cell r="I399">
            <v>9.2839764145866219</v>
          </cell>
          <cell r="J399">
            <v>9.2839764145866219</v>
          </cell>
          <cell r="K399">
            <v>9.4530559297322068</v>
          </cell>
          <cell r="L399">
            <v>9.4530559297322068</v>
          </cell>
          <cell r="M399">
            <v>8.811298005276031</v>
          </cell>
          <cell r="N399">
            <v>8.8112980052760257</v>
          </cell>
          <cell r="O399">
            <v>8.8839311017556071</v>
          </cell>
          <cell r="P399">
            <v>8.8839311017556142</v>
          </cell>
          <cell r="Q399">
            <v>9.4867790748041898</v>
          </cell>
          <cell r="R399">
            <v>9.4867790748041916</v>
          </cell>
          <cell r="S399">
            <v>9.0227934285907221</v>
          </cell>
          <cell r="T399">
            <v>9.0227934285907203</v>
          </cell>
          <cell r="U399">
            <v>9.1729505956500965</v>
          </cell>
          <cell r="V399">
            <v>9.1729505956500965</v>
          </cell>
          <cell r="W399">
            <v>9.0022266889536002</v>
          </cell>
          <cell r="X399">
            <v>9.0022266889536002</v>
          </cell>
          <cell r="Y399">
            <v>8.9812176538404103</v>
          </cell>
          <cell r="Z399">
            <v>8.981217653840412</v>
          </cell>
          <cell r="AA399">
            <v>9.0389376751534734</v>
          </cell>
          <cell r="AB399">
            <v>9.0389376751534734</v>
          </cell>
          <cell r="AC399">
            <v>9.1220020063865022</v>
          </cell>
        </row>
        <row r="400">
          <cell r="C400" t="str">
            <v>Other Expenses</v>
          </cell>
          <cell r="AD400" t="str">
            <v>Other Expenses</v>
          </cell>
        </row>
        <row r="401">
          <cell r="D401" t="str">
            <v>Selling Expenses</v>
          </cell>
          <cell r="E401">
            <v>5183.0082521448167</v>
          </cell>
          <cell r="F401">
            <v>414640.66017158533</v>
          </cell>
          <cell r="G401">
            <v>4427.3486746392564</v>
          </cell>
          <cell r="H401">
            <v>398461.38071753306</v>
          </cell>
          <cell r="I401">
            <v>4320.887144065181</v>
          </cell>
          <cell r="J401">
            <v>388879.84296586626</v>
          </cell>
          <cell r="K401">
            <v>3897.7185689144208</v>
          </cell>
          <cell r="L401">
            <v>350794.67120229785</v>
          </cell>
          <cell r="M401">
            <v>5409.2615187305564</v>
          </cell>
          <cell r="N401">
            <v>324555.69112383341</v>
          </cell>
          <cell r="O401">
            <v>5179.8400416559607</v>
          </cell>
          <cell r="P401">
            <v>362588.80291591724</v>
          </cell>
          <cell r="Q401">
            <v>3845.1336292747983</v>
          </cell>
          <cell r="R401">
            <v>422964.69922022783</v>
          </cell>
          <cell r="S401">
            <v>4967.5774890123712</v>
          </cell>
          <cell r="T401">
            <v>447081.9740111134</v>
          </cell>
          <cell r="U401">
            <v>4642.661605420024</v>
          </cell>
          <cell r="V401">
            <v>417839.54448780214</v>
          </cell>
          <cell r="W401">
            <v>5073.1110111757944</v>
          </cell>
          <cell r="X401">
            <v>558042.21122933738</v>
          </cell>
          <cell r="Y401">
            <v>5099.2966467698334</v>
          </cell>
          <cell r="Z401">
            <v>560922.63114468171</v>
          </cell>
          <cell r="AA401">
            <v>4893.3178190345943</v>
          </cell>
          <cell r="AB401">
            <v>538264.96009380533</v>
          </cell>
          <cell r="AC401">
            <v>4713.6700629854558</v>
          </cell>
          <cell r="AE401" t="str">
            <v>Selling Expenses</v>
          </cell>
        </row>
        <row r="402">
          <cell r="D402" t="str">
            <v>Advertisement Expenses</v>
          </cell>
          <cell r="E402">
            <v>800.32572918126152</v>
          </cell>
          <cell r="F402">
            <v>64026.058334500922</v>
          </cell>
          <cell r="G402">
            <v>969.71958993165515</v>
          </cell>
          <cell r="H402">
            <v>87274.76309384896</v>
          </cell>
          <cell r="I402">
            <v>7367.9708551430685</v>
          </cell>
          <cell r="J402">
            <v>663117.37696287618</v>
          </cell>
          <cell r="K402">
            <v>6935.2770964018819</v>
          </cell>
          <cell r="L402">
            <v>624174.93867616937</v>
          </cell>
          <cell r="M402">
            <v>7697.2629504339211</v>
          </cell>
          <cell r="N402">
            <v>461835.77702603524</v>
          </cell>
          <cell r="O402">
            <v>799.8365151483406</v>
          </cell>
          <cell r="P402">
            <v>55988.556060383838</v>
          </cell>
          <cell r="Q402">
            <v>739.89139808437483</v>
          </cell>
          <cell r="R402">
            <v>81388.053789281228</v>
          </cell>
          <cell r="S402">
            <v>4684.9685429207811</v>
          </cell>
          <cell r="T402">
            <v>421647.16886287031</v>
          </cell>
          <cell r="U402">
            <v>5393.2109933565007</v>
          </cell>
          <cell r="V402">
            <v>485388.98940208508</v>
          </cell>
          <cell r="W402">
            <v>783.35612673520234</v>
          </cell>
          <cell r="X402">
            <v>86169.173940872264</v>
          </cell>
          <cell r="Y402">
            <v>8782.5333169589612</v>
          </cell>
          <cell r="Z402">
            <v>966078.66486548574</v>
          </cell>
          <cell r="AA402">
            <v>1104.3291887822443</v>
          </cell>
          <cell r="AB402">
            <v>121476.21076604688</v>
          </cell>
          <cell r="AC402">
            <v>3744.1506652549601</v>
          </cell>
        </row>
        <row r="403">
          <cell r="D403" t="str">
            <v>Administrative Expenses</v>
          </cell>
          <cell r="E403">
            <v>10560.726889052896</v>
          </cell>
          <cell r="F403">
            <v>844858.15112423163</v>
          </cell>
          <cell r="G403">
            <v>9021.0198249495461</v>
          </cell>
          <cell r="H403">
            <v>811891.78424545913</v>
          </cell>
          <cell r="I403">
            <v>8804.0973170376383</v>
          </cell>
          <cell r="J403">
            <v>792368.75853338744</v>
          </cell>
          <cell r="K403">
            <v>7941.8629672567968</v>
          </cell>
          <cell r="L403">
            <v>714767.66705311171</v>
          </cell>
          <cell r="M403">
            <v>11021.733092386507</v>
          </cell>
          <cell r="N403">
            <v>661303.98554319039</v>
          </cell>
          <cell r="O403">
            <v>10554.271447719957</v>
          </cell>
          <cell r="P403">
            <v>738799.00134039694</v>
          </cell>
          <cell r="Q403">
            <v>7834.7176263668644</v>
          </cell>
          <cell r="R403">
            <v>861818.93890035513</v>
          </cell>
          <cell r="S403">
            <v>10121.772262268241</v>
          </cell>
          <cell r="T403">
            <v>910959.50360414176</v>
          </cell>
          <cell r="U403">
            <v>9459.7343604157559</v>
          </cell>
          <cell r="V403">
            <v>851376.09243741806</v>
          </cell>
          <cell r="W403">
            <v>10336.803890810705</v>
          </cell>
          <cell r="X403">
            <v>1137048.4279891774</v>
          </cell>
          <cell r="Y403">
            <v>10390.158879356299</v>
          </cell>
          <cell r="Z403">
            <v>1142917.4767291928</v>
          </cell>
          <cell r="AA403">
            <v>9970.4632047953019</v>
          </cell>
          <cell r="AB403">
            <v>1096750.9525274832</v>
          </cell>
          <cell r="AC403">
            <v>9604.4188545704965</v>
          </cell>
          <cell r="AE403" t="str">
            <v>Administrative Expenses</v>
          </cell>
        </row>
        <row r="404">
          <cell r="D404" t="str">
            <v>Depreciation (Admin. &amp; Selling )</v>
          </cell>
          <cell r="E404">
            <v>2969.9882598191184</v>
          </cell>
          <cell r="F404">
            <v>237599.06078552947</v>
          </cell>
          <cell r="G404">
            <v>2536.9771657922738</v>
          </cell>
          <cell r="H404">
            <v>228327.94492130465</v>
          </cell>
          <cell r="I404">
            <v>2475.9721508385478</v>
          </cell>
          <cell r="J404">
            <v>222837.4935754693</v>
          </cell>
          <cell r="K404">
            <v>2233.4863898710532</v>
          </cell>
          <cell r="L404">
            <v>201013.77508839479</v>
          </cell>
          <cell r="M404">
            <v>3099.6368177250984</v>
          </cell>
          <cell r="N404">
            <v>185978.2090635059</v>
          </cell>
          <cell r="O404">
            <v>2968.1727990868981</v>
          </cell>
          <cell r="P404">
            <v>207772.09593608286</v>
          </cell>
          <cell r="Q404">
            <v>2203.3539560073127</v>
          </cell>
          <cell r="R404">
            <v>242368.93516080439</v>
          </cell>
          <cell r="S404">
            <v>2846.5412564224971</v>
          </cell>
          <cell r="T404">
            <v>256188.71307802474</v>
          </cell>
          <cell r="U404">
            <v>2660.3566484202443</v>
          </cell>
          <cell r="V404">
            <v>239432.09835782199</v>
          </cell>
          <cell r="W404">
            <v>2907.0145002598042</v>
          </cell>
          <cell r="X404">
            <v>319771.59502857848</v>
          </cell>
          <cell r="Y404">
            <v>2922.0194986134175</v>
          </cell>
          <cell r="Z404">
            <v>321422.14484747592</v>
          </cell>
          <cell r="AA404">
            <v>2803.9886812995901</v>
          </cell>
          <cell r="AB404">
            <v>308438.75494295493</v>
          </cell>
          <cell r="AC404">
            <v>2701.0462007144979</v>
          </cell>
          <cell r="AE404" t="str">
            <v>Depreciation (Admin. &amp; Selling )</v>
          </cell>
        </row>
        <row r="405">
          <cell r="D405" t="str">
            <v>Financial Charges -Capital Exp.</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E405" t="str">
            <v>Financial Charges -Capital Exp.</v>
          </cell>
        </row>
        <row r="406">
          <cell r="D406" t="str">
            <v>Financial  Charges -Working Capital</v>
          </cell>
          <cell r="E406">
            <v>530.11444507895521</v>
          </cell>
          <cell r="F406">
            <v>42409.155606316417</v>
          </cell>
          <cell r="G406">
            <v>458.80097155251627</v>
          </cell>
          <cell r="H406">
            <v>41292.087439726463</v>
          </cell>
          <cell r="I406">
            <v>448.49087868071882</v>
          </cell>
          <cell r="J406">
            <v>40364.179081264694</v>
          </cell>
          <cell r="K406">
            <v>407.98094465914818</v>
          </cell>
          <cell r="L406">
            <v>36718.285019323339</v>
          </cell>
          <cell r="M406">
            <v>548.85949175372707</v>
          </cell>
          <cell r="N406">
            <v>32931.569505223626</v>
          </cell>
          <cell r="O406">
            <v>527.77239945924691</v>
          </cell>
          <cell r="P406">
            <v>36944.067962147281</v>
          </cell>
          <cell r="Q406">
            <v>396.96132884259964</v>
          </cell>
          <cell r="R406">
            <v>43665.746172685962</v>
          </cell>
          <cell r="S406">
            <v>498.98402076239711</v>
          </cell>
          <cell r="T406">
            <v>44908.56186861574</v>
          </cell>
          <cell r="U406">
            <v>470.64800851302482</v>
          </cell>
          <cell r="V406">
            <v>42358.320766172234</v>
          </cell>
          <cell r="W406">
            <v>511.61704210669683</v>
          </cell>
          <cell r="X406">
            <v>56277.874631736653</v>
          </cell>
          <cell r="Y406">
            <v>513.76394785157731</v>
          </cell>
          <cell r="Z406">
            <v>56514.034263673508</v>
          </cell>
          <cell r="AA406">
            <v>495.30468493193735</v>
          </cell>
          <cell r="AB406">
            <v>54483.515342513107</v>
          </cell>
          <cell r="AC406">
            <v>480.78854332672643</v>
          </cell>
          <cell r="AE406" t="str">
            <v>Financial  Charges -Working Capital</v>
          </cell>
        </row>
        <row r="407">
          <cell r="D407" t="str">
            <v>Other Expenses (Charity &amp; Donation)</v>
          </cell>
          <cell r="E407">
            <v>368.13503130483002</v>
          </cell>
          <cell r="F407">
            <v>29450.802504386404</v>
          </cell>
          <cell r="G407">
            <v>318.61178580035858</v>
          </cell>
          <cell r="H407">
            <v>28675.060722032271</v>
          </cell>
          <cell r="I407">
            <v>311.4519990838325</v>
          </cell>
          <cell r="J407">
            <v>28030.679917544927</v>
          </cell>
          <cell r="K407">
            <v>283.32010045774183</v>
          </cell>
          <cell r="L407">
            <v>25498.809041196764</v>
          </cell>
          <cell r="M407">
            <v>381.15242482897719</v>
          </cell>
          <cell r="N407">
            <v>22869.145489738632</v>
          </cell>
          <cell r="O407">
            <v>366.50861073558809</v>
          </cell>
          <cell r="P407">
            <v>25655.602751491166</v>
          </cell>
          <cell r="Q407">
            <v>275.66758947402758</v>
          </cell>
          <cell r="R407">
            <v>30323.434842143033</v>
          </cell>
          <cell r="S407">
            <v>346.51668108499797</v>
          </cell>
          <cell r="T407">
            <v>31186.501297649818</v>
          </cell>
          <cell r="U407">
            <v>326.83889480071173</v>
          </cell>
          <cell r="V407">
            <v>29415.500532064056</v>
          </cell>
          <cell r="W407">
            <v>355.28961257409514</v>
          </cell>
          <cell r="X407">
            <v>39081.857383150469</v>
          </cell>
          <cell r="Y407">
            <v>356.78051934137312</v>
          </cell>
          <cell r="Z407">
            <v>39245.85712755104</v>
          </cell>
          <cell r="AA407">
            <v>343.96158675828985</v>
          </cell>
          <cell r="AB407">
            <v>37835.774543411884</v>
          </cell>
          <cell r="AC407">
            <v>333.88093286578226</v>
          </cell>
          <cell r="AE407" t="str">
            <v>Other Expenses (Charity &amp; Donation)</v>
          </cell>
        </row>
        <row r="408">
          <cell r="D408" t="str">
            <v>Other Expenses ( W.P.P.F.)</v>
          </cell>
          <cell r="E408">
            <v>3573.7075858361454</v>
          </cell>
          <cell r="F408">
            <v>285896.60686689161</v>
          </cell>
          <cell r="G408">
            <v>3260.1003648049996</v>
          </cell>
          <cell r="H408">
            <v>293409.03283244994</v>
          </cell>
          <cell r="I408">
            <v>2868.2077932472907</v>
          </cell>
          <cell r="J408">
            <v>258138.70139225616</v>
          </cell>
          <cell r="K408">
            <v>2950.3710885468208</v>
          </cell>
          <cell r="L408">
            <v>265533.3979692139</v>
          </cell>
          <cell r="M408">
            <v>2984.5209973853607</v>
          </cell>
          <cell r="N408">
            <v>179071.25984312163</v>
          </cell>
          <cell r="O408">
            <v>3261.9142882485439</v>
          </cell>
          <cell r="P408">
            <v>228334.00017739806</v>
          </cell>
          <cell r="Q408">
            <v>3221.4233012482478</v>
          </cell>
          <cell r="R408">
            <v>354356.56313730724</v>
          </cell>
          <cell r="S408">
            <v>2697.4681580678207</v>
          </cell>
          <cell r="T408">
            <v>242772.13422610387</v>
          </cell>
          <cell r="U408">
            <v>2877.5317129664104</v>
          </cell>
          <cell r="V408">
            <v>258977.85416697693</v>
          </cell>
          <cell r="W408">
            <v>3280.2679674234987</v>
          </cell>
          <cell r="X408">
            <v>360829.47641658486</v>
          </cell>
          <cell r="Y408">
            <v>2911.8557735997142</v>
          </cell>
          <cell r="Z408">
            <v>320304.13509596855</v>
          </cell>
          <cell r="AA408">
            <v>3464.9058265788067</v>
          </cell>
          <cell r="AB408">
            <v>381139.64092366875</v>
          </cell>
          <cell r="AC408">
            <v>3117.0570936799472</v>
          </cell>
          <cell r="AE408" t="str">
            <v>Other Expenses ( W.P.P.F.)</v>
          </cell>
        </row>
        <row r="409">
          <cell r="D409" t="str">
            <v>Workers Welfare Fund</v>
          </cell>
          <cell r="E409">
            <v>1499.0267372593985</v>
          </cell>
          <cell r="F409">
            <v>119922.13898075189</v>
          </cell>
          <cell r="G409">
            <v>1367.4811090758005</v>
          </cell>
          <cell r="H409">
            <v>123073.29981682205</v>
          </cell>
          <cell r="I409">
            <v>1203.0979219267881</v>
          </cell>
          <cell r="J409">
            <v>108278.81297341092</v>
          </cell>
          <cell r="K409">
            <v>1237.5621229049211</v>
          </cell>
          <cell r="L409">
            <v>111380.5910614429</v>
          </cell>
          <cell r="M409">
            <v>1251.8866374865934</v>
          </cell>
          <cell r="N409">
            <v>75113.198249195601</v>
          </cell>
          <cell r="O409">
            <v>1368.2419770751833</v>
          </cell>
          <cell r="P409">
            <v>95776.938395262827</v>
          </cell>
          <cell r="Q409">
            <v>1351.2576349952574</v>
          </cell>
          <cell r="R409">
            <v>148638.3398494783</v>
          </cell>
          <cell r="S409">
            <v>1131.4795054513236</v>
          </cell>
          <cell r="T409">
            <v>101833.15549061912</v>
          </cell>
          <cell r="U409">
            <v>1207.0089316049207</v>
          </cell>
          <cell r="V409">
            <v>108630.80384444287</v>
          </cell>
          <cell r="W409">
            <v>1375.9406080206418</v>
          </cell>
          <cell r="X409">
            <v>151353.46688227059</v>
          </cell>
          <cell r="Y409">
            <v>1221.4064958669101</v>
          </cell>
          <cell r="Z409">
            <v>134354.7145453601</v>
          </cell>
          <cell r="AA409">
            <v>1453.3887710099996</v>
          </cell>
          <cell r="AB409">
            <v>159872.76481109994</v>
          </cell>
          <cell r="AC409">
            <v>1307.4802044546884</v>
          </cell>
          <cell r="AE409" t="str">
            <v>Workers Welfare Fund</v>
          </cell>
        </row>
        <row r="410">
          <cell r="E410">
            <v>25485.032929677422</v>
          </cell>
          <cell r="F410">
            <v>2038802.6343741934</v>
          </cell>
          <cell r="G410">
            <v>22360.059486546405</v>
          </cell>
          <cell r="H410">
            <v>2012405.3537891768</v>
          </cell>
          <cell r="I410">
            <v>27800.176060023059</v>
          </cell>
          <cell r="J410">
            <v>2502015.8454020759</v>
          </cell>
          <cell r="K410">
            <v>25887.579279012789</v>
          </cell>
          <cell r="L410">
            <v>2329882.1351111503</v>
          </cell>
          <cell r="M410">
            <v>32394.313930730743</v>
          </cell>
          <cell r="N410">
            <v>1943658.8358438443</v>
          </cell>
          <cell r="O410">
            <v>25026.558079129718</v>
          </cell>
          <cell r="P410">
            <v>1751859.0655390802</v>
          </cell>
          <cell r="Q410">
            <v>19868.406464293483</v>
          </cell>
          <cell r="R410">
            <v>2185524.7110722829</v>
          </cell>
          <cell r="S410">
            <v>27295.30791599043</v>
          </cell>
          <cell r="T410">
            <v>2456577.7124391384</v>
          </cell>
          <cell r="U410">
            <v>27037.991155497592</v>
          </cell>
          <cell r="V410">
            <v>2433419.2039947836</v>
          </cell>
          <cell r="W410">
            <v>24623.40075910644</v>
          </cell>
          <cell r="X410">
            <v>2708574.0835017082</v>
          </cell>
          <cell r="Y410">
            <v>32197.815078358082</v>
          </cell>
          <cell r="Z410">
            <v>3541759.6586193894</v>
          </cell>
          <cell r="AA410">
            <v>24529.659763190764</v>
          </cell>
          <cell r="AB410">
            <v>2698262.573950984</v>
          </cell>
          <cell r="AC410">
            <v>26002.492557852554</v>
          </cell>
        </row>
        <row r="411">
          <cell r="D411" t="str">
            <v>Operating Profit</v>
          </cell>
          <cell r="E411">
            <v>61910.558139609821</v>
          </cell>
          <cell r="F411">
            <v>4952844.6511687916</v>
          </cell>
          <cell r="G411">
            <v>68306.839666843443</v>
          </cell>
          <cell r="H411">
            <v>6147615.5700159092</v>
          </cell>
          <cell r="I411">
            <v>63324.070704886937</v>
          </cell>
          <cell r="J411">
            <v>5699166.3634398226</v>
          </cell>
          <cell r="K411">
            <v>66896.219683467469</v>
          </cell>
          <cell r="L411">
            <v>6020659.7715120716</v>
          </cell>
          <cell r="M411">
            <v>54090.491490619868</v>
          </cell>
          <cell r="N411">
            <v>3245429.489437189</v>
          </cell>
          <cell r="O411">
            <v>62171.156973971512</v>
          </cell>
          <cell r="P411">
            <v>4351980.988178011</v>
          </cell>
          <cell r="Q411">
            <v>73246.392498186775</v>
          </cell>
          <cell r="R411">
            <v>8057103.1748005468</v>
          </cell>
          <cell r="S411">
            <v>61265.371062459817</v>
          </cell>
          <cell r="T411">
            <v>5513883.3956213817</v>
          </cell>
          <cell r="U411">
            <v>62996.513060502817</v>
          </cell>
          <cell r="V411">
            <v>5669686.1754452521</v>
          </cell>
          <cell r="W411">
            <v>63735.411198775095</v>
          </cell>
          <cell r="X411">
            <v>7010895.2318652608</v>
          </cell>
          <cell r="Y411">
            <v>55954.788632705953</v>
          </cell>
          <cell r="Z411">
            <v>6155026.7495976556</v>
          </cell>
          <cell r="AA411">
            <v>64189.478504891697</v>
          </cell>
          <cell r="AB411">
            <v>7060842.6355380863</v>
          </cell>
          <cell r="AC411">
            <v>63531.940178745397</v>
          </cell>
          <cell r="AE411" t="str">
            <v>Operating Profit</v>
          </cell>
        </row>
        <row r="413">
          <cell r="C413" t="str">
            <v>Other Income</v>
          </cell>
          <cell r="AD413" t="str">
            <v>Other Income</v>
          </cell>
        </row>
        <row r="414">
          <cell r="D414" t="str">
            <v>H.D</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E414" t="str">
            <v>H.D</v>
          </cell>
        </row>
        <row r="415">
          <cell r="D415" t="str">
            <v>Others</v>
          </cell>
          <cell r="E415">
            <v>18021.978021978022</v>
          </cell>
          <cell r="F415">
            <v>1441758.2417582418</v>
          </cell>
          <cell r="G415">
            <v>15045.871559633028</v>
          </cell>
          <cell r="H415">
            <v>1354128</v>
          </cell>
          <cell r="I415">
            <v>14629.794826048172</v>
          </cell>
          <cell r="J415">
            <v>1316681.5343443356</v>
          </cell>
          <cell r="K415">
            <v>5120</v>
          </cell>
          <cell r="L415">
            <v>460800</v>
          </cell>
          <cell r="M415">
            <v>7356.3218390804595</v>
          </cell>
          <cell r="N415">
            <v>441379.31034482759</v>
          </cell>
          <cell r="O415">
            <v>7103.2186459489458</v>
          </cell>
          <cell r="P415">
            <v>497225.3052164262</v>
          </cell>
          <cell r="Q415">
            <v>5120</v>
          </cell>
          <cell r="R415">
            <v>563200</v>
          </cell>
          <cell r="S415">
            <v>6736.8421052631575</v>
          </cell>
          <cell r="T415">
            <v>606315.78947368416</v>
          </cell>
          <cell r="U415">
            <v>6213.5922330097092</v>
          </cell>
          <cell r="V415">
            <v>559223.3009708738</v>
          </cell>
          <cell r="W415">
            <v>6808.510638297872</v>
          </cell>
          <cell r="X415">
            <v>748936.17021276592</v>
          </cell>
          <cell r="Y415">
            <v>6881.7204301075271</v>
          </cell>
          <cell r="Z415">
            <v>756989.24731182796</v>
          </cell>
          <cell r="AA415">
            <v>6680.5845511482257</v>
          </cell>
          <cell r="AB415">
            <v>734864.30062630482</v>
          </cell>
          <cell r="AC415">
            <v>8619.5465456902602</v>
          </cell>
          <cell r="AE415" t="str">
            <v>Others</v>
          </cell>
        </row>
        <row r="416">
          <cell r="E416">
            <v>18021.978021978022</v>
          </cell>
          <cell r="F416">
            <v>1441758.2417582418</v>
          </cell>
          <cell r="G416">
            <v>15045.871559633028</v>
          </cell>
          <cell r="H416">
            <v>1354128</v>
          </cell>
          <cell r="I416">
            <v>14629.794826048172</v>
          </cell>
          <cell r="J416">
            <v>1316681.5343443356</v>
          </cell>
          <cell r="K416">
            <v>5120</v>
          </cell>
          <cell r="L416">
            <v>460800</v>
          </cell>
          <cell r="M416">
            <v>7356.3218390804595</v>
          </cell>
          <cell r="N416">
            <v>441379.31034482759</v>
          </cell>
          <cell r="O416">
            <v>7103.2186459489458</v>
          </cell>
          <cell r="P416">
            <v>497225.3052164262</v>
          </cell>
          <cell r="Q416">
            <v>5120</v>
          </cell>
          <cell r="R416">
            <v>563200</v>
          </cell>
          <cell r="S416">
            <v>6736.8421052631575</v>
          </cell>
          <cell r="T416">
            <v>606315.78947368416</v>
          </cell>
          <cell r="U416">
            <v>6213.5922330097092</v>
          </cell>
          <cell r="V416">
            <v>559223.3009708738</v>
          </cell>
          <cell r="W416">
            <v>6808.510638297872</v>
          </cell>
          <cell r="X416">
            <v>748936.17021276592</v>
          </cell>
          <cell r="Y416">
            <v>6881.7204301075271</v>
          </cell>
          <cell r="Z416">
            <v>756989.24731182796</v>
          </cell>
          <cell r="AA416">
            <v>6680.5845511482257</v>
          </cell>
          <cell r="AB416">
            <v>734864.30062630482</v>
          </cell>
          <cell r="AC416">
            <v>8619.5465456902602</v>
          </cell>
        </row>
        <row r="417">
          <cell r="H417">
            <v>0</v>
          </cell>
          <cell r="J417">
            <v>0</v>
          </cell>
          <cell r="L417">
            <v>0</v>
          </cell>
          <cell r="N417">
            <v>0</v>
          </cell>
          <cell r="P417">
            <v>0</v>
          </cell>
          <cell r="R417">
            <v>0</v>
          </cell>
          <cell r="T417">
            <v>0</v>
          </cell>
          <cell r="V417">
            <v>0</v>
          </cell>
          <cell r="X417">
            <v>0</v>
          </cell>
          <cell r="Z417">
            <v>0</v>
          </cell>
          <cell r="AB417">
            <v>0</v>
          </cell>
        </row>
        <row r="418">
          <cell r="C418" t="str">
            <v>Profit / (Loss) before tax</v>
          </cell>
          <cell r="E418">
            <v>79932.536161587836</v>
          </cell>
          <cell r="F418">
            <v>6394602.8929270338</v>
          </cell>
          <cell r="G418">
            <v>83352.711226476473</v>
          </cell>
          <cell r="H418">
            <v>7501743.5700159092</v>
          </cell>
          <cell r="I418">
            <v>77953.865530935116</v>
          </cell>
          <cell r="J418">
            <v>7015847.8977841586</v>
          </cell>
          <cell r="K418">
            <v>72016.219683467469</v>
          </cell>
          <cell r="L418">
            <v>6481459.7715120716</v>
          </cell>
          <cell r="M418">
            <v>61446.81332970033</v>
          </cell>
          <cell r="N418">
            <v>3686808.7997820163</v>
          </cell>
          <cell r="O418">
            <v>69274.375619920465</v>
          </cell>
          <cell r="P418">
            <v>4849206.2933944371</v>
          </cell>
          <cell r="Q418">
            <v>78366.392498186775</v>
          </cell>
          <cell r="R418">
            <v>8620303.1748005468</v>
          </cell>
          <cell r="S418">
            <v>68002.213167722977</v>
          </cell>
          <cell r="T418">
            <v>6120199.1850950662</v>
          </cell>
          <cell r="U418">
            <v>69210.105293512519</v>
          </cell>
          <cell r="V418">
            <v>6228909.4764161259</v>
          </cell>
          <cell r="W418">
            <v>70543.921837072965</v>
          </cell>
          <cell r="X418">
            <v>7759831.4020780269</v>
          </cell>
          <cell r="Y418">
            <v>62836.509062813479</v>
          </cell>
          <cell r="Z418">
            <v>6912015.9969094833</v>
          </cell>
          <cell r="AA418">
            <v>70870.063056039915</v>
          </cell>
          <cell r="AB418">
            <v>7795706.9361643912</v>
          </cell>
          <cell r="AC418">
            <v>72151.486724435657</v>
          </cell>
          <cell r="AD418" t="str">
            <v>Profit before tax</v>
          </cell>
        </row>
        <row r="420">
          <cell r="C420" t="str">
            <v>Taxation</v>
          </cell>
          <cell r="AD420" t="str">
            <v>Taxation</v>
          </cell>
        </row>
        <row r="421">
          <cell r="D421" t="str">
            <v>Current</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E421" t="str">
            <v>Current</v>
          </cell>
        </row>
        <row r="422">
          <cell r="D422" t="str">
            <v>Deferred</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E422" t="str">
            <v>Deferred</v>
          </cell>
        </row>
        <row r="423">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row>
        <row r="425">
          <cell r="C425" t="str">
            <v>Net Profit after taxation</v>
          </cell>
          <cell r="E425">
            <v>79932.536161587836</v>
          </cell>
          <cell r="F425">
            <v>6394602.8929270338</v>
          </cell>
          <cell r="G425">
            <v>83352.711226476473</v>
          </cell>
          <cell r="H425">
            <v>7501743.5700159092</v>
          </cell>
          <cell r="I425">
            <v>77953.865530935116</v>
          </cell>
          <cell r="J425">
            <v>7015847.8977841586</v>
          </cell>
          <cell r="K425">
            <v>72016.219683467469</v>
          </cell>
          <cell r="L425">
            <v>6481459.7715120716</v>
          </cell>
          <cell r="M425">
            <v>61446.81332970033</v>
          </cell>
          <cell r="N425">
            <v>3686808.7997820163</v>
          </cell>
          <cell r="O425">
            <v>69274.375619920465</v>
          </cell>
          <cell r="P425">
            <v>4849206.2933944371</v>
          </cell>
          <cell r="Q425">
            <v>78366.392498186775</v>
          </cell>
          <cell r="R425">
            <v>8620303.1748005468</v>
          </cell>
          <cell r="S425">
            <v>68002.213167722977</v>
          </cell>
          <cell r="T425">
            <v>6120199.1850950662</v>
          </cell>
          <cell r="U425">
            <v>69210.105293512519</v>
          </cell>
          <cell r="V425">
            <v>6228909.4764161259</v>
          </cell>
          <cell r="W425">
            <v>70543.921837072965</v>
          </cell>
          <cell r="X425">
            <v>7759831.4020780269</v>
          </cell>
          <cell r="Y425">
            <v>62836.509062813479</v>
          </cell>
          <cell r="Z425">
            <v>6912015.9969094833</v>
          </cell>
          <cell r="AA425">
            <v>70870.063056039915</v>
          </cell>
          <cell r="AB425">
            <v>7795706.9361643912</v>
          </cell>
          <cell r="AC425">
            <v>72151.486724435657</v>
          </cell>
          <cell r="AD425" t="str">
            <v>Net Profit after taxation</v>
          </cell>
        </row>
        <row r="428">
          <cell r="AC428" t="str">
            <v>20D Sunroof</v>
          </cell>
        </row>
        <row r="429">
          <cell r="E429">
            <v>37438</v>
          </cell>
          <cell r="F429">
            <v>37469</v>
          </cell>
          <cell r="G429">
            <v>37500</v>
          </cell>
          <cell r="H429">
            <v>37531</v>
          </cell>
          <cell r="I429">
            <v>37562</v>
          </cell>
          <cell r="J429">
            <v>37593</v>
          </cell>
          <cell r="K429">
            <v>37624</v>
          </cell>
          <cell r="L429">
            <v>37655</v>
          </cell>
          <cell r="M429">
            <v>37686</v>
          </cell>
          <cell r="N429">
            <v>37717</v>
          </cell>
          <cell r="O429">
            <v>37748</v>
          </cell>
          <cell r="P429">
            <v>37779</v>
          </cell>
          <cell r="Q429">
            <v>37779</v>
          </cell>
          <cell r="S429">
            <v>37810</v>
          </cell>
          <cell r="U429">
            <v>37841</v>
          </cell>
          <cell r="W429">
            <v>37872</v>
          </cell>
          <cell r="Y429">
            <v>37903</v>
          </cell>
          <cell r="AA429">
            <v>37934</v>
          </cell>
          <cell r="AC429" t="str">
            <v>Yearly</v>
          </cell>
        </row>
        <row r="430">
          <cell r="D430" t="str">
            <v>20D Sunroof</v>
          </cell>
          <cell r="E430" t="str">
            <v>Per Unit</v>
          </cell>
          <cell r="F430" t="str">
            <v>Total</v>
          </cell>
          <cell r="G430" t="str">
            <v>Per Unit</v>
          </cell>
          <cell r="H430" t="str">
            <v>Total</v>
          </cell>
          <cell r="I430" t="str">
            <v>Per Unit</v>
          </cell>
          <cell r="J430" t="str">
            <v>Total</v>
          </cell>
          <cell r="K430" t="str">
            <v>Per Unit</v>
          </cell>
          <cell r="L430" t="str">
            <v>Total</v>
          </cell>
          <cell r="M430" t="str">
            <v>Per Unit</v>
          </cell>
          <cell r="N430" t="str">
            <v>Total</v>
          </cell>
          <cell r="O430" t="str">
            <v>Per Unit</v>
          </cell>
          <cell r="P430" t="str">
            <v>Total</v>
          </cell>
          <cell r="Q430" t="str">
            <v>Per Unit</v>
          </cell>
          <cell r="R430" t="str">
            <v>Total</v>
          </cell>
          <cell r="S430" t="str">
            <v>Per Unit</v>
          </cell>
          <cell r="T430" t="str">
            <v>Total</v>
          </cell>
          <cell r="U430" t="str">
            <v>Per Unit</v>
          </cell>
          <cell r="V430" t="str">
            <v>Total</v>
          </cell>
          <cell r="W430" t="str">
            <v>Per Unit</v>
          </cell>
          <cell r="X430" t="str">
            <v>Total</v>
          </cell>
          <cell r="Y430" t="str">
            <v>Per Unit</v>
          </cell>
          <cell r="Z430" t="str">
            <v>Total</v>
          </cell>
          <cell r="AA430" t="str">
            <v>Per Unit</v>
          </cell>
          <cell r="AB430" t="str">
            <v>Total</v>
          </cell>
          <cell r="AC430" t="str">
            <v>Average</v>
          </cell>
          <cell r="AD430" t="str">
            <v>20D Sunroof</v>
          </cell>
        </row>
        <row r="432">
          <cell r="C432" t="str">
            <v>Sales Units</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t="str">
            <v>Sales Units</v>
          </cell>
        </row>
        <row r="434">
          <cell r="C434" t="str">
            <v>Selling Price</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t="e">
            <v>#DIV/0!</v>
          </cell>
          <cell r="AD434" t="str">
            <v>Selling Price</v>
          </cell>
        </row>
        <row r="435">
          <cell r="C435" t="str">
            <v>Less: Dealer commission</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t="e">
            <v>#DIV/0!</v>
          </cell>
          <cell r="AD435" t="str">
            <v>Less: Dealer commission</v>
          </cell>
        </row>
        <row r="436">
          <cell r="D436" t="str">
            <v xml:space="preserve">  Sales tax</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t="e">
            <v>#DIV/0!</v>
          </cell>
          <cell r="AE436" t="str">
            <v xml:space="preserve">  Sales tax</v>
          </cell>
        </row>
        <row r="437">
          <cell r="C437" t="str">
            <v>Net Sales</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t="e">
            <v>#DIV/0!</v>
          </cell>
          <cell r="AD437" t="str">
            <v>Net Sales</v>
          </cell>
        </row>
        <row r="439">
          <cell r="C439" t="str">
            <v>Variable Cost of Sales</v>
          </cell>
          <cell r="AD439" t="str">
            <v>Variable Cost of Sales</v>
          </cell>
        </row>
        <row r="440">
          <cell r="D440" t="str">
            <v>CKD Cost</v>
          </cell>
          <cell r="E440">
            <v>379442.00459626858</v>
          </cell>
          <cell r="F440">
            <v>0</v>
          </cell>
          <cell r="G440">
            <v>379442.00459626858</v>
          </cell>
          <cell r="H440">
            <v>0</v>
          </cell>
          <cell r="I440">
            <v>379442.00459626858</v>
          </cell>
          <cell r="J440">
            <v>0</v>
          </cell>
          <cell r="K440">
            <v>373578.25246353168</v>
          </cell>
          <cell r="L440">
            <v>0</v>
          </cell>
          <cell r="M440">
            <v>373578.25246353168</v>
          </cell>
          <cell r="N440">
            <v>0</v>
          </cell>
          <cell r="O440">
            <v>373578.25246353168</v>
          </cell>
          <cell r="P440">
            <v>0</v>
          </cell>
          <cell r="Q440">
            <v>373578.25246353168</v>
          </cell>
          <cell r="R440">
            <v>0</v>
          </cell>
          <cell r="S440">
            <v>373578.25246353168</v>
          </cell>
          <cell r="T440">
            <v>0</v>
          </cell>
          <cell r="U440">
            <v>373578.25246353168</v>
          </cell>
          <cell r="V440">
            <v>0</v>
          </cell>
          <cell r="W440">
            <v>373578.25246353168</v>
          </cell>
          <cell r="X440">
            <v>0</v>
          </cell>
          <cell r="Y440">
            <v>373578.25246353168</v>
          </cell>
          <cell r="Z440">
            <v>0</v>
          </cell>
          <cell r="AA440">
            <v>373578.25246353168</v>
          </cell>
          <cell r="AB440">
            <v>0</v>
          </cell>
          <cell r="AC440" t="e">
            <v>#DIV/0!</v>
          </cell>
          <cell r="AE440" t="str">
            <v>CKD Cost</v>
          </cell>
        </row>
        <row r="441">
          <cell r="D441" t="str">
            <v>Vendor parts</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t="e">
            <v>#DIV/0!</v>
          </cell>
          <cell r="AE441" t="str">
            <v>Vendor parts</v>
          </cell>
        </row>
        <row r="442">
          <cell r="D442" t="str">
            <v>Nomi Parts</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t="e">
            <v>#DIV/0!</v>
          </cell>
          <cell r="AE442" t="str">
            <v>Nomi Parts</v>
          </cell>
        </row>
        <row r="443">
          <cell r="D443" t="str">
            <v>Paints &amp; Chemicals</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t="e">
            <v>#DIV/0!</v>
          </cell>
          <cell r="AE443" t="str">
            <v>Paints &amp; Chemicals</v>
          </cell>
        </row>
        <row r="444">
          <cell r="D444" t="str">
            <v>Consumables</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t="e">
            <v>#DIV/0!</v>
          </cell>
          <cell r="AE444" t="str">
            <v>Consumables</v>
          </cell>
        </row>
        <row r="445">
          <cell r="D445" t="str">
            <v>KD Parts</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E445" t="str">
            <v>KD Parts</v>
          </cell>
        </row>
        <row r="446">
          <cell r="D446" t="str">
            <v>Spare parts</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t="e">
            <v>#DIV/0!</v>
          </cell>
          <cell r="AE446" t="str">
            <v>Spare parts</v>
          </cell>
        </row>
        <row r="447">
          <cell r="D447" t="str">
            <v>Utilities</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t="e">
            <v>#DIV/0!</v>
          </cell>
          <cell r="AE447" t="str">
            <v>Utilities</v>
          </cell>
        </row>
        <row r="448">
          <cell r="D448" t="str">
            <v>Royalty</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t="e">
            <v>#DIV/0!</v>
          </cell>
          <cell r="AE448" t="str">
            <v>Royalty</v>
          </cell>
        </row>
        <row r="450">
          <cell r="E450">
            <v>379442.00459626858</v>
          </cell>
          <cell r="F450">
            <v>0</v>
          </cell>
          <cell r="G450">
            <v>379442.00459626858</v>
          </cell>
          <cell r="H450">
            <v>0</v>
          </cell>
          <cell r="I450">
            <v>379442.00459626858</v>
          </cell>
          <cell r="J450">
            <v>0</v>
          </cell>
          <cell r="K450">
            <v>373578.25246353168</v>
          </cell>
          <cell r="L450">
            <v>0</v>
          </cell>
          <cell r="M450">
            <v>373578.25246353168</v>
          </cell>
          <cell r="N450">
            <v>0</v>
          </cell>
          <cell r="O450">
            <v>373578.25246353168</v>
          </cell>
          <cell r="P450">
            <v>0</v>
          </cell>
          <cell r="Q450">
            <v>373578.25246353168</v>
          </cell>
          <cell r="R450">
            <v>0</v>
          </cell>
          <cell r="S450">
            <v>373578.25246353168</v>
          </cell>
          <cell r="T450">
            <v>0</v>
          </cell>
          <cell r="U450">
            <v>373578.25246353168</v>
          </cell>
          <cell r="V450">
            <v>0</v>
          </cell>
          <cell r="W450">
            <v>373578.25246353168</v>
          </cell>
          <cell r="X450">
            <v>0</v>
          </cell>
          <cell r="Y450">
            <v>373578.25246353168</v>
          </cell>
          <cell r="Z450">
            <v>0</v>
          </cell>
          <cell r="AA450">
            <v>373578.25246353168</v>
          </cell>
          <cell r="AB450">
            <v>0</v>
          </cell>
          <cell r="AC450" t="e">
            <v>#DIV/0!</v>
          </cell>
        </row>
        <row r="451">
          <cell r="C451" t="str">
            <v>Contribution Margin</v>
          </cell>
          <cell r="E451">
            <v>-379442.00459626858</v>
          </cell>
          <cell r="F451">
            <v>0</v>
          </cell>
          <cell r="G451">
            <v>-379442.00459626858</v>
          </cell>
          <cell r="H451">
            <v>0</v>
          </cell>
          <cell r="I451">
            <v>-379442.00459626858</v>
          </cell>
          <cell r="J451">
            <v>0</v>
          </cell>
          <cell r="K451">
            <v>-373578.25246353168</v>
          </cell>
          <cell r="L451">
            <v>0</v>
          </cell>
          <cell r="M451">
            <v>-373578.25246353168</v>
          </cell>
          <cell r="N451">
            <v>0</v>
          </cell>
          <cell r="O451">
            <v>-373578.25246353168</v>
          </cell>
          <cell r="P451">
            <v>0</v>
          </cell>
          <cell r="Q451">
            <v>-373578.25246353168</v>
          </cell>
          <cell r="R451">
            <v>0</v>
          </cell>
          <cell r="S451">
            <v>-373578.25246353168</v>
          </cell>
          <cell r="T451">
            <v>0</v>
          </cell>
          <cell r="U451">
            <v>-373578.25246353168</v>
          </cell>
          <cell r="V451">
            <v>0</v>
          </cell>
          <cell r="W451">
            <v>-373578.25246353168</v>
          </cell>
          <cell r="X451">
            <v>0</v>
          </cell>
          <cell r="Y451">
            <v>-373578.25246353168</v>
          </cell>
          <cell r="Z451">
            <v>0</v>
          </cell>
          <cell r="AA451">
            <v>-373578.25246353168</v>
          </cell>
          <cell r="AB451">
            <v>0</v>
          </cell>
          <cell r="AC451" t="e">
            <v>#DIV/0!</v>
          </cell>
          <cell r="AD451" t="str">
            <v>Contribution Margin</v>
          </cell>
        </row>
        <row r="453">
          <cell r="C453" t="str">
            <v>Production cost</v>
          </cell>
          <cell r="AD453" t="str">
            <v>Production cost</v>
          </cell>
        </row>
        <row r="454">
          <cell r="D454" t="str">
            <v xml:space="preserve">Salaries &amp; Wages </v>
          </cell>
          <cell r="E454">
            <v>5330.971806841444</v>
          </cell>
          <cell r="F454">
            <v>0</v>
          </cell>
          <cell r="G454">
            <v>4450.6278387391867</v>
          </cell>
          <cell r="H454">
            <v>0</v>
          </cell>
          <cell r="I454">
            <v>4327.5507084975143</v>
          </cell>
          <cell r="J454">
            <v>0</v>
          </cell>
          <cell r="K454">
            <v>3880.9474753805712</v>
          </cell>
          <cell r="L454">
            <v>0</v>
          </cell>
          <cell r="M454">
            <v>5576.0739588801307</v>
          </cell>
          <cell r="N454">
            <v>0</v>
          </cell>
          <cell r="O454">
            <v>5384.2223576312035</v>
          </cell>
          <cell r="P454">
            <v>0</v>
          </cell>
          <cell r="Q454">
            <v>3880.9474753805712</v>
          </cell>
          <cell r="R454">
            <v>0</v>
          </cell>
          <cell r="S454">
            <v>5106.5098360270676</v>
          </cell>
          <cell r="T454">
            <v>0</v>
          </cell>
          <cell r="U454">
            <v>4709.8877128404993</v>
          </cell>
          <cell r="V454">
            <v>0</v>
          </cell>
          <cell r="W454">
            <v>5160.8344087507594</v>
          </cell>
          <cell r="X454">
            <v>0</v>
          </cell>
          <cell r="Y454">
            <v>5216.3272518556068</v>
          </cell>
          <cell r="Z454">
            <v>0</v>
          </cell>
          <cell r="AA454">
            <v>5063.8667476260061</v>
          </cell>
          <cell r="AB454">
            <v>0</v>
          </cell>
          <cell r="AC454" t="e">
            <v>#DIV/0!</v>
          </cell>
          <cell r="AE454" t="str">
            <v xml:space="preserve">Salaries &amp; Wages </v>
          </cell>
        </row>
        <row r="455">
          <cell r="D455" t="str">
            <v xml:space="preserve">Utilities </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E455" t="str">
            <v xml:space="preserve">Utilities </v>
          </cell>
        </row>
        <row r="456">
          <cell r="D456" t="str">
            <v>Depreciation</v>
          </cell>
          <cell r="E456">
            <v>11150.091575091576</v>
          </cell>
          <cell r="F456">
            <v>0</v>
          </cell>
          <cell r="G456">
            <v>9308.7920489296648</v>
          </cell>
          <cell r="H456">
            <v>0</v>
          </cell>
          <cell r="I456">
            <v>9051.3678263455258</v>
          </cell>
          <cell r="J456">
            <v>0</v>
          </cell>
          <cell r="K456">
            <v>8117.2666666666673</v>
          </cell>
          <cell r="L456">
            <v>0</v>
          </cell>
          <cell r="M456">
            <v>11662.739463601532</v>
          </cell>
          <cell r="N456">
            <v>0</v>
          </cell>
          <cell r="O456">
            <v>11261.468738438773</v>
          </cell>
          <cell r="P456">
            <v>0</v>
          </cell>
          <cell r="Q456">
            <v>8117.2666666666673</v>
          </cell>
          <cell r="R456">
            <v>0</v>
          </cell>
          <cell r="S456">
            <v>10680.614035087719</v>
          </cell>
          <cell r="T456">
            <v>0</v>
          </cell>
          <cell r="U456">
            <v>9851.0517799352765</v>
          </cell>
          <cell r="V456">
            <v>0</v>
          </cell>
          <cell r="W456">
            <v>10794.237588652482</v>
          </cell>
          <cell r="X456">
            <v>0</v>
          </cell>
          <cell r="Y456">
            <v>10910.304659498208</v>
          </cell>
          <cell r="Z456">
            <v>0</v>
          </cell>
          <cell r="AA456">
            <v>10591.423103688239</v>
          </cell>
          <cell r="AB456">
            <v>0</v>
          </cell>
          <cell r="AC456" t="e">
            <v>#DIV/0!</v>
          </cell>
          <cell r="AE456" t="str">
            <v>Depreciation</v>
          </cell>
        </row>
        <row r="457">
          <cell r="D457" t="str">
            <v xml:space="preserve">Other Factory overhead </v>
          </cell>
          <cell r="E457">
            <v>3328.5244606883934</v>
          </cell>
          <cell r="F457">
            <v>0</v>
          </cell>
          <cell r="G457">
            <v>2778.859870849943</v>
          </cell>
          <cell r="H457">
            <v>0</v>
          </cell>
          <cell r="I457">
            <v>2702.0136121556093</v>
          </cell>
          <cell r="J457">
            <v>0</v>
          </cell>
          <cell r="K457">
            <v>2423.1658073811504</v>
          </cell>
          <cell r="L457">
            <v>0</v>
          </cell>
          <cell r="M457">
            <v>3481.5600680763655</v>
          </cell>
          <cell r="N457">
            <v>0</v>
          </cell>
          <cell r="O457">
            <v>3361.7727627374452</v>
          </cell>
          <cell r="P457">
            <v>0</v>
          </cell>
          <cell r="Q457">
            <v>2423.1658073811504</v>
          </cell>
          <cell r="R457">
            <v>0</v>
          </cell>
          <cell r="S457">
            <v>3188.3760623436192</v>
          </cell>
          <cell r="T457">
            <v>0</v>
          </cell>
          <cell r="U457">
            <v>2940.735203132464</v>
          </cell>
          <cell r="V457">
            <v>0</v>
          </cell>
          <cell r="W457">
            <v>3222.2949566238703</v>
          </cell>
          <cell r="X457">
            <v>0</v>
          </cell>
          <cell r="Y457">
            <v>3256.9432894907936</v>
          </cell>
          <cell r="Z457">
            <v>0</v>
          </cell>
          <cell r="AA457">
            <v>3161.7507925119394</v>
          </cell>
          <cell r="AB457">
            <v>0</v>
          </cell>
          <cell r="AC457" t="e">
            <v>#DIV/0!</v>
          </cell>
          <cell r="AE457" t="str">
            <v xml:space="preserve">Other Factory overhead </v>
          </cell>
        </row>
        <row r="458">
          <cell r="D458" t="str">
            <v>Running Royalty</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E458" t="str">
            <v>Running Royalty</v>
          </cell>
        </row>
        <row r="459">
          <cell r="E459">
            <v>19809.587842621411</v>
          </cell>
          <cell r="F459">
            <v>0</v>
          </cell>
          <cell r="G459">
            <v>16538.279758518795</v>
          </cell>
          <cell r="H459">
            <v>0</v>
          </cell>
          <cell r="I459">
            <v>16080.93214699865</v>
          </cell>
          <cell r="J459">
            <v>0</v>
          </cell>
          <cell r="K459">
            <v>14421.379949428388</v>
          </cell>
          <cell r="L459">
            <v>0</v>
          </cell>
          <cell r="M459">
            <v>20720.373490558028</v>
          </cell>
          <cell r="N459">
            <v>0</v>
          </cell>
          <cell r="O459">
            <v>20007.463858807419</v>
          </cell>
          <cell r="P459">
            <v>0</v>
          </cell>
          <cell r="Q459">
            <v>14421.379949428388</v>
          </cell>
          <cell r="R459">
            <v>0</v>
          </cell>
          <cell r="S459">
            <v>18975.499933458406</v>
          </cell>
          <cell r="T459">
            <v>0</v>
          </cell>
          <cell r="U459">
            <v>17501.674695908237</v>
          </cell>
          <cell r="V459">
            <v>0</v>
          </cell>
          <cell r="W459">
            <v>19177.366954027111</v>
          </cell>
          <cell r="X459">
            <v>0</v>
          </cell>
          <cell r="Y459">
            <v>19383.575200844611</v>
          </cell>
          <cell r="Z459">
            <v>0</v>
          </cell>
          <cell r="AA459">
            <v>18817.040643826185</v>
          </cell>
          <cell r="AB459">
            <v>0</v>
          </cell>
          <cell r="AC459" t="e">
            <v>#DIV/0!</v>
          </cell>
        </row>
        <row r="460">
          <cell r="C460" t="str">
            <v>Gross Profit</v>
          </cell>
          <cell r="E460">
            <v>-399251.59243889002</v>
          </cell>
          <cell r="F460">
            <v>0</v>
          </cell>
          <cell r="G460">
            <v>-395980.28435478738</v>
          </cell>
          <cell r="H460">
            <v>0</v>
          </cell>
          <cell r="I460">
            <v>-395522.93674326723</v>
          </cell>
          <cell r="J460">
            <v>0</v>
          </cell>
          <cell r="K460">
            <v>-387999.63241296005</v>
          </cell>
          <cell r="L460">
            <v>0</v>
          </cell>
          <cell r="M460">
            <v>-394298.62595408969</v>
          </cell>
          <cell r="N460">
            <v>0</v>
          </cell>
          <cell r="O460">
            <v>-393585.71632233908</v>
          </cell>
          <cell r="P460">
            <v>0</v>
          </cell>
          <cell r="Q460">
            <v>-387999.63241296005</v>
          </cell>
          <cell r="R460">
            <v>0</v>
          </cell>
          <cell r="S460">
            <v>-392553.75239699008</v>
          </cell>
          <cell r="T460">
            <v>0</v>
          </cell>
          <cell r="U460">
            <v>-391079.92715943989</v>
          </cell>
          <cell r="V460">
            <v>0</v>
          </cell>
          <cell r="W460">
            <v>-392755.61941755877</v>
          </cell>
          <cell r="X460">
            <v>0</v>
          </cell>
          <cell r="Y460">
            <v>-392961.82766437629</v>
          </cell>
          <cell r="Z460">
            <v>0</v>
          </cell>
          <cell r="AA460">
            <v>-392395.29310735787</v>
          </cell>
          <cell r="AB460">
            <v>0</v>
          </cell>
          <cell r="AC460" t="e">
            <v>#DIV/0!</v>
          </cell>
          <cell r="AD460" t="str">
            <v>Gross Profit</v>
          </cell>
        </row>
        <row r="462">
          <cell r="C462" t="str">
            <v>Other Expenses</v>
          </cell>
          <cell r="AD462" t="str">
            <v>Other Expenses</v>
          </cell>
        </row>
        <row r="463">
          <cell r="D463" t="str">
            <v>Selling Expenses</v>
          </cell>
          <cell r="E463">
            <v>5183.0082521448167</v>
          </cell>
          <cell r="F463">
            <v>0</v>
          </cell>
          <cell r="G463">
            <v>4427.3486746392564</v>
          </cell>
          <cell r="H463">
            <v>0</v>
          </cell>
          <cell r="I463">
            <v>4320.887144065181</v>
          </cell>
          <cell r="J463">
            <v>0</v>
          </cell>
          <cell r="K463">
            <v>3897.7185689144208</v>
          </cell>
          <cell r="L463">
            <v>0</v>
          </cell>
          <cell r="M463">
            <v>5409.2615187305564</v>
          </cell>
          <cell r="N463">
            <v>0</v>
          </cell>
          <cell r="O463">
            <v>5179.8400416559607</v>
          </cell>
          <cell r="P463">
            <v>0</v>
          </cell>
          <cell r="Q463">
            <v>3845.1336292747983</v>
          </cell>
          <cell r="R463">
            <v>0</v>
          </cell>
          <cell r="S463">
            <v>4967.5774890123712</v>
          </cell>
          <cell r="T463">
            <v>0</v>
          </cell>
          <cell r="U463">
            <v>4642.661605420024</v>
          </cell>
          <cell r="V463">
            <v>0</v>
          </cell>
          <cell r="W463">
            <v>5073.1110111757944</v>
          </cell>
          <cell r="X463">
            <v>0</v>
          </cell>
          <cell r="Y463">
            <v>5099.2966467698334</v>
          </cell>
          <cell r="Z463">
            <v>0</v>
          </cell>
          <cell r="AA463">
            <v>4893.3178190345943</v>
          </cell>
          <cell r="AB463">
            <v>0</v>
          </cell>
          <cell r="AC463" t="e">
            <v>#DIV/0!</v>
          </cell>
          <cell r="AE463" t="str">
            <v>Selling Expenses</v>
          </cell>
        </row>
        <row r="464">
          <cell r="D464" t="str">
            <v>Advertisement Expenses</v>
          </cell>
          <cell r="E464">
            <v>800.32572918126152</v>
          </cell>
          <cell r="F464">
            <v>0</v>
          </cell>
          <cell r="G464">
            <v>969.71958993165515</v>
          </cell>
          <cell r="H464">
            <v>0</v>
          </cell>
          <cell r="I464">
            <v>7367.9708551430685</v>
          </cell>
          <cell r="J464">
            <v>0</v>
          </cell>
          <cell r="K464">
            <v>6935.2770964018819</v>
          </cell>
          <cell r="L464">
            <v>0</v>
          </cell>
          <cell r="M464">
            <v>7697.2629504339211</v>
          </cell>
          <cell r="N464">
            <v>0</v>
          </cell>
          <cell r="O464">
            <v>799.8365151483406</v>
          </cell>
          <cell r="P464">
            <v>0</v>
          </cell>
          <cell r="Q464">
            <v>739.89139808437483</v>
          </cell>
          <cell r="R464">
            <v>0</v>
          </cell>
          <cell r="S464">
            <v>4684.9685429207811</v>
          </cell>
          <cell r="T464">
            <v>0</v>
          </cell>
          <cell r="U464">
            <v>5393.2109933565007</v>
          </cell>
          <cell r="V464">
            <v>0</v>
          </cell>
          <cell r="W464">
            <v>783.35612673520234</v>
          </cell>
          <cell r="X464">
            <v>0</v>
          </cell>
          <cell r="Y464">
            <v>8782.5333169589612</v>
          </cell>
          <cell r="Z464">
            <v>0</v>
          </cell>
          <cell r="AA464">
            <v>1104.3291887822443</v>
          </cell>
          <cell r="AB464">
            <v>0</v>
          </cell>
          <cell r="AC464" t="e">
            <v>#DIV/0!</v>
          </cell>
        </row>
        <row r="465">
          <cell r="D465" t="str">
            <v>Administrative Expenses</v>
          </cell>
          <cell r="E465">
            <v>10560.726889052896</v>
          </cell>
          <cell r="F465">
            <v>0</v>
          </cell>
          <cell r="G465">
            <v>9021.0198249495461</v>
          </cell>
          <cell r="H465">
            <v>0</v>
          </cell>
          <cell r="I465">
            <v>8804.0973170376383</v>
          </cell>
          <cell r="J465">
            <v>0</v>
          </cell>
          <cell r="K465">
            <v>7941.8629672567968</v>
          </cell>
          <cell r="L465">
            <v>0</v>
          </cell>
          <cell r="M465">
            <v>11021.733092386507</v>
          </cell>
          <cell r="N465">
            <v>0</v>
          </cell>
          <cell r="O465">
            <v>10554.271447719957</v>
          </cell>
          <cell r="P465">
            <v>0</v>
          </cell>
          <cell r="Q465">
            <v>7834.7176263668644</v>
          </cell>
          <cell r="R465">
            <v>0</v>
          </cell>
          <cell r="S465">
            <v>10121.772262268241</v>
          </cell>
          <cell r="T465">
            <v>0</v>
          </cell>
          <cell r="U465">
            <v>9459.7343604157559</v>
          </cell>
          <cell r="V465">
            <v>0</v>
          </cell>
          <cell r="W465">
            <v>10336.803890810705</v>
          </cell>
          <cell r="X465">
            <v>0</v>
          </cell>
          <cell r="Y465">
            <v>10390.158879356299</v>
          </cell>
          <cell r="Z465">
            <v>0</v>
          </cell>
          <cell r="AA465">
            <v>9970.4632047953019</v>
          </cell>
          <cell r="AB465">
            <v>0</v>
          </cell>
          <cell r="AC465" t="e">
            <v>#DIV/0!</v>
          </cell>
          <cell r="AE465" t="str">
            <v>Administrative Expenses</v>
          </cell>
        </row>
        <row r="466">
          <cell r="D466" t="str">
            <v>Depreciation (Admin. &amp; Selling )</v>
          </cell>
          <cell r="E466">
            <v>2969.9882598191184</v>
          </cell>
          <cell r="F466">
            <v>0</v>
          </cell>
          <cell r="G466">
            <v>2536.9771657922738</v>
          </cell>
          <cell r="H466">
            <v>0</v>
          </cell>
          <cell r="I466">
            <v>2475.9721508385478</v>
          </cell>
          <cell r="J466">
            <v>0</v>
          </cell>
          <cell r="K466">
            <v>2233.4863898710532</v>
          </cell>
          <cell r="L466">
            <v>0</v>
          </cell>
          <cell r="M466">
            <v>3099.6368177250984</v>
          </cell>
          <cell r="N466">
            <v>0</v>
          </cell>
          <cell r="O466">
            <v>2968.1727990868981</v>
          </cell>
          <cell r="P466">
            <v>0</v>
          </cell>
          <cell r="Q466">
            <v>2203.3539560073127</v>
          </cell>
          <cell r="R466">
            <v>0</v>
          </cell>
          <cell r="S466">
            <v>2846.5412564224971</v>
          </cell>
          <cell r="T466">
            <v>0</v>
          </cell>
          <cell r="U466">
            <v>2660.3566484202443</v>
          </cell>
          <cell r="V466">
            <v>0</v>
          </cell>
          <cell r="W466">
            <v>2907.0145002598042</v>
          </cell>
          <cell r="X466">
            <v>0</v>
          </cell>
          <cell r="Y466">
            <v>2922.0194986134175</v>
          </cell>
          <cell r="Z466">
            <v>0</v>
          </cell>
          <cell r="AA466">
            <v>2803.9886812995901</v>
          </cell>
          <cell r="AB466">
            <v>0</v>
          </cell>
          <cell r="AC466" t="e">
            <v>#DIV/0!</v>
          </cell>
          <cell r="AE466" t="str">
            <v>Depreciation (Admin. &amp; Selling )</v>
          </cell>
        </row>
        <row r="467">
          <cell r="D467" t="str">
            <v>Financial Charges -Capital Exp.</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t="e">
            <v>#DIV/0!</v>
          </cell>
          <cell r="AE467" t="str">
            <v>Financial Charges -Capital Exp.</v>
          </cell>
        </row>
        <row r="468">
          <cell r="D468" t="str">
            <v>Financial  Charges -Working Capital</v>
          </cell>
          <cell r="E468">
            <v>530.11444507895521</v>
          </cell>
          <cell r="F468">
            <v>0</v>
          </cell>
          <cell r="G468">
            <v>458.80097155251627</v>
          </cell>
          <cell r="H468">
            <v>0</v>
          </cell>
          <cell r="I468">
            <v>448.49087868071882</v>
          </cell>
          <cell r="J468">
            <v>0</v>
          </cell>
          <cell r="K468">
            <v>407.98094465914818</v>
          </cell>
          <cell r="L468">
            <v>0</v>
          </cell>
          <cell r="M468">
            <v>548.85949175372707</v>
          </cell>
          <cell r="N468">
            <v>0</v>
          </cell>
          <cell r="O468">
            <v>527.77239945924691</v>
          </cell>
          <cell r="P468">
            <v>0</v>
          </cell>
          <cell r="Q468">
            <v>396.96132884259964</v>
          </cell>
          <cell r="R468">
            <v>0</v>
          </cell>
          <cell r="S468">
            <v>498.98402076239711</v>
          </cell>
          <cell r="T468">
            <v>0</v>
          </cell>
          <cell r="U468">
            <v>470.64800851302482</v>
          </cell>
          <cell r="V468">
            <v>0</v>
          </cell>
          <cell r="W468">
            <v>511.61704210669683</v>
          </cell>
          <cell r="X468">
            <v>0</v>
          </cell>
          <cell r="Y468">
            <v>513.76394785157731</v>
          </cell>
          <cell r="Z468">
            <v>0</v>
          </cell>
          <cell r="AA468">
            <v>495.30468493193735</v>
          </cell>
          <cell r="AB468">
            <v>0</v>
          </cell>
          <cell r="AC468" t="e">
            <v>#DIV/0!</v>
          </cell>
          <cell r="AE468" t="str">
            <v>Financial  Charges -Working Capital</v>
          </cell>
        </row>
        <row r="469">
          <cell r="D469" t="str">
            <v>Other Expenses (Charity &amp; Donation)</v>
          </cell>
          <cell r="E469">
            <v>368.13503130483002</v>
          </cell>
          <cell r="F469">
            <v>0</v>
          </cell>
          <cell r="G469">
            <v>318.61178580035858</v>
          </cell>
          <cell r="H469">
            <v>0</v>
          </cell>
          <cell r="I469">
            <v>311.4519990838325</v>
          </cell>
          <cell r="J469">
            <v>0</v>
          </cell>
          <cell r="K469">
            <v>283.32010045774183</v>
          </cell>
          <cell r="L469">
            <v>0</v>
          </cell>
          <cell r="M469">
            <v>381.15242482897719</v>
          </cell>
          <cell r="N469">
            <v>0</v>
          </cell>
          <cell r="O469">
            <v>366.50861073558809</v>
          </cell>
          <cell r="P469">
            <v>0</v>
          </cell>
          <cell r="Q469">
            <v>275.66758947402758</v>
          </cell>
          <cell r="R469">
            <v>0</v>
          </cell>
          <cell r="S469">
            <v>346.51668108499797</v>
          </cell>
          <cell r="T469">
            <v>0</v>
          </cell>
          <cell r="U469">
            <v>326.83889480071173</v>
          </cell>
          <cell r="V469">
            <v>0</v>
          </cell>
          <cell r="W469">
            <v>355.28961257409514</v>
          </cell>
          <cell r="X469">
            <v>0</v>
          </cell>
          <cell r="Y469">
            <v>356.78051934137312</v>
          </cell>
          <cell r="Z469">
            <v>0</v>
          </cell>
          <cell r="AA469">
            <v>343.96158675828985</v>
          </cell>
          <cell r="AB469">
            <v>0</v>
          </cell>
          <cell r="AC469" t="e">
            <v>#DIV/0!</v>
          </cell>
          <cell r="AE469" t="str">
            <v>Other Expenses (Charity &amp; Donation)</v>
          </cell>
        </row>
        <row r="470">
          <cell r="D470" t="str">
            <v>Other Expenses ( W.P.P.F.)</v>
          </cell>
          <cell r="E470">
            <v>3573.7075858361454</v>
          </cell>
          <cell r="F470">
            <v>0</v>
          </cell>
          <cell r="G470">
            <v>3260.1003648049996</v>
          </cell>
          <cell r="H470">
            <v>0</v>
          </cell>
          <cell r="I470">
            <v>2868.2077932472907</v>
          </cell>
          <cell r="J470">
            <v>0</v>
          </cell>
          <cell r="K470">
            <v>2950.3710885468208</v>
          </cell>
          <cell r="L470">
            <v>0</v>
          </cell>
          <cell r="M470">
            <v>2984.5209973853607</v>
          </cell>
          <cell r="N470">
            <v>0</v>
          </cell>
          <cell r="O470">
            <v>3261.9142882485439</v>
          </cell>
          <cell r="P470">
            <v>0</v>
          </cell>
          <cell r="Q470">
            <v>3221.4233012482478</v>
          </cell>
          <cell r="R470">
            <v>0</v>
          </cell>
          <cell r="S470">
            <v>2697.4681580678207</v>
          </cell>
          <cell r="T470">
            <v>0</v>
          </cell>
          <cell r="U470">
            <v>2877.5317129664104</v>
          </cell>
          <cell r="V470">
            <v>0</v>
          </cell>
          <cell r="W470">
            <v>3280.2679674234987</v>
          </cell>
          <cell r="X470">
            <v>0</v>
          </cell>
          <cell r="Y470">
            <v>2911.8557735997142</v>
          </cell>
          <cell r="Z470">
            <v>0</v>
          </cell>
          <cell r="AA470">
            <v>3464.9058265788067</v>
          </cell>
          <cell r="AB470">
            <v>0</v>
          </cell>
          <cell r="AC470" t="e">
            <v>#DIV/0!</v>
          </cell>
          <cell r="AE470" t="str">
            <v>Other Expenses ( W.P.P.F.)</v>
          </cell>
        </row>
        <row r="471">
          <cell r="D471" t="str">
            <v>Workers Welfare Fund</v>
          </cell>
          <cell r="E471">
            <v>1499.0267372593985</v>
          </cell>
          <cell r="F471">
            <v>0</v>
          </cell>
          <cell r="G471">
            <v>1367.4811090758005</v>
          </cell>
          <cell r="H471">
            <v>0</v>
          </cell>
          <cell r="I471">
            <v>1203.0979219267881</v>
          </cell>
          <cell r="J471">
            <v>0</v>
          </cell>
          <cell r="K471">
            <v>1237.5621229049211</v>
          </cell>
          <cell r="L471">
            <v>0</v>
          </cell>
          <cell r="M471">
            <v>1251.8866374865934</v>
          </cell>
          <cell r="N471">
            <v>0</v>
          </cell>
          <cell r="O471">
            <v>1368.2419770751833</v>
          </cell>
          <cell r="P471">
            <v>0</v>
          </cell>
          <cell r="Q471">
            <v>1351.2576349952574</v>
          </cell>
          <cell r="R471">
            <v>0</v>
          </cell>
          <cell r="S471">
            <v>1131.4795054513236</v>
          </cell>
          <cell r="T471">
            <v>0</v>
          </cell>
          <cell r="U471">
            <v>1207.0089316049207</v>
          </cell>
          <cell r="V471">
            <v>0</v>
          </cell>
          <cell r="W471">
            <v>1375.9406080206418</v>
          </cell>
          <cell r="X471">
            <v>0</v>
          </cell>
          <cell r="Y471">
            <v>1221.4064958669101</v>
          </cell>
          <cell r="Z471">
            <v>0</v>
          </cell>
          <cell r="AA471">
            <v>1453.3887710099996</v>
          </cell>
          <cell r="AB471">
            <v>0</v>
          </cell>
          <cell r="AC471" t="e">
            <v>#DIV/0!</v>
          </cell>
          <cell r="AE471" t="str">
            <v>Workers Welfare Fund</v>
          </cell>
        </row>
        <row r="472">
          <cell r="E472">
            <v>25485.032929677422</v>
          </cell>
          <cell r="F472">
            <v>0</v>
          </cell>
          <cell r="G472">
            <v>22360.059486546405</v>
          </cell>
          <cell r="H472">
            <v>0</v>
          </cell>
          <cell r="I472">
            <v>27800.176060023059</v>
          </cell>
          <cell r="J472">
            <v>0</v>
          </cell>
          <cell r="K472">
            <v>25887.579279012789</v>
          </cell>
          <cell r="L472">
            <v>0</v>
          </cell>
          <cell r="M472">
            <v>32394.313930730743</v>
          </cell>
          <cell r="N472">
            <v>0</v>
          </cell>
          <cell r="O472">
            <v>25026.558079129718</v>
          </cell>
          <cell r="P472">
            <v>0</v>
          </cell>
          <cell r="Q472">
            <v>19868.406464293483</v>
          </cell>
          <cell r="R472">
            <v>0</v>
          </cell>
          <cell r="S472">
            <v>27295.30791599043</v>
          </cell>
          <cell r="T472">
            <v>0</v>
          </cell>
          <cell r="U472">
            <v>27037.991155497592</v>
          </cell>
          <cell r="V472">
            <v>0</v>
          </cell>
          <cell r="W472">
            <v>24623.40075910644</v>
          </cell>
          <cell r="X472">
            <v>0</v>
          </cell>
          <cell r="Y472">
            <v>32197.815078358082</v>
          </cell>
          <cell r="Z472">
            <v>0</v>
          </cell>
          <cell r="AA472">
            <v>24529.659763190764</v>
          </cell>
          <cell r="AB472">
            <v>0</v>
          </cell>
          <cell r="AC472" t="e">
            <v>#DIV/0!</v>
          </cell>
        </row>
        <row r="473">
          <cell r="D473" t="str">
            <v>Operating Profit</v>
          </cell>
          <cell r="E473">
            <v>-424736.62536856742</v>
          </cell>
          <cell r="F473">
            <v>0</v>
          </cell>
          <cell r="G473">
            <v>-418340.34384133376</v>
          </cell>
          <cell r="H473">
            <v>0</v>
          </cell>
          <cell r="I473">
            <v>-423323.11280329031</v>
          </cell>
          <cell r="J473">
            <v>0</v>
          </cell>
          <cell r="K473">
            <v>-413887.21169197286</v>
          </cell>
          <cell r="L473">
            <v>0</v>
          </cell>
          <cell r="M473">
            <v>-426692.93988482043</v>
          </cell>
          <cell r="N473">
            <v>0</v>
          </cell>
          <cell r="O473">
            <v>-418612.27440146881</v>
          </cell>
          <cell r="P473">
            <v>0</v>
          </cell>
          <cell r="Q473">
            <v>-407868.03887725354</v>
          </cell>
          <cell r="R473">
            <v>0</v>
          </cell>
          <cell r="S473">
            <v>-419849.06031298049</v>
          </cell>
          <cell r="T473">
            <v>0</v>
          </cell>
          <cell r="U473">
            <v>-418117.9183149375</v>
          </cell>
          <cell r="V473">
            <v>0</v>
          </cell>
          <cell r="W473">
            <v>-417379.02017666522</v>
          </cell>
          <cell r="X473">
            <v>0</v>
          </cell>
          <cell r="Y473">
            <v>-425159.6427427344</v>
          </cell>
          <cell r="Z473">
            <v>0</v>
          </cell>
          <cell r="AA473">
            <v>-416924.95287054864</v>
          </cell>
          <cell r="AB473">
            <v>0</v>
          </cell>
          <cell r="AC473" t="e">
            <v>#DIV/0!</v>
          </cell>
          <cell r="AE473" t="str">
            <v>Operating Profit</v>
          </cell>
        </row>
        <row r="475">
          <cell r="C475" t="str">
            <v>Other Income</v>
          </cell>
          <cell r="AD475" t="str">
            <v>Other Income</v>
          </cell>
        </row>
        <row r="476">
          <cell r="D476" t="str">
            <v>H.D</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t="e">
            <v>#DIV/0!</v>
          </cell>
          <cell r="AE476" t="str">
            <v>H.D</v>
          </cell>
        </row>
        <row r="477">
          <cell r="D477" t="str">
            <v>Others</v>
          </cell>
          <cell r="E477">
            <v>18021.978021978022</v>
          </cell>
          <cell r="F477">
            <v>0</v>
          </cell>
          <cell r="G477">
            <v>15045.871559633028</v>
          </cell>
          <cell r="H477">
            <v>0</v>
          </cell>
          <cell r="I477">
            <v>14629.794826048172</v>
          </cell>
          <cell r="J477">
            <v>0</v>
          </cell>
          <cell r="K477">
            <v>5120</v>
          </cell>
          <cell r="L477">
            <v>0</v>
          </cell>
          <cell r="M477">
            <v>7356.3218390804595</v>
          </cell>
          <cell r="N477">
            <v>0</v>
          </cell>
          <cell r="O477">
            <v>7103.2186459489458</v>
          </cell>
          <cell r="P477">
            <v>0</v>
          </cell>
          <cell r="Q477">
            <v>5120</v>
          </cell>
          <cell r="R477">
            <v>0</v>
          </cell>
          <cell r="S477">
            <v>6736.8421052631575</v>
          </cell>
          <cell r="T477">
            <v>0</v>
          </cell>
          <cell r="U477">
            <v>6213.5922330097092</v>
          </cell>
          <cell r="V477">
            <v>0</v>
          </cell>
          <cell r="W477">
            <v>6808.510638297872</v>
          </cell>
          <cell r="X477">
            <v>0</v>
          </cell>
          <cell r="Y477">
            <v>6881.7204301075271</v>
          </cell>
          <cell r="Z477">
            <v>0</v>
          </cell>
          <cell r="AA477">
            <v>6680.5845511482257</v>
          </cell>
          <cell r="AB477">
            <v>0</v>
          </cell>
          <cell r="AC477" t="e">
            <v>#DIV/0!</v>
          </cell>
          <cell r="AE477" t="str">
            <v>Others</v>
          </cell>
        </row>
        <row r="478">
          <cell r="E478">
            <v>18021.978021978022</v>
          </cell>
          <cell r="F478">
            <v>0</v>
          </cell>
          <cell r="G478">
            <v>15045.871559633028</v>
          </cell>
          <cell r="H478">
            <v>0</v>
          </cell>
          <cell r="I478">
            <v>14629.794826048172</v>
          </cell>
          <cell r="J478">
            <v>0</v>
          </cell>
          <cell r="K478">
            <v>5120</v>
          </cell>
          <cell r="L478">
            <v>0</v>
          </cell>
          <cell r="M478">
            <v>7356.3218390804595</v>
          </cell>
          <cell r="N478">
            <v>0</v>
          </cell>
          <cell r="O478">
            <v>7103.2186459489458</v>
          </cell>
          <cell r="P478">
            <v>0</v>
          </cell>
          <cell r="Q478">
            <v>5120</v>
          </cell>
          <cell r="R478">
            <v>0</v>
          </cell>
          <cell r="S478">
            <v>6736.8421052631575</v>
          </cell>
          <cell r="T478">
            <v>0</v>
          </cell>
          <cell r="U478">
            <v>6213.5922330097092</v>
          </cell>
          <cell r="V478">
            <v>0</v>
          </cell>
          <cell r="W478">
            <v>6808.510638297872</v>
          </cell>
          <cell r="X478">
            <v>0</v>
          </cell>
          <cell r="Y478">
            <v>6881.7204301075271</v>
          </cell>
          <cell r="Z478">
            <v>0</v>
          </cell>
          <cell r="AA478">
            <v>6680.5845511482257</v>
          </cell>
          <cell r="AB478">
            <v>0</v>
          </cell>
          <cell r="AC478" t="e">
            <v>#DIV/0!</v>
          </cell>
        </row>
        <row r="480">
          <cell r="C480" t="str">
            <v>Profit / (Loss) before tax</v>
          </cell>
          <cell r="E480">
            <v>-406714.64734658937</v>
          </cell>
          <cell r="F480">
            <v>0</v>
          </cell>
          <cell r="G480">
            <v>-403294.47228170076</v>
          </cell>
          <cell r="H480">
            <v>0</v>
          </cell>
          <cell r="I480">
            <v>-408693.31797724211</v>
          </cell>
          <cell r="J480">
            <v>0</v>
          </cell>
          <cell r="K480">
            <v>-408767.21169197286</v>
          </cell>
          <cell r="L480">
            <v>0</v>
          </cell>
          <cell r="M480">
            <v>-419336.61804573995</v>
          </cell>
          <cell r="N480">
            <v>0</v>
          </cell>
          <cell r="O480">
            <v>-411509.05575551989</v>
          </cell>
          <cell r="P480">
            <v>0</v>
          </cell>
          <cell r="Q480">
            <v>-402748.03887725354</v>
          </cell>
          <cell r="R480">
            <v>0</v>
          </cell>
          <cell r="S480">
            <v>-413112.21820771735</v>
          </cell>
          <cell r="T480">
            <v>0</v>
          </cell>
          <cell r="U480">
            <v>-411904.32608192781</v>
          </cell>
          <cell r="V480">
            <v>0</v>
          </cell>
          <cell r="W480">
            <v>-410570.50953836733</v>
          </cell>
          <cell r="X480">
            <v>0</v>
          </cell>
          <cell r="Y480">
            <v>-418277.92231262685</v>
          </cell>
          <cell r="Z480">
            <v>0</v>
          </cell>
          <cell r="AA480">
            <v>-410244.36831940041</v>
          </cell>
          <cell r="AB480">
            <v>0</v>
          </cell>
          <cell r="AC480" t="e">
            <v>#DIV/0!</v>
          </cell>
          <cell r="AD480" t="str">
            <v>Profit before tax</v>
          </cell>
        </row>
        <row r="482">
          <cell r="C482" t="str">
            <v>Taxation</v>
          </cell>
          <cell r="AD482" t="str">
            <v>Taxation</v>
          </cell>
        </row>
        <row r="483">
          <cell r="D483" t="str">
            <v>Current</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t="e">
            <v>#DIV/0!</v>
          </cell>
          <cell r="AE483" t="str">
            <v>Current</v>
          </cell>
        </row>
        <row r="484">
          <cell r="D484" t="str">
            <v>Deferred</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t="e">
            <v>#DIV/0!</v>
          </cell>
          <cell r="AE484" t="str">
            <v>Deferred</v>
          </cell>
        </row>
        <row r="485">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t="e">
            <v>#DIV/0!</v>
          </cell>
        </row>
        <row r="487">
          <cell r="C487" t="str">
            <v>Net Profit after taxation</v>
          </cell>
          <cell r="E487">
            <v>-406714.64734658937</v>
          </cell>
          <cell r="F487">
            <v>0</v>
          </cell>
          <cell r="G487">
            <v>-403294.47228170076</v>
          </cell>
          <cell r="H487">
            <v>0</v>
          </cell>
          <cell r="I487">
            <v>-408693.31797724211</v>
          </cell>
          <cell r="J487">
            <v>0</v>
          </cell>
          <cell r="K487">
            <v>-408767.21169197286</v>
          </cell>
          <cell r="L487">
            <v>0</v>
          </cell>
          <cell r="M487">
            <v>-419336.61804573995</v>
          </cell>
          <cell r="N487">
            <v>0</v>
          </cell>
          <cell r="O487">
            <v>-411509.05575551989</v>
          </cell>
          <cell r="P487">
            <v>0</v>
          </cell>
          <cell r="Q487">
            <v>-402748.03887725354</v>
          </cell>
          <cell r="R487">
            <v>0</v>
          </cell>
          <cell r="S487">
            <v>-413112.21820771735</v>
          </cell>
          <cell r="T487">
            <v>0</v>
          </cell>
          <cell r="U487">
            <v>-411904.32608192781</v>
          </cell>
          <cell r="V487">
            <v>0</v>
          </cell>
          <cell r="W487">
            <v>-410570.50953836733</v>
          </cell>
          <cell r="X487">
            <v>0</v>
          </cell>
          <cell r="Y487">
            <v>-418277.92231262685</v>
          </cell>
          <cell r="Z487">
            <v>0</v>
          </cell>
          <cell r="AA487">
            <v>-410244.36831940041</v>
          </cell>
          <cell r="AB487">
            <v>0</v>
          </cell>
          <cell r="AC487" t="e">
            <v>#DIV/0!</v>
          </cell>
          <cell r="AD487" t="str">
            <v>Net Profit after taxation</v>
          </cell>
        </row>
        <row r="490">
          <cell r="AC490" t="str">
            <v>2.0D</v>
          </cell>
        </row>
        <row r="491">
          <cell r="E491">
            <v>37438</v>
          </cell>
          <cell r="G491">
            <v>37469</v>
          </cell>
          <cell r="I491">
            <v>37500</v>
          </cell>
          <cell r="K491">
            <v>37531</v>
          </cell>
          <cell r="M491">
            <v>37562</v>
          </cell>
          <cell r="O491">
            <v>37593</v>
          </cell>
          <cell r="Q491">
            <v>37624</v>
          </cell>
          <cell r="S491">
            <v>37655</v>
          </cell>
          <cell r="U491">
            <v>37686</v>
          </cell>
          <cell r="W491">
            <v>37717</v>
          </cell>
          <cell r="Y491">
            <v>37748</v>
          </cell>
          <cell r="AA491">
            <v>37779</v>
          </cell>
          <cell r="AC491" t="str">
            <v>Yearly</v>
          </cell>
        </row>
        <row r="492">
          <cell r="D492" t="str">
            <v>2.0D</v>
          </cell>
          <cell r="E492" t="str">
            <v>Per Unit</v>
          </cell>
          <cell r="F492" t="str">
            <v>Total</v>
          </cell>
          <cell r="G492" t="str">
            <v>Per Unit</v>
          </cell>
          <cell r="H492" t="str">
            <v>Total</v>
          </cell>
          <cell r="I492" t="str">
            <v>Per Unit</v>
          </cell>
          <cell r="J492" t="str">
            <v>Total</v>
          </cell>
          <cell r="K492" t="str">
            <v>Per Unit</v>
          </cell>
          <cell r="L492" t="str">
            <v>Total</v>
          </cell>
          <cell r="M492" t="str">
            <v>Per Unit</v>
          </cell>
          <cell r="N492" t="str">
            <v>Total</v>
          </cell>
          <cell r="O492" t="str">
            <v>Per Unit</v>
          </cell>
          <cell r="P492" t="str">
            <v>Total</v>
          </cell>
          <cell r="Q492" t="str">
            <v>Per Unit</v>
          </cell>
          <cell r="R492" t="str">
            <v>Total</v>
          </cell>
          <cell r="S492" t="str">
            <v>Per Unit</v>
          </cell>
          <cell r="T492" t="str">
            <v>Total</v>
          </cell>
          <cell r="U492" t="str">
            <v>Per Unit</v>
          </cell>
          <cell r="V492" t="str">
            <v>Total</v>
          </cell>
          <cell r="W492" t="str">
            <v>Per Unit</v>
          </cell>
          <cell r="X492" t="str">
            <v>Total</v>
          </cell>
          <cell r="Y492" t="str">
            <v>Per Unit</v>
          </cell>
          <cell r="Z492" t="str">
            <v>Total</v>
          </cell>
          <cell r="AA492" t="str">
            <v>Per Unit</v>
          </cell>
          <cell r="AB492" t="str">
            <v>Total</v>
          </cell>
          <cell r="AC492" t="str">
            <v>Average</v>
          </cell>
          <cell r="AD492">
            <v>0</v>
          </cell>
          <cell r="AE492" t="str">
            <v>2.0D</v>
          </cell>
        </row>
        <row r="494">
          <cell r="C494" t="str">
            <v>Sales Units</v>
          </cell>
          <cell r="E494">
            <v>150</v>
          </cell>
          <cell r="F494">
            <v>150</v>
          </cell>
          <cell r="G494">
            <v>170</v>
          </cell>
          <cell r="H494">
            <v>170</v>
          </cell>
          <cell r="I494">
            <v>170</v>
          </cell>
          <cell r="J494">
            <v>170</v>
          </cell>
          <cell r="K494">
            <v>180</v>
          </cell>
          <cell r="L494">
            <v>180</v>
          </cell>
          <cell r="M494">
            <v>130</v>
          </cell>
          <cell r="N494">
            <v>130</v>
          </cell>
          <cell r="O494">
            <v>130</v>
          </cell>
          <cell r="P494">
            <v>130</v>
          </cell>
          <cell r="Q494">
            <v>170</v>
          </cell>
          <cell r="R494">
            <v>170</v>
          </cell>
          <cell r="S494">
            <v>120</v>
          </cell>
          <cell r="T494">
            <v>120</v>
          </cell>
          <cell r="U494">
            <v>150</v>
          </cell>
          <cell r="V494">
            <v>150</v>
          </cell>
          <cell r="W494">
            <v>160</v>
          </cell>
          <cell r="X494">
            <v>160</v>
          </cell>
          <cell r="Y494">
            <v>150</v>
          </cell>
          <cell r="Z494">
            <v>150</v>
          </cell>
          <cell r="AA494">
            <v>160</v>
          </cell>
          <cell r="AB494">
            <v>160</v>
          </cell>
          <cell r="AC494">
            <v>1840</v>
          </cell>
          <cell r="AD494" t="str">
            <v>Sales Units</v>
          </cell>
        </row>
        <row r="496">
          <cell r="C496" t="str">
            <v>Selling Price</v>
          </cell>
          <cell r="E496">
            <v>999000</v>
          </cell>
          <cell r="F496">
            <v>149850000</v>
          </cell>
          <cell r="G496">
            <v>999000</v>
          </cell>
          <cell r="H496">
            <v>169830000</v>
          </cell>
          <cell r="I496">
            <v>999000</v>
          </cell>
          <cell r="J496">
            <v>169830000</v>
          </cell>
          <cell r="K496">
            <v>999000</v>
          </cell>
          <cell r="L496">
            <v>179820000</v>
          </cell>
          <cell r="M496">
            <v>999000</v>
          </cell>
          <cell r="N496">
            <v>129870000</v>
          </cell>
          <cell r="O496">
            <v>999000</v>
          </cell>
          <cell r="P496">
            <v>129870000</v>
          </cell>
          <cell r="Q496">
            <v>999000</v>
          </cell>
          <cell r="R496">
            <v>169830000</v>
          </cell>
          <cell r="S496">
            <v>999000</v>
          </cell>
          <cell r="T496">
            <v>119880000</v>
          </cell>
          <cell r="U496">
            <v>999000</v>
          </cell>
          <cell r="V496">
            <v>149850000</v>
          </cell>
          <cell r="W496">
            <v>999000</v>
          </cell>
          <cell r="X496">
            <v>159840000</v>
          </cell>
          <cell r="Y496">
            <v>999000</v>
          </cell>
          <cell r="Z496">
            <v>149850000</v>
          </cell>
          <cell r="AA496">
            <v>999000</v>
          </cell>
          <cell r="AB496">
            <v>159840000</v>
          </cell>
          <cell r="AC496">
            <v>999000</v>
          </cell>
          <cell r="AD496" t="str">
            <v>Selling Price</v>
          </cell>
        </row>
        <row r="497">
          <cell r="C497" t="str">
            <v>Less: Dealer commission</v>
          </cell>
          <cell r="E497">
            <v>-20000</v>
          </cell>
          <cell r="F497">
            <v>-3000000</v>
          </cell>
          <cell r="G497">
            <v>-20000</v>
          </cell>
          <cell r="H497">
            <v>-3400000</v>
          </cell>
          <cell r="I497">
            <v>-20000</v>
          </cell>
          <cell r="J497">
            <v>-3400000</v>
          </cell>
          <cell r="K497">
            <v>-20000</v>
          </cell>
          <cell r="L497">
            <v>-3600000</v>
          </cell>
          <cell r="M497">
            <v>-20000</v>
          </cell>
          <cell r="N497">
            <v>-2600000</v>
          </cell>
          <cell r="O497">
            <v>-20000</v>
          </cell>
          <cell r="P497">
            <v>-2600000</v>
          </cell>
          <cell r="Q497">
            <v>-20000</v>
          </cell>
          <cell r="R497">
            <v>-3400000</v>
          </cell>
          <cell r="S497">
            <v>-20000</v>
          </cell>
          <cell r="T497">
            <v>-2400000</v>
          </cell>
          <cell r="U497">
            <v>-20000</v>
          </cell>
          <cell r="V497">
            <v>-3000000</v>
          </cell>
          <cell r="W497">
            <v>-20000</v>
          </cell>
          <cell r="X497">
            <v>-3200000</v>
          </cell>
          <cell r="Y497">
            <v>-20000</v>
          </cell>
          <cell r="Z497">
            <v>-3000000</v>
          </cell>
          <cell r="AA497">
            <v>-20000</v>
          </cell>
          <cell r="AB497">
            <v>-3200000</v>
          </cell>
          <cell r="AC497">
            <v>-20000</v>
          </cell>
          <cell r="AD497" t="str">
            <v>Less: Dealer commission</v>
          </cell>
        </row>
        <row r="498">
          <cell r="D498" t="str">
            <v xml:space="preserve">  Sales tax</v>
          </cell>
          <cell r="E498">
            <v>-130304.34782608696</v>
          </cell>
          <cell r="F498">
            <v>-19545652.173913043</v>
          </cell>
          <cell r="G498">
            <v>-130304.34782608696</v>
          </cell>
          <cell r="H498">
            <v>-22151739.130434781</v>
          </cell>
          <cell r="I498">
            <v>-130304.34782608696</v>
          </cell>
          <cell r="J498">
            <v>-22151739.130434781</v>
          </cell>
          <cell r="K498">
            <v>-130304.34782608696</v>
          </cell>
          <cell r="L498">
            <v>-23454782.608695652</v>
          </cell>
          <cell r="M498">
            <v>-130304.34782608696</v>
          </cell>
          <cell r="N498">
            <v>-16939565.217391305</v>
          </cell>
          <cell r="O498">
            <v>-130304.34782608696</v>
          </cell>
          <cell r="P498">
            <v>-16939565.217391305</v>
          </cell>
          <cell r="Q498">
            <v>-130304.34782608696</v>
          </cell>
          <cell r="R498">
            <v>-22151739.130434781</v>
          </cell>
          <cell r="S498">
            <v>-130304.34782608696</v>
          </cell>
          <cell r="T498">
            <v>-15636521.739130436</v>
          </cell>
          <cell r="U498">
            <v>-130304.34782608696</v>
          </cell>
          <cell r="V498">
            <v>-19545652.173913043</v>
          </cell>
          <cell r="W498">
            <v>-130304.34782608696</v>
          </cell>
          <cell r="X498">
            <v>-20848695.652173914</v>
          </cell>
          <cell r="Y498">
            <v>-130304.34782608696</v>
          </cell>
          <cell r="Z498">
            <v>-19545652.173913043</v>
          </cell>
          <cell r="AA498">
            <v>-130304.34782608696</v>
          </cell>
          <cell r="AB498">
            <v>-20848695.652173914</v>
          </cell>
          <cell r="AC498">
            <v>-130304.34782608695</v>
          </cell>
          <cell r="AE498" t="str">
            <v xml:space="preserve">  Sales tax</v>
          </cell>
        </row>
        <row r="499">
          <cell r="B499">
            <v>0.84954519737128442</v>
          </cell>
          <cell r="C499" t="str">
            <v>Net Sales</v>
          </cell>
          <cell r="E499">
            <v>848695.65217391308</v>
          </cell>
          <cell r="F499">
            <v>127304347.82608695</v>
          </cell>
          <cell r="G499">
            <v>848695.65217391308</v>
          </cell>
          <cell r="H499">
            <v>144278260.86956522</v>
          </cell>
          <cell r="I499">
            <v>848695.65217391308</v>
          </cell>
          <cell r="J499">
            <v>144278260.86956522</v>
          </cell>
          <cell r="K499">
            <v>848695.65217391308</v>
          </cell>
          <cell r="L499">
            <v>152765217.39130434</v>
          </cell>
          <cell r="M499">
            <v>848695.65217391308</v>
          </cell>
          <cell r="N499">
            <v>110330434.78260869</v>
          </cell>
          <cell r="O499">
            <v>848695.65217391308</v>
          </cell>
          <cell r="P499">
            <v>110330434.78260869</v>
          </cell>
          <cell r="Q499">
            <v>848695.65217391308</v>
          </cell>
          <cell r="R499">
            <v>144278260.86956522</v>
          </cell>
          <cell r="S499">
            <v>848695.65217391308</v>
          </cell>
          <cell r="T499">
            <v>101843478.26086956</v>
          </cell>
          <cell r="U499">
            <v>848695.65217391308</v>
          </cell>
          <cell r="V499">
            <v>127304347.82608695</v>
          </cell>
          <cell r="W499">
            <v>848695.65217391308</v>
          </cell>
          <cell r="X499">
            <v>135791304.34782609</v>
          </cell>
          <cell r="Y499">
            <v>848695.65217391308</v>
          </cell>
          <cell r="Z499">
            <v>127304347.82608695</v>
          </cell>
          <cell r="AA499">
            <v>848695.65217391308</v>
          </cell>
          <cell r="AB499">
            <v>135791304.34782609</v>
          </cell>
          <cell r="AC499">
            <v>848695.65217391308</v>
          </cell>
          <cell r="AD499" t="str">
            <v>Net Sales</v>
          </cell>
          <cell r="AE499">
            <v>1561600000</v>
          </cell>
        </row>
        <row r="501">
          <cell r="C501" t="str">
            <v>Variable Cost of Sales</v>
          </cell>
          <cell r="AD501" t="str">
            <v>Variable Cost of Sales</v>
          </cell>
        </row>
        <row r="502">
          <cell r="B502">
            <v>0.3798218264226913</v>
          </cell>
          <cell r="D502" t="str">
            <v>CKD Cost</v>
          </cell>
          <cell r="E502">
            <v>379442.00459626858</v>
          </cell>
          <cell r="F502">
            <v>56916300.689440288</v>
          </cell>
          <cell r="G502">
            <v>379442.00459626858</v>
          </cell>
          <cell r="H502">
            <v>64505140.781365663</v>
          </cell>
          <cell r="I502">
            <v>379442.00459626858</v>
          </cell>
          <cell r="J502">
            <v>64505140.781365663</v>
          </cell>
          <cell r="K502">
            <v>373578.25246353168</v>
          </cell>
          <cell r="L502">
            <v>67244085.443435699</v>
          </cell>
          <cell r="M502">
            <v>373578.25246353168</v>
          </cell>
          <cell r="N502">
            <v>48565172.820259117</v>
          </cell>
          <cell r="O502">
            <v>373578.25246353168</v>
          </cell>
          <cell r="P502">
            <v>48565172.820259117</v>
          </cell>
          <cell r="Q502">
            <v>373578.25246353168</v>
          </cell>
          <cell r="R502">
            <v>63508302.918800384</v>
          </cell>
          <cell r="S502">
            <v>373578.25246353168</v>
          </cell>
          <cell r="T502">
            <v>44829390.295623802</v>
          </cell>
          <cell r="U502">
            <v>373578.25246353168</v>
          </cell>
          <cell r="V502">
            <v>56036737.869529754</v>
          </cell>
          <cell r="W502">
            <v>373578.25246353168</v>
          </cell>
          <cell r="X502">
            <v>59772520.394165069</v>
          </cell>
          <cell r="Y502">
            <v>373578.25246353168</v>
          </cell>
          <cell r="Z502">
            <v>56036737.869529754</v>
          </cell>
          <cell r="AA502">
            <v>373578.25246353168</v>
          </cell>
          <cell r="AB502">
            <v>59772520.394165069</v>
          </cell>
          <cell r="AC502">
            <v>375139.79515105387</v>
          </cell>
          <cell r="AE502" t="str">
            <v>CKD Cost</v>
          </cell>
          <cell r="AF502">
            <v>690257223.07793915</v>
          </cell>
        </row>
        <row r="503">
          <cell r="B503">
            <v>0.20227627627627628</v>
          </cell>
          <cell r="D503" t="str">
            <v>Vendor parts</v>
          </cell>
          <cell r="E503">
            <v>202074</v>
          </cell>
          <cell r="F503">
            <v>30311100</v>
          </cell>
          <cell r="G503">
            <v>202074</v>
          </cell>
          <cell r="H503">
            <v>34352580</v>
          </cell>
          <cell r="I503">
            <v>202074</v>
          </cell>
          <cell r="J503">
            <v>34352580</v>
          </cell>
          <cell r="K503">
            <v>202074</v>
          </cell>
          <cell r="L503">
            <v>36373320</v>
          </cell>
          <cell r="M503">
            <v>202074</v>
          </cell>
          <cell r="N503">
            <v>26269620</v>
          </cell>
          <cell r="O503">
            <v>202074</v>
          </cell>
          <cell r="P503">
            <v>26269620</v>
          </cell>
          <cell r="Q503">
            <v>201743</v>
          </cell>
          <cell r="R503">
            <v>34296310</v>
          </cell>
          <cell r="S503">
            <v>201743</v>
          </cell>
          <cell r="T503">
            <v>24209160</v>
          </cell>
          <cell r="U503">
            <v>201743</v>
          </cell>
          <cell r="V503">
            <v>30261450</v>
          </cell>
          <cell r="W503">
            <v>201743</v>
          </cell>
          <cell r="X503">
            <v>32278880</v>
          </cell>
          <cell r="Y503">
            <v>201743</v>
          </cell>
          <cell r="Z503">
            <v>30261450</v>
          </cell>
          <cell r="AA503">
            <v>201743</v>
          </cell>
          <cell r="AB503">
            <v>32278880</v>
          </cell>
          <cell r="AC503">
            <v>201910.29891304349</v>
          </cell>
          <cell r="AE503" t="str">
            <v>Vendor parts</v>
          </cell>
          <cell r="AF503">
            <v>371514950</v>
          </cell>
        </row>
        <row r="504">
          <cell r="B504">
            <v>0.14195171391391392</v>
          </cell>
          <cell r="D504" t="str">
            <v>Multi Source Parts</v>
          </cell>
          <cell r="E504">
            <v>141809.7622</v>
          </cell>
          <cell r="F504">
            <v>21271464.329999998</v>
          </cell>
          <cell r="G504">
            <v>141809.7622</v>
          </cell>
          <cell r="H504">
            <v>24107659.574000001</v>
          </cell>
          <cell r="I504">
            <v>141809.7622</v>
          </cell>
          <cell r="J504">
            <v>24107659.574000001</v>
          </cell>
          <cell r="K504">
            <v>141809.7622</v>
          </cell>
          <cell r="L504">
            <v>25525757.195999999</v>
          </cell>
          <cell r="M504">
            <v>141809.7622</v>
          </cell>
          <cell r="N504">
            <v>18435269.085999999</v>
          </cell>
          <cell r="O504">
            <v>141809.7622</v>
          </cell>
          <cell r="P504">
            <v>18435269.085999999</v>
          </cell>
          <cell r="Q504">
            <v>141809.7622</v>
          </cell>
          <cell r="R504">
            <v>24107659.574000001</v>
          </cell>
          <cell r="S504">
            <v>141809.7622</v>
          </cell>
          <cell r="T504">
            <v>17017171.464000002</v>
          </cell>
          <cell r="U504">
            <v>141809.7622</v>
          </cell>
          <cell r="V504">
            <v>21271464.329999998</v>
          </cell>
          <cell r="W504">
            <v>141809.7622</v>
          </cell>
          <cell r="X504">
            <v>22689561.952</v>
          </cell>
          <cell r="Y504">
            <v>141809.7622</v>
          </cell>
          <cell r="Z504">
            <v>21271464.329999998</v>
          </cell>
          <cell r="AA504">
            <v>141809.7622</v>
          </cell>
          <cell r="AB504">
            <v>22689561.952</v>
          </cell>
          <cell r="AC504">
            <v>141809.7622</v>
          </cell>
          <cell r="AE504" t="str">
            <v>Nomi Parts</v>
          </cell>
          <cell r="AF504">
            <v>260929962.44799998</v>
          </cell>
        </row>
        <row r="505">
          <cell r="B505">
            <v>1.1366366366366367E-2</v>
          </cell>
          <cell r="D505" t="str">
            <v>Paints &amp; Chemicals</v>
          </cell>
          <cell r="E505">
            <v>11355</v>
          </cell>
          <cell r="F505">
            <v>1703250</v>
          </cell>
          <cell r="G505">
            <v>11355</v>
          </cell>
          <cell r="H505">
            <v>1930350</v>
          </cell>
          <cell r="I505">
            <v>11355</v>
          </cell>
          <cell r="J505">
            <v>1930350</v>
          </cell>
          <cell r="K505">
            <v>11355</v>
          </cell>
          <cell r="L505">
            <v>2043900</v>
          </cell>
          <cell r="M505">
            <v>11355</v>
          </cell>
          <cell r="N505">
            <v>1476150</v>
          </cell>
          <cell r="O505">
            <v>11355</v>
          </cell>
          <cell r="P505">
            <v>1476150</v>
          </cell>
          <cell r="Q505">
            <v>11355</v>
          </cell>
          <cell r="R505">
            <v>1930350</v>
          </cell>
          <cell r="S505">
            <v>11355</v>
          </cell>
          <cell r="T505">
            <v>1362600</v>
          </cell>
          <cell r="U505">
            <v>11355</v>
          </cell>
          <cell r="V505">
            <v>1703250</v>
          </cell>
          <cell r="W505">
            <v>11355</v>
          </cell>
          <cell r="X505">
            <v>1816800</v>
          </cell>
          <cell r="Y505">
            <v>11355</v>
          </cell>
          <cell r="Z505">
            <v>1703250</v>
          </cell>
          <cell r="AA505">
            <v>11355</v>
          </cell>
          <cell r="AB505">
            <v>1816800</v>
          </cell>
          <cell r="AC505">
            <v>11355</v>
          </cell>
          <cell r="AE505" t="str">
            <v>Paints &amp; Chemicals</v>
          </cell>
          <cell r="AF505">
            <v>20893200</v>
          </cell>
        </row>
        <row r="506">
          <cell r="B506">
            <v>5.2412412412412412E-3</v>
          </cell>
          <cell r="D506" t="str">
            <v>Consumables</v>
          </cell>
          <cell r="E506">
            <v>5236</v>
          </cell>
          <cell r="F506">
            <v>785400</v>
          </cell>
          <cell r="G506">
            <v>5236</v>
          </cell>
          <cell r="H506">
            <v>890120</v>
          </cell>
          <cell r="I506">
            <v>5236</v>
          </cell>
          <cell r="J506">
            <v>890120</v>
          </cell>
          <cell r="K506">
            <v>5236</v>
          </cell>
          <cell r="L506">
            <v>942480</v>
          </cell>
          <cell r="M506">
            <v>5236</v>
          </cell>
          <cell r="N506">
            <v>680680</v>
          </cell>
          <cell r="O506">
            <v>5236</v>
          </cell>
          <cell r="P506">
            <v>680680</v>
          </cell>
          <cell r="Q506">
            <v>5236</v>
          </cell>
          <cell r="R506">
            <v>890120</v>
          </cell>
          <cell r="S506">
            <v>5236</v>
          </cell>
          <cell r="T506">
            <v>628320</v>
          </cell>
          <cell r="U506">
            <v>5236</v>
          </cell>
          <cell r="V506">
            <v>785400</v>
          </cell>
          <cell r="W506">
            <v>5236</v>
          </cell>
          <cell r="X506">
            <v>837760</v>
          </cell>
          <cell r="Y506">
            <v>5236</v>
          </cell>
          <cell r="Z506">
            <v>785400</v>
          </cell>
          <cell r="AA506">
            <v>5236</v>
          </cell>
          <cell r="AB506">
            <v>837760</v>
          </cell>
          <cell r="AC506">
            <v>5236</v>
          </cell>
          <cell r="AE506" t="str">
            <v>Consumables</v>
          </cell>
          <cell r="AF506">
            <v>9634240</v>
          </cell>
        </row>
        <row r="507">
          <cell r="B507">
            <v>0</v>
          </cell>
          <cell r="D507" t="str">
            <v>KD Parts</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E507" t="str">
            <v>KD Parts</v>
          </cell>
          <cell r="AF507">
            <v>0</v>
          </cell>
        </row>
        <row r="508">
          <cell r="B508">
            <v>9.0090090090090091E-4</v>
          </cell>
          <cell r="D508" t="str">
            <v>Spare parts</v>
          </cell>
          <cell r="E508">
            <v>900</v>
          </cell>
          <cell r="F508">
            <v>135000</v>
          </cell>
          <cell r="G508">
            <v>900</v>
          </cell>
          <cell r="H508">
            <v>153000</v>
          </cell>
          <cell r="I508">
            <v>900</v>
          </cell>
          <cell r="J508">
            <v>153000</v>
          </cell>
          <cell r="K508">
            <v>900</v>
          </cell>
          <cell r="L508">
            <v>162000</v>
          </cell>
          <cell r="M508">
            <v>900</v>
          </cell>
          <cell r="N508">
            <v>117000</v>
          </cell>
          <cell r="O508">
            <v>900</v>
          </cell>
          <cell r="P508">
            <v>117000</v>
          </cell>
          <cell r="Q508">
            <v>900</v>
          </cell>
          <cell r="R508">
            <v>153000</v>
          </cell>
          <cell r="S508">
            <v>900</v>
          </cell>
          <cell r="T508">
            <v>108000</v>
          </cell>
          <cell r="U508">
            <v>900</v>
          </cell>
          <cell r="V508">
            <v>135000</v>
          </cell>
          <cell r="W508">
            <v>900</v>
          </cell>
          <cell r="X508">
            <v>144000</v>
          </cell>
          <cell r="Y508">
            <v>900</v>
          </cell>
          <cell r="Z508">
            <v>135000</v>
          </cell>
          <cell r="AA508">
            <v>900</v>
          </cell>
          <cell r="AB508">
            <v>144000</v>
          </cell>
          <cell r="AC508">
            <v>900</v>
          </cell>
          <cell r="AE508" t="str">
            <v>Spare parts</v>
          </cell>
          <cell r="AF508">
            <v>1656000</v>
          </cell>
        </row>
        <row r="509">
          <cell r="B509">
            <v>3.881881881881882E-3</v>
          </cell>
          <cell r="D509" t="str">
            <v>Utilities</v>
          </cell>
          <cell r="E509">
            <v>3878</v>
          </cell>
          <cell r="F509">
            <v>581700</v>
          </cell>
          <cell r="G509">
            <v>3878</v>
          </cell>
          <cell r="H509">
            <v>659260</v>
          </cell>
          <cell r="I509">
            <v>3878</v>
          </cell>
          <cell r="J509">
            <v>659260</v>
          </cell>
          <cell r="K509">
            <v>3878</v>
          </cell>
          <cell r="L509">
            <v>698040</v>
          </cell>
          <cell r="M509">
            <v>3878</v>
          </cell>
          <cell r="N509">
            <v>504140</v>
          </cell>
          <cell r="O509">
            <v>3878</v>
          </cell>
          <cell r="P509">
            <v>504140</v>
          </cell>
          <cell r="Q509">
            <v>3878</v>
          </cell>
          <cell r="R509">
            <v>659260</v>
          </cell>
          <cell r="S509">
            <v>3878</v>
          </cell>
          <cell r="T509">
            <v>465360</v>
          </cell>
          <cell r="U509">
            <v>3878</v>
          </cell>
          <cell r="V509">
            <v>581700</v>
          </cell>
          <cell r="W509">
            <v>3878</v>
          </cell>
          <cell r="X509">
            <v>620480</v>
          </cell>
          <cell r="Y509">
            <v>3878</v>
          </cell>
          <cell r="Z509">
            <v>581700</v>
          </cell>
          <cell r="AA509">
            <v>3878</v>
          </cell>
          <cell r="AB509">
            <v>620480</v>
          </cell>
          <cell r="AC509">
            <v>3878</v>
          </cell>
          <cell r="AE509" t="str">
            <v>Utilites</v>
          </cell>
          <cell r="AF509">
            <v>7135520</v>
          </cell>
        </row>
        <row r="510">
          <cell r="B510">
            <v>6.5565565565565568E-3</v>
          </cell>
          <cell r="D510" t="str">
            <v>Royalty</v>
          </cell>
          <cell r="E510">
            <v>6550</v>
          </cell>
          <cell r="F510">
            <v>982500</v>
          </cell>
          <cell r="G510">
            <v>6550</v>
          </cell>
          <cell r="H510">
            <v>1113500</v>
          </cell>
          <cell r="I510">
            <v>6550</v>
          </cell>
          <cell r="J510">
            <v>1113500</v>
          </cell>
          <cell r="K510">
            <v>6550</v>
          </cell>
          <cell r="L510">
            <v>1179000</v>
          </cell>
          <cell r="M510">
            <v>6550</v>
          </cell>
          <cell r="N510">
            <v>851500</v>
          </cell>
          <cell r="O510">
            <v>6550</v>
          </cell>
          <cell r="P510">
            <v>851500</v>
          </cell>
          <cell r="Q510">
            <v>6550</v>
          </cell>
          <cell r="R510">
            <v>1113500</v>
          </cell>
          <cell r="S510">
            <v>6550</v>
          </cell>
          <cell r="T510">
            <v>786000</v>
          </cell>
          <cell r="U510">
            <v>6550</v>
          </cell>
          <cell r="V510">
            <v>982500</v>
          </cell>
          <cell r="W510">
            <v>6550</v>
          </cell>
          <cell r="X510">
            <v>1048000</v>
          </cell>
          <cell r="Y510">
            <v>6550</v>
          </cell>
          <cell r="Z510">
            <v>982500</v>
          </cell>
          <cell r="AA510">
            <v>6550</v>
          </cell>
          <cell r="AB510">
            <v>1048000</v>
          </cell>
          <cell r="AC510">
            <v>6550</v>
          </cell>
          <cell r="AE510" t="str">
            <v>Royalty</v>
          </cell>
          <cell r="AF510">
            <v>12052000</v>
          </cell>
        </row>
        <row r="512">
          <cell r="E512">
            <v>751244.76679626852</v>
          </cell>
          <cell r="F512">
            <v>112686715.01944028</v>
          </cell>
          <cell r="G512">
            <v>751244.76679626852</v>
          </cell>
          <cell r="H512">
            <v>127711610.35536566</v>
          </cell>
          <cell r="I512">
            <v>751244.76679626852</v>
          </cell>
          <cell r="J512">
            <v>127711610.35536566</v>
          </cell>
          <cell r="K512">
            <v>745381.01466353168</v>
          </cell>
          <cell r="L512">
            <v>134168582.63943569</v>
          </cell>
          <cell r="M512">
            <v>745381.01466353168</v>
          </cell>
          <cell r="N512">
            <v>96899531.90625912</v>
          </cell>
          <cell r="O512">
            <v>745381.01466353168</v>
          </cell>
          <cell r="P512">
            <v>96899531.90625912</v>
          </cell>
          <cell r="Q512">
            <v>745050.01466353168</v>
          </cell>
          <cell r="R512">
            <v>126658502.49280038</v>
          </cell>
          <cell r="S512">
            <v>745050.01466353168</v>
          </cell>
          <cell r="T512">
            <v>89406001.759623811</v>
          </cell>
          <cell r="U512">
            <v>745050.01466353168</v>
          </cell>
          <cell r="V512">
            <v>111757502.19952975</v>
          </cell>
          <cell r="W512">
            <v>745050.01466353168</v>
          </cell>
          <cell r="X512">
            <v>119208002.34616506</v>
          </cell>
          <cell r="Y512">
            <v>745050.01466353168</v>
          </cell>
          <cell r="Z512">
            <v>111757502.19952975</v>
          </cell>
          <cell r="AA512">
            <v>745050.01466353168</v>
          </cell>
          <cell r="AB512">
            <v>119208002.34616506</v>
          </cell>
          <cell r="AC512">
            <v>746778.85626409738</v>
          </cell>
          <cell r="AF512">
            <v>1374073095.5259395</v>
          </cell>
        </row>
        <row r="513">
          <cell r="B513">
            <v>9.7548433811456017E-2</v>
          </cell>
          <cell r="C513" t="str">
            <v>Contribution Margin</v>
          </cell>
          <cell r="E513">
            <v>97450.885377644561</v>
          </cell>
          <cell r="F513">
            <v>14617632.806646675</v>
          </cell>
          <cell r="G513">
            <v>97450.885377644561</v>
          </cell>
          <cell r="H513">
            <v>16566650.514199555</v>
          </cell>
          <cell r="I513">
            <v>97450.885377644561</v>
          </cell>
          <cell r="J513">
            <v>16566650.514199555</v>
          </cell>
          <cell r="K513">
            <v>103314.63751038141</v>
          </cell>
          <cell r="L513">
            <v>18596634.75186865</v>
          </cell>
          <cell r="M513">
            <v>103314.63751038141</v>
          </cell>
          <cell r="N513">
            <v>13430902.876349568</v>
          </cell>
          <cell r="O513">
            <v>103314.63751038141</v>
          </cell>
          <cell r="P513">
            <v>13430902.876349568</v>
          </cell>
          <cell r="Q513">
            <v>103645.63751038141</v>
          </cell>
          <cell r="R513">
            <v>17619758.376764834</v>
          </cell>
          <cell r="S513">
            <v>103645.63751038141</v>
          </cell>
          <cell r="T513">
            <v>12437476.501245752</v>
          </cell>
          <cell r="U513">
            <v>103645.63751038141</v>
          </cell>
          <cell r="V513">
            <v>15546845.626557201</v>
          </cell>
          <cell r="W513">
            <v>103645.63751038141</v>
          </cell>
          <cell r="X513">
            <v>16583302.001661032</v>
          </cell>
          <cell r="Y513">
            <v>103645.63751038141</v>
          </cell>
          <cell r="Z513">
            <v>15546845.626557201</v>
          </cell>
          <cell r="AA513">
            <v>103645.63751038141</v>
          </cell>
          <cell r="AB513">
            <v>16583302.001661032</v>
          </cell>
          <cell r="AC513">
            <v>101916.7959098157</v>
          </cell>
          <cell r="AD513" t="str">
            <v>Contribution Margin</v>
          </cell>
        </row>
        <row r="515">
          <cell r="C515" t="str">
            <v>Production cost</v>
          </cell>
          <cell r="AD515" t="str">
            <v>Production cost</v>
          </cell>
        </row>
        <row r="516">
          <cell r="B516">
            <v>5.3363081149564008E-3</v>
          </cell>
          <cell r="D516" t="str">
            <v xml:space="preserve">Salaries &amp; Wages </v>
          </cell>
          <cell r="E516">
            <v>5330.971806841444</v>
          </cell>
          <cell r="F516">
            <v>799645.77102621656</v>
          </cell>
          <cell r="G516">
            <v>4450.6278387391867</v>
          </cell>
          <cell r="H516">
            <v>756606.7325856617</v>
          </cell>
          <cell r="I516">
            <v>4327.5507084975143</v>
          </cell>
          <cell r="J516">
            <v>735683.62044457742</v>
          </cell>
          <cell r="K516">
            <v>3880.9474753805712</v>
          </cell>
          <cell r="L516">
            <v>698570.54556850286</v>
          </cell>
          <cell r="M516">
            <v>5576.0739588801307</v>
          </cell>
          <cell r="N516">
            <v>724889.61465441703</v>
          </cell>
          <cell r="O516">
            <v>5384.2223576312035</v>
          </cell>
          <cell r="P516">
            <v>699948.90649205644</v>
          </cell>
          <cell r="Q516">
            <v>3880.9474753805712</v>
          </cell>
          <cell r="R516">
            <v>659761.07081469707</v>
          </cell>
          <cell r="S516">
            <v>5106.5098360270676</v>
          </cell>
          <cell r="T516">
            <v>612781.18032324815</v>
          </cell>
          <cell r="U516">
            <v>4709.8877128404993</v>
          </cell>
          <cell r="V516">
            <v>706483.15692607488</v>
          </cell>
          <cell r="W516">
            <v>5160.8344087507594</v>
          </cell>
          <cell r="X516">
            <v>825733.50540012144</v>
          </cell>
          <cell r="Y516">
            <v>5216.3272518556068</v>
          </cell>
          <cell r="Z516">
            <v>782449.08777834103</v>
          </cell>
          <cell r="AA516">
            <v>5063.8667476260061</v>
          </cell>
          <cell r="AB516">
            <v>810218.67962016095</v>
          </cell>
          <cell r="AC516">
            <v>4789.5499302359103</v>
          </cell>
          <cell r="AE516" t="str">
            <v xml:space="preserve">Salaries &amp; Wages </v>
          </cell>
        </row>
        <row r="517">
          <cell r="D517" t="str">
            <v xml:space="preserve">Utilities </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E517" t="str">
            <v xml:space="preserve">Utilities </v>
          </cell>
        </row>
        <row r="518">
          <cell r="B518">
            <v>1.1161252827919495E-2</v>
          </cell>
          <cell r="D518" t="str">
            <v>Depreciation</v>
          </cell>
          <cell r="E518">
            <v>11150.091575091576</v>
          </cell>
          <cell r="F518">
            <v>1672513.7362637364</v>
          </cell>
          <cell r="G518">
            <v>9308.7920489296648</v>
          </cell>
          <cell r="H518">
            <v>1582494.648318043</v>
          </cell>
          <cell r="I518">
            <v>9051.3678263455258</v>
          </cell>
          <cell r="J518">
            <v>1538732.5304787394</v>
          </cell>
          <cell r="K518">
            <v>8117.2666666666673</v>
          </cell>
          <cell r="L518">
            <v>1461108.0000000002</v>
          </cell>
          <cell r="M518">
            <v>11662.739463601532</v>
          </cell>
          <cell r="N518">
            <v>1516156.1302681991</v>
          </cell>
          <cell r="O518">
            <v>11261.468738438773</v>
          </cell>
          <cell r="P518">
            <v>1463990.9359970405</v>
          </cell>
          <cell r="Q518">
            <v>8117.2666666666673</v>
          </cell>
          <cell r="R518">
            <v>1379935.3333333335</v>
          </cell>
          <cell r="S518">
            <v>10680.614035087719</v>
          </cell>
          <cell r="T518">
            <v>1281673.6842105263</v>
          </cell>
          <cell r="U518">
            <v>9851.0517799352765</v>
          </cell>
          <cell r="V518">
            <v>1477657.7669902914</v>
          </cell>
          <cell r="W518">
            <v>10794.237588652482</v>
          </cell>
          <cell r="X518">
            <v>1727078.0141843972</v>
          </cell>
          <cell r="Y518">
            <v>10910.304659498208</v>
          </cell>
          <cell r="Z518">
            <v>1636545.6989247312</v>
          </cell>
          <cell r="AA518">
            <v>10591.423103688239</v>
          </cell>
          <cell r="AB518">
            <v>1694627.6965901183</v>
          </cell>
          <cell r="AC518">
            <v>10017.670747586497</v>
          </cell>
          <cell r="AE518" t="str">
            <v>Depreciation</v>
          </cell>
        </row>
        <row r="519">
          <cell r="B519">
            <v>3.3318563170053987E-3</v>
          </cell>
          <cell r="D519" t="str">
            <v xml:space="preserve">Other Factory overhead </v>
          </cell>
          <cell r="E519">
            <v>3328.5244606883934</v>
          </cell>
          <cell r="F519">
            <v>499278.66910325899</v>
          </cell>
          <cell r="G519">
            <v>2778.859870849943</v>
          </cell>
          <cell r="H519">
            <v>472406.17804449034</v>
          </cell>
          <cell r="I519">
            <v>2702.0136121556093</v>
          </cell>
          <cell r="J519">
            <v>459342.3140664536</v>
          </cell>
          <cell r="K519">
            <v>2423.1658073811504</v>
          </cell>
          <cell r="L519">
            <v>436169.84532860707</v>
          </cell>
          <cell r="M519">
            <v>3481.5600680763655</v>
          </cell>
          <cell r="N519">
            <v>452602.8088499275</v>
          </cell>
          <cell r="O519">
            <v>3361.7727627374452</v>
          </cell>
          <cell r="P519">
            <v>437030.45915586787</v>
          </cell>
          <cell r="Q519">
            <v>2423.1658073811504</v>
          </cell>
          <cell r="R519">
            <v>411938.18725479557</v>
          </cell>
          <cell r="S519">
            <v>3188.3760623436192</v>
          </cell>
          <cell r="T519">
            <v>382605.12748123432</v>
          </cell>
          <cell r="U519">
            <v>2940.735203132464</v>
          </cell>
          <cell r="V519">
            <v>441110.28046986961</v>
          </cell>
          <cell r="W519">
            <v>3222.2949566238703</v>
          </cell>
          <cell r="X519">
            <v>515567.19305981928</v>
          </cell>
          <cell r="Y519">
            <v>3256.9432894907936</v>
          </cell>
          <cell r="Z519">
            <v>488541.49342361902</v>
          </cell>
          <cell r="AA519">
            <v>3161.7507925119394</v>
          </cell>
          <cell r="AB519">
            <v>505880.12680191029</v>
          </cell>
          <cell r="AC519">
            <v>2990.4742842607898</v>
          </cell>
          <cell r="AE519" t="str">
            <v xml:space="preserve">Other Factory overhead </v>
          </cell>
        </row>
        <row r="520">
          <cell r="D520" t="str">
            <v>Running Royalty</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E520" t="str">
            <v>Running Royalty</v>
          </cell>
        </row>
        <row r="521">
          <cell r="E521">
            <v>19809.587842621411</v>
          </cell>
          <cell r="F521">
            <v>2971438.1763932118</v>
          </cell>
          <cell r="G521">
            <v>16538.279758518795</v>
          </cell>
          <cell r="H521">
            <v>2811507.5589481951</v>
          </cell>
          <cell r="I521">
            <v>16080.93214699865</v>
          </cell>
          <cell r="J521">
            <v>2733758.4649897702</v>
          </cell>
          <cell r="K521">
            <v>14421.379949428388</v>
          </cell>
          <cell r="L521">
            <v>2595848.3908971101</v>
          </cell>
          <cell r="M521">
            <v>20720.373490558028</v>
          </cell>
          <cell r="N521">
            <v>2693648.5537725436</v>
          </cell>
          <cell r="O521">
            <v>20007.463858807419</v>
          </cell>
          <cell r="P521">
            <v>2600970.3016449646</v>
          </cell>
          <cell r="Q521">
            <v>14421.379949428388</v>
          </cell>
          <cell r="R521">
            <v>2451634.5914028259</v>
          </cell>
          <cell r="S521">
            <v>18975.499933458406</v>
          </cell>
          <cell r="T521">
            <v>2277059.9920150088</v>
          </cell>
          <cell r="U521">
            <v>17501.674695908237</v>
          </cell>
          <cell r="V521">
            <v>2625251.2043862361</v>
          </cell>
          <cell r="W521">
            <v>19177.366954027111</v>
          </cell>
          <cell r="X521">
            <v>3068378.7126443381</v>
          </cell>
          <cell r="Y521">
            <v>19383.575200844611</v>
          </cell>
          <cell r="Z521">
            <v>2907536.2801266913</v>
          </cell>
          <cell r="AA521">
            <v>18817.040643826185</v>
          </cell>
          <cell r="AB521">
            <v>3010726.5030121896</v>
          </cell>
          <cell r="AC521">
            <v>17797.694962083195</v>
          </cell>
        </row>
        <row r="522">
          <cell r="B522">
            <v>7.7719016551574732E-2</v>
          </cell>
          <cell r="C522" t="str">
            <v>Gross Profit</v>
          </cell>
          <cell r="E522">
            <v>77641.297535023157</v>
          </cell>
          <cell r="F522">
            <v>11646194.630253464</v>
          </cell>
          <cell r="G522">
            <v>80912.605619125767</v>
          </cell>
          <cell r="H522">
            <v>13755142.95525136</v>
          </cell>
          <cell r="I522">
            <v>81369.953230645915</v>
          </cell>
          <cell r="J522">
            <v>13832892.049209785</v>
          </cell>
          <cell r="K522">
            <v>88893.257560953018</v>
          </cell>
          <cell r="L522">
            <v>16000786.36097154</v>
          </cell>
          <cell r="M522">
            <v>82594.264019823371</v>
          </cell>
          <cell r="N522">
            <v>10737254.322577026</v>
          </cell>
          <cell r="O522">
            <v>83307.17365157399</v>
          </cell>
          <cell r="P522">
            <v>10829932.574704604</v>
          </cell>
          <cell r="Q522">
            <v>89224.257560953018</v>
          </cell>
          <cell r="R522">
            <v>15168123.785362009</v>
          </cell>
          <cell r="S522">
            <v>84670.137576923007</v>
          </cell>
          <cell r="T522">
            <v>10160416.509230744</v>
          </cell>
          <cell r="U522">
            <v>86143.962814473169</v>
          </cell>
          <cell r="V522">
            <v>12921594.422170965</v>
          </cell>
          <cell r="W522">
            <v>84468.270556354299</v>
          </cell>
          <cell r="X522">
            <v>13514923.289016694</v>
          </cell>
          <cell r="Y522">
            <v>84262.062309536792</v>
          </cell>
          <cell r="Z522">
            <v>12639309.34643051</v>
          </cell>
          <cell r="AA522">
            <v>84828.596866555221</v>
          </cell>
          <cell r="AB522">
            <v>13572575.498648843</v>
          </cell>
          <cell r="AC522">
            <v>84119.100947732513</v>
          </cell>
          <cell r="AD522" t="str">
            <v>Gross Profit</v>
          </cell>
        </row>
        <row r="523">
          <cell r="E523">
            <v>9.1483086234914577</v>
          </cell>
          <cell r="F523">
            <v>9.1483086234914506</v>
          </cell>
          <cell r="G523">
            <v>9.533759883401089</v>
          </cell>
          <cell r="H523">
            <v>9.5337598834010766</v>
          </cell>
          <cell r="I523">
            <v>9.5876481777912712</v>
          </cell>
          <cell r="J523">
            <v>9.587648177791257</v>
          </cell>
          <cell r="K523">
            <v>10.474103093759833</v>
          </cell>
          <cell r="L523">
            <v>10.474103093759831</v>
          </cell>
          <cell r="M523">
            <v>9.7319061088931225</v>
          </cell>
          <cell r="N523">
            <v>9.7319061088931118</v>
          </cell>
          <cell r="O523">
            <v>9.8159067314866881</v>
          </cell>
          <cell r="P523">
            <v>9.8159067314866775</v>
          </cell>
          <cell r="Q523">
            <v>10.513104118349997</v>
          </cell>
          <cell r="R523">
            <v>10.513104118349995</v>
          </cell>
          <cell r="S523">
            <v>9.9765018661333453</v>
          </cell>
          <cell r="T523">
            <v>9.9765018661333311</v>
          </cell>
          <cell r="U523">
            <v>10.15015955293485</v>
          </cell>
          <cell r="V523">
            <v>10.150159552934843</v>
          </cell>
          <cell r="W523">
            <v>9.9527163053081384</v>
          </cell>
          <cell r="X523">
            <v>9.9527163053081438</v>
          </cell>
          <cell r="Y523">
            <v>9.9284192270458309</v>
          </cell>
          <cell r="Z523">
            <v>9.9284192270458238</v>
          </cell>
          <cell r="AA523">
            <v>9.9951727865305848</v>
          </cell>
          <cell r="AB523">
            <v>9.9951727865305902</v>
          </cell>
          <cell r="AC523">
            <v>9.9115743944561867</v>
          </cell>
        </row>
        <row r="524">
          <cell r="C524" t="str">
            <v>Other Expenses</v>
          </cell>
          <cell r="AD524" t="str">
            <v>Other Expenses</v>
          </cell>
        </row>
        <row r="525">
          <cell r="D525" t="str">
            <v>Selling Expenses</v>
          </cell>
          <cell r="E525">
            <v>5183.0082521448167</v>
          </cell>
          <cell r="F525">
            <v>777451.23782172252</v>
          </cell>
          <cell r="G525">
            <v>4427.3486746392564</v>
          </cell>
          <cell r="H525">
            <v>752649.27468867355</v>
          </cell>
          <cell r="I525">
            <v>4320.887144065181</v>
          </cell>
          <cell r="J525">
            <v>734550.81449108082</v>
          </cell>
          <cell r="K525">
            <v>3897.7185689144208</v>
          </cell>
          <cell r="L525">
            <v>701589.34240459569</v>
          </cell>
          <cell r="M525">
            <v>5409.2615187305564</v>
          </cell>
          <cell r="N525">
            <v>703203.99743497232</v>
          </cell>
          <cell r="O525">
            <v>5179.8400416559607</v>
          </cell>
          <cell r="P525">
            <v>673379.20541527495</v>
          </cell>
          <cell r="Q525">
            <v>3845.1336292747983</v>
          </cell>
          <cell r="R525">
            <v>653672.71697671572</v>
          </cell>
          <cell r="S525">
            <v>4967.5774890123712</v>
          </cell>
          <cell r="T525">
            <v>596109.29868148454</v>
          </cell>
          <cell r="U525">
            <v>4642.661605420024</v>
          </cell>
          <cell r="V525">
            <v>696399.24081300362</v>
          </cell>
          <cell r="W525">
            <v>5073.1110111757944</v>
          </cell>
          <cell r="X525">
            <v>811697.76178812713</v>
          </cell>
          <cell r="Y525">
            <v>5099.2966467698334</v>
          </cell>
          <cell r="Z525">
            <v>764894.49701547506</v>
          </cell>
          <cell r="AA525">
            <v>4893.3178190345943</v>
          </cell>
          <cell r="AB525">
            <v>782930.85104553506</v>
          </cell>
          <cell r="AC525">
            <v>4700.2870861829688</v>
          </cell>
          <cell r="AE525" t="str">
            <v>Selling Expenses</v>
          </cell>
        </row>
        <row r="526">
          <cell r="D526" t="str">
            <v>Advertisement Expenses</v>
          </cell>
          <cell r="E526">
            <v>800.32572918126152</v>
          </cell>
          <cell r="F526">
            <v>120048.85937718923</v>
          </cell>
          <cell r="G526">
            <v>969.71958993165515</v>
          </cell>
          <cell r="H526">
            <v>164852.33028838137</v>
          </cell>
          <cell r="I526">
            <v>7367.9708551430685</v>
          </cell>
          <cell r="J526">
            <v>1252555.0453743218</v>
          </cell>
          <cell r="K526">
            <v>6935.2770964018819</v>
          </cell>
          <cell r="L526">
            <v>1248349.8773523387</v>
          </cell>
          <cell r="M526">
            <v>7697.2629504339211</v>
          </cell>
          <cell r="N526">
            <v>1000644.1835564098</v>
          </cell>
          <cell r="O526">
            <v>799.8365151483406</v>
          </cell>
          <cell r="P526">
            <v>103978.74696928427</v>
          </cell>
          <cell r="Q526">
            <v>739.89139808437483</v>
          </cell>
          <cell r="R526">
            <v>125781.53767434372</v>
          </cell>
          <cell r="S526">
            <v>4684.9685429207811</v>
          </cell>
          <cell r="T526">
            <v>562196.22515049379</v>
          </cell>
          <cell r="U526">
            <v>5393.2109933565007</v>
          </cell>
          <cell r="V526">
            <v>808981.64900347509</v>
          </cell>
          <cell r="W526">
            <v>783.35612673520234</v>
          </cell>
          <cell r="X526">
            <v>125336.98027763238</v>
          </cell>
          <cell r="Y526">
            <v>8782.5333169589612</v>
          </cell>
          <cell r="Z526">
            <v>1317379.9975438442</v>
          </cell>
          <cell r="AA526">
            <v>1104.3291887822443</v>
          </cell>
          <cell r="AB526">
            <v>176692.67020515908</v>
          </cell>
          <cell r="AC526">
            <v>3808.04244715917</v>
          </cell>
        </row>
        <row r="527">
          <cell r="D527" t="str">
            <v>Administrative Expenses</v>
          </cell>
          <cell r="E527">
            <v>10560.726889052896</v>
          </cell>
          <cell r="F527">
            <v>1584109.0333579343</v>
          </cell>
          <cell r="G527">
            <v>9021.0198249495461</v>
          </cell>
          <cell r="H527">
            <v>1533573.3702414229</v>
          </cell>
          <cell r="I527">
            <v>8804.0973170376383</v>
          </cell>
          <cell r="J527">
            <v>1496696.5438963985</v>
          </cell>
          <cell r="K527">
            <v>7941.8629672567968</v>
          </cell>
          <cell r="L527">
            <v>1429535.3341062234</v>
          </cell>
          <cell r="M527">
            <v>11021.733092386507</v>
          </cell>
          <cell r="N527">
            <v>1432825.3020102459</v>
          </cell>
          <cell r="O527">
            <v>10554.271447719957</v>
          </cell>
          <cell r="P527">
            <v>1372055.2882035945</v>
          </cell>
          <cell r="Q527">
            <v>7834.7176263668644</v>
          </cell>
          <cell r="R527">
            <v>1331901.9964823669</v>
          </cell>
          <cell r="S527">
            <v>10121.772262268241</v>
          </cell>
          <cell r="T527">
            <v>1214612.671472189</v>
          </cell>
          <cell r="U527">
            <v>9459.7343604157559</v>
          </cell>
          <cell r="V527">
            <v>1418960.1540623633</v>
          </cell>
          <cell r="W527">
            <v>10336.803890810705</v>
          </cell>
          <cell r="X527">
            <v>1653888.6225297127</v>
          </cell>
          <cell r="Y527">
            <v>10390.158879356299</v>
          </cell>
          <cell r="Z527">
            <v>1558523.8319034448</v>
          </cell>
          <cell r="AA527">
            <v>9970.4632047953019</v>
          </cell>
          <cell r="AB527">
            <v>1595274.1127672484</v>
          </cell>
          <cell r="AC527">
            <v>9577.1501418658409</v>
          </cell>
          <cell r="AE527" t="str">
            <v>Administrative Expenses</v>
          </cell>
        </row>
        <row r="528">
          <cell r="D528" t="str">
            <v>Depreciation (Admin. &amp; Selling )</v>
          </cell>
          <cell r="E528">
            <v>2969.9882598191184</v>
          </cell>
          <cell r="F528">
            <v>445498.23897286778</v>
          </cell>
          <cell r="G528">
            <v>2536.9771657922738</v>
          </cell>
          <cell r="H528">
            <v>431286.11818468652</v>
          </cell>
          <cell r="I528">
            <v>2475.9721508385478</v>
          </cell>
          <cell r="J528">
            <v>420915.2656425531</v>
          </cell>
          <cell r="K528">
            <v>2233.4863898710532</v>
          </cell>
          <cell r="L528">
            <v>402027.55017678958</v>
          </cell>
          <cell r="M528">
            <v>3099.6368177250984</v>
          </cell>
          <cell r="N528">
            <v>402952.78630426276</v>
          </cell>
          <cell r="O528">
            <v>2968.1727990868981</v>
          </cell>
          <cell r="P528">
            <v>385862.46388129675</v>
          </cell>
          <cell r="Q528">
            <v>2203.3539560073127</v>
          </cell>
          <cell r="R528">
            <v>374570.17252124316</v>
          </cell>
          <cell r="S528">
            <v>2846.5412564224971</v>
          </cell>
          <cell r="T528">
            <v>341584.95077069965</v>
          </cell>
          <cell r="U528">
            <v>2660.3566484202443</v>
          </cell>
          <cell r="V528">
            <v>399053.49726303661</v>
          </cell>
          <cell r="W528">
            <v>2907.0145002598042</v>
          </cell>
          <cell r="X528">
            <v>465122.32004156866</v>
          </cell>
          <cell r="Y528">
            <v>2922.0194986134175</v>
          </cell>
          <cell r="Z528">
            <v>438302.92479201261</v>
          </cell>
          <cell r="AA528">
            <v>2803.9886812995901</v>
          </cell>
          <cell r="AB528">
            <v>448638.18900793442</v>
          </cell>
          <cell r="AC528">
            <v>2693.3774334559516</v>
          </cell>
          <cell r="AE528" t="str">
            <v>Depreciation (Admin. &amp; Selling )</v>
          </cell>
        </row>
        <row r="529">
          <cell r="D529" t="str">
            <v>Financial Charges -Capital Exp.</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E529" t="str">
            <v>Financial Charges -Capital Exp.</v>
          </cell>
        </row>
        <row r="530">
          <cell r="D530" t="str">
            <v>Financial  Charges -Working Capital</v>
          </cell>
          <cell r="E530">
            <v>530.11444507895521</v>
          </cell>
          <cell r="F530">
            <v>79517.166761843284</v>
          </cell>
          <cell r="G530">
            <v>458.80097155251627</v>
          </cell>
          <cell r="H530">
            <v>77996.16516392777</v>
          </cell>
          <cell r="I530">
            <v>448.49087868071882</v>
          </cell>
          <cell r="J530">
            <v>76243.449375722194</v>
          </cell>
          <cell r="K530">
            <v>407.98094465914818</v>
          </cell>
          <cell r="L530">
            <v>73436.570038646678</v>
          </cell>
          <cell r="M530">
            <v>548.85949175372707</v>
          </cell>
          <cell r="N530">
            <v>71351.733927984518</v>
          </cell>
          <cell r="O530">
            <v>527.77239945924691</v>
          </cell>
          <cell r="P530">
            <v>68610.411929702095</v>
          </cell>
          <cell r="Q530">
            <v>396.96132884259964</v>
          </cell>
          <cell r="R530">
            <v>67483.425903241936</v>
          </cell>
          <cell r="S530">
            <v>498.98402076239711</v>
          </cell>
          <cell r="T530">
            <v>59878.08249148765</v>
          </cell>
          <cell r="U530">
            <v>470.64800851302482</v>
          </cell>
          <cell r="V530">
            <v>70597.201276953725</v>
          </cell>
          <cell r="W530">
            <v>511.61704210669683</v>
          </cell>
          <cell r="X530">
            <v>81858.726737071498</v>
          </cell>
          <cell r="Y530">
            <v>513.76394785157731</v>
          </cell>
          <cell r="Z530">
            <v>77064.592177736602</v>
          </cell>
          <cell r="AA530">
            <v>495.30468493193735</v>
          </cell>
          <cell r="AB530">
            <v>79248.749589109968</v>
          </cell>
          <cell r="AC530">
            <v>480.04688878990646</v>
          </cell>
          <cell r="AE530" t="str">
            <v>Financial  Charges -Working Capital</v>
          </cell>
        </row>
        <row r="531">
          <cell r="D531" t="str">
            <v>Other Expenses (Charity &amp; Donation)</v>
          </cell>
          <cell r="E531">
            <v>368.13503130483002</v>
          </cell>
          <cell r="F531">
            <v>55220.254695724507</v>
          </cell>
          <cell r="G531">
            <v>318.61178580035858</v>
          </cell>
          <cell r="H531">
            <v>54164.003586060957</v>
          </cell>
          <cell r="I531">
            <v>311.4519990838325</v>
          </cell>
          <cell r="J531">
            <v>52946.839844251524</v>
          </cell>
          <cell r="K531">
            <v>283.32010045774183</v>
          </cell>
          <cell r="L531">
            <v>50997.618082393528</v>
          </cell>
          <cell r="M531">
            <v>381.15242482897719</v>
          </cell>
          <cell r="N531">
            <v>49549.815227767038</v>
          </cell>
          <cell r="O531">
            <v>366.50861073558809</v>
          </cell>
          <cell r="P531">
            <v>47646.119395626454</v>
          </cell>
          <cell r="Q531">
            <v>275.66758947402758</v>
          </cell>
          <cell r="R531">
            <v>46863.490210584685</v>
          </cell>
          <cell r="S531">
            <v>346.51668108499797</v>
          </cell>
          <cell r="T531">
            <v>41582.001730199758</v>
          </cell>
          <cell r="U531">
            <v>326.83889480071173</v>
          </cell>
          <cell r="V531">
            <v>49025.834220106757</v>
          </cell>
          <cell r="W531">
            <v>355.28961257409514</v>
          </cell>
          <cell r="X531">
            <v>56846.338011855223</v>
          </cell>
          <cell r="Y531">
            <v>356.78051934137312</v>
          </cell>
          <cell r="Z531">
            <v>53517.077901205965</v>
          </cell>
          <cell r="AA531">
            <v>343.96158675828985</v>
          </cell>
          <cell r="AB531">
            <v>55033.853881326373</v>
          </cell>
          <cell r="AC531">
            <v>333.36589499299072</v>
          </cell>
          <cell r="AE531" t="str">
            <v>Other Expenses (Charity &amp; Donation)</v>
          </cell>
        </row>
        <row r="532">
          <cell r="D532" t="str">
            <v>Other Expenses ( W.P.P.F.)</v>
          </cell>
          <cell r="E532">
            <v>3573.7075858361454</v>
          </cell>
          <cell r="F532">
            <v>536056.13787542179</v>
          </cell>
          <cell r="G532">
            <v>3260.1003648049996</v>
          </cell>
          <cell r="H532">
            <v>554217.06201684987</v>
          </cell>
          <cell r="I532">
            <v>2868.2077932472907</v>
          </cell>
          <cell r="J532">
            <v>487595.3248520394</v>
          </cell>
          <cell r="K532">
            <v>2950.3710885468208</v>
          </cell>
          <cell r="L532">
            <v>531066.79593842779</v>
          </cell>
          <cell r="M532">
            <v>2984.5209973853607</v>
          </cell>
          <cell r="N532">
            <v>387987.72966009687</v>
          </cell>
          <cell r="O532">
            <v>3261.9142882485439</v>
          </cell>
          <cell r="P532">
            <v>424048.85747231072</v>
          </cell>
          <cell r="Q532">
            <v>3221.4233012482478</v>
          </cell>
          <cell r="R532">
            <v>547641.96121220209</v>
          </cell>
          <cell r="S532">
            <v>2697.4681580678207</v>
          </cell>
          <cell r="T532">
            <v>323696.17896813847</v>
          </cell>
          <cell r="U532">
            <v>2877.5317129664104</v>
          </cell>
          <cell r="V532">
            <v>431629.75694496155</v>
          </cell>
          <cell r="W532">
            <v>3280.2679674234987</v>
          </cell>
          <cell r="X532">
            <v>524842.87478775973</v>
          </cell>
          <cell r="Y532">
            <v>2911.8557735997142</v>
          </cell>
          <cell r="Z532">
            <v>436778.36603995715</v>
          </cell>
          <cell r="AA532">
            <v>3464.9058265788067</v>
          </cell>
          <cell r="AB532">
            <v>554384.93225260905</v>
          </cell>
          <cell r="AC532">
            <v>3119.5358576199865</v>
          </cell>
          <cell r="AE532" t="str">
            <v>Other Expenses ( W.P.P.F.)</v>
          </cell>
        </row>
        <row r="533">
          <cell r="D533" t="str">
            <v>Workers Welfare Fund</v>
          </cell>
          <cell r="E533">
            <v>1499.0267372593985</v>
          </cell>
          <cell r="F533">
            <v>224854.01058890976</v>
          </cell>
          <cell r="G533">
            <v>1367.4811090758005</v>
          </cell>
          <cell r="H533">
            <v>232471.78854288609</v>
          </cell>
          <cell r="I533">
            <v>1203.0979219267881</v>
          </cell>
          <cell r="J533">
            <v>204526.64672755398</v>
          </cell>
          <cell r="K533">
            <v>1237.5621229049211</v>
          </cell>
          <cell r="L533">
            <v>222761.1821228858</v>
          </cell>
          <cell r="M533">
            <v>1251.8866374865934</v>
          </cell>
          <cell r="N533">
            <v>162745.26287325713</v>
          </cell>
          <cell r="O533">
            <v>1368.2419770751833</v>
          </cell>
          <cell r="P533">
            <v>177871.45701977384</v>
          </cell>
          <cell r="Q533">
            <v>1351.2576349952574</v>
          </cell>
          <cell r="R533">
            <v>229713.79794919374</v>
          </cell>
          <cell r="S533">
            <v>1131.4795054513236</v>
          </cell>
          <cell r="T533">
            <v>135777.54065415883</v>
          </cell>
          <cell r="U533">
            <v>1207.0089316049207</v>
          </cell>
          <cell r="V533">
            <v>181051.3397407381</v>
          </cell>
          <cell r="W533">
            <v>1375.9406080206418</v>
          </cell>
          <cell r="X533">
            <v>220150.49728330268</v>
          </cell>
          <cell r="Y533">
            <v>1221.4064958669101</v>
          </cell>
          <cell r="Z533">
            <v>183210.9743800365</v>
          </cell>
          <cell r="AA533">
            <v>1453.3887710099996</v>
          </cell>
          <cell r="AB533">
            <v>232542.20336159994</v>
          </cell>
          <cell r="AC533">
            <v>1308.5199463284221</v>
          </cell>
          <cell r="AE533" t="str">
            <v>Workers Welfare Fund</v>
          </cell>
        </row>
        <row r="534">
          <cell r="E534">
            <v>25485.032929677422</v>
          </cell>
          <cell r="F534">
            <v>3822754.9394516139</v>
          </cell>
          <cell r="G534">
            <v>22360.059486546405</v>
          </cell>
          <cell r="H534">
            <v>3801210.112712889</v>
          </cell>
          <cell r="I534">
            <v>27800.176060023059</v>
          </cell>
          <cell r="J534">
            <v>4726029.9302039212</v>
          </cell>
          <cell r="K534">
            <v>25887.579279012789</v>
          </cell>
          <cell r="L534">
            <v>4659764.2702223007</v>
          </cell>
          <cell r="M534">
            <v>32394.313930730743</v>
          </cell>
          <cell r="N534">
            <v>4211260.8109949967</v>
          </cell>
          <cell r="O534">
            <v>25026.558079129718</v>
          </cell>
          <cell r="P534">
            <v>3253452.550286863</v>
          </cell>
          <cell r="Q534">
            <v>19868.406464293483</v>
          </cell>
          <cell r="R534">
            <v>3377629.0989298923</v>
          </cell>
          <cell r="S534">
            <v>27295.30791599043</v>
          </cell>
          <cell r="T534">
            <v>3275436.9499188517</v>
          </cell>
          <cell r="U534">
            <v>27037.991155497592</v>
          </cell>
          <cell r="V534">
            <v>4055698.673324639</v>
          </cell>
          <cell r="W534">
            <v>24623.40075910644</v>
          </cell>
          <cell r="X534">
            <v>3939744.1214570296</v>
          </cell>
          <cell r="Y534">
            <v>32197.815078358082</v>
          </cell>
          <cell r="Z534">
            <v>4829672.2617537128</v>
          </cell>
          <cell r="AA534">
            <v>24529.659763190764</v>
          </cell>
          <cell r="AB534">
            <v>3924745.5621105218</v>
          </cell>
          <cell r="AC534">
            <v>26020.325696395241</v>
          </cell>
        </row>
        <row r="535">
          <cell r="D535" t="str">
            <v>Operating Profit</v>
          </cell>
          <cell r="E535">
            <v>52156.264605345736</v>
          </cell>
          <cell r="F535">
            <v>7823439.6908018496</v>
          </cell>
          <cell r="G535">
            <v>58552.546132579359</v>
          </cell>
          <cell r="H535">
            <v>9953932.8425384723</v>
          </cell>
          <cell r="I535">
            <v>53569.777170622852</v>
          </cell>
          <cell r="J535">
            <v>9106862.1190058626</v>
          </cell>
          <cell r="K535">
            <v>63005.678281940229</v>
          </cell>
          <cell r="L535">
            <v>11341022.09074924</v>
          </cell>
          <cell r="M535">
            <v>50199.950089092628</v>
          </cell>
          <cell r="N535">
            <v>6525993.5115820291</v>
          </cell>
          <cell r="O535">
            <v>58280.615572444272</v>
          </cell>
          <cell r="P535">
            <v>7576480.0244177412</v>
          </cell>
          <cell r="Q535">
            <v>69355.851096659535</v>
          </cell>
          <cell r="R535">
            <v>11790494.686432116</v>
          </cell>
          <cell r="S535">
            <v>57374.829660932577</v>
          </cell>
          <cell r="T535">
            <v>6884979.5593118928</v>
          </cell>
          <cell r="U535">
            <v>59105.971658975577</v>
          </cell>
          <cell r="V535">
            <v>8865895.748846326</v>
          </cell>
          <cell r="W535">
            <v>59844.869797247855</v>
          </cell>
          <cell r="X535">
            <v>9575179.1675596647</v>
          </cell>
          <cell r="Y535">
            <v>52064.247231178713</v>
          </cell>
          <cell r="Z535">
            <v>7809637.0846767975</v>
          </cell>
          <cell r="AA535">
            <v>60298.937103364457</v>
          </cell>
          <cell r="AB535">
            <v>9647829.93653832</v>
          </cell>
          <cell r="AC535">
            <v>58098.775251337269</v>
          </cell>
          <cell r="AE535" t="str">
            <v>Operating Profit</v>
          </cell>
        </row>
        <row r="537">
          <cell r="C537" t="str">
            <v>Other Income</v>
          </cell>
          <cell r="AD537" t="str">
            <v>Other Income</v>
          </cell>
        </row>
        <row r="538">
          <cell r="D538" t="str">
            <v>H.D</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E538" t="str">
            <v>H.D</v>
          </cell>
        </row>
        <row r="539">
          <cell r="D539" t="str">
            <v>Others</v>
          </cell>
          <cell r="E539">
            <v>18021.978021978022</v>
          </cell>
          <cell r="F539">
            <v>2703296.7032967033</v>
          </cell>
          <cell r="G539">
            <v>15045.871559633028</v>
          </cell>
          <cell r="H539">
            <v>2557798</v>
          </cell>
          <cell r="I539">
            <v>14629.794826048172</v>
          </cell>
          <cell r="J539">
            <v>2487065.1204281892</v>
          </cell>
          <cell r="K539">
            <v>5120</v>
          </cell>
          <cell r="L539">
            <v>921600</v>
          </cell>
          <cell r="M539">
            <v>7356.3218390804595</v>
          </cell>
          <cell r="N539">
            <v>956321.83908045979</v>
          </cell>
          <cell r="O539">
            <v>7103.2186459489458</v>
          </cell>
          <cell r="P539">
            <v>923418.42397336289</v>
          </cell>
          <cell r="Q539">
            <v>5120</v>
          </cell>
          <cell r="R539">
            <v>870400</v>
          </cell>
          <cell r="S539">
            <v>6736.8421052631575</v>
          </cell>
          <cell r="T539">
            <v>808421.05263157887</v>
          </cell>
          <cell r="U539">
            <v>6213.5922330097092</v>
          </cell>
          <cell r="V539">
            <v>932038.8349514564</v>
          </cell>
          <cell r="W539">
            <v>6808.510638297872</v>
          </cell>
          <cell r="X539">
            <v>1089361.7021276595</v>
          </cell>
          <cell r="Y539">
            <v>6881.7204301075271</v>
          </cell>
          <cell r="Z539">
            <v>1032258.0645161291</v>
          </cell>
          <cell r="AA539">
            <v>6680.5845511482257</v>
          </cell>
          <cell r="AB539">
            <v>1068893.5281837161</v>
          </cell>
          <cell r="AC539">
            <v>8886.3441680376382</v>
          </cell>
          <cell r="AE539" t="str">
            <v>Others</v>
          </cell>
        </row>
        <row r="540">
          <cell r="E540">
            <v>18021.978021978022</v>
          </cell>
          <cell r="F540">
            <v>2703296.7032967033</v>
          </cell>
          <cell r="G540">
            <v>15045.871559633028</v>
          </cell>
          <cell r="H540">
            <v>2557798</v>
          </cell>
          <cell r="I540">
            <v>14629.794826048172</v>
          </cell>
          <cell r="J540">
            <v>2487065.1204281892</v>
          </cell>
          <cell r="K540">
            <v>5120</v>
          </cell>
          <cell r="L540">
            <v>921600</v>
          </cell>
          <cell r="M540">
            <v>7356.3218390804595</v>
          </cell>
          <cell r="N540">
            <v>956321.83908045979</v>
          </cell>
          <cell r="O540">
            <v>7103.2186459489458</v>
          </cell>
          <cell r="P540">
            <v>923418.42397336289</v>
          </cell>
          <cell r="Q540">
            <v>5120</v>
          </cell>
          <cell r="R540">
            <v>870400</v>
          </cell>
          <cell r="S540">
            <v>6736.8421052631575</v>
          </cell>
          <cell r="T540">
            <v>808421.05263157887</v>
          </cell>
          <cell r="U540">
            <v>6213.5922330097092</v>
          </cell>
          <cell r="V540">
            <v>932038.8349514564</v>
          </cell>
          <cell r="W540">
            <v>6808.510638297872</v>
          </cell>
          <cell r="X540">
            <v>1089361.7021276595</v>
          </cell>
          <cell r="Y540">
            <v>6881.7204301075271</v>
          </cell>
          <cell r="Z540">
            <v>1032258.0645161291</v>
          </cell>
          <cell r="AA540">
            <v>6680.5845511482257</v>
          </cell>
          <cell r="AB540">
            <v>1068893.5281837161</v>
          </cell>
          <cell r="AC540">
            <v>8886.3441680376382</v>
          </cell>
        </row>
        <row r="542">
          <cell r="C542" t="str">
            <v>Profit / (Loss) before tax</v>
          </cell>
          <cell r="E542">
            <v>70178.242627323751</v>
          </cell>
          <cell r="F542">
            <v>10526736.394098554</v>
          </cell>
          <cell r="G542">
            <v>73598.417692212388</v>
          </cell>
          <cell r="H542">
            <v>12511730.842538472</v>
          </cell>
          <cell r="I542">
            <v>68199.571996671031</v>
          </cell>
          <cell r="J542">
            <v>11593927.239434052</v>
          </cell>
          <cell r="K542">
            <v>68125.678281940229</v>
          </cell>
          <cell r="L542">
            <v>12262622.09074924</v>
          </cell>
          <cell r="M542">
            <v>57556.27192817309</v>
          </cell>
          <cell r="N542">
            <v>7482315.3506624885</v>
          </cell>
          <cell r="O542">
            <v>65383.834218393218</v>
          </cell>
          <cell r="P542">
            <v>8499898.4483911041</v>
          </cell>
          <cell r="Q542">
            <v>74475.851096659535</v>
          </cell>
          <cell r="R542">
            <v>12660894.686432116</v>
          </cell>
          <cell r="S542">
            <v>64111.671766195737</v>
          </cell>
          <cell r="T542">
            <v>7693400.6119434722</v>
          </cell>
          <cell r="U542">
            <v>65319.563891985286</v>
          </cell>
          <cell r="V542">
            <v>9797934.5837977827</v>
          </cell>
          <cell r="W542">
            <v>66653.380435545725</v>
          </cell>
          <cell r="X542">
            <v>10664540.869687324</v>
          </cell>
          <cell r="Y542">
            <v>58945.967661286239</v>
          </cell>
          <cell r="Z542">
            <v>8841895.1491929274</v>
          </cell>
          <cell r="AA542">
            <v>66979.521654512675</v>
          </cell>
          <cell r="AB542">
            <v>10716723.464722035</v>
          </cell>
          <cell r="AC542">
            <v>66985.119419374911</v>
          </cell>
          <cell r="AD542" t="str">
            <v>Profit before tax</v>
          </cell>
        </row>
        <row r="544">
          <cell r="C544" t="str">
            <v>Taxation</v>
          </cell>
          <cell r="AD544" t="str">
            <v>Taxation</v>
          </cell>
        </row>
        <row r="545">
          <cell r="D545" t="str">
            <v>Current</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E545" t="str">
            <v>Current</v>
          </cell>
        </row>
        <row r="546">
          <cell r="D546" t="str">
            <v>Deferred</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E546" t="str">
            <v>Deferred</v>
          </cell>
        </row>
        <row r="547">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row>
        <row r="549">
          <cell r="C549" t="str">
            <v>Net Profit after taxation</v>
          </cell>
          <cell r="E549">
            <v>70178.242627323751</v>
          </cell>
          <cell r="F549">
            <v>10526736.394098554</v>
          </cell>
          <cell r="G549">
            <v>73598.417692212388</v>
          </cell>
          <cell r="H549">
            <v>12511730.842538472</v>
          </cell>
          <cell r="I549">
            <v>68199.571996671031</v>
          </cell>
          <cell r="J549">
            <v>11593927.239434052</v>
          </cell>
          <cell r="K549">
            <v>68125.678281940229</v>
          </cell>
          <cell r="L549">
            <v>12262622.09074924</v>
          </cell>
          <cell r="M549">
            <v>57556.27192817309</v>
          </cell>
          <cell r="N549">
            <v>7482315.3506624885</v>
          </cell>
          <cell r="O549">
            <v>65383.834218393218</v>
          </cell>
          <cell r="P549">
            <v>8499898.4483911041</v>
          </cell>
          <cell r="Q549">
            <v>74475.851096659535</v>
          </cell>
          <cell r="R549">
            <v>12660894.686432116</v>
          </cell>
          <cell r="S549">
            <v>64111.671766195737</v>
          </cell>
          <cell r="T549">
            <v>7693400.6119434722</v>
          </cell>
          <cell r="U549">
            <v>65319.563891985286</v>
          </cell>
          <cell r="V549">
            <v>9797934.5837977827</v>
          </cell>
          <cell r="W549">
            <v>66653.380435545725</v>
          </cell>
          <cell r="X549">
            <v>10664540.869687324</v>
          </cell>
          <cell r="Y549">
            <v>58945.967661286239</v>
          </cell>
          <cell r="Z549">
            <v>8841895.1491929274</v>
          </cell>
          <cell r="AA549">
            <v>66979.521654512675</v>
          </cell>
          <cell r="AB549">
            <v>10716723.464722035</v>
          </cell>
          <cell r="AC549">
            <v>66985.119419374911</v>
          </cell>
          <cell r="AD549" t="str">
            <v>Net Profit after taxation</v>
          </cell>
        </row>
        <row r="551">
          <cell r="AC551" t="str">
            <v>2.0D SALOON</v>
          </cell>
        </row>
        <row r="552">
          <cell r="E552">
            <v>37438</v>
          </cell>
          <cell r="G552">
            <v>37469</v>
          </cell>
          <cell r="I552">
            <v>37500</v>
          </cell>
          <cell r="K552">
            <v>37531</v>
          </cell>
          <cell r="M552">
            <v>37562</v>
          </cell>
          <cell r="O552">
            <v>37593</v>
          </cell>
          <cell r="Q552">
            <v>37624</v>
          </cell>
          <cell r="S552">
            <v>37655</v>
          </cell>
          <cell r="U552">
            <v>37686</v>
          </cell>
          <cell r="W552">
            <v>37717</v>
          </cell>
          <cell r="Y552">
            <v>37748</v>
          </cell>
          <cell r="AA552">
            <v>37779</v>
          </cell>
          <cell r="AC552" t="str">
            <v>Yearly</v>
          </cell>
        </row>
        <row r="553">
          <cell r="D553" t="str">
            <v>2.0D SALOON</v>
          </cell>
          <cell r="E553" t="str">
            <v>Per Unit</v>
          </cell>
          <cell r="F553" t="str">
            <v>Total</v>
          </cell>
          <cell r="G553" t="str">
            <v>Per Unit</v>
          </cell>
          <cell r="H553" t="str">
            <v>Total</v>
          </cell>
          <cell r="I553" t="str">
            <v>Per Unit</v>
          </cell>
          <cell r="J553" t="str">
            <v>Total</v>
          </cell>
          <cell r="K553" t="str">
            <v>Per Unit</v>
          </cell>
          <cell r="L553" t="str">
            <v>Total</v>
          </cell>
          <cell r="M553" t="str">
            <v>Per Unit</v>
          </cell>
          <cell r="N553" t="str">
            <v>Total</v>
          </cell>
          <cell r="O553" t="str">
            <v>Per Unit</v>
          </cell>
          <cell r="P553" t="str">
            <v>Total</v>
          </cell>
          <cell r="Q553" t="str">
            <v>Per Unit</v>
          </cell>
          <cell r="R553" t="str">
            <v>Total</v>
          </cell>
          <cell r="S553" t="str">
            <v>Per Unit</v>
          </cell>
          <cell r="T553" t="str">
            <v>Total</v>
          </cell>
          <cell r="U553" t="str">
            <v>Per Unit</v>
          </cell>
          <cell r="V553" t="str">
            <v>Total</v>
          </cell>
          <cell r="W553" t="str">
            <v>Per Unit</v>
          </cell>
          <cell r="X553" t="str">
            <v>Total</v>
          </cell>
          <cell r="Y553" t="str">
            <v>Per Unit</v>
          </cell>
          <cell r="Z553" t="str">
            <v>Total</v>
          </cell>
          <cell r="AA553" t="str">
            <v>Per Unit</v>
          </cell>
          <cell r="AB553" t="str">
            <v>Total</v>
          </cell>
          <cell r="AC553" t="str">
            <v>Average</v>
          </cell>
          <cell r="AD553">
            <v>0</v>
          </cell>
          <cell r="AE553" t="str">
            <v>2.0DG</v>
          </cell>
        </row>
        <row r="555">
          <cell r="C555" t="str">
            <v>Sales Units</v>
          </cell>
          <cell r="E555">
            <v>240</v>
          </cell>
          <cell r="F555">
            <v>240</v>
          </cell>
          <cell r="G555">
            <v>260</v>
          </cell>
          <cell r="H555">
            <v>260</v>
          </cell>
          <cell r="I555">
            <v>260</v>
          </cell>
          <cell r="J555">
            <v>260</v>
          </cell>
          <cell r="K555">
            <v>290</v>
          </cell>
          <cell r="L555">
            <v>290</v>
          </cell>
          <cell r="M555">
            <v>200</v>
          </cell>
          <cell r="N555">
            <v>200</v>
          </cell>
          <cell r="O555">
            <v>210</v>
          </cell>
          <cell r="P555">
            <v>210</v>
          </cell>
          <cell r="Q555">
            <v>270</v>
          </cell>
          <cell r="R555">
            <v>270</v>
          </cell>
          <cell r="S555">
            <v>200</v>
          </cell>
          <cell r="T555">
            <v>200</v>
          </cell>
          <cell r="U555">
            <v>240</v>
          </cell>
          <cell r="V555">
            <v>240</v>
          </cell>
          <cell r="W555">
            <v>260</v>
          </cell>
          <cell r="X555">
            <v>260</v>
          </cell>
          <cell r="Y555">
            <v>250</v>
          </cell>
          <cell r="Z555">
            <v>250</v>
          </cell>
          <cell r="AA555">
            <v>260</v>
          </cell>
          <cell r="AB555">
            <v>260</v>
          </cell>
          <cell r="AC555">
            <v>2940</v>
          </cell>
          <cell r="AD555" t="str">
            <v>Sales Units</v>
          </cell>
        </row>
        <row r="557">
          <cell r="C557" t="str">
            <v>Selling Price</v>
          </cell>
          <cell r="E557">
            <v>1189000</v>
          </cell>
          <cell r="F557">
            <v>285360000</v>
          </cell>
          <cell r="G557">
            <v>1189000</v>
          </cell>
          <cell r="H557">
            <v>309140000</v>
          </cell>
          <cell r="I557">
            <v>1189000</v>
          </cell>
          <cell r="J557">
            <v>309140000</v>
          </cell>
          <cell r="K557">
            <v>1189000</v>
          </cell>
          <cell r="L557">
            <v>344810000</v>
          </cell>
          <cell r="M557">
            <v>1189000</v>
          </cell>
          <cell r="N557">
            <v>237800000</v>
          </cell>
          <cell r="O557">
            <v>1189000</v>
          </cell>
          <cell r="P557">
            <v>249690000</v>
          </cell>
          <cell r="Q557">
            <v>1189000</v>
          </cell>
          <cell r="R557">
            <v>321030000</v>
          </cell>
          <cell r="S557">
            <v>1189000</v>
          </cell>
          <cell r="T557">
            <v>237800000</v>
          </cell>
          <cell r="U557">
            <v>1189000</v>
          </cell>
          <cell r="V557">
            <v>285360000</v>
          </cell>
          <cell r="W557">
            <v>1189000</v>
          </cell>
          <cell r="X557">
            <v>309140000</v>
          </cell>
          <cell r="Y557">
            <v>1189000</v>
          </cell>
          <cell r="Z557">
            <v>297250000</v>
          </cell>
          <cell r="AA557">
            <v>1189000</v>
          </cell>
          <cell r="AB557">
            <v>309140000</v>
          </cell>
          <cell r="AC557">
            <v>1189000</v>
          </cell>
          <cell r="AD557" t="str">
            <v>Selling Price</v>
          </cell>
        </row>
        <row r="558">
          <cell r="C558" t="str">
            <v>Less: Dealer commission</v>
          </cell>
          <cell r="E558">
            <v>-35000</v>
          </cell>
          <cell r="F558">
            <v>-8400000</v>
          </cell>
          <cell r="G558">
            <v>-35000</v>
          </cell>
          <cell r="H558">
            <v>-9100000</v>
          </cell>
          <cell r="I558">
            <v>-35000</v>
          </cell>
          <cell r="J558">
            <v>-9100000</v>
          </cell>
          <cell r="K558">
            <v>-35000</v>
          </cell>
          <cell r="L558">
            <v>-10150000</v>
          </cell>
          <cell r="M558">
            <v>-35000</v>
          </cell>
          <cell r="N558">
            <v>-7000000</v>
          </cell>
          <cell r="O558">
            <v>-35000</v>
          </cell>
          <cell r="P558">
            <v>-7350000</v>
          </cell>
          <cell r="Q558">
            <v>-35000</v>
          </cell>
          <cell r="R558">
            <v>-9450000</v>
          </cell>
          <cell r="S558">
            <v>-35000</v>
          </cell>
          <cell r="T558">
            <v>-7000000</v>
          </cell>
          <cell r="U558">
            <v>-35000</v>
          </cell>
          <cell r="V558">
            <v>-8400000</v>
          </cell>
          <cell r="W558">
            <v>-35000</v>
          </cell>
          <cell r="X558">
            <v>-9100000</v>
          </cell>
          <cell r="Y558">
            <v>-35000</v>
          </cell>
          <cell r="Z558">
            <v>-8750000</v>
          </cell>
          <cell r="AA558">
            <v>-35000</v>
          </cell>
          <cell r="AB558">
            <v>-9100000</v>
          </cell>
          <cell r="AC558">
            <v>-35000</v>
          </cell>
          <cell r="AD558" t="str">
            <v>Less: Dealer commission</v>
          </cell>
        </row>
        <row r="559">
          <cell r="D559" t="str">
            <v xml:space="preserve">  Sales tax</v>
          </cell>
          <cell r="E559">
            <v>-155086.95652173914</v>
          </cell>
          <cell r="F559">
            <v>-37220869.565217391</v>
          </cell>
          <cell r="G559">
            <v>-155086.95652173914</v>
          </cell>
          <cell r="H559">
            <v>-40322608.695652172</v>
          </cell>
          <cell r="I559">
            <v>-155086.95652173914</v>
          </cell>
          <cell r="J559">
            <v>-40322608.695652172</v>
          </cell>
          <cell r="K559">
            <v>-155086.95652173914</v>
          </cell>
          <cell r="L559">
            <v>-44975217.391304351</v>
          </cell>
          <cell r="M559">
            <v>-155086.95652173914</v>
          </cell>
          <cell r="N559">
            <v>-31017391.304347828</v>
          </cell>
          <cell r="O559">
            <v>-155086.95652173914</v>
          </cell>
          <cell r="P559">
            <v>-32568260.869565219</v>
          </cell>
          <cell r="Q559">
            <v>-155086.95652173914</v>
          </cell>
          <cell r="R559">
            <v>-41873478.26086957</v>
          </cell>
          <cell r="S559">
            <v>-155086.95652173914</v>
          </cell>
          <cell r="T559">
            <v>-31017391.304347828</v>
          </cell>
          <cell r="U559">
            <v>-155086.95652173914</v>
          </cell>
          <cell r="V559">
            <v>-37220869.565217391</v>
          </cell>
          <cell r="W559">
            <v>-155086.95652173914</v>
          </cell>
          <cell r="X559">
            <v>-40322608.695652172</v>
          </cell>
          <cell r="Y559">
            <v>-155086.95652173914</v>
          </cell>
          <cell r="Z559">
            <v>-38771739.130434781</v>
          </cell>
          <cell r="AA559">
            <v>-155086.95652173914</v>
          </cell>
          <cell r="AB559">
            <v>-40322608.695652172</v>
          </cell>
          <cell r="AC559">
            <v>-155086.95652173914</v>
          </cell>
          <cell r="AE559" t="str">
            <v xml:space="preserve">  Sales tax</v>
          </cell>
        </row>
        <row r="560">
          <cell r="B560">
            <v>0.84012871612974005</v>
          </cell>
          <cell r="C560" t="str">
            <v>Net Sales</v>
          </cell>
          <cell r="E560">
            <v>998913.04347826086</v>
          </cell>
          <cell r="F560">
            <v>239739130.43478262</v>
          </cell>
          <cell r="G560">
            <v>998913.04347826086</v>
          </cell>
          <cell r="H560">
            <v>259717391.30434781</v>
          </cell>
          <cell r="I560">
            <v>998913.04347826086</v>
          </cell>
          <cell r="J560">
            <v>259717391.30434781</v>
          </cell>
          <cell r="K560">
            <v>998913.04347826086</v>
          </cell>
          <cell r="L560">
            <v>289684782.60869563</v>
          </cell>
          <cell r="M560">
            <v>998913.04347826086</v>
          </cell>
          <cell r="N560">
            <v>199782608.69565219</v>
          </cell>
          <cell r="O560">
            <v>998913.04347826086</v>
          </cell>
          <cell r="P560">
            <v>209771739.13043478</v>
          </cell>
          <cell r="Q560">
            <v>998913.04347826086</v>
          </cell>
          <cell r="R560">
            <v>269706521.73913044</v>
          </cell>
          <cell r="S560">
            <v>998913.04347826086</v>
          </cell>
          <cell r="T560">
            <v>199782608.69565219</v>
          </cell>
          <cell r="U560">
            <v>998913.04347826086</v>
          </cell>
          <cell r="V560">
            <v>239739130.43478262</v>
          </cell>
          <cell r="W560">
            <v>998913.04347826086</v>
          </cell>
          <cell r="X560">
            <v>259717391.30434781</v>
          </cell>
          <cell r="Y560">
            <v>998913.04347826086</v>
          </cell>
          <cell r="Z560">
            <v>249728260.86956522</v>
          </cell>
          <cell r="AA560">
            <v>998913.04347826086</v>
          </cell>
          <cell r="AB560">
            <v>259717391.30434781</v>
          </cell>
          <cell r="AC560">
            <v>998913.04347826086</v>
          </cell>
          <cell r="AD560" t="str">
            <v>Net Sales</v>
          </cell>
          <cell r="AE560">
            <v>2936804347.826087</v>
          </cell>
        </row>
        <row r="562">
          <cell r="C562" t="str">
            <v>Variable Cost of Sales</v>
          </cell>
          <cell r="AD562" t="str">
            <v>Variable Cost of Sales</v>
          </cell>
        </row>
        <row r="563">
          <cell r="B563">
            <v>0.43283030309798959</v>
          </cell>
          <cell r="D563" t="str">
            <v>CKD Cost</v>
          </cell>
          <cell r="E563">
            <v>514635.2303835096</v>
          </cell>
          <cell r="F563">
            <v>123512455.2920423</v>
          </cell>
          <cell r="G563">
            <v>514635.2303835096</v>
          </cell>
          <cell r="H563">
            <v>133805159.89971249</v>
          </cell>
          <cell r="I563">
            <v>514635.2303835096</v>
          </cell>
          <cell r="J563">
            <v>133805159.89971249</v>
          </cell>
          <cell r="K563">
            <v>514635.2303835096</v>
          </cell>
          <cell r="L563">
            <v>149244216.81121778</v>
          </cell>
          <cell r="M563">
            <v>514635.2303835096</v>
          </cell>
          <cell r="N563">
            <v>102927046.07670192</v>
          </cell>
          <cell r="O563">
            <v>514635.2303835096</v>
          </cell>
          <cell r="P563">
            <v>108073398.38053702</v>
          </cell>
          <cell r="Q563">
            <v>514635.2303835096</v>
          </cell>
          <cell r="R563">
            <v>138951512.2035476</v>
          </cell>
          <cell r="S563">
            <v>514635.2303835096</v>
          </cell>
          <cell r="T563">
            <v>102927046.07670192</v>
          </cell>
          <cell r="U563">
            <v>514635.2303835096</v>
          </cell>
          <cell r="V563">
            <v>123512455.2920423</v>
          </cell>
          <cell r="W563">
            <v>514635.2303835096</v>
          </cell>
          <cell r="X563">
            <v>133805159.89971249</v>
          </cell>
          <cell r="Y563">
            <v>514635.2303835096</v>
          </cell>
          <cell r="Z563">
            <v>128658807.59587739</v>
          </cell>
          <cell r="AA563">
            <v>514635.2303835096</v>
          </cell>
          <cell r="AB563">
            <v>133805159.89971249</v>
          </cell>
          <cell r="AC563">
            <v>514635.2303835096</v>
          </cell>
          <cell r="AE563" t="str">
            <v>CKD Cost</v>
          </cell>
          <cell r="AF563">
            <v>1513027577.3275182</v>
          </cell>
        </row>
        <row r="564">
          <cell r="B564">
            <v>0.19040706476030278</v>
          </cell>
          <cell r="D564" t="str">
            <v>Vendor parts</v>
          </cell>
          <cell r="E564">
            <v>226394</v>
          </cell>
          <cell r="F564">
            <v>54334560</v>
          </cell>
          <cell r="G564">
            <v>226394</v>
          </cell>
          <cell r="H564">
            <v>58862440</v>
          </cell>
          <cell r="I564">
            <v>226394</v>
          </cell>
          <cell r="J564">
            <v>58862440</v>
          </cell>
          <cell r="K564">
            <v>226394</v>
          </cell>
          <cell r="L564">
            <v>65654260</v>
          </cell>
          <cell r="M564">
            <v>226394</v>
          </cell>
          <cell r="N564">
            <v>45278800</v>
          </cell>
          <cell r="O564">
            <v>226394</v>
          </cell>
          <cell r="P564">
            <v>47542740</v>
          </cell>
          <cell r="Q564">
            <v>226063</v>
          </cell>
          <cell r="R564">
            <v>61037010</v>
          </cell>
          <cell r="S564">
            <v>226063</v>
          </cell>
          <cell r="T564">
            <v>45212600</v>
          </cell>
          <cell r="U564">
            <v>226063</v>
          </cell>
          <cell r="V564">
            <v>54255120</v>
          </cell>
          <cell r="W564">
            <v>226063</v>
          </cell>
          <cell r="X564">
            <v>58776380</v>
          </cell>
          <cell r="Y564">
            <v>226063</v>
          </cell>
          <cell r="Z564">
            <v>56515750</v>
          </cell>
          <cell r="AA564">
            <v>226063</v>
          </cell>
          <cell r="AB564">
            <v>58776380</v>
          </cell>
          <cell r="AC564">
            <v>226227.37414965985</v>
          </cell>
          <cell r="AE564" t="str">
            <v>Vendor parts</v>
          </cell>
          <cell r="AF564">
            <v>665108480</v>
          </cell>
        </row>
        <row r="565">
          <cell r="B565">
            <v>0.1287021325904121</v>
          </cell>
          <cell r="D565" t="str">
            <v>Multi Source Parts</v>
          </cell>
          <cell r="E565">
            <v>153026.83564999999</v>
          </cell>
          <cell r="F565">
            <v>36726440.556000002</v>
          </cell>
          <cell r="G565">
            <v>153026.83564999999</v>
          </cell>
          <cell r="H565">
            <v>39786977.269000001</v>
          </cell>
          <cell r="I565">
            <v>153026.83564999999</v>
          </cell>
          <cell r="J565">
            <v>39786977.269000001</v>
          </cell>
          <cell r="K565">
            <v>153026.83564999999</v>
          </cell>
          <cell r="L565">
            <v>44377782.338500001</v>
          </cell>
          <cell r="M565">
            <v>153026.83564999999</v>
          </cell>
          <cell r="N565">
            <v>30605367.129999999</v>
          </cell>
          <cell r="O565">
            <v>153026.83564999999</v>
          </cell>
          <cell r="P565">
            <v>32135635.486499999</v>
          </cell>
          <cell r="Q565">
            <v>153026.83564999999</v>
          </cell>
          <cell r="R565">
            <v>41317245.625500001</v>
          </cell>
          <cell r="S565">
            <v>153026.83564999999</v>
          </cell>
          <cell r="T565">
            <v>30605367.129999999</v>
          </cell>
          <cell r="U565">
            <v>153026.83564999999</v>
          </cell>
          <cell r="V565">
            <v>36726440.556000002</v>
          </cell>
          <cell r="W565">
            <v>153026.83564999999</v>
          </cell>
          <cell r="X565">
            <v>39786977.269000001</v>
          </cell>
          <cell r="Y565">
            <v>153026.83564999999</v>
          </cell>
          <cell r="Z565">
            <v>38256708.912500001</v>
          </cell>
          <cell r="AA565">
            <v>153026.83564999999</v>
          </cell>
          <cell r="AB565">
            <v>39786977.269000001</v>
          </cell>
          <cell r="AC565">
            <v>153026.83564999999</v>
          </cell>
          <cell r="AE565" t="str">
            <v>Nomi Parts</v>
          </cell>
          <cell r="AF565">
            <v>449898896.81099999</v>
          </cell>
        </row>
        <row r="566">
          <cell r="B566">
            <v>1.2300252312867957E-2</v>
          </cell>
          <cell r="D566" t="str">
            <v>Paints &amp; Chemicals</v>
          </cell>
          <cell r="E566">
            <v>14625</v>
          </cell>
          <cell r="F566">
            <v>3510000</v>
          </cell>
          <cell r="G566">
            <v>14625</v>
          </cell>
          <cell r="H566">
            <v>3802500</v>
          </cell>
          <cell r="I566">
            <v>14625</v>
          </cell>
          <cell r="J566">
            <v>3802500</v>
          </cell>
          <cell r="K566">
            <v>14625</v>
          </cell>
          <cell r="L566">
            <v>4241250</v>
          </cell>
          <cell r="M566">
            <v>14625</v>
          </cell>
          <cell r="N566">
            <v>2925000</v>
          </cell>
          <cell r="O566">
            <v>14625</v>
          </cell>
          <cell r="P566">
            <v>3071250</v>
          </cell>
          <cell r="Q566">
            <v>14625</v>
          </cell>
          <cell r="R566">
            <v>3948750</v>
          </cell>
          <cell r="S566">
            <v>14625</v>
          </cell>
          <cell r="T566">
            <v>2925000</v>
          </cell>
          <cell r="U566">
            <v>14625</v>
          </cell>
          <cell r="V566">
            <v>3510000</v>
          </cell>
          <cell r="W566">
            <v>14625</v>
          </cell>
          <cell r="X566">
            <v>3802500</v>
          </cell>
          <cell r="Y566">
            <v>14625</v>
          </cell>
          <cell r="Z566">
            <v>3656250</v>
          </cell>
          <cell r="AA566">
            <v>14625</v>
          </cell>
          <cell r="AB566">
            <v>3802500</v>
          </cell>
          <cell r="AC566">
            <v>14625</v>
          </cell>
          <cell r="AE566" t="str">
            <v>Paints &amp; Chemicals</v>
          </cell>
          <cell r="AF566">
            <v>42997500</v>
          </cell>
        </row>
        <row r="567">
          <cell r="B567">
            <v>4.4962153069806558E-3</v>
          </cell>
          <cell r="D567" t="str">
            <v>Consumables</v>
          </cell>
          <cell r="E567">
            <v>5346</v>
          </cell>
          <cell r="F567">
            <v>1283040</v>
          </cell>
          <cell r="G567">
            <v>5346</v>
          </cell>
          <cell r="H567">
            <v>1389960</v>
          </cell>
          <cell r="I567">
            <v>5346</v>
          </cell>
          <cell r="J567">
            <v>1389960</v>
          </cell>
          <cell r="K567">
            <v>5346</v>
          </cell>
          <cell r="L567">
            <v>1550340</v>
          </cell>
          <cell r="M567">
            <v>5346</v>
          </cell>
          <cell r="N567">
            <v>1069200</v>
          </cell>
          <cell r="O567">
            <v>5346</v>
          </cell>
          <cell r="P567">
            <v>1122660</v>
          </cell>
          <cell r="Q567">
            <v>5346</v>
          </cell>
          <cell r="R567">
            <v>1443420</v>
          </cell>
          <cell r="S567">
            <v>5346</v>
          </cell>
          <cell r="T567">
            <v>1069200</v>
          </cell>
          <cell r="U567">
            <v>5346</v>
          </cell>
          <cell r="V567">
            <v>1283040</v>
          </cell>
          <cell r="W567">
            <v>5346</v>
          </cell>
          <cell r="X567">
            <v>1389960</v>
          </cell>
          <cell r="Y567">
            <v>5346</v>
          </cell>
          <cell r="Z567">
            <v>1336500</v>
          </cell>
          <cell r="AA567">
            <v>5346</v>
          </cell>
          <cell r="AB567">
            <v>1389960</v>
          </cell>
          <cell r="AC567">
            <v>5346</v>
          </cell>
          <cell r="AE567" t="str">
            <v>Consumables</v>
          </cell>
          <cell r="AF567">
            <v>15717240</v>
          </cell>
        </row>
        <row r="568">
          <cell r="B568">
            <v>0</v>
          </cell>
          <cell r="D568" t="str">
            <v>KD Parts</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E568" t="str">
            <v>KD Parts</v>
          </cell>
          <cell r="AF568">
            <v>0</v>
          </cell>
        </row>
        <row r="569">
          <cell r="B569">
            <v>6.6358284272497901E-4</v>
          </cell>
          <cell r="D569" t="str">
            <v>Spare parts</v>
          </cell>
          <cell r="E569">
            <v>789</v>
          </cell>
          <cell r="F569">
            <v>189360</v>
          </cell>
          <cell r="G569">
            <v>789</v>
          </cell>
          <cell r="H569">
            <v>205140</v>
          </cell>
          <cell r="I569">
            <v>789</v>
          </cell>
          <cell r="J569">
            <v>205140</v>
          </cell>
          <cell r="K569">
            <v>789</v>
          </cell>
          <cell r="L569">
            <v>228810</v>
          </cell>
          <cell r="M569">
            <v>789</v>
          </cell>
          <cell r="N569">
            <v>157800</v>
          </cell>
          <cell r="O569">
            <v>789</v>
          </cell>
          <cell r="P569">
            <v>165690</v>
          </cell>
          <cell r="Q569">
            <v>789</v>
          </cell>
          <cell r="R569">
            <v>213030</v>
          </cell>
          <cell r="S569">
            <v>789</v>
          </cell>
          <cell r="T569">
            <v>157800</v>
          </cell>
          <cell r="U569">
            <v>789</v>
          </cell>
          <cell r="V569">
            <v>189360</v>
          </cell>
          <cell r="W569">
            <v>789</v>
          </cell>
          <cell r="X569">
            <v>205140</v>
          </cell>
          <cell r="Y569">
            <v>789</v>
          </cell>
          <cell r="Z569">
            <v>197250</v>
          </cell>
          <cell r="AA569">
            <v>789</v>
          </cell>
          <cell r="AB569">
            <v>205140</v>
          </cell>
          <cell r="AC569">
            <v>789</v>
          </cell>
          <cell r="AE569" t="str">
            <v>Spare parts</v>
          </cell>
          <cell r="AF569">
            <v>2319660</v>
          </cell>
        </row>
        <row r="570">
          <cell r="B570">
            <v>4.2834314550042052E-3</v>
          </cell>
          <cell r="D570" t="str">
            <v>Utilities</v>
          </cell>
          <cell r="E570">
            <v>5093</v>
          </cell>
          <cell r="F570">
            <v>1222320</v>
          </cell>
          <cell r="G570">
            <v>5093</v>
          </cell>
          <cell r="H570">
            <v>1324180</v>
          </cell>
          <cell r="I570">
            <v>5093</v>
          </cell>
          <cell r="J570">
            <v>1324180</v>
          </cell>
          <cell r="K570">
            <v>5093</v>
          </cell>
          <cell r="L570">
            <v>1476970</v>
          </cell>
          <cell r="M570">
            <v>5093</v>
          </cell>
          <cell r="N570">
            <v>1018600</v>
          </cell>
          <cell r="O570">
            <v>5093</v>
          </cell>
          <cell r="P570">
            <v>1069530</v>
          </cell>
          <cell r="Q570">
            <v>5093</v>
          </cell>
          <cell r="R570">
            <v>1375110</v>
          </cell>
          <cell r="S570">
            <v>5093</v>
          </cell>
          <cell r="T570">
            <v>1018600</v>
          </cell>
          <cell r="U570">
            <v>5093</v>
          </cell>
          <cell r="V570">
            <v>1222320</v>
          </cell>
          <cell r="W570">
            <v>5093</v>
          </cell>
          <cell r="X570">
            <v>1324180</v>
          </cell>
          <cell r="Y570">
            <v>5093</v>
          </cell>
          <cell r="Z570">
            <v>1273250</v>
          </cell>
          <cell r="AA570">
            <v>5093</v>
          </cell>
          <cell r="AB570">
            <v>1324180</v>
          </cell>
          <cell r="AC570">
            <v>5093</v>
          </cell>
          <cell r="AE570" t="str">
            <v>Utilites</v>
          </cell>
          <cell r="AF570">
            <v>14973420</v>
          </cell>
        </row>
        <row r="571">
          <cell r="B571">
            <v>5.9764507989907489E-3</v>
          </cell>
          <cell r="D571" t="str">
            <v>Royalty</v>
          </cell>
          <cell r="E571">
            <v>7106</v>
          </cell>
          <cell r="F571">
            <v>1705440</v>
          </cell>
          <cell r="G571">
            <v>7106</v>
          </cell>
          <cell r="H571">
            <v>1847560</v>
          </cell>
          <cell r="I571">
            <v>7106</v>
          </cell>
          <cell r="J571">
            <v>1847560</v>
          </cell>
          <cell r="K571">
            <v>7106</v>
          </cell>
          <cell r="L571">
            <v>2060740</v>
          </cell>
          <cell r="M571">
            <v>7106</v>
          </cell>
          <cell r="N571">
            <v>1421200</v>
          </cell>
          <cell r="O571">
            <v>7106</v>
          </cell>
          <cell r="P571">
            <v>1492260</v>
          </cell>
          <cell r="Q571">
            <v>7106</v>
          </cell>
          <cell r="R571">
            <v>1918620</v>
          </cell>
          <cell r="S571">
            <v>7106</v>
          </cell>
          <cell r="T571">
            <v>1421200</v>
          </cell>
          <cell r="U571">
            <v>7106</v>
          </cell>
          <cell r="V571">
            <v>1705440</v>
          </cell>
          <cell r="W571">
            <v>7106</v>
          </cell>
          <cell r="X571">
            <v>1847560</v>
          </cell>
          <cell r="Y571">
            <v>7106</v>
          </cell>
          <cell r="Z571">
            <v>1776500</v>
          </cell>
          <cell r="AA571">
            <v>7106</v>
          </cell>
          <cell r="AB571">
            <v>1847560</v>
          </cell>
          <cell r="AC571">
            <v>7106</v>
          </cell>
          <cell r="AE571" t="str">
            <v>Royalty</v>
          </cell>
          <cell r="AF571">
            <v>20891640</v>
          </cell>
        </row>
        <row r="573">
          <cell r="E573">
            <v>927015.06603350956</v>
          </cell>
          <cell r="F573">
            <v>222483615.84804231</v>
          </cell>
          <cell r="G573">
            <v>927015.06603350956</v>
          </cell>
          <cell r="H573">
            <v>241023917.1687125</v>
          </cell>
          <cell r="I573">
            <v>927015.06603350956</v>
          </cell>
          <cell r="J573">
            <v>241023917.1687125</v>
          </cell>
          <cell r="K573">
            <v>927015.06603350956</v>
          </cell>
          <cell r="L573">
            <v>268834369.14971781</v>
          </cell>
          <cell r="M573">
            <v>927015.06603350956</v>
          </cell>
          <cell r="N573">
            <v>185403013.20670193</v>
          </cell>
          <cell r="O573">
            <v>927015.06603350956</v>
          </cell>
          <cell r="P573">
            <v>194673163.86703703</v>
          </cell>
          <cell r="Q573">
            <v>926684.06603350956</v>
          </cell>
          <cell r="R573">
            <v>250204697.82904759</v>
          </cell>
          <cell r="S573">
            <v>926684.06603350956</v>
          </cell>
          <cell r="T573">
            <v>185336813.20670193</v>
          </cell>
          <cell r="U573">
            <v>926684.06603350956</v>
          </cell>
          <cell r="V573">
            <v>222404175.84804231</v>
          </cell>
          <cell r="W573">
            <v>926684.06603350956</v>
          </cell>
          <cell r="X573">
            <v>240937857.1687125</v>
          </cell>
          <cell r="Y573">
            <v>926684.06603350956</v>
          </cell>
          <cell r="Z573">
            <v>231671016.5083774</v>
          </cell>
          <cell r="AA573">
            <v>926684.06603350956</v>
          </cell>
          <cell r="AB573">
            <v>240937857.1687125</v>
          </cell>
          <cell r="AC573">
            <v>926848.44018316944</v>
          </cell>
          <cell r="AF573">
            <v>2724934414.1385188</v>
          </cell>
        </row>
        <row r="574">
          <cell r="B574">
            <v>6.0469282964467033E-2</v>
          </cell>
          <cell r="C574" t="str">
            <v>Contribution Margin</v>
          </cell>
          <cell r="E574">
            <v>71897.977444751305</v>
          </cell>
          <cell r="F574">
            <v>17255514.586740315</v>
          </cell>
          <cell r="G574">
            <v>71897.977444751305</v>
          </cell>
          <cell r="H574">
            <v>18693474.135635316</v>
          </cell>
          <cell r="I574">
            <v>71897.977444751305</v>
          </cell>
          <cell r="J574">
            <v>18693474.135635316</v>
          </cell>
          <cell r="K574">
            <v>71897.977444751305</v>
          </cell>
          <cell r="L574">
            <v>20850413.458977818</v>
          </cell>
          <cell r="M574">
            <v>71897.977444751305</v>
          </cell>
          <cell r="N574">
            <v>14379595.488950253</v>
          </cell>
          <cell r="O574">
            <v>71897.977444751305</v>
          </cell>
          <cell r="P574">
            <v>15098575.263397753</v>
          </cell>
          <cell r="Q574">
            <v>72228.977444751305</v>
          </cell>
          <cell r="R574">
            <v>19501823.910082847</v>
          </cell>
          <cell r="S574">
            <v>72228.977444751305</v>
          </cell>
          <cell r="T574">
            <v>14445795.488950253</v>
          </cell>
          <cell r="U574">
            <v>72228.977444751305</v>
          </cell>
          <cell r="V574">
            <v>17334954.586740315</v>
          </cell>
          <cell r="W574">
            <v>72228.977444751305</v>
          </cell>
          <cell r="X574">
            <v>18779534.135635316</v>
          </cell>
          <cell r="Y574">
            <v>72228.977444751305</v>
          </cell>
          <cell r="Z574">
            <v>18057244.361187816</v>
          </cell>
          <cell r="AA574">
            <v>72228.977444751305</v>
          </cell>
          <cell r="AB574">
            <v>18779534.135635316</v>
          </cell>
          <cell r="AC574">
            <v>72064.603295091423</v>
          </cell>
          <cell r="AD574" t="str">
            <v>Contribution Margin</v>
          </cell>
        </row>
        <row r="576">
          <cell r="C576" t="str">
            <v>Production cost</v>
          </cell>
          <cell r="AD576" t="str">
            <v>Production cost</v>
          </cell>
        </row>
        <row r="577">
          <cell r="B577">
            <v>4.4835759519272029E-3</v>
          </cell>
          <cell r="D577" t="str">
            <v xml:space="preserve">Salaries &amp; Wages </v>
          </cell>
          <cell r="E577">
            <v>5330.971806841444</v>
          </cell>
          <cell r="F577">
            <v>1279433.2336419467</v>
          </cell>
          <cell r="G577">
            <v>4450.6278387391867</v>
          </cell>
          <cell r="H577">
            <v>1157163.2380721886</v>
          </cell>
          <cell r="I577">
            <v>4327.5507084975143</v>
          </cell>
          <cell r="J577">
            <v>1125163.1842093538</v>
          </cell>
          <cell r="K577">
            <v>3880.9474753805712</v>
          </cell>
          <cell r="L577">
            <v>1125474.7678603656</v>
          </cell>
          <cell r="M577">
            <v>5576.0739588801307</v>
          </cell>
          <cell r="N577">
            <v>1115214.7917760261</v>
          </cell>
          <cell r="O577">
            <v>5384.2223576312035</v>
          </cell>
          <cell r="P577">
            <v>1130686.6951025527</v>
          </cell>
          <cell r="Q577">
            <v>3880.9474753805712</v>
          </cell>
          <cell r="R577">
            <v>1047855.8183527542</v>
          </cell>
          <cell r="S577">
            <v>5106.5098360270676</v>
          </cell>
          <cell r="T577">
            <v>1021301.9672054135</v>
          </cell>
          <cell r="U577">
            <v>4709.8877128404993</v>
          </cell>
          <cell r="V577">
            <v>1130373.0510817198</v>
          </cell>
          <cell r="W577">
            <v>5160.8344087507594</v>
          </cell>
          <cell r="X577">
            <v>1341816.9462751974</v>
          </cell>
          <cell r="Y577">
            <v>5216.3272518556068</v>
          </cell>
          <cell r="Z577">
            <v>1304081.8129639018</v>
          </cell>
          <cell r="AA577">
            <v>5063.8667476260061</v>
          </cell>
          <cell r="AB577">
            <v>1316605.3543827615</v>
          </cell>
          <cell r="AC577">
            <v>4794.2758030354353</v>
          </cell>
          <cell r="AE577" t="str">
            <v xml:space="preserve">Salaries &amp; Wages </v>
          </cell>
        </row>
        <row r="578">
          <cell r="D578" t="str">
            <v xml:space="preserve">Utilities </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E578" t="str">
            <v xml:space="preserve">Utilities </v>
          </cell>
        </row>
        <row r="579">
          <cell r="B579">
            <v>9.3777052776211744E-3</v>
          </cell>
          <cell r="D579" t="str">
            <v>Depreciation</v>
          </cell>
          <cell r="E579">
            <v>11150.091575091576</v>
          </cell>
          <cell r="F579">
            <v>2676021.9780219779</v>
          </cell>
          <cell r="G579">
            <v>9308.7920489296648</v>
          </cell>
          <cell r="H579">
            <v>2420285.9327217126</v>
          </cell>
          <cell r="I579">
            <v>9051.3678263455258</v>
          </cell>
          <cell r="J579">
            <v>2353355.6348498366</v>
          </cell>
          <cell r="K579">
            <v>8117.2666666666673</v>
          </cell>
          <cell r="L579">
            <v>2354007.3333333335</v>
          </cell>
          <cell r="M579">
            <v>11662.739463601532</v>
          </cell>
          <cell r="N579">
            <v>2332547.8927203063</v>
          </cell>
          <cell r="O579">
            <v>11261.468738438773</v>
          </cell>
          <cell r="P579">
            <v>2364908.4350721422</v>
          </cell>
          <cell r="Q579">
            <v>8117.2666666666673</v>
          </cell>
          <cell r="R579">
            <v>2191662</v>
          </cell>
          <cell r="S579">
            <v>10680.614035087719</v>
          </cell>
          <cell r="T579">
            <v>2136122.8070175438</v>
          </cell>
          <cell r="U579">
            <v>9851.0517799352765</v>
          </cell>
          <cell r="V579">
            <v>2364252.4271844663</v>
          </cell>
          <cell r="W579">
            <v>10794.237588652482</v>
          </cell>
          <cell r="X579">
            <v>2806501.7730496456</v>
          </cell>
          <cell r="Y579">
            <v>10910.304659498208</v>
          </cell>
          <cell r="Z579">
            <v>2727576.1648745518</v>
          </cell>
          <cell r="AA579">
            <v>10591.423103688239</v>
          </cell>
          <cell r="AB579">
            <v>2753770.0069589424</v>
          </cell>
          <cell r="AC579">
            <v>10027.555233266825</v>
          </cell>
          <cell r="AE579" t="str">
            <v>Depreciation</v>
          </cell>
        </row>
        <row r="580">
          <cell r="B580">
            <v>2.7994318424629044E-3</v>
          </cell>
          <cell r="D580" t="str">
            <v xml:space="preserve">Other Factory overhead </v>
          </cell>
          <cell r="E580">
            <v>3328.5244606883934</v>
          </cell>
          <cell r="F580">
            <v>798845.87056521443</v>
          </cell>
          <cell r="G580">
            <v>2778.859870849943</v>
          </cell>
          <cell r="H580">
            <v>722503.56642098515</v>
          </cell>
          <cell r="I580">
            <v>2702.0136121556093</v>
          </cell>
          <cell r="J580">
            <v>702523.53916045837</v>
          </cell>
          <cell r="K580">
            <v>2423.1658073811504</v>
          </cell>
          <cell r="L580">
            <v>702718.08414053358</v>
          </cell>
          <cell r="M580">
            <v>3481.5600680763655</v>
          </cell>
          <cell r="N580">
            <v>696312.01361527306</v>
          </cell>
          <cell r="O580">
            <v>3361.7727627374452</v>
          </cell>
          <cell r="P580">
            <v>705972.28017486352</v>
          </cell>
          <cell r="Q580">
            <v>2423.1658073811504</v>
          </cell>
          <cell r="R580">
            <v>654254.76799291058</v>
          </cell>
          <cell r="S580">
            <v>3188.3760623436192</v>
          </cell>
          <cell r="T580">
            <v>637675.21246872388</v>
          </cell>
          <cell r="U580">
            <v>2940.735203132464</v>
          </cell>
          <cell r="V580">
            <v>705776.44875179138</v>
          </cell>
          <cell r="W580">
            <v>3222.2949566238703</v>
          </cell>
          <cell r="X580">
            <v>837796.68872220628</v>
          </cell>
          <cell r="Y580">
            <v>3256.9432894907936</v>
          </cell>
          <cell r="Z580">
            <v>814235.82237269846</v>
          </cell>
          <cell r="AA580">
            <v>3161.7507925119394</v>
          </cell>
          <cell r="AB580">
            <v>822055.20605310425</v>
          </cell>
          <cell r="AC580">
            <v>2993.4250001492392</v>
          </cell>
          <cell r="AE580" t="str">
            <v xml:space="preserve">Other Factory overhead </v>
          </cell>
        </row>
        <row r="581">
          <cell r="D581" t="str">
            <v>Running Royalty</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E581" t="str">
            <v>Running Royalty</v>
          </cell>
        </row>
        <row r="582">
          <cell r="E582">
            <v>19809.587842621411</v>
          </cell>
          <cell r="F582">
            <v>4754301.0822291393</v>
          </cell>
          <cell r="G582">
            <v>16538.279758518795</v>
          </cell>
          <cell r="H582">
            <v>4299952.7372148866</v>
          </cell>
          <cell r="I582">
            <v>16080.93214699865</v>
          </cell>
          <cell r="J582">
            <v>4181042.3582196487</v>
          </cell>
          <cell r="K582">
            <v>14421.379949428388</v>
          </cell>
          <cell r="L582">
            <v>4182200.1853342326</v>
          </cell>
          <cell r="M582">
            <v>20720.373490558028</v>
          </cell>
          <cell r="N582">
            <v>4144074.6981116054</v>
          </cell>
          <cell r="O582">
            <v>20007.463858807419</v>
          </cell>
          <cell r="P582">
            <v>4201567.4103495581</v>
          </cell>
          <cell r="Q582">
            <v>14421.379949428388</v>
          </cell>
          <cell r="R582">
            <v>3893772.5863456647</v>
          </cell>
          <cell r="S582">
            <v>18975.499933458406</v>
          </cell>
          <cell r="T582">
            <v>3795099.9866916812</v>
          </cell>
          <cell r="U582">
            <v>17501.674695908237</v>
          </cell>
          <cell r="V582">
            <v>4200401.9270179775</v>
          </cell>
          <cell r="W582">
            <v>19177.366954027111</v>
          </cell>
          <cell r="X582">
            <v>4986115.4080470493</v>
          </cell>
          <cell r="Y582">
            <v>19383.575200844611</v>
          </cell>
          <cell r="Z582">
            <v>4845893.8002111521</v>
          </cell>
          <cell r="AA582">
            <v>18817.040643826185</v>
          </cell>
          <cell r="AB582">
            <v>4892430.5673948079</v>
          </cell>
          <cell r="AC582">
            <v>17815.256036451501</v>
          </cell>
        </row>
        <row r="583">
          <cell r="B583">
            <v>4.3808569892455754E-2</v>
          </cell>
          <cell r="C583" t="str">
            <v>Gross Profit</v>
          </cell>
          <cell r="E583">
            <v>52088.389602129893</v>
          </cell>
          <cell r="F583">
            <v>12501213.504511176</v>
          </cell>
          <cell r="G583">
            <v>55359.69768623251</v>
          </cell>
          <cell r="H583">
            <v>14393521.398420431</v>
          </cell>
          <cell r="I583">
            <v>55817.045297752658</v>
          </cell>
          <cell r="J583">
            <v>14512431.777415667</v>
          </cell>
          <cell r="K583">
            <v>57476.597495322916</v>
          </cell>
          <cell r="L583">
            <v>16668213.273643587</v>
          </cell>
          <cell r="M583">
            <v>51177.603954193277</v>
          </cell>
          <cell r="N583">
            <v>10235520.790838648</v>
          </cell>
          <cell r="O583">
            <v>51890.513585943889</v>
          </cell>
          <cell r="P583">
            <v>10897007.853048194</v>
          </cell>
          <cell r="Q583">
            <v>57807.597495322916</v>
          </cell>
          <cell r="R583">
            <v>15608051.323737182</v>
          </cell>
          <cell r="S583">
            <v>53253.477511292898</v>
          </cell>
          <cell r="T583">
            <v>10650695.502258571</v>
          </cell>
          <cell r="U583">
            <v>54727.302748843067</v>
          </cell>
          <cell r="V583">
            <v>13134552.659722337</v>
          </cell>
          <cell r="W583">
            <v>53051.610490724197</v>
          </cell>
          <cell r="X583">
            <v>13793418.727588266</v>
          </cell>
          <cell r="Y583">
            <v>52845.40224390669</v>
          </cell>
          <cell r="Z583">
            <v>13211350.560976664</v>
          </cell>
          <cell r="AA583">
            <v>53411.936800925119</v>
          </cell>
          <cell r="AB583">
            <v>13887103.568240508</v>
          </cell>
          <cell r="AC583">
            <v>54249.347258639922</v>
          </cell>
          <cell r="AD583" t="str">
            <v>Gross Profit</v>
          </cell>
        </row>
        <row r="585">
          <cell r="C585" t="str">
            <v>Other Expenses</v>
          </cell>
          <cell r="AD585" t="str">
            <v>Other Expenses</v>
          </cell>
        </row>
        <row r="586">
          <cell r="D586" t="str">
            <v>Selling Expenses</v>
          </cell>
          <cell r="E586">
            <v>5183.0082521448167</v>
          </cell>
          <cell r="F586">
            <v>1243921.9805147559</v>
          </cell>
          <cell r="G586">
            <v>4427.3486746392564</v>
          </cell>
          <cell r="H586">
            <v>1151110.6554062066</v>
          </cell>
          <cell r="I586">
            <v>4320.887144065181</v>
          </cell>
          <cell r="J586">
            <v>1123430.657456947</v>
          </cell>
          <cell r="K586">
            <v>3897.7185689144208</v>
          </cell>
          <cell r="L586">
            <v>1130338.384985182</v>
          </cell>
          <cell r="M586">
            <v>5409.2615187305564</v>
          </cell>
          <cell r="N586">
            <v>1081852.3037461112</v>
          </cell>
          <cell r="O586">
            <v>5179.8400416559607</v>
          </cell>
          <cell r="P586">
            <v>1087766.4087477517</v>
          </cell>
          <cell r="Q586">
            <v>3845.1336292747983</v>
          </cell>
          <cell r="R586">
            <v>1038186.0799041955</v>
          </cell>
          <cell r="S586">
            <v>4967.5774890123712</v>
          </cell>
          <cell r="T586">
            <v>993515.49780247419</v>
          </cell>
          <cell r="U586">
            <v>4642.661605420024</v>
          </cell>
          <cell r="V586">
            <v>1114238.7853008057</v>
          </cell>
          <cell r="W586">
            <v>5073.1110111757944</v>
          </cell>
          <cell r="X586">
            <v>1319008.8629057065</v>
          </cell>
          <cell r="Y586">
            <v>5099.2966467698334</v>
          </cell>
          <cell r="Z586">
            <v>1274824.1616924584</v>
          </cell>
          <cell r="AA586">
            <v>4893.3178190345943</v>
          </cell>
          <cell r="AB586">
            <v>1272262.6329489946</v>
          </cell>
          <cell r="AC586">
            <v>4704.2368746297925</v>
          </cell>
          <cell r="AE586" t="str">
            <v>Selling Expenses</v>
          </cell>
        </row>
        <row r="587">
          <cell r="D587" t="str">
            <v>Advertisement Expenses</v>
          </cell>
          <cell r="E587">
            <v>800.32572918126152</v>
          </cell>
          <cell r="F587">
            <v>192078.17500350275</v>
          </cell>
          <cell r="G587">
            <v>969.71958993165515</v>
          </cell>
          <cell r="H587">
            <v>252127.09338223035</v>
          </cell>
          <cell r="I587">
            <v>7367.9708551430685</v>
          </cell>
          <cell r="J587">
            <v>1915672.4223371979</v>
          </cell>
          <cell r="K587">
            <v>6935.2770964018819</v>
          </cell>
          <cell r="L587">
            <v>2011230.3579565457</v>
          </cell>
          <cell r="M587">
            <v>7697.2629504339211</v>
          </cell>
          <cell r="N587">
            <v>1539452.5900867842</v>
          </cell>
          <cell r="O587">
            <v>799.8365151483406</v>
          </cell>
          <cell r="P587">
            <v>167965.66818115153</v>
          </cell>
          <cell r="Q587">
            <v>739.89139808437483</v>
          </cell>
          <cell r="R587">
            <v>199770.6774827812</v>
          </cell>
          <cell r="S587">
            <v>4684.9685429207811</v>
          </cell>
          <cell r="T587">
            <v>936993.70858415624</v>
          </cell>
          <cell r="U587">
            <v>5393.2109933565007</v>
          </cell>
          <cell r="V587">
            <v>1294370.6384055601</v>
          </cell>
          <cell r="W587">
            <v>783.35612673520234</v>
          </cell>
          <cell r="X587">
            <v>203672.59295115262</v>
          </cell>
          <cell r="Y587">
            <v>8782.5333169589612</v>
          </cell>
          <cell r="Z587">
            <v>2195633.3292397405</v>
          </cell>
          <cell r="AA587">
            <v>1104.3291887822443</v>
          </cell>
          <cell r="AB587">
            <v>287125.5890833835</v>
          </cell>
          <cell r="AC587">
            <v>3808.1948444538048</v>
          </cell>
        </row>
        <row r="588">
          <cell r="D588" t="str">
            <v>Administrative Expenses</v>
          </cell>
          <cell r="E588">
            <v>10560.726889052896</v>
          </cell>
          <cell r="F588">
            <v>2534574.453372695</v>
          </cell>
          <cell r="G588">
            <v>9021.0198249495461</v>
          </cell>
          <cell r="H588">
            <v>2345465.154486882</v>
          </cell>
          <cell r="I588">
            <v>8804.0973170376383</v>
          </cell>
          <cell r="J588">
            <v>2289065.302429786</v>
          </cell>
          <cell r="K588">
            <v>7941.8629672567968</v>
          </cell>
          <cell r="L588">
            <v>2303140.2605044711</v>
          </cell>
          <cell r="M588">
            <v>11021.733092386507</v>
          </cell>
          <cell r="N588">
            <v>2204346.6184773012</v>
          </cell>
          <cell r="O588">
            <v>10554.271447719957</v>
          </cell>
          <cell r="P588">
            <v>2216397.004021191</v>
          </cell>
          <cell r="Q588">
            <v>7834.7176263668644</v>
          </cell>
          <cell r="R588">
            <v>2115373.7591190534</v>
          </cell>
          <cell r="S588">
            <v>10121.772262268241</v>
          </cell>
          <cell r="T588">
            <v>2024354.4524536482</v>
          </cell>
          <cell r="U588">
            <v>9459.7343604157559</v>
          </cell>
          <cell r="V588">
            <v>2270336.2464997815</v>
          </cell>
          <cell r="W588">
            <v>10336.803890810705</v>
          </cell>
          <cell r="X588">
            <v>2687569.0116107832</v>
          </cell>
          <cell r="Y588">
            <v>10390.158879356299</v>
          </cell>
          <cell r="Z588">
            <v>2597539.7198390746</v>
          </cell>
          <cell r="AA588">
            <v>9970.4632047953019</v>
          </cell>
          <cell r="AB588">
            <v>2592320.4332467783</v>
          </cell>
          <cell r="AC588">
            <v>9585.1981007011727</v>
          </cell>
          <cell r="AE588" t="str">
            <v>Administrative Expenses</v>
          </cell>
        </row>
        <row r="589">
          <cell r="D589" t="str">
            <v>Depreciation (Admin. &amp; Selling )</v>
          </cell>
          <cell r="E589">
            <v>2969.9882598191184</v>
          </cell>
          <cell r="F589">
            <v>712797.18235658843</v>
          </cell>
          <cell r="G589">
            <v>2536.9771657922738</v>
          </cell>
          <cell r="H589">
            <v>659614.06310599123</v>
          </cell>
          <cell r="I589">
            <v>2475.9721508385478</v>
          </cell>
          <cell r="J589">
            <v>643752.75921802246</v>
          </cell>
          <cell r="K589">
            <v>2233.4863898710532</v>
          </cell>
          <cell r="L589">
            <v>647711.05306260544</v>
          </cell>
          <cell r="M589">
            <v>3099.6368177250984</v>
          </cell>
          <cell r="N589">
            <v>619927.36354501965</v>
          </cell>
          <cell r="O589">
            <v>2968.1727990868981</v>
          </cell>
          <cell r="P589">
            <v>623316.28780824854</v>
          </cell>
          <cell r="Q589">
            <v>2203.3539560073127</v>
          </cell>
          <cell r="R589">
            <v>594905.56812197447</v>
          </cell>
          <cell r="S589">
            <v>2846.5412564224971</v>
          </cell>
          <cell r="T589">
            <v>569308.25128449942</v>
          </cell>
          <cell r="U589">
            <v>2660.3566484202443</v>
          </cell>
          <cell r="V589">
            <v>638485.5956208586</v>
          </cell>
          <cell r="W589">
            <v>2907.0145002598042</v>
          </cell>
          <cell r="X589">
            <v>755823.77006754908</v>
          </cell>
          <cell r="Y589">
            <v>2922.0194986134175</v>
          </cell>
          <cell r="Z589">
            <v>730504.8746533544</v>
          </cell>
          <cell r="AA589">
            <v>2803.9886812995901</v>
          </cell>
          <cell r="AB589">
            <v>729037.0571378934</v>
          </cell>
          <cell r="AC589">
            <v>2695.6407571369405</v>
          </cell>
          <cell r="AE589" t="str">
            <v>Depreciation (Admin. &amp; Selling )</v>
          </cell>
        </row>
        <row r="590">
          <cell r="D590" t="str">
            <v>Financial Charges -Capital Exp.</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E590" t="str">
            <v>Financial Charges -Capital Exp.</v>
          </cell>
        </row>
        <row r="591">
          <cell r="D591" t="str">
            <v>Financial  Charges -Working Capital</v>
          </cell>
          <cell r="E591">
            <v>530.11444507895521</v>
          </cell>
          <cell r="F591">
            <v>127227.46681894925</v>
          </cell>
          <cell r="G591">
            <v>458.80097155251627</v>
          </cell>
          <cell r="H591">
            <v>119288.25260365423</v>
          </cell>
          <cell r="I591">
            <v>448.49087868071882</v>
          </cell>
          <cell r="J591">
            <v>116607.62845698689</v>
          </cell>
          <cell r="K591">
            <v>407.98094465914818</v>
          </cell>
          <cell r="L591">
            <v>118314.47395115298</v>
          </cell>
          <cell r="M591">
            <v>548.85949175372707</v>
          </cell>
          <cell r="N591">
            <v>109771.89835074541</v>
          </cell>
          <cell r="O591">
            <v>527.77239945924691</v>
          </cell>
          <cell r="P591">
            <v>110832.20388644186</v>
          </cell>
          <cell r="Q591">
            <v>396.96132884259964</v>
          </cell>
          <cell r="R591">
            <v>107179.5587875019</v>
          </cell>
          <cell r="S591">
            <v>498.98402076239711</v>
          </cell>
          <cell r="T591">
            <v>99796.804152479424</v>
          </cell>
          <cell r="U591">
            <v>470.64800851302482</v>
          </cell>
          <cell r="V591">
            <v>112955.52204312595</v>
          </cell>
          <cell r="W591">
            <v>511.61704210669683</v>
          </cell>
          <cell r="X591">
            <v>133020.43094774117</v>
          </cell>
          <cell r="Y591">
            <v>513.76394785157731</v>
          </cell>
          <cell r="Z591">
            <v>128440.98696289433</v>
          </cell>
          <cell r="AA591">
            <v>495.30468493193735</v>
          </cell>
          <cell r="AB591">
            <v>128779.21808230371</v>
          </cell>
          <cell r="AC591">
            <v>480.345049334686</v>
          </cell>
          <cell r="AE591" t="str">
            <v>Financial  Charges -Working Capital</v>
          </cell>
        </row>
        <row r="592">
          <cell r="D592" t="str">
            <v>Other Expenses (Charity &amp; Donation)</v>
          </cell>
          <cell r="E592">
            <v>368.13503130483002</v>
          </cell>
          <cell r="F592">
            <v>88352.407513159211</v>
          </cell>
          <cell r="G592">
            <v>318.61178580035858</v>
          </cell>
          <cell r="H592">
            <v>82839.064308093235</v>
          </cell>
          <cell r="I592">
            <v>311.4519990838325</v>
          </cell>
          <cell r="J592">
            <v>80977.519761796444</v>
          </cell>
          <cell r="K592">
            <v>283.32010045774183</v>
          </cell>
          <cell r="L592">
            <v>82162.82913274513</v>
          </cell>
          <cell r="M592">
            <v>381.15242482897719</v>
          </cell>
          <cell r="N592">
            <v>76230.484965795433</v>
          </cell>
          <cell r="O592">
            <v>366.50861073558809</v>
          </cell>
          <cell r="P592">
            <v>76966.808254473493</v>
          </cell>
          <cell r="Q592">
            <v>275.66758947402758</v>
          </cell>
          <cell r="R592">
            <v>74430.249157987448</v>
          </cell>
          <cell r="S592">
            <v>346.51668108499797</v>
          </cell>
          <cell r="T592">
            <v>69303.336216999596</v>
          </cell>
          <cell r="U592">
            <v>326.83889480071173</v>
          </cell>
          <cell r="V592">
            <v>78441.33475217082</v>
          </cell>
          <cell r="W592">
            <v>355.28961257409514</v>
          </cell>
          <cell r="X592">
            <v>92375.299269264739</v>
          </cell>
          <cell r="Y592">
            <v>356.78051934137312</v>
          </cell>
          <cell r="Z592">
            <v>89195.129835343279</v>
          </cell>
          <cell r="AA592">
            <v>343.96158675828985</v>
          </cell>
          <cell r="AB592">
            <v>89430.012557155365</v>
          </cell>
          <cell r="AC592">
            <v>333.57295092686536</v>
          </cell>
          <cell r="AE592" t="str">
            <v>Other Expenses (Charity &amp; Donation)</v>
          </cell>
        </row>
        <row r="593">
          <cell r="D593" t="str">
            <v>Other Expenses ( W.P.P.F.)</v>
          </cell>
          <cell r="E593">
            <v>3573.7075858361454</v>
          </cell>
          <cell r="F593">
            <v>857689.82060067495</v>
          </cell>
          <cell r="G593">
            <v>3260.1003648049996</v>
          </cell>
          <cell r="H593">
            <v>847626.09484929987</v>
          </cell>
          <cell r="I593">
            <v>2868.2077932472907</v>
          </cell>
          <cell r="J593">
            <v>745734.02624429564</v>
          </cell>
          <cell r="K593">
            <v>2950.3710885468208</v>
          </cell>
          <cell r="L593">
            <v>855607.61567857803</v>
          </cell>
          <cell r="M593">
            <v>2984.5209973853607</v>
          </cell>
          <cell r="N593">
            <v>596904.19947707211</v>
          </cell>
          <cell r="O593">
            <v>3261.9142882485439</v>
          </cell>
          <cell r="P593">
            <v>685002.00053219427</v>
          </cell>
          <cell r="Q593">
            <v>3221.4233012482478</v>
          </cell>
          <cell r="R593">
            <v>869784.29133702687</v>
          </cell>
          <cell r="S593">
            <v>2697.4681580678207</v>
          </cell>
          <cell r="T593">
            <v>539493.6316135641</v>
          </cell>
          <cell r="U593">
            <v>2877.5317129664104</v>
          </cell>
          <cell r="V593">
            <v>690607.61111193849</v>
          </cell>
          <cell r="W593">
            <v>3280.2679674234987</v>
          </cell>
          <cell r="X593">
            <v>852869.67153010971</v>
          </cell>
          <cell r="Y593">
            <v>2911.8557735997142</v>
          </cell>
          <cell r="Z593">
            <v>727963.94339992851</v>
          </cell>
          <cell r="AA593">
            <v>3464.9058265788067</v>
          </cell>
          <cell r="AB593">
            <v>900875.51491048979</v>
          </cell>
          <cell r="AC593">
            <v>3119.1015038384944</v>
          </cell>
          <cell r="AE593" t="str">
            <v>Other Expenses ( W.P.P.F.)</v>
          </cell>
        </row>
        <row r="594">
          <cell r="D594" t="str">
            <v>Workers Welfare Fund</v>
          </cell>
          <cell r="E594">
            <v>1499.0267372593985</v>
          </cell>
          <cell r="F594">
            <v>359766.41694225563</v>
          </cell>
          <cell r="G594">
            <v>1367.4811090758005</v>
          </cell>
          <cell r="H594">
            <v>355545.08835970814</v>
          </cell>
          <cell r="I594">
            <v>1203.0979219267881</v>
          </cell>
          <cell r="J594">
            <v>312805.45970096492</v>
          </cell>
          <cell r="K594">
            <v>1237.5621229049211</v>
          </cell>
          <cell r="L594">
            <v>358893.01564242714</v>
          </cell>
          <cell r="M594">
            <v>1251.8866374865934</v>
          </cell>
          <cell r="N594">
            <v>250377.32749731868</v>
          </cell>
          <cell r="O594">
            <v>1368.2419770751833</v>
          </cell>
          <cell r="P594">
            <v>287330.8151857885</v>
          </cell>
          <cell r="Q594">
            <v>1351.2576349952574</v>
          </cell>
          <cell r="R594">
            <v>364839.56144871947</v>
          </cell>
          <cell r="S594">
            <v>1131.4795054513236</v>
          </cell>
          <cell r="T594">
            <v>226295.90109026473</v>
          </cell>
          <cell r="U594">
            <v>1207.0089316049207</v>
          </cell>
          <cell r="V594">
            <v>289682.14358518098</v>
          </cell>
          <cell r="W594">
            <v>1375.9406080206418</v>
          </cell>
          <cell r="X594">
            <v>357744.55808536685</v>
          </cell>
          <cell r="Y594">
            <v>1221.4064958669101</v>
          </cell>
          <cell r="Z594">
            <v>305351.62396672752</v>
          </cell>
          <cell r="AA594">
            <v>1453.3887710099996</v>
          </cell>
          <cell r="AB594">
            <v>377881.08046259987</v>
          </cell>
          <cell r="AC594">
            <v>1308.3377523698375</v>
          </cell>
          <cell r="AE594" t="str">
            <v>Workers Welfare Fund</v>
          </cell>
        </row>
        <row r="595">
          <cell r="E595">
            <v>25485.032929677422</v>
          </cell>
          <cell r="F595">
            <v>6116407.9031225815</v>
          </cell>
          <cell r="G595">
            <v>22360.059486546405</v>
          </cell>
          <cell r="H595">
            <v>5813615.4665020648</v>
          </cell>
          <cell r="I595">
            <v>27800.176060023059</v>
          </cell>
          <cell r="J595">
            <v>7228045.7756059971</v>
          </cell>
          <cell r="K595">
            <v>25887.579279012789</v>
          </cell>
          <cell r="L595">
            <v>7507397.9909137068</v>
          </cell>
          <cell r="M595">
            <v>32394.313930730743</v>
          </cell>
          <cell r="N595">
            <v>6478862.7861461481</v>
          </cell>
          <cell r="O595">
            <v>25026.558079129718</v>
          </cell>
          <cell r="P595">
            <v>5255577.196617241</v>
          </cell>
          <cell r="Q595">
            <v>19868.406464293483</v>
          </cell>
          <cell r="R595">
            <v>5364469.7453592401</v>
          </cell>
          <cell r="S595">
            <v>27295.30791599043</v>
          </cell>
          <cell r="T595">
            <v>5459061.5831980845</v>
          </cell>
          <cell r="U595">
            <v>27037.991155497592</v>
          </cell>
          <cell r="V595">
            <v>6489117.8773194216</v>
          </cell>
          <cell r="W595">
            <v>24623.40075910644</v>
          </cell>
          <cell r="X595">
            <v>6402084.1973676747</v>
          </cell>
          <cell r="Y595">
            <v>32197.815078358082</v>
          </cell>
          <cell r="Z595">
            <v>8049453.769589521</v>
          </cell>
          <cell r="AA595">
            <v>24529.659763190764</v>
          </cell>
          <cell r="AB595">
            <v>6377711.5384296002</v>
          </cell>
          <cell r="AC595">
            <v>26034.627833391594</v>
          </cell>
        </row>
        <row r="596">
          <cell r="D596" t="str">
            <v>Operating Profit</v>
          </cell>
          <cell r="E596">
            <v>26603.356672452472</v>
          </cell>
          <cell r="F596">
            <v>6384805.6013885941</v>
          </cell>
          <cell r="G596">
            <v>32999.638199686102</v>
          </cell>
          <cell r="H596">
            <v>8579905.9319183659</v>
          </cell>
          <cell r="I596">
            <v>28016.869237729599</v>
          </cell>
          <cell r="J596">
            <v>7284386.0018096697</v>
          </cell>
          <cell r="K596">
            <v>31589.018216310127</v>
          </cell>
          <cell r="L596">
            <v>9160815.282729879</v>
          </cell>
          <cell r="M596">
            <v>18783.290023462534</v>
          </cell>
          <cell r="N596">
            <v>3756658.0046924995</v>
          </cell>
          <cell r="O596">
            <v>26863.955506814171</v>
          </cell>
          <cell r="P596">
            <v>5641430.6564309532</v>
          </cell>
          <cell r="Q596">
            <v>37939.191031029433</v>
          </cell>
          <cell r="R596">
            <v>10243581.578377942</v>
          </cell>
          <cell r="S596">
            <v>25958.169595302468</v>
          </cell>
          <cell r="T596">
            <v>5191633.9190604864</v>
          </cell>
          <cell r="U596">
            <v>27689.311593345476</v>
          </cell>
          <cell r="V596">
            <v>6645434.7824029159</v>
          </cell>
          <cell r="W596">
            <v>28428.209731617757</v>
          </cell>
          <cell r="X596">
            <v>7391334.5302205915</v>
          </cell>
          <cell r="Y596">
            <v>20647.587165548608</v>
          </cell>
          <cell r="Z596">
            <v>5161896.7913871426</v>
          </cell>
          <cell r="AA596">
            <v>28882.277037734355</v>
          </cell>
          <cell r="AB596">
            <v>7509392.0298109083</v>
          </cell>
          <cell r="AC596">
            <v>28214.719425248328</v>
          </cell>
          <cell r="AE596" t="str">
            <v>Operating Profit</v>
          </cell>
        </row>
        <row r="598">
          <cell r="C598" t="str">
            <v>Other Income</v>
          </cell>
          <cell r="AD598" t="str">
            <v>Other Income</v>
          </cell>
        </row>
        <row r="599">
          <cell r="D599" t="str">
            <v>H.D</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E599" t="str">
            <v>H.D</v>
          </cell>
        </row>
        <row r="600">
          <cell r="D600" t="str">
            <v>Others</v>
          </cell>
          <cell r="E600">
            <v>18021.978021978022</v>
          </cell>
          <cell r="F600">
            <v>4325274.7252747249</v>
          </cell>
          <cell r="G600">
            <v>15045.871559633028</v>
          </cell>
          <cell r="H600">
            <v>3911927</v>
          </cell>
          <cell r="I600">
            <v>14629.794826048172</v>
          </cell>
          <cell r="J600">
            <v>3803746.6547725247</v>
          </cell>
          <cell r="K600">
            <v>5120</v>
          </cell>
          <cell r="L600">
            <v>1484800</v>
          </cell>
          <cell r="M600">
            <v>7356.3218390804595</v>
          </cell>
          <cell r="N600">
            <v>1471264.367816092</v>
          </cell>
          <cell r="O600">
            <v>7103.2186459489458</v>
          </cell>
          <cell r="P600">
            <v>1491675.9156492786</v>
          </cell>
          <cell r="Q600">
            <v>5120</v>
          </cell>
          <cell r="R600">
            <v>1382400</v>
          </cell>
          <cell r="S600">
            <v>6736.8421052631575</v>
          </cell>
          <cell r="T600">
            <v>1347368.4210526315</v>
          </cell>
          <cell r="U600">
            <v>6213.5922330097092</v>
          </cell>
          <cell r="V600">
            <v>1491262.1359223302</v>
          </cell>
          <cell r="W600">
            <v>6808.510638297872</v>
          </cell>
          <cell r="X600">
            <v>1770212.7659574468</v>
          </cell>
          <cell r="Y600">
            <v>6881.7204301075271</v>
          </cell>
          <cell r="Z600">
            <v>1720430.1075268819</v>
          </cell>
          <cell r="AA600">
            <v>6680.5845511482257</v>
          </cell>
          <cell r="AB600">
            <v>1736951.9832985387</v>
          </cell>
          <cell r="AC600">
            <v>8822.2156725409714</v>
          </cell>
          <cell r="AE600" t="str">
            <v>Others</v>
          </cell>
        </row>
        <row r="601">
          <cell r="E601">
            <v>18021.978021978022</v>
          </cell>
          <cell r="F601">
            <v>4325274.7252747249</v>
          </cell>
          <cell r="G601">
            <v>15045.871559633028</v>
          </cell>
          <cell r="H601">
            <v>3911927</v>
          </cell>
          <cell r="I601">
            <v>14629.794826048172</v>
          </cell>
          <cell r="J601">
            <v>3803746.6547725247</v>
          </cell>
          <cell r="K601">
            <v>5120</v>
          </cell>
          <cell r="L601">
            <v>1484800</v>
          </cell>
          <cell r="M601">
            <v>7356.3218390804595</v>
          </cell>
          <cell r="N601">
            <v>1471264.367816092</v>
          </cell>
          <cell r="O601">
            <v>7103.2186459489458</v>
          </cell>
          <cell r="P601">
            <v>1491675.9156492786</v>
          </cell>
          <cell r="Q601">
            <v>5120</v>
          </cell>
          <cell r="R601">
            <v>1382400</v>
          </cell>
          <cell r="S601">
            <v>6736.8421052631575</v>
          </cell>
          <cell r="T601">
            <v>1347368.4210526315</v>
          </cell>
          <cell r="U601">
            <v>6213.5922330097092</v>
          </cell>
          <cell r="V601">
            <v>1491262.1359223302</v>
          </cell>
          <cell r="W601">
            <v>6808.510638297872</v>
          </cell>
          <cell r="X601">
            <v>1770212.7659574468</v>
          </cell>
          <cell r="Y601">
            <v>6881.7204301075271</v>
          </cell>
          <cell r="Z601">
            <v>1720430.1075268819</v>
          </cell>
          <cell r="AA601">
            <v>6680.5845511482257</v>
          </cell>
          <cell r="AB601">
            <v>1736951.9832985387</v>
          </cell>
          <cell r="AC601">
            <v>8822.2156725409714</v>
          </cell>
        </row>
        <row r="603">
          <cell r="C603" t="str">
            <v>Profit / (Loss) before tax</v>
          </cell>
          <cell r="E603">
            <v>44625.334694430494</v>
          </cell>
          <cell r="F603">
            <v>10710080.326663319</v>
          </cell>
          <cell r="G603">
            <v>48045.509759319131</v>
          </cell>
          <cell r="H603">
            <v>12491832.931918366</v>
          </cell>
          <cell r="I603">
            <v>42646.664063777775</v>
          </cell>
          <cell r="J603">
            <v>11088132.656582195</v>
          </cell>
          <cell r="K603">
            <v>36709.018216310127</v>
          </cell>
          <cell r="L603">
            <v>10645615.282729879</v>
          </cell>
          <cell r="M603">
            <v>26139.611862542995</v>
          </cell>
          <cell r="N603">
            <v>5227922.372508591</v>
          </cell>
          <cell r="O603">
            <v>33967.174152763117</v>
          </cell>
          <cell r="P603">
            <v>7133106.5720802322</v>
          </cell>
          <cell r="Q603">
            <v>43059.191031029433</v>
          </cell>
          <cell r="R603">
            <v>11625981.578377942</v>
          </cell>
          <cell r="S603">
            <v>32695.011700565625</v>
          </cell>
          <cell r="T603">
            <v>6539002.3401131183</v>
          </cell>
          <cell r="U603">
            <v>33902.903826355185</v>
          </cell>
          <cell r="V603">
            <v>8136696.9183252463</v>
          </cell>
          <cell r="W603">
            <v>35236.720369915631</v>
          </cell>
          <cell r="X603">
            <v>9161547.2961780392</v>
          </cell>
          <cell r="Y603">
            <v>27529.307595656137</v>
          </cell>
          <cell r="Z603">
            <v>6882326.8989140242</v>
          </cell>
          <cell r="AA603">
            <v>35562.861588882581</v>
          </cell>
          <cell r="AB603">
            <v>9246344.0131094474</v>
          </cell>
          <cell r="AC603">
            <v>37036.935097789297</v>
          </cell>
          <cell r="AD603" t="str">
            <v>Profit before tax</v>
          </cell>
        </row>
        <row r="605">
          <cell r="C605" t="str">
            <v>Taxation</v>
          </cell>
          <cell r="AD605" t="str">
            <v>Taxation</v>
          </cell>
        </row>
        <row r="606">
          <cell r="D606" t="str">
            <v>Current</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E606" t="str">
            <v>Current</v>
          </cell>
        </row>
        <row r="607">
          <cell r="D607" t="str">
            <v>Deferred</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E607" t="str">
            <v>Deferred</v>
          </cell>
        </row>
        <row r="608">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row>
        <row r="610">
          <cell r="C610" t="str">
            <v>Net Profit after taxation</v>
          </cell>
          <cell r="E610">
            <v>44625.334694430494</v>
          </cell>
          <cell r="F610">
            <v>10710080.326663319</v>
          </cell>
          <cell r="G610">
            <v>48045.509759319131</v>
          </cell>
          <cell r="H610">
            <v>12491832.931918366</v>
          </cell>
          <cell r="I610">
            <v>42646.664063777775</v>
          </cell>
          <cell r="J610">
            <v>11088132.656582195</v>
          </cell>
          <cell r="K610">
            <v>36709.018216310127</v>
          </cell>
          <cell r="L610">
            <v>10645615.282729879</v>
          </cell>
          <cell r="M610">
            <v>26139.611862542995</v>
          </cell>
          <cell r="N610">
            <v>5227922.372508591</v>
          </cell>
          <cell r="O610">
            <v>33967.174152763117</v>
          </cell>
          <cell r="P610">
            <v>7133106.5720802322</v>
          </cell>
          <cell r="Q610">
            <v>43059.191031029433</v>
          </cell>
          <cell r="R610">
            <v>11625981.578377942</v>
          </cell>
          <cell r="S610">
            <v>32695.011700565625</v>
          </cell>
          <cell r="T610">
            <v>6539002.3401131183</v>
          </cell>
          <cell r="U610">
            <v>33902.903826355185</v>
          </cell>
          <cell r="V610">
            <v>8136696.9183252463</v>
          </cell>
          <cell r="W610">
            <v>35236.720369915631</v>
          </cell>
          <cell r="X610">
            <v>9161547.2961780392</v>
          </cell>
          <cell r="Y610">
            <v>27529.307595656137</v>
          </cell>
          <cell r="Z610">
            <v>6882326.8989140242</v>
          </cell>
          <cell r="AA610">
            <v>35562.861588882581</v>
          </cell>
          <cell r="AB610">
            <v>9246344.0131094474</v>
          </cell>
          <cell r="AC610">
            <v>37036.935097789297</v>
          </cell>
          <cell r="AD610" t="str">
            <v>Net Profit after taxation</v>
          </cell>
        </row>
        <row r="613">
          <cell r="AC613" t="str">
            <v>2.0DLtd</v>
          </cell>
        </row>
        <row r="614">
          <cell r="E614">
            <v>37438</v>
          </cell>
          <cell r="F614">
            <v>37469</v>
          </cell>
          <cell r="G614">
            <v>37500</v>
          </cell>
          <cell r="H614">
            <v>37531</v>
          </cell>
          <cell r="I614">
            <v>37562</v>
          </cell>
          <cell r="J614">
            <v>37593</v>
          </cell>
          <cell r="K614">
            <v>37624</v>
          </cell>
          <cell r="L614">
            <v>37655</v>
          </cell>
          <cell r="M614">
            <v>37686</v>
          </cell>
          <cell r="N614">
            <v>37717</v>
          </cell>
          <cell r="O614">
            <v>37748</v>
          </cell>
          <cell r="P614">
            <v>37779</v>
          </cell>
          <cell r="Q614">
            <v>37779</v>
          </cell>
          <cell r="S614">
            <v>37810</v>
          </cell>
          <cell r="U614">
            <v>37841</v>
          </cell>
          <cell r="W614">
            <v>37872</v>
          </cell>
          <cell r="Y614">
            <v>37903</v>
          </cell>
          <cell r="AA614">
            <v>37934</v>
          </cell>
          <cell r="AC614" t="str">
            <v>Yearly</v>
          </cell>
        </row>
        <row r="615">
          <cell r="D615" t="str">
            <v>2.0DLtd</v>
          </cell>
          <cell r="E615" t="str">
            <v>Per Unit</v>
          </cell>
          <cell r="F615" t="str">
            <v>Total</v>
          </cell>
          <cell r="G615" t="str">
            <v>Per Unit</v>
          </cell>
          <cell r="H615" t="str">
            <v>Total</v>
          </cell>
          <cell r="I615" t="str">
            <v>Per Unit</v>
          </cell>
          <cell r="J615" t="str">
            <v>Total</v>
          </cell>
          <cell r="K615" t="str">
            <v>Per Unit</v>
          </cell>
          <cell r="L615" t="str">
            <v>Total</v>
          </cell>
          <cell r="M615" t="str">
            <v>Per Unit</v>
          </cell>
          <cell r="N615" t="str">
            <v>Total</v>
          </cell>
          <cell r="O615" t="str">
            <v>Per Unit</v>
          </cell>
          <cell r="P615" t="str">
            <v>Total</v>
          </cell>
          <cell r="Q615" t="str">
            <v>Per Unit</v>
          </cell>
          <cell r="R615" t="str">
            <v>Total</v>
          </cell>
          <cell r="S615" t="str">
            <v>Per Unit</v>
          </cell>
          <cell r="T615" t="str">
            <v>Total</v>
          </cell>
          <cell r="U615" t="str">
            <v>Per Unit</v>
          </cell>
          <cell r="V615" t="str">
            <v>Total</v>
          </cell>
          <cell r="W615" t="str">
            <v>Per Unit</v>
          </cell>
          <cell r="X615" t="str">
            <v>Total</v>
          </cell>
          <cell r="Y615" t="str">
            <v>Per Unit</v>
          </cell>
          <cell r="Z615" t="str">
            <v>Total</v>
          </cell>
          <cell r="AA615" t="str">
            <v>Per Unit</v>
          </cell>
          <cell r="AB615" t="str">
            <v>Total</v>
          </cell>
          <cell r="AC615" t="str">
            <v>Average</v>
          </cell>
          <cell r="AD615">
            <v>0</v>
          </cell>
          <cell r="AE615" t="str">
            <v>2.0DLtd</v>
          </cell>
        </row>
        <row r="617">
          <cell r="C617" t="str">
            <v>Sales Units</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t="str">
            <v>Sales Units</v>
          </cell>
        </row>
        <row r="619">
          <cell r="C619" t="str">
            <v>Selling Price</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t="e">
            <v>#DIV/0!</v>
          </cell>
          <cell r="AD619" t="str">
            <v>Selling Price</v>
          </cell>
        </row>
        <row r="620">
          <cell r="C620" t="str">
            <v>Less: Dealer commission</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t="e">
            <v>#DIV/0!</v>
          </cell>
          <cell r="AD620" t="str">
            <v>Less: Dealer commission</v>
          </cell>
        </row>
        <row r="621">
          <cell r="D621" t="str">
            <v xml:space="preserve">  Sales tax</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t="e">
            <v>#DIV/0!</v>
          </cell>
          <cell r="AE621" t="str">
            <v xml:space="preserve">  Sales tax</v>
          </cell>
        </row>
        <row r="622">
          <cell r="C622" t="str">
            <v>Net Sales</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t="e">
            <v>#DIV/0!</v>
          </cell>
          <cell r="AD622" t="str">
            <v>Net Sales</v>
          </cell>
        </row>
        <row r="624">
          <cell r="C624" t="str">
            <v>Variable Cost of Sales</v>
          </cell>
          <cell r="AD624" t="str">
            <v>Variable Cost of Sales</v>
          </cell>
        </row>
        <row r="625">
          <cell r="D625" t="str">
            <v>CKD Cost</v>
          </cell>
          <cell r="E625">
            <v>379442.00459626858</v>
          </cell>
          <cell r="F625">
            <v>0</v>
          </cell>
          <cell r="G625">
            <v>379442.00459626858</v>
          </cell>
          <cell r="H625">
            <v>0</v>
          </cell>
          <cell r="I625">
            <v>379442.00459626858</v>
          </cell>
          <cell r="J625">
            <v>0</v>
          </cell>
          <cell r="K625">
            <v>373578.25246353168</v>
          </cell>
          <cell r="L625">
            <v>0</v>
          </cell>
          <cell r="M625">
            <v>373578.25246353168</v>
          </cell>
          <cell r="N625">
            <v>0</v>
          </cell>
          <cell r="O625">
            <v>373578.25246353168</v>
          </cell>
          <cell r="P625">
            <v>0</v>
          </cell>
          <cell r="Q625">
            <v>373578.25246353168</v>
          </cell>
          <cell r="R625">
            <v>0</v>
          </cell>
          <cell r="S625">
            <v>373578.25246353168</v>
          </cell>
          <cell r="T625">
            <v>0</v>
          </cell>
          <cell r="U625">
            <v>373578.25246353168</v>
          </cell>
          <cell r="V625">
            <v>0</v>
          </cell>
          <cell r="W625">
            <v>373578.25246353168</v>
          </cell>
          <cell r="X625">
            <v>0</v>
          </cell>
          <cell r="Y625">
            <v>373578.25246353168</v>
          </cell>
          <cell r="Z625">
            <v>0</v>
          </cell>
          <cell r="AA625">
            <v>373578.25246353168</v>
          </cell>
          <cell r="AB625">
            <v>0</v>
          </cell>
          <cell r="AC625" t="e">
            <v>#DIV/0!</v>
          </cell>
          <cell r="AE625" t="str">
            <v>CKD Cost</v>
          </cell>
        </row>
        <row r="626">
          <cell r="D626" t="str">
            <v>Vendor parts</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t="e">
            <v>#DIV/0!</v>
          </cell>
          <cell r="AE626" t="str">
            <v>Vendor parts</v>
          </cell>
        </row>
        <row r="627">
          <cell r="D627" t="str">
            <v>Nomi Parts</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t="e">
            <v>#DIV/0!</v>
          </cell>
          <cell r="AE627" t="str">
            <v>Nomi Parts</v>
          </cell>
        </row>
        <row r="628">
          <cell r="D628" t="str">
            <v>Paints &amp; Chemicals</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t="e">
            <v>#DIV/0!</v>
          </cell>
          <cell r="AE628" t="str">
            <v>Paints &amp; Chemicals</v>
          </cell>
        </row>
        <row r="629">
          <cell r="D629" t="str">
            <v>Consumables</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t="e">
            <v>#DIV/0!</v>
          </cell>
          <cell r="AE629" t="str">
            <v>Consumables</v>
          </cell>
        </row>
        <row r="630">
          <cell r="D630" t="str">
            <v>KD Parts</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t="e">
            <v>#DIV/0!</v>
          </cell>
          <cell r="AE630" t="str">
            <v>KD Parts</v>
          </cell>
        </row>
        <row r="631">
          <cell r="D631" t="str">
            <v>Spare parts</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t="e">
            <v>#DIV/0!</v>
          </cell>
          <cell r="AE631" t="str">
            <v>Spare parts</v>
          </cell>
        </row>
        <row r="632">
          <cell r="D632" t="str">
            <v>Utilities</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t="e">
            <v>#DIV/0!</v>
          </cell>
          <cell r="AE632" t="str">
            <v>Utilities</v>
          </cell>
        </row>
        <row r="633">
          <cell r="D633" t="str">
            <v>Royalty</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t="e">
            <v>#DIV/0!</v>
          </cell>
          <cell r="AE633" t="str">
            <v>Royalty</v>
          </cell>
        </row>
        <row r="635">
          <cell r="E635">
            <v>379442.00459626858</v>
          </cell>
          <cell r="F635">
            <v>0</v>
          </cell>
          <cell r="G635">
            <v>379442.00459626858</v>
          </cell>
          <cell r="H635">
            <v>0</v>
          </cell>
          <cell r="I635">
            <v>379442.00459626858</v>
          </cell>
          <cell r="J635">
            <v>0</v>
          </cell>
          <cell r="K635">
            <v>373578.25246353168</v>
          </cell>
          <cell r="L635">
            <v>0</v>
          </cell>
          <cell r="M635">
            <v>373578.25246353168</v>
          </cell>
          <cell r="N635">
            <v>0</v>
          </cell>
          <cell r="O635">
            <v>373578.25246353168</v>
          </cell>
          <cell r="P635">
            <v>0</v>
          </cell>
          <cell r="Q635">
            <v>373578.25246353168</v>
          </cell>
          <cell r="R635">
            <v>0</v>
          </cell>
          <cell r="S635">
            <v>373578.25246353168</v>
          </cell>
          <cell r="T635">
            <v>0</v>
          </cell>
          <cell r="U635">
            <v>373578.25246353168</v>
          </cell>
          <cell r="V635">
            <v>0</v>
          </cell>
          <cell r="W635">
            <v>373578.25246353168</v>
          </cell>
          <cell r="X635">
            <v>0</v>
          </cell>
          <cell r="Y635">
            <v>373578.25246353168</v>
          </cell>
          <cell r="Z635">
            <v>0</v>
          </cell>
          <cell r="AA635">
            <v>373578.25246353168</v>
          </cell>
          <cell r="AB635">
            <v>0</v>
          </cell>
          <cell r="AC635" t="e">
            <v>#DIV/0!</v>
          </cell>
        </row>
        <row r="636">
          <cell r="C636" t="str">
            <v>Contribution Margin</v>
          </cell>
          <cell r="E636">
            <v>-379442.00459626858</v>
          </cell>
          <cell r="F636">
            <v>0</v>
          </cell>
          <cell r="G636">
            <v>-379442.00459626858</v>
          </cell>
          <cell r="H636">
            <v>0</v>
          </cell>
          <cell r="I636">
            <v>-379442.00459626858</v>
          </cell>
          <cell r="J636">
            <v>0</v>
          </cell>
          <cell r="K636">
            <v>-373578.25246353168</v>
          </cell>
          <cell r="L636">
            <v>0</v>
          </cell>
          <cell r="M636">
            <v>-373578.25246353168</v>
          </cell>
          <cell r="N636">
            <v>0</v>
          </cell>
          <cell r="O636">
            <v>-373578.25246353168</v>
          </cell>
          <cell r="P636">
            <v>0</v>
          </cell>
          <cell r="Q636">
            <v>-373578.25246353168</v>
          </cell>
          <cell r="R636">
            <v>0</v>
          </cell>
          <cell r="S636">
            <v>-373578.25246353168</v>
          </cell>
          <cell r="T636">
            <v>0</v>
          </cell>
          <cell r="U636">
            <v>-373578.25246353168</v>
          </cell>
          <cell r="V636">
            <v>0</v>
          </cell>
          <cell r="W636">
            <v>-373578.25246353168</v>
          </cell>
          <cell r="X636">
            <v>0</v>
          </cell>
          <cell r="Y636">
            <v>-373578.25246353168</v>
          </cell>
          <cell r="Z636">
            <v>0</v>
          </cell>
          <cell r="AA636">
            <v>-373578.25246353168</v>
          </cell>
          <cell r="AB636">
            <v>0</v>
          </cell>
          <cell r="AC636" t="e">
            <v>#DIV/0!</v>
          </cell>
          <cell r="AD636" t="str">
            <v>Contribution Margin</v>
          </cell>
        </row>
        <row r="638">
          <cell r="C638" t="str">
            <v>Production cost</v>
          </cell>
          <cell r="AD638" t="str">
            <v>Production cost</v>
          </cell>
        </row>
        <row r="639">
          <cell r="D639" t="str">
            <v xml:space="preserve">Salaries &amp; Wages </v>
          </cell>
          <cell r="E639">
            <v>5330.971806841444</v>
          </cell>
          <cell r="F639">
            <v>0</v>
          </cell>
          <cell r="G639">
            <v>4450.6278387391867</v>
          </cell>
          <cell r="H639">
            <v>0</v>
          </cell>
          <cell r="I639">
            <v>4327.5507084975143</v>
          </cell>
          <cell r="J639">
            <v>0</v>
          </cell>
          <cell r="K639">
            <v>3880.9474753805712</v>
          </cell>
          <cell r="L639">
            <v>0</v>
          </cell>
          <cell r="M639">
            <v>5576.0739588801307</v>
          </cell>
          <cell r="N639">
            <v>0</v>
          </cell>
          <cell r="O639">
            <v>5384.2223576312035</v>
          </cell>
          <cell r="P639">
            <v>0</v>
          </cell>
          <cell r="Q639">
            <v>3880.9474753805712</v>
          </cell>
          <cell r="R639">
            <v>0</v>
          </cell>
          <cell r="S639">
            <v>5106.5098360270676</v>
          </cell>
          <cell r="T639">
            <v>0</v>
          </cell>
          <cell r="U639">
            <v>4709.8877128404993</v>
          </cell>
          <cell r="V639">
            <v>0</v>
          </cell>
          <cell r="W639">
            <v>5160.8344087507594</v>
          </cell>
          <cell r="X639">
            <v>0</v>
          </cell>
          <cell r="Y639">
            <v>5216.3272518556068</v>
          </cell>
          <cell r="Z639">
            <v>0</v>
          </cell>
          <cell r="AA639">
            <v>5063.8667476260061</v>
          </cell>
          <cell r="AB639">
            <v>0</v>
          </cell>
          <cell r="AC639" t="e">
            <v>#DIV/0!</v>
          </cell>
          <cell r="AE639" t="str">
            <v xml:space="preserve">Salaries &amp; Wages </v>
          </cell>
        </row>
        <row r="640">
          <cell r="D640" t="str">
            <v xml:space="preserve">Utilities </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t="e">
            <v>#DIV/0!</v>
          </cell>
          <cell r="AE640" t="str">
            <v xml:space="preserve">Utilities </v>
          </cell>
        </row>
        <row r="641">
          <cell r="D641" t="str">
            <v>Depreciation</v>
          </cell>
          <cell r="E641">
            <v>11150.091575091576</v>
          </cell>
          <cell r="F641">
            <v>0</v>
          </cell>
          <cell r="G641">
            <v>9308.7920489296648</v>
          </cell>
          <cell r="H641">
            <v>0</v>
          </cell>
          <cell r="I641">
            <v>9051.3678263455258</v>
          </cell>
          <cell r="J641">
            <v>0</v>
          </cell>
          <cell r="K641">
            <v>8117.2666666666673</v>
          </cell>
          <cell r="L641">
            <v>0</v>
          </cell>
          <cell r="M641">
            <v>11662.739463601532</v>
          </cell>
          <cell r="N641">
            <v>0</v>
          </cell>
          <cell r="O641">
            <v>11261.468738438773</v>
          </cell>
          <cell r="P641">
            <v>0</v>
          </cell>
          <cell r="Q641">
            <v>8117.2666666666673</v>
          </cell>
          <cell r="R641">
            <v>0</v>
          </cell>
          <cell r="S641">
            <v>10680.614035087719</v>
          </cell>
          <cell r="T641">
            <v>0</v>
          </cell>
          <cell r="U641">
            <v>9851.0517799352765</v>
          </cell>
          <cell r="V641">
            <v>0</v>
          </cell>
          <cell r="W641">
            <v>10794.237588652482</v>
          </cell>
          <cell r="X641">
            <v>0</v>
          </cell>
          <cell r="Y641">
            <v>10910.304659498208</v>
          </cell>
          <cell r="Z641">
            <v>0</v>
          </cell>
          <cell r="AA641">
            <v>10591.423103688239</v>
          </cell>
          <cell r="AB641">
            <v>0</v>
          </cell>
          <cell r="AC641" t="e">
            <v>#DIV/0!</v>
          </cell>
          <cell r="AE641" t="str">
            <v>Depreciation</v>
          </cell>
        </row>
        <row r="642">
          <cell r="D642" t="str">
            <v xml:space="preserve">Other Factory overhead </v>
          </cell>
          <cell r="E642">
            <v>3328.5244606883934</v>
          </cell>
          <cell r="F642">
            <v>0</v>
          </cell>
          <cell r="G642">
            <v>2778.859870849943</v>
          </cell>
          <cell r="H642">
            <v>0</v>
          </cell>
          <cell r="I642">
            <v>2702.0136121556093</v>
          </cell>
          <cell r="J642">
            <v>0</v>
          </cell>
          <cell r="K642">
            <v>2423.1658073811504</v>
          </cell>
          <cell r="L642">
            <v>0</v>
          </cell>
          <cell r="M642">
            <v>3481.5600680763655</v>
          </cell>
          <cell r="N642">
            <v>0</v>
          </cell>
          <cell r="O642">
            <v>3361.7727627374452</v>
          </cell>
          <cell r="P642">
            <v>0</v>
          </cell>
          <cell r="Q642">
            <v>2423.1658073811504</v>
          </cell>
          <cell r="R642">
            <v>0</v>
          </cell>
          <cell r="S642">
            <v>3188.3760623436192</v>
          </cell>
          <cell r="T642">
            <v>0</v>
          </cell>
          <cell r="U642">
            <v>2940.735203132464</v>
          </cell>
          <cell r="V642">
            <v>0</v>
          </cell>
          <cell r="W642">
            <v>3222.2949566238703</v>
          </cell>
          <cell r="X642">
            <v>0</v>
          </cell>
          <cell r="Y642">
            <v>3256.9432894907936</v>
          </cell>
          <cell r="Z642">
            <v>0</v>
          </cell>
          <cell r="AA642">
            <v>3161.7507925119394</v>
          </cell>
          <cell r="AB642">
            <v>0</v>
          </cell>
          <cell r="AC642" t="e">
            <v>#DIV/0!</v>
          </cell>
          <cell r="AE642" t="str">
            <v xml:space="preserve">Other Factory overhead </v>
          </cell>
        </row>
        <row r="643">
          <cell r="D643" t="str">
            <v>Running Royalty</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t="e">
            <v>#DIV/0!</v>
          </cell>
          <cell r="AE643" t="str">
            <v>Running Royalty</v>
          </cell>
        </row>
        <row r="644">
          <cell r="E644">
            <v>19809.587842621411</v>
          </cell>
          <cell r="F644">
            <v>0</v>
          </cell>
          <cell r="G644">
            <v>16538.279758518795</v>
          </cell>
          <cell r="H644">
            <v>0</v>
          </cell>
          <cell r="I644">
            <v>16080.93214699865</v>
          </cell>
          <cell r="J644">
            <v>0</v>
          </cell>
          <cell r="K644">
            <v>14421.379949428388</v>
          </cell>
          <cell r="L644">
            <v>0</v>
          </cell>
          <cell r="M644">
            <v>20720.373490558028</v>
          </cell>
          <cell r="N644">
            <v>0</v>
          </cell>
          <cell r="O644">
            <v>20007.463858807419</v>
          </cell>
          <cell r="P644">
            <v>0</v>
          </cell>
          <cell r="Q644">
            <v>14421.379949428388</v>
          </cell>
          <cell r="R644">
            <v>0</v>
          </cell>
          <cell r="S644">
            <v>18975.499933458406</v>
          </cell>
          <cell r="T644">
            <v>0</v>
          </cell>
          <cell r="U644">
            <v>17501.674695908237</v>
          </cell>
          <cell r="V644">
            <v>0</v>
          </cell>
          <cell r="W644">
            <v>19177.366954027111</v>
          </cell>
          <cell r="X644">
            <v>0</v>
          </cell>
          <cell r="Y644">
            <v>19383.575200844611</v>
          </cell>
          <cell r="Z644">
            <v>0</v>
          </cell>
          <cell r="AA644">
            <v>18817.040643826185</v>
          </cell>
          <cell r="AB644">
            <v>0</v>
          </cell>
          <cell r="AC644" t="e">
            <v>#DIV/0!</v>
          </cell>
        </row>
        <row r="645">
          <cell r="C645" t="str">
            <v>Gross Profit</v>
          </cell>
          <cell r="E645">
            <v>-399251.59243889002</v>
          </cell>
          <cell r="F645">
            <v>0</v>
          </cell>
          <cell r="G645">
            <v>-395980.28435478738</v>
          </cell>
          <cell r="H645">
            <v>0</v>
          </cell>
          <cell r="I645">
            <v>-395522.93674326723</v>
          </cell>
          <cell r="J645">
            <v>0</v>
          </cell>
          <cell r="K645">
            <v>-387999.63241296005</v>
          </cell>
          <cell r="L645">
            <v>0</v>
          </cell>
          <cell r="M645">
            <v>-394298.62595408969</v>
          </cell>
          <cell r="N645">
            <v>0</v>
          </cell>
          <cell r="O645">
            <v>-393585.71632233908</v>
          </cell>
          <cell r="P645">
            <v>0</v>
          </cell>
          <cell r="Q645">
            <v>-387999.63241296005</v>
          </cell>
          <cell r="R645">
            <v>0</v>
          </cell>
          <cell r="S645">
            <v>-392553.75239699008</v>
          </cell>
          <cell r="T645">
            <v>0</v>
          </cell>
          <cell r="U645">
            <v>-391079.92715943989</v>
          </cell>
          <cell r="V645">
            <v>0</v>
          </cell>
          <cell r="W645">
            <v>-392755.61941755877</v>
          </cell>
          <cell r="X645">
            <v>0</v>
          </cell>
          <cell r="Y645">
            <v>-392961.82766437629</v>
          </cell>
          <cell r="Z645">
            <v>0</v>
          </cell>
          <cell r="AA645">
            <v>-392395.29310735787</v>
          </cell>
          <cell r="AB645">
            <v>0</v>
          </cell>
          <cell r="AC645" t="e">
            <v>#DIV/0!</v>
          </cell>
          <cell r="AD645" t="str">
            <v>Gross Profit</v>
          </cell>
        </row>
        <row r="647">
          <cell r="C647" t="str">
            <v>Other Expenses</v>
          </cell>
          <cell r="AD647" t="str">
            <v>Other Expenses</v>
          </cell>
        </row>
        <row r="648">
          <cell r="D648" t="str">
            <v>Selling Expenses</v>
          </cell>
          <cell r="E648">
            <v>5183.0082521448167</v>
          </cell>
          <cell r="F648">
            <v>0</v>
          </cell>
          <cell r="G648">
            <v>4427.3486746392564</v>
          </cell>
          <cell r="H648">
            <v>0</v>
          </cell>
          <cell r="I648">
            <v>4320.887144065181</v>
          </cell>
          <cell r="J648">
            <v>0</v>
          </cell>
          <cell r="K648">
            <v>3897.7185689144208</v>
          </cell>
          <cell r="L648">
            <v>0</v>
          </cell>
          <cell r="M648">
            <v>5409.2615187305564</v>
          </cell>
          <cell r="N648">
            <v>0</v>
          </cell>
          <cell r="O648">
            <v>5179.8400416559607</v>
          </cell>
          <cell r="P648">
            <v>0</v>
          </cell>
          <cell r="Q648">
            <v>3845.1336292747983</v>
          </cell>
          <cell r="R648">
            <v>0</v>
          </cell>
          <cell r="S648">
            <v>4967.5774890123712</v>
          </cell>
          <cell r="T648">
            <v>0</v>
          </cell>
          <cell r="U648">
            <v>4642.661605420024</v>
          </cell>
          <cell r="V648">
            <v>0</v>
          </cell>
          <cell r="W648">
            <v>5073.1110111757944</v>
          </cell>
          <cell r="X648">
            <v>0</v>
          </cell>
          <cell r="Y648">
            <v>5099.2966467698334</v>
          </cell>
          <cell r="Z648">
            <v>0</v>
          </cell>
          <cell r="AA648">
            <v>4893.3178190345943</v>
          </cell>
          <cell r="AB648">
            <v>0</v>
          </cell>
          <cell r="AC648" t="e">
            <v>#DIV/0!</v>
          </cell>
          <cell r="AE648" t="str">
            <v>Selling Expenses</v>
          </cell>
        </row>
        <row r="649">
          <cell r="D649" t="str">
            <v>Advertisement Expenses</v>
          </cell>
          <cell r="E649">
            <v>800.32572918126152</v>
          </cell>
          <cell r="F649">
            <v>0</v>
          </cell>
          <cell r="G649">
            <v>969.71958993165515</v>
          </cell>
          <cell r="H649">
            <v>0</v>
          </cell>
          <cell r="I649">
            <v>7367.9708551430685</v>
          </cell>
          <cell r="J649">
            <v>0</v>
          </cell>
          <cell r="K649">
            <v>6935.2770964018819</v>
          </cell>
          <cell r="L649">
            <v>0</v>
          </cell>
          <cell r="M649">
            <v>7697.2629504339211</v>
          </cell>
          <cell r="N649">
            <v>0</v>
          </cell>
          <cell r="O649">
            <v>799.8365151483406</v>
          </cell>
          <cell r="P649">
            <v>0</v>
          </cell>
          <cell r="Q649">
            <v>739.89139808437483</v>
          </cell>
          <cell r="R649">
            <v>0</v>
          </cell>
          <cell r="S649">
            <v>4684.9685429207811</v>
          </cell>
          <cell r="T649">
            <v>0</v>
          </cell>
          <cell r="U649">
            <v>5393.2109933565007</v>
          </cell>
          <cell r="V649">
            <v>0</v>
          </cell>
          <cell r="W649">
            <v>783.35612673520234</v>
          </cell>
          <cell r="X649">
            <v>0</v>
          </cell>
          <cell r="Y649">
            <v>8782.5333169589612</v>
          </cell>
          <cell r="Z649">
            <v>0</v>
          </cell>
          <cell r="AA649">
            <v>1104.3291887822443</v>
          </cell>
          <cell r="AB649">
            <v>0</v>
          </cell>
          <cell r="AC649" t="e">
            <v>#DIV/0!</v>
          </cell>
        </row>
        <row r="650">
          <cell r="D650" t="str">
            <v>Administrative Expenses</v>
          </cell>
          <cell r="E650">
            <v>10560.726889052896</v>
          </cell>
          <cell r="F650">
            <v>0</v>
          </cell>
          <cell r="G650">
            <v>9021.0198249495461</v>
          </cell>
          <cell r="H650">
            <v>0</v>
          </cell>
          <cell r="I650">
            <v>8804.0973170376383</v>
          </cell>
          <cell r="J650">
            <v>0</v>
          </cell>
          <cell r="K650">
            <v>7941.8629672567968</v>
          </cell>
          <cell r="L650">
            <v>0</v>
          </cell>
          <cell r="M650">
            <v>11021.733092386507</v>
          </cell>
          <cell r="N650">
            <v>0</v>
          </cell>
          <cell r="O650">
            <v>10554.271447719957</v>
          </cell>
          <cell r="P650">
            <v>0</v>
          </cell>
          <cell r="Q650">
            <v>7834.7176263668644</v>
          </cell>
          <cell r="R650">
            <v>0</v>
          </cell>
          <cell r="S650">
            <v>10121.772262268241</v>
          </cell>
          <cell r="T650">
            <v>0</v>
          </cell>
          <cell r="U650">
            <v>9459.7343604157559</v>
          </cell>
          <cell r="V650">
            <v>0</v>
          </cell>
          <cell r="W650">
            <v>10336.803890810705</v>
          </cell>
          <cell r="X650">
            <v>0</v>
          </cell>
          <cell r="Y650">
            <v>10390.158879356299</v>
          </cell>
          <cell r="Z650">
            <v>0</v>
          </cell>
          <cell r="AA650">
            <v>9970.4632047953019</v>
          </cell>
          <cell r="AB650">
            <v>0</v>
          </cell>
          <cell r="AC650" t="e">
            <v>#DIV/0!</v>
          </cell>
          <cell r="AE650" t="str">
            <v>Administrative Expenses</v>
          </cell>
        </row>
        <row r="651">
          <cell r="D651" t="str">
            <v>Depreciation (Admin. &amp; Selling )</v>
          </cell>
          <cell r="E651">
            <v>2969.9882598191184</v>
          </cell>
          <cell r="F651">
            <v>0</v>
          </cell>
          <cell r="G651">
            <v>2536.9771657922738</v>
          </cell>
          <cell r="H651">
            <v>0</v>
          </cell>
          <cell r="I651">
            <v>2475.9721508385478</v>
          </cell>
          <cell r="J651">
            <v>0</v>
          </cell>
          <cell r="K651">
            <v>2233.4863898710532</v>
          </cell>
          <cell r="L651">
            <v>0</v>
          </cell>
          <cell r="M651">
            <v>3099.6368177250984</v>
          </cell>
          <cell r="N651">
            <v>0</v>
          </cell>
          <cell r="O651">
            <v>2968.1727990868981</v>
          </cell>
          <cell r="P651">
            <v>0</v>
          </cell>
          <cell r="Q651">
            <v>2203.3539560073127</v>
          </cell>
          <cell r="R651">
            <v>0</v>
          </cell>
          <cell r="S651">
            <v>2846.5412564224971</v>
          </cell>
          <cell r="T651">
            <v>0</v>
          </cell>
          <cell r="U651">
            <v>2660.3566484202443</v>
          </cell>
          <cell r="V651">
            <v>0</v>
          </cell>
          <cell r="W651">
            <v>2907.0145002598042</v>
          </cell>
          <cell r="X651">
            <v>0</v>
          </cell>
          <cell r="Y651">
            <v>2922.0194986134175</v>
          </cell>
          <cell r="Z651">
            <v>0</v>
          </cell>
          <cell r="AA651">
            <v>2803.9886812995901</v>
          </cell>
          <cell r="AB651">
            <v>0</v>
          </cell>
          <cell r="AC651" t="e">
            <v>#DIV/0!</v>
          </cell>
          <cell r="AE651" t="str">
            <v>Depreciation (Admin. &amp; Selling )</v>
          </cell>
        </row>
        <row r="652">
          <cell r="D652" t="str">
            <v>Financial Charges -Capital Exp.</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t="e">
            <v>#DIV/0!</v>
          </cell>
          <cell r="AE652" t="str">
            <v>Financial Charges -Capital Exp.</v>
          </cell>
        </row>
        <row r="653">
          <cell r="D653" t="str">
            <v>Financial  Charges -Working Capital</v>
          </cell>
          <cell r="E653">
            <v>530.11444507895521</v>
          </cell>
          <cell r="F653">
            <v>0</v>
          </cell>
          <cell r="G653">
            <v>458.80097155251627</v>
          </cell>
          <cell r="H653">
            <v>0</v>
          </cell>
          <cell r="I653">
            <v>448.49087868071882</v>
          </cell>
          <cell r="J653">
            <v>0</v>
          </cell>
          <cell r="K653">
            <v>407.98094465914818</v>
          </cell>
          <cell r="L653">
            <v>0</v>
          </cell>
          <cell r="M653">
            <v>548.85949175372707</v>
          </cell>
          <cell r="N653">
            <v>0</v>
          </cell>
          <cell r="O653">
            <v>527.77239945924691</v>
          </cell>
          <cell r="P653">
            <v>0</v>
          </cell>
          <cell r="Q653">
            <v>396.96132884259964</v>
          </cell>
          <cell r="R653">
            <v>0</v>
          </cell>
          <cell r="S653">
            <v>498.98402076239711</v>
          </cell>
          <cell r="T653">
            <v>0</v>
          </cell>
          <cell r="U653">
            <v>470.64800851302482</v>
          </cell>
          <cell r="V653">
            <v>0</v>
          </cell>
          <cell r="W653">
            <v>511.61704210669683</v>
          </cell>
          <cell r="X653">
            <v>0</v>
          </cell>
          <cell r="Y653">
            <v>513.76394785157731</v>
          </cell>
          <cell r="Z653">
            <v>0</v>
          </cell>
          <cell r="AA653">
            <v>495.30468493193735</v>
          </cell>
          <cell r="AB653">
            <v>0</v>
          </cell>
          <cell r="AC653" t="e">
            <v>#DIV/0!</v>
          </cell>
          <cell r="AE653" t="str">
            <v>Financial  Charges -Working Capital</v>
          </cell>
        </row>
        <row r="654">
          <cell r="D654" t="str">
            <v>Other Expenses (Charity &amp; Donation)</v>
          </cell>
          <cell r="E654">
            <v>368.13503130483002</v>
          </cell>
          <cell r="F654">
            <v>0</v>
          </cell>
          <cell r="G654">
            <v>318.61178580035858</v>
          </cell>
          <cell r="H654">
            <v>0</v>
          </cell>
          <cell r="I654">
            <v>311.4519990838325</v>
          </cell>
          <cell r="J654">
            <v>0</v>
          </cell>
          <cell r="K654">
            <v>283.32010045774183</v>
          </cell>
          <cell r="L654">
            <v>0</v>
          </cell>
          <cell r="M654">
            <v>381.15242482897719</v>
          </cell>
          <cell r="N654">
            <v>0</v>
          </cell>
          <cell r="O654">
            <v>366.50861073558809</v>
          </cell>
          <cell r="P654">
            <v>0</v>
          </cell>
          <cell r="Q654">
            <v>275.66758947402758</v>
          </cell>
          <cell r="R654">
            <v>0</v>
          </cell>
          <cell r="S654">
            <v>346.51668108499797</v>
          </cell>
          <cell r="T654">
            <v>0</v>
          </cell>
          <cell r="U654">
            <v>326.83889480071173</v>
          </cell>
          <cell r="V654">
            <v>0</v>
          </cell>
          <cell r="W654">
            <v>355.28961257409514</v>
          </cell>
          <cell r="X654">
            <v>0</v>
          </cell>
          <cell r="Y654">
            <v>356.78051934137312</v>
          </cell>
          <cell r="Z654">
            <v>0</v>
          </cell>
          <cell r="AA654">
            <v>343.96158675828985</v>
          </cell>
          <cell r="AB654">
            <v>0</v>
          </cell>
          <cell r="AC654" t="e">
            <v>#DIV/0!</v>
          </cell>
          <cell r="AE654" t="str">
            <v>Other Expenses (Charity &amp; Donation)</v>
          </cell>
        </row>
        <row r="655">
          <cell r="D655" t="str">
            <v>Other Expenses ( W.P.P.F.)</v>
          </cell>
          <cell r="E655">
            <v>3573.7075858361454</v>
          </cell>
          <cell r="F655">
            <v>0</v>
          </cell>
          <cell r="G655">
            <v>3260.1003648049996</v>
          </cell>
          <cell r="H655">
            <v>0</v>
          </cell>
          <cell r="I655">
            <v>2868.2077932472907</v>
          </cell>
          <cell r="J655">
            <v>0</v>
          </cell>
          <cell r="K655">
            <v>2950.3710885468208</v>
          </cell>
          <cell r="L655">
            <v>0</v>
          </cell>
          <cell r="M655">
            <v>2984.5209973853607</v>
          </cell>
          <cell r="N655">
            <v>0</v>
          </cell>
          <cell r="O655">
            <v>3261.9142882485439</v>
          </cell>
          <cell r="P655">
            <v>0</v>
          </cell>
          <cell r="Q655">
            <v>3221.4233012482478</v>
          </cell>
          <cell r="R655">
            <v>0</v>
          </cell>
          <cell r="S655">
            <v>2697.4681580678207</v>
          </cell>
          <cell r="T655">
            <v>0</v>
          </cell>
          <cell r="U655">
            <v>2877.5317129664104</v>
          </cell>
          <cell r="V655">
            <v>0</v>
          </cell>
          <cell r="W655">
            <v>3280.2679674234987</v>
          </cell>
          <cell r="X655">
            <v>0</v>
          </cell>
          <cell r="Y655">
            <v>2911.8557735997142</v>
          </cell>
          <cell r="Z655">
            <v>0</v>
          </cell>
          <cell r="AA655">
            <v>3464.9058265788067</v>
          </cell>
          <cell r="AB655">
            <v>0</v>
          </cell>
          <cell r="AC655" t="e">
            <v>#DIV/0!</v>
          </cell>
          <cell r="AE655" t="str">
            <v>Other Expenses ( W.P.P.F.)</v>
          </cell>
        </row>
        <row r="656">
          <cell r="D656" t="str">
            <v>Workers Welfare Fund</v>
          </cell>
          <cell r="E656">
            <v>1499.0267372593985</v>
          </cell>
          <cell r="F656">
            <v>0</v>
          </cell>
          <cell r="G656">
            <v>1367.4811090758005</v>
          </cell>
          <cell r="H656">
            <v>0</v>
          </cell>
          <cell r="I656">
            <v>1203.0979219267881</v>
          </cell>
          <cell r="J656">
            <v>0</v>
          </cell>
          <cell r="K656">
            <v>1237.5621229049211</v>
          </cell>
          <cell r="L656">
            <v>0</v>
          </cell>
          <cell r="M656">
            <v>1251.8866374865934</v>
          </cell>
          <cell r="N656">
            <v>0</v>
          </cell>
          <cell r="O656">
            <v>1368.2419770751833</v>
          </cell>
          <cell r="P656">
            <v>0</v>
          </cell>
          <cell r="Q656">
            <v>1351.2576349952574</v>
          </cell>
          <cell r="R656">
            <v>0</v>
          </cell>
          <cell r="S656">
            <v>1131.4795054513236</v>
          </cell>
          <cell r="T656">
            <v>0</v>
          </cell>
          <cell r="U656">
            <v>1207.0089316049207</v>
          </cell>
          <cell r="V656">
            <v>0</v>
          </cell>
          <cell r="W656">
            <v>1375.9406080206418</v>
          </cell>
          <cell r="X656">
            <v>0</v>
          </cell>
          <cell r="Y656">
            <v>1221.4064958669101</v>
          </cell>
          <cell r="Z656">
            <v>0</v>
          </cell>
          <cell r="AA656">
            <v>1453.3887710099996</v>
          </cell>
          <cell r="AB656">
            <v>0</v>
          </cell>
          <cell r="AC656" t="e">
            <v>#DIV/0!</v>
          </cell>
          <cell r="AE656" t="str">
            <v>Workers Welfare Fund</v>
          </cell>
        </row>
        <row r="657">
          <cell r="E657">
            <v>25485.032929677422</v>
          </cell>
          <cell r="F657">
            <v>0</v>
          </cell>
          <cell r="G657">
            <v>22360.059486546405</v>
          </cell>
          <cell r="H657">
            <v>0</v>
          </cell>
          <cell r="I657">
            <v>27800.176060023059</v>
          </cell>
          <cell r="J657">
            <v>0</v>
          </cell>
          <cell r="K657">
            <v>25887.579279012789</v>
          </cell>
          <cell r="L657">
            <v>0</v>
          </cell>
          <cell r="M657">
            <v>32394.313930730743</v>
          </cell>
          <cell r="N657">
            <v>0</v>
          </cell>
          <cell r="O657">
            <v>25026.558079129718</v>
          </cell>
          <cell r="P657">
            <v>0</v>
          </cell>
          <cell r="Q657">
            <v>19868.406464293483</v>
          </cell>
          <cell r="R657">
            <v>0</v>
          </cell>
          <cell r="S657">
            <v>27295.30791599043</v>
          </cell>
          <cell r="T657">
            <v>0</v>
          </cell>
          <cell r="U657">
            <v>27037.991155497592</v>
          </cell>
          <cell r="V657">
            <v>0</v>
          </cell>
          <cell r="W657">
            <v>24623.40075910644</v>
          </cell>
          <cell r="X657">
            <v>0</v>
          </cell>
          <cell r="Y657">
            <v>32197.815078358082</v>
          </cell>
          <cell r="Z657">
            <v>0</v>
          </cell>
          <cell r="AA657">
            <v>24529.659763190764</v>
          </cell>
          <cell r="AB657">
            <v>0</v>
          </cell>
          <cell r="AC657" t="e">
            <v>#DIV/0!</v>
          </cell>
        </row>
        <row r="658">
          <cell r="D658" t="str">
            <v>Operating Profit</v>
          </cell>
          <cell r="E658">
            <v>-424736.62536856742</v>
          </cell>
          <cell r="F658">
            <v>0</v>
          </cell>
          <cell r="G658">
            <v>-418340.34384133376</v>
          </cell>
          <cell r="H658">
            <v>0</v>
          </cell>
          <cell r="I658">
            <v>-423323.11280329031</v>
          </cell>
          <cell r="J658">
            <v>0</v>
          </cell>
          <cell r="K658">
            <v>-413887.21169197286</v>
          </cell>
          <cell r="L658">
            <v>0</v>
          </cell>
          <cell r="M658">
            <v>-426692.93988482043</v>
          </cell>
          <cell r="N658">
            <v>0</v>
          </cell>
          <cell r="O658">
            <v>-418612.27440146881</v>
          </cell>
          <cell r="P658">
            <v>0</v>
          </cell>
          <cell r="Q658">
            <v>-407868.03887725354</v>
          </cell>
          <cell r="R658">
            <v>0</v>
          </cell>
          <cell r="S658">
            <v>-419849.06031298049</v>
          </cell>
          <cell r="T658">
            <v>0</v>
          </cell>
          <cell r="U658">
            <v>-418117.9183149375</v>
          </cell>
          <cell r="V658">
            <v>0</v>
          </cell>
          <cell r="W658">
            <v>-417379.02017666522</v>
          </cell>
          <cell r="X658">
            <v>0</v>
          </cell>
          <cell r="Y658">
            <v>-425159.6427427344</v>
          </cell>
          <cell r="Z658">
            <v>0</v>
          </cell>
          <cell r="AA658">
            <v>-416924.95287054864</v>
          </cell>
          <cell r="AB658">
            <v>0</v>
          </cell>
          <cell r="AC658" t="e">
            <v>#DIV/0!</v>
          </cell>
          <cell r="AE658" t="str">
            <v>Operating Profit</v>
          </cell>
        </row>
        <row r="660">
          <cell r="C660" t="str">
            <v>Other Income</v>
          </cell>
          <cell r="AD660" t="str">
            <v>Other Income</v>
          </cell>
        </row>
        <row r="661">
          <cell r="D661" t="str">
            <v>H.D</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t="e">
            <v>#DIV/0!</v>
          </cell>
          <cell r="AE661" t="str">
            <v>H.D</v>
          </cell>
        </row>
        <row r="662">
          <cell r="D662" t="str">
            <v>Others</v>
          </cell>
          <cell r="E662">
            <v>18021.978021978022</v>
          </cell>
          <cell r="F662">
            <v>0</v>
          </cell>
          <cell r="G662">
            <v>15045.871559633028</v>
          </cell>
          <cell r="H662">
            <v>0</v>
          </cell>
          <cell r="I662">
            <v>14629.794826048172</v>
          </cell>
          <cell r="J662">
            <v>0</v>
          </cell>
          <cell r="K662">
            <v>5120</v>
          </cell>
          <cell r="L662">
            <v>0</v>
          </cell>
          <cell r="M662">
            <v>7356.3218390804595</v>
          </cell>
          <cell r="N662">
            <v>0</v>
          </cell>
          <cell r="O662">
            <v>7103.2186459489458</v>
          </cell>
          <cell r="P662">
            <v>0</v>
          </cell>
          <cell r="Q662">
            <v>5120</v>
          </cell>
          <cell r="R662">
            <v>0</v>
          </cell>
          <cell r="S662">
            <v>6736.8421052631575</v>
          </cell>
          <cell r="T662">
            <v>0</v>
          </cell>
          <cell r="U662">
            <v>6213.5922330097092</v>
          </cell>
          <cell r="V662">
            <v>0</v>
          </cell>
          <cell r="W662">
            <v>6808.510638297872</v>
          </cell>
          <cell r="X662">
            <v>0</v>
          </cell>
          <cell r="Y662">
            <v>6881.7204301075271</v>
          </cell>
          <cell r="Z662">
            <v>0</v>
          </cell>
          <cell r="AA662">
            <v>6680.5845511482257</v>
          </cell>
          <cell r="AB662">
            <v>0</v>
          </cell>
          <cell r="AC662" t="e">
            <v>#DIV/0!</v>
          </cell>
          <cell r="AE662" t="str">
            <v>Others</v>
          </cell>
        </row>
        <row r="663">
          <cell r="E663">
            <v>18021.978021978022</v>
          </cell>
          <cell r="F663">
            <v>0</v>
          </cell>
          <cell r="G663">
            <v>15045.871559633028</v>
          </cell>
          <cell r="H663">
            <v>0</v>
          </cell>
          <cell r="I663">
            <v>14629.794826048172</v>
          </cell>
          <cell r="J663">
            <v>0</v>
          </cell>
          <cell r="K663">
            <v>5120</v>
          </cell>
          <cell r="L663">
            <v>0</v>
          </cell>
          <cell r="M663">
            <v>7356.3218390804595</v>
          </cell>
          <cell r="N663">
            <v>0</v>
          </cell>
          <cell r="O663">
            <v>7103.2186459489458</v>
          </cell>
          <cell r="P663">
            <v>0</v>
          </cell>
          <cell r="Q663">
            <v>5120</v>
          </cell>
          <cell r="R663">
            <v>0</v>
          </cell>
          <cell r="S663">
            <v>6736.8421052631575</v>
          </cell>
          <cell r="T663">
            <v>0</v>
          </cell>
          <cell r="U663">
            <v>6213.5922330097092</v>
          </cell>
          <cell r="V663">
            <v>0</v>
          </cell>
          <cell r="W663">
            <v>6808.510638297872</v>
          </cell>
          <cell r="X663">
            <v>0</v>
          </cell>
          <cell r="Y663">
            <v>6881.7204301075271</v>
          </cell>
          <cell r="Z663">
            <v>0</v>
          </cell>
          <cell r="AA663">
            <v>6680.5845511482257</v>
          </cell>
          <cell r="AB663">
            <v>0</v>
          </cell>
          <cell r="AC663" t="e">
            <v>#DIV/0!</v>
          </cell>
        </row>
        <row r="665">
          <cell r="C665" t="str">
            <v>Profit / (Loss) before tax</v>
          </cell>
          <cell r="E665">
            <v>-406714.64734658937</v>
          </cell>
          <cell r="F665">
            <v>0</v>
          </cell>
          <cell r="G665">
            <v>-403294.47228170076</v>
          </cell>
          <cell r="H665">
            <v>0</v>
          </cell>
          <cell r="I665">
            <v>-408693.31797724211</v>
          </cell>
          <cell r="J665">
            <v>0</v>
          </cell>
          <cell r="K665">
            <v>-408767.21169197286</v>
          </cell>
          <cell r="L665">
            <v>0</v>
          </cell>
          <cell r="M665">
            <v>-419336.61804573995</v>
          </cell>
          <cell r="N665">
            <v>0</v>
          </cell>
          <cell r="O665">
            <v>-411509.05575551989</v>
          </cell>
          <cell r="P665">
            <v>0</v>
          </cell>
          <cell r="Q665">
            <v>-402748.03887725354</v>
          </cell>
          <cell r="R665">
            <v>0</v>
          </cell>
          <cell r="S665">
            <v>-413112.21820771735</v>
          </cell>
          <cell r="T665">
            <v>0</v>
          </cell>
          <cell r="U665">
            <v>-411904.32608192781</v>
          </cell>
          <cell r="V665">
            <v>0</v>
          </cell>
          <cell r="W665">
            <v>-410570.50953836733</v>
          </cell>
          <cell r="X665">
            <v>0</v>
          </cell>
          <cell r="Y665">
            <v>-418277.92231262685</v>
          </cell>
          <cell r="Z665">
            <v>0</v>
          </cell>
          <cell r="AA665">
            <v>-410244.36831940041</v>
          </cell>
          <cell r="AB665">
            <v>0</v>
          </cell>
          <cell r="AC665" t="e">
            <v>#DIV/0!</v>
          </cell>
          <cell r="AD665" t="str">
            <v>Profit before tax</v>
          </cell>
        </row>
        <row r="667">
          <cell r="C667" t="str">
            <v>Taxation</v>
          </cell>
          <cell r="AD667" t="str">
            <v>Taxation</v>
          </cell>
        </row>
        <row r="668">
          <cell r="D668" t="str">
            <v>Current</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t="e">
            <v>#DIV/0!</v>
          </cell>
          <cell r="AE668" t="str">
            <v>Current</v>
          </cell>
        </row>
        <row r="669">
          <cell r="D669" t="str">
            <v>Deferred</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t="e">
            <v>#DIV/0!</v>
          </cell>
          <cell r="AE669" t="str">
            <v>Deferred</v>
          </cell>
        </row>
        <row r="670">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t="e">
            <v>#DIV/0!</v>
          </cell>
        </row>
        <row r="672">
          <cell r="C672" t="str">
            <v>Net Profit after taxation</v>
          </cell>
          <cell r="E672">
            <v>-406714.64734658937</v>
          </cell>
          <cell r="F672">
            <v>0</v>
          </cell>
          <cell r="G672">
            <v>-403294.47228170076</v>
          </cell>
          <cell r="H672">
            <v>0</v>
          </cell>
          <cell r="I672">
            <v>-408693.31797724211</v>
          </cell>
          <cell r="J672">
            <v>0</v>
          </cell>
          <cell r="K672">
            <v>-408767.21169197286</v>
          </cell>
          <cell r="L672">
            <v>0</v>
          </cell>
          <cell r="M672">
            <v>-419336.61804573995</v>
          </cell>
          <cell r="N672">
            <v>0</v>
          </cell>
          <cell r="O672">
            <v>-411509.05575551989</v>
          </cell>
          <cell r="P672">
            <v>0</v>
          </cell>
          <cell r="Q672">
            <v>-402748.03887725354</v>
          </cell>
          <cell r="R672">
            <v>0</v>
          </cell>
          <cell r="S672">
            <v>-413112.21820771735</v>
          </cell>
          <cell r="T672">
            <v>0</v>
          </cell>
          <cell r="U672">
            <v>-411904.32608192781</v>
          </cell>
          <cell r="V672">
            <v>0</v>
          </cell>
          <cell r="W672">
            <v>-410570.50953836733</v>
          </cell>
          <cell r="X672">
            <v>0</v>
          </cell>
          <cell r="Y672">
            <v>-418277.92231262685</v>
          </cell>
          <cell r="Z672">
            <v>0</v>
          </cell>
          <cell r="AA672">
            <v>-410244.36831940041</v>
          </cell>
          <cell r="AB672">
            <v>0</v>
          </cell>
          <cell r="AC672" t="e">
            <v>#DIV/0!</v>
          </cell>
          <cell r="AD672" t="str">
            <v>Net Profit after taxation</v>
          </cell>
        </row>
        <row r="675">
          <cell r="AC675" t="str">
            <v>2.0D (SE)</v>
          </cell>
        </row>
        <row r="676">
          <cell r="E676">
            <v>37438</v>
          </cell>
          <cell r="F676">
            <v>37469</v>
          </cell>
          <cell r="G676">
            <v>37500</v>
          </cell>
          <cell r="H676">
            <v>37531</v>
          </cell>
          <cell r="I676">
            <v>37562</v>
          </cell>
          <cell r="J676">
            <v>37593</v>
          </cell>
          <cell r="K676">
            <v>37624</v>
          </cell>
          <cell r="L676">
            <v>37655</v>
          </cell>
          <cell r="M676">
            <v>37686</v>
          </cell>
          <cell r="N676">
            <v>37717</v>
          </cell>
          <cell r="O676">
            <v>37748</v>
          </cell>
          <cell r="P676">
            <v>37779</v>
          </cell>
          <cell r="Q676">
            <v>37779</v>
          </cell>
          <cell r="S676">
            <v>37810</v>
          </cell>
          <cell r="U676">
            <v>37841</v>
          </cell>
          <cell r="W676">
            <v>37872</v>
          </cell>
          <cell r="Y676">
            <v>37903</v>
          </cell>
          <cell r="AA676">
            <v>37934</v>
          </cell>
          <cell r="AC676" t="str">
            <v>Yearly</v>
          </cell>
        </row>
        <row r="677">
          <cell r="D677" t="str">
            <v>2.0D (SE)</v>
          </cell>
          <cell r="E677" t="str">
            <v>Per Unit</v>
          </cell>
          <cell r="F677" t="str">
            <v>Total</v>
          </cell>
          <cell r="G677" t="str">
            <v>Per Unit</v>
          </cell>
          <cell r="H677" t="str">
            <v>Total</v>
          </cell>
          <cell r="I677" t="str">
            <v>Per Unit</v>
          </cell>
          <cell r="J677" t="str">
            <v>Total</v>
          </cell>
          <cell r="K677" t="str">
            <v>Per Unit</v>
          </cell>
          <cell r="L677" t="str">
            <v>Total</v>
          </cell>
          <cell r="M677" t="str">
            <v>Per Unit</v>
          </cell>
          <cell r="N677" t="str">
            <v>Total</v>
          </cell>
          <cell r="O677" t="str">
            <v>Per Unit</v>
          </cell>
          <cell r="P677" t="str">
            <v>Total</v>
          </cell>
          <cell r="Q677" t="str">
            <v>Per Unit</v>
          </cell>
          <cell r="R677" t="str">
            <v>Total</v>
          </cell>
          <cell r="S677" t="str">
            <v>Per Unit</v>
          </cell>
          <cell r="T677" t="str">
            <v>Total</v>
          </cell>
          <cell r="U677" t="str">
            <v>Per Unit</v>
          </cell>
          <cell r="V677" t="str">
            <v>Total</v>
          </cell>
          <cell r="W677" t="str">
            <v>Per Unit</v>
          </cell>
          <cell r="X677" t="str">
            <v>Total</v>
          </cell>
          <cell r="Y677" t="str">
            <v>Per Unit</v>
          </cell>
          <cell r="Z677" t="str">
            <v>Total</v>
          </cell>
          <cell r="AA677" t="str">
            <v>Per Unit</v>
          </cell>
          <cell r="AB677" t="str">
            <v>Total</v>
          </cell>
          <cell r="AC677" t="str">
            <v>Average</v>
          </cell>
          <cell r="AD677">
            <v>0</v>
          </cell>
          <cell r="AE677" t="str">
            <v>2.0D (SE)</v>
          </cell>
        </row>
        <row r="679">
          <cell r="C679" t="str">
            <v>Sales Units</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t="str">
            <v>Sales Units</v>
          </cell>
        </row>
        <row r="681">
          <cell r="C681" t="str">
            <v>Selling Price</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t="str">
            <v>Selling Price</v>
          </cell>
        </row>
        <row r="682">
          <cell r="C682" t="str">
            <v>Less: Dealer commission</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t="str">
            <v>Less: Dealer commission</v>
          </cell>
        </row>
        <row r="683">
          <cell r="D683" t="str">
            <v xml:space="preserve">  Sales tax</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E683" t="str">
            <v xml:space="preserve">  Sales tax</v>
          </cell>
        </row>
        <row r="684">
          <cell r="C684" t="str">
            <v>Net Sales</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t="str">
            <v>Net Sales</v>
          </cell>
        </row>
        <row r="686">
          <cell r="C686" t="str">
            <v>Variable Cost of Sales</v>
          </cell>
          <cell r="AD686" t="str">
            <v>Variable Cost of Sales</v>
          </cell>
        </row>
        <row r="687">
          <cell r="D687" t="str">
            <v>CKD Cost</v>
          </cell>
          <cell r="E687">
            <v>379442.00459626858</v>
          </cell>
          <cell r="F687">
            <v>0</v>
          </cell>
          <cell r="G687">
            <v>379442.00459626858</v>
          </cell>
          <cell r="H687">
            <v>0</v>
          </cell>
          <cell r="I687">
            <v>379442.00459626858</v>
          </cell>
          <cell r="J687">
            <v>0</v>
          </cell>
          <cell r="K687">
            <v>373578.25246353168</v>
          </cell>
          <cell r="L687">
            <v>0</v>
          </cell>
          <cell r="M687">
            <v>373578.25246353168</v>
          </cell>
          <cell r="N687">
            <v>0</v>
          </cell>
          <cell r="O687">
            <v>373578.25246353168</v>
          </cell>
          <cell r="P687">
            <v>0</v>
          </cell>
          <cell r="Q687">
            <v>373578.25246353168</v>
          </cell>
          <cell r="R687">
            <v>0</v>
          </cell>
          <cell r="S687">
            <v>373578.25246353168</v>
          </cell>
          <cell r="T687">
            <v>0</v>
          </cell>
          <cell r="U687">
            <v>373578.25246353168</v>
          </cell>
          <cell r="V687">
            <v>0</v>
          </cell>
          <cell r="W687">
            <v>373578.25246353168</v>
          </cell>
          <cell r="X687">
            <v>0</v>
          </cell>
          <cell r="Y687">
            <v>373578.25246353168</v>
          </cell>
          <cell r="Z687">
            <v>0</v>
          </cell>
          <cell r="AA687">
            <v>373578.25246353168</v>
          </cell>
          <cell r="AB687">
            <v>0</v>
          </cell>
          <cell r="AC687">
            <v>0</v>
          </cell>
          <cell r="AE687" t="str">
            <v>CKD Cost</v>
          </cell>
        </row>
        <row r="688">
          <cell r="D688" t="str">
            <v>Vendor parts</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E688" t="str">
            <v>Vendor parts</v>
          </cell>
        </row>
        <row r="689">
          <cell r="D689" t="str">
            <v>Nummi Parts</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E689" t="str">
            <v>Nummi Parts</v>
          </cell>
        </row>
        <row r="690">
          <cell r="D690" t="str">
            <v>Paints &amp; Chemicals</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E690" t="str">
            <v>Paints &amp; Chemicals</v>
          </cell>
        </row>
        <row r="691">
          <cell r="D691" t="str">
            <v>Consumables</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E691" t="str">
            <v>Consumables</v>
          </cell>
        </row>
        <row r="692">
          <cell r="D692" t="str">
            <v>KD Parts</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E692" t="str">
            <v>KD Parts</v>
          </cell>
        </row>
        <row r="693">
          <cell r="D693" t="str">
            <v>Spare parts</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E693" t="str">
            <v>Spare parts</v>
          </cell>
        </row>
        <row r="694">
          <cell r="D694" t="str">
            <v>Utilities</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E694" t="str">
            <v>Utilities</v>
          </cell>
        </row>
        <row r="695">
          <cell r="D695" t="str">
            <v>Royalty</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E695" t="str">
            <v>Royalty</v>
          </cell>
        </row>
        <row r="697">
          <cell r="E697">
            <v>379442.00459626858</v>
          </cell>
          <cell r="F697">
            <v>0</v>
          </cell>
          <cell r="G697">
            <v>379442.00459626858</v>
          </cell>
          <cell r="H697">
            <v>0</v>
          </cell>
          <cell r="I697">
            <v>379442.00459626858</v>
          </cell>
          <cell r="J697">
            <v>0</v>
          </cell>
          <cell r="K697">
            <v>373578.25246353168</v>
          </cell>
          <cell r="L697">
            <v>0</v>
          </cell>
          <cell r="M697">
            <v>373578.25246353168</v>
          </cell>
          <cell r="N697">
            <v>0</v>
          </cell>
          <cell r="O697">
            <v>373578.25246353168</v>
          </cell>
          <cell r="P697">
            <v>0</v>
          </cell>
          <cell r="Q697">
            <v>373578.25246353168</v>
          </cell>
          <cell r="R697">
            <v>0</v>
          </cell>
          <cell r="S697">
            <v>373578.25246353168</v>
          </cell>
          <cell r="T697">
            <v>0</v>
          </cell>
          <cell r="U697">
            <v>373578.25246353168</v>
          </cell>
          <cell r="V697">
            <v>0</v>
          </cell>
          <cell r="W697">
            <v>373578.25246353168</v>
          </cell>
          <cell r="X697">
            <v>0</v>
          </cell>
          <cell r="Y697">
            <v>373578.25246353168</v>
          </cell>
          <cell r="Z697">
            <v>0</v>
          </cell>
          <cell r="AA697">
            <v>373578.25246353168</v>
          </cell>
          <cell r="AB697">
            <v>0</v>
          </cell>
          <cell r="AC697">
            <v>0</v>
          </cell>
        </row>
        <row r="698">
          <cell r="C698" t="str">
            <v>Contribution Margin</v>
          </cell>
          <cell r="E698">
            <v>-379442.00459626858</v>
          </cell>
          <cell r="F698">
            <v>0</v>
          </cell>
          <cell r="G698">
            <v>-379442.00459626858</v>
          </cell>
          <cell r="H698">
            <v>0</v>
          </cell>
          <cell r="I698">
            <v>-379442.00459626858</v>
          </cell>
          <cell r="J698">
            <v>0</v>
          </cell>
          <cell r="K698">
            <v>-373578.25246353168</v>
          </cell>
          <cell r="L698">
            <v>0</v>
          </cell>
          <cell r="M698">
            <v>-373578.25246353168</v>
          </cell>
          <cell r="N698">
            <v>0</v>
          </cell>
          <cell r="O698">
            <v>-373578.25246353168</v>
          </cell>
          <cell r="P698">
            <v>0</v>
          </cell>
          <cell r="Q698">
            <v>-373578.25246353168</v>
          </cell>
          <cell r="R698">
            <v>0</v>
          </cell>
          <cell r="S698">
            <v>-373578.25246353168</v>
          </cell>
          <cell r="T698">
            <v>0</v>
          </cell>
          <cell r="U698">
            <v>-373578.25246353168</v>
          </cell>
          <cell r="V698">
            <v>0</v>
          </cell>
          <cell r="W698">
            <v>-373578.25246353168</v>
          </cell>
          <cell r="X698">
            <v>0</v>
          </cell>
          <cell r="Y698">
            <v>-373578.25246353168</v>
          </cell>
          <cell r="Z698">
            <v>0</v>
          </cell>
          <cell r="AA698">
            <v>-373578.25246353168</v>
          </cell>
          <cell r="AB698">
            <v>0</v>
          </cell>
          <cell r="AC698">
            <v>0</v>
          </cell>
          <cell r="AD698" t="str">
            <v>Contribution Margin</v>
          </cell>
        </row>
        <row r="700">
          <cell r="C700" t="str">
            <v>Production cost</v>
          </cell>
          <cell r="AD700" t="str">
            <v>Production cost</v>
          </cell>
        </row>
        <row r="701">
          <cell r="D701" t="str">
            <v xml:space="preserve">Salaries &amp; Wages </v>
          </cell>
          <cell r="E701">
            <v>5330.971806841444</v>
          </cell>
          <cell r="F701">
            <v>0</v>
          </cell>
          <cell r="G701">
            <v>4450.6278387391867</v>
          </cell>
          <cell r="H701">
            <v>0</v>
          </cell>
          <cell r="I701">
            <v>4327.5507084975143</v>
          </cell>
          <cell r="J701">
            <v>0</v>
          </cell>
          <cell r="K701">
            <v>3880.9474753805712</v>
          </cell>
          <cell r="L701">
            <v>0</v>
          </cell>
          <cell r="M701">
            <v>5576.0739588801307</v>
          </cell>
          <cell r="N701">
            <v>0</v>
          </cell>
          <cell r="O701">
            <v>5384.2223576312035</v>
          </cell>
          <cell r="P701">
            <v>0</v>
          </cell>
          <cell r="Q701">
            <v>3880.9474753805712</v>
          </cell>
          <cell r="R701">
            <v>0</v>
          </cell>
          <cell r="S701">
            <v>5106.5098360270676</v>
          </cell>
          <cell r="T701">
            <v>0</v>
          </cell>
          <cell r="U701">
            <v>4709.8877128404993</v>
          </cell>
          <cell r="V701">
            <v>0</v>
          </cell>
          <cell r="W701">
            <v>5160.8344087507594</v>
          </cell>
          <cell r="X701">
            <v>0</v>
          </cell>
          <cell r="Y701">
            <v>5216.3272518556068</v>
          </cell>
          <cell r="Z701">
            <v>0</v>
          </cell>
          <cell r="AA701">
            <v>5063.8667476260061</v>
          </cell>
          <cell r="AB701">
            <v>0</v>
          </cell>
          <cell r="AC701">
            <v>0</v>
          </cell>
          <cell r="AE701" t="str">
            <v xml:space="preserve">Salaries &amp; Wages </v>
          </cell>
        </row>
        <row r="702">
          <cell r="D702" t="str">
            <v xml:space="preserve">Utilities </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E702" t="str">
            <v xml:space="preserve">Utilities </v>
          </cell>
        </row>
        <row r="703">
          <cell r="D703" t="str">
            <v>Depreciation</v>
          </cell>
          <cell r="E703">
            <v>11150.091575091576</v>
          </cell>
          <cell r="F703">
            <v>0</v>
          </cell>
          <cell r="G703">
            <v>9308.7920489296648</v>
          </cell>
          <cell r="H703">
            <v>0</v>
          </cell>
          <cell r="I703">
            <v>9051.3678263455258</v>
          </cell>
          <cell r="J703">
            <v>0</v>
          </cell>
          <cell r="K703">
            <v>8117.2666666666673</v>
          </cell>
          <cell r="L703">
            <v>0</v>
          </cell>
          <cell r="M703">
            <v>11662.739463601532</v>
          </cell>
          <cell r="N703">
            <v>0</v>
          </cell>
          <cell r="O703">
            <v>11261.468738438773</v>
          </cell>
          <cell r="P703">
            <v>0</v>
          </cell>
          <cell r="Q703">
            <v>8117.2666666666673</v>
          </cell>
          <cell r="R703">
            <v>0</v>
          </cell>
          <cell r="S703">
            <v>10680.614035087719</v>
          </cell>
          <cell r="T703">
            <v>0</v>
          </cell>
          <cell r="U703">
            <v>9851.0517799352765</v>
          </cell>
          <cell r="V703">
            <v>0</v>
          </cell>
          <cell r="W703">
            <v>10794.237588652482</v>
          </cell>
          <cell r="X703">
            <v>0</v>
          </cell>
          <cell r="Y703">
            <v>10910.304659498208</v>
          </cell>
          <cell r="Z703">
            <v>0</v>
          </cell>
          <cell r="AA703">
            <v>10591.423103688239</v>
          </cell>
          <cell r="AB703">
            <v>0</v>
          </cell>
          <cell r="AC703">
            <v>0</v>
          </cell>
          <cell r="AE703" t="str">
            <v>Depreciation</v>
          </cell>
        </row>
        <row r="704">
          <cell r="D704" t="str">
            <v xml:space="preserve">Other Factory overhead </v>
          </cell>
          <cell r="E704">
            <v>3328.5244606883934</v>
          </cell>
          <cell r="F704">
            <v>0</v>
          </cell>
          <cell r="G704">
            <v>2778.859870849943</v>
          </cell>
          <cell r="H704">
            <v>0</v>
          </cell>
          <cell r="I704">
            <v>2702.0136121556093</v>
          </cell>
          <cell r="J704">
            <v>0</v>
          </cell>
          <cell r="K704">
            <v>2423.1658073811504</v>
          </cell>
          <cell r="L704">
            <v>0</v>
          </cell>
          <cell r="M704">
            <v>3481.5600680763655</v>
          </cell>
          <cell r="N704">
            <v>0</v>
          </cell>
          <cell r="O704">
            <v>3361.7727627374452</v>
          </cell>
          <cell r="P704">
            <v>0</v>
          </cell>
          <cell r="Q704">
            <v>2423.1658073811504</v>
          </cell>
          <cell r="R704">
            <v>0</v>
          </cell>
          <cell r="S704">
            <v>3188.3760623436192</v>
          </cell>
          <cell r="T704">
            <v>0</v>
          </cell>
          <cell r="U704">
            <v>2940.735203132464</v>
          </cell>
          <cell r="V704">
            <v>0</v>
          </cell>
          <cell r="W704">
            <v>3222.2949566238703</v>
          </cell>
          <cell r="X704">
            <v>0</v>
          </cell>
          <cell r="Y704">
            <v>3256.9432894907936</v>
          </cell>
          <cell r="Z704">
            <v>0</v>
          </cell>
          <cell r="AA704">
            <v>3161.7507925119394</v>
          </cell>
          <cell r="AB704">
            <v>0</v>
          </cell>
          <cell r="AC704">
            <v>0</v>
          </cell>
          <cell r="AE704" t="str">
            <v xml:space="preserve">Other Factory overhead </v>
          </cell>
        </row>
        <row r="705">
          <cell r="D705" t="str">
            <v>Running Royalty</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E705" t="str">
            <v>Running Royalty</v>
          </cell>
        </row>
        <row r="706">
          <cell r="E706">
            <v>19809.587842621411</v>
          </cell>
          <cell r="F706">
            <v>0</v>
          </cell>
          <cell r="G706">
            <v>16538.279758518795</v>
          </cell>
          <cell r="H706">
            <v>0</v>
          </cell>
          <cell r="I706">
            <v>16080.93214699865</v>
          </cell>
          <cell r="J706">
            <v>0</v>
          </cell>
          <cell r="K706">
            <v>14421.379949428388</v>
          </cell>
          <cell r="L706">
            <v>0</v>
          </cell>
          <cell r="M706">
            <v>20720.373490558028</v>
          </cell>
          <cell r="N706">
            <v>0</v>
          </cell>
          <cell r="O706">
            <v>20007.463858807419</v>
          </cell>
          <cell r="P706">
            <v>0</v>
          </cell>
          <cell r="Q706">
            <v>14421.379949428388</v>
          </cell>
          <cell r="R706">
            <v>0</v>
          </cell>
          <cell r="S706">
            <v>18975.499933458406</v>
          </cell>
          <cell r="T706">
            <v>0</v>
          </cell>
          <cell r="U706">
            <v>17501.674695908237</v>
          </cell>
          <cell r="V706">
            <v>0</v>
          </cell>
          <cell r="W706">
            <v>19177.366954027111</v>
          </cell>
          <cell r="X706">
            <v>0</v>
          </cell>
          <cell r="Y706">
            <v>19383.575200844611</v>
          </cell>
          <cell r="Z706">
            <v>0</v>
          </cell>
          <cell r="AA706">
            <v>18817.040643826185</v>
          </cell>
          <cell r="AB706">
            <v>0</v>
          </cell>
          <cell r="AC706">
            <v>0</v>
          </cell>
        </row>
        <row r="707">
          <cell r="C707" t="str">
            <v>Gross Profit</v>
          </cell>
          <cell r="E707">
            <v>-399251.59243889002</v>
          </cell>
          <cell r="F707">
            <v>0</v>
          </cell>
          <cell r="G707">
            <v>-395980.28435478738</v>
          </cell>
          <cell r="H707">
            <v>0</v>
          </cell>
          <cell r="I707">
            <v>-395522.93674326723</v>
          </cell>
          <cell r="J707">
            <v>0</v>
          </cell>
          <cell r="K707">
            <v>-387999.63241296005</v>
          </cell>
          <cell r="L707">
            <v>0</v>
          </cell>
          <cell r="M707">
            <v>-394298.62595408969</v>
          </cell>
          <cell r="N707">
            <v>0</v>
          </cell>
          <cell r="O707">
            <v>-393585.71632233908</v>
          </cell>
          <cell r="P707">
            <v>0</v>
          </cell>
          <cell r="Q707">
            <v>-387999.63241296005</v>
          </cell>
          <cell r="R707">
            <v>0</v>
          </cell>
          <cell r="S707">
            <v>-392553.75239699008</v>
          </cell>
          <cell r="T707">
            <v>0</v>
          </cell>
          <cell r="U707">
            <v>-391079.92715943989</v>
          </cell>
          <cell r="V707">
            <v>0</v>
          </cell>
          <cell r="W707">
            <v>-392755.61941755877</v>
          </cell>
          <cell r="X707">
            <v>0</v>
          </cell>
          <cell r="Y707">
            <v>-392961.82766437629</v>
          </cell>
          <cell r="Z707">
            <v>0</v>
          </cell>
          <cell r="AA707">
            <v>-392395.29310735787</v>
          </cell>
          <cell r="AB707">
            <v>0</v>
          </cell>
          <cell r="AC707">
            <v>0</v>
          </cell>
          <cell r="AD707" t="str">
            <v>Gross Profit</v>
          </cell>
        </row>
        <row r="709">
          <cell r="C709" t="str">
            <v>Other Expenses</v>
          </cell>
          <cell r="AD709" t="str">
            <v>Other Expenses</v>
          </cell>
        </row>
        <row r="710">
          <cell r="D710" t="str">
            <v>Selling Expenses</v>
          </cell>
          <cell r="E710">
            <v>5183.0082521448167</v>
          </cell>
          <cell r="F710">
            <v>0</v>
          </cell>
          <cell r="G710">
            <v>4427.3486746392564</v>
          </cell>
          <cell r="H710">
            <v>0</v>
          </cell>
          <cell r="I710">
            <v>4320.887144065181</v>
          </cell>
          <cell r="J710">
            <v>0</v>
          </cell>
          <cell r="K710">
            <v>3897.7185689144208</v>
          </cell>
          <cell r="L710">
            <v>0</v>
          </cell>
          <cell r="M710">
            <v>5409.2615187305564</v>
          </cell>
          <cell r="N710">
            <v>0</v>
          </cell>
          <cell r="O710">
            <v>5179.8400416559607</v>
          </cell>
          <cell r="P710">
            <v>0</v>
          </cell>
          <cell r="Q710">
            <v>3845.1336292747983</v>
          </cell>
          <cell r="R710">
            <v>0</v>
          </cell>
          <cell r="S710">
            <v>4967.5774890123712</v>
          </cell>
          <cell r="T710">
            <v>0</v>
          </cell>
          <cell r="U710">
            <v>4642.661605420024</v>
          </cell>
          <cell r="V710">
            <v>0</v>
          </cell>
          <cell r="W710">
            <v>5073.1110111757944</v>
          </cell>
          <cell r="X710">
            <v>0</v>
          </cell>
          <cell r="Y710">
            <v>5099.2966467698334</v>
          </cell>
          <cell r="Z710">
            <v>0</v>
          </cell>
          <cell r="AA710">
            <v>4893.3178190345943</v>
          </cell>
          <cell r="AB710">
            <v>0</v>
          </cell>
          <cell r="AC710">
            <v>0</v>
          </cell>
          <cell r="AE710" t="str">
            <v>Selling Expenses</v>
          </cell>
        </row>
        <row r="711">
          <cell r="D711" t="str">
            <v>Advertisement Expenses</v>
          </cell>
          <cell r="E711">
            <v>800.32572918126152</v>
          </cell>
          <cell r="F711">
            <v>0</v>
          </cell>
          <cell r="G711">
            <v>969.71958993165515</v>
          </cell>
          <cell r="H711">
            <v>0</v>
          </cell>
          <cell r="I711">
            <v>7367.9708551430685</v>
          </cell>
          <cell r="J711">
            <v>0</v>
          </cell>
          <cell r="K711">
            <v>6935.2770964018819</v>
          </cell>
          <cell r="L711">
            <v>0</v>
          </cell>
          <cell r="M711">
            <v>7697.2629504339211</v>
          </cell>
          <cell r="N711">
            <v>0</v>
          </cell>
          <cell r="O711">
            <v>799.8365151483406</v>
          </cell>
          <cell r="P711">
            <v>0</v>
          </cell>
          <cell r="Q711">
            <v>739.89139808437483</v>
          </cell>
          <cell r="R711">
            <v>0</v>
          </cell>
          <cell r="S711">
            <v>4684.9685429207811</v>
          </cell>
          <cell r="T711">
            <v>0</v>
          </cell>
          <cell r="U711">
            <v>5393.2109933565007</v>
          </cell>
          <cell r="V711">
            <v>0</v>
          </cell>
          <cell r="W711">
            <v>783.35612673520234</v>
          </cell>
          <cell r="X711">
            <v>0</v>
          </cell>
          <cell r="Y711">
            <v>8782.5333169589612</v>
          </cell>
          <cell r="Z711">
            <v>0</v>
          </cell>
          <cell r="AA711">
            <v>1104.3291887822443</v>
          </cell>
          <cell r="AB711">
            <v>0</v>
          </cell>
          <cell r="AC711">
            <v>0</v>
          </cell>
        </row>
        <row r="712">
          <cell r="D712" t="str">
            <v>Administrative Expenses</v>
          </cell>
          <cell r="E712">
            <v>10560.726889052896</v>
          </cell>
          <cell r="F712">
            <v>0</v>
          </cell>
          <cell r="G712">
            <v>9021.0198249495461</v>
          </cell>
          <cell r="H712">
            <v>0</v>
          </cell>
          <cell r="I712">
            <v>8804.0973170376383</v>
          </cell>
          <cell r="J712">
            <v>0</v>
          </cell>
          <cell r="K712">
            <v>7941.8629672567968</v>
          </cell>
          <cell r="L712">
            <v>0</v>
          </cell>
          <cell r="M712">
            <v>11021.733092386507</v>
          </cell>
          <cell r="N712">
            <v>0</v>
          </cell>
          <cell r="O712">
            <v>10554.271447719957</v>
          </cell>
          <cell r="P712">
            <v>0</v>
          </cell>
          <cell r="Q712">
            <v>7834.7176263668644</v>
          </cell>
          <cell r="R712">
            <v>0</v>
          </cell>
          <cell r="S712">
            <v>10121.772262268241</v>
          </cell>
          <cell r="T712">
            <v>0</v>
          </cell>
          <cell r="U712">
            <v>9459.7343604157559</v>
          </cell>
          <cell r="V712">
            <v>0</v>
          </cell>
          <cell r="W712">
            <v>10336.803890810705</v>
          </cell>
          <cell r="X712">
            <v>0</v>
          </cell>
          <cell r="Y712">
            <v>10390.158879356299</v>
          </cell>
          <cell r="Z712">
            <v>0</v>
          </cell>
          <cell r="AA712">
            <v>9970.4632047953019</v>
          </cell>
          <cell r="AB712">
            <v>0</v>
          </cell>
          <cell r="AC712">
            <v>0</v>
          </cell>
          <cell r="AE712" t="str">
            <v>Administrative Expenses</v>
          </cell>
        </row>
        <row r="713">
          <cell r="D713" t="str">
            <v>Depreciation (Admin. &amp; Selling )</v>
          </cell>
          <cell r="E713">
            <v>2969.9882598191184</v>
          </cell>
          <cell r="F713">
            <v>0</v>
          </cell>
          <cell r="G713">
            <v>2536.9771657922738</v>
          </cell>
          <cell r="H713">
            <v>0</v>
          </cell>
          <cell r="I713">
            <v>2475.9721508385478</v>
          </cell>
          <cell r="J713">
            <v>0</v>
          </cell>
          <cell r="K713">
            <v>2233.4863898710532</v>
          </cell>
          <cell r="L713">
            <v>0</v>
          </cell>
          <cell r="M713">
            <v>3099.6368177250984</v>
          </cell>
          <cell r="N713">
            <v>0</v>
          </cell>
          <cell r="O713">
            <v>2968.1727990868981</v>
          </cell>
          <cell r="P713">
            <v>0</v>
          </cell>
          <cell r="Q713">
            <v>2203.3539560073127</v>
          </cell>
          <cell r="R713">
            <v>0</v>
          </cell>
          <cell r="S713">
            <v>2846.5412564224971</v>
          </cell>
          <cell r="T713">
            <v>0</v>
          </cell>
          <cell r="U713">
            <v>2660.3566484202443</v>
          </cell>
          <cell r="V713">
            <v>0</v>
          </cell>
          <cell r="W713">
            <v>2907.0145002598042</v>
          </cell>
          <cell r="X713">
            <v>0</v>
          </cell>
          <cell r="Y713">
            <v>2922.0194986134175</v>
          </cell>
          <cell r="Z713">
            <v>0</v>
          </cell>
          <cell r="AA713">
            <v>2803.9886812995901</v>
          </cell>
          <cell r="AB713">
            <v>0</v>
          </cell>
          <cell r="AC713">
            <v>0</v>
          </cell>
          <cell r="AE713" t="str">
            <v>Depreciation (Admin. &amp; Selling )</v>
          </cell>
        </row>
        <row r="714">
          <cell r="D714" t="str">
            <v>Financial Charges -Capital Exp.</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E714" t="str">
            <v>Financial Charges -Capital Exp.</v>
          </cell>
        </row>
        <row r="715">
          <cell r="D715" t="str">
            <v>Financial  Charges -Working Capital</v>
          </cell>
          <cell r="E715">
            <v>530.11444507895521</v>
          </cell>
          <cell r="F715">
            <v>0</v>
          </cell>
          <cell r="G715">
            <v>458.80097155251627</v>
          </cell>
          <cell r="H715">
            <v>0</v>
          </cell>
          <cell r="I715">
            <v>448.49087868071882</v>
          </cell>
          <cell r="J715">
            <v>0</v>
          </cell>
          <cell r="K715">
            <v>407.98094465914818</v>
          </cell>
          <cell r="L715">
            <v>0</v>
          </cell>
          <cell r="M715">
            <v>548.85949175372707</v>
          </cell>
          <cell r="N715">
            <v>0</v>
          </cell>
          <cell r="O715">
            <v>527.77239945924691</v>
          </cell>
          <cell r="P715">
            <v>0</v>
          </cell>
          <cell r="Q715">
            <v>396.96132884259964</v>
          </cell>
          <cell r="R715">
            <v>0</v>
          </cell>
          <cell r="S715">
            <v>498.98402076239711</v>
          </cell>
          <cell r="T715">
            <v>0</v>
          </cell>
          <cell r="U715">
            <v>470.64800851302482</v>
          </cell>
          <cell r="V715">
            <v>0</v>
          </cell>
          <cell r="W715">
            <v>511.61704210669683</v>
          </cell>
          <cell r="X715">
            <v>0</v>
          </cell>
          <cell r="Y715">
            <v>513.76394785157731</v>
          </cell>
          <cell r="Z715">
            <v>0</v>
          </cell>
          <cell r="AA715">
            <v>495.30468493193735</v>
          </cell>
          <cell r="AB715">
            <v>0</v>
          </cell>
          <cell r="AC715">
            <v>0</v>
          </cell>
          <cell r="AE715" t="str">
            <v>Financial  Charges -Working Capital</v>
          </cell>
        </row>
        <row r="716">
          <cell r="D716" t="str">
            <v>Other Expenses (Charity &amp; Donation)</v>
          </cell>
          <cell r="E716">
            <v>368.13503130483002</v>
          </cell>
          <cell r="F716">
            <v>0</v>
          </cell>
          <cell r="G716">
            <v>318.61178580035858</v>
          </cell>
          <cell r="H716">
            <v>0</v>
          </cell>
          <cell r="I716">
            <v>311.4519990838325</v>
          </cell>
          <cell r="J716">
            <v>0</v>
          </cell>
          <cell r="K716">
            <v>283.32010045774183</v>
          </cell>
          <cell r="L716">
            <v>0</v>
          </cell>
          <cell r="M716">
            <v>381.15242482897719</v>
          </cell>
          <cell r="N716">
            <v>0</v>
          </cell>
          <cell r="O716">
            <v>366.50861073558809</v>
          </cell>
          <cell r="P716">
            <v>0</v>
          </cell>
          <cell r="Q716">
            <v>275.66758947402758</v>
          </cell>
          <cell r="R716">
            <v>0</v>
          </cell>
          <cell r="S716">
            <v>346.51668108499797</v>
          </cell>
          <cell r="T716">
            <v>0</v>
          </cell>
          <cell r="U716">
            <v>326.83889480071173</v>
          </cell>
          <cell r="V716">
            <v>0</v>
          </cell>
          <cell r="W716">
            <v>355.28961257409514</v>
          </cell>
          <cell r="X716">
            <v>0</v>
          </cell>
          <cell r="Y716">
            <v>356.78051934137312</v>
          </cell>
          <cell r="Z716">
            <v>0</v>
          </cell>
          <cell r="AA716">
            <v>343.96158675828985</v>
          </cell>
          <cell r="AB716">
            <v>0</v>
          </cell>
          <cell r="AC716">
            <v>0</v>
          </cell>
          <cell r="AE716" t="str">
            <v>Other Expenses (Charity &amp; Donation)</v>
          </cell>
        </row>
        <row r="717">
          <cell r="D717" t="str">
            <v>Other Expenses ( W.P.P.F.)</v>
          </cell>
          <cell r="E717">
            <v>3573.7075858361454</v>
          </cell>
          <cell r="F717">
            <v>0</v>
          </cell>
          <cell r="G717">
            <v>3260.1003648049996</v>
          </cell>
          <cell r="H717">
            <v>0</v>
          </cell>
          <cell r="I717">
            <v>2868.2077932472907</v>
          </cell>
          <cell r="J717">
            <v>0</v>
          </cell>
          <cell r="K717">
            <v>2950.3710885468208</v>
          </cell>
          <cell r="L717">
            <v>0</v>
          </cell>
          <cell r="M717">
            <v>2984.5209973853607</v>
          </cell>
          <cell r="N717">
            <v>0</v>
          </cell>
          <cell r="O717">
            <v>3261.9142882485439</v>
          </cell>
          <cell r="P717">
            <v>0</v>
          </cell>
          <cell r="Q717">
            <v>3221.4233012482478</v>
          </cell>
          <cell r="R717">
            <v>0</v>
          </cell>
          <cell r="S717">
            <v>2697.4681580678207</v>
          </cell>
          <cell r="T717">
            <v>0</v>
          </cell>
          <cell r="U717">
            <v>2877.5317129664104</v>
          </cell>
          <cell r="V717">
            <v>0</v>
          </cell>
          <cell r="W717">
            <v>3280.2679674234987</v>
          </cell>
          <cell r="X717">
            <v>0</v>
          </cell>
          <cell r="Y717">
            <v>2911.8557735997142</v>
          </cell>
          <cell r="Z717">
            <v>0</v>
          </cell>
          <cell r="AA717">
            <v>3464.9058265788067</v>
          </cell>
          <cell r="AB717">
            <v>0</v>
          </cell>
          <cell r="AC717">
            <v>0</v>
          </cell>
          <cell r="AE717" t="str">
            <v>Other Expenses ( W.P.P.F.)</v>
          </cell>
        </row>
        <row r="718">
          <cell r="D718" t="str">
            <v>Workers Welfare Fund</v>
          </cell>
          <cell r="E718">
            <v>1499.0267372593985</v>
          </cell>
          <cell r="F718">
            <v>0</v>
          </cell>
          <cell r="G718">
            <v>1367.4811090758005</v>
          </cell>
          <cell r="H718">
            <v>0</v>
          </cell>
          <cell r="I718">
            <v>1203.0979219267881</v>
          </cell>
          <cell r="J718">
            <v>0</v>
          </cell>
          <cell r="K718">
            <v>1237.5621229049211</v>
          </cell>
          <cell r="L718">
            <v>0</v>
          </cell>
          <cell r="M718">
            <v>1251.8866374865934</v>
          </cell>
          <cell r="N718">
            <v>0</v>
          </cell>
          <cell r="O718">
            <v>1368.2419770751833</v>
          </cell>
          <cell r="P718">
            <v>0</v>
          </cell>
          <cell r="Q718">
            <v>1351.2576349952574</v>
          </cell>
          <cell r="R718">
            <v>0</v>
          </cell>
          <cell r="S718">
            <v>1131.4795054513236</v>
          </cell>
          <cell r="T718">
            <v>0</v>
          </cell>
          <cell r="U718">
            <v>1207.0089316049207</v>
          </cell>
          <cell r="V718">
            <v>0</v>
          </cell>
          <cell r="W718">
            <v>1375.9406080206418</v>
          </cell>
          <cell r="X718">
            <v>0</v>
          </cell>
          <cell r="Y718">
            <v>1221.4064958669101</v>
          </cell>
          <cell r="Z718">
            <v>0</v>
          </cell>
          <cell r="AA718">
            <v>1453.3887710099996</v>
          </cell>
          <cell r="AB718">
            <v>0</v>
          </cell>
          <cell r="AC718">
            <v>0</v>
          </cell>
          <cell r="AE718" t="str">
            <v>Workers Welfare Fund</v>
          </cell>
        </row>
        <row r="719">
          <cell r="E719">
            <v>25485.032929677422</v>
          </cell>
          <cell r="F719">
            <v>0</v>
          </cell>
          <cell r="G719">
            <v>22360.059486546405</v>
          </cell>
          <cell r="H719">
            <v>0</v>
          </cell>
          <cell r="I719">
            <v>27800.176060023059</v>
          </cell>
          <cell r="J719">
            <v>0</v>
          </cell>
          <cell r="K719">
            <v>25887.579279012789</v>
          </cell>
          <cell r="L719">
            <v>0</v>
          </cell>
          <cell r="M719">
            <v>32394.313930730743</v>
          </cell>
          <cell r="N719">
            <v>0</v>
          </cell>
          <cell r="O719">
            <v>25026.558079129718</v>
          </cell>
          <cell r="P719">
            <v>0</v>
          </cell>
          <cell r="Q719">
            <v>19868.406464293483</v>
          </cell>
          <cell r="R719">
            <v>0</v>
          </cell>
          <cell r="S719">
            <v>27295.30791599043</v>
          </cell>
          <cell r="T719">
            <v>0</v>
          </cell>
          <cell r="U719">
            <v>27037.991155497592</v>
          </cell>
          <cell r="V719">
            <v>0</v>
          </cell>
          <cell r="W719">
            <v>24623.40075910644</v>
          </cell>
          <cell r="X719">
            <v>0</v>
          </cell>
          <cell r="Y719">
            <v>32197.815078358082</v>
          </cell>
          <cell r="Z719">
            <v>0</v>
          </cell>
          <cell r="AA719">
            <v>24529.659763190764</v>
          </cell>
          <cell r="AB719">
            <v>0</v>
          </cell>
          <cell r="AC719">
            <v>0</v>
          </cell>
        </row>
        <row r="720">
          <cell r="D720" t="str">
            <v>Operating Profit</v>
          </cell>
          <cell r="E720">
            <v>-424736.62536856742</v>
          </cell>
          <cell r="F720">
            <v>0</v>
          </cell>
          <cell r="G720">
            <v>-418340.34384133376</v>
          </cell>
          <cell r="H720">
            <v>0</v>
          </cell>
          <cell r="I720">
            <v>-423323.11280329031</v>
          </cell>
          <cell r="J720">
            <v>0</v>
          </cell>
          <cell r="K720">
            <v>-413887.21169197286</v>
          </cell>
          <cell r="L720">
            <v>0</v>
          </cell>
          <cell r="M720">
            <v>-426692.93988482043</v>
          </cell>
          <cell r="N720">
            <v>0</v>
          </cell>
          <cell r="O720">
            <v>-418612.27440146881</v>
          </cell>
          <cell r="P720">
            <v>0</v>
          </cell>
          <cell r="Q720">
            <v>-407868.03887725354</v>
          </cell>
          <cell r="R720">
            <v>0</v>
          </cell>
          <cell r="S720">
            <v>-419849.06031298049</v>
          </cell>
          <cell r="T720">
            <v>0</v>
          </cell>
          <cell r="U720">
            <v>-418117.9183149375</v>
          </cell>
          <cell r="V720">
            <v>0</v>
          </cell>
          <cell r="W720">
            <v>-417379.02017666522</v>
          </cell>
          <cell r="X720">
            <v>0</v>
          </cell>
          <cell r="Y720">
            <v>-425159.6427427344</v>
          </cell>
          <cell r="Z720">
            <v>0</v>
          </cell>
          <cell r="AA720">
            <v>-416924.95287054864</v>
          </cell>
          <cell r="AB720">
            <v>0</v>
          </cell>
          <cell r="AC720">
            <v>0</v>
          </cell>
          <cell r="AE720" t="str">
            <v>Operating Profit</v>
          </cell>
        </row>
        <row r="722">
          <cell r="C722" t="str">
            <v>Other Income</v>
          </cell>
          <cell r="AD722" t="str">
            <v>Other Income</v>
          </cell>
        </row>
        <row r="723">
          <cell r="D723" t="str">
            <v>H.D</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E723" t="str">
            <v>H.D</v>
          </cell>
        </row>
        <row r="724">
          <cell r="D724" t="str">
            <v>Others</v>
          </cell>
          <cell r="E724">
            <v>18021.978021978022</v>
          </cell>
          <cell r="F724">
            <v>0</v>
          </cell>
          <cell r="G724">
            <v>15045.871559633028</v>
          </cell>
          <cell r="H724">
            <v>0</v>
          </cell>
          <cell r="I724">
            <v>14629.794826048172</v>
          </cell>
          <cell r="J724">
            <v>0</v>
          </cell>
          <cell r="K724">
            <v>5120</v>
          </cell>
          <cell r="L724">
            <v>0</v>
          </cell>
          <cell r="M724">
            <v>7356.3218390804595</v>
          </cell>
          <cell r="N724">
            <v>0</v>
          </cell>
          <cell r="O724">
            <v>7103.2186459489458</v>
          </cell>
          <cell r="P724">
            <v>0</v>
          </cell>
          <cell r="Q724">
            <v>5120</v>
          </cell>
          <cell r="R724">
            <v>0</v>
          </cell>
          <cell r="S724">
            <v>6736.8421052631575</v>
          </cell>
          <cell r="T724">
            <v>0</v>
          </cell>
          <cell r="U724">
            <v>6213.5922330097092</v>
          </cell>
          <cell r="V724">
            <v>0</v>
          </cell>
          <cell r="W724">
            <v>6808.510638297872</v>
          </cell>
          <cell r="X724">
            <v>0</v>
          </cell>
          <cell r="Y724">
            <v>6881.7204301075271</v>
          </cell>
          <cell r="Z724">
            <v>0</v>
          </cell>
          <cell r="AA724">
            <v>6680.5845511482257</v>
          </cell>
          <cell r="AB724">
            <v>0</v>
          </cell>
          <cell r="AC724">
            <v>0</v>
          </cell>
          <cell r="AE724" t="str">
            <v>Others</v>
          </cell>
        </row>
        <row r="725">
          <cell r="E725">
            <v>18021.978021978022</v>
          </cell>
          <cell r="F725">
            <v>0</v>
          </cell>
          <cell r="G725">
            <v>15045.871559633028</v>
          </cell>
          <cell r="H725">
            <v>0</v>
          </cell>
          <cell r="I725">
            <v>14629.794826048172</v>
          </cell>
          <cell r="J725">
            <v>0</v>
          </cell>
          <cell r="K725">
            <v>5120</v>
          </cell>
          <cell r="L725">
            <v>0</v>
          </cell>
          <cell r="M725">
            <v>7356.3218390804595</v>
          </cell>
          <cell r="N725">
            <v>0</v>
          </cell>
          <cell r="O725">
            <v>7103.2186459489458</v>
          </cell>
          <cell r="P725">
            <v>0</v>
          </cell>
          <cell r="Q725">
            <v>5120</v>
          </cell>
          <cell r="R725">
            <v>0</v>
          </cell>
          <cell r="S725">
            <v>6736.8421052631575</v>
          </cell>
          <cell r="T725">
            <v>0</v>
          </cell>
          <cell r="U725">
            <v>6213.5922330097092</v>
          </cell>
          <cell r="V725">
            <v>0</v>
          </cell>
          <cell r="W725">
            <v>6808.510638297872</v>
          </cell>
          <cell r="X725">
            <v>0</v>
          </cell>
          <cell r="Y725">
            <v>6881.7204301075271</v>
          </cell>
          <cell r="Z725">
            <v>0</v>
          </cell>
          <cell r="AA725">
            <v>6680.5845511482257</v>
          </cell>
          <cell r="AB725">
            <v>0</v>
          </cell>
          <cell r="AC725">
            <v>0</v>
          </cell>
        </row>
        <row r="726">
          <cell r="F726">
            <v>0</v>
          </cell>
          <cell r="H726">
            <v>0</v>
          </cell>
          <cell r="J726">
            <v>0</v>
          </cell>
          <cell r="L726">
            <v>0</v>
          </cell>
          <cell r="N726">
            <v>0</v>
          </cell>
          <cell r="P726">
            <v>0</v>
          </cell>
          <cell r="R726">
            <v>0</v>
          </cell>
          <cell r="T726">
            <v>0</v>
          </cell>
          <cell r="V726">
            <v>0</v>
          </cell>
          <cell r="X726">
            <v>0</v>
          </cell>
          <cell r="Z726">
            <v>0</v>
          </cell>
          <cell r="AB726">
            <v>0</v>
          </cell>
        </row>
        <row r="727">
          <cell r="C727" t="str">
            <v>Profit / (Loss) before tax</v>
          </cell>
          <cell r="E727">
            <v>-406714.64734658937</v>
          </cell>
          <cell r="F727">
            <v>0</v>
          </cell>
          <cell r="G727">
            <v>-403294.47228170076</v>
          </cell>
          <cell r="H727">
            <v>0</v>
          </cell>
          <cell r="I727">
            <v>-408693.31797724211</v>
          </cell>
          <cell r="J727">
            <v>0</v>
          </cell>
          <cell r="K727">
            <v>-408767.21169197286</v>
          </cell>
          <cell r="L727">
            <v>0</v>
          </cell>
          <cell r="M727">
            <v>-419336.61804573995</v>
          </cell>
          <cell r="N727">
            <v>0</v>
          </cell>
          <cell r="O727">
            <v>-411509.05575551989</v>
          </cell>
          <cell r="P727">
            <v>0</v>
          </cell>
          <cell r="Q727">
            <v>-402748.03887725354</v>
          </cell>
          <cell r="R727">
            <v>0</v>
          </cell>
          <cell r="S727">
            <v>-413112.21820771735</v>
          </cell>
          <cell r="T727">
            <v>0</v>
          </cell>
          <cell r="U727">
            <v>-411904.32608192781</v>
          </cell>
          <cell r="V727">
            <v>0</v>
          </cell>
          <cell r="W727">
            <v>-410570.50953836733</v>
          </cell>
          <cell r="X727">
            <v>0</v>
          </cell>
          <cell r="Y727">
            <v>-418277.92231262685</v>
          </cell>
          <cell r="Z727">
            <v>0</v>
          </cell>
          <cell r="AA727">
            <v>-410244.36831940041</v>
          </cell>
          <cell r="AB727">
            <v>0</v>
          </cell>
          <cell r="AC727">
            <v>0</v>
          </cell>
          <cell r="AD727" t="str">
            <v>Profit before tax</v>
          </cell>
        </row>
        <row r="729">
          <cell r="C729" t="str">
            <v>Taxation</v>
          </cell>
          <cell r="AD729" t="str">
            <v>Taxation</v>
          </cell>
        </row>
        <row r="730">
          <cell r="D730" t="str">
            <v>Current</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t="e">
            <v>#DIV/0!</v>
          </cell>
          <cell r="AE730" t="str">
            <v>Current</v>
          </cell>
        </row>
        <row r="731">
          <cell r="D731" t="str">
            <v>Deferred</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t="e">
            <v>#DIV/0!</v>
          </cell>
          <cell r="AE731" t="str">
            <v>Deferred</v>
          </cell>
        </row>
        <row r="732">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t="e">
            <v>#DIV/0!</v>
          </cell>
        </row>
        <row r="734">
          <cell r="C734" t="str">
            <v>Net Profit after taxation</v>
          </cell>
          <cell r="E734">
            <v>-406714.64734658937</v>
          </cell>
          <cell r="F734">
            <v>0</v>
          </cell>
          <cell r="G734">
            <v>-403294.47228170076</v>
          </cell>
          <cell r="H734">
            <v>0</v>
          </cell>
          <cell r="I734">
            <v>-408693.31797724211</v>
          </cell>
          <cell r="J734">
            <v>0</v>
          </cell>
          <cell r="K734">
            <v>-408767.21169197286</v>
          </cell>
          <cell r="L734">
            <v>0</v>
          </cell>
          <cell r="M734">
            <v>-419336.61804573995</v>
          </cell>
          <cell r="N734">
            <v>0</v>
          </cell>
          <cell r="O734">
            <v>-411509.05575551989</v>
          </cell>
          <cell r="P734">
            <v>0</v>
          </cell>
          <cell r="Q734">
            <v>-402748.03887725354</v>
          </cell>
          <cell r="R734">
            <v>0</v>
          </cell>
          <cell r="S734">
            <v>-413112.21820771735</v>
          </cell>
          <cell r="T734">
            <v>0</v>
          </cell>
          <cell r="U734">
            <v>-411904.32608192781</v>
          </cell>
          <cell r="V734">
            <v>0</v>
          </cell>
          <cell r="W734">
            <v>-410570.50953836733</v>
          </cell>
          <cell r="X734">
            <v>0</v>
          </cell>
          <cell r="Y734">
            <v>-418277.92231262685</v>
          </cell>
          <cell r="Z734">
            <v>0</v>
          </cell>
          <cell r="AA734">
            <v>-410244.36831940041</v>
          </cell>
          <cell r="AB734">
            <v>0</v>
          </cell>
          <cell r="AC734" t="e">
            <v>#DIV/0!</v>
          </cell>
          <cell r="AD734" t="str">
            <v>Net Profit after taxation</v>
          </cell>
        </row>
        <row r="736">
          <cell r="AC736" t="str">
            <v>Hilux 4x2 Std.</v>
          </cell>
        </row>
        <row r="737">
          <cell r="E737">
            <v>37438</v>
          </cell>
          <cell r="G737">
            <v>37469</v>
          </cell>
          <cell r="I737">
            <v>37500</v>
          </cell>
          <cell r="K737">
            <v>37531</v>
          </cell>
          <cell r="M737">
            <v>37562</v>
          </cell>
          <cell r="O737">
            <v>37593</v>
          </cell>
          <cell r="Q737">
            <v>37624</v>
          </cell>
          <cell r="S737">
            <v>37655</v>
          </cell>
          <cell r="U737">
            <v>37686</v>
          </cell>
          <cell r="W737">
            <v>37717</v>
          </cell>
          <cell r="Y737">
            <v>37748</v>
          </cell>
          <cell r="AA737">
            <v>37779</v>
          </cell>
          <cell r="AC737" t="str">
            <v>Yearly</v>
          </cell>
        </row>
        <row r="738">
          <cell r="D738" t="str">
            <v>Hilux 4x2 Std.</v>
          </cell>
          <cell r="E738" t="str">
            <v>Per Unit</v>
          </cell>
          <cell r="F738" t="str">
            <v>Total</v>
          </cell>
          <cell r="G738" t="str">
            <v>Per Unit</v>
          </cell>
          <cell r="H738" t="str">
            <v>Total</v>
          </cell>
          <cell r="I738" t="str">
            <v>Per Unit</v>
          </cell>
          <cell r="J738" t="str">
            <v>Total</v>
          </cell>
          <cell r="K738" t="str">
            <v>Per Unit</v>
          </cell>
          <cell r="L738" t="str">
            <v>Total</v>
          </cell>
          <cell r="M738" t="str">
            <v>Per Unit</v>
          </cell>
          <cell r="N738" t="str">
            <v>Total</v>
          </cell>
          <cell r="O738" t="str">
            <v>Per Unit</v>
          </cell>
          <cell r="P738" t="str">
            <v>Total</v>
          </cell>
          <cell r="Q738" t="str">
            <v>Per Unit</v>
          </cell>
          <cell r="R738" t="str">
            <v>Total</v>
          </cell>
          <cell r="S738" t="str">
            <v>Per Unit</v>
          </cell>
          <cell r="T738" t="str">
            <v>Total</v>
          </cell>
          <cell r="U738" t="str">
            <v>Per Unit</v>
          </cell>
          <cell r="V738" t="str">
            <v>Total</v>
          </cell>
          <cell r="W738" t="str">
            <v>Per Unit</v>
          </cell>
          <cell r="X738" t="str">
            <v>Total</v>
          </cell>
          <cell r="Y738" t="str">
            <v>Per Unit</v>
          </cell>
          <cell r="Z738" t="str">
            <v>Total</v>
          </cell>
          <cell r="AA738" t="str">
            <v>Per Unit</v>
          </cell>
          <cell r="AB738" t="str">
            <v>Total</v>
          </cell>
          <cell r="AC738" t="str">
            <v>Average</v>
          </cell>
          <cell r="AD738">
            <v>0</v>
          </cell>
          <cell r="AE738" t="str">
            <v>Hilux 4x2 Std.</v>
          </cell>
        </row>
        <row r="740">
          <cell r="C740" t="str">
            <v>Sales Units</v>
          </cell>
          <cell r="E740">
            <v>51</v>
          </cell>
          <cell r="F740">
            <v>51</v>
          </cell>
          <cell r="G740">
            <v>50</v>
          </cell>
          <cell r="H740">
            <v>50</v>
          </cell>
          <cell r="I740">
            <v>44</v>
          </cell>
          <cell r="J740">
            <v>44</v>
          </cell>
          <cell r="K740">
            <v>55</v>
          </cell>
          <cell r="L740">
            <v>55</v>
          </cell>
          <cell r="M740">
            <v>98</v>
          </cell>
          <cell r="N740">
            <v>98</v>
          </cell>
          <cell r="O740">
            <v>23</v>
          </cell>
          <cell r="P740">
            <v>23</v>
          </cell>
          <cell r="Q740">
            <v>100</v>
          </cell>
          <cell r="R740">
            <v>100</v>
          </cell>
          <cell r="S740">
            <v>52</v>
          </cell>
          <cell r="T740">
            <v>52</v>
          </cell>
          <cell r="U740">
            <v>280</v>
          </cell>
          <cell r="V740">
            <v>280</v>
          </cell>
          <cell r="W740">
            <v>120</v>
          </cell>
          <cell r="X740">
            <v>120</v>
          </cell>
          <cell r="Y740">
            <v>120</v>
          </cell>
          <cell r="Z740">
            <v>120</v>
          </cell>
          <cell r="AA740">
            <v>128</v>
          </cell>
          <cell r="AB740">
            <v>128</v>
          </cell>
          <cell r="AC740">
            <v>1121</v>
          </cell>
          <cell r="AD740" t="str">
            <v>Sales Units</v>
          </cell>
        </row>
        <row r="742">
          <cell r="C742" t="str">
            <v>Selling Price</v>
          </cell>
          <cell r="E742">
            <v>799000</v>
          </cell>
          <cell r="F742">
            <v>40749000</v>
          </cell>
          <cell r="G742">
            <v>799000</v>
          </cell>
          <cell r="H742">
            <v>39950000</v>
          </cell>
          <cell r="I742">
            <v>799000</v>
          </cell>
          <cell r="J742">
            <v>35156000</v>
          </cell>
          <cell r="K742">
            <v>799000</v>
          </cell>
          <cell r="L742">
            <v>43945000</v>
          </cell>
          <cell r="M742">
            <v>799000</v>
          </cell>
          <cell r="N742">
            <v>78302000</v>
          </cell>
          <cell r="O742">
            <v>799000</v>
          </cell>
          <cell r="P742">
            <v>18377000</v>
          </cell>
          <cell r="Q742">
            <v>799000</v>
          </cell>
          <cell r="R742">
            <v>79900000</v>
          </cell>
          <cell r="S742">
            <v>799000</v>
          </cell>
          <cell r="T742">
            <v>41548000</v>
          </cell>
          <cell r="U742">
            <v>799000</v>
          </cell>
          <cell r="V742">
            <v>223720000</v>
          </cell>
          <cell r="W742">
            <v>799000</v>
          </cell>
          <cell r="X742">
            <v>95880000</v>
          </cell>
          <cell r="Y742">
            <v>799000</v>
          </cell>
          <cell r="Z742">
            <v>95880000</v>
          </cell>
          <cell r="AA742">
            <v>799000</v>
          </cell>
          <cell r="AB742">
            <v>102272000</v>
          </cell>
          <cell r="AC742">
            <v>799000</v>
          </cell>
          <cell r="AD742" t="str">
            <v>Selling Price</v>
          </cell>
        </row>
        <row r="743">
          <cell r="C743" t="str">
            <v>Less: Dealer commission</v>
          </cell>
          <cell r="E743">
            <v>-20000</v>
          </cell>
          <cell r="F743">
            <v>-1020000</v>
          </cell>
          <cell r="G743">
            <v>-20000</v>
          </cell>
          <cell r="H743">
            <v>-1000000</v>
          </cell>
          <cell r="I743">
            <v>-20000</v>
          </cell>
          <cell r="J743">
            <v>-880000</v>
          </cell>
          <cell r="K743">
            <v>-20000</v>
          </cell>
          <cell r="L743">
            <v>-1100000</v>
          </cell>
          <cell r="M743">
            <v>-20000</v>
          </cell>
          <cell r="N743">
            <v>-1960000</v>
          </cell>
          <cell r="O743">
            <v>-20000</v>
          </cell>
          <cell r="P743">
            <v>-460000</v>
          </cell>
          <cell r="Q743">
            <v>-20000</v>
          </cell>
          <cell r="R743">
            <v>-2000000</v>
          </cell>
          <cell r="S743">
            <v>-20000</v>
          </cell>
          <cell r="T743">
            <v>-1040000</v>
          </cell>
          <cell r="U743">
            <v>-20000</v>
          </cell>
          <cell r="V743">
            <v>-5600000</v>
          </cell>
          <cell r="W743">
            <v>-20000</v>
          </cell>
          <cell r="X743">
            <v>-2400000</v>
          </cell>
          <cell r="Y743">
            <v>-20000</v>
          </cell>
          <cell r="Z743">
            <v>-2400000</v>
          </cell>
          <cell r="AA743">
            <v>-20000</v>
          </cell>
          <cell r="AB743">
            <v>-2560000</v>
          </cell>
          <cell r="AC743">
            <v>-20000</v>
          </cell>
          <cell r="AD743" t="str">
            <v>Less: Dealer commission</v>
          </cell>
        </row>
        <row r="744">
          <cell r="D744" t="str">
            <v xml:space="preserve">  Sales tax</v>
          </cell>
          <cell r="E744">
            <v>-104217.39130434782</v>
          </cell>
          <cell r="F744">
            <v>-5315086.9565217393</v>
          </cell>
          <cell r="G744">
            <v>-104217.39130434782</v>
          </cell>
          <cell r="H744">
            <v>-5210869.5652173916</v>
          </cell>
          <cell r="I744">
            <v>-104217.39130434782</v>
          </cell>
          <cell r="J744">
            <v>-4585565.2173913047</v>
          </cell>
          <cell r="K744">
            <v>-104217.39130434782</v>
          </cell>
          <cell r="L744">
            <v>-5731956.5217391299</v>
          </cell>
          <cell r="M744">
            <v>-104217.39130434782</v>
          </cell>
          <cell r="N744">
            <v>-10213304.347826086</v>
          </cell>
          <cell r="O744">
            <v>-104217.39130434782</v>
          </cell>
          <cell r="P744">
            <v>-2397000</v>
          </cell>
          <cell r="Q744">
            <v>-104217.39130434782</v>
          </cell>
          <cell r="R744">
            <v>-10421739.130434783</v>
          </cell>
          <cell r="S744">
            <v>-104217.39130434782</v>
          </cell>
          <cell r="T744">
            <v>-5419304.3478260869</v>
          </cell>
          <cell r="U744">
            <v>-104217.39130434782</v>
          </cell>
          <cell r="V744">
            <v>-29180869.565217391</v>
          </cell>
          <cell r="W744">
            <v>-104217.39130434782</v>
          </cell>
          <cell r="X744">
            <v>-12506086.956521738</v>
          </cell>
          <cell r="Y744">
            <v>-104217.39130434782</v>
          </cell>
          <cell r="Z744">
            <v>-12506086.956521738</v>
          </cell>
          <cell r="AA744">
            <v>-104217.39130434782</v>
          </cell>
          <cell r="AB744">
            <v>-13339826.086956521</v>
          </cell>
          <cell r="AC744">
            <v>-104217.39130434781</v>
          </cell>
          <cell r="AE744" t="str">
            <v xml:space="preserve">  Sales tax</v>
          </cell>
        </row>
        <row r="745">
          <cell r="C745" t="str">
            <v>Net Sales</v>
          </cell>
          <cell r="E745">
            <v>674782.60869565222</v>
          </cell>
          <cell r="F745">
            <v>34413913.043478258</v>
          </cell>
          <cell r="G745">
            <v>674782.60869565222</v>
          </cell>
          <cell r="H745">
            <v>33739130.434782609</v>
          </cell>
          <cell r="I745">
            <v>674782.60869565222</v>
          </cell>
          <cell r="J745">
            <v>29690434.782608695</v>
          </cell>
          <cell r="K745">
            <v>674782.60869565222</v>
          </cell>
          <cell r="L745">
            <v>37113043.478260867</v>
          </cell>
          <cell r="M745">
            <v>674782.60869565222</v>
          </cell>
          <cell r="N745">
            <v>66128695.652173914</v>
          </cell>
          <cell r="O745">
            <v>674782.60869565222</v>
          </cell>
          <cell r="P745">
            <v>15520000</v>
          </cell>
          <cell r="Q745">
            <v>674782.60869565222</v>
          </cell>
          <cell r="R745">
            <v>67478260.869565219</v>
          </cell>
          <cell r="S745">
            <v>674782.60869565222</v>
          </cell>
          <cell r="T745">
            <v>35088695.652173914</v>
          </cell>
          <cell r="U745">
            <v>674782.60869565222</v>
          </cell>
          <cell r="V745">
            <v>188939130.43478262</v>
          </cell>
          <cell r="W745">
            <v>674782.60869565222</v>
          </cell>
          <cell r="X745">
            <v>80973913.043478265</v>
          </cell>
          <cell r="Y745">
            <v>674782.60869565222</v>
          </cell>
          <cell r="Z745">
            <v>80973913.043478265</v>
          </cell>
          <cell r="AA745">
            <v>674782.60869565222</v>
          </cell>
          <cell r="AB745">
            <v>86372173.913043484</v>
          </cell>
          <cell r="AC745">
            <v>674782.60869565222</v>
          </cell>
          <cell r="AD745" t="str">
            <v>Net Sales</v>
          </cell>
          <cell r="AE745">
            <v>756431304.34782612</v>
          </cell>
        </row>
        <row r="747">
          <cell r="C747" t="str">
            <v>Variable Cost of Sales</v>
          </cell>
          <cell r="AD747" t="str">
            <v>Variable Cost of Sales</v>
          </cell>
        </row>
        <row r="748">
          <cell r="D748" t="str">
            <v>CKD Cost</v>
          </cell>
          <cell r="E748">
            <v>456549.51474417676</v>
          </cell>
          <cell r="F748">
            <v>23284025.251953013</v>
          </cell>
          <cell r="G748">
            <v>456549.51474417676</v>
          </cell>
          <cell r="H748">
            <v>22827475.73720884</v>
          </cell>
          <cell r="I748">
            <v>456549.51474417676</v>
          </cell>
          <cell r="J748">
            <v>20088178.648743778</v>
          </cell>
          <cell r="K748">
            <v>456549.51474417676</v>
          </cell>
          <cell r="L748">
            <v>25110223.310929723</v>
          </cell>
          <cell r="M748">
            <v>456549.51474417676</v>
          </cell>
          <cell r="N748">
            <v>44741852.444929324</v>
          </cell>
          <cell r="O748">
            <v>456549.51474417676</v>
          </cell>
          <cell r="P748">
            <v>10500638.839116065</v>
          </cell>
          <cell r="Q748">
            <v>456549.51474417676</v>
          </cell>
          <cell r="R748">
            <v>45654951.474417679</v>
          </cell>
          <cell r="S748">
            <v>456549.51474417676</v>
          </cell>
          <cell r="T748">
            <v>23740574.766697191</v>
          </cell>
          <cell r="U748">
            <v>456549.51474417676</v>
          </cell>
          <cell r="V748">
            <v>127833864.1283695</v>
          </cell>
          <cell r="W748">
            <v>456549.51474417676</v>
          </cell>
          <cell r="X748">
            <v>54785941.769301213</v>
          </cell>
          <cell r="Y748">
            <v>456549.51474417676</v>
          </cell>
          <cell r="Z748">
            <v>54785941.769301213</v>
          </cell>
          <cell r="AA748">
            <v>456549.51474417676</v>
          </cell>
          <cell r="AB748">
            <v>58438337.887254626</v>
          </cell>
          <cell r="AC748">
            <v>456549.51474417682</v>
          </cell>
          <cell r="AE748" t="str">
            <v>CKD Cost</v>
          </cell>
          <cell r="AF748">
            <v>511792006.0282222</v>
          </cell>
        </row>
        <row r="749">
          <cell r="D749" t="str">
            <v>Vendor parts</v>
          </cell>
          <cell r="E749">
            <v>139346</v>
          </cell>
          <cell r="F749">
            <v>7106646</v>
          </cell>
          <cell r="G749">
            <v>139346</v>
          </cell>
          <cell r="H749">
            <v>6967300</v>
          </cell>
          <cell r="I749">
            <v>139346</v>
          </cell>
          <cell r="J749">
            <v>6131224</v>
          </cell>
          <cell r="K749">
            <v>139346</v>
          </cell>
          <cell r="L749">
            <v>7664030</v>
          </cell>
          <cell r="M749">
            <v>139346</v>
          </cell>
          <cell r="N749">
            <v>13655908</v>
          </cell>
          <cell r="O749">
            <v>139346</v>
          </cell>
          <cell r="P749">
            <v>3204958</v>
          </cell>
          <cell r="Q749">
            <v>139346</v>
          </cell>
          <cell r="R749">
            <v>13934600</v>
          </cell>
          <cell r="S749">
            <v>139346</v>
          </cell>
          <cell r="T749">
            <v>7245992</v>
          </cell>
          <cell r="U749">
            <v>139346</v>
          </cell>
          <cell r="V749">
            <v>39016880</v>
          </cell>
          <cell r="W749">
            <v>139346</v>
          </cell>
          <cell r="X749">
            <v>16721520</v>
          </cell>
          <cell r="Y749">
            <v>139346</v>
          </cell>
          <cell r="Z749">
            <v>16721520</v>
          </cell>
          <cell r="AA749">
            <v>139346</v>
          </cell>
          <cell r="AB749">
            <v>17836288</v>
          </cell>
          <cell r="AC749">
            <v>139346</v>
          </cell>
          <cell r="AE749" t="str">
            <v>Vendor parts</v>
          </cell>
          <cell r="AF749">
            <v>156206866</v>
          </cell>
        </row>
        <row r="750">
          <cell r="D750" t="str">
            <v>Nummi Parts</v>
          </cell>
          <cell r="AE750" t="str">
            <v>Nomi Parts</v>
          </cell>
          <cell r="AF750">
            <v>0</v>
          </cell>
        </row>
        <row r="751">
          <cell r="D751" t="str">
            <v>Paints &amp; Chemicals</v>
          </cell>
          <cell r="E751">
            <v>11677</v>
          </cell>
          <cell r="F751">
            <v>595527</v>
          </cell>
          <cell r="G751">
            <v>11677</v>
          </cell>
          <cell r="H751">
            <v>583850</v>
          </cell>
          <cell r="I751">
            <v>11677</v>
          </cell>
          <cell r="J751">
            <v>513788</v>
          </cell>
          <cell r="K751">
            <v>11677</v>
          </cell>
          <cell r="L751">
            <v>642235</v>
          </cell>
          <cell r="M751">
            <v>11677</v>
          </cell>
          <cell r="N751">
            <v>1144346</v>
          </cell>
          <cell r="O751">
            <v>11677</v>
          </cell>
          <cell r="P751">
            <v>268571</v>
          </cell>
          <cell r="Q751">
            <v>11677</v>
          </cell>
          <cell r="R751">
            <v>1167700</v>
          </cell>
          <cell r="S751">
            <v>11677</v>
          </cell>
          <cell r="T751">
            <v>607204</v>
          </cell>
          <cell r="U751">
            <v>11677</v>
          </cell>
          <cell r="V751">
            <v>3269560</v>
          </cell>
          <cell r="W751">
            <v>11677</v>
          </cell>
          <cell r="X751">
            <v>1401240</v>
          </cell>
          <cell r="Y751">
            <v>11677</v>
          </cell>
          <cell r="Z751">
            <v>1401240</v>
          </cell>
          <cell r="AA751">
            <v>11677</v>
          </cell>
          <cell r="AB751">
            <v>1494656</v>
          </cell>
          <cell r="AC751">
            <v>11677</v>
          </cell>
          <cell r="AE751" t="str">
            <v>Paints &amp; Chemicals</v>
          </cell>
          <cell r="AF751">
            <v>13089917</v>
          </cell>
        </row>
        <row r="752">
          <cell r="D752" t="str">
            <v>Consumables</v>
          </cell>
          <cell r="E752">
            <v>3227</v>
          </cell>
          <cell r="F752">
            <v>164577</v>
          </cell>
          <cell r="G752">
            <v>3227</v>
          </cell>
          <cell r="H752">
            <v>161350</v>
          </cell>
          <cell r="I752">
            <v>3227</v>
          </cell>
          <cell r="J752">
            <v>141988</v>
          </cell>
          <cell r="K752">
            <v>3227</v>
          </cell>
          <cell r="L752">
            <v>177485</v>
          </cell>
          <cell r="M752">
            <v>3227</v>
          </cell>
          <cell r="N752">
            <v>316246</v>
          </cell>
          <cell r="O752">
            <v>3227</v>
          </cell>
          <cell r="P752">
            <v>74221</v>
          </cell>
          <cell r="Q752">
            <v>3227</v>
          </cell>
          <cell r="R752">
            <v>322700</v>
          </cell>
          <cell r="S752">
            <v>3227</v>
          </cell>
          <cell r="T752">
            <v>167804</v>
          </cell>
          <cell r="U752">
            <v>3227</v>
          </cell>
          <cell r="V752">
            <v>903560</v>
          </cell>
          <cell r="W752">
            <v>3227</v>
          </cell>
          <cell r="X752">
            <v>387240</v>
          </cell>
          <cell r="Y752">
            <v>3227</v>
          </cell>
          <cell r="Z752">
            <v>387240</v>
          </cell>
          <cell r="AA752">
            <v>3227</v>
          </cell>
          <cell r="AB752">
            <v>413056</v>
          </cell>
          <cell r="AC752">
            <v>3227</v>
          </cell>
          <cell r="AE752" t="str">
            <v>Consumables</v>
          </cell>
          <cell r="AF752">
            <v>3617467</v>
          </cell>
        </row>
        <row r="753">
          <cell r="D753" t="str">
            <v>KD Parts</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E753" t="str">
            <v>KD Parts</v>
          </cell>
          <cell r="AF753">
            <v>0</v>
          </cell>
        </row>
        <row r="754">
          <cell r="D754" t="str">
            <v>Spare parts</v>
          </cell>
          <cell r="E754">
            <v>41</v>
          </cell>
          <cell r="F754">
            <v>2091</v>
          </cell>
          <cell r="G754">
            <v>41</v>
          </cell>
          <cell r="H754">
            <v>2050</v>
          </cell>
          <cell r="I754">
            <v>41</v>
          </cell>
          <cell r="J754">
            <v>1804</v>
          </cell>
          <cell r="K754">
            <v>41</v>
          </cell>
          <cell r="L754">
            <v>2255</v>
          </cell>
          <cell r="M754">
            <v>41</v>
          </cell>
          <cell r="N754">
            <v>4018</v>
          </cell>
          <cell r="O754">
            <v>41</v>
          </cell>
          <cell r="P754">
            <v>943</v>
          </cell>
          <cell r="Q754">
            <v>41</v>
          </cell>
          <cell r="R754">
            <v>4100</v>
          </cell>
          <cell r="S754">
            <v>41</v>
          </cell>
          <cell r="T754">
            <v>2132</v>
          </cell>
          <cell r="U754">
            <v>41</v>
          </cell>
          <cell r="V754">
            <v>11480</v>
          </cell>
          <cell r="W754">
            <v>41</v>
          </cell>
          <cell r="X754">
            <v>4920</v>
          </cell>
          <cell r="Y754">
            <v>41</v>
          </cell>
          <cell r="Z754">
            <v>4920</v>
          </cell>
          <cell r="AA754">
            <v>41</v>
          </cell>
          <cell r="AB754">
            <v>5248</v>
          </cell>
          <cell r="AC754">
            <v>41</v>
          </cell>
          <cell r="AE754" t="str">
            <v>Spare parts</v>
          </cell>
          <cell r="AF754">
            <v>45961</v>
          </cell>
        </row>
        <row r="755">
          <cell r="D755" t="str">
            <v>Utilities</v>
          </cell>
          <cell r="E755">
            <v>4297</v>
          </cell>
          <cell r="F755">
            <v>219147</v>
          </cell>
          <cell r="G755">
            <v>4297</v>
          </cell>
          <cell r="H755">
            <v>214850</v>
          </cell>
          <cell r="I755">
            <v>4297</v>
          </cell>
          <cell r="J755">
            <v>189068</v>
          </cell>
          <cell r="K755">
            <v>4297</v>
          </cell>
          <cell r="L755">
            <v>236335</v>
          </cell>
          <cell r="M755">
            <v>4297</v>
          </cell>
          <cell r="N755">
            <v>421106</v>
          </cell>
          <cell r="O755">
            <v>4297</v>
          </cell>
          <cell r="P755">
            <v>98831</v>
          </cell>
          <cell r="Q755">
            <v>4297</v>
          </cell>
          <cell r="R755">
            <v>429700</v>
          </cell>
          <cell r="S755">
            <v>4297</v>
          </cell>
          <cell r="T755">
            <v>223444</v>
          </cell>
          <cell r="U755">
            <v>4297</v>
          </cell>
          <cell r="V755">
            <v>1203160</v>
          </cell>
          <cell r="W755">
            <v>4297</v>
          </cell>
          <cell r="X755">
            <v>515640</v>
          </cell>
          <cell r="Y755">
            <v>4297</v>
          </cell>
          <cell r="Z755">
            <v>515640</v>
          </cell>
          <cell r="AA755">
            <v>4297</v>
          </cell>
          <cell r="AB755">
            <v>550016</v>
          </cell>
          <cell r="AC755">
            <v>4297</v>
          </cell>
          <cell r="AE755" t="str">
            <v>Utilites</v>
          </cell>
          <cell r="AF755">
            <v>4816937</v>
          </cell>
        </row>
        <row r="756">
          <cell r="D756" t="str">
            <v>Royalty</v>
          </cell>
          <cell r="E756">
            <v>3399.76</v>
          </cell>
          <cell r="F756">
            <v>173387.76</v>
          </cell>
          <cell r="G756">
            <v>3399.76</v>
          </cell>
          <cell r="H756">
            <v>169988</v>
          </cell>
          <cell r="I756">
            <v>3399.76</v>
          </cell>
          <cell r="J756">
            <v>149589.44</v>
          </cell>
          <cell r="K756">
            <v>3399.76</v>
          </cell>
          <cell r="L756">
            <v>186986.80000000002</v>
          </cell>
          <cell r="M756">
            <v>3399.76</v>
          </cell>
          <cell r="N756">
            <v>333176.48000000004</v>
          </cell>
          <cell r="O756">
            <v>3399.76</v>
          </cell>
          <cell r="P756">
            <v>78194.48000000001</v>
          </cell>
          <cell r="Q756">
            <v>3399.76</v>
          </cell>
          <cell r="R756">
            <v>339976</v>
          </cell>
          <cell r="S756">
            <v>3399.76</v>
          </cell>
          <cell r="T756">
            <v>176787.52000000002</v>
          </cell>
          <cell r="U756">
            <v>3399.76</v>
          </cell>
          <cell r="V756">
            <v>951932.8</v>
          </cell>
          <cell r="W756">
            <v>3399.76</v>
          </cell>
          <cell r="X756">
            <v>407971.2</v>
          </cell>
          <cell r="Y756">
            <v>3399.76</v>
          </cell>
          <cell r="Z756">
            <v>407971.2</v>
          </cell>
          <cell r="AA756">
            <v>3399.76</v>
          </cell>
          <cell r="AB756">
            <v>435169.28000000003</v>
          </cell>
          <cell r="AC756">
            <v>3399.7600000000007</v>
          </cell>
          <cell r="AE756" t="str">
            <v>Royalty</v>
          </cell>
          <cell r="AF756">
            <v>3811130.9600000009</v>
          </cell>
        </row>
        <row r="758">
          <cell r="E758">
            <v>618537.27474417677</v>
          </cell>
          <cell r="F758">
            <v>31545401.011953015</v>
          </cell>
          <cell r="G758">
            <v>618537.27474417677</v>
          </cell>
          <cell r="H758">
            <v>30926863.73720884</v>
          </cell>
          <cell r="I758">
            <v>618537.27474417677</v>
          </cell>
          <cell r="J758">
            <v>27215640.08874378</v>
          </cell>
          <cell r="K758">
            <v>618537.27474417677</v>
          </cell>
          <cell r="L758">
            <v>34019550.11092972</v>
          </cell>
          <cell r="M758">
            <v>618537.27474417677</v>
          </cell>
          <cell r="N758">
            <v>60616652.924929321</v>
          </cell>
          <cell r="O758">
            <v>618537.27474417677</v>
          </cell>
          <cell r="P758">
            <v>14226357.319116065</v>
          </cell>
          <cell r="Q758">
            <v>618537.27474417677</v>
          </cell>
          <cell r="R758">
            <v>61853727.474417679</v>
          </cell>
          <cell r="S758">
            <v>618537.27474417677</v>
          </cell>
          <cell r="T758">
            <v>32163938.28669719</v>
          </cell>
          <cell r="U758">
            <v>618537.27474417677</v>
          </cell>
          <cell r="V758">
            <v>173190436.92836952</v>
          </cell>
          <cell r="W758">
            <v>618537.27474417677</v>
          </cell>
          <cell r="X758">
            <v>74224472.969301209</v>
          </cell>
          <cell r="Y758">
            <v>618537.27474417677</v>
          </cell>
          <cell r="Z758">
            <v>74224472.969301209</v>
          </cell>
          <cell r="AA758">
            <v>618537.27474417677</v>
          </cell>
          <cell r="AB758">
            <v>79172771.167254627</v>
          </cell>
          <cell r="AC758">
            <v>618537.27474417677</v>
          </cell>
          <cell r="AF758">
            <v>693380284.98822212</v>
          </cell>
        </row>
        <row r="759">
          <cell r="C759" t="str">
            <v>Contribution Margin</v>
          </cell>
          <cell r="E759">
            <v>56245.333951475448</v>
          </cell>
          <cell r="F759">
            <v>2868512.0315252431</v>
          </cell>
          <cell r="G759">
            <v>56245.333951475448</v>
          </cell>
          <cell r="H759">
            <v>2812266.6975737698</v>
          </cell>
          <cell r="I759">
            <v>56245.333951475448</v>
          </cell>
          <cell r="J759">
            <v>2474794.6938649155</v>
          </cell>
          <cell r="K759">
            <v>56245.333951475448</v>
          </cell>
          <cell r="L759">
            <v>3093493.3673311472</v>
          </cell>
          <cell r="M759">
            <v>56245.333951475448</v>
          </cell>
          <cell r="N759">
            <v>5512042.7272445932</v>
          </cell>
          <cell r="O759">
            <v>56245.333951475448</v>
          </cell>
          <cell r="P759">
            <v>1293642.6808839347</v>
          </cell>
          <cell r="Q759">
            <v>56245.333951475448</v>
          </cell>
          <cell r="R759">
            <v>5624533.3951475397</v>
          </cell>
          <cell r="S759">
            <v>56245.333951475448</v>
          </cell>
          <cell r="T759">
            <v>2924757.3654767238</v>
          </cell>
          <cell r="U759">
            <v>56245.333951475448</v>
          </cell>
          <cell r="V759">
            <v>15748693.506413102</v>
          </cell>
          <cell r="W759">
            <v>56245.333951475448</v>
          </cell>
          <cell r="X759">
            <v>6749440.0741770566</v>
          </cell>
          <cell r="Y759">
            <v>56245.333951475448</v>
          </cell>
          <cell r="Z759">
            <v>6749440.0741770566</v>
          </cell>
          <cell r="AA759">
            <v>56245.333951475448</v>
          </cell>
          <cell r="AB759">
            <v>7199402.7457888573</v>
          </cell>
          <cell r="AC759">
            <v>56245.333951475448</v>
          </cell>
          <cell r="AD759" t="str">
            <v>Contribution Margin</v>
          </cell>
        </row>
        <row r="761">
          <cell r="C761" t="str">
            <v>Production cost</v>
          </cell>
          <cell r="AD761" t="str">
            <v>Production cost</v>
          </cell>
        </row>
        <row r="762">
          <cell r="D762" t="str">
            <v xml:space="preserve">Salaries &amp; Wages </v>
          </cell>
          <cell r="E762">
            <v>5330.971806841444</v>
          </cell>
          <cell r="F762">
            <v>271879.56214891362</v>
          </cell>
          <cell r="G762">
            <v>4450.6278387391867</v>
          </cell>
          <cell r="H762">
            <v>222531.39193695935</v>
          </cell>
          <cell r="I762">
            <v>4327.5507084975143</v>
          </cell>
          <cell r="J762">
            <v>190412.23117389064</v>
          </cell>
          <cell r="K762">
            <v>3880.9474753805712</v>
          </cell>
          <cell r="L762">
            <v>213452.11114593141</v>
          </cell>
          <cell r="M762">
            <v>5576.0739588801307</v>
          </cell>
          <cell r="N762">
            <v>546455.24797025276</v>
          </cell>
          <cell r="O762">
            <v>5384.2223576312035</v>
          </cell>
          <cell r="P762">
            <v>123837.11422551768</v>
          </cell>
          <cell r="Q762">
            <v>3880.9474753805712</v>
          </cell>
          <cell r="R762">
            <v>388094.7475380571</v>
          </cell>
          <cell r="S762">
            <v>5106.5098360270676</v>
          </cell>
          <cell r="T762">
            <v>265538.5114734075</v>
          </cell>
          <cell r="U762">
            <v>4709.8877128404993</v>
          </cell>
          <cell r="V762">
            <v>1318768.5595953397</v>
          </cell>
          <cell r="W762">
            <v>5160.8344087507594</v>
          </cell>
          <cell r="X762">
            <v>619300.12905009114</v>
          </cell>
          <cell r="Y762">
            <v>5216.3272518556068</v>
          </cell>
          <cell r="Z762">
            <v>625959.27022267284</v>
          </cell>
          <cell r="AA762">
            <v>5063.8667476260061</v>
          </cell>
          <cell r="AB762">
            <v>648174.94369612879</v>
          </cell>
          <cell r="AC762">
            <v>4847.8178592124559</v>
          </cell>
          <cell r="AE762" t="str">
            <v xml:space="preserve">Salaries &amp; Wages </v>
          </cell>
        </row>
        <row r="763">
          <cell r="D763" t="str">
            <v xml:space="preserve">Utilities </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E763" t="str">
            <v xml:space="preserve">Utilities </v>
          </cell>
        </row>
        <row r="764">
          <cell r="D764" t="str">
            <v>Depreciation</v>
          </cell>
          <cell r="E764">
            <v>11150.091575091576</v>
          </cell>
          <cell r="F764">
            <v>568654.67032967031</v>
          </cell>
          <cell r="G764">
            <v>9308.7920489296648</v>
          </cell>
          <cell r="H764">
            <v>465439.60244648322</v>
          </cell>
          <cell r="I764">
            <v>9051.3678263455258</v>
          </cell>
          <cell r="J764">
            <v>398260.18435920315</v>
          </cell>
          <cell r="K764">
            <v>8117.2666666666673</v>
          </cell>
          <cell r="L764">
            <v>446449.66666666669</v>
          </cell>
          <cell r="M764">
            <v>11662.739463601532</v>
          </cell>
          <cell r="N764">
            <v>1142948.4674329502</v>
          </cell>
          <cell r="O764">
            <v>11261.468738438773</v>
          </cell>
          <cell r="P764">
            <v>259013.78098409178</v>
          </cell>
          <cell r="Q764">
            <v>8117.2666666666673</v>
          </cell>
          <cell r="R764">
            <v>811726.66666666674</v>
          </cell>
          <cell r="S764">
            <v>10680.614035087719</v>
          </cell>
          <cell r="T764">
            <v>555391.92982456146</v>
          </cell>
          <cell r="U764">
            <v>9851.0517799352765</v>
          </cell>
          <cell r="V764">
            <v>2758294.4983818773</v>
          </cell>
          <cell r="W764">
            <v>10794.237588652482</v>
          </cell>
          <cell r="X764">
            <v>1295308.510638298</v>
          </cell>
          <cell r="Y764">
            <v>10910.304659498208</v>
          </cell>
          <cell r="Z764">
            <v>1309236.5591397849</v>
          </cell>
          <cell r="AA764">
            <v>10591.423103688239</v>
          </cell>
          <cell r="AB764">
            <v>1355702.1572720946</v>
          </cell>
          <cell r="AC764">
            <v>10139.542100037777</v>
          </cell>
          <cell r="AE764" t="str">
            <v>Depreciation</v>
          </cell>
        </row>
        <row r="765">
          <cell r="D765" t="str">
            <v xml:space="preserve">Other Factory overhead </v>
          </cell>
          <cell r="E765">
            <v>3328.5244606883934</v>
          </cell>
          <cell r="F765">
            <v>169754.74749510805</v>
          </cell>
          <cell r="G765">
            <v>2778.859870849943</v>
          </cell>
          <cell r="H765">
            <v>138942.99354249716</v>
          </cell>
          <cell r="I765">
            <v>2702.0136121556093</v>
          </cell>
          <cell r="J765">
            <v>118888.59893484681</v>
          </cell>
          <cell r="K765">
            <v>2423.1658073811504</v>
          </cell>
          <cell r="L765">
            <v>133274.11940596328</v>
          </cell>
          <cell r="M765">
            <v>3481.5600680763655</v>
          </cell>
          <cell r="N765">
            <v>341192.88667148381</v>
          </cell>
          <cell r="O765">
            <v>3361.7727627374452</v>
          </cell>
          <cell r="P765">
            <v>77320.773542961237</v>
          </cell>
          <cell r="Q765">
            <v>2423.1658073811504</v>
          </cell>
          <cell r="R765">
            <v>242316.58073811504</v>
          </cell>
          <cell r="S765">
            <v>3188.3760623436192</v>
          </cell>
          <cell r="T765">
            <v>165795.55524186819</v>
          </cell>
          <cell r="U765">
            <v>2940.735203132464</v>
          </cell>
          <cell r="V765">
            <v>823405.85687708994</v>
          </cell>
          <cell r="W765">
            <v>3222.2949566238703</v>
          </cell>
          <cell r="X765">
            <v>386675.39479486446</v>
          </cell>
          <cell r="Y765">
            <v>3256.9432894907936</v>
          </cell>
          <cell r="Z765">
            <v>390833.19473889522</v>
          </cell>
          <cell r="AA765">
            <v>3161.7507925119394</v>
          </cell>
          <cell r="AB765">
            <v>404704.10144152824</v>
          </cell>
          <cell r="AC765">
            <v>3026.8553108164328</v>
          </cell>
          <cell r="AE765" t="str">
            <v xml:space="preserve">Other Factory overhead </v>
          </cell>
        </row>
        <row r="766">
          <cell r="D766" t="str">
            <v>Running Royalty</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E766" t="str">
            <v>Running Royalty</v>
          </cell>
        </row>
        <row r="767">
          <cell r="E767">
            <v>19809.587842621411</v>
          </cell>
          <cell r="F767">
            <v>1010288.979973692</v>
          </cell>
          <cell r="G767">
            <v>16538.279758518795</v>
          </cell>
          <cell r="H767">
            <v>826913.98792593973</v>
          </cell>
          <cell r="I767">
            <v>16080.93214699865</v>
          </cell>
          <cell r="J767">
            <v>707561.01446794055</v>
          </cell>
          <cell r="K767">
            <v>14421.379949428388</v>
          </cell>
          <cell r="L767">
            <v>793175.89721856127</v>
          </cell>
          <cell r="M767">
            <v>20720.373490558028</v>
          </cell>
          <cell r="N767">
            <v>2030596.6020746867</v>
          </cell>
          <cell r="O767">
            <v>20007.463858807419</v>
          </cell>
          <cell r="P767">
            <v>460171.66875257069</v>
          </cell>
          <cell r="Q767">
            <v>14421.379949428388</v>
          </cell>
          <cell r="R767">
            <v>1442137.994942839</v>
          </cell>
          <cell r="S767">
            <v>18975.499933458406</v>
          </cell>
          <cell r="T767">
            <v>986725.99653983722</v>
          </cell>
          <cell r="U767">
            <v>17501.674695908237</v>
          </cell>
          <cell r="V767">
            <v>4900468.9148543067</v>
          </cell>
          <cell r="W767">
            <v>19177.366954027111</v>
          </cell>
          <cell r="X767">
            <v>2301284.0344832535</v>
          </cell>
          <cell r="Y767">
            <v>19383.575200844611</v>
          </cell>
          <cell r="Z767">
            <v>2326029.0241013528</v>
          </cell>
          <cell r="AA767">
            <v>18817.040643826185</v>
          </cell>
          <cell r="AB767">
            <v>2408581.2024097517</v>
          </cell>
          <cell r="AC767">
            <v>18014.215270066667</v>
          </cell>
        </row>
        <row r="768">
          <cell r="C768" t="str">
            <v>Gross Profit</v>
          </cell>
          <cell r="E768">
            <v>36435.746108854037</v>
          </cell>
          <cell r="F768">
            <v>1858223.0515515511</v>
          </cell>
          <cell r="G768">
            <v>39707.054192956653</v>
          </cell>
          <cell r="H768">
            <v>1985352.7096478301</v>
          </cell>
          <cell r="I768">
            <v>40164.401804476802</v>
          </cell>
          <cell r="J768">
            <v>1767233.6793969749</v>
          </cell>
          <cell r="K768">
            <v>41823.954002047059</v>
          </cell>
          <cell r="L768">
            <v>2300317.4701125859</v>
          </cell>
          <cell r="M768">
            <v>35524.96046091742</v>
          </cell>
          <cell r="N768">
            <v>3481446.1251699068</v>
          </cell>
          <cell r="O768">
            <v>36237.870092668032</v>
          </cell>
          <cell r="P768">
            <v>833471.01213136408</v>
          </cell>
          <cell r="Q768">
            <v>41823.954002047059</v>
          </cell>
          <cell r="R768">
            <v>4182395.4002047004</v>
          </cell>
          <cell r="S768">
            <v>37269.834018017042</v>
          </cell>
          <cell r="T768">
            <v>1938031.3689368865</v>
          </cell>
          <cell r="U768">
            <v>38743.65925556721</v>
          </cell>
          <cell r="V768">
            <v>10848224.591558795</v>
          </cell>
          <cell r="W768">
            <v>37067.96699744834</v>
          </cell>
          <cell r="X768">
            <v>4448156.0396938026</v>
          </cell>
          <cell r="Y768">
            <v>36861.758750630834</v>
          </cell>
          <cell r="Z768">
            <v>4423411.0500757042</v>
          </cell>
          <cell r="AA768">
            <v>37428.293307649263</v>
          </cell>
          <cell r="AB768">
            <v>4790821.5433791056</v>
          </cell>
          <cell r="AC768">
            <v>38231.118681408785</v>
          </cell>
          <cell r="AD768" t="str">
            <v>Gross Profit</v>
          </cell>
        </row>
        <row r="769">
          <cell r="E769">
            <v>5.3996273228327496</v>
          </cell>
          <cell r="F769">
            <v>5.3996273228327372</v>
          </cell>
          <cell r="G769">
            <v>5.8844216909665139</v>
          </cell>
          <cell r="H769">
            <v>5.8844216909665059</v>
          </cell>
          <cell r="I769">
            <v>5.9521987210242679</v>
          </cell>
          <cell r="J769">
            <v>5.9521987210242537</v>
          </cell>
          <cell r="K769">
            <v>6.1981375131899634</v>
          </cell>
          <cell r="L769">
            <v>6.1981375131899581</v>
          </cell>
          <cell r="M769">
            <v>5.2646526456256479</v>
          </cell>
          <cell r="N769">
            <v>5.2646526456256479</v>
          </cell>
          <cell r="O769">
            <v>5.3703029132175564</v>
          </cell>
          <cell r="P769">
            <v>5.3703029132175519</v>
          </cell>
          <cell r="Q769">
            <v>6.1981375131899634</v>
          </cell>
          <cell r="R769">
            <v>6.1981375131899554</v>
          </cell>
          <cell r="S769">
            <v>5.5232357114329371</v>
          </cell>
          <cell r="T769">
            <v>5.5232357114329389</v>
          </cell>
          <cell r="U769">
            <v>5.7416505340080271</v>
          </cell>
          <cell r="V769">
            <v>5.7416505340080146</v>
          </cell>
          <cell r="W769">
            <v>5.4933198514259773</v>
          </cell>
          <cell r="X769">
            <v>5.49331985142598</v>
          </cell>
          <cell r="Y769">
            <v>5.4627606395909094</v>
          </cell>
          <cell r="Z769">
            <v>5.4627606395909147</v>
          </cell>
          <cell r="AA769">
            <v>5.5467187247160634</v>
          </cell>
          <cell r="AB769">
            <v>5.5467187247160634</v>
          </cell>
          <cell r="AC769">
            <v>5.6656941344871266</v>
          </cell>
        </row>
        <row r="770">
          <cell r="C770" t="str">
            <v>Other Expenses</v>
          </cell>
          <cell r="AD770" t="str">
            <v>Other Expenses</v>
          </cell>
        </row>
        <row r="771">
          <cell r="D771" t="str">
            <v>Selling Expenses</v>
          </cell>
          <cell r="E771">
            <v>5183.0082521448167</v>
          </cell>
          <cell r="F771">
            <v>264333.42085938563</v>
          </cell>
          <cell r="G771">
            <v>4427.3486746392564</v>
          </cell>
          <cell r="H771">
            <v>221367.43373196281</v>
          </cell>
          <cell r="I771">
            <v>4320.887144065181</v>
          </cell>
          <cell r="J771">
            <v>190119.03433886796</v>
          </cell>
          <cell r="K771">
            <v>3897.7185689144208</v>
          </cell>
          <cell r="L771">
            <v>214374.52129029314</v>
          </cell>
          <cell r="M771">
            <v>5409.2615187305564</v>
          </cell>
          <cell r="N771">
            <v>530107.62883559451</v>
          </cell>
          <cell r="O771">
            <v>5179.8400416559607</v>
          </cell>
          <cell r="P771">
            <v>119136.32095808709</v>
          </cell>
          <cell r="Q771">
            <v>3845.1336292747983</v>
          </cell>
          <cell r="R771">
            <v>384513.36292747984</v>
          </cell>
          <cell r="S771">
            <v>4967.5774890123712</v>
          </cell>
          <cell r="T771">
            <v>258314.02942864329</v>
          </cell>
          <cell r="U771">
            <v>4642.661605420024</v>
          </cell>
          <cell r="V771">
            <v>1299945.2495176068</v>
          </cell>
          <cell r="W771">
            <v>5073.1110111757944</v>
          </cell>
          <cell r="X771">
            <v>608773.32134109538</v>
          </cell>
          <cell r="Y771">
            <v>5099.2966467698334</v>
          </cell>
          <cell r="Z771">
            <v>611915.59761238005</v>
          </cell>
          <cell r="AA771">
            <v>4893.3178190345943</v>
          </cell>
          <cell r="AB771">
            <v>626344.68083642807</v>
          </cell>
          <cell r="AC771">
            <v>4754.0094573397191</v>
          </cell>
          <cell r="AE771" t="str">
            <v>Selling Expenses</v>
          </cell>
        </row>
        <row r="772">
          <cell r="D772" t="str">
            <v>Advertisement Expenses</v>
          </cell>
          <cell r="E772">
            <v>800.32572918126152</v>
          </cell>
          <cell r="F772">
            <v>40816.61218824434</v>
          </cell>
          <cell r="G772">
            <v>969.71958993165515</v>
          </cell>
          <cell r="H772">
            <v>48485.97949658276</v>
          </cell>
          <cell r="I772">
            <v>7367.9708551430685</v>
          </cell>
          <cell r="J772">
            <v>324190.71762629499</v>
          </cell>
          <cell r="K772">
            <v>6935.2770964018819</v>
          </cell>
          <cell r="L772">
            <v>381440.24030210351</v>
          </cell>
          <cell r="M772">
            <v>7697.2629504339211</v>
          </cell>
          <cell r="N772">
            <v>754331.76914252422</v>
          </cell>
          <cell r="O772">
            <v>799.8365151483406</v>
          </cell>
          <cell r="P772">
            <v>18396.239848411835</v>
          </cell>
          <cell r="Q772">
            <v>739.89139808437483</v>
          </cell>
          <cell r="R772">
            <v>73989.139808437481</v>
          </cell>
          <cell r="S772">
            <v>4684.9685429207811</v>
          </cell>
          <cell r="T772">
            <v>243618.36423188061</v>
          </cell>
          <cell r="U772">
            <v>5393.2109933565007</v>
          </cell>
          <cell r="V772">
            <v>1510099.0781398201</v>
          </cell>
          <cell r="W772">
            <v>783.35612673520234</v>
          </cell>
          <cell r="X772">
            <v>94002.735208224287</v>
          </cell>
          <cell r="Y772">
            <v>8782.5333169589612</v>
          </cell>
          <cell r="Z772">
            <v>1053903.9980350754</v>
          </cell>
          <cell r="AA772">
            <v>1104.3291887822443</v>
          </cell>
          <cell r="AB772">
            <v>141354.13616412727</v>
          </cell>
          <cell r="AC772">
            <v>4178.9732472718342</v>
          </cell>
        </row>
        <row r="773">
          <cell r="D773" t="str">
            <v>Administrative Expenses</v>
          </cell>
          <cell r="E773">
            <v>10560.726889052896</v>
          </cell>
          <cell r="F773">
            <v>538597.07134169771</v>
          </cell>
          <cell r="G773">
            <v>9021.0198249495461</v>
          </cell>
          <cell r="H773">
            <v>451050.9912474773</v>
          </cell>
          <cell r="I773">
            <v>8804.0973170376383</v>
          </cell>
          <cell r="J773">
            <v>387380.28194965608</v>
          </cell>
          <cell r="K773">
            <v>7941.8629672567968</v>
          </cell>
          <cell r="L773">
            <v>436802.4631991238</v>
          </cell>
          <cell r="M773">
            <v>11021.733092386507</v>
          </cell>
          <cell r="N773">
            <v>1080129.8430538776</v>
          </cell>
          <cell r="O773">
            <v>10554.271447719957</v>
          </cell>
          <cell r="P773">
            <v>242748.24329755901</v>
          </cell>
          <cell r="Q773">
            <v>7834.7176263668644</v>
          </cell>
          <cell r="R773">
            <v>783471.76263668644</v>
          </cell>
          <cell r="S773">
            <v>10121.772262268241</v>
          </cell>
          <cell r="T773">
            <v>526332.15763794852</v>
          </cell>
          <cell r="U773">
            <v>9459.7343604157559</v>
          </cell>
          <cell r="V773">
            <v>2648725.6209164117</v>
          </cell>
          <cell r="W773">
            <v>10336.803890810705</v>
          </cell>
          <cell r="X773">
            <v>1240416.4668972846</v>
          </cell>
          <cell r="Y773">
            <v>10390.158879356299</v>
          </cell>
          <cell r="Z773">
            <v>1246819.065522756</v>
          </cell>
          <cell r="AA773">
            <v>9970.4632047953019</v>
          </cell>
          <cell r="AB773">
            <v>1276219.2902137986</v>
          </cell>
          <cell r="AC773">
            <v>9686.6130757486881</v>
          </cell>
          <cell r="AE773" t="str">
            <v>Administrative Expenses</v>
          </cell>
        </row>
        <row r="774">
          <cell r="D774" t="str">
            <v>Depreciation (Admin. &amp; Selling )</v>
          </cell>
          <cell r="E774">
            <v>2969.9882598191184</v>
          </cell>
          <cell r="F774">
            <v>151469.40125077503</v>
          </cell>
          <cell r="G774">
            <v>2536.9771657922738</v>
          </cell>
          <cell r="H774">
            <v>126848.85828961369</v>
          </cell>
          <cell r="I774">
            <v>2475.9721508385478</v>
          </cell>
          <cell r="J774">
            <v>108942.77463689611</v>
          </cell>
          <cell r="K774">
            <v>2233.4863898710532</v>
          </cell>
          <cell r="L774">
            <v>122841.75144290793</v>
          </cell>
          <cell r="M774">
            <v>3099.6368177250984</v>
          </cell>
          <cell r="N774">
            <v>303764.40813705965</v>
          </cell>
          <cell r="O774">
            <v>2968.1727990868981</v>
          </cell>
          <cell r="P774">
            <v>68267.974378998653</v>
          </cell>
          <cell r="Q774">
            <v>2203.3539560073127</v>
          </cell>
          <cell r="R774">
            <v>220335.39560073128</v>
          </cell>
          <cell r="S774">
            <v>2846.5412564224971</v>
          </cell>
          <cell r="T774">
            <v>148020.14533396985</v>
          </cell>
          <cell r="U774">
            <v>2660.3566484202443</v>
          </cell>
          <cell r="V774">
            <v>744899.86155766842</v>
          </cell>
          <cell r="W774">
            <v>2907.0145002598042</v>
          </cell>
          <cell r="X774">
            <v>348841.74003117648</v>
          </cell>
          <cell r="Y774">
            <v>2922.0194986134175</v>
          </cell>
          <cell r="Z774">
            <v>350642.33983361011</v>
          </cell>
          <cell r="AA774">
            <v>2803.9886812995901</v>
          </cell>
          <cell r="AB774">
            <v>358910.55120634753</v>
          </cell>
          <cell r="AC774">
            <v>2724.161642907899</v>
          </cell>
          <cell r="AE774" t="str">
            <v>Depreciation (Admin. &amp; Selling )</v>
          </cell>
        </row>
        <row r="775">
          <cell r="D775" t="str">
            <v>Financial Charges -Capital Exp.</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E775" t="str">
            <v>Financial Charges -Capital Exp.</v>
          </cell>
        </row>
        <row r="776">
          <cell r="D776" t="str">
            <v>Financial  Charges -Working Capital</v>
          </cell>
          <cell r="E776">
            <v>530.11444507895521</v>
          </cell>
          <cell r="F776">
            <v>27035.836699026717</v>
          </cell>
          <cell r="G776">
            <v>458.80097155251627</v>
          </cell>
          <cell r="H776">
            <v>22940.048577625814</v>
          </cell>
          <cell r="I776">
            <v>448.49087868071882</v>
          </cell>
          <cell r="J776">
            <v>19733.59866195163</v>
          </cell>
          <cell r="K776">
            <v>407.98094465914818</v>
          </cell>
          <cell r="L776">
            <v>22438.95195625315</v>
          </cell>
          <cell r="M776">
            <v>548.85949175372707</v>
          </cell>
          <cell r="N776">
            <v>53788.230191865252</v>
          </cell>
          <cell r="O776">
            <v>527.77239945924691</v>
          </cell>
          <cell r="P776">
            <v>12138.76518756268</v>
          </cell>
          <cell r="Q776">
            <v>396.96132884259964</v>
          </cell>
          <cell r="R776">
            <v>39696.132884259961</v>
          </cell>
          <cell r="S776">
            <v>498.98402076239711</v>
          </cell>
          <cell r="T776">
            <v>25947.169079644649</v>
          </cell>
          <cell r="U776">
            <v>470.64800851302482</v>
          </cell>
          <cell r="V776">
            <v>131781.44238364694</v>
          </cell>
          <cell r="W776">
            <v>511.61704210669683</v>
          </cell>
          <cell r="X776">
            <v>61394.045052803616</v>
          </cell>
          <cell r="Y776">
            <v>513.76394785157731</v>
          </cell>
          <cell r="Z776">
            <v>61651.673742189276</v>
          </cell>
          <cell r="AA776">
            <v>495.30468493193735</v>
          </cell>
          <cell r="AB776">
            <v>63398.99967128798</v>
          </cell>
          <cell r="AC776">
            <v>483.44771997155902</v>
          </cell>
          <cell r="AE776" t="str">
            <v>Financial  Charges -Working Capital</v>
          </cell>
        </row>
        <row r="777">
          <cell r="D777" t="str">
            <v>Other Expenses (Charity &amp; Donation)</v>
          </cell>
          <cell r="E777">
            <v>368.13503130483002</v>
          </cell>
          <cell r="F777">
            <v>18774.88659654633</v>
          </cell>
          <cell r="G777">
            <v>318.61178580035858</v>
          </cell>
          <cell r="H777">
            <v>15930.589290017928</v>
          </cell>
          <cell r="I777">
            <v>311.4519990838325</v>
          </cell>
          <cell r="J777">
            <v>13703.887959688631</v>
          </cell>
          <cell r="K777">
            <v>283.32010045774183</v>
          </cell>
          <cell r="L777">
            <v>15582.605525175801</v>
          </cell>
          <cell r="M777">
            <v>381.15242482897719</v>
          </cell>
          <cell r="N777">
            <v>37352.937633239766</v>
          </cell>
          <cell r="O777">
            <v>366.50861073558809</v>
          </cell>
          <cell r="P777">
            <v>8429.6980469185255</v>
          </cell>
          <cell r="Q777">
            <v>275.66758947402758</v>
          </cell>
          <cell r="R777">
            <v>27566.758947402759</v>
          </cell>
          <cell r="S777">
            <v>346.51668108499797</v>
          </cell>
          <cell r="T777">
            <v>18018.867416419893</v>
          </cell>
          <cell r="U777">
            <v>326.83889480071173</v>
          </cell>
          <cell r="V777">
            <v>91514.890544199283</v>
          </cell>
          <cell r="W777">
            <v>355.28961257409514</v>
          </cell>
          <cell r="X777">
            <v>42634.753508891416</v>
          </cell>
          <cell r="Y777">
            <v>356.78051934137312</v>
          </cell>
          <cell r="Z777">
            <v>42813.662320964773</v>
          </cell>
          <cell r="AA777">
            <v>343.96158675828985</v>
          </cell>
          <cell r="AB777">
            <v>44027.083105061101</v>
          </cell>
          <cell r="AC777">
            <v>335.72758331358267</v>
          </cell>
          <cell r="AE777" t="str">
            <v>Other Expenses (Charity &amp; Donation)</v>
          </cell>
        </row>
        <row r="778">
          <cell r="D778" t="str">
            <v>Other Expenses ( W.P.P.F.)</v>
          </cell>
          <cell r="E778">
            <v>3573.7075858361454</v>
          </cell>
          <cell r="F778">
            <v>182259.08687764342</v>
          </cell>
          <cell r="G778">
            <v>3260.1003648049996</v>
          </cell>
          <cell r="H778">
            <v>163005.01824024998</v>
          </cell>
          <cell r="I778">
            <v>2868.2077932472907</v>
          </cell>
          <cell r="J778">
            <v>126201.14290288079</v>
          </cell>
          <cell r="K778">
            <v>2950.3710885468208</v>
          </cell>
          <cell r="L778">
            <v>162270.40987007515</v>
          </cell>
          <cell r="M778">
            <v>2984.5209973853607</v>
          </cell>
          <cell r="N778">
            <v>292483.05774376536</v>
          </cell>
          <cell r="O778">
            <v>3261.9142882485439</v>
          </cell>
          <cell r="P778">
            <v>75024.028629716515</v>
          </cell>
          <cell r="Q778">
            <v>3221.4233012482478</v>
          </cell>
          <cell r="R778">
            <v>322142.33012482477</v>
          </cell>
          <cell r="S778">
            <v>2697.4681580678207</v>
          </cell>
          <cell r="T778">
            <v>140268.34421952668</v>
          </cell>
          <cell r="U778">
            <v>2877.5317129664104</v>
          </cell>
          <cell r="V778">
            <v>805708.87963059486</v>
          </cell>
          <cell r="W778">
            <v>3280.2679674234987</v>
          </cell>
          <cell r="X778">
            <v>393632.15609081986</v>
          </cell>
          <cell r="Y778">
            <v>2911.8557735997142</v>
          </cell>
          <cell r="Z778">
            <v>349422.69283196569</v>
          </cell>
          <cell r="AA778">
            <v>3464.9058265788067</v>
          </cell>
          <cell r="AB778">
            <v>443507.94580208726</v>
          </cell>
          <cell r="AC778">
            <v>3082.8948197717668</v>
          </cell>
          <cell r="AE778" t="str">
            <v>Other Expenses ( W.P.P.F.)</v>
          </cell>
        </row>
        <row r="779">
          <cell r="D779" t="str">
            <v>Workers Welfare Fund</v>
          </cell>
          <cell r="E779">
            <v>1499.0267372593985</v>
          </cell>
          <cell r="F779">
            <v>76450.363600229321</v>
          </cell>
          <cell r="G779">
            <v>1367.4811090758005</v>
          </cell>
          <cell r="H779">
            <v>68374.055453790032</v>
          </cell>
          <cell r="I779">
            <v>1203.0979219267881</v>
          </cell>
          <cell r="J779">
            <v>52936.308564778679</v>
          </cell>
          <cell r="K779">
            <v>1237.5621229049211</v>
          </cell>
          <cell r="L779">
            <v>68065.916759770655</v>
          </cell>
          <cell r="M779">
            <v>1251.8866374865934</v>
          </cell>
          <cell r="N779">
            <v>122684.89047368614</v>
          </cell>
          <cell r="O779">
            <v>1368.2419770751833</v>
          </cell>
          <cell r="P779">
            <v>31469.565472729217</v>
          </cell>
          <cell r="Q779">
            <v>1351.2576349952574</v>
          </cell>
          <cell r="R779">
            <v>135125.76349952572</v>
          </cell>
          <cell r="S779">
            <v>1131.4795054513236</v>
          </cell>
          <cell r="T779">
            <v>58836.934283468829</v>
          </cell>
          <cell r="U779">
            <v>1207.0089316049207</v>
          </cell>
          <cell r="V779">
            <v>337962.50084937777</v>
          </cell>
          <cell r="W779">
            <v>1375.9406080206418</v>
          </cell>
          <cell r="X779">
            <v>165112.87296247701</v>
          </cell>
          <cell r="Y779">
            <v>1221.4064958669101</v>
          </cell>
          <cell r="Z779">
            <v>146568.7795040292</v>
          </cell>
          <cell r="AA779">
            <v>1453.3887710099996</v>
          </cell>
          <cell r="AB779">
            <v>186033.76268927995</v>
          </cell>
          <cell r="AC779">
            <v>1293.1505032231421</v>
          </cell>
          <cell r="AE779" t="str">
            <v>Workers Welfare Fund</v>
          </cell>
        </row>
        <row r="780">
          <cell r="E780">
            <v>25485.032929677422</v>
          </cell>
          <cell r="F780">
            <v>1299736.6794135487</v>
          </cell>
          <cell r="G780">
            <v>22360.059486546405</v>
          </cell>
          <cell r="H780">
            <v>1118002.9743273205</v>
          </cell>
          <cell r="I780">
            <v>27800.176060023059</v>
          </cell>
          <cell r="J780">
            <v>1223207.7466410149</v>
          </cell>
          <cell r="K780">
            <v>25887.579279012789</v>
          </cell>
          <cell r="L780">
            <v>1423816.8603457031</v>
          </cell>
          <cell r="M780">
            <v>32394.313930730743</v>
          </cell>
          <cell r="N780">
            <v>3174642.7652116125</v>
          </cell>
          <cell r="O780">
            <v>25026.558079129718</v>
          </cell>
          <cell r="P780">
            <v>575610.83581998362</v>
          </cell>
          <cell r="Q780">
            <v>19868.406464293483</v>
          </cell>
          <cell r="R780">
            <v>1986840.6464293483</v>
          </cell>
          <cell r="S780">
            <v>27295.30791599043</v>
          </cell>
          <cell r="T780">
            <v>1419356.0116315023</v>
          </cell>
          <cell r="U780">
            <v>27037.991155497592</v>
          </cell>
          <cell r="V780">
            <v>7570637.5235393252</v>
          </cell>
          <cell r="W780">
            <v>24623.40075910644</v>
          </cell>
          <cell r="X780">
            <v>2954808.0910927728</v>
          </cell>
          <cell r="Y780">
            <v>32197.815078358082</v>
          </cell>
          <cell r="Z780">
            <v>3863737.8094029706</v>
          </cell>
          <cell r="AA780">
            <v>24529.659763190764</v>
          </cell>
          <cell r="AB780">
            <v>3139796.4496884178</v>
          </cell>
          <cell r="AC780">
            <v>26538.978049548194</v>
          </cell>
        </row>
        <row r="781">
          <cell r="D781" t="str">
            <v>Operating Profit</v>
          </cell>
          <cell r="E781">
            <v>10950.713179176615</v>
          </cell>
          <cell r="F781">
            <v>558486.37213800242</v>
          </cell>
          <cell r="G781">
            <v>17346.994706410249</v>
          </cell>
          <cell r="H781">
            <v>867349.73532050964</v>
          </cell>
          <cell r="I781">
            <v>12364.225744453743</v>
          </cell>
          <cell r="J781">
            <v>544025.93275595992</v>
          </cell>
          <cell r="K781">
            <v>15936.374723034271</v>
          </cell>
          <cell r="L781">
            <v>876500.60976688284</v>
          </cell>
          <cell r="M781">
            <v>3130.6465301866774</v>
          </cell>
          <cell r="N781">
            <v>306803.35995829431</v>
          </cell>
          <cell r="O781">
            <v>11211.312013538314</v>
          </cell>
          <cell r="P781">
            <v>257860.17631138046</v>
          </cell>
          <cell r="Q781">
            <v>21955.547537753577</v>
          </cell>
          <cell r="R781">
            <v>2195554.7537753521</v>
          </cell>
          <cell r="S781">
            <v>9974.5261020266116</v>
          </cell>
          <cell r="T781">
            <v>518675.35730538424</v>
          </cell>
          <cell r="U781">
            <v>11705.668100069619</v>
          </cell>
          <cell r="V781">
            <v>3277587.0680194702</v>
          </cell>
          <cell r="W781">
            <v>12444.5662383419</v>
          </cell>
          <cell r="X781">
            <v>1493347.9486010298</v>
          </cell>
          <cell r="Y781">
            <v>4663.9436722727514</v>
          </cell>
          <cell r="Z781">
            <v>559673.24067273363</v>
          </cell>
          <cell r="AA781">
            <v>12898.633544458498</v>
          </cell>
          <cell r="AB781">
            <v>1651025.0936906878</v>
          </cell>
          <cell r="AC781">
            <v>11692.140631860591</v>
          </cell>
          <cell r="AE781" t="str">
            <v>Operating Profit</v>
          </cell>
        </row>
        <row r="783">
          <cell r="C783" t="str">
            <v>Other Income</v>
          </cell>
          <cell r="AD783" t="str">
            <v>Other Income</v>
          </cell>
        </row>
        <row r="784">
          <cell r="D784" t="str">
            <v>H.D</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E784" t="str">
            <v>H.D</v>
          </cell>
        </row>
        <row r="785">
          <cell r="D785" t="str">
            <v>Others</v>
          </cell>
          <cell r="E785">
            <v>18021.978021978022</v>
          </cell>
          <cell r="F785">
            <v>919120.87912087911</v>
          </cell>
          <cell r="G785">
            <v>15045.871559633028</v>
          </cell>
          <cell r="H785">
            <v>752294</v>
          </cell>
          <cell r="I785">
            <v>14629.794826048172</v>
          </cell>
          <cell r="J785">
            <v>643710.97234611958</v>
          </cell>
          <cell r="K785">
            <v>5120</v>
          </cell>
          <cell r="L785">
            <v>281600</v>
          </cell>
          <cell r="M785">
            <v>7356.3218390804595</v>
          </cell>
          <cell r="N785">
            <v>720919.54022988502</v>
          </cell>
          <cell r="O785">
            <v>7103.2186459489458</v>
          </cell>
          <cell r="P785">
            <v>163374.02885682575</v>
          </cell>
          <cell r="Q785">
            <v>5120</v>
          </cell>
          <cell r="R785">
            <v>512000</v>
          </cell>
          <cell r="S785">
            <v>6736.8421052631575</v>
          </cell>
          <cell r="T785">
            <v>350315.78947368421</v>
          </cell>
          <cell r="U785">
            <v>6213.5922330097092</v>
          </cell>
          <cell r="V785">
            <v>1739805.8252427187</v>
          </cell>
          <cell r="W785">
            <v>6808.510638297872</v>
          </cell>
          <cell r="X785">
            <v>817021.27659574465</v>
          </cell>
          <cell r="Y785">
            <v>6881.7204301075271</v>
          </cell>
          <cell r="Z785">
            <v>825806.45161290327</v>
          </cell>
          <cell r="AA785">
            <v>6680.5845511482257</v>
          </cell>
          <cell r="AB785">
            <v>855114.82254697289</v>
          </cell>
          <cell r="AC785">
            <v>7654.847088336961</v>
          </cell>
          <cell r="AE785" t="str">
            <v>Others</v>
          </cell>
        </row>
        <row r="786">
          <cell r="E786">
            <v>18021.978021978022</v>
          </cell>
          <cell r="F786">
            <v>919120.87912087911</v>
          </cell>
          <cell r="G786">
            <v>15045.871559633028</v>
          </cell>
          <cell r="H786">
            <v>752294</v>
          </cell>
          <cell r="I786">
            <v>14629.794826048172</v>
          </cell>
          <cell r="J786">
            <v>643710.97234611958</v>
          </cell>
          <cell r="K786">
            <v>5120</v>
          </cell>
          <cell r="L786">
            <v>281600</v>
          </cell>
          <cell r="M786">
            <v>7356.3218390804595</v>
          </cell>
          <cell r="N786">
            <v>720919.54022988502</v>
          </cell>
          <cell r="O786">
            <v>7103.2186459489458</v>
          </cell>
          <cell r="P786">
            <v>163374.02885682575</v>
          </cell>
          <cell r="Q786">
            <v>5120</v>
          </cell>
          <cell r="R786">
            <v>512000</v>
          </cell>
          <cell r="S786">
            <v>6736.8421052631575</v>
          </cell>
          <cell r="T786">
            <v>350315.78947368421</v>
          </cell>
          <cell r="U786">
            <v>6213.5922330097092</v>
          </cell>
          <cell r="V786">
            <v>1739805.8252427187</v>
          </cell>
          <cell r="W786">
            <v>6808.510638297872</v>
          </cell>
          <cell r="X786">
            <v>817021.27659574465</v>
          </cell>
          <cell r="Y786">
            <v>6881.7204301075271</v>
          </cell>
          <cell r="Z786">
            <v>825806.45161290327</v>
          </cell>
          <cell r="AA786">
            <v>6680.5845511482257</v>
          </cell>
          <cell r="AB786">
            <v>855114.82254697289</v>
          </cell>
          <cell r="AC786">
            <v>7654.847088336961</v>
          </cell>
        </row>
        <row r="788">
          <cell r="C788" t="str">
            <v>Profit / (Loss) before tax</v>
          </cell>
          <cell r="E788">
            <v>28972.691201154637</v>
          </cell>
          <cell r="F788">
            <v>1477607.2512588815</v>
          </cell>
          <cell r="G788">
            <v>32392.866266043275</v>
          </cell>
          <cell r="H788">
            <v>1619643.7353205096</v>
          </cell>
          <cell r="I788">
            <v>26994.020570501914</v>
          </cell>
          <cell r="J788">
            <v>1187736.9051020795</v>
          </cell>
          <cell r="K788">
            <v>21056.374723034271</v>
          </cell>
          <cell r="L788">
            <v>1158100.6097668828</v>
          </cell>
          <cell r="M788">
            <v>10486.968369267137</v>
          </cell>
          <cell r="N788">
            <v>1027722.9001881793</v>
          </cell>
          <cell r="O788">
            <v>18314.53065948726</v>
          </cell>
          <cell r="P788">
            <v>421234.20516820624</v>
          </cell>
          <cell r="Q788">
            <v>27075.547537753577</v>
          </cell>
          <cell r="R788">
            <v>2707554.7537753521</v>
          </cell>
          <cell r="S788">
            <v>16711.368207289768</v>
          </cell>
          <cell r="T788">
            <v>868991.14677906851</v>
          </cell>
          <cell r="U788">
            <v>17919.260333079328</v>
          </cell>
          <cell r="V788">
            <v>5017392.8932621889</v>
          </cell>
          <cell r="W788">
            <v>19253.076876639774</v>
          </cell>
          <cell r="X788">
            <v>2310369.2251967746</v>
          </cell>
          <cell r="Y788">
            <v>11545.664102380279</v>
          </cell>
          <cell r="Z788">
            <v>1385479.6922856369</v>
          </cell>
          <cell r="AA788">
            <v>19579.218095606724</v>
          </cell>
          <cell r="AB788">
            <v>2506139.9162376607</v>
          </cell>
          <cell r="AC788">
            <v>19346.987720197554</v>
          </cell>
          <cell r="AD788" t="str">
            <v>Profit before tax</v>
          </cell>
        </row>
        <row r="790">
          <cell r="C790" t="str">
            <v>Taxation</v>
          </cell>
          <cell r="AD790" t="str">
            <v>Taxation</v>
          </cell>
        </row>
        <row r="791">
          <cell r="D791" t="str">
            <v>Current</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E791" t="str">
            <v>Current</v>
          </cell>
        </row>
        <row r="792">
          <cell r="D792" t="str">
            <v>Deferred</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E792" t="str">
            <v>Deferred</v>
          </cell>
        </row>
        <row r="793">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row>
        <row r="795">
          <cell r="C795" t="str">
            <v>Net Profit after taxation</v>
          </cell>
          <cell r="E795">
            <v>28972.691201154637</v>
          </cell>
          <cell r="F795">
            <v>1477607.2512588815</v>
          </cell>
          <cell r="G795">
            <v>32392.866266043275</v>
          </cell>
          <cell r="H795">
            <v>1619643.7353205096</v>
          </cell>
          <cell r="I795">
            <v>26994.020570501914</v>
          </cell>
          <cell r="J795">
            <v>1187736.9051020795</v>
          </cell>
          <cell r="K795">
            <v>21056.374723034271</v>
          </cell>
          <cell r="L795">
            <v>1158100.6097668828</v>
          </cell>
          <cell r="M795">
            <v>10486.968369267137</v>
          </cell>
          <cell r="N795">
            <v>1027722.9001881793</v>
          </cell>
          <cell r="O795">
            <v>18314.53065948726</v>
          </cell>
          <cell r="P795">
            <v>421234.20516820624</v>
          </cell>
          <cell r="Q795">
            <v>27075.547537753577</v>
          </cell>
          <cell r="R795">
            <v>2707554.7537753521</v>
          </cell>
          <cell r="S795">
            <v>16711.368207289768</v>
          </cell>
          <cell r="T795">
            <v>868991.14677906851</v>
          </cell>
          <cell r="U795">
            <v>17919.260333079328</v>
          </cell>
          <cell r="V795">
            <v>5017392.8932621889</v>
          </cell>
          <cell r="W795">
            <v>19253.076876639774</v>
          </cell>
          <cell r="X795">
            <v>2310369.2251967746</v>
          </cell>
          <cell r="Y795">
            <v>11545.664102380279</v>
          </cell>
          <cell r="Z795">
            <v>1385479.6922856369</v>
          </cell>
          <cell r="AA795">
            <v>19579.218095606724</v>
          </cell>
          <cell r="AB795">
            <v>2506139.9162376607</v>
          </cell>
          <cell r="AC795">
            <v>19346.987720197554</v>
          </cell>
          <cell r="AD795" t="str">
            <v>Net Profit after taxation</v>
          </cell>
        </row>
        <row r="797">
          <cell r="AC797" t="str">
            <v>Hilux 4x2 POLICE</v>
          </cell>
        </row>
        <row r="798">
          <cell r="E798">
            <v>37438</v>
          </cell>
          <cell r="G798">
            <v>37469</v>
          </cell>
          <cell r="I798">
            <v>37500</v>
          </cell>
          <cell r="K798">
            <v>37531</v>
          </cell>
          <cell r="M798">
            <v>37562</v>
          </cell>
          <cell r="O798">
            <v>37593</v>
          </cell>
          <cell r="Q798">
            <v>37624</v>
          </cell>
          <cell r="S798">
            <v>37655</v>
          </cell>
          <cell r="U798">
            <v>37686</v>
          </cell>
          <cell r="W798">
            <v>37717</v>
          </cell>
          <cell r="Y798">
            <v>37748</v>
          </cell>
          <cell r="AA798">
            <v>37779</v>
          </cell>
          <cell r="AC798" t="str">
            <v>Yearly</v>
          </cell>
        </row>
        <row r="799">
          <cell r="D799" t="str">
            <v>Hilux 4x2 POLICE</v>
          </cell>
          <cell r="E799" t="str">
            <v>Per Unit</v>
          </cell>
          <cell r="F799" t="str">
            <v>Total</v>
          </cell>
          <cell r="G799" t="str">
            <v>Per Unit</v>
          </cell>
          <cell r="H799" t="str">
            <v>Total</v>
          </cell>
          <cell r="I799" t="str">
            <v>Per Unit</v>
          </cell>
          <cell r="J799" t="str">
            <v>Total</v>
          </cell>
          <cell r="K799" t="str">
            <v>Per Unit</v>
          </cell>
          <cell r="L799" t="str">
            <v>Total</v>
          </cell>
          <cell r="M799" t="str">
            <v>Per Unit</v>
          </cell>
          <cell r="N799" t="str">
            <v>Total</v>
          </cell>
          <cell r="O799" t="str">
            <v>Per Unit</v>
          </cell>
          <cell r="P799" t="str">
            <v>Total</v>
          </cell>
          <cell r="Q799" t="str">
            <v>Per Unit</v>
          </cell>
          <cell r="R799" t="str">
            <v>Total</v>
          </cell>
          <cell r="S799" t="str">
            <v>Per Unit</v>
          </cell>
          <cell r="T799" t="str">
            <v>Total</v>
          </cell>
          <cell r="U799" t="str">
            <v>Per Unit</v>
          </cell>
          <cell r="V799" t="str">
            <v>Total</v>
          </cell>
          <cell r="W799" t="str">
            <v>Per Unit</v>
          </cell>
          <cell r="X799" t="str">
            <v>Total</v>
          </cell>
          <cell r="Y799" t="str">
            <v>Per Unit</v>
          </cell>
          <cell r="Z799" t="str">
            <v>Total</v>
          </cell>
          <cell r="AA799" t="str">
            <v>Per Unit</v>
          </cell>
          <cell r="AB799" t="str">
            <v>Total</v>
          </cell>
          <cell r="AC799" t="str">
            <v>Average</v>
          </cell>
          <cell r="AD799">
            <v>0</v>
          </cell>
          <cell r="AE799" t="str">
            <v>Hilux 4x2 Deckless</v>
          </cell>
        </row>
        <row r="801">
          <cell r="C801" t="str">
            <v>Sales Units</v>
          </cell>
          <cell r="E801">
            <v>69</v>
          </cell>
          <cell r="F801">
            <v>69</v>
          </cell>
          <cell r="G801">
            <v>190</v>
          </cell>
          <cell r="H801">
            <v>190</v>
          </cell>
          <cell r="I801">
            <v>227</v>
          </cell>
          <cell r="J801">
            <v>227</v>
          </cell>
          <cell r="K801">
            <v>265</v>
          </cell>
          <cell r="L801">
            <v>265</v>
          </cell>
          <cell r="M801">
            <v>112</v>
          </cell>
          <cell r="N801">
            <v>112</v>
          </cell>
          <cell r="O801">
            <v>208</v>
          </cell>
          <cell r="P801">
            <v>208</v>
          </cell>
          <cell r="Q801">
            <v>220</v>
          </cell>
          <cell r="R801">
            <v>220</v>
          </cell>
          <cell r="S801">
            <v>188</v>
          </cell>
          <cell r="T801">
            <v>188</v>
          </cell>
          <cell r="U801">
            <v>0</v>
          </cell>
          <cell r="V801">
            <v>0</v>
          </cell>
          <cell r="W801">
            <v>0</v>
          </cell>
          <cell r="X801">
            <v>0</v>
          </cell>
          <cell r="Y801">
            <v>0</v>
          </cell>
          <cell r="Z801">
            <v>0</v>
          </cell>
          <cell r="AA801">
            <v>0</v>
          </cell>
          <cell r="AB801">
            <v>0</v>
          </cell>
          <cell r="AC801">
            <v>1479</v>
          </cell>
          <cell r="AD801" t="str">
            <v>Sales Units</v>
          </cell>
        </row>
        <row r="803">
          <cell r="C803" t="str">
            <v>Selling Price</v>
          </cell>
          <cell r="E803">
            <v>765000</v>
          </cell>
          <cell r="F803">
            <v>52785000</v>
          </cell>
          <cell r="G803">
            <v>765000</v>
          </cell>
          <cell r="H803">
            <v>145350000</v>
          </cell>
          <cell r="I803">
            <v>765000</v>
          </cell>
          <cell r="J803">
            <v>173655000</v>
          </cell>
          <cell r="K803">
            <v>765000</v>
          </cell>
          <cell r="L803">
            <v>202725000</v>
          </cell>
          <cell r="M803">
            <v>765000</v>
          </cell>
          <cell r="N803">
            <v>85680000</v>
          </cell>
          <cell r="O803">
            <v>765000</v>
          </cell>
          <cell r="P803">
            <v>159120000</v>
          </cell>
          <cell r="Q803">
            <v>765000</v>
          </cell>
          <cell r="R803">
            <v>168300000</v>
          </cell>
          <cell r="S803">
            <v>765000</v>
          </cell>
          <cell r="T803">
            <v>143820000</v>
          </cell>
          <cell r="U803">
            <v>765000</v>
          </cell>
          <cell r="V803">
            <v>0</v>
          </cell>
          <cell r="W803">
            <v>765000</v>
          </cell>
          <cell r="X803">
            <v>0</v>
          </cell>
          <cell r="Y803">
            <v>765000</v>
          </cell>
          <cell r="Z803">
            <v>0</v>
          </cell>
          <cell r="AA803">
            <v>765000</v>
          </cell>
          <cell r="AB803">
            <v>0</v>
          </cell>
          <cell r="AC803">
            <v>765000</v>
          </cell>
          <cell r="AD803" t="str">
            <v>Selling Price</v>
          </cell>
        </row>
        <row r="804">
          <cell r="C804" t="str">
            <v>Less: Dealer commission</v>
          </cell>
          <cell r="E804">
            <v>-20000</v>
          </cell>
          <cell r="F804">
            <v>-1380000</v>
          </cell>
          <cell r="G804">
            <v>-20000</v>
          </cell>
          <cell r="H804">
            <v>-3800000</v>
          </cell>
          <cell r="I804">
            <v>-20000</v>
          </cell>
          <cell r="J804">
            <v>-4540000</v>
          </cell>
          <cell r="K804">
            <v>-20000</v>
          </cell>
          <cell r="L804">
            <v>-5300000</v>
          </cell>
          <cell r="M804">
            <v>-20000</v>
          </cell>
          <cell r="N804">
            <v>-2240000</v>
          </cell>
          <cell r="O804">
            <v>-20000</v>
          </cell>
          <cell r="P804">
            <v>-4160000</v>
          </cell>
          <cell r="Q804">
            <v>-20000</v>
          </cell>
          <cell r="R804">
            <v>-4400000</v>
          </cell>
          <cell r="S804">
            <v>-20000</v>
          </cell>
          <cell r="T804">
            <v>-3760000</v>
          </cell>
          <cell r="U804">
            <v>-20000</v>
          </cell>
          <cell r="V804">
            <v>0</v>
          </cell>
          <cell r="W804">
            <v>-20000</v>
          </cell>
          <cell r="X804">
            <v>0</v>
          </cell>
          <cell r="Y804">
            <v>-20000</v>
          </cell>
          <cell r="Z804">
            <v>0</v>
          </cell>
          <cell r="AA804">
            <v>-20000</v>
          </cell>
          <cell r="AB804">
            <v>0</v>
          </cell>
          <cell r="AC804">
            <v>-20000</v>
          </cell>
          <cell r="AD804" t="str">
            <v>Less: Dealer commission</v>
          </cell>
        </row>
        <row r="805">
          <cell r="D805" t="str">
            <v xml:space="preserve">  Sales tax</v>
          </cell>
          <cell r="E805">
            <v>-99782.608695652176</v>
          </cell>
          <cell r="F805">
            <v>-6885000</v>
          </cell>
          <cell r="G805">
            <v>-99782.608695652176</v>
          </cell>
          <cell r="H805">
            <v>-18958695.652173914</v>
          </cell>
          <cell r="I805">
            <v>-99782.608695652176</v>
          </cell>
          <cell r="J805">
            <v>-22650652.173913043</v>
          </cell>
          <cell r="K805">
            <v>-99782.608695652176</v>
          </cell>
          <cell r="L805">
            <v>-26442391.304347828</v>
          </cell>
          <cell r="M805">
            <v>-99782.608695652176</v>
          </cell>
          <cell r="N805">
            <v>-11175652.173913043</v>
          </cell>
          <cell r="O805">
            <v>-99782.608695652176</v>
          </cell>
          <cell r="P805">
            <v>-20754782.608695652</v>
          </cell>
          <cell r="Q805">
            <v>-99782.608695652176</v>
          </cell>
          <cell r="R805">
            <v>-21952173.91304348</v>
          </cell>
          <cell r="S805">
            <v>-99782.608695652176</v>
          </cell>
          <cell r="T805">
            <v>-18759130.434782609</v>
          </cell>
          <cell r="U805">
            <v>-99782.608695652176</v>
          </cell>
          <cell r="V805">
            <v>0</v>
          </cell>
          <cell r="W805">
            <v>-99782.608695652176</v>
          </cell>
          <cell r="X805">
            <v>0</v>
          </cell>
          <cell r="Y805">
            <v>-99782.608695652176</v>
          </cell>
          <cell r="Z805">
            <v>0</v>
          </cell>
          <cell r="AA805">
            <v>-99782.608695652176</v>
          </cell>
          <cell r="AB805">
            <v>0</v>
          </cell>
          <cell r="AC805">
            <v>-99782.608695652176</v>
          </cell>
          <cell r="AE805" t="str">
            <v xml:space="preserve">  Sales tax</v>
          </cell>
        </row>
        <row r="806">
          <cell r="C806" t="str">
            <v>Net Sales</v>
          </cell>
          <cell r="E806">
            <v>645217.39130434778</v>
          </cell>
          <cell r="F806">
            <v>44520000</v>
          </cell>
          <cell r="G806">
            <v>645217.39130434778</v>
          </cell>
          <cell r="H806">
            <v>122591304.34782609</v>
          </cell>
          <cell r="I806">
            <v>645217.39130434778</v>
          </cell>
          <cell r="J806">
            <v>146464347.82608697</v>
          </cell>
          <cell r="K806">
            <v>645217.39130434778</v>
          </cell>
          <cell r="L806">
            <v>170982608.69565219</v>
          </cell>
          <cell r="M806">
            <v>645217.39130434778</v>
          </cell>
          <cell r="N806">
            <v>72264347.826086953</v>
          </cell>
          <cell r="O806">
            <v>645217.39130434778</v>
          </cell>
          <cell r="P806">
            <v>134205217.39130434</v>
          </cell>
          <cell r="Q806">
            <v>645217.39130434778</v>
          </cell>
          <cell r="R806">
            <v>141947826.08695653</v>
          </cell>
          <cell r="S806">
            <v>645217.39130434778</v>
          </cell>
          <cell r="T806">
            <v>121300869.56521739</v>
          </cell>
          <cell r="U806">
            <v>645217.39130434778</v>
          </cell>
          <cell r="V806">
            <v>0</v>
          </cell>
          <cell r="W806">
            <v>645217.39130434778</v>
          </cell>
          <cell r="X806">
            <v>0</v>
          </cell>
          <cell r="Y806">
            <v>645217.39130434778</v>
          </cell>
          <cell r="Z806">
            <v>0</v>
          </cell>
          <cell r="AA806">
            <v>645217.39130434778</v>
          </cell>
          <cell r="AB806">
            <v>0</v>
          </cell>
          <cell r="AC806">
            <v>645217.39130434778</v>
          </cell>
          <cell r="AD806" t="str">
            <v>Net Sales</v>
          </cell>
          <cell r="AE806">
            <v>954276521.7391305</v>
          </cell>
        </row>
        <row r="808">
          <cell r="C808" t="str">
            <v>Variable Cost of Sales</v>
          </cell>
          <cell r="AD808" t="str">
            <v>Variable Cost of Sales</v>
          </cell>
        </row>
        <row r="809">
          <cell r="D809" t="str">
            <v>CKD Cost</v>
          </cell>
          <cell r="E809">
            <v>456549.51474417676</v>
          </cell>
          <cell r="F809">
            <v>31501916.517348196</v>
          </cell>
          <cell r="G809">
            <v>456549.51474417676</v>
          </cell>
          <cell r="H809">
            <v>86744407.801393583</v>
          </cell>
          <cell r="I809">
            <v>456549.51474417676</v>
          </cell>
          <cell r="J809">
            <v>103636739.84692812</v>
          </cell>
          <cell r="K809">
            <v>456549.51474417676</v>
          </cell>
          <cell r="L809">
            <v>120985621.40720685</v>
          </cell>
          <cell r="M809">
            <v>456549.51474417676</v>
          </cell>
          <cell r="N809">
            <v>51133545.651347801</v>
          </cell>
          <cell r="O809">
            <v>456549.51474417676</v>
          </cell>
          <cell r="P809">
            <v>94962299.066788763</v>
          </cell>
          <cell r="Q809">
            <v>456549.51474417676</v>
          </cell>
          <cell r="R809">
            <v>100440893.24371889</v>
          </cell>
          <cell r="S809">
            <v>456549.51474417676</v>
          </cell>
          <cell r="T809">
            <v>85831308.771905228</v>
          </cell>
          <cell r="U809">
            <v>456549.51474417676</v>
          </cell>
          <cell r="V809">
            <v>0</v>
          </cell>
          <cell r="W809">
            <v>456549.51474417676</v>
          </cell>
          <cell r="X809">
            <v>0</v>
          </cell>
          <cell r="Y809">
            <v>456549.51474417676</v>
          </cell>
          <cell r="Z809">
            <v>0</v>
          </cell>
          <cell r="AA809">
            <v>456549.51474417676</v>
          </cell>
          <cell r="AB809">
            <v>0</v>
          </cell>
          <cell r="AC809">
            <v>456549.51474417676</v>
          </cell>
          <cell r="AE809" t="str">
            <v>CKD Cost</v>
          </cell>
          <cell r="AF809">
            <v>675236732.30663741</v>
          </cell>
        </row>
        <row r="810">
          <cell r="D810" t="str">
            <v>Vendor parts</v>
          </cell>
          <cell r="E810">
            <v>139346</v>
          </cell>
          <cell r="F810">
            <v>9614874</v>
          </cell>
          <cell r="G810">
            <v>139346</v>
          </cell>
          <cell r="H810">
            <v>26475740</v>
          </cell>
          <cell r="I810">
            <v>139346</v>
          </cell>
          <cell r="J810">
            <v>31631542</v>
          </cell>
          <cell r="K810">
            <v>139346</v>
          </cell>
          <cell r="L810">
            <v>36926690</v>
          </cell>
          <cell r="M810">
            <v>139346</v>
          </cell>
          <cell r="N810">
            <v>15606752</v>
          </cell>
          <cell r="O810">
            <v>139346</v>
          </cell>
          <cell r="P810">
            <v>28983968</v>
          </cell>
          <cell r="Q810">
            <v>139346</v>
          </cell>
          <cell r="R810">
            <v>30656120</v>
          </cell>
          <cell r="S810">
            <v>139346</v>
          </cell>
          <cell r="T810">
            <v>26197048</v>
          </cell>
          <cell r="U810">
            <v>139346</v>
          </cell>
          <cell r="V810">
            <v>0</v>
          </cell>
          <cell r="W810">
            <v>139346</v>
          </cell>
          <cell r="X810">
            <v>0</v>
          </cell>
          <cell r="Y810">
            <v>139346</v>
          </cell>
          <cell r="Z810">
            <v>0</v>
          </cell>
          <cell r="AA810">
            <v>139346</v>
          </cell>
          <cell r="AB810">
            <v>0</v>
          </cell>
          <cell r="AC810">
            <v>139346</v>
          </cell>
          <cell r="AE810" t="str">
            <v>Vendor parts</v>
          </cell>
          <cell r="AF810">
            <v>206092734</v>
          </cell>
        </row>
        <row r="811">
          <cell r="D811" t="str">
            <v>Nummi Parts</v>
          </cell>
          <cell r="AE811" t="str">
            <v>Nomi Parts</v>
          </cell>
          <cell r="AF811">
            <v>0</v>
          </cell>
        </row>
        <row r="812">
          <cell r="D812" t="str">
            <v>Paints &amp; Chemicals</v>
          </cell>
          <cell r="E812">
            <v>11677</v>
          </cell>
          <cell r="F812">
            <v>805713</v>
          </cell>
          <cell r="G812">
            <v>11677</v>
          </cell>
          <cell r="H812">
            <v>2218630</v>
          </cell>
          <cell r="I812">
            <v>11677</v>
          </cell>
          <cell r="J812">
            <v>2650679</v>
          </cell>
          <cell r="K812">
            <v>11677</v>
          </cell>
          <cell r="L812">
            <v>3094405</v>
          </cell>
          <cell r="M812">
            <v>11677</v>
          </cell>
          <cell r="N812">
            <v>1307824</v>
          </cell>
          <cell r="O812">
            <v>11677</v>
          </cell>
          <cell r="P812">
            <v>2428816</v>
          </cell>
          <cell r="Q812">
            <v>11677</v>
          </cell>
          <cell r="R812">
            <v>2568940</v>
          </cell>
          <cell r="S812">
            <v>11677</v>
          </cell>
          <cell r="T812">
            <v>2195276</v>
          </cell>
          <cell r="U812">
            <v>11677</v>
          </cell>
          <cell r="V812">
            <v>0</v>
          </cell>
          <cell r="W812">
            <v>11677</v>
          </cell>
          <cell r="X812">
            <v>0</v>
          </cell>
          <cell r="Y812">
            <v>11677</v>
          </cell>
          <cell r="Z812">
            <v>0</v>
          </cell>
          <cell r="AA812">
            <v>11677</v>
          </cell>
          <cell r="AB812">
            <v>0</v>
          </cell>
          <cell r="AC812">
            <v>11677</v>
          </cell>
          <cell r="AE812" t="str">
            <v>Paints &amp; Chemicals</v>
          </cell>
          <cell r="AF812">
            <v>17270283</v>
          </cell>
        </row>
        <row r="813">
          <cell r="D813" t="str">
            <v>Consumables</v>
          </cell>
          <cell r="E813">
            <v>3227</v>
          </cell>
          <cell r="F813">
            <v>222663</v>
          </cell>
          <cell r="G813">
            <v>3227</v>
          </cell>
          <cell r="H813">
            <v>613130</v>
          </cell>
          <cell r="I813">
            <v>3227</v>
          </cell>
          <cell r="J813">
            <v>732529</v>
          </cell>
          <cell r="K813">
            <v>3227</v>
          </cell>
          <cell r="L813">
            <v>855155</v>
          </cell>
          <cell r="M813">
            <v>3227</v>
          </cell>
          <cell r="N813">
            <v>361424</v>
          </cell>
          <cell r="O813">
            <v>3227</v>
          </cell>
          <cell r="P813">
            <v>671216</v>
          </cell>
          <cell r="Q813">
            <v>3227</v>
          </cell>
          <cell r="R813">
            <v>709940</v>
          </cell>
          <cell r="S813">
            <v>3227</v>
          </cell>
          <cell r="T813">
            <v>606676</v>
          </cell>
          <cell r="U813">
            <v>3227</v>
          </cell>
          <cell r="V813">
            <v>0</v>
          </cell>
          <cell r="W813">
            <v>3227</v>
          </cell>
          <cell r="X813">
            <v>0</v>
          </cell>
          <cell r="Y813">
            <v>3227</v>
          </cell>
          <cell r="Z813">
            <v>0</v>
          </cell>
          <cell r="AA813">
            <v>3227</v>
          </cell>
          <cell r="AB813">
            <v>0</v>
          </cell>
          <cell r="AC813">
            <v>3227</v>
          </cell>
          <cell r="AE813" t="str">
            <v>Consumables</v>
          </cell>
          <cell r="AF813">
            <v>4772733</v>
          </cell>
        </row>
        <row r="814">
          <cell r="D814" t="str">
            <v>KD Parts</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E814" t="str">
            <v>KD Parts</v>
          </cell>
          <cell r="AF814">
            <v>0</v>
          </cell>
        </row>
        <row r="815">
          <cell r="D815" t="str">
            <v>Spare parts</v>
          </cell>
          <cell r="E815">
            <v>41</v>
          </cell>
          <cell r="F815">
            <v>2829</v>
          </cell>
          <cell r="G815">
            <v>41</v>
          </cell>
          <cell r="H815">
            <v>7790</v>
          </cell>
          <cell r="I815">
            <v>41</v>
          </cell>
          <cell r="J815">
            <v>9307</v>
          </cell>
          <cell r="K815">
            <v>41</v>
          </cell>
          <cell r="L815">
            <v>10865</v>
          </cell>
          <cell r="M815">
            <v>41</v>
          </cell>
          <cell r="N815">
            <v>4592</v>
          </cell>
          <cell r="O815">
            <v>41</v>
          </cell>
          <cell r="P815">
            <v>8528</v>
          </cell>
          <cell r="Q815">
            <v>41</v>
          </cell>
          <cell r="R815">
            <v>9020</v>
          </cell>
          <cell r="S815">
            <v>41</v>
          </cell>
          <cell r="T815">
            <v>7708</v>
          </cell>
          <cell r="U815">
            <v>41</v>
          </cell>
          <cell r="V815">
            <v>0</v>
          </cell>
          <cell r="W815">
            <v>41</v>
          </cell>
          <cell r="X815">
            <v>0</v>
          </cell>
          <cell r="Y815">
            <v>41</v>
          </cell>
          <cell r="Z815">
            <v>0</v>
          </cell>
          <cell r="AA815">
            <v>41</v>
          </cell>
          <cell r="AB815">
            <v>0</v>
          </cell>
          <cell r="AC815">
            <v>41</v>
          </cell>
          <cell r="AE815" t="str">
            <v>Spare parts</v>
          </cell>
          <cell r="AF815">
            <v>60639</v>
          </cell>
        </row>
        <row r="816">
          <cell r="D816" t="str">
            <v>Utilities</v>
          </cell>
          <cell r="E816">
            <v>4297</v>
          </cell>
          <cell r="F816">
            <v>296493</v>
          </cell>
          <cell r="G816">
            <v>4297</v>
          </cell>
          <cell r="H816">
            <v>816430</v>
          </cell>
          <cell r="I816">
            <v>4297</v>
          </cell>
          <cell r="J816">
            <v>975419</v>
          </cell>
          <cell r="K816">
            <v>4297</v>
          </cell>
          <cell r="L816">
            <v>1138705</v>
          </cell>
          <cell r="M816">
            <v>4297</v>
          </cell>
          <cell r="N816">
            <v>481264</v>
          </cell>
          <cell r="O816">
            <v>4297</v>
          </cell>
          <cell r="P816">
            <v>893776</v>
          </cell>
          <cell r="Q816">
            <v>4297</v>
          </cell>
          <cell r="R816">
            <v>945340</v>
          </cell>
          <cell r="S816">
            <v>4297</v>
          </cell>
          <cell r="T816">
            <v>807836</v>
          </cell>
          <cell r="U816">
            <v>4297</v>
          </cell>
          <cell r="V816">
            <v>0</v>
          </cell>
          <cell r="W816">
            <v>4297</v>
          </cell>
          <cell r="X816">
            <v>0</v>
          </cell>
          <cell r="Y816">
            <v>4297</v>
          </cell>
          <cell r="Z816">
            <v>0</v>
          </cell>
          <cell r="AA816">
            <v>4297</v>
          </cell>
          <cell r="AB816">
            <v>0</v>
          </cell>
          <cell r="AC816">
            <v>4297</v>
          </cell>
          <cell r="AE816" t="str">
            <v>Utilites</v>
          </cell>
          <cell r="AF816">
            <v>6355263</v>
          </cell>
        </row>
        <row r="817">
          <cell r="D817" t="str">
            <v>Royalty</v>
          </cell>
          <cell r="E817">
            <v>3399.76</v>
          </cell>
          <cell r="F817">
            <v>234583.44</v>
          </cell>
          <cell r="G817">
            <v>3399.76</v>
          </cell>
          <cell r="H817">
            <v>645954.4</v>
          </cell>
          <cell r="I817">
            <v>3399.76</v>
          </cell>
          <cell r="J817">
            <v>771745.52</v>
          </cell>
          <cell r="K817">
            <v>3399.76</v>
          </cell>
          <cell r="L817">
            <v>900936.4</v>
          </cell>
          <cell r="M817">
            <v>3399.76</v>
          </cell>
          <cell r="N817">
            <v>380773.12</v>
          </cell>
          <cell r="O817">
            <v>3399.76</v>
          </cell>
          <cell r="P817">
            <v>707150.08000000007</v>
          </cell>
          <cell r="Q817">
            <v>3399.76</v>
          </cell>
          <cell r="R817">
            <v>747947.20000000007</v>
          </cell>
          <cell r="S817">
            <v>3399.76</v>
          </cell>
          <cell r="T817">
            <v>639154.88</v>
          </cell>
          <cell r="U817">
            <v>3399.76</v>
          </cell>
          <cell r="V817">
            <v>0</v>
          </cell>
          <cell r="W817">
            <v>3399.76</v>
          </cell>
          <cell r="X817">
            <v>0</v>
          </cell>
          <cell r="Y817">
            <v>3399.76</v>
          </cell>
          <cell r="Z817">
            <v>0</v>
          </cell>
          <cell r="AA817">
            <v>3399.76</v>
          </cell>
          <cell r="AB817">
            <v>0</v>
          </cell>
          <cell r="AC817">
            <v>3399.76</v>
          </cell>
          <cell r="AE817" t="str">
            <v>Royalty</v>
          </cell>
          <cell r="AF817">
            <v>5028245.04</v>
          </cell>
        </row>
        <row r="819">
          <cell r="E819">
            <v>618537.27474417677</v>
          </cell>
          <cell r="F819">
            <v>42679071.957348198</v>
          </cell>
          <cell r="G819">
            <v>618537.27474417677</v>
          </cell>
          <cell r="H819">
            <v>117522082.20139359</v>
          </cell>
          <cell r="I819">
            <v>618537.27474417677</v>
          </cell>
          <cell r="J819">
            <v>140407961.36692813</v>
          </cell>
          <cell r="K819">
            <v>618537.27474417677</v>
          </cell>
          <cell r="L819">
            <v>163912377.80720684</v>
          </cell>
          <cell r="M819">
            <v>618537.27474417677</v>
          </cell>
          <cell r="N819">
            <v>69276174.771347806</v>
          </cell>
          <cell r="O819">
            <v>618537.27474417677</v>
          </cell>
          <cell r="P819">
            <v>128655753.14678876</v>
          </cell>
          <cell r="Q819">
            <v>618537.27474417677</v>
          </cell>
          <cell r="R819">
            <v>136078200.44371888</v>
          </cell>
          <cell r="S819">
            <v>618537.27474417677</v>
          </cell>
          <cell r="T819">
            <v>116285007.65190522</v>
          </cell>
          <cell r="U819">
            <v>618537.27474417677</v>
          </cell>
          <cell r="V819">
            <v>0</v>
          </cell>
          <cell r="W819">
            <v>618537.27474417677</v>
          </cell>
          <cell r="X819">
            <v>0</v>
          </cell>
          <cell r="Y819">
            <v>618537.27474417677</v>
          </cell>
          <cell r="Z819">
            <v>0</v>
          </cell>
          <cell r="AA819">
            <v>618537.27474417677</v>
          </cell>
          <cell r="AB819">
            <v>0</v>
          </cell>
          <cell r="AC819">
            <v>618537.27474417677</v>
          </cell>
          <cell r="AF819">
            <v>914816629.34663749</v>
          </cell>
        </row>
        <row r="820">
          <cell r="C820" t="str">
            <v>Contribution Margin</v>
          </cell>
          <cell r="E820">
            <v>26680.116560171009</v>
          </cell>
          <cell r="F820">
            <v>1840928.0426518023</v>
          </cell>
          <cell r="G820">
            <v>26680.116560171009</v>
          </cell>
          <cell r="H820">
            <v>5069222.1464325041</v>
          </cell>
          <cell r="I820">
            <v>26680.116560171009</v>
          </cell>
          <cell r="J820">
            <v>6056386.4591588378</v>
          </cell>
          <cell r="K820">
            <v>26680.116560171009</v>
          </cell>
          <cell r="L820">
            <v>7070230.8884453475</v>
          </cell>
          <cell r="M820">
            <v>26680.116560171009</v>
          </cell>
          <cell r="N820">
            <v>2988173.0547391474</v>
          </cell>
          <cell r="O820">
            <v>26680.116560171009</v>
          </cell>
          <cell r="P820">
            <v>5549464.2445155829</v>
          </cell>
          <cell r="Q820">
            <v>26680.116560171009</v>
          </cell>
          <cell r="R820">
            <v>5869625.6432376504</v>
          </cell>
          <cell r="S820">
            <v>26680.116560171009</v>
          </cell>
          <cell r="T820">
            <v>5015861.9133121669</v>
          </cell>
          <cell r="U820">
            <v>26680.116560171009</v>
          </cell>
          <cell r="V820">
            <v>0</v>
          </cell>
          <cell r="W820">
            <v>26680.116560171009</v>
          </cell>
          <cell r="X820">
            <v>0</v>
          </cell>
          <cell r="Y820">
            <v>26680.116560171009</v>
          </cell>
          <cell r="Z820">
            <v>0</v>
          </cell>
          <cell r="AA820">
            <v>26680.116560171009</v>
          </cell>
          <cell r="AB820">
            <v>0</v>
          </cell>
          <cell r="AC820">
            <v>26680.116560171009</v>
          </cell>
          <cell r="AD820" t="str">
            <v>Contribution Margin</v>
          </cell>
        </row>
        <row r="822">
          <cell r="C822" t="str">
            <v>Production cost</v>
          </cell>
          <cell r="AD822" t="str">
            <v>Production cost</v>
          </cell>
        </row>
        <row r="823">
          <cell r="D823" t="str">
            <v xml:space="preserve">Salaries &amp; Wages </v>
          </cell>
          <cell r="E823">
            <v>5330.971806841444</v>
          </cell>
          <cell r="F823">
            <v>367837.05467205966</v>
          </cell>
          <cell r="G823">
            <v>4450.6278387391867</v>
          </cell>
          <cell r="H823">
            <v>845619.28936044546</v>
          </cell>
          <cell r="I823">
            <v>4327.5507084975143</v>
          </cell>
          <cell r="J823">
            <v>982354.01082893577</v>
          </cell>
          <cell r="K823">
            <v>3880.9474753805712</v>
          </cell>
          <cell r="L823">
            <v>1028451.0809758514</v>
          </cell>
          <cell r="M823">
            <v>5576.0739588801307</v>
          </cell>
          <cell r="N823">
            <v>624520.28339457465</v>
          </cell>
          <cell r="O823">
            <v>5384.2223576312035</v>
          </cell>
          <cell r="P823">
            <v>1119918.2503872903</v>
          </cell>
          <cell r="Q823">
            <v>3880.9474753805712</v>
          </cell>
          <cell r="R823">
            <v>853808.44458372565</v>
          </cell>
          <cell r="S823">
            <v>5106.5098360270676</v>
          </cell>
          <cell r="T823">
            <v>960023.84917308867</v>
          </cell>
          <cell r="U823">
            <v>4709.8877128404993</v>
          </cell>
          <cell r="V823">
            <v>0</v>
          </cell>
          <cell r="W823">
            <v>5160.8344087507594</v>
          </cell>
          <cell r="X823">
            <v>0</v>
          </cell>
          <cell r="Y823">
            <v>5216.3272518556068</v>
          </cell>
          <cell r="Z823">
            <v>0</v>
          </cell>
          <cell r="AA823">
            <v>5063.8667476260061</v>
          </cell>
          <cell r="AB823">
            <v>0</v>
          </cell>
          <cell r="AC823">
            <v>4585.8906446085002</v>
          </cell>
          <cell r="AE823" t="str">
            <v xml:space="preserve">Salaries &amp; Wages </v>
          </cell>
        </row>
        <row r="824">
          <cell r="D824" t="str">
            <v xml:space="preserve">Utilities </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E824" t="str">
            <v xml:space="preserve">Utilities </v>
          </cell>
        </row>
        <row r="825">
          <cell r="D825" t="str">
            <v>Depreciation</v>
          </cell>
          <cell r="E825">
            <v>11150.091575091576</v>
          </cell>
          <cell r="F825">
            <v>769356.31868131866</v>
          </cell>
          <cell r="G825">
            <v>9308.7920489296648</v>
          </cell>
          <cell r="H825">
            <v>1768670.4892966363</v>
          </cell>
          <cell r="I825">
            <v>9051.3678263455258</v>
          </cell>
          <cell r="J825">
            <v>2054660.4965804343</v>
          </cell>
          <cell r="K825">
            <v>8117.2666666666673</v>
          </cell>
          <cell r="L825">
            <v>2151075.666666667</v>
          </cell>
          <cell r="M825">
            <v>11662.739463601532</v>
          </cell>
          <cell r="N825">
            <v>1306226.8199233715</v>
          </cell>
          <cell r="O825">
            <v>11261.468738438773</v>
          </cell>
          <cell r="P825">
            <v>2342385.4975952646</v>
          </cell>
          <cell r="Q825">
            <v>8117.2666666666673</v>
          </cell>
          <cell r="R825">
            <v>1785798.6666666667</v>
          </cell>
          <cell r="S825">
            <v>10680.614035087719</v>
          </cell>
          <cell r="T825">
            <v>2007955.4385964912</v>
          </cell>
          <cell r="U825">
            <v>9851.0517799352765</v>
          </cell>
          <cell r="V825">
            <v>0</v>
          </cell>
          <cell r="W825">
            <v>10794.237588652482</v>
          </cell>
          <cell r="X825">
            <v>0</v>
          </cell>
          <cell r="Y825">
            <v>10910.304659498208</v>
          </cell>
          <cell r="Z825">
            <v>0</v>
          </cell>
          <cell r="AA825">
            <v>10591.423103688239</v>
          </cell>
          <cell r="AB825">
            <v>0</v>
          </cell>
          <cell r="AC825">
            <v>9591.7034442236982</v>
          </cell>
          <cell r="AE825" t="str">
            <v>Depreciation</v>
          </cell>
        </row>
        <row r="826">
          <cell r="D826" t="str">
            <v xml:space="preserve">Other Factory overhead </v>
          </cell>
          <cell r="E826">
            <v>3328.5244606883934</v>
          </cell>
          <cell r="F826">
            <v>229668.18778749916</v>
          </cell>
          <cell r="G826">
            <v>2778.859870849943</v>
          </cell>
          <cell r="H826">
            <v>527983.3754614892</v>
          </cell>
          <cell r="I826">
            <v>2702.0136121556093</v>
          </cell>
          <cell r="J826">
            <v>613357.08995932329</v>
          </cell>
          <cell r="K826">
            <v>2423.1658073811504</v>
          </cell>
          <cell r="L826">
            <v>642138.93895600492</v>
          </cell>
          <cell r="M826">
            <v>3481.5600680763655</v>
          </cell>
          <cell r="N826">
            <v>389934.72762455291</v>
          </cell>
          <cell r="O826">
            <v>3361.7727627374452</v>
          </cell>
          <cell r="P826">
            <v>699248.73464938859</v>
          </cell>
          <cell r="Q826">
            <v>2423.1658073811504</v>
          </cell>
          <cell r="R826">
            <v>533096.47762385313</v>
          </cell>
          <cell r="S826">
            <v>3188.3760623436192</v>
          </cell>
          <cell r="T826">
            <v>599414.69972060039</v>
          </cell>
          <cell r="U826">
            <v>2940.735203132464</v>
          </cell>
          <cell r="V826">
            <v>0</v>
          </cell>
          <cell r="W826">
            <v>3222.2949566238703</v>
          </cell>
          <cell r="X826">
            <v>0</v>
          </cell>
          <cell r="Y826">
            <v>3256.9432894907936</v>
          </cell>
          <cell r="Z826">
            <v>0</v>
          </cell>
          <cell r="AA826">
            <v>3161.7507925119394</v>
          </cell>
          <cell r="AB826">
            <v>0</v>
          </cell>
          <cell r="AC826">
            <v>2863.3145583385476</v>
          </cell>
          <cell r="AE826" t="str">
            <v xml:space="preserve">Other Factory overhead </v>
          </cell>
        </row>
        <row r="827">
          <cell r="D827" t="str">
            <v>Running Royalty</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E827" t="str">
            <v>Running Royalty</v>
          </cell>
        </row>
        <row r="828">
          <cell r="E828">
            <v>19809.587842621411</v>
          </cell>
          <cell r="F828">
            <v>1366861.5611408777</v>
          </cell>
          <cell r="G828">
            <v>16538.279758518795</v>
          </cell>
          <cell r="H828">
            <v>3142273.1541185705</v>
          </cell>
          <cell r="I828">
            <v>16080.93214699865</v>
          </cell>
          <cell r="J828">
            <v>3650371.5973686934</v>
          </cell>
          <cell r="K828">
            <v>14421.379949428388</v>
          </cell>
          <cell r="L828">
            <v>3821665.6865985235</v>
          </cell>
          <cell r="M828">
            <v>20720.373490558028</v>
          </cell>
          <cell r="N828">
            <v>2320681.830942499</v>
          </cell>
          <cell r="O828">
            <v>20007.463858807419</v>
          </cell>
          <cell r="P828">
            <v>4161552.4826319437</v>
          </cell>
          <cell r="Q828">
            <v>14421.379949428388</v>
          </cell>
          <cell r="R828">
            <v>3172703.5888742451</v>
          </cell>
          <cell r="S828">
            <v>18975.499933458406</v>
          </cell>
          <cell r="T828">
            <v>3567393.9874901799</v>
          </cell>
          <cell r="U828">
            <v>17501.674695908237</v>
          </cell>
          <cell r="V828">
            <v>0</v>
          </cell>
          <cell r="W828">
            <v>19177.366954027111</v>
          </cell>
          <cell r="X828">
            <v>0</v>
          </cell>
          <cell r="Y828">
            <v>19383.575200844611</v>
          </cell>
          <cell r="Z828">
            <v>0</v>
          </cell>
          <cell r="AA828">
            <v>18817.040643826185</v>
          </cell>
          <cell r="AB828">
            <v>0</v>
          </cell>
          <cell r="AC828">
            <v>17040.908647170745</v>
          </cell>
        </row>
        <row r="829">
          <cell r="C829" t="str">
            <v>Gross Profit</v>
          </cell>
          <cell r="E829">
            <v>6870.5287175495978</v>
          </cell>
          <cell r="F829">
            <v>474066.48151092464</v>
          </cell>
          <cell r="G829">
            <v>10141.836801652214</v>
          </cell>
          <cell r="H829">
            <v>1926948.9923139336</v>
          </cell>
          <cell r="I829">
            <v>10599.184413172359</v>
          </cell>
          <cell r="J829">
            <v>2406014.8617901444</v>
          </cell>
          <cell r="K829">
            <v>12258.736610742621</v>
          </cell>
          <cell r="L829">
            <v>3248565.201846824</v>
          </cell>
          <cell r="M829">
            <v>5959.7430696129813</v>
          </cell>
          <cell r="N829">
            <v>667491.22379664844</v>
          </cell>
          <cell r="O829">
            <v>6672.6527013635896</v>
          </cell>
          <cell r="P829">
            <v>1387911.7618836393</v>
          </cell>
          <cell r="Q829">
            <v>12258.736610742621</v>
          </cell>
          <cell r="R829">
            <v>2696922.0543634053</v>
          </cell>
          <cell r="S829">
            <v>7704.6166267126027</v>
          </cell>
          <cell r="T829">
            <v>1448467.925821987</v>
          </cell>
          <cell r="U829">
            <v>9178.4418642627716</v>
          </cell>
          <cell r="V829">
            <v>0</v>
          </cell>
          <cell r="W829">
            <v>7502.7496061438978</v>
          </cell>
          <cell r="X829">
            <v>0</v>
          </cell>
          <cell r="Y829">
            <v>7296.5413593263984</v>
          </cell>
          <cell r="Z829">
            <v>0</v>
          </cell>
          <cell r="AA829">
            <v>7863.0759163448238</v>
          </cell>
          <cell r="AB829">
            <v>0</v>
          </cell>
          <cell r="AC829">
            <v>9639.2079130002639</v>
          </cell>
          <cell r="AD829" t="str">
            <v>Gross Profit</v>
          </cell>
        </row>
        <row r="830">
          <cell r="E830">
            <v>1.0648393564935361</v>
          </cell>
          <cell r="F830">
            <v>1.0648393564935414</v>
          </cell>
          <cell r="G830">
            <v>1.5718480218194133</v>
          </cell>
          <cell r="H830">
            <v>1.5718480218194237</v>
          </cell>
          <cell r="I830">
            <v>1.6427307378905951</v>
          </cell>
          <cell r="J830">
            <v>1.6427307378906075</v>
          </cell>
          <cell r="K830">
            <v>1.8999389625814034</v>
          </cell>
          <cell r="L830">
            <v>1.8999389625814205</v>
          </cell>
          <cell r="M830">
            <v>0.92367985580255108</v>
          </cell>
          <cell r="N830">
            <v>0.92367985580254341</v>
          </cell>
          <cell r="O830">
            <v>1.0341712407773758</v>
          </cell>
          <cell r="P830">
            <v>1.0341712407773853</v>
          </cell>
          <cell r="Q830">
            <v>1.8999389625814034</v>
          </cell>
          <cell r="R830">
            <v>1.8999389625814236</v>
          </cell>
          <cell r="S830">
            <v>1.1941117413368589</v>
          </cell>
          <cell r="T830">
            <v>1.1941117413368734</v>
          </cell>
          <cell r="U830">
            <v>1.4225347902833136</v>
          </cell>
          <cell r="V830" t="e">
            <v>#DIV/0!</v>
          </cell>
          <cell r="W830">
            <v>1.1628250737285017</v>
          </cell>
          <cell r="X830" t="e">
            <v>#DIV/0!</v>
          </cell>
          <cell r="Y830">
            <v>1.1308655745586738</v>
          </cell>
          <cell r="Z830" t="e">
            <v>#DIV/0!</v>
          </cell>
          <cell r="AA830">
            <v>1.2186707956599121</v>
          </cell>
          <cell r="AB830" t="e">
            <v>#DIV/0!</v>
          </cell>
          <cell r="AC830">
            <v>1.4939473180526015</v>
          </cell>
        </row>
        <row r="831">
          <cell r="C831" t="str">
            <v>Other Expenses</v>
          </cell>
          <cell r="AD831" t="str">
            <v>Other Expenses</v>
          </cell>
        </row>
        <row r="832">
          <cell r="D832" t="str">
            <v>Selling Expenses</v>
          </cell>
          <cell r="E832">
            <v>5183.0082521448167</v>
          </cell>
          <cell r="F832">
            <v>357627.56939799234</v>
          </cell>
          <cell r="G832">
            <v>4427.3486746392564</v>
          </cell>
          <cell r="H832">
            <v>841196.24818145868</v>
          </cell>
          <cell r="I832">
            <v>4320.887144065181</v>
          </cell>
          <cell r="J832">
            <v>980841.38170279609</v>
          </cell>
          <cell r="K832">
            <v>3897.7185689144208</v>
          </cell>
          <cell r="L832">
            <v>1032895.4207623214</v>
          </cell>
          <cell r="M832">
            <v>5409.2615187305564</v>
          </cell>
          <cell r="N832">
            <v>605837.29009782232</v>
          </cell>
          <cell r="O832">
            <v>5179.8400416559607</v>
          </cell>
          <cell r="P832">
            <v>1077406.7286644399</v>
          </cell>
          <cell r="Q832">
            <v>3845.1336292747983</v>
          </cell>
          <cell r="R832">
            <v>845929.39844045567</v>
          </cell>
          <cell r="S832">
            <v>4967.5774890123712</v>
          </cell>
          <cell r="T832">
            <v>933904.56793432578</v>
          </cell>
          <cell r="U832">
            <v>4642.661605420024</v>
          </cell>
          <cell r="V832">
            <v>0</v>
          </cell>
          <cell r="W832">
            <v>5073.1110111757944</v>
          </cell>
          <cell r="X832">
            <v>0</v>
          </cell>
          <cell r="Y832">
            <v>5099.2966467698334</v>
          </cell>
          <cell r="Z832">
            <v>0</v>
          </cell>
          <cell r="AA832">
            <v>4893.3178190345943</v>
          </cell>
          <cell r="AB832">
            <v>0</v>
          </cell>
          <cell r="AC832">
            <v>4513.6163659104886</v>
          </cell>
          <cell r="AE832" t="str">
            <v>Selling Expenses</v>
          </cell>
        </row>
        <row r="833">
          <cell r="D833" t="str">
            <v>Advertisement Expenses</v>
          </cell>
          <cell r="E833">
            <v>800.32572918126152</v>
          </cell>
          <cell r="F833">
            <v>55222.475313507042</v>
          </cell>
          <cell r="G833">
            <v>969.71958993165515</v>
          </cell>
          <cell r="H833">
            <v>184246.72208701447</v>
          </cell>
          <cell r="I833">
            <v>7367.9708551430685</v>
          </cell>
          <cell r="J833">
            <v>1672529.3841174766</v>
          </cell>
          <cell r="K833">
            <v>6935.2770964018819</v>
          </cell>
          <cell r="L833">
            <v>1837848.4305464986</v>
          </cell>
          <cell r="M833">
            <v>7697.2629504339211</v>
          </cell>
          <cell r="N833">
            <v>862093.45044859918</v>
          </cell>
          <cell r="O833">
            <v>799.8365151483406</v>
          </cell>
          <cell r="P833">
            <v>166365.99515085484</v>
          </cell>
          <cell r="Q833">
            <v>739.89139808437483</v>
          </cell>
          <cell r="R833">
            <v>162776.10757856246</v>
          </cell>
          <cell r="S833">
            <v>4684.9685429207811</v>
          </cell>
          <cell r="T833">
            <v>880774.08606910682</v>
          </cell>
          <cell r="U833">
            <v>5393.2109933565007</v>
          </cell>
          <cell r="V833">
            <v>0</v>
          </cell>
          <cell r="W833">
            <v>783.35612673520234</v>
          </cell>
          <cell r="X833">
            <v>0</v>
          </cell>
          <cell r="Y833">
            <v>8782.5333169589612</v>
          </cell>
          <cell r="Z833">
            <v>0</v>
          </cell>
          <cell r="AA833">
            <v>1104.3291887822443</v>
          </cell>
          <cell r="AB833">
            <v>0</v>
          </cell>
          <cell r="AC833">
            <v>3936.3466202242198</v>
          </cell>
        </row>
        <row r="834">
          <cell r="D834" t="str">
            <v>Administrative Expenses</v>
          </cell>
          <cell r="E834">
            <v>10560.726889052896</v>
          </cell>
          <cell r="F834">
            <v>728690.1553446498</v>
          </cell>
          <cell r="G834">
            <v>9021.0198249495461</v>
          </cell>
          <cell r="H834">
            <v>1713993.7667404138</v>
          </cell>
          <cell r="I834">
            <v>8804.0973170376383</v>
          </cell>
          <cell r="J834">
            <v>1998530.0909675439</v>
          </cell>
          <cell r="K834">
            <v>7941.8629672567968</v>
          </cell>
          <cell r="L834">
            <v>2104593.6863230513</v>
          </cell>
          <cell r="M834">
            <v>11021.733092386507</v>
          </cell>
          <cell r="N834">
            <v>1234434.1063472887</v>
          </cell>
          <cell r="O834">
            <v>10554.271447719957</v>
          </cell>
          <cell r="P834">
            <v>2195288.461125751</v>
          </cell>
          <cell r="Q834">
            <v>7834.7176263668644</v>
          </cell>
          <cell r="R834">
            <v>1723637.8778007103</v>
          </cell>
          <cell r="S834">
            <v>10121.772262268241</v>
          </cell>
          <cell r="T834">
            <v>1902893.1853064294</v>
          </cell>
          <cell r="U834">
            <v>9459.7343604157559</v>
          </cell>
          <cell r="V834">
            <v>0</v>
          </cell>
          <cell r="W834">
            <v>10336.803890810705</v>
          </cell>
          <cell r="X834">
            <v>0</v>
          </cell>
          <cell r="Y834">
            <v>10390.158879356299</v>
          </cell>
          <cell r="Z834">
            <v>0</v>
          </cell>
          <cell r="AA834">
            <v>9970.4632047953019</v>
          </cell>
          <cell r="AB834">
            <v>0</v>
          </cell>
          <cell r="AC834">
            <v>9196.7960310722374</v>
          </cell>
          <cell r="AE834" t="str">
            <v>Administrative Expenses</v>
          </cell>
        </row>
        <row r="835">
          <cell r="D835" t="str">
            <v>Depreciation (Admin. &amp; Selling )</v>
          </cell>
          <cell r="E835">
            <v>2969.9882598191184</v>
          </cell>
          <cell r="F835">
            <v>204929.18992751918</v>
          </cell>
          <cell r="G835">
            <v>2536.9771657922738</v>
          </cell>
          <cell r="H835">
            <v>482025.66150053201</v>
          </cell>
          <cell r="I835">
            <v>2475.9721508385478</v>
          </cell>
          <cell r="J835">
            <v>562045.67824035033</v>
          </cell>
          <cell r="K835">
            <v>2233.4863898710532</v>
          </cell>
          <cell r="L835">
            <v>591873.8933158291</v>
          </cell>
          <cell r="M835">
            <v>3099.6368177250984</v>
          </cell>
          <cell r="N835">
            <v>347159.32358521101</v>
          </cell>
          <cell r="O835">
            <v>2968.1727990868981</v>
          </cell>
          <cell r="P835">
            <v>617379.94221007475</v>
          </cell>
          <cell r="Q835">
            <v>2203.3539560073127</v>
          </cell>
          <cell r="R835">
            <v>484737.87032160879</v>
          </cell>
          <cell r="S835">
            <v>2846.5412564224971</v>
          </cell>
          <cell r="T835">
            <v>535149.75620742945</v>
          </cell>
          <cell r="U835">
            <v>2660.3566484202443</v>
          </cell>
          <cell r="V835">
            <v>0</v>
          </cell>
          <cell r="W835">
            <v>2907.0145002598042</v>
          </cell>
          <cell r="X835">
            <v>0</v>
          </cell>
          <cell r="Y835">
            <v>2922.0194986134175</v>
          </cell>
          <cell r="Z835">
            <v>0</v>
          </cell>
          <cell r="AA835">
            <v>2803.9886812995901</v>
          </cell>
          <cell r="AB835">
            <v>0</v>
          </cell>
          <cell r="AC835">
            <v>2586.4106256312061</v>
          </cell>
          <cell r="AE835" t="str">
            <v>Depreciation (Admin. &amp; Selling )</v>
          </cell>
        </row>
        <row r="836">
          <cell r="D836" t="str">
            <v>Financial Charges -Capital Exp.</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E836" t="str">
            <v>Financial Charges -Capital Exp.</v>
          </cell>
        </row>
        <row r="837">
          <cell r="D837" t="str">
            <v>Financial  Charges -Working Capital</v>
          </cell>
          <cell r="E837">
            <v>530.11444507895521</v>
          </cell>
          <cell r="F837">
            <v>36577.896710447909</v>
          </cell>
          <cell r="G837">
            <v>458.80097155251627</v>
          </cell>
          <cell r="H837">
            <v>87172.184594978098</v>
          </cell>
          <cell r="I837">
            <v>448.49087868071882</v>
          </cell>
          <cell r="J837">
            <v>101807.42946052317</v>
          </cell>
          <cell r="K837">
            <v>407.98094465914818</v>
          </cell>
          <cell r="L837">
            <v>108114.95033467427</v>
          </cell>
          <cell r="M837">
            <v>548.85949175372707</v>
          </cell>
          <cell r="N837">
            <v>61472.263076417432</v>
          </cell>
          <cell r="O837">
            <v>527.77239945924691</v>
          </cell>
          <cell r="P837">
            <v>109776.65908752335</v>
          </cell>
          <cell r="Q837">
            <v>396.96132884259964</v>
          </cell>
          <cell r="R837">
            <v>87331.492345371924</v>
          </cell>
          <cell r="S837">
            <v>498.98402076239711</v>
          </cell>
          <cell r="T837">
            <v>93808.995903330651</v>
          </cell>
          <cell r="U837">
            <v>470.64800851302482</v>
          </cell>
          <cell r="V837">
            <v>0</v>
          </cell>
          <cell r="W837">
            <v>511.61704210669683</v>
          </cell>
          <cell r="X837">
            <v>0</v>
          </cell>
          <cell r="Y837">
            <v>513.76394785157731</v>
          </cell>
          <cell r="Z837">
            <v>0</v>
          </cell>
          <cell r="AA837">
            <v>495.30468493193735</v>
          </cell>
          <cell r="AB837">
            <v>0</v>
          </cell>
          <cell r="AC837">
            <v>463.86874341667806</v>
          </cell>
          <cell r="AE837" t="str">
            <v>Financial  Charges -Working Capital</v>
          </cell>
        </row>
        <row r="838">
          <cell r="D838" t="str">
            <v>Other Expenses (Charity &amp; Donation)</v>
          </cell>
          <cell r="E838">
            <v>368.13503130483002</v>
          </cell>
          <cell r="F838">
            <v>25401.317160033272</v>
          </cell>
          <cell r="G838">
            <v>318.61178580035858</v>
          </cell>
          <cell r="H838">
            <v>60536.239302068127</v>
          </cell>
          <cell r="I838">
            <v>311.4519990838325</v>
          </cell>
          <cell r="J838">
            <v>70699.603792029971</v>
          </cell>
          <cell r="K838">
            <v>283.32010045774183</v>
          </cell>
          <cell r="L838">
            <v>75079.826621301589</v>
          </cell>
          <cell r="M838">
            <v>381.15242482897719</v>
          </cell>
          <cell r="N838">
            <v>42689.071580845448</v>
          </cell>
          <cell r="O838">
            <v>366.50861073558809</v>
          </cell>
          <cell r="P838">
            <v>76233.79103300233</v>
          </cell>
          <cell r="Q838">
            <v>275.66758947402758</v>
          </cell>
          <cell r="R838">
            <v>60646.869684286066</v>
          </cell>
          <cell r="S838">
            <v>346.51668108499797</v>
          </cell>
          <cell r="T838">
            <v>65145.136043979619</v>
          </cell>
          <cell r="U838">
            <v>326.83889480071173</v>
          </cell>
          <cell r="V838">
            <v>0</v>
          </cell>
          <cell r="W838">
            <v>355.28961257409514</v>
          </cell>
          <cell r="X838">
            <v>0</v>
          </cell>
          <cell r="Y838">
            <v>356.78051934137312</v>
          </cell>
          <cell r="Z838">
            <v>0</v>
          </cell>
          <cell r="AA838">
            <v>343.96158675828985</v>
          </cell>
          <cell r="AB838">
            <v>0</v>
          </cell>
          <cell r="AC838">
            <v>322.13107181713752</v>
          </cell>
          <cell r="AE838" t="str">
            <v>Other Expenses (Charity &amp; Donation)</v>
          </cell>
        </row>
        <row r="839">
          <cell r="D839" t="str">
            <v>Other Expenses ( W.P.P.F.)</v>
          </cell>
          <cell r="E839">
            <v>3573.7075858361454</v>
          </cell>
          <cell r="F839">
            <v>246585.82342269403</v>
          </cell>
          <cell r="G839">
            <v>3260.1003648049996</v>
          </cell>
          <cell r="H839">
            <v>619419.0693129499</v>
          </cell>
          <cell r="I839">
            <v>2868.2077932472907</v>
          </cell>
          <cell r="J839">
            <v>651083.16906713496</v>
          </cell>
          <cell r="K839">
            <v>2950.3710885468208</v>
          </cell>
          <cell r="L839">
            <v>781848.33846490749</v>
          </cell>
          <cell r="M839">
            <v>2984.5209973853607</v>
          </cell>
          <cell r="N839">
            <v>334266.35170716041</v>
          </cell>
          <cell r="O839">
            <v>3261.9142882485439</v>
          </cell>
          <cell r="P839">
            <v>678478.17195569712</v>
          </cell>
          <cell r="Q839">
            <v>3221.4233012482478</v>
          </cell>
          <cell r="R839">
            <v>708713.12627461448</v>
          </cell>
          <cell r="S839">
            <v>2697.4681580678207</v>
          </cell>
          <cell r="T839">
            <v>507124.01371675031</v>
          </cell>
          <cell r="U839">
            <v>2877.5317129664104</v>
          </cell>
          <cell r="V839">
            <v>0</v>
          </cell>
          <cell r="W839">
            <v>3280.2679674234987</v>
          </cell>
          <cell r="X839">
            <v>0</v>
          </cell>
          <cell r="Y839">
            <v>2911.8557735997142</v>
          </cell>
          <cell r="Z839">
            <v>0</v>
          </cell>
          <cell r="AA839">
            <v>3464.9058265788067</v>
          </cell>
          <cell r="AB839">
            <v>0</v>
          </cell>
          <cell r="AC839">
            <v>3061.2022068437518</v>
          </cell>
          <cell r="AE839" t="str">
            <v>Other Expenses ( W.P.P.F.)</v>
          </cell>
        </row>
        <row r="840">
          <cell r="D840" t="str">
            <v>Workers Welfare Fund</v>
          </cell>
          <cell r="E840">
            <v>1499.0267372593985</v>
          </cell>
          <cell r="F840">
            <v>103432.84487089849</v>
          </cell>
          <cell r="G840">
            <v>1367.4811090758005</v>
          </cell>
          <cell r="H840">
            <v>259821.41072440211</v>
          </cell>
          <cell r="I840">
            <v>1203.0979219267881</v>
          </cell>
          <cell r="J840">
            <v>273103.22827738093</v>
          </cell>
          <cell r="K840">
            <v>1237.5621229049211</v>
          </cell>
          <cell r="L840">
            <v>327953.96256980411</v>
          </cell>
          <cell r="M840">
            <v>1251.8866374865934</v>
          </cell>
          <cell r="N840">
            <v>140211.30339849845</v>
          </cell>
          <cell r="O840">
            <v>1368.2419770751833</v>
          </cell>
          <cell r="P840">
            <v>284594.33123163815</v>
          </cell>
          <cell r="Q840">
            <v>1351.2576349952574</v>
          </cell>
          <cell r="R840">
            <v>297276.67969895661</v>
          </cell>
          <cell r="S840">
            <v>1131.4795054513236</v>
          </cell>
          <cell r="T840">
            <v>212718.14702484882</v>
          </cell>
          <cell r="U840">
            <v>1207.0089316049207</v>
          </cell>
          <cell r="V840">
            <v>0</v>
          </cell>
          <cell r="W840">
            <v>1375.9406080206418</v>
          </cell>
          <cell r="X840">
            <v>0</v>
          </cell>
          <cell r="Y840">
            <v>1221.4064958669101</v>
          </cell>
          <cell r="Z840">
            <v>0</v>
          </cell>
          <cell r="AA840">
            <v>1453.3887710099996</v>
          </cell>
          <cell r="AB840">
            <v>0</v>
          </cell>
          <cell r="AC840">
            <v>1284.0513237298362</v>
          </cell>
          <cell r="AE840" t="str">
            <v>Workers Welfare Fund</v>
          </cell>
        </row>
        <row r="841">
          <cell r="E841">
            <v>25485.032929677422</v>
          </cell>
          <cell r="F841">
            <v>1758467.2721477421</v>
          </cell>
          <cell r="G841">
            <v>22360.059486546405</v>
          </cell>
          <cell r="H841">
            <v>4248411.3024438173</v>
          </cell>
          <cell r="I841">
            <v>27800.176060023059</v>
          </cell>
          <cell r="J841">
            <v>6310639.9656252358</v>
          </cell>
          <cell r="K841">
            <v>25887.579279012789</v>
          </cell>
          <cell r="L841">
            <v>6860208.508938388</v>
          </cell>
          <cell r="M841">
            <v>32394.313930730743</v>
          </cell>
          <cell r="N841">
            <v>3628163.1602418427</v>
          </cell>
          <cell r="O841">
            <v>25026.558079129718</v>
          </cell>
          <cell r="P841">
            <v>5205524.080458981</v>
          </cell>
          <cell r="Q841">
            <v>19868.406464293483</v>
          </cell>
          <cell r="R841">
            <v>4371049.4221445657</v>
          </cell>
          <cell r="S841">
            <v>27295.30791599043</v>
          </cell>
          <cell r="T841">
            <v>5131517.8882062016</v>
          </cell>
          <cell r="U841">
            <v>27037.991155497592</v>
          </cell>
          <cell r="V841">
            <v>0</v>
          </cell>
          <cell r="W841">
            <v>24623.40075910644</v>
          </cell>
          <cell r="X841">
            <v>0</v>
          </cell>
          <cell r="Y841">
            <v>32197.815078358082</v>
          </cell>
          <cell r="Z841">
            <v>0</v>
          </cell>
          <cell r="AA841">
            <v>24529.659763190764</v>
          </cell>
          <cell r="AB841">
            <v>0</v>
          </cell>
          <cell r="AC841">
            <v>25364.422988645558</v>
          </cell>
        </row>
        <row r="842">
          <cell r="D842" t="str">
            <v>Operating Profit</v>
          </cell>
          <cell r="E842">
            <v>-18614.504212127824</v>
          </cell>
          <cell r="F842">
            <v>-1284400.7906368175</v>
          </cell>
          <cell r="G842">
            <v>-12218.22268489419</v>
          </cell>
          <cell r="H842">
            <v>-2321462.3101298837</v>
          </cell>
          <cell r="I842">
            <v>-17200.9916468507</v>
          </cell>
          <cell r="J842">
            <v>-3904625.1038350915</v>
          </cell>
          <cell r="K842">
            <v>-13628.842668270168</v>
          </cell>
          <cell r="L842">
            <v>-3611643.3070915639</v>
          </cell>
          <cell r="M842">
            <v>-26434.570861117762</v>
          </cell>
          <cell r="N842">
            <v>-2960671.9364451943</v>
          </cell>
          <cell r="O842">
            <v>-18353.905377766128</v>
          </cell>
          <cell r="P842">
            <v>-3817612.3185753417</v>
          </cell>
          <cell r="Q842">
            <v>-7609.6698535508622</v>
          </cell>
          <cell r="R842">
            <v>-1674127.3677811604</v>
          </cell>
          <cell r="S842">
            <v>-19590.691289277827</v>
          </cell>
          <cell r="T842">
            <v>-3683049.9623842146</v>
          </cell>
          <cell r="U842">
            <v>-17859.54929123482</v>
          </cell>
          <cell r="V842">
            <v>0</v>
          </cell>
          <cell r="W842">
            <v>-17120.651152962542</v>
          </cell>
          <cell r="X842">
            <v>0</v>
          </cell>
          <cell r="Y842">
            <v>-24901.273719031684</v>
          </cell>
          <cell r="Z842">
            <v>0</v>
          </cell>
          <cell r="AA842">
            <v>-16666.583846845941</v>
          </cell>
          <cell r="AB842">
            <v>0</v>
          </cell>
          <cell r="AC842">
            <v>-15725.215075645294</v>
          </cell>
          <cell r="AE842" t="str">
            <v>Operating Profit</v>
          </cell>
        </row>
        <row r="844">
          <cell r="C844" t="str">
            <v>Other Income</v>
          </cell>
          <cell r="AD844" t="str">
            <v>Other Income</v>
          </cell>
        </row>
        <row r="845">
          <cell r="D845" t="str">
            <v>H.D</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E845" t="str">
            <v>H.D</v>
          </cell>
        </row>
        <row r="846">
          <cell r="D846" t="str">
            <v>Others</v>
          </cell>
          <cell r="E846">
            <v>18021.978021978022</v>
          </cell>
          <cell r="F846">
            <v>1243516.4835164836</v>
          </cell>
          <cell r="G846">
            <v>15045.871559633028</v>
          </cell>
          <cell r="H846">
            <v>2858716</v>
          </cell>
          <cell r="I846">
            <v>14629.794826048172</v>
          </cell>
          <cell r="J846">
            <v>3320963.425512935</v>
          </cell>
          <cell r="K846">
            <v>5120</v>
          </cell>
          <cell r="L846">
            <v>1356800</v>
          </cell>
          <cell r="M846">
            <v>7356.3218390804595</v>
          </cell>
          <cell r="N846">
            <v>823908.04597701144</v>
          </cell>
          <cell r="O846">
            <v>7103.2186459489458</v>
          </cell>
          <cell r="P846">
            <v>1477469.4783573807</v>
          </cell>
          <cell r="Q846">
            <v>5120</v>
          </cell>
          <cell r="R846">
            <v>1126400</v>
          </cell>
          <cell r="S846">
            <v>6736.8421052631575</v>
          </cell>
          <cell r="T846">
            <v>1266526.3157894737</v>
          </cell>
          <cell r="U846">
            <v>6213.5922330097092</v>
          </cell>
          <cell r="V846">
            <v>0</v>
          </cell>
          <cell r="W846">
            <v>6808.510638297872</v>
          </cell>
          <cell r="X846">
            <v>0</v>
          </cell>
          <cell r="Y846">
            <v>6881.7204301075271</v>
          </cell>
          <cell r="Z846">
            <v>0</v>
          </cell>
          <cell r="AA846">
            <v>6680.5845511482257</v>
          </cell>
          <cell r="AB846">
            <v>0</v>
          </cell>
          <cell r="AC846">
            <v>9110.4122712327826</v>
          </cell>
          <cell r="AE846" t="str">
            <v>Others</v>
          </cell>
        </row>
        <row r="847">
          <cell r="E847">
            <v>18021.978021978022</v>
          </cell>
          <cell r="F847">
            <v>1243516.4835164836</v>
          </cell>
          <cell r="G847">
            <v>15045.871559633028</v>
          </cell>
          <cell r="H847">
            <v>2858716</v>
          </cell>
          <cell r="I847">
            <v>14629.794826048172</v>
          </cell>
          <cell r="J847">
            <v>3320963.425512935</v>
          </cell>
          <cell r="K847">
            <v>5120</v>
          </cell>
          <cell r="L847">
            <v>1356800</v>
          </cell>
          <cell r="M847">
            <v>7356.3218390804595</v>
          </cell>
          <cell r="N847">
            <v>823908.04597701144</v>
          </cell>
          <cell r="O847">
            <v>7103.2186459489458</v>
          </cell>
          <cell r="P847">
            <v>1477469.4783573807</v>
          </cell>
          <cell r="Q847">
            <v>5120</v>
          </cell>
          <cell r="R847">
            <v>1126400</v>
          </cell>
          <cell r="S847">
            <v>6736.8421052631575</v>
          </cell>
          <cell r="T847">
            <v>1266526.3157894737</v>
          </cell>
          <cell r="U847">
            <v>6213.5922330097092</v>
          </cell>
          <cell r="V847">
            <v>0</v>
          </cell>
          <cell r="W847">
            <v>6808.510638297872</v>
          </cell>
          <cell r="X847">
            <v>0</v>
          </cell>
          <cell r="Y847">
            <v>6881.7204301075271</v>
          </cell>
          <cell r="Z847">
            <v>0</v>
          </cell>
          <cell r="AA847">
            <v>6680.5845511482257</v>
          </cell>
          <cell r="AB847">
            <v>0</v>
          </cell>
          <cell r="AC847">
            <v>9110.4122712327826</v>
          </cell>
        </row>
        <row r="849">
          <cell r="C849" t="str">
            <v>Profit / (Loss) before tax</v>
          </cell>
          <cell r="E849">
            <v>-592.52619014980155</v>
          </cell>
          <cell r="F849">
            <v>-40884.307120333891</v>
          </cell>
          <cell r="G849">
            <v>2827.6488747388375</v>
          </cell>
          <cell r="H849">
            <v>537253.6898701163</v>
          </cell>
          <cell r="I849">
            <v>-2571.1968208025282</v>
          </cell>
          <cell r="J849">
            <v>-583661.67832215643</v>
          </cell>
          <cell r="K849">
            <v>-8508.8426682701684</v>
          </cell>
          <cell r="L849">
            <v>-2254843.3070915639</v>
          </cell>
          <cell r="M849">
            <v>-19078.2490220373</v>
          </cell>
          <cell r="N849">
            <v>-2136763.890468183</v>
          </cell>
          <cell r="O849">
            <v>-11250.686731817183</v>
          </cell>
          <cell r="P849">
            <v>-2340142.840217961</v>
          </cell>
          <cell r="Q849">
            <v>-2489.6698535508622</v>
          </cell>
          <cell r="R849">
            <v>-547727.3677811604</v>
          </cell>
          <cell r="S849">
            <v>-12853.849184014671</v>
          </cell>
          <cell r="T849">
            <v>-2416523.6465947409</v>
          </cell>
          <cell r="U849">
            <v>-11645.957058225111</v>
          </cell>
          <cell r="V849">
            <v>0</v>
          </cell>
          <cell r="W849">
            <v>-10312.14051466467</v>
          </cell>
          <cell r="X849">
            <v>0</v>
          </cell>
          <cell r="Y849">
            <v>-18019.553288924159</v>
          </cell>
          <cell r="Z849">
            <v>0</v>
          </cell>
          <cell r="AA849">
            <v>-9985.9992956977148</v>
          </cell>
          <cell r="AB849">
            <v>0</v>
          </cell>
          <cell r="AC849">
            <v>-6614.8028044125113</v>
          </cell>
          <cell r="AD849" t="str">
            <v>Profit before tax</v>
          </cell>
        </row>
        <row r="851">
          <cell r="C851" t="str">
            <v>Taxation</v>
          </cell>
          <cell r="AD851" t="str">
            <v>Taxation</v>
          </cell>
        </row>
        <row r="852">
          <cell r="D852" t="str">
            <v>Current</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E852" t="str">
            <v>Current</v>
          </cell>
        </row>
        <row r="853">
          <cell r="D853" t="str">
            <v>Deferred</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E853" t="str">
            <v>Deferred</v>
          </cell>
        </row>
        <row r="854">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row>
        <row r="856">
          <cell r="C856" t="str">
            <v>Net Profit after taxation</v>
          </cell>
          <cell r="E856">
            <v>-592.52619014980155</v>
          </cell>
          <cell r="F856">
            <v>-40884.307120333891</v>
          </cell>
          <cell r="G856">
            <v>2827.6488747388375</v>
          </cell>
          <cell r="H856">
            <v>537253.6898701163</v>
          </cell>
          <cell r="I856">
            <v>-2571.1968208025282</v>
          </cell>
          <cell r="J856">
            <v>-583661.67832215643</v>
          </cell>
          <cell r="K856">
            <v>-8508.8426682701684</v>
          </cell>
          <cell r="L856">
            <v>-2254843.3070915639</v>
          </cell>
          <cell r="M856">
            <v>-19078.2490220373</v>
          </cell>
          <cell r="N856">
            <v>-2136763.890468183</v>
          </cell>
          <cell r="O856">
            <v>-11250.686731817183</v>
          </cell>
          <cell r="P856">
            <v>-2340142.840217961</v>
          </cell>
          <cell r="Q856">
            <v>-2489.6698535508622</v>
          </cell>
          <cell r="R856">
            <v>-547727.3677811604</v>
          </cell>
          <cell r="S856">
            <v>-12853.849184014671</v>
          </cell>
          <cell r="T856">
            <v>-2416523.6465947409</v>
          </cell>
          <cell r="U856">
            <v>-11645.957058225111</v>
          </cell>
          <cell r="V856">
            <v>0</v>
          </cell>
          <cell r="W856">
            <v>-10312.14051466467</v>
          </cell>
          <cell r="X856">
            <v>0</v>
          </cell>
          <cell r="Y856">
            <v>-18019.553288924159</v>
          </cell>
          <cell r="Z856">
            <v>0</v>
          </cell>
          <cell r="AA856">
            <v>-9985.9992956977148</v>
          </cell>
          <cell r="AB856">
            <v>0</v>
          </cell>
          <cell r="AC856">
            <v>-6614.8028044125113</v>
          </cell>
          <cell r="AD856" t="str">
            <v>Net Profit after taxation</v>
          </cell>
        </row>
        <row r="879">
          <cell r="D879" t="str">
            <v>CKD Cost</v>
          </cell>
          <cell r="F879">
            <v>369663971.30700254</v>
          </cell>
          <cell r="H879">
            <v>450551562.35896379</v>
          </cell>
          <cell r="J879">
            <v>464704597.31603324</v>
          </cell>
          <cell r="L879">
            <v>515647415.57598603</v>
          </cell>
          <cell r="N879">
            <v>357540078.34464455</v>
          </cell>
          <cell r="P879">
            <v>372946775.57358611</v>
          </cell>
          <cell r="R879">
            <v>515370386.6659956</v>
          </cell>
          <cell r="T879">
            <v>390165817.12889147</v>
          </cell>
          <cell r="V879">
            <v>432625350.41702187</v>
          </cell>
          <cell r="X879">
            <v>390456031.30240053</v>
          </cell>
          <cell r="Z879">
            <v>384144953.7933985</v>
          </cell>
          <cell r="AB879">
            <v>396679484.73982227</v>
          </cell>
          <cell r="AC879">
            <v>5040496424.5237465</v>
          </cell>
          <cell r="AE879" t="str">
            <v>CKD Cost</v>
          </cell>
        </row>
        <row r="880">
          <cell r="D880" t="str">
            <v>Vendor parts</v>
          </cell>
          <cell r="F880">
            <v>187353990</v>
          </cell>
          <cell r="H880">
            <v>217250520</v>
          </cell>
          <cell r="J880">
            <v>221570246</v>
          </cell>
          <cell r="L880">
            <v>245609450</v>
          </cell>
          <cell r="N880">
            <v>172005940</v>
          </cell>
          <cell r="P880">
            <v>177196716</v>
          </cell>
          <cell r="R880">
            <v>245957730</v>
          </cell>
          <cell r="T880">
            <v>187232020</v>
          </cell>
          <cell r="V880">
            <v>202033980</v>
          </cell>
          <cell r="X880">
            <v>195551810</v>
          </cell>
          <cell r="Z880">
            <v>193277010</v>
          </cell>
          <cell r="AB880">
            <v>198669838</v>
          </cell>
          <cell r="AC880">
            <v>2443709250</v>
          </cell>
          <cell r="AE880" t="str">
            <v>Vendor parts</v>
          </cell>
        </row>
        <row r="881">
          <cell r="D881" t="str">
            <v>Nomi Parts</v>
          </cell>
          <cell r="F881">
            <v>117802428.56350002</v>
          </cell>
          <cell r="H881">
            <v>127066614.34150001</v>
          </cell>
          <cell r="J881">
            <v>127066614.34150001</v>
          </cell>
          <cell r="L881">
            <v>138824172.13049999</v>
          </cell>
          <cell r="N881">
            <v>98685112.07249999</v>
          </cell>
          <cell r="P881">
            <v>100228914.926</v>
          </cell>
          <cell r="R881">
            <v>139716114.0695</v>
          </cell>
          <cell r="T881">
            <v>106722820.65700001</v>
          </cell>
          <cell r="V881">
            <v>113360418.47600001</v>
          </cell>
          <cell r="X881">
            <v>124552661.7845</v>
          </cell>
          <cell r="Z881">
            <v>122968627.17399999</v>
          </cell>
          <cell r="AB881">
            <v>125916993.1525</v>
          </cell>
          <cell r="AC881">
            <v>1442911491.6890001</v>
          </cell>
          <cell r="AE881" t="str">
            <v>Nomi Parts</v>
          </cell>
        </row>
        <row r="882">
          <cell r="D882" t="str">
            <v>Paints &amp; Chemicals</v>
          </cell>
          <cell r="F882">
            <v>12002800</v>
          </cell>
          <cell r="H882">
            <v>14214370</v>
          </cell>
          <cell r="J882">
            <v>14576357</v>
          </cell>
          <cell r="L882">
            <v>16220060</v>
          </cell>
          <cell r="N882">
            <v>11313360</v>
          </cell>
          <cell r="P882">
            <v>11706557</v>
          </cell>
          <cell r="R882">
            <v>16281820</v>
          </cell>
          <cell r="T882">
            <v>12394390</v>
          </cell>
          <cell r="V882">
            <v>13409460</v>
          </cell>
          <cell r="X882">
            <v>12562430</v>
          </cell>
          <cell r="Z882">
            <v>12416280</v>
          </cell>
          <cell r="AB882">
            <v>12769496</v>
          </cell>
          <cell r="AC882">
            <v>159867380</v>
          </cell>
          <cell r="AE882" t="str">
            <v>Paints &amp; Chemicals</v>
          </cell>
        </row>
        <row r="883">
          <cell r="D883" t="str">
            <v>Consumables</v>
          </cell>
          <cell r="F883">
            <v>4578810</v>
          </cell>
          <cell r="H883">
            <v>5284580</v>
          </cell>
          <cell r="J883">
            <v>5384617</v>
          </cell>
          <cell r="L883">
            <v>5967130</v>
          </cell>
          <cell r="N883">
            <v>4179650</v>
          </cell>
          <cell r="P883">
            <v>4300927</v>
          </cell>
          <cell r="R883">
            <v>5969260</v>
          </cell>
          <cell r="T883">
            <v>4543790</v>
          </cell>
          <cell r="V883">
            <v>4885490</v>
          </cell>
          <cell r="X883">
            <v>4743350</v>
          </cell>
          <cell r="Z883">
            <v>4689900</v>
          </cell>
          <cell r="AB883">
            <v>4821536</v>
          </cell>
          <cell r="AC883">
            <v>59349040</v>
          </cell>
          <cell r="AE883" t="str">
            <v>Consumables</v>
          </cell>
        </row>
        <row r="884">
          <cell r="D884" t="str">
            <v>KD Parts</v>
          </cell>
          <cell r="F884">
            <v>0</v>
          </cell>
          <cell r="H884">
            <v>0</v>
          </cell>
          <cell r="J884">
            <v>0</v>
          </cell>
          <cell r="L884">
            <v>0</v>
          </cell>
          <cell r="N884">
            <v>0</v>
          </cell>
          <cell r="P884">
            <v>0</v>
          </cell>
          <cell r="R884">
            <v>0</v>
          </cell>
          <cell r="T884">
            <v>0</v>
          </cell>
          <cell r="V884">
            <v>0</v>
          </cell>
          <cell r="X884">
            <v>0</v>
          </cell>
          <cell r="Z884">
            <v>0</v>
          </cell>
          <cell r="AB884">
            <v>0</v>
          </cell>
          <cell r="AC884">
            <v>0</v>
          </cell>
          <cell r="AE884" t="str">
            <v>KD Parts</v>
          </cell>
        </row>
        <row r="885">
          <cell r="D885" t="str">
            <v>Spare parts</v>
          </cell>
          <cell r="F885">
            <v>683550</v>
          </cell>
          <cell r="H885">
            <v>737930</v>
          </cell>
          <cell r="J885">
            <v>739201</v>
          </cell>
          <cell r="L885">
            <v>810470</v>
          </cell>
          <cell r="N885">
            <v>574040</v>
          </cell>
          <cell r="P885">
            <v>582691</v>
          </cell>
          <cell r="R885">
            <v>807710</v>
          </cell>
          <cell r="T885">
            <v>616890</v>
          </cell>
          <cell r="V885">
            <v>646260</v>
          </cell>
          <cell r="X885">
            <v>696520</v>
          </cell>
          <cell r="Z885">
            <v>688970</v>
          </cell>
          <cell r="AB885">
            <v>706188</v>
          </cell>
          <cell r="AC885">
            <v>8290420</v>
          </cell>
          <cell r="AE885" t="str">
            <v>Spare parts</v>
          </cell>
        </row>
        <row r="886">
          <cell r="D886" t="str">
            <v>Utilities</v>
          </cell>
          <cell r="F886">
            <v>4182410</v>
          </cell>
          <cell r="H886">
            <v>4973770</v>
          </cell>
          <cell r="J886">
            <v>5106977</v>
          </cell>
          <cell r="L886">
            <v>5695130</v>
          </cell>
          <cell r="N886">
            <v>3965500</v>
          </cell>
          <cell r="P886">
            <v>4106147</v>
          </cell>
          <cell r="R886">
            <v>5698430</v>
          </cell>
          <cell r="T886">
            <v>4336670</v>
          </cell>
          <cell r="V886">
            <v>4699100</v>
          </cell>
          <cell r="X886">
            <v>4336460</v>
          </cell>
          <cell r="Z886">
            <v>4295410</v>
          </cell>
          <cell r="AB886">
            <v>4419496</v>
          </cell>
          <cell r="AC886">
            <v>55815500</v>
          </cell>
          <cell r="AE886" t="str">
            <v>Utilites</v>
          </cell>
        </row>
        <row r="887">
          <cell r="D887" t="str">
            <v>Royalty</v>
          </cell>
          <cell r="F887">
            <v>5920251.2000000002</v>
          </cell>
          <cell r="H887">
            <v>6750042.4000000004</v>
          </cell>
          <cell r="J887">
            <v>6855434.9600000009</v>
          </cell>
          <cell r="L887">
            <v>7575603.2000000002</v>
          </cell>
          <cell r="N887">
            <v>5316729.6000000006</v>
          </cell>
          <cell r="P887">
            <v>5464784.5600000005</v>
          </cell>
          <cell r="R887">
            <v>7598643.2000000002</v>
          </cell>
          <cell r="T887">
            <v>5792832.3999999994</v>
          </cell>
          <cell r="V887">
            <v>6207892.7999999998</v>
          </cell>
          <cell r="X887">
            <v>6172081.2000000002</v>
          </cell>
          <cell r="Z887">
            <v>6102261.2000000002</v>
          </cell>
          <cell r="AB887">
            <v>6266019.2800000003</v>
          </cell>
          <cell r="AC887">
            <v>76022576</v>
          </cell>
          <cell r="AE887" t="str">
            <v>Royalty</v>
          </cell>
        </row>
        <row r="889">
          <cell r="F889">
            <v>702188211.07050264</v>
          </cell>
          <cell r="H889">
            <v>826829389.10046375</v>
          </cell>
          <cell r="J889">
            <v>846004044.61753333</v>
          </cell>
          <cell r="L889">
            <v>936349430.90648603</v>
          </cell>
          <cell r="N889">
            <v>653580410.01714456</v>
          </cell>
          <cell r="P889">
            <v>676533513.05958605</v>
          </cell>
          <cell r="R889">
            <v>937400093.93549562</v>
          </cell>
          <cell r="T889">
            <v>711805230.18589151</v>
          </cell>
          <cell r="V889">
            <v>777867951.69302177</v>
          </cell>
          <cell r="X889">
            <v>739071344.28690064</v>
          </cell>
          <cell r="Z889">
            <v>728583412.16739857</v>
          </cell>
          <cell r="AB889">
            <v>750249051.17232227</v>
          </cell>
          <cell r="AC889">
            <v>9286462082.2127457</v>
          </cell>
        </row>
        <row r="890">
          <cell r="F890">
            <v>0</v>
          </cell>
          <cell r="H890">
            <v>0</v>
          </cell>
          <cell r="J890">
            <v>0</v>
          </cell>
          <cell r="L890">
            <v>0</v>
          </cell>
          <cell r="N890">
            <v>0</v>
          </cell>
          <cell r="P890">
            <v>0</v>
          </cell>
          <cell r="R890">
            <v>0</v>
          </cell>
          <cell r="T890">
            <v>0</v>
          </cell>
          <cell r="V890">
            <v>0</v>
          </cell>
          <cell r="X890">
            <v>0</v>
          </cell>
          <cell r="Z890">
            <v>0</v>
          </cell>
          <cell r="AB890">
            <v>0</v>
          </cell>
          <cell r="AC890">
            <v>0</v>
          </cell>
        </row>
        <row r="893">
          <cell r="D893" t="str">
            <v>Total of Toyota &amp; Daihatsu</v>
          </cell>
        </row>
        <row r="895">
          <cell r="D895" t="str">
            <v>CKD Cost</v>
          </cell>
          <cell r="F895">
            <v>425285643.83674955</v>
          </cell>
          <cell r="H895">
            <v>506173234.8887108</v>
          </cell>
          <cell r="J895">
            <v>520326269.84578025</v>
          </cell>
          <cell r="L895">
            <v>571269088.10573304</v>
          </cell>
          <cell r="N895">
            <v>413161750.87439156</v>
          </cell>
          <cell r="P895">
            <v>428568448.10333312</v>
          </cell>
          <cell r="R895">
            <v>573773142.82222998</v>
          </cell>
          <cell r="T895">
            <v>448568573.28512579</v>
          </cell>
          <cell r="V895">
            <v>491028106.57325619</v>
          </cell>
          <cell r="X895">
            <v>448858787.45863485</v>
          </cell>
          <cell r="Z895">
            <v>442547709.94963282</v>
          </cell>
          <cell r="AB895">
            <v>455082240.89605659</v>
          </cell>
          <cell r="AC895">
            <v>5724642996.6396341</v>
          </cell>
        </row>
        <row r="896">
          <cell r="D896" t="str">
            <v>Vendor parts</v>
          </cell>
          <cell r="F896">
            <v>215104860</v>
          </cell>
          <cell r="H896">
            <v>245001390</v>
          </cell>
          <cell r="J896">
            <v>249321116</v>
          </cell>
          <cell r="L896">
            <v>273360320</v>
          </cell>
          <cell r="N896">
            <v>199756810</v>
          </cell>
          <cell r="P896">
            <v>204947586</v>
          </cell>
          <cell r="R896">
            <v>275092065</v>
          </cell>
          <cell r="T896">
            <v>216366355</v>
          </cell>
          <cell r="V896">
            <v>231168315</v>
          </cell>
          <cell r="X896">
            <v>224686145</v>
          </cell>
          <cell r="Z896">
            <v>222411345</v>
          </cell>
          <cell r="AB896">
            <v>227804173</v>
          </cell>
          <cell r="AC896">
            <v>2785020480</v>
          </cell>
          <cell r="AD896">
            <v>2811070560.0000005</v>
          </cell>
        </row>
        <row r="897">
          <cell r="D897" t="str">
            <v>Nomi Parts</v>
          </cell>
          <cell r="F897">
            <v>117802428.56350002</v>
          </cell>
          <cell r="H897">
            <v>127066614.34150001</v>
          </cell>
          <cell r="J897">
            <v>127066614.34150001</v>
          </cell>
          <cell r="L897">
            <v>138824172.13049999</v>
          </cell>
          <cell r="N897">
            <v>98685112.07249999</v>
          </cell>
          <cell r="P897">
            <v>100228914.926</v>
          </cell>
          <cell r="R897">
            <v>139716114.0695</v>
          </cell>
          <cell r="T897">
            <v>106722820.65700001</v>
          </cell>
          <cell r="V897">
            <v>113360418.47600001</v>
          </cell>
          <cell r="X897">
            <v>124552661.7845</v>
          </cell>
          <cell r="Z897">
            <v>122968627.17399999</v>
          </cell>
          <cell r="AB897">
            <v>125916993.1525</v>
          </cell>
          <cell r="AC897">
            <v>1442911491.6890001</v>
          </cell>
        </row>
        <row r="898">
          <cell r="D898" t="str">
            <v>Paints &amp; Chemicals</v>
          </cell>
          <cell r="F898">
            <v>13734850</v>
          </cell>
          <cell r="H898">
            <v>15946420</v>
          </cell>
          <cell r="J898">
            <v>16308407</v>
          </cell>
          <cell r="L898">
            <v>17952110</v>
          </cell>
          <cell r="N898">
            <v>13045410</v>
          </cell>
          <cell r="P898">
            <v>13438607</v>
          </cell>
          <cell r="R898">
            <v>18063985</v>
          </cell>
          <cell r="T898">
            <v>14176555</v>
          </cell>
          <cell r="V898">
            <v>15191625</v>
          </cell>
          <cell r="X898">
            <v>14344595</v>
          </cell>
          <cell r="Z898">
            <v>14198445</v>
          </cell>
          <cell r="AB898">
            <v>14551661</v>
          </cell>
          <cell r="AC898">
            <v>180952670</v>
          </cell>
        </row>
        <row r="899">
          <cell r="D899" t="str">
            <v>Consumables</v>
          </cell>
          <cell r="F899">
            <v>5582190</v>
          </cell>
          <cell r="H899">
            <v>6287960</v>
          </cell>
          <cell r="J899">
            <v>6387997</v>
          </cell>
          <cell r="L899">
            <v>6970510</v>
          </cell>
          <cell r="N899">
            <v>5183030</v>
          </cell>
          <cell r="P899">
            <v>5304307</v>
          </cell>
          <cell r="R899">
            <v>7022200</v>
          </cell>
          <cell r="T899">
            <v>5596730</v>
          </cell>
          <cell r="V899">
            <v>5938430</v>
          </cell>
          <cell r="X899">
            <v>5796290</v>
          </cell>
          <cell r="Z899">
            <v>5742840</v>
          </cell>
          <cell r="AB899">
            <v>5874476</v>
          </cell>
          <cell r="AC899">
            <v>71686960</v>
          </cell>
        </row>
        <row r="900">
          <cell r="D900" t="str">
            <v>KD Parts</v>
          </cell>
          <cell r="F900">
            <v>0</v>
          </cell>
          <cell r="H900">
            <v>0</v>
          </cell>
          <cell r="J900">
            <v>0</v>
          </cell>
          <cell r="L900">
            <v>0</v>
          </cell>
          <cell r="N900">
            <v>0</v>
          </cell>
          <cell r="P900">
            <v>0</v>
          </cell>
          <cell r="R900">
            <v>0</v>
          </cell>
          <cell r="T900">
            <v>0</v>
          </cell>
          <cell r="V900">
            <v>0</v>
          </cell>
          <cell r="X900">
            <v>0</v>
          </cell>
          <cell r="Z900">
            <v>0</v>
          </cell>
          <cell r="AB900">
            <v>0</v>
          </cell>
          <cell r="AC900">
            <v>0</v>
          </cell>
        </row>
        <row r="901">
          <cell r="D901" t="str">
            <v>Spare parts</v>
          </cell>
          <cell r="F901">
            <v>695700</v>
          </cell>
          <cell r="H901">
            <v>750080</v>
          </cell>
          <cell r="J901">
            <v>751351</v>
          </cell>
          <cell r="L901">
            <v>822620</v>
          </cell>
          <cell r="N901">
            <v>586190</v>
          </cell>
          <cell r="P901">
            <v>594841</v>
          </cell>
          <cell r="R901">
            <v>820520</v>
          </cell>
          <cell r="T901">
            <v>629700</v>
          </cell>
          <cell r="V901">
            <v>659070</v>
          </cell>
          <cell r="X901">
            <v>709330</v>
          </cell>
          <cell r="Z901">
            <v>701780</v>
          </cell>
          <cell r="AB901">
            <v>718998</v>
          </cell>
          <cell r="AC901">
            <v>8440180</v>
          </cell>
        </row>
        <row r="902">
          <cell r="D902" t="str">
            <v>Utilities</v>
          </cell>
          <cell r="F902">
            <v>5454320</v>
          </cell>
          <cell r="H902">
            <v>6245680</v>
          </cell>
          <cell r="J902">
            <v>6378887</v>
          </cell>
          <cell r="L902">
            <v>6967040</v>
          </cell>
          <cell r="N902">
            <v>5237410</v>
          </cell>
          <cell r="P902">
            <v>5378057</v>
          </cell>
          <cell r="R902">
            <v>7028465</v>
          </cell>
          <cell r="T902">
            <v>5666705</v>
          </cell>
          <cell r="V902">
            <v>6029135</v>
          </cell>
          <cell r="X902">
            <v>5666495</v>
          </cell>
          <cell r="Z902">
            <v>5625445</v>
          </cell>
          <cell r="AB902">
            <v>5749531</v>
          </cell>
          <cell r="AC902">
            <v>71427170</v>
          </cell>
        </row>
        <row r="903">
          <cell r="D903" t="str">
            <v>Royalty</v>
          </cell>
          <cell r="F903">
            <v>6532761.2000000002</v>
          </cell>
          <cell r="H903">
            <v>7362552.4000000004</v>
          </cell>
          <cell r="J903">
            <v>7467944.9600000009</v>
          </cell>
          <cell r="L903">
            <v>8188113.2000000002</v>
          </cell>
          <cell r="N903">
            <v>5929239.6000000006</v>
          </cell>
          <cell r="P903">
            <v>6077294.5600000005</v>
          </cell>
          <cell r="R903">
            <v>8239563.2000000002</v>
          </cell>
          <cell r="T903">
            <v>6433752.3999999994</v>
          </cell>
          <cell r="V903">
            <v>6848812.7999999998</v>
          </cell>
          <cell r="X903">
            <v>6813001.2000000002</v>
          </cell>
          <cell r="Z903">
            <v>6743181.2000000002</v>
          </cell>
          <cell r="AB903">
            <v>6906939.2800000003</v>
          </cell>
          <cell r="AC903">
            <v>83543156</v>
          </cell>
        </row>
        <row r="905">
          <cell r="F905">
            <v>790192753.60024965</v>
          </cell>
          <cell r="H905">
            <v>914833931.63021076</v>
          </cell>
          <cell r="J905">
            <v>934008587.14728034</v>
          </cell>
          <cell r="L905">
            <v>1024353973.436233</v>
          </cell>
          <cell r="N905">
            <v>741584952.54689157</v>
          </cell>
          <cell r="P905">
            <v>764538055.58933306</v>
          </cell>
          <cell r="R905">
            <v>1029756055.09173</v>
          </cell>
          <cell r="T905">
            <v>804161191.34212577</v>
          </cell>
          <cell r="V905">
            <v>870223912.84925628</v>
          </cell>
          <cell r="X905">
            <v>831427305.4431349</v>
          </cell>
          <cell r="Z905">
            <v>820939373.32363296</v>
          </cell>
          <cell r="AB905">
            <v>842605012.32855666</v>
          </cell>
          <cell r="AC905">
            <v>10368625104.328634</v>
          </cell>
        </row>
        <row r="906">
          <cell r="F906">
            <v>790192753.60024965</v>
          </cell>
          <cell r="H906">
            <v>914833931.63021076</v>
          </cell>
          <cell r="J906">
            <v>934008587.14728034</v>
          </cell>
          <cell r="L906">
            <v>1024353973.436233</v>
          </cell>
          <cell r="N906">
            <v>741584952.54689157</v>
          </cell>
          <cell r="P906">
            <v>764538055.58933306</v>
          </cell>
          <cell r="R906">
            <v>1029756055.09173</v>
          </cell>
          <cell r="T906">
            <v>804161191.34212589</v>
          </cell>
          <cell r="V906">
            <v>870223912.84925616</v>
          </cell>
          <cell r="X906">
            <v>831427305.44313502</v>
          </cell>
          <cell r="Z906">
            <v>820939373.32363296</v>
          </cell>
          <cell r="AB906">
            <v>842605012.32855666</v>
          </cell>
          <cell r="AC906">
            <v>10368625104.328634</v>
          </cell>
        </row>
      </sheetData>
      <sheetData sheetId="8">
        <row r="31">
          <cell r="E31">
            <v>2485312.1650571409</v>
          </cell>
          <cell r="F31">
            <v>2115436.7437724951</v>
          </cell>
          <cell r="G31">
            <v>2630140.4642356052</v>
          </cell>
          <cell r="H31">
            <v>2552540.5501344446</v>
          </cell>
          <cell r="I31">
            <v>3162807.2610109751</v>
          </cell>
          <cell r="J31">
            <v>2647360.6452571996</v>
          </cell>
          <cell r="K31">
            <v>2229835.3690278996</v>
          </cell>
          <cell r="L31">
            <v>2829538.7565519735</v>
          </cell>
          <cell r="M31">
            <v>2680454.9061953821</v>
          </cell>
          <cell r="N31">
            <v>2261078.8615890397</v>
          </cell>
          <cell r="O31">
            <v>3140357.017075324</v>
          </cell>
          <cell r="P31">
            <v>2645366.179356942</v>
          </cell>
          <cell r="Q31">
            <v>31380228.919264421</v>
          </cell>
          <cell r="R31">
            <v>15593597.829467859</v>
          </cell>
          <cell r="S31">
            <v>15786631.089796562</v>
          </cell>
          <cell r="T31">
            <v>31380228.919264421</v>
          </cell>
          <cell r="U31">
            <v>23333426.861243118</v>
          </cell>
        </row>
        <row r="32">
          <cell r="B32" t="str">
            <v>Operating Profit</v>
          </cell>
          <cell r="E32">
            <v>13941169.897835946</v>
          </cell>
          <cell r="F32">
            <v>12871874.884337975</v>
          </cell>
          <cell r="G32">
            <v>11981482.816048786</v>
          </cell>
          <cell r="H32">
            <v>12462311.24532631</v>
          </cell>
          <cell r="I32">
            <v>12380727.139864067</v>
          </cell>
          <cell r="J32">
            <v>14711032.538226532</v>
          </cell>
          <cell r="K32">
            <v>16553285.501904571</v>
          </cell>
          <cell r="L32">
            <v>13632988.157858746</v>
          </cell>
          <cell r="M32">
            <v>13062486.790824041</v>
          </cell>
          <cell r="N32">
            <v>13184715.96586515</v>
          </cell>
          <cell r="O32">
            <v>13025023.027770177</v>
          </cell>
          <cell r="P32">
            <v>16904089.90896681</v>
          </cell>
          <cell r="Q32">
            <v>164711187.87482908</v>
          </cell>
          <cell r="R32">
            <v>78348598.521639615</v>
          </cell>
          <cell r="S32">
            <v>86362589.353189498</v>
          </cell>
          <cell r="T32">
            <v>164711187.87482911</v>
          </cell>
          <cell r="U32">
            <v>121597358.97222696</v>
          </cell>
          <cell r="V32" t="str">
            <v>Operating Profit</v>
          </cell>
        </row>
        <row r="33">
          <cell r="U33">
            <v>0</v>
          </cell>
        </row>
        <row r="34">
          <cell r="B34" t="str">
            <v>Other income</v>
          </cell>
          <cell r="U34">
            <v>0</v>
          </cell>
          <cell r="V34" t="str">
            <v>Other income</v>
          </cell>
        </row>
        <row r="35">
          <cell r="C35" t="str">
            <v>Home Delivery Commission</v>
          </cell>
          <cell r="E35">
            <v>537328</v>
          </cell>
          <cell r="F35">
            <v>427928</v>
          </cell>
          <cell r="G35">
            <v>507960</v>
          </cell>
          <cell r="H35">
            <v>9525448</v>
          </cell>
          <cell r="I35">
            <v>9587968</v>
          </cell>
          <cell r="J35">
            <v>9511316</v>
          </cell>
          <cell r="K35">
            <v>2546760</v>
          </cell>
          <cell r="L35">
            <v>474808</v>
          </cell>
          <cell r="M35">
            <v>570075.99999999988</v>
          </cell>
          <cell r="N35">
            <v>427927.99999999994</v>
          </cell>
          <cell r="O35">
            <v>474808</v>
          </cell>
          <cell r="P35">
            <v>507960</v>
          </cell>
          <cell r="Q35">
            <v>35100288</v>
          </cell>
          <cell r="R35">
            <v>30097948</v>
          </cell>
          <cell r="S35">
            <v>5002340</v>
          </cell>
          <cell r="T35">
            <v>35100288</v>
          </cell>
          <cell r="U35">
            <v>33689592</v>
          </cell>
          <cell r="V35" t="str">
            <v>Home Delivery Commission</v>
          </cell>
        </row>
        <row r="36">
          <cell r="C36" t="str">
            <v>Other Income</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t="str">
            <v>Other Income</v>
          </cell>
        </row>
        <row r="37">
          <cell r="E37">
            <v>537328</v>
          </cell>
          <cell r="F37">
            <v>427928</v>
          </cell>
          <cell r="G37">
            <v>507960</v>
          </cell>
          <cell r="H37">
            <v>9525448</v>
          </cell>
          <cell r="I37">
            <v>9587968</v>
          </cell>
          <cell r="J37">
            <v>9511316</v>
          </cell>
          <cell r="K37">
            <v>2546760</v>
          </cell>
          <cell r="L37">
            <v>474808</v>
          </cell>
          <cell r="M37">
            <v>570075.99999999988</v>
          </cell>
          <cell r="N37">
            <v>427927.99999999994</v>
          </cell>
          <cell r="O37">
            <v>474808</v>
          </cell>
          <cell r="P37">
            <v>507960</v>
          </cell>
          <cell r="Q37">
            <v>35100288</v>
          </cell>
          <cell r="R37">
            <v>30097948</v>
          </cell>
          <cell r="S37">
            <v>5002340</v>
          </cell>
          <cell r="T37">
            <v>35100288</v>
          </cell>
          <cell r="U37">
            <v>33689592</v>
          </cell>
        </row>
        <row r="38">
          <cell r="U38">
            <v>0</v>
          </cell>
        </row>
        <row r="39">
          <cell r="B39" t="str">
            <v>Profit before tax</v>
          </cell>
          <cell r="E39">
            <v>14478497.897835946</v>
          </cell>
          <cell r="F39">
            <v>13299802.884337975</v>
          </cell>
          <cell r="G39">
            <v>12489442.816048786</v>
          </cell>
          <cell r="H39">
            <v>21987759.24532631</v>
          </cell>
          <cell r="I39">
            <v>21968695.139864065</v>
          </cell>
          <cell r="J39">
            <v>24222348.53822653</v>
          </cell>
          <cell r="K39">
            <v>19100045.50190457</v>
          </cell>
          <cell r="L39">
            <v>14107796.157858746</v>
          </cell>
          <cell r="M39">
            <v>13632562.790824041</v>
          </cell>
          <cell r="N39">
            <v>13612643.96586515</v>
          </cell>
          <cell r="O39">
            <v>13499831.027770177</v>
          </cell>
          <cell r="P39">
            <v>17412049.90896681</v>
          </cell>
          <cell r="Q39">
            <v>199811475.87482908</v>
          </cell>
          <cell r="R39">
            <v>108446546.5216396</v>
          </cell>
          <cell r="S39">
            <v>91364929.353189498</v>
          </cell>
          <cell r="T39">
            <v>199811475.87482911</v>
          </cell>
          <cell r="U39">
            <v>155286950.97222698</v>
          </cell>
          <cell r="V39" t="str">
            <v>Profit before tax</v>
          </cell>
        </row>
        <row r="40">
          <cell r="U40">
            <v>0</v>
          </cell>
        </row>
        <row r="41">
          <cell r="B41" t="str">
            <v>Taxation</v>
          </cell>
          <cell r="U41">
            <v>0</v>
          </cell>
          <cell r="V41" t="str">
            <v>Taxation</v>
          </cell>
        </row>
        <row r="42">
          <cell r="C42" t="str">
            <v>Presumptive</v>
          </cell>
          <cell r="E42">
            <v>4312603.9179655453</v>
          </cell>
          <cell r="F42">
            <v>3473328.9179655453</v>
          </cell>
          <cell r="G42">
            <v>3825440.9179655453</v>
          </cell>
          <cell r="H42">
            <v>3995144.4331419198</v>
          </cell>
          <cell r="I42">
            <v>4053888.690730107</v>
          </cell>
          <cell r="J42">
            <v>4541051.690730107</v>
          </cell>
          <cell r="K42">
            <v>4608365.3347005742</v>
          </cell>
          <cell r="L42">
            <v>4255758.3347005742</v>
          </cell>
          <cell r="M42">
            <v>4061909.3347005742</v>
          </cell>
          <cell r="N42">
            <v>3967525.3347005742</v>
          </cell>
          <cell r="O42">
            <v>4161374.3347005742</v>
          </cell>
          <cell r="P42">
            <v>4802214.3347005742</v>
          </cell>
          <cell r="Q42">
            <v>50058605.576702222</v>
          </cell>
          <cell r="R42">
            <v>24201458.568498768</v>
          </cell>
          <cell r="S42">
            <v>25857147.008203443</v>
          </cell>
          <cell r="T42">
            <v>50058605.576702207</v>
          </cell>
          <cell r="U42">
            <v>37127491.572600491</v>
          </cell>
          <cell r="V42" t="str">
            <v>Presumptive</v>
          </cell>
        </row>
        <row r="43">
          <cell r="C43" t="str">
            <v>Others</v>
          </cell>
          <cell r="E43">
            <v>193077.5</v>
          </cell>
          <cell r="F43">
            <v>193077.5</v>
          </cell>
          <cell r="G43">
            <v>193077.5</v>
          </cell>
          <cell r="H43">
            <v>227111.5</v>
          </cell>
          <cell r="I43">
            <v>227111.5</v>
          </cell>
          <cell r="J43">
            <v>227111.5</v>
          </cell>
          <cell r="K43">
            <v>294525</v>
          </cell>
          <cell r="L43">
            <v>294525</v>
          </cell>
          <cell r="M43">
            <v>294525</v>
          </cell>
          <cell r="N43">
            <v>310887.5</v>
          </cell>
          <cell r="O43">
            <v>310887.5</v>
          </cell>
          <cell r="P43">
            <v>310887.5</v>
          </cell>
          <cell r="Q43">
            <v>3076804.5</v>
          </cell>
          <cell r="R43">
            <v>1260567</v>
          </cell>
          <cell r="S43">
            <v>1816237.5</v>
          </cell>
          <cell r="T43">
            <v>3076804.5</v>
          </cell>
          <cell r="U43">
            <v>2144142</v>
          </cell>
          <cell r="V43" t="str">
            <v>Others</v>
          </cell>
        </row>
        <row r="44">
          <cell r="E44">
            <v>4505681.4179655453</v>
          </cell>
          <cell r="F44">
            <v>3666406.4179655453</v>
          </cell>
          <cell r="G44">
            <v>4018518.4179655453</v>
          </cell>
          <cell r="H44">
            <v>4222255.9331419198</v>
          </cell>
          <cell r="I44">
            <v>4281000.190730107</v>
          </cell>
          <cell r="J44">
            <v>4768163.190730107</v>
          </cell>
          <cell r="K44">
            <v>4902890.3347005742</v>
          </cell>
          <cell r="L44">
            <v>4550283.3347005742</v>
          </cell>
          <cell r="M44">
            <v>4356434.3347005742</v>
          </cell>
          <cell r="N44">
            <v>4278412.8347005742</v>
          </cell>
          <cell r="O44">
            <v>4472261.8347005742</v>
          </cell>
          <cell r="P44">
            <v>5113101.8347005742</v>
          </cell>
          <cell r="Q44">
            <v>53135410.076702222</v>
          </cell>
          <cell r="R44">
            <v>25462025.568498768</v>
          </cell>
          <cell r="S44">
            <v>27673384.508203443</v>
          </cell>
          <cell r="T44">
            <v>53135410.076702207</v>
          </cell>
          <cell r="U44">
            <v>39271633.572600491</v>
          </cell>
        </row>
        <row r="45">
          <cell r="B45" t="str">
            <v>Profit after tax</v>
          </cell>
          <cell r="E45">
            <v>9972816.4798704013</v>
          </cell>
          <cell r="F45">
            <v>9633396.4663724303</v>
          </cell>
          <cell r="G45">
            <v>8470924.3980832398</v>
          </cell>
          <cell r="H45">
            <v>17765503.31218439</v>
          </cell>
          <cell r="I45">
            <v>17687694.949133959</v>
          </cell>
          <cell r="J45">
            <v>19454185.347496424</v>
          </cell>
          <cell r="K45">
            <v>14197155.167203996</v>
          </cell>
          <cell r="L45">
            <v>9557512.823158171</v>
          </cell>
          <cell r="M45">
            <v>9276128.4561234675</v>
          </cell>
          <cell r="N45">
            <v>9334231.1311645769</v>
          </cell>
          <cell r="O45">
            <v>9027569.1930696033</v>
          </cell>
          <cell r="P45">
            <v>12298948.074266236</v>
          </cell>
          <cell r="Q45">
            <v>146676065.79812688</v>
          </cell>
          <cell r="R45">
            <v>82984520.95314084</v>
          </cell>
          <cell r="S45">
            <v>63691544.844986051</v>
          </cell>
          <cell r="T45">
            <v>146676065.79812688</v>
          </cell>
          <cell r="U45">
            <v>116015317.39962646</v>
          </cell>
          <cell r="V45" t="str">
            <v>Profit after tax</v>
          </cell>
        </row>
        <row r="46">
          <cell r="E46">
            <v>7763857.4598337682</v>
          </cell>
          <cell r="F46">
            <v>8050934.95324565</v>
          </cell>
          <cell r="G46">
            <v>7191768.381252938</v>
          </cell>
          <cell r="H46">
            <v>14884164.309670573</v>
          </cell>
          <cell r="I46">
            <v>14364989.342569456</v>
          </cell>
          <cell r="J46">
            <v>14501654.617506377</v>
          </cell>
          <cell r="K46">
            <v>11396183.077640176</v>
          </cell>
          <cell r="L46">
            <v>7822939.3617507955</v>
          </cell>
          <cell r="M46">
            <v>7892369.0129531221</v>
          </cell>
          <cell r="N46">
            <v>8095537.7332376549</v>
          </cell>
          <cell r="O46">
            <v>7548131.7973562693</v>
          </cell>
          <cell r="P46">
            <v>11787971.226440158</v>
          </cell>
          <cell r="Q46">
            <v>121300501.27345693</v>
          </cell>
          <cell r="R46">
            <v>66757369.064078763</v>
          </cell>
          <cell r="S46">
            <v>54543132.209378183</v>
          </cell>
          <cell r="T46">
            <v>121300501.27345695</v>
          </cell>
        </row>
        <row r="47">
          <cell r="E47">
            <v>-2208959.0200366331</v>
          </cell>
          <cell r="F47">
            <v>-1582461.5131267803</v>
          </cell>
          <cell r="G47">
            <v>-1279156.0168303018</v>
          </cell>
          <cell r="H47">
            <v>-2881339.0025138166</v>
          </cell>
          <cell r="I47">
            <v>-3322705.6065645032</v>
          </cell>
          <cell r="J47">
            <v>-4952530.7299900465</v>
          </cell>
          <cell r="K47">
            <v>-2800972.0895638205</v>
          </cell>
          <cell r="L47">
            <v>-1734573.4614073755</v>
          </cell>
          <cell r="M47">
            <v>-1383759.4431703454</v>
          </cell>
          <cell r="N47">
            <v>-1238693.397926922</v>
          </cell>
          <cell r="O47">
            <v>-1479437.395713334</v>
          </cell>
          <cell r="P47">
            <v>-510976.84782607853</v>
          </cell>
          <cell r="Q47">
            <v>-25375564.524669956</v>
          </cell>
          <cell r="R47">
            <v>-16227151.889062081</v>
          </cell>
          <cell r="S47">
            <v>-9148412.6356078759</v>
          </cell>
          <cell r="T47">
            <v>-25375564.524669956</v>
          </cell>
        </row>
        <row r="48">
          <cell r="Q48">
            <v>500562170.76853019</v>
          </cell>
        </row>
        <row r="49">
          <cell r="B49" t="str">
            <v>*Note: Rs 16 Million reduced from GP is for Parts incentive to be given to dealers</v>
          </cell>
        </row>
        <row r="51">
          <cell r="B51" t="str">
            <v>INDUS MOTOR COMPANY LIMITED</v>
          </cell>
        </row>
        <row r="52">
          <cell r="B52" t="str">
            <v>PERUNIT PROFIT &amp; LOSS ACCOUNT - CBU</v>
          </cell>
        </row>
        <row r="53">
          <cell r="B53" t="str">
            <v>FOR THE YEAR 1999~2000</v>
          </cell>
        </row>
        <row r="54">
          <cell r="X54" t="str">
            <v xml:space="preserve">C:\MIS\2002-03\[MIS-Aug-02-Sep17-QP.xls]Variantwise </v>
          </cell>
        </row>
        <row r="55">
          <cell r="E55">
            <v>913</v>
          </cell>
          <cell r="G55">
            <v>944</v>
          </cell>
          <cell r="I55">
            <v>975</v>
          </cell>
          <cell r="K55">
            <v>1006</v>
          </cell>
          <cell r="M55">
            <v>1037</v>
          </cell>
          <cell r="O55">
            <v>1068</v>
          </cell>
          <cell r="Q55">
            <v>1099</v>
          </cell>
          <cell r="S55">
            <v>1130</v>
          </cell>
          <cell r="V55">
            <v>1161</v>
          </cell>
          <cell r="X55">
            <v>1192</v>
          </cell>
          <cell r="Z55">
            <v>1223</v>
          </cell>
          <cell r="AB55">
            <v>1254</v>
          </cell>
          <cell r="AD55" t="str">
            <v>Yearly</v>
          </cell>
        </row>
        <row r="56">
          <cell r="C56" t="str">
            <v>Hilux  4 x 2 - D/C</v>
          </cell>
          <cell r="E56" t="str">
            <v>Per Unit</v>
          </cell>
          <cell r="F56" t="str">
            <v>Total</v>
          </cell>
          <cell r="G56" t="str">
            <v>Per Unit</v>
          </cell>
          <cell r="H56" t="str">
            <v>Total</v>
          </cell>
          <cell r="I56" t="str">
            <v>Per Unit</v>
          </cell>
          <cell r="J56" t="str">
            <v>Total</v>
          </cell>
          <cell r="K56" t="str">
            <v>Per Unit</v>
          </cell>
          <cell r="L56" t="str">
            <v>Total</v>
          </cell>
          <cell r="M56" t="str">
            <v>Per Unit</v>
          </cell>
          <cell r="N56" t="str">
            <v>Total</v>
          </cell>
          <cell r="O56" t="str">
            <v>Per Unit</v>
          </cell>
          <cell r="P56" t="str">
            <v>Total</v>
          </cell>
          <cell r="Q56" t="str">
            <v>Per Unit</v>
          </cell>
          <cell r="R56" t="str">
            <v>Total</v>
          </cell>
          <cell r="S56" t="str">
            <v>Per Unit</v>
          </cell>
          <cell r="U56" t="str">
            <v>Total</v>
          </cell>
          <cell r="V56" t="str">
            <v>Per Unit</v>
          </cell>
          <cell r="W56" t="str">
            <v>Total</v>
          </cell>
          <cell r="X56" t="str">
            <v>Per Unit</v>
          </cell>
          <cell r="Y56" t="str">
            <v>Total</v>
          </cell>
          <cell r="Z56" t="str">
            <v>Per Unit</v>
          </cell>
          <cell r="AA56" t="str">
            <v>Total</v>
          </cell>
          <cell r="AB56" t="str">
            <v>Per Unit</v>
          </cell>
          <cell r="AC56" t="str">
            <v>Total</v>
          </cell>
          <cell r="AD56" t="str">
            <v>Average</v>
          </cell>
        </row>
        <row r="58">
          <cell r="C58" t="str">
            <v>Sales Units</v>
          </cell>
          <cell r="E58">
            <v>3</v>
          </cell>
          <cell r="F58">
            <v>3</v>
          </cell>
          <cell r="G58">
            <v>3</v>
          </cell>
          <cell r="H58">
            <v>3</v>
          </cell>
          <cell r="I58">
            <v>3</v>
          </cell>
          <cell r="J58">
            <v>3</v>
          </cell>
          <cell r="K58">
            <v>3</v>
          </cell>
          <cell r="L58">
            <v>3</v>
          </cell>
          <cell r="M58">
            <v>3</v>
          </cell>
          <cell r="N58">
            <v>3</v>
          </cell>
          <cell r="O58">
            <v>3</v>
          </cell>
          <cell r="P58">
            <v>3</v>
          </cell>
          <cell r="Q58">
            <v>3</v>
          </cell>
          <cell r="R58">
            <v>3</v>
          </cell>
          <cell r="S58">
            <v>3</v>
          </cell>
          <cell r="T58">
            <v>3</v>
          </cell>
          <cell r="U58">
            <v>3</v>
          </cell>
          <cell r="V58">
            <v>3</v>
          </cell>
          <cell r="W58">
            <v>3</v>
          </cell>
          <cell r="X58">
            <v>3</v>
          </cell>
          <cell r="Y58">
            <v>3</v>
          </cell>
          <cell r="Z58">
            <v>3</v>
          </cell>
          <cell r="AA58">
            <v>3</v>
          </cell>
          <cell r="AB58">
            <v>3</v>
          </cell>
          <cell r="AC58">
            <v>3</v>
          </cell>
          <cell r="AD58">
            <v>36</v>
          </cell>
          <cell r="AG58">
            <v>131615648.08695649</v>
          </cell>
        </row>
        <row r="59">
          <cell r="U59">
            <v>0</v>
          </cell>
          <cell r="AG59">
            <v>340092.1139197842</v>
          </cell>
        </row>
        <row r="60">
          <cell r="C60" t="str">
            <v>Selling Price</v>
          </cell>
          <cell r="E60">
            <v>1860000</v>
          </cell>
          <cell r="F60">
            <v>5580000</v>
          </cell>
          <cell r="G60">
            <v>1860000</v>
          </cell>
          <cell r="H60">
            <v>5580000</v>
          </cell>
          <cell r="I60">
            <v>1860000</v>
          </cell>
          <cell r="J60">
            <v>5580000</v>
          </cell>
          <cell r="K60">
            <v>1860000</v>
          </cell>
          <cell r="L60">
            <v>5580000</v>
          </cell>
          <cell r="M60">
            <v>1860000</v>
          </cell>
          <cell r="N60">
            <v>5580000</v>
          </cell>
          <cell r="O60">
            <v>1860000</v>
          </cell>
          <cell r="P60">
            <v>5580000</v>
          </cell>
          <cell r="Q60">
            <v>1860000</v>
          </cell>
          <cell r="R60">
            <v>5580000</v>
          </cell>
          <cell r="S60">
            <v>1860000</v>
          </cell>
          <cell r="T60">
            <v>5580000</v>
          </cell>
          <cell r="U60">
            <v>5580000</v>
          </cell>
          <cell r="V60">
            <v>1860000</v>
          </cell>
          <cell r="W60">
            <v>5580000</v>
          </cell>
          <cell r="X60">
            <v>1860000</v>
          </cell>
          <cell r="Y60">
            <v>5580000</v>
          </cell>
          <cell r="Z60">
            <v>1860000</v>
          </cell>
          <cell r="AA60">
            <v>5580000</v>
          </cell>
          <cell r="AB60">
            <v>1860000</v>
          </cell>
          <cell r="AC60">
            <v>5580000</v>
          </cell>
          <cell r="AD60">
            <v>1860000</v>
          </cell>
          <cell r="AG60">
            <v>30021042</v>
          </cell>
        </row>
        <row r="61">
          <cell r="C61" t="str">
            <v>Less: Dealer commission</v>
          </cell>
          <cell r="E61">
            <v>-30000</v>
          </cell>
          <cell r="F61">
            <v>-90000</v>
          </cell>
          <cell r="G61">
            <v>-30000</v>
          </cell>
          <cell r="H61">
            <v>-90000</v>
          </cell>
          <cell r="I61">
            <v>-30000</v>
          </cell>
          <cell r="J61">
            <v>-90000</v>
          </cell>
          <cell r="K61">
            <v>-30000</v>
          </cell>
          <cell r="L61">
            <v>-90000</v>
          </cell>
          <cell r="M61">
            <v>-30000</v>
          </cell>
          <cell r="N61">
            <v>-90000</v>
          </cell>
          <cell r="O61">
            <v>-30000</v>
          </cell>
          <cell r="P61">
            <v>-90000</v>
          </cell>
          <cell r="Q61">
            <v>-30000</v>
          </cell>
          <cell r="R61">
            <v>-90000</v>
          </cell>
          <cell r="S61">
            <v>-30000</v>
          </cell>
          <cell r="T61">
            <v>-90000</v>
          </cell>
          <cell r="U61">
            <v>-90000</v>
          </cell>
          <cell r="V61">
            <v>-30000</v>
          </cell>
          <cell r="W61">
            <v>-90000</v>
          </cell>
          <cell r="X61">
            <v>-30000</v>
          </cell>
          <cell r="Y61">
            <v>-90000</v>
          </cell>
          <cell r="Z61">
            <v>-30000</v>
          </cell>
          <cell r="AA61">
            <v>-90000</v>
          </cell>
          <cell r="AB61">
            <v>-30000</v>
          </cell>
          <cell r="AC61">
            <v>-90000</v>
          </cell>
          <cell r="AD61">
            <v>-30000</v>
          </cell>
          <cell r="AG61">
            <v>77573.751937984489</v>
          </cell>
        </row>
        <row r="62">
          <cell r="C62" t="str">
            <v xml:space="preserve">  Sales tax</v>
          </cell>
          <cell r="E62">
            <v>-242608.69565217392</v>
          </cell>
          <cell r="F62">
            <v>-727826.08695652173</v>
          </cell>
          <cell r="G62">
            <v>-242608.69565217392</v>
          </cell>
          <cell r="H62">
            <v>-727826.08695652173</v>
          </cell>
          <cell r="I62">
            <v>-242608.69565217392</v>
          </cell>
          <cell r="J62">
            <v>-727826.08695652173</v>
          </cell>
          <cell r="K62">
            <v>-242608.69565217392</v>
          </cell>
          <cell r="L62">
            <v>-727826.08695652173</v>
          </cell>
          <cell r="M62">
            <v>-242608.69565217392</v>
          </cell>
          <cell r="N62">
            <v>-727826.08695652173</v>
          </cell>
          <cell r="O62">
            <v>-242608.69565217392</v>
          </cell>
          <cell r="P62">
            <v>-727826.08695652173</v>
          </cell>
          <cell r="Q62">
            <v>-242608.69565217392</v>
          </cell>
          <cell r="R62">
            <v>-727826.08695652173</v>
          </cell>
          <cell r="S62">
            <v>-242608.69565217392</v>
          </cell>
          <cell r="T62">
            <v>-727826.08695652173</v>
          </cell>
          <cell r="U62">
            <v>-727826.08695652173</v>
          </cell>
          <cell r="V62">
            <v>-242608.69565217392</v>
          </cell>
          <cell r="W62">
            <v>-727826.08695652173</v>
          </cell>
          <cell r="X62">
            <v>-242608.69565217392</v>
          </cell>
          <cell r="Y62">
            <v>-727826.08695652173</v>
          </cell>
          <cell r="Z62">
            <v>-242608.69565217392</v>
          </cell>
          <cell r="AA62">
            <v>-727826.08695652173</v>
          </cell>
          <cell r="AB62">
            <v>-242608.69565217392</v>
          </cell>
          <cell r="AC62">
            <v>-727826.08695652173</v>
          </cell>
          <cell r="AD62">
            <v>-242608.69565217389</v>
          </cell>
          <cell r="AG62">
            <v>262518.36198179971</v>
          </cell>
        </row>
        <row r="63">
          <cell r="C63" t="str">
            <v>Net Sales</v>
          </cell>
          <cell r="E63">
            <v>1587391.3043478262</v>
          </cell>
          <cell r="F63">
            <v>4762173.9130434785</v>
          </cell>
          <cell r="G63">
            <v>1587391.3043478262</v>
          </cell>
          <cell r="H63">
            <v>4762173.9130434785</v>
          </cell>
          <cell r="I63">
            <v>1587391.3043478262</v>
          </cell>
          <cell r="J63">
            <v>4762173.9130434785</v>
          </cell>
          <cell r="K63">
            <v>1587391.3043478262</v>
          </cell>
          <cell r="L63">
            <v>4762173.9130434785</v>
          </cell>
          <cell r="M63">
            <v>1587391.3043478262</v>
          </cell>
          <cell r="N63">
            <v>4762173.9130434785</v>
          </cell>
          <cell r="O63">
            <v>1587391.3043478262</v>
          </cell>
          <cell r="P63">
            <v>4762173.9130434785</v>
          </cell>
          <cell r="Q63">
            <v>1587391.3043478262</v>
          </cell>
          <cell r="R63">
            <v>4762173.9130434785</v>
          </cell>
          <cell r="S63">
            <v>1587391.3043478262</v>
          </cell>
          <cell r="T63">
            <v>4762173.9130434785</v>
          </cell>
          <cell r="U63">
            <v>4762173.9130434785</v>
          </cell>
          <cell r="V63">
            <v>1587391.3043478262</v>
          </cell>
          <cell r="W63">
            <v>4762173.9130434785</v>
          </cell>
          <cell r="X63">
            <v>1587391.3043478262</v>
          </cell>
          <cell r="Y63">
            <v>4762173.9130434785</v>
          </cell>
          <cell r="Z63">
            <v>1587391.3043478262</v>
          </cell>
          <cell r="AA63">
            <v>4762173.9130434785</v>
          </cell>
          <cell r="AB63">
            <v>1587391.3043478262</v>
          </cell>
          <cell r="AC63">
            <v>4762173.9130434785</v>
          </cell>
          <cell r="AD63">
            <v>1587391.3043478262</v>
          </cell>
        </row>
        <row r="64">
          <cell r="C64" t="str">
            <v>Landed cost</v>
          </cell>
          <cell r="E64">
            <v>1328980</v>
          </cell>
          <cell r="F64">
            <v>3986940</v>
          </cell>
          <cell r="G64">
            <v>1328980</v>
          </cell>
          <cell r="H64">
            <v>3986940</v>
          </cell>
          <cell r="I64">
            <v>1328980</v>
          </cell>
          <cell r="J64">
            <v>3986940</v>
          </cell>
          <cell r="K64">
            <v>1328980</v>
          </cell>
          <cell r="L64">
            <v>3986940</v>
          </cell>
          <cell r="M64">
            <v>1328980</v>
          </cell>
          <cell r="N64">
            <v>3986940</v>
          </cell>
          <cell r="O64">
            <v>1328980</v>
          </cell>
          <cell r="P64">
            <v>3986940</v>
          </cell>
          <cell r="Q64">
            <v>1328980</v>
          </cell>
          <cell r="R64">
            <v>3986940</v>
          </cell>
          <cell r="S64">
            <v>1328980</v>
          </cell>
          <cell r="T64">
            <v>3986940</v>
          </cell>
          <cell r="U64">
            <v>3986940</v>
          </cell>
          <cell r="V64">
            <v>1328980</v>
          </cell>
          <cell r="W64">
            <v>3986940</v>
          </cell>
          <cell r="X64">
            <v>1328980</v>
          </cell>
          <cell r="Y64">
            <v>3986940</v>
          </cell>
          <cell r="Z64">
            <v>1328980</v>
          </cell>
          <cell r="AA64">
            <v>3986940</v>
          </cell>
          <cell r="AB64">
            <v>1328980</v>
          </cell>
          <cell r="AC64">
            <v>3986940</v>
          </cell>
          <cell r="AD64">
            <v>1328980</v>
          </cell>
          <cell r="AF64">
            <v>47843280</v>
          </cell>
        </row>
        <row r="65">
          <cell r="C65" t="str">
            <v>Gross Profit</v>
          </cell>
          <cell r="E65">
            <v>258411.30434782617</v>
          </cell>
          <cell r="F65">
            <v>775233.9130434785</v>
          </cell>
          <cell r="G65">
            <v>258411.30434782617</v>
          </cell>
          <cell r="H65">
            <v>775233.9130434785</v>
          </cell>
          <cell r="I65">
            <v>258411.30434782617</v>
          </cell>
          <cell r="J65">
            <v>775233.9130434785</v>
          </cell>
          <cell r="K65">
            <v>258411.30434782617</v>
          </cell>
          <cell r="L65">
            <v>775233.9130434785</v>
          </cell>
          <cell r="M65">
            <v>258411.30434782617</v>
          </cell>
          <cell r="N65">
            <v>775233.9130434785</v>
          </cell>
          <cell r="O65">
            <v>258411.30434782617</v>
          </cell>
          <cell r="P65">
            <v>775233.9130434785</v>
          </cell>
          <cell r="Q65">
            <v>258411.30434782617</v>
          </cell>
          <cell r="R65">
            <v>775233.9130434785</v>
          </cell>
          <cell r="S65">
            <v>258411.30434782617</v>
          </cell>
          <cell r="T65">
            <v>775233.9130434785</v>
          </cell>
          <cell r="U65">
            <v>775233.9130434785</v>
          </cell>
          <cell r="V65">
            <v>258411.30434782617</v>
          </cell>
          <cell r="W65">
            <v>775233.9130434785</v>
          </cell>
          <cell r="X65">
            <v>258411.30434782617</v>
          </cell>
          <cell r="Y65">
            <v>775233.9130434785</v>
          </cell>
          <cell r="Z65">
            <v>258411.30434782617</v>
          </cell>
          <cell r="AA65">
            <v>775233.9130434785</v>
          </cell>
          <cell r="AB65">
            <v>258411.30434782617</v>
          </cell>
          <cell r="AC65">
            <v>775233.9130434785</v>
          </cell>
          <cell r="AD65">
            <v>258411.30434782617</v>
          </cell>
          <cell r="AG65">
            <v>9302806.956521742</v>
          </cell>
        </row>
        <row r="66">
          <cell r="E66">
            <v>0.16278992056970698</v>
          </cell>
          <cell r="U66">
            <v>0</v>
          </cell>
        </row>
        <row r="67">
          <cell r="U67">
            <v>0</v>
          </cell>
        </row>
        <row r="68">
          <cell r="C68" t="str">
            <v>Other Expenses</v>
          </cell>
          <cell r="U68">
            <v>0</v>
          </cell>
        </row>
        <row r="69">
          <cell r="C69" t="str">
            <v>Selling Expenses</v>
          </cell>
          <cell r="E69">
            <v>15580.366396615698</v>
          </cell>
          <cell r="F69">
            <v>46741.099189847097</v>
          </cell>
          <cell r="G69">
            <v>14065.815418598198</v>
          </cell>
          <cell r="H69">
            <v>42197.446255794595</v>
          </cell>
          <cell r="I69">
            <v>13937.86149454217</v>
          </cell>
          <cell r="J69">
            <v>41813.58448362651</v>
          </cell>
          <cell r="K69">
            <v>12990.070739676898</v>
          </cell>
          <cell r="L69">
            <v>38970.212219030691</v>
          </cell>
          <cell r="M69">
            <v>17928.80038831451</v>
          </cell>
          <cell r="N69">
            <v>53786.401164943527</v>
          </cell>
          <cell r="O69">
            <v>16522.62377225871</v>
          </cell>
          <cell r="P69">
            <v>49567.871316776131</v>
          </cell>
          <cell r="Q69">
            <v>13012.379906852413</v>
          </cell>
          <cell r="R69">
            <v>39037.139720557243</v>
          </cell>
          <cell r="S69">
            <v>16957.866211611876</v>
          </cell>
          <cell r="T69">
            <v>50873.598634835624</v>
          </cell>
          <cell r="U69">
            <v>50873.598634835624</v>
          </cell>
          <cell r="V69">
            <v>15996.962658356917</v>
          </cell>
          <cell r="W69">
            <v>47990.887975070749</v>
          </cell>
          <cell r="X69">
            <v>17004.344235451234</v>
          </cell>
          <cell r="Y69">
            <v>51013.032706353697</v>
          </cell>
          <cell r="Z69">
            <v>16758.208123786724</v>
          </cell>
          <cell r="AA69">
            <v>50274.624371360173</v>
          </cell>
          <cell r="AB69">
            <v>15514.915208059225</v>
          </cell>
          <cell r="AC69">
            <v>46544.745624177674</v>
          </cell>
          <cell r="AD69">
            <v>15522.517879510378</v>
          </cell>
        </row>
        <row r="70">
          <cell r="C70" t="str">
            <v>Advertisement Expenses</v>
          </cell>
          <cell r="E70">
            <v>2405.8167555729137</v>
          </cell>
          <cell r="F70">
            <v>7217.4502667187407</v>
          </cell>
          <cell r="G70">
            <v>3080.827321757934</v>
          </cell>
          <cell r="H70">
            <v>9242.4819652738024</v>
          </cell>
          <cell r="I70">
            <v>23766.822379487348</v>
          </cell>
          <cell r="J70">
            <v>71300.467138462045</v>
          </cell>
          <cell r="K70">
            <v>23113.454316588311</v>
          </cell>
          <cell r="L70">
            <v>69340.362949764938</v>
          </cell>
          <cell r="M70">
            <v>25512.297842660966</v>
          </cell>
          <cell r="N70">
            <v>76536.893527982902</v>
          </cell>
          <cell r="O70">
            <v>2551.3138847595887</v>
          </cell>
          <cell r="P70">
            <v>7653.9416542787658</v>
          </cell>
          <cell r="Q70">
            <v>2503.8786398437537</v>
          </cell>
          <cell r="R70">
            <v>7511.6359195312616</v>
          </cell>
          <cell r="S70">
            <v>15993.121382039297</v>
          </cell>
          <cell r="T70">
            <v>47979.364146117892</v>
          </cell>
          <cell r="U70">
            <v>47979.364146117892</v>
          </cell>
          <cell r="V70">
            <v>18583.08922809346</v>
          </cell>
          <cell r="W70">
            <v>55749.267684280378</v>
          </cell>
          <cell r="X70">
            <v>2625.697960996888</v>
          </cell>
          <cell r="Y70">
            <v>7877.0938829906645</v>
          </cell>
          <cell r="Z70">
            <v>28862.71016865053</v>
          </cell>
          <cell r="AA70">
            <v>86588.130505951587</v>
          </cell>
          <cell r="AB70">
            <v>3501.4226255840545</v>
          </cell>
          <cell r="AC70">
            <v>10504.267876752163</v>
          </cell>
          <cell r="AD70">
            <v>12708.371042169589</v>
          </cell>
        </row>
        <row r="71">
          <cell r="C71" t="str">
            <v>Administrative Expenses</v>
          </cell>
          <cell r="E71">
            <v>31746.041360815143</v>
          </cell>
          <cell r="F71">
            <v>95238.124082445429</v>
          </cell>
          <cell r="G71">
            <v>28660.042176505169</v>
          </cell>
          <cell r="H71">
            <v>85980.126529515503</v>
          </cell>
          <cell r="I71">
            <v>28399.32747558237</v>
          </cell>
          <cell r="J71">
            <v>85197.982426747112</v>
          </cell>
          <cell r="K71">
            <v>26468.140253189009</v>
          </cell>
          <cell r="L71">
            <v>79404.42075956703</v>
          </cell>
          <cell r="M71">
            <v>36531.133106142057</v>
          </cell>
          <cell r="N71">
            <v>109593.39931842618</v>
          </cell>
          <cell r="O71">
            <v>33665.95395197178</v>
          </cell>
          <cell r="P71">
            <v>100997.86185591534</v>
          </cell>
          <cell r="Q71">
            <v>26513.596677373815</v>
          </cell>
          <cell r="R71">
            <v>79540.79003212144</v>
          </cell>
          <cell r="S71">
            <v>34552.789609744817</v>
          </cell>
          <cell r="T71">
            <v>103658.36882923445</v>
          </cell>
          <cell r="U71">
            <v>103658.36882923445</v>
          </cell>
          <cell r="V71">
            <v>32594.884181281192</v>
          </cell>
          <cell r="W71">
            <v>97784.652543843578</v>
          </cell>
          <cell r="X71">
            <v>34647.491700158673</v>
          </cell>
          <cell r="Y71">
            <v>103942.47510047602</v>
          </cell>
          <cell r="Z71">
            <v>34145.972866622818</v>
          </cell>
          <cell r="AA71">
            <v>102437.91859986846</v>
          </cell>
          <cell r="AB71">
            <v>31612.680174939585</v>
          </cell>
          <cell r="AC71">
            <v>94838.04052481876</v>
          </cell>
          <cell r="AD71">
            <v>31628.171127860536</v>
          </cell>
        </row>
        <row r="72">
          <cell r="C72" t="str">
            <v>Depreciation (Admin. &amp; Selling )</v>
          </cell>
          <cell r="E72">
            <v>8927.9242923219663</v>
          </cell>
          <cell r="F72">
            <v>26783.772876965901</v>
          </cell>
          <cell r="G72">
            <v>8060.0501920351098</v>
          </cell>
          <cell r="H72">
            <v>24180.15057610533</v>
          </cell>
          <cell r="I72">
            <v>7986.7295192217998</v>
          </cell>
          <cell r="J72">
            <v>23960.188557665399</v>
          </cell>
          <cell r="K72">
            <v>7443.6226442616662</v>
          </cell>
          <cell r="L72">
            <v>22330.867932784997</v>
          </cell>
          <cell r="M72">
            <v>10273.633395026813</v>
          </cell>
          <cell r="N72">
            <v>30820.900185080438</v>
          </cell>
          <cell r="O72">
            <v>9467.8604080380956</v>
          </cell>
          <cell r="P72">
            <v>28403.581224114285</v>
          </cell>
          <cell r="Q72">
            <v>7456.4063330721565</v>
          </cell>
          <cell r="R72">
            <v>22369.218999216471</v>
          </cell>
          <cell r="S72">
            <v>9717.2647832904422</v>
          </cell>
          <cell r="T72">
            <v>29151.794349871328</v>
          </cell>
          <cell r="U72">
            <v>29151.794349871328</v>
          </cell>
          <cell r="V72">
            <v>9166.6439597938333</v>
          </cell>
          <cell r="W72">
            <v>27499.9318793815</v>
          </cell>
          <cell r="X72">
            <v>9743.8978076707062</v>
          </cell>
          <cell r="Y72">
            <v>29231.693423012119</v>
          </cell>
          <cell r="Z72">
            <v>9602.8559018125379</v>
          </cell>
          <cell r="AA72">
            <v>28808.567705437614</v>
          </cell>
          <cell r="AB72">
            <v>8890.4191886934896</v>
          </cell>
          <cell r="AC72">
            <v>26671.257566080469</v>
          </cell>
          <cell r="AD72">
            <v>8894.7757021032194</v>
          </cell>
        </row>
        <row r="73">
          <cell r="C73" t="str">
            <v>Financial Charges -Capital Exp.</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row>
        <row r="74">
          <cell r="C74" t="str">
            <v>Financial  Charges -Working Capital</v>
          </cell>
          <cell r="E74">
            <v>1593.5489361898781</v>
          </cell>
          <cell r="F74">
            <v>4780.6468085696342</v>
          </cell>
          <cell r="G74">
            <v>1457.6240215047092</v>
          </cell>
          <cell r="H74">
            <v>4372.8720645141275</v>
          </cell>
          <cell r="I74">
            <v>1446.6945190186796</v>
          </cell>
          <cell r="J74">
            <v>4340.0835570560384</v>
          </cell>
          <cell r="K74">
            <v>1359.6931738041301</v>
          </cell>
          <cell r="L74">
            <v>4079.07952141239</v>
          </cell>
          <cell r="M74">
            <v>1819.174805065381</v>
          </cell>
          <cell r="N74">
            <v>5457.5244151961433</v>
          </cell>
          <cell r="O74">
            <v>1683.4853438562145</v>
          </cell>
          <cell r="P74">
            <v>5050.4560315686431</v>
          </cell>
          <cell r="Q74">
            <v>1343.3633567120232</v>
          </cell>
          <cell r="R74">
            <v>4030.0900701360697</v>
          </cell>
          <cell r="S74">
            <v>1703.3864664491034</v>
          </cell>
          <cell r="T74">
            <v>5110.1593993473107</v>
          </cell>
          <cell r="U74">
            <v>5110.1593993473107</v>
          </cell>
          <cell r="V74">
            <v>1621.6858468907856</v>
          </cell>
          <cell r="W74">
            <v>4865.0575406723565</v>
          </cell>
          <cell r="X74">
            <v>1714.8673233328852</v>
          </cell>
          <cell r="Y74">
            <v>5144.6019699986555</v>
          </cell>
          <cell r="Z74">
            <v>1688.4217100899446</v>
          </cell>
          <cell r="AA74">
            <v>5065.2651302698341</v>
          </cell>
          <cell r="AB74">
            <v>1570.4294045608508</v>
          </cell>
          <cell r="AC74">
            <v>4711.2882136825519</v>
          </cell>
          <cell r="AD74">
            <v>1583.5312422895488</v>
          </cell>
        </row>
        <row r="75">
          <cell r="C75" t="str">
            <v>Other Expenses (Charity &amp; Donation)</v>
          </cell>
          <cell r="E75">
            <v>1106.6312056874151</v>
          </cell>
          <cell r="F75">
            <v>3319.8936170622455</v>
          </cell>
          <cell r="G75">
            <v>1012.2389038227149</v>
          </cell>
          <cell r="H75">
            <v>3036.7167114681447</v>
          </cell>
          <cell r="I75">
            <v>1004.6489715407499</v>
          </cell>
          <cell r="J75">
            <v>3013.94691462225</v>
          </cell>
          <cell r="K75">
            <v>944.23137069731274</v>
          </cell>
          <cell r="L75">
            <v>2832.6941120919382</v>
          </cell>
          <cell r="M75">
            <v>1263.3158368509594</v>
          </cell>
          <cell r="N75">
            <v>3789.9475105528782</v>
          </cell>
          <cell r="O75">
            <v>1169.0870443445933</v>
          </cell>
          <cell r="P75">
            <v>3507.26113303378</v>
          </cell>
          <cell r="Q75">
            <v>932.89121993890501</v>
          </cell>
          <cell r="R75">
            <v>2798.6736598167149</v>
          </cell>
          <cell r="S75">
            <v>1182.9072683674331</v>
          </cell>
          <cell r="T75">
            <v>3548.7218051022992</v>
          </cell>
          <cell r="U75">
            <v>3548.7218051022992</v>
          </cell>
          <cell r="V75">
            <v>1126.1707270074899</v>
          </cell>
          <cell r="W75">
            <v>3378.5121810224696</v>
          </cell>
          <cell r="X75">
            <v>1190.8800856478372</v>
          </cell>
          <cell r="Y75">
            <v>3572.6402569435113</v>
          </cell>
          <cell r="Z75">
            <v>1172.5150764513503</v>
          </cell>
          <cell r="AA75">
            <v>3517.5452293540511</v>
          </cell>
          <cell r="AB75">
            <v>1090.5759753894795</v>
          </cell>
          <cell r="AC75">
            <v>3271.7279261684384</v>
          </cell>
          <cell r="AD75">
            <v>1099.6744738121868</v>
          </cell>
        </row>
        <row r="76">
          <cell r="C76" t="str">
            <v>Other Expenses ( W.P.P.F.)</v>
          </cell>
          <cell r="E76">
            <v>9648.5900544295782</v>
          </cell>
          <cell r="F76">
            <v>28945.770163288733</v>
          </cell>
          <cell r="G76">
            <v>11903.296926179239</v>
          </cell>
          <cell r="H76">
            <v>35709.890778537716</v>
          </cell>
          <cell r="I76">
            <v>11129.264448460395</v>
          </cell>
          <cell r="J76">
            <v>33387.793345381186</v>
          </cell>
          <cell r="K76">
            <v>12765.472506264148</v>
          </cell>
          <cell r="L76">
            <v>38296.417518792441</v>
          </cell>
          <cell r="M76">
            <v>8697.6853037127148</v>
          </cell>
          <cell r="N76">
            <v>26093.055911138144</v>
          </cell>
          <cell r="O76">
            <v>8477.4712963599068</v>
          </cell>
          <cell r="P76">
            <v>25432.413889079719</v>
          </cell>
          <cell r="Q76">
            <v>11947.065838432633</v>
          </cell>
          <cell r="R76">
            <v>35841.197515297899</v>
          </cell>
          <cell r="S76">
            <v>8315.7504207462025</v>
          </cell>
          <cell r="T76">
            <v>24947.251262238606</v>
          </cell>
          <cell r="U76">
            <v>24947.251262238606</v>
          </cell>
          <cell r="V76">
            <v>10259.06027175571</v>
          </cell>
          <cell r="W76">
            <v>30777.180815267129</v>
          </cell>
          <cell r="X76">
            <v>11041.057493260387</v>
          </cell>
          <cell r="Y76">
            <v>33123.172479781162</v>
          </cell>
          <cell r="Z76">
            <v>9071.1554130804143</v>
          </cell>
          <cell r="AA76">
            <v>27213.466239241243</v>
          </cell>
          <cell r="AB76">
            <v>9315.9406486366006</v>
          </cell>
          <cell r="AC76">
            <v>27947.821945909804</v>
          </cell>
          <cell r="AD76">
            <v>10214.317551776494</v>
          </cell>
        </row>
        <row r="77">
          <cell r="C77" t="str">
            <v>Workers Welfare Fund</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row>
        <row r="78">
          <cell r="E78">
            <v>71008.919001632588</v>
          </cell>
          <cell r="F78">
            <v>213026.75700489775</v>
          </cell>
          <cell r="G78">
            <v>68239.894960403064</v>
          </cell>
          <cell r="H78">
            <v>204719.68488120919</v>
          </cell>
          <cell r="I78">
            <v>87671.348807853516</v>
          </cell>
          <cell r="J78">
            <v>263014.04642356053</v>
          </cell>
          <cell r="K78">
            <v>85084.685004481464</v>
          </cell>
          <cell r="L78">
            <v>255254.05501344439</v>
          </cell>
          <cell r="M78">
            <v>102026.0406777734</v>
          </cell>
          <cell r="N78">
            <v>306078.12203332019</v>
          </cell>
          <cell r="O78">
            <v>73537.795701588882</v>
          </cell>
          <cell r="P78">
            <v>220613.38710476665</v>
          </cell>
          <cell r="Q78">
            <v>63709.581972225693</v>
          </cell>
          <cell r="R78">
            <v>191128.74591667709</v>
          </cell>
          <cell r="S78">
            <v>88423.086142249173</v>
          </cell>
          <cell r="T78">
            <v>265269.25842674752</v>
          </cell>
          <cell r="U78">
            <v>265269.25842674752</v>
          </cell>
          <cell r="V78">
            <v>89348.496873179378</v>
          </cell>
          <cell r="W78">
            <v>268045.49061953812</v>
          </cell>
          <cell r="X78">
            <v>77968.236606518607</v>
          </cell>
          <cell r="Y78">
            <v>233904.70981955581</v>
          </cell>
          <cell r="Z78">
            <v>101301.83926049432</v>
          </cell>
          <cell r="AA78">
            <v>303905.51778148295</v>
          </cell>
          <cell r="AB78">
            <v>71496.383225863276</v>
          </cell>
          <cell r="AC78">
            <v>214489.14967758983</v>
          </cell>
          <cell r="AD78">
            <v>81651.359019521959</v>
          </cell>
        </row>
        <row r="79">
          <cell r="C79" t="str">
            <v>Operating Profit</v>
          </cell>
          <cell r="E79">
            <v>187402.38534619357</v>
          </cell>
          <cell r="F79">
            <v>562207.1560385807</v>
          </cell>
          <cell r="G79">
            <v>190171.4093874231</v>
          </cell>
          <cell r="H79">
            <v>570514.22816226934</v>
          </cell>
          <cell r="I79">
            <v>170739.95553997264</v>
          </cell>
          <cell r="J79">
            <v>512219.86661991791</v>
          </cell>
          <cell r="K79">
            <v>173326.6193433447</v>
          </cell>
          <cell r="L79">
            <v>519979.85803003411</v>
          </cell>
          <cell r="M79">
            <v>156385.26367005275</v>
          </cell>
          <cell r="N79">
            <v>469155.79101015825</v>
          </cell>
          <cell r="O79">
            <v>184873.50864623729</v>
          </cell>
          <cell r="P79">
            <v>554620.52593871183</v>
          </cell>
          <cell r="Q79">
            <v>194701.72237560048</v>
          </cell>
          <cell r="R79">
            <v>584105.16712680145</v>
          </cell>
          <cell r="S79">
            <v>169988.218205577</v>
          </cell>
          <cell r="T79">
            <v>509964.65461673099</v>
          </cell>
          <cell r="U79">
            <v>509964.65461673099</v>
          </cell>
          <cell r="V79">
            <v>169062.80747464678</v>
          </cell>
          <cell r="W79">
            <v>507188.42242394033</v>
          </cell>
          <cell r="X79">
            <v>180443.06774130755</v>
          </cell>
          <cell r="Y79">
            <v>541329.20322392264</v>
          </cell>
          <cell r="Z79">
            <v>157109.46508733183</v>
          </cell>
          <cell r="AA79">
            <v>471328.39526199549</v>
          </cell>
          <cell r="AB79">
            <v>186914.92112196289</v>
          </cell>
          <cell r="AC79">
            <v>560744.76336588874</v>
          </cell>
          <cell r="AD79">
            <v>176759.94532830419</v>
          </cell>
        </row>
        <row r="80">
          <cell r="U80">
            <v>0</v>
          </cell>
        </row>
        <row r="81">
          <cell r="C81" t="str">
            <v>Other Income</v>
          </cell>
          <cell r="U81">
            <v>0</v>
          </cell>
        </row>
        <row r="82">
          <cell r="C82" t="str">
            <v>H.D</v>
          </cell>
          <cell r="E82">
            <v>15352.228571428572</v>
          </cell>
          <cell r="F82">
            <v>46056.685714285719</v>
          </cell>
          <cell r="G82">
            <v>13804.129032258064</v>
          </cell>
          <cell r="H82">
            <v>41412.387096774197</v>
          </cell>
          <cell r="I82">
            <v>16932</v>
          </cell>
          <cell r="J82">
            <v>50796</v>
          </cell>
          <cell r="K82">
            <v>317514.93333333335</v>
          </cell>
          <cell r="L82">
            <v>952544.8</v>
          </cell>
          <cell r="M82">
            <v>309289.29032258067</v>
          </cell>
          <cell r="N82">
            <v>927867.87096774206</v>
          </cell>
          <cell r="O82">
            <v>264203.22222222225</v>
          </cell>
          <cell r="P82">
            <v>792609.66666666674</v>
          </cell>
          <cell r="Q82">
            <v>72764.571428571435</v>
          </cell>
          <cell r="R82">
            <v>218293.71428571432</v>
          </cell>
          <cell r="S82">
            <v>14837.75</v>
          </cell>
          <cell r="T82">
            <v>44513.25</v>
          </cell>
          <cell r="U82">
            <v>44513.25</v>
          </cell>
          <cell r="V82">
            <v>19002.533333333333</v>
          </cell>
          <cell r="W82">
            <v>57007.6</v>
          </cell>
          <cell r="X82">
            <v>14756.137931034482</v>
          </cell>
          <cell r="Y82">
            <v>44268.413793103449</v>
          </cell>
          <cell r="Z82">
            <v>15316.387096774193</v>
          </cell>
          <cell r="AA82">
            <v>45949.161290322576</v>
          </cell>
          <cell r="AB82">
            <v>13728.648648648648</v>
          </cell>
          <cell r="AC82">
            <v>41185.945945945947</v>
          </cell>
          <cell r="AD82">
            <v>90625.152660015417</v>
          </cell>
        </row>
        <row r="83">
          <cell r="C83" t="str">
            <v>Others</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row>
        <row r="84">
          <cell r="E84">
            <v>15352.228571428572</v>
          </cell>
          <cell r="F84">
            <v>46056.685714285719</v>
          </cell>
          <cell r="G84">
            <v>13804.129032258064</v>
          </cell>
          <cell r="H84">
            <v>41412.387096774197</v>
          </cell>
          <cell r="I84">
            <v>16932</v>
          </cell>
          <cell r="J84">
            <v>50796</v>
          </cell>
          <cell r="K84">
            <v>317514.93333333335</v>
          </cell>
          <cell r="L84">
            <v>952544.8</v>
          </cell>
          <cell r="M84">
            <v>309289.29032258067</v>
          </cell>
          <cell r="N84">
            <v>927867.87096774206</v>
          </cell>
          <cell r="O84">
            <v>264203.22222222225</v>
          </cell>
          <cell r="P84">
            <v>792609.66666666674</v>
          </cell>
          <cell r="Q84">
            <v>72764.571428571435</v>
          </cell>
          <cell r="R84">
            <v>218293.71428571432</v>
          </cell>
          <cell r="S84">
            <v>14837.75</v>
          </cell>
          <cell r="T84">
            <v>44513.25</v>
          </cell>
          <cell r="U84">
            <v>44513.25</v>
          </cell>
          <cell r="V84">
            <v>19002.533333333333</v>
          </cell>
          <cell r="W84">
            <v>57007.6</v>
          </cell>
          <cell r="X84">
            <v>14756.137931034482</v>
          </cell>
          <cell r="Y84">
            <v>44268.413793103449</v>
          </cell>
          <cell r="Z84">
            <v>15316.387096774193</v>
          </cell>
          <cell r="AA84">
            <v>45949.161290322576</v>
          </cell>
          <cell r="AB84">
            <v>13728.648648648648</v>
          </cell>
          <cell r="AC84">
            <v>41185.945945945947</v>
          </cell>
          <cell r="AD84">
            <v>90625.152660015417</v>
          </cell>
        </row>
        <row r="85">
          <cell r="U85">
            <v>0</v>
          </cell>
        </row>
        <row r="86">
          <cell r="C86" t="str">
            <v>Profit before tax</v>
          </cell>
          <cell r="E86">
            <v>202754.61391762213</v>
          </cell>
          <cell r="F86">
            <v>608263.8417528664</v>
          </cell>
          <cell r="G86">
            <v>203975.53841968116</v>
          </cell>
          <cell r="H86">
            <v>611926.61525904352</v>
          </cell>
          <cell r="I86">
            <v>187671.95553997264</v>
          </cell>
          <cell r="J86">
            <v>563015.86661991791</v>
          </cell>
          <cell r="K86">
            <v>490841.55267667805</v>
          </cell>
          <cell r="L86">
            <v>1472524.658030034</v>
          </cell>
          <cell r="M86">
            <v>465674.55399263342</v>
          </cell>
          <cell r="N86">
            <v>1397023.6619779002</v>
          </cell>
          <cell r="O86">
            <v>449076.73086845956</v>
          </cell>
          <cell r="P86">
            <v>1347230.1926053786</v>
          </cell>
          <cell r="Q86">
            <v>267466.2938041719</v>
          </cell>
          <cell r="R86">
            <v>802398.88141251565</v>
          </cell>
          <cell r="S86">
            <v>184825.968205577</v>
          </cell>
          <cell r="T86">
            <v>554477.90461673099</v>
          </cell>
          <cell r="U86">
            <v>554477.90461673099</v>
          </cell>
          <cell r="V86">
            <v>188065.3408079801</v>
          </cell>
          <cell r="W86">
            <v>564196.02242394025</v>
          </cell>
          <cell r="X86">
            <v>195199.20567234204</v>
          </cell>
          <cell r="Y86">
            <v>585597.61701702606</v>
          </cell>
          <cell r="Z86">
            <v>172425.85218410601</v>
          </cell>
          <cell r="AA86">
            <v>517277.55655231804</v>
          </cell>
          <cell r="AB86">
            <v>200643.56977061153</v>
          </cell>
          <cell r="AC86">
            <v>601930.70931183454</v>
          </cell>
          <cell r="AD86">
            <v>267385.09798831958</v>
          </cell>
        </row>
        <row r="87">
          <cell r="U87">
            <v>0</v>
          </cell>
        </row>
        <row r="88">
          <cell r="C88" t="str">
            <v>Taxation</v>
          </cell>
          <cell r="U88">
            <v>0</v>
          </cell>
        </row>
        <row r="89">
          <cell r="C89" t="str">
            <v>Presumptive</v>
          </cell>
          <cell r="E89">
            <v>83715</v>
          </cell>
          <cell r="F89">
            <v>251145</v>
          </cell>
          <cell r="G89">
            <v>83715</v>
          </cell>
          <cell r="H89">
            <v>251145</v>
          </cell>
          <cell r="I89">
            <v>83715</v>
          </cell>
          <cell r="J89">
            <v>251145</v>
          </cell>
          <cell r="K89">
            <v>83715</v>
          </cell>
          <cell r="L89">
            <v>334860</v>
          </cell>
          <cell r="M89">
            <v>83715</v>
          </cell>
          <cell r="N89">
            <v>251145</v>
          </cell>
          <cell r="O89">
            <v>83715</v>
          </cell>
          <cell r="P89">
            <v>251145</v>
          </cell>
          <cell r="Q89">
            <v>83715</v>
          </cell>
          <cell r="R89">
            <v>251145</v>
          </cell>
          <cell r="S89">
            <v>83715</v>
          </cell>
          <cell r="T89">
            <v>251145</v>
          </cell>
          <cell r="U89">
            <v>251145</v>
          </cell>
          <cell r="V89">
            <v>83715</v>
          </cell>
          <cell r="W89">
            <v>251145</v>
          </cell>
          <cell r="X89">
            <v>83715</v>
          </cell>
          <cell r="Y89">
            <v>251145</v>
          </cell>
          <cell r="Z89">
            <v>83715</v>
          </cell>
          <cell r="AA89">
            <v>251145</v>
          </cell>
          <cell r="AB89">
            <v>83715</v>
          </cell>
          <cell r="AC89">
            <v>251145</v>
          </cell>
          <cell r="AD89">
            <v>86040.416666666672</v>
          </cell>
          <cell r="AG89">
            <v>3097455</v>
          </cell>
        </row>
        <row r="90">
          <cell r="C90" t="str">
            <v>Others</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row>
        <row r="91">
          <cell r="E91">
            <v>83715</v>
          </cell>
          <cell r="F91">
            <v>251145</v>
          </cell>
          <cell r="G91">
            <v>83715</v>
          </cell>
          <cell r="H91">
            <v>251145</v>
          </cell>
          <cell r="I91">
            <v>83715</v>
          </cell>
          <cell r="J91">
            <v>251145</v>
          </cell>
          <cell r="K91">
            <v>83715</v>
          </cell>
          <cell r="L91">
            <v>251145</v>
          </cell>
          <cell r="M91">
            <v>83715</v>
          </cell>
          <cell r="N91">
            <v>251145</v>
          </cell>
          <cell r="O91">
            <v>83715</v>
          </cell>
          <cell r="P91">
            <v>251145</v>
          </cell>
          <cell r="Q91">
            <v>83715</v>
          </cell>
          <cell r="R91">
            <v>251145</v>
          </cell>
          <cell r="S91">
            <v>83715</v>
          </cell>
          <cell r="T91">
            <v>251145</v>
          </cell>
          <cell r="U91">
            <v>251145</v>
          </cell>
          <cell r="V91">
            <v>83715</v>
          </cell>
          <cell r="W91">
            <v>251145</v>
          </cell>
          <cell r="X91">
            <v>83715</v>
          </cell>
          <cell r="Y91">
            <v>251145</v>
          </cell>
          <cell r="Z91">
            <v>83715</v>
          </cell>
          <cell r="AA91">
            <v>251145</v>
          </cell>
          <cell r="AB91">
            <v>83715</v>
          </cell>
          <cell r="AC91">
            <v>251145</v>
          </cell>
          <cell r="AD91">
            <v>86040.416666666672</v>
          </cell>
        </row>
        <row r="92">
          <cell r="C92" t="str">
            <v>Net Profit after taxation</v>
          </cell>
          <cell r="E92">
            <v>119039.61391762213</v>
          </cell>
          <cell r="F92">
            <v>357118.8417528664</v>
          </cell>
          <cell r="G92">
            <v>120260.53841968116</v>
          </cell>
          <cell r="H92">
            <v>360781.61525904352</v>
          </cell>
          <cell r="I92">
            <v>103956.95553997264</v>
          </cell>
          <cell r="J92">
            <v>311870.86661991791</v>
          </cell>
          <cell r="K92">
            <v>407126.55267667805</v>
          </cell>
          <cell r="L92">
            <v>1221379.658030034</v>
          </cell>
          <cell r="M92">
            <v>381959.55399263342</v>
          </cell>
          <cell r="N92">
            <v>1145878.6619779002</v>
          </cell>
          <cell r="O92">
            <v>365361.73086845956</v>
          </cell>
          <cell r="P92">
            <v>1096085.1926053786</v>
          </cell>
          <cell r="Q92">
            <v>183751.2938041719</v>
          </cell>
          <cell r="R92">
            <v>551253.88141251565</v>
          </cell>
          <cell r="S92">
            <v>101110.968205577</v>
          </cell>
          <cell r="T92">
            <v>303332.90461673099</v>
          </cell>
          <cell r="U92">
            <v>303332.90461673099</v>
          </cell>
          <cell r="V92">
            <v>104350.3408079801</v>
          </cell>
          <cell r="W92">
            <v>313051.0224239403</v>
          </cell>
          <cell r="X92">
            <v>111484.20567234204</v>
          </cell>
          <cell r="Y92">
            <v>334452.61701702612</v>
          </cell>
          <cell r="Z92">
            <v>88710.852184106014</v>
          </cell>
          <cell r="AA92">
            <v>266132.55655231804</v>
          </cell>
          <cell r="AB92">
            <v>116928.56977061153</v>
          </cell>
          <cell r="AC92">
            <v>350785.70931183459</v>
          </cell>
          <cell r="AD92">
            <v>181344.6813216529</v>
          </cell>
        </row>
        <row r="93">
          <cell r="Y93" t="str">
            <v>TOTAL</v>
          </cell>
        </row>
        <row r="94">
          <cell r="E94">
            <v>913</v>
          </cell>
          <cell r="G94">
            <v>944</v>
          </cell>
          <cell r="I94">
            <v>975</v>
          </cell>
          <cell r="K94">
            <v>1006</v>
          </cell>
          <cell r="M94">
            <v>1037</v>
          </cell>
          <cell r="O94">
            <v>1068</v>
          </cell>
          <cell r="Q94">
            <v>1099</v>
          </cell>
          <cell r="S94">
            <v>1130</v>
          </cell>
          <cell r="V94">
            <v>1161</v>
          </cell>
          <cell r="X94">
            <v>1192</v>
          </cell>
          <cell r="Z94">
            <v>1223</v>
          </cell>
          <cell r="AB94">
            <v>1254</v>
          </cell>
          <cell r="AD94" t="str">
            <v>Yearly</v>
          </cell>
        </row>
        <row r="95">
          <cell r="C95" t="str">
            <v>TOTAL</v>
          </cell>
          <cell r="E95" t="str">
            <v>Per Unit</v>
          </cell>
          <cell r="F95" t="str">
            <v>Total</v>
          </cell>
          <cell r="G95" t="str">
            <v>Per Unit</v>
          </cell>
          <cell r="H95" t="str">
            <v>Total</v>
          </cell>
          <cell r="I95" t="str">
            <v>Per Unit</v>
          </cell>
          <cell r="J95" t="str">
            <v>Total</v>
          </cell>
          <cell r="K95" t="str">
            <v>Per Unit</v>
          </cell>
          <cell r="L95" t="str">
            <v>Total</v>
          </cell>
          <cell r="M95" t="str">
            <v>Per Unit</v>
          </cell>
          <cell r="N95" t="str">
            <v>Total</v>
          </cell>
          <cell r="O95" t="str">
            <v>Per Unit</v>
          </cell>
          <cell r="P95" t="str">
            <v>Total</v>
          </cell>
          <cell r="Q95" t="str">
            <v>Per Unit</v>
          </cell>
          <cell r="R95" t="str">
            <v>Total</v>
          </cell>
          <cell r="S95" t="str">
            <v>Per Unit</v>
          </cell>
          <cell r="U95" t="str">
            <v>Total</v>
          </cell>
          <cell r="V95" t="str">
            <v>Per Unit</v>
          </cell>
          <cell r="W95" t="str">
            <v>Total</v>
          </cell>
          <cell r="X95" t="str">
            <v>Per Unit</v>
          </cell>
          <cell r="Y95" t="str">
            <v>Total</v>
          </cell>
          <cell r="Z95" t="str">
            <v>Per Unit</v>
          </cell>
          <cell r="AA95" t="str">
            <v>Total</v>
          </cell>
          <cell r="AB95" t="str">
            <v>Per Unit</v>
          </cell>
          <cell r="AC95" t="str">
            <v>Total</v>
          </cell>
          <cell r="AD95" t="str">
            <v>Average</v>
          </cell>
        </row>
        <row r="97">
          <cell r="C97" t="str">
            <v>Sales Units</v>
          </cell>
          <cell r="E97">
            <v>22</v>
          </cell>
          <cell r="F97">
            <v>22</v>
          </cell>
          <cell r="G97">
            <v>18</v>
          </cell>
          <cell r="H97">
            <v>18</v>
          </cell>
          <cell r="I97">
            <v>17</v>
          </cell>
          <cell r="J97">
            <v>17</v>
          </cell>
          <cell r="K97">
            <v>17</v>
          </cell>
          <cell r="L97">
            <v>17</v>
          </cell>
          <cell r="M97">
            <v>18</v>
          </cell>
          <cell r="N97">
            <v>18</v>
          </cell>
          <cell r="O97">
            <v>23</v>
          </cell>
          <cell r="P97">
            <v>23</v>
          </cell>
          <cell r="Q97">
            <v>21</v>
          </cell>
          <cell r="R97">
            <v>21</v>
          </cell>
          <cell r="S97">
            <v>19</v>
          </cell>
          <cell r="T97">
            <v>19</v>
          </cell>
          <cell r="U97">
            <v>19</v>
          </cell>
          <cell r="V97">
            <v>17</v>
          </cell>
          <cell r="W97">
            <v>17</v>
          </cell>
          <cell r="X97">
            <v>16</v>
          </cell>
          <cell r="Y97">
            <v>16</v>
          </cell>
          <cell r="Z97">
            <v>18</v>
          </cell>
          <cell r="AA97">
            <v>18</v>
          </cell>
          <cell r="AB97">
            <v>23</v>
          </cell>
          <cell r="AC97">
            <v>23</v>
          </cell>
          <cell r="AD97">
            <v>229</v>
          </cell>
        </row>
        <row r="98">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C99" t="str">
            <v>Selling Price</v>
          </cell>
          <cell r="E99">
            <v>8350000</v>
          </cell>
          <cell r="F99">
            <v>44530000</v>
          </cell>
          <cell r="G99">
            <v>8350000</v>
          </cell>
          <cell r="H99">
            <v>35630000</v>
          </cell>
          <cell r="I99">
            <v>8350000</v>
          </cell>
          <cell r="J99">
            <v>33340000</v>
          </cell>
          <cell r="K99">
            <v>8350000</v>
          </cell>
          <cell r="L99">
            <v>33340000</v>
          </cell>
          <cell r="M99">
            <v>8350000</v>
          </cell>
          <cell r="N99">
            <v>35630000</v>
          </cell>
          <cell r="O99">
            <v>8350000</v>
          </cell>
          <cell r="P99">
            <v>46820000</v>
          </cell>
          <cell r="Q99">
            <v>8350000</v>
          </cell>
          <cell r="R99">
            <v>42370000</v>
          </cell>
          <cell r="S99">
            <v>8350000</v>
          </cell>
          <cell r="T99">
            <v>37790000</v>
          </cell>
          <cell r="U99">
            <v>37790000</v>
          </cell>
          <cell r="V99">
            <v>8350000</v>
          </cell>
          <cell r="W99">
            <v>33340000</v>
          </cell>
          <cell r="X99">
            <v>8350000</v>
          </cell>
          <cell r="Y99">
            <v>31180000</v>
          </cell>
          <cell r="Z99">
            <v>8350000</v>
          </cell>
          <cell r="AA99">
            <v>35630000</v>
          </cell>
          <cell r="AB99">
            <v>8350000</v>
          </cell>
          <cell r="AC99">
            <v>46820000</v>
          </cell>
          <cell r="AD99">
            <v>8350000</v>
          </cell>
        </row>
        <row r="100">
          <cell r="C100" t="str">
            <v>Less: Dealer commission</v>
          </cell>
          <cell r="E100">
            <v>-120000</v>
          </cell>
          <cell r="F100">
            <v>-660000</v>
          </cell>
          <cell r="G100">
            <v>-120000</v>
          </cell>
          <cell r="H100">
            <v>-540000</v>
          </cell>
          <cell r="I100">
            <v>-120000</v>
          </cell>
          <cell r="J100">
            <v>-510000</v>
          </cell>
          <cell r="K100">
            <v>-120000</v>
          </cell>
          <cell r="L100">
            <v>-510000</v>
          </cell>
          <cell r="M100">
            <v>-120000</v>
          </cell>
          <cell r="N100">
            <v>-540000</v>
          </cell>
          <cell r="O100">
            <v>-120000</v>
          </cell>
          <cell r="P100">
            <v>-690000</v>
          </cell>
          <cell r="Q100">
            <v>-120000</v>
          </cell>
          <cell r="R100">
            <v>-630000</v>
          </cell>
          <cell r="S100">
            <v>-120000</v>
          </cell>
          <cell r="T100">
            <v>-570000</v>
          </cell>
          <cell r="U100">
            <v>-570000</v>
          </cell>
          <cell r="V100">
            <v>-120000</v>
          </cell>
          <cell r="W100">
            <v>-510000</v>
          </cell>
          <cell r="X100">
            <v>-120000</v>
          </cell>
          <cell r="Y100">
            <v>-480000</v>
          </cell>
          <cell r="Z100">
            <v>-120000</v>
          </cell>
          <cell r="AA100">
            <v>-540000</v>
          </cell>
          <cell r="AB100">
            <v>-120000</v>
          </cell>
          <cell r="AC100">
            <v>-690000</v>
          </cell>
          <cell r="AD100">
            <v>-120000</v>
          </cell>
        </row>
        <row r="101">
          <cell r="C101" t="str">
            <v xml:space="preserve">  Sales tax</v>
          </cell>
          <cell r="E101">
            <v>-1089130.4347826084</v>
          </cell>
          <cell r="F101">
            <v>-5808260.8695652178</v>
          </cell>
          <cell r="G101">
            <v>-1089130.4347826084</v>
          </cell>
          <cell r="H101">
            <v>-4647391.3043478262</v>
          </cell>
          <cell r="I101">
            <v>-1089130.4347826084</v>
          </cell>
          <cell r="J101">
            <v>-4348695.6521739131</v>
          </cell>
          <cell r="K101">
            <v>-1089130.4347826084</v>
          </cell>
          <cell r="L101">
            <v>-4348695.6521739131</v>
          </cell>
          <cell r="M101">
            <v>-1089130.4347826084</v>
          </cell>
          <cell r="N101">
            <v>-4647391.3043478262</v>
          </cell>
          <cell r="O101">
            <v>-1089130.4347826084</v>
          </cell>
          <cell r="P101">
            <v>-6106956.5217391308</v>
          </cell>
          <cell r="Q101">
            <v>-1089130.4347826084</v>
          </cell>
          <cell r="R101">
            <v>-5526521.7391304355</v>
          </cell>
          <cell r="S101">
            <v>-1089130.4347826084</v>
          </cell>
          <cell r="T101">
            <v>-4929130.4347826093</v>
          </cell>
          <cell r="U101">
            <v>-4929130.4347826093</v>
          </cell>
          <cell r="V101">
            <v>-1089130.4347826084</v>
          </cell>
          <cell r="W101">
            <v>-4348695.6521739131</v>
          </cell>
          <cell r="X101">
            <v>-1089130.4347826084</v>
          </cell>
          <cell r="Y101">
            <v>-4066956.5217391308</v>
          </cell>
          <cell r="Z101">
            <v>-1089130.4347826084</v>
          </cell>
          <cell r="AA101">
            <v>-4647391.3043478262</v>
          </cell>
          <cell r="AB101">
            <v>-1089130.4347826084</v>
          </cell>
          <cell r="AC101">
            <v>-6106956.5217391308</v>
          </cell>
          <cell r="AD101">
            <v>-1089130.4347826084</v>
          </cell>
        </row>
        <row r="102">
          <cell r="C102" t="str">
            <v>Net Sales</v>
          </cell>
          <cell r="E102">
            <v>7140869.5652173907</v>
          </cell>
          <cell r="F102">
            <v>38061739.130434781</v>
          </cell>
          <cell r="G102">
            <v>7140869.5652173907</v>
          </cell>
          <cell r="H102">
            <v>30442608.695652172</v>
          </cell>
          <cell r="I102">
            <v>7140869.5652173907</v>
          </cell>
          <cell r="J102">
            <v>28481304.347826086</v>
          </cell>
          <cell r="K102">
            <v>7140869.5652173907</v>
          </cell>
          <cell r="L102">
            <v>28481304.347826086</v>
          </cell>
          <cell r="M102">
            <v>7140869.5652173907</v>
          </cell>
          <cell r="N102">
            <v>30442608.695652172</v>
          </cell>
          <cell r="O102">
            <v>7140869.5652173907</v>
          </cell>
          <cell r="P102">
            <v>40023043.478260867</v>
          </cell>
          <cell r="Q102">
            <v>7140869.5652173907</v>
          </cell>
          <cell r="R102">
            <v>36213478.260869563</v>
          </cell>
          <cell r="S102">
            <v>7140869.5652173907</v>
          </cell>
          <cell r="T102">
            <v>32290869.565217391</v>
          </cell>
          <cell r="U102">
            <v>32290869.565217391</v>
          </cell>
          <cell r="V102">
            <v>7140869.5652173907</v>
          </cell>
          <cell r="W102">
            <v>28481304.347826086</v>
          </cell>
          <cell r="X102">
            <v>7140869.5652173907</v>
          </cell>
          <cell r="Y102">
            <v>26633043.478260867</v>
          </cell>
          <cell r="Z102">
            <v>7140869.5652173907</v>
          </cell>
          <cell r="AA102">
            <v>30442608.695652172</v>
          </cell>
          <cell r="AB102">
            <v>7140869.5652173907</v>
          </cell>
          <cell r="AC102">
            <v>40023043.478260867</v>
          </cell>
          <cell r="AD102">
            <v>7140869.5652173907</v>
          </cell>
        </row>
        <row r="103">
          <cell r="C103" t="str">
            <v>Landes Cost</v>
          </cell>
          <cell r="E103">
            <v>5754469</v>
          </cell>
          <cell r="F103">
            <v>30227398</v>
          </cell>
          <cell r="G103">
            <v>5754469</v>
          </cell>
          <cell r="H103">
            <v>24047438</v>
          </cell>
          <cell r="I103">
            <v>5754469</v>
          </cell>
          <cell r="J103">
            <v>22461822</v>
          </cell>
          <cell r="K103">
            <v>5754469</v>
          </cell>
          <cell r="L103">
            <v>22461822</v>
          </cell>
          <cell r="M103">
            <v>5754469</v>
          </cell>
          <cell r="N103">
            <v>24047438</v>
          </cell>
          <cell r="O103">
            <v>5754469</v>
          </cell>
          <cell r="P103">
            <v>31813014</v>
          </cell>
          <cell r="Q103">
            <v>5754469</v>
          </cell>
          <cell r="R103">
            <v>28723034</v>
          </cell>
          <cell r="S103">
            <v>5754469</v>
          </cell>
          <cell r="T103">
            <v>25551802</v>
          </cell>
          <cell r="U103">
            <v>25551802</v>
          </cell>
          <cell r="V103">
            <v>5754469</v>
          </cell>
          <cell r="W103">
            <v>22461822</v>
          </cell>
          <cell r="X103">
            <v>5754469</v>
          </cell>
          <cell r="Y103">
            <v>20957458</v>
          </cell>
          <cell r="Z103">
            <v>5754469</v>
          </cell>
          <cell r="AA103">
            <v>24047438</v>
          </cell>
          <cell r="AB103">
            <v>5754469</v>
          </cell>
          <cell r="AC103">
            <v>31813014</v>
          </cell>
          <cell r="AD103">
            <v>5754469</v>
          </cell>
        </row>
        <row r="104">
          <cell r="C104" t="str">
            <v>Gross Profit</v>
          </cell>
          <cell r="E104">
            <v>1290055.6956521738</v>
          </cell>
          <cell r="F104">
            <v>7352616.7826086944</v>
          </cell>
          <cell r="G104">
            <v>1290055.6956521738</v>
          </cell>
          <cell r="H104">
            <v>6857512.7826086944</v>
          </cell>
          <cell r="I104">
            <v>1290055.6956521738</v>
          </cell>
          <cell r="J104">
            <v>6857512.7826086944</v>
          </cell>
          <cell r="K104">
            <v>1222027.6956521738</v>
          </cell>
          <cell r="L104">
            <v>6653428.7826086944</v>
          </cell>
          <cell r="M104">
            <v>1222027.6956521738</v>
          </cell>
          <cell r="N104">
            <v>6653428.7826086944</v>
          </cell>
          <cell r="O104">
            <v>1222027.6956521738</v>
          </cell>
          <cell r="P104">
            <v>7012476.7826086944</v>
          </cell>
          <cell r="Q104">
            <v>1222027.6956521738</v>
          </cell>
          <cell r="R104">
            <v>6832952.7826086944</v>
          </cell>
          <cell r="S104">
            <v>1222027.6956521738</v>
          </cell>
          <cell r="T104">
            <v>6832952.7826086944</v>
          </cell>
          <cell r="U104">
            <v>6832952.7826086944</v>
          </cell>
          <cell r="V104">
            <v>1222027.6956521738</v>
          </cell>
          <cell r="W104">
            <v>6653428.7826086944</v>
          </cell>
          <cell r="X104">
            <v>1222027.6956521738</v>
          </cell>
          <cell r="Y104">
            <v>6473904.7826086944</v>
          </cell>
          <cell r="Z104">
            <v>1222027.6956521738</v>
          </cell>
          <cell r="AA104">
            <v>6653428.7826086944</v>
          </cell>
          <cell r="AB104">
            <v>1222027.6956521738</v>
          </cell>
          <cell r="AC104">
            <v>7012476.7826086944</v>
          </cell>
          <cell r="AD104">
            <v>1386400.5652173914</v>
          </cell>
          <cell r="AG104">
            <v>81846121.391304314</v>
          </cell>
        </row>
        <row r="105">
          <cell r="E105">
            <v>0.13393780286991297</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row>
        <row r="106">
          <cell r="E106">
            <v>0.11460740740740741</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row>
        <row r="107">
          <cell r="C107" t="str">
            <v>Other Expenses</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row>
        <row r="108">
          <cell r="C108" t="str">
            <v>Selling Expenses</v>
          </cell>
          <cell r="E108">
            <v>62321.465586462793</v>
          </cell>
          <cell r="F108">
            <v>342768.06072554534</v>
          </cell>
          <cell r="G108">
            <v>56263.261674392794</v>
          </cell>
          <cell r="H108">
            <v>253184.67753476754</v>
          </cell>
          <cell r="I108">
            <v>55751.445978168682</v>
          </cell>
          <cell r="J108">
            <v>236943.64540721689</v>
          </cell>
          <cell r="K108">
            <v>51960.28295870759</v>
          </cell>
          <cell r="L108">
            <v>220831.20257450725</v>
          </cell>
          <cell r="M108">
            <v>71715.201553258041</v>
          </cell>
          <cell r="N108">
            <v>322718.40698966116</v>
          </cell>
          <cell r="O108">
            <v>66090.495089034841</v>
          </cell>
          <cell r="P108">
            <v>380020.34676195029</v>
          </cell>
          <cell r="Q108">
            <v>52049.519627409652</v>
          </cell>
          <cell r="R108">
            <v>273259.97804390063</v>
          </cell>
          <cell r="S108">
            <v>67831.464846447503</v>
          </cell>
          <cell r="T108">
            <v>322199.45802062564</v>
          </cell>
          <cell r="U108">
            <v>322199.45802062564</v>
          </cell>
          <cell r="V108">
            <v>63987.850633427668</v>
          </cell>
          <cell r="W108">
            <v>271948.36519206758</v>
          </cell>
          <cell r="X108">
            <v>68017.376941804934</v>
          </cell>
          <cell r="Y108">
            <v>272069.50776721974</v>
          </cell>
          <cell r="Z108">
            <v>67032.832495146897</v>
          </cell>
          <cell r="AA108">
            <v>301647.74622816104</v>
          </cell>
          <cell r="AB108">
            <v>62059.660832236899</v>
          </cell>
          <cell r="AC108">
            <v>356843.04978536215</v>
          </cell>
          <cell r="AD108">
            <v>62085.03469041879</v>
          </cell>
        </row>
        <row r="109">
          <cell r="C109" t="str">
            <v>Advertisement Expenses</v>
          </cell>
          <cell r="E109">
            <v>9623.2670222916549</v>
          </cell>
          <cell r="F109">
            <v>52927.968622604109</v>
          </cell>
          <cell r="G109">
            <v>12323.309287031736</v>
          </cell>
          <cell r="H109">
            <v>55454.891791642811</v>
          </cell>
          <cell r="I109">
            <v>95067.289517949393</v>
          </cell>
          <cell r="J109">
            <v>404035.98045128497</v>
          </cell>
          <cell r="K109">
            <v>92453.817266353246</v>
          </cell>
          <cell r="L109">
            <v>392928.72338200134</v>
          </cell>
          <cell r="M109">
            <v>102049.19137064386</v>
          </cell>
          <cell r="N109">
            <v>459221.36116789735</v>
          </cell>
          <cell r="O109">
            <v>10205.255539038355</v>
          </cell>
          <cell r="P109">
            <v>58680.219349470543</v>
          </cell>
          <cell r="Q109">
            <v>10015.514559375015</v>
          </cell>
          <cell r="R109">
            <v>52581.451436718824</v>
          </cell>
          <cell r="S109">
            <v>63972.485528157187</v>
          </cell>
          <cell r="T109">
            <v>303869.30625874666</v>
          </cell>
          <cell r="U109">
            <v>303869.30625874666</v>
          </cell>
          <cell r="V109">
            <v>74332.356912373842</v>
          </cell>
          <cell r="W109">
            <v>315912.51687758882</v>
          </cell>
          <cell r="X109">
            <v>10502.791843987552</v>
          </cell>
          <cell r="Y109">
            <v>42011.167375950208</v>
          </cell>
          <cell r="Z109">
            <v>115450.84067460212</v>
          </cell>
          <cell r="AA109">
            <v>519528.78303570952</v>
          </cell>
          <cell r="AB109">
            <v>14005.690502336218</v>
          </cell>
          <cell r="AC109">
            <v>80532.720388433241</v>
          </cell>
          <cell r="AD109">
            <v>46756.684286283344</v>
          </cell>
        </row>
        <row r="110">
          <cell r="C110" t="str">
            <v>Administrative Expenses</v>
          </cell>
          <cell r="E110">
            <v>126984.16544326057</v>
          </cell>
          <cell r="F110">
            <v>698412.90993793309</v>
          </cell>
          <cell r="G110">
            <v>114640.16870602068</v>
          </cell>
          <cell r="H110">
            <v>515880.75917709299</v>
          </cell>
          <cell r="I110">
            <v>113597.30990232948</v>
          </cell>
          <cell r="J110">
            <v>482788.56708490028</v>
          </cell>
          <cell r="K110">
            <v>105872.56101275604</v>
          </cell>
          <cell r="L110">
            <v>449958.38430421322</v>
          </cell>
          <cell r="M110">
            <v>146124.53242456823</v>
          </cell>
          <cell r="N110">
            <v>657560.39591055701</v>
          </cell>
          <cell r="O110">
            <v>134663.81580788712</v>
          </cell>
          <cell r="P110">
            <v>774316.94089535088</v>
          </cell>
          <cell r="Q110">
            <v>106054.38670949526</v>
          </cell>
          <cell r="R110">
            <v>556785.53022485005</v>
          </cell>
          <cell r="S110">
            <v>138211.15843897927</v>
          </cell>
          <cell r="T110">
            <v>656503.00258515158</v>
          </cell>
          <cell r="U110">
            <v>656503.00258515158</v>
          </cell>
          <cell r="V110">
            <v>130379.53672512477</v>
          </cell>
          <cell r="W110">
            <v>554113.03108178033</v>
          </cell>
          <cell r="X110">
            <v>138589.96680063469</v>
          </cell>
          <cell r="Y110">
            <v>554359.86720253888</v>
          </cell>
          <cell r="Z110">
            <v>136583.89146649127</v>
          </cell>
          <cell r="AA110">
            <v>614627.51159921079</v>
          </cell>
          <cell r="AB110">
            <v>126450.72069975834</v>
          </cell>
          <cell r="AC110">
            <v>727091.64402361051</v>
          </cell>
          <cell r="AD110">
            <v>126502.42163738847</v>
          </cell>
        </row>
        <row r="111">
          <cell r="C111" t="str">
            <v>Depreciation (Admin. &amp; Selling )</v>
          </cell>
          <cell r="E111">
            <v>35711.697169287865</v>
          </cell>
          <cell r="F111">
            <v>196414.33443108323</v>
          </cell>
          <cell r="G111">
            <v>32240.200768140439</v>
          </cell>
          <cell r="H111">
            <v>145080.90345663199</v>
          </cell>
          <cell r="I111">
            <v>31946.918076887199</v>
          </cell>
          <cell r="J111">
            <v>135774.4018267706</v>
          </cell>
          <cell r="K111">
            <v>29774.490577046665</v>
          </cell>
          <cell r="L111">
            <v>126541.58495244833</v>
          </cell>
          <cell r="M111">
            <v>41094.533580107251</v>
          </cell>
          <cell r="N111">
            <v>184925.40111048266</v>
          </cell>
          <cell r="O111">
            <v>37871.441632152382</v>
          </cell>
          <cell r="P111">
            <v>217760.7893848762</v>
          </cell>
          <cell r="Q111">
            <v>29825.625332288626</v>
          </cell>
          <cell r="R111">
            <v>156584.53299451526</v>
          </cell>
          <cell r="S111">
            <v>38869.059133161769</v>
          </cell>
          <cell r="T111">
            <v>184628.03088251839</v>
          </cell>
          <cell r="U111">
            <v>184628.03088251839</v>
          </cell>
          <cell r="V111">
            <v>36666.575839175333</v>
          </cell>
          <cell r="W111">
            <v>155832.94731649515</v>
          </cell>
          <cell r="X111">
            <v>38975.591230682825</v>
          </cell>
          <cell r="Y111">
            <v>155902.3649227313</v>
          </cell>
          <cell r="Z111">
            <v>38411.423607250152</v>
          </cell>
          <cell r="AA111">
            <v>172851.40623262565</v>
          </cell>
          <cell r="AB111">
            <v>35561.676754773958</v>
          </cell>
          <cell r="AC111">
            <v>204479.64133995026</v>
          </cell>
          <cell r="AD111">
            <v>35576.216585165967</v>
          </cell>
        </row>
        <row r="112">
          <cell r="C112" t="str">
            <v>Financial Charges -Capital Exp.</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row>
        <row r="113">
          <cell r="C113" t="str">
            <v>Financial  Charges -Working Capital</v>
          </cell>
          <cell r="E113">
            <v>6374.1957447595123</v>
          </cell>
          <cell r="F113">
            <v>35058.076596177314</v>
          </cell>
          <cell r="G113">
            <v>5830.4960860188366</v>
          </cell>
          <cell r="H113">
            <v>26237.232387084761</v>
          </cell>
          <cell r="I113">
            <v>5786.7780760747182</v>
          </cell>
          <cell r="J113">
            <v>24593.806823317551</v>
          </cell>
          <cell r="K113">
            <v>5438.7726952165203</v>
          </cell>
          <cell r="L113">
            <v>23114.783954670213</v>
          </cell>
          <cell r="M113">
            <v>7276.6992202615238</v>
          </cell>
          <cell r="N113">
            <v>32745.146491176856</v>
          </cell>
          <cell r="O113">
            <v>6733.9413754248581</v>
          </cell>
          <cell r="P113">
            <v>38720.162908692932</v>
          </cell>
          <cell r="Q113">
            <v>5373.4534268480929</v>
          </cell>
          <cell r="R113">
            <v>28210.630490952488</v>
          </cell>
          <cell r="S113">
            <v>6813.5458657964136</v>
          </cell>
          <cell r="T113">
            <v>32364.342862532962</v>
          </cell>
          <cell r="U113">
            <v>32364.342862532962</v>
          </cell>
          <cell r="V113">
            <v>6486.7433875631423</v>
          </cell>
          <cell r="W113">
            <v>27568.659397143354</v>
          </cell>
          <cell r="X113">
            <v>6859.4692933315409</v>
          </cell>
          <cell r="Y113">
            <v>27437.87717332616</v>
          </cell>
          <cell r="Z113">
            <v>6753.6868403597782</v>
          </cell>
          <cell r="AA113">
            <v>30391.590781619001</v>
          </cell>
          <cell r="AB113">
            <v>6281.7176182434032</v>
          </cell>
          <cell r="AC113">
            <v>36119.876304899568</v>
          </cell>
          <cell r="AD113">
            <v>6332.5744549723177</v>
          </cell>
        </row>
        <row r="114">
          <cell r="C114" t="str">
            <v>Other Expenses (Charity &amp; Donation)</v>
          </cell>
          <cell r="E114">
            <v>4426.5248227496604</v>
          </cell>
          <cell r="F114">
            <v>24345.886525123133</v>
          </cell>
          <cell r="G114">
            <v>4048.9556152908594</v>
          </cell>
          <cell r="H114">
            <v>18220.300268808867</v>
          </cell>
          <cell r="I114">
            <v>4018.5958861629997</v>
          </cell>
          <cell r="J114">
            <v>17079.032516192747</v>
          </cell>
          <cell r="K114">
            <v>3776.925482789251</v>
          </cell>
          <cell r="L114">
            <v>16051.933301854317</v>
          </cell>
          <cell r="M114">
            <v>5053.2633474038375</v>
          </cell>
          <cell r="N114">
            <v>22739.685063317273</v>
          </cell>
          <cell r="O114">
            <v>4676.3481773783733</v>
          </cell>
          <cell r="P114">
            <v>26889.002019925647</v>
          </cell>
          <cell r="Q114">
            <v>3731.56487975562</v>
          </cell>
          <cell r="R114">
            <v>19590.715618717004</v>
          </cell>
          <cell r="S114">
            <v>4731.6290734697322</v>
          </cell>
          <cell r="T114">
            <v>22475.23809898123</v>
          </cell>
          <cell r="U114">
            <v>22475.23809898123</v>
          </cell>
          <cell r="V114">
            <v>4504.6829080299594</v>
          </cell>
          <cell r="W114">
            <v>19144.902359127325</v>
          </cell>
          <cell r="X114">
            <v>4763.5203425913487</v>
          </cell>
          <cell r="Y114">
            <v>19054.081370365395</v>
          </cell>
          <cell r="Z114">
            <v>4690.0603058054012</v>
          </cell>
          <cell r="AA114">
            <v>21105.271376124307</v>
          </cell>
          <cell r="AB114">
            <v>4362.3039015579179</v>
          </cell>
          <cell r="AC114">
            <v>25083.247433958029</v>
          </cell>
          <cell r="AD114">
            <v>4397.6211492863313</v>
          </cell>
        </row>
        <row r="115">
          <cell r="C115" t="str">
            <v>Other Expenses ( W.P.P.F.)</v>
          </cell>
          <cell r="E115">
            <v>38594.360217718313</v>
          </cell>
          <cell r="F115">
            <v>212268.98119745072</v>
          </cell>
          <cell r="G115">
            <v>47613.187704716955</v>
          </cell>
          <cell r="H115">
            <v>214259.34467122628</v>
          </cell>
          <cell r="I115">
            <v>44517.057793841581</v>
          </cell>
          <cell r="J115">
            <v>189197.49562382672</v>
          </cell>
          <cell r="K115">
            <v>51061.890025056593</v>
          </cell>
          <cell r="L115">
            <v>217013.03260649054</v>
          </cell>
          <cell r="M115">
            <v>34790.741214850859</v>
          </cell>
          <cell r="N115">
            <v>156558.33546682887</v>
          </cell>
          <cell r="O115">
            <v>33909.885185439627</v>
          </cell>
          <cell r="P115">
            <v>194981.83981627785</v>
          </cell>
          <cell r="Q115">
            <v>47788.26335373053</v>
          </cell>
          <cell r="R115">
            <v>250888.38260708528</v>
          </cell>
          <cell r="S115">
            <v>33263.00168298481</v>
          </cell>
          <cell r="T115">
            <v>157999.25799417787</v>
          </cell>
          <cell r="U115">
            <v>157999.25799417787</v>
          </cell>
          <cell r="V115">
            <v>41036.241087022841</v>
          </cell>
          <cell r="W115">
            <v>174404.02461984707</v>
          </cell>
          <cell r="X115">
            <v>44164.229973041547</v>
          </cell>
          <cell r="Y115">
            <v>176656.91989216622</v>
          </cell>
          <cell r="Z115">
            <v>36284.621652321657</v>
          </cell>
          <cell r="AA115">
            <v>163280.79743544746</v>
          </cell>
          <cell r="AB115">
            <v>37263.762594546402</v>
          </cell>
          <cell r="AC115">
            <v>214266.63491864182</v>
          </cell>
          <cell r="AD115">
            <v>40449.372389986151</v>
          </cell>
        </row>
        <row r="116">
          <cell r="C116" t="str">
            <v>Workers Welfare Fund</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row>
        <row r="117">
          <cell r="E117">
            <v>284035.67600653035</v>
          </cell>
          <cell r="F117">
            <v>994124.86602285621</v>
          </cell>
          <cell r="G117">
            <v>272959.57984161226</v>
          </cell>
          <cell r="H117">
            <v>818878.73952483677</v>
          </cell>
          <cell r="I117">
            <v>350685.39523141406</v>
          </cell>
          <cell r="J117">
            <v>1052056.1856942421</v>
          </cell>
          <cell r="K117">
            <v>340338.74001792585</v>
          </cell>
          <cell r="L117">
            <v>1021016.2200537776</v>
          </cell>
          <cell r="M117">
            <v>408104.16271109361</v>
          </cell>
          <cell r="N117">
            <v>1224312.4881332808</v>
          </cell>
          <cell r="O117">
            <v>294151.18280635553</v>
          </cell>
          <cell r="P117">
            <v>1029529.1398222443</v>
          </cell>
          <cell r="Q117">
            <v>254838.32788890277</v>
          </cell>
          <cell r="R117">
            <v>828224.56563893403</v>
          </cell>
          <cell r="S117">
            <v>353692.34456899669</v>
          </cell>
          <cell r="T117">
            <v>1149500.1198492392</v>
          </cell>
          <cell r="U117">
            <v>1149500.1198492392</v>
          </cell>
          <cell r="V117">
            <v>357393.98749271751</v>
          </cell>
          <cell r="W117">
            <v>1072181.9624781525</v>
          </cell>
          <cell r="X117">
            <v>311872.94642607443</v>
          </cell>
          <cell r="Y117">
            <v>857650.60267170472</v>
          </cell>
          <cell r="Z117">
            <v>405207.35704197729</v>
          </cell>
          <cell r="AA117">
            <v>1215622.0711259318</v>
          </cell>
          <cell r="AB117">
            <v>285985.5329034531</v>
          </cell>
          <cell r="AC117">
            <v>1644416.8141948555</v>
          </cell>
          <cell r="AD117">
            <v>322099.92519350135</v>
          </cell>
        </row>
        <row r="118">
          <cell r="C118" t="str">
            <v>Operating Profit</v>
          </cell>
          <cell r="E118">
            <v>1006020.0196456434</v>
          </cell>
          <cell r="F118">
            <v>3371146.2209336655</v>
          </cell>
          <cell r="G118">
            <v>1017096.1158105615</v>
          </cell>
          <cell r="H118">
            <v>3051288.3474316848</v>
          </cell>
          <cell r="I118">
            <v>939370.30042075971</v>
          </cell>
          <cell r="J118">
            <v>2818110.9012622791</v>
          </cell>
          <cell r="K118">
            <v>881688.95563424798</v>
          </cell>
          <cell r="L118">
            <v>2645066.8669027439</v>
          </cell>
          <cell r="M118">
            <v>813923.53294108016</v>
          </cell>
          <cell r="N118">
            <v>2441770.5988232405</v>
          </cell>
          <cell r="O118">
            <v>927876.51284581842</v>
          </cell>
          <cell r="P118">
            <v>2995601.9471342773</v>
          </cell>
          <cell r="Q118">
            <v>967189.36776327109</v>
          </cell>
          <cell r="R118">
            <v>3017382.5213175877</v>
          </cell>
          <cell r="S118">
            <v>868335.35108317714</v>
          </cell>
          <cell r="T118">
            <v>2696106.967107282</v>
          </cell>
          <cell r="U118">
            <v>2696106.967107282</v>
          </cell>
          <cell r="V118">
            <v>864633.70815945638</v>
          </cell>
          <cell r="W118">
            <v>2593901.124478369</v>
          </cell>
          <cell r="X118">
            <v>910154.74922609935</v>
          </cell>
          <cell r="Y118">
            <v>2628908.4842848168</v>
          </cell>
          <cell r="Z118">
            <v>816820.33861019649</v>
          </cell>
          <cell r="AA118">
            <v>2450461.0158305895</v>
          </cell>
          <cell r="AB118">
            <v>936042.16274872073</v>
          </cell>
          <cell r="AC118">
            <v>5743748.316239926</v>
          </cell>
          <cell r="AD118">
            <v>1064300.64002389</v>
          </cell>
        </row>
        <row r="119">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row>
        <row r="120">
          <cell r="C120" t="str">
            <v>Other Income</v>
          </cell>
          <cell r="E120">
            <v>71008.919001632588</v>
          </cell>
          <cell r="F120">
            <v>355044.59500816296</v>
          </cell>
          <cell r="G120">
            <v>68239.894960403064</v>
          </cell>
          <cell r="H120">
            <v>204719.68488120919</v>
          </cell>
          <cell r="I120">
            <v>87671.348807853516</v>
          </cell>
          <cell r="J120">
            <v>263014.04642356053</v>
          </cell>
          <cell r="K120">
            <v>85084.685004481464</v>
          </cell>
          <cell r="L120">
            <v>255254.05501344439</v>
          </cell>
          <cell r="M120">
            <v>102026.0406777734</v>
          </cell>
          <cell r="N120">
            <v>306078.12203332019</v>
          </cell>
          <cell r="O120">
            <v>73537.795701588882</v>
          </cell>
          <cell r="P120">
            <v>367688.97850794438</v>
          </cell>
          <cell r="Q120">
            <v>63709.581972225693</v>
          </cell>
          <cell r="R120">
            <v>254838.32788890277</v>
          </cell>
          <cell r="S120">
            <v>88423.086142249173</v>
          </cell>
          <cell r="T120">
            <v>353692.34456899669</v>
          </cell>
          <cell r="U120">
            <v>353692.34456899669</v>
          </cell>
          <cell r="V120">
            <v>89348.496873179378</v>
          </cell>
          <cell r="W120">
            <v>268045.49061953812</v>
          </cell>
          <cell r="X120">
            <v>77968.236606518607</v>
          </cell>
          <cell r="Y120">
            <v>155936.47321303721</v>
          </cell>
          <cell r="Z120">
            <v>101301.83926049432</v>
          </cell>
          <cell r="AA120">
            <v>303905.51778148295</v>
          </cell>
          <cell r="AB120">
            <v>71496.383225863276</v>
          </cell>
          <cell r="AC120">
            <v>357481.91612931638</v>
          </cell>
          <cell r="AD120">
            <v>0</v>
          </cell>
        </row>
        <row r="121">
          <cell r="C121" t="str">
            <v>H.D</v>
          </cell>
          <cell r="E121">
            <v>61408.914285714287</v>
          </cell>
          <cell r="F121">
            <v>337749.02857142856</v>
          </cell>
          <cell r="G121">
            <v>55216.516129032258</v>
          </cell>
          <cell r="H121">
            <v>248474.32258064515</v>
          </cell>
          <cell r="I121">
            <v>67728</v>
          </cell>
          <cell r="J121">
            <v>287844</v>
          </cell>
          <cell r="K121">
            <v>1270059.7333333334</v>
          </cell>
          <cell r="L121">
            <v>5397753.8666666662</v>
          </cell>
          <cell r="M121">
            <v>1237157.1612903227</v>
          </cell>
          <cell r="N121">
            <v>5567207.2258064523</v>
          </cell>
          <cell r="O121">
            <v>1056812.888888889</v>
          </cell>
          <cell r="P121">
            <v>6076674.111111111</v>
          </cell>
          <cell r="Q121">
            <v>291058.28571428574</v>
          </cell>
          <cell r="R121">
            <v>1528056</v>
          </cell>
          <cell r="S121">
            <v>59351</v>
          </cell>
          <cell r="T121">
            <v>281917.25</v>
          </cell>
          <cell r="U121">
            <v>281917.25</v>
          </cell>
          <cell r="V121">
            <v>76010.133333333331</v>
          </cell>
          <cell r="W121">
            <v>323043.06666666659</v>
          </cell>
          <cell r="X121">
            <v>59024.551724137928</v>
          </cell>
          <cell r="Y121">
            <v>236098.20689655168</v>
          </cell>
          <cell r="Z121">
            <v>61265.548387096773</v>
          </cell>
          <cell r="AA121">
            <v>275694.96774193551</v>
          </cell>
          <cell r="AB121">
            <v>54914.594594594593</v>
          </cell>
          <cell r="AC121">
            <v>315758.91891891893</v>
          </cell>
          <cell r="AD121">
            <v>365417.96110316378</v>
          </cell>
        </row>
        <row r="122">
          <cell r="C122" t="str">
            <v>Others</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row>
        <row r="123">
          <cell r="E123">
            <v>61408.914285714287</v>
          </cell>
          <cell r="F123">
            <v>337749.02857142856</v>
          </cell>
          <cell r="G123">
            <v>55216.516129032258</v>
          </cell>
          <cell r="H123">
            <v>248474.32258064515</v>
          </cell>
          <cell r="I123">
            <v>67728</v>
          </cell>
          <cell r="J123">
            <v>287844</v>
          </cell>
          <cell r="K123">
            <v>1270059.7333333334</v>
          </cell>
          <cell r="L123">
            <v>5397753.8666666662</v>
          </cell>
          <cell r="M123">
            <v>1237157.1612903227</v>
          </cell>
          <cell r="N123">
            <v>5567207.2258064523</v>
          </cell>
          <cell r="O123">
            <v>1056812.888888889</v>
          </cell>
          <cell r="P123">
            <v>6076674.111111111</v>
          </cell>
          <cell r="Q123">
            <v>291058.28571428574</v>
          </cell>
          <cell r="R123">
            <v>1528056</v>
          </cell>
          <cell r="S123">
            <v>59351</v>
          </cell>
          <cell r="T123">
            <v>281917.25</v>
          </cell>
          <cell r="U123">
            <v>281917.25</v>
          </cell>
          <cell r="V123">
            <v>76010.133333333331</v>
          </cell>
          <cell r="W123">
            <v>323043.06666666659</v>
          </cell>
          <cell r="X123">
            <v>59024.551724137928</v>
          </cell>
          <cell r="Y123">
            <v>236098.20689655168</v>
          </cell>
          <cell r="Z123">
            <v>61265.548387096773</v>
          </cell>
          <cell r="AA123">
            <v>275694.96774193551</v>
          </cell>
          <cell r="AB123">
            <v>54914.594594594593</v>
          </cell>
          <cell r="AC123">
            <v>315758.91891891893</v>
          </cell>
          <cell r="AD123">
            <v>365417.96110316378</v>
          </cell>
        </row>
        <row r="124">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row>
        <row r="125">
          <cell r="C125" t="str">
            <v>Profit before tax</v>
          </cell>
          <cell r="E125">
            <v>1067428.9339313577</v>
          </cell>
          <cell r="F125">
            <v>3586077.4209336652</v>
          </cell>
          <cell r="G125">
            <v>1072312.6319395937</v>
          </cell>
          <cell r="H125">
            <v>3216937.8958187811</v>
          </cell>
          <cell r="I125">
            <v>1007098.3004207597</v>
          </cell>
          <cell r="J125">
            <v>3021294.9012622791</v>
          </cell>
          <cell r="K125">
            <v>2151748.6889675814</v>
          </cell>
          <cell r="L125">
            <v>6455246.0669027437</v>
          </cell>
          <cell r="M125">
            <v>2051080.6942314031</v>
          </cell>
          <cell r="N125">
            <v>6153242.0826942082</v>
          </cell>
          <cell r="O125">
            <v>1984689.4017347074</v>
          </cell>
          <cell r="P125">
            <v>6694447.0582453888</v>
          </cell>
          <cell r="Q125">
            <v>1258247.6534775568</v>
          </cell>
          <cell r="R125">
            <v>3963321.9498890163</v>
          </cell>
          <cell r="S125">
            <v>927686.35108317714</v>
          </cell>
          <cell r="T125">
            <v>2888997.717107282</v>
          </cell>
          <cell r="U125">
            <v>2888997.717107282</v>
          </cell>
          <cell r="V125">
            <v>940643.84149278956</v>
          </cell>
          <cell r="W125">
            <v>2821931.5244783685</v>
          </cell>
          <cell r="X125">
            <v>969179.30095023732</v>
          </cell>
          <cell r="Y125">
            <v>2791226.001526196</v>
          </cell>
          <cell r="Z125">
            <v>878085.88699729322</v>
          </cell>
          <cell r="AA125">
            <v>2634257.6609918801</v>
          </cell>
          <cell r="AB125">
            <v>990956.75734331529</v>
          </cell>
          <cell r="AC125">
            <v>6059507.2351588439</v>
          </cell>
          <cell r="AD125">
            <v>1429718.6011270538</v>
          </cell>
        </row>
        <row r="126">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row>
        <row r="127">
          <cell r="C127" t="str">
            <v>Taxation</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row>
        <row r="128">
          <cell r="C128" t="str">
            <v>Presumptive</v>
          </cell>
          <cell r="E128">
            <v>360967</v>
          </cell>
          <cell r="F128">
            <v>1893449</v>
          </cell>
          <cell r="G128">
            <v>360967</v>
          </cell>
          <cell r="H128">
            <v>1505751</v>
          </cell>
          <cell r="I128">
            <v>360967</v>
          </cell>
          <cell r="J128">
            <v>1406286</v>
          </cell>
          <cell r="K128">
            <v>360967</v>
          </cell>
          <cell r="L128">
            <v>1406286</v>
          </cell>
          <cell r="M128">
            <v>360967</v>
          </cell>
          <cell r="N128">
            <v>1505751</v>
          </cell>
          <cell r="O128">
            <v>360967</v>
          </cell>
          <cell r="P128">
            <v>1992914</v>
          </cell>
          <cell r="Q128">
            <v>360967</v>
          </cell>
          <cell r="R128">
            <v>1799065</v>
          </cell>
          <cell r="S128">
            <v>360967</v>
          </cell>
          <cell r="T128">
            <v>1600135</v>
          </cell>
          <cell r="U128">
            <v>1600135</v>
          </cell>
          <cell r="V128">
            <v>360967</v>
          </cell>
          <cell r="W128">
            <v>1406286</v>
          </cell>
          <cell r="X128">
            <v>360967</v>
          </cell>
          <cell r="Y128">
            <v>1311902</v>
          </cell>
          <cell r="Z128">
            <v>360967</v>
          </cell>
          <cell r="AA128">
            <v>1505751</v>
          </cell>
          <cell r="AB128">
            <v>360967</v>
          </cell>
          <cell r="AC128">
            <v>1992914</v>
          </cell>
          <cell r="AD128">
            <v>360967</v>
          </cell>
          <cell r="AG128">
            <v>19326490</v>
          </cell>
        </row>
        <row r="129">
          <cell r="C129" t="str">
            <v>Others</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row>
        <row r="130">
          <cell r="E130">
            <v>360967</v>
          </cell>
          <cell r="F130">
            <v>1271669</v>
          </cell>
          <cell r="G130">
            <v>360967</v>
          </cell>
          <cell r="H130">
            <v>1082901</v>
          </cell>
          <cell r="I130">
            <v>360967</v>
          </cell>
          <cell r="J130">
            <v>1082901</v>
          </cell>
          <cell r="K130">
            <v>360967</v>
          </cell>
          <cell r="L130">
            <v>1082901</v>
          </cell>
          <cell r="M130">
            <v>360967</v>
          </cell>
          <cell r="N130">
            <v>1082901</v>
          </cell>
          <cell r="O130">
            <v>360967</v>
          </cell>
          <cell r="P130">
            <v>1271669</v>
          </cell>
          <cell r="Q130">
            <v>360967</v>
          </cell>
          <cell r="R130">
            <v>1177285</v>
          </cell>
          <cell r="S130">
            <v>360967</v>
          </cell>
          <cell r="T130">
            <v>1177285</v>
          </cell>
          <cell r="U130">
            <v>1177285</v>
          </cell>
          <cell r="V130">
            <v>360967</v>
          </cell>
          <cell r="W130">
            <v>1082901</v>
          </cell>
          <cell r="X130">
            <v>360967</v>
          </cell>
          <cell r="Y130">
            <v>988517</v>
          </cell>
          <cell r="Z130">
            <v>360967</v>
          </cell>
          <cell r="AA130">
            <v>1082901</v>
          </cell>
          <cell r="AB130">
            <v>360967</v>
          </cell>
          <cell r="AC130">
            <v>1992914</v>
          </cell>
          <cell r="AD130">
            <v>360967</v>
          </cell>
        </row>
        <row r="131">
          <cell r="C131" t="str">
            <v>Net Profit after taxation</v>
          </cell>
          <cell r="E131">
            <v>706461.93393135769</v>
          </cell>
          <cell r="F131">
            <v>2314408.4209336652</v>
          </cell>
          <cell r="G131">
            <v>711345.6319395937</v>
          </cell>
          <cell r="H131">
            <v>2134036.8958187811</v>
          </cell>
          <cell r="I131">
            <v>646131.30042075971</v>
          </cell>
          <cell r="J131">
            <v>1938393.9012622791</v>
          </cell>
          <cell r="K131">
            <v>1790781.6889675814</v>
          </cell>
          <cell r="L131">
            <v>5372345.0669027437</v>
          </cell>
          <cell r="M131">
            <v>1690113.6942314031</v>
          </cell>
          <cell r="N131">
            <v>5070341.0826942082</v>
          </cell>
          <cell r="O131">
            <v>1623722.4017347074</v>
          </cell>
          <cell r="P131">
            <v>5422778.0582453888</v>
          </cell>
          <cell r="Q131">
            <v>897280.65347755677</v>
          </cell>
          <cell r="R131">
            <v>2786036.9498890163</v>
          </cell>
          <cell r="S131">
            <v>566719.35108317714</v>
          </cell>
          <cell r="T131">
            <v>1711712.7171072823</v>
          </cell>
          <cell r="U131">
            <v>1711712.7171072823</v>
          </cell>
          <cell r="V131">
            <v>579676.84149278956</v>
          </cell>
          <cell r="W131">
            <v>1739030.5244783685</v>
          </cell>
          <cell r="X131">
            <v>608212.30095023732</v>
          </cell>
          <cell r="Y131">
            <v>1802709.001526196</v>
          </cell>
          <cell r="Z131">
            <v>517118.88699729322</v>
          </cell>
          <cell r="AA131">
            <v>1551356.6609918799</v>
          </cell>
          <cell r="AB131">
            <v>629989.75734331529</v>
          </cell>
          <cell r="AC131">
            <v>4066593.2351588449</v>
          </cell>
          <cell r="AD131">
            <v>1068751.6011270538</v>
          </cell>
        </row>
        <row r="132">
          <cell r="Y132" t="str">
            <v>Hiace Commuter</v>
          </cell>
        </row>
        <row r="133">
          <cell r="E133">
            <v>913</v>
          </cell>
          <cell r="G133">
            <v>944</v>
          </cell>
          <cell r="I133">
            <v>975</v>
          </cell>
          <cell r="K133">
            <v>1006</v>
          </cell>
          <cell r="M133">
            <v>1037</v>
          </cell>
          <cell r="O133">
            <v>1068</v>
          </cell>
          <cell r="Q133">
            <v>1099</v>
          </cell>
          <cell r="S133">
            <v>1130</v>
          </cell>
          <cell r="V133">
            <v>1161</v>
          </cell>
          <cell r="X133">
            <v>1192</v>
          </cell>
          <cell r="Z133">
            <v>1223</v>
          </cell>
          <cell r="AB133">
            <v>1254</v>
          </cell>
          <cell r="AD133" t="str">
            <v>Yearly</v>
          </cell>
        </row>
        <row r="134">
          <cell r="C134" t="str">
            <v>Hiace Commuter</v>
          </cell>
          <cell r="E134" t="str">
            <v>Per Unit</v>
          </cell>
          <cell r="F134" t="str">
            <v>Total</v>
          </cell>
          <cell r="G134" t="str">
            <v>Per Unit</v>
          </cell>
          <cell r="H134" t="str">
            <v>Total</v>
          </cell>
          <cell r="I134" t="str">
            <v>Per Unit</v>
          </cell>
          <cell r="J134" t="str">
            <v>Total</v>
          </cell>
          <cell r="K134" t="str">
            <v>Per Unit</v>
          </cell>
          <cell r="L134" t="str">
            <v>Total</v>
          </cell>
          <cell r="M134" t="str">
            <v>Per Unit</v>
          </cell>
          <cell r="N134" t="str">
            <v>Total</v>
          </cell>
          <cell r="O134" t="str">
            <v>Per Unit</v>
          </cell>
          <cell r="P134" t="str">
            <v>Total</v>
          </cell>
          <cell r="Q134" t="str">
            <v>Per Unit</v>
          </cell>
          <cell r="R134" t="str">
            <v>Total</v>
          </cell>
          <cell r="S134" t="str">
            <v>Per Unit</v>
          </cell>
          <cell r="U134" t="str">
            <v>Total</v>
          </cell>
          <cell r="V134" t="str">
            <v>Per Unit</v>
          </cell>
          <cell r="W134" t="str">
            <v>Total</v>
          </cell>
          <cell r="X134" t="str">
            <v>Per Unit</v>
          </cell>
          <cell r="Y134" t="str">
            <v>Total</v>
          </cell>
          <cell r="Z134" t="str">
            <v>Per Unit</v>
          </cell>
          <cell r="AA134" t="str">
            <v>Total</v>
          </cell>
          <cell r="AB134" t="str">
            <v>Per Unit</v>
          </cell>
          <cell r="AC134" t="str">
            <v>Total</v>
          </cell>
          <cell r="AD134" t="str">
            <v>Average</v>
          </cell>
        </row>
        <row r="136">
          <cell r="C136" t="str">
            <v>Sales Units</v>
          </cell>
          <cell r="E136">
            <v>10</v>
          </cell>
          <cell r="F136">
            <v>10</v>
          </cell>
          <cell r="G136">
            <v>10</v>
          </cell>
          <cell r="H136">
            <v>10</v>
          </cell>
          <cell r="I136">
            <v>10</v>
          </cell>
          <cell r="J136">
            <v>10</v>
          </cell>
          <cell r="K136">
            <v>10</v>
          </cell>
          <cell r="L136">
            <v>10</v>
          </cell>
          <cell r="M136">
            <v>10</v>
          </cell>
          <cell r="N136">
            <v>10</v>
          </cell>
          <cell r="O136">
            <v>10</v>
          </cell>
          <cell r="P136">
            <v>10</v>
          </cell>
          <cell r="Q136">
            <v>10</v>
          </cell>
          <cell r="R136">
            <v>10</v>
          </cell>
          <cell r="S136">
            <v>10</v>
          </cell>
          <cell r="T136">
            <v>10</v>
          </cell>
          <cell r="U136">
            <v>10</v>
          </cell>
          <cell r="V136">
            <v>10</v>
          </cell>
          <cell r="W136">
            <v>10</v>
          </cell>
          <cell r="X136">
            <v>10</v>
          </cell>
          <cell r="Y136">
            <v>10</v>
          </cell>
          <cell r="Z136">
            <v>10</v>
          </cell>
          <cell r="AA136">
            <v>10</v>
          </cell>
          <cell r="AB136">
            <v>10</v>
          </cell>
          <cell r="AC136">
            <v>10</v>
          </cell>
          <cell r="AD136">
            <v>120</v>
          </cell>
        </row>
        <row r="137">
          <cell r="U137">
            <v>0</v>
          </cell>
        </row>
        <row r="138">
          <cell r="C138" t="str">
            <v>Selling Price</v>
          </cell>
          <cell r="E138">
            <v>1580000</v>
          </cell>
          <cell r="F138">
            <v>15800000</v>
          </cell>
          <cell r="G138">
            <v>1580000</v>
          </cell>
          <cell r="H138">
            <v>15800000</v>
          </cell>
          <cell r="I138">
            <v>1580000</v>
          </cell>
          <cell r="J138">
            <v>15800000</v>
          </cell>
          <cell r="K138">
            <v>1580000</v>
          </cell>
          <cell r="L138">
            <v>15800000</v>
          </cell>
          <cell r="M138">
            <v>1580000</v>
          </cell>
          <cell r="N138">
            <v>15800000</v>
          </cell>
          <cell r="O138">
            <v>1580000</v>
          </cell>
          <cell r="P138">
            <v>15800000</v>
          </cell>
          <cell r="Q138">
            <v>1580000</v>
          </cell>
          <cell r="R138">
            <v>15800000</v>
          </cell>
          <cell r="S138">
            <v>1580000</v>
          </cell>
          <cell r="T138">
            <v>15800000</v>
          </cell>
          <cell r="U138">
            <v>15800000</v>
          </cell>
          <cell r="V138">
            <v>1580000</v>
          </cell>
          <cell r="W138">
            <v>15800000</v>
          </cell>
          <cell r="X138">
            <v>1580000</v>
          </cell>
          <cell r="Y138">
            <v>15800000</v>
          </cell>
          <cell r="Z138">
            <v>1580000</v>
          </cell>
          <cell r="AA138">
            <v>15800000</v>
          </cell>
          <cell r="AB138">
            <v>1580000</v>
          </cell>
          <cell r="AC138">
            <v>15800000</v>
          </cell>
          <cell r="AD138">
            <v>1580000</v>
          </cell>
        </row>
        <row r="139">
          <cell r="C139" t="str">
            <v>Less: Dealer commission</v>
          </cell>
          <cell r="E139">
            <v>-30000</v>
          </cell>
          <cell r="F139">
            <v>-300000</v>
          </cell>
          <cell r="G139">
            <v>-30000</v>
          </cell>
          <cell r="H139">
            <v>-300000</v>
          </cell>
          <cell r="I139">
            <v>-30000</v>
          </cell>
          <cell r="J139">
            <v>-300000</v>
          </cell>
          <cell r="K139">
            <v>-30000</v>
          </cell>
          <cell r="L139">
            <v>-300000</v>
          </cell>
          <cell r="M139">
            <v>-30000</v>
          </cell>
          <cell r="N139">
            <v>-300000</v>
          </cell>
          <cell r="O139">
            <v>-30000</v>
          </cell>
          <cell r="P139">
            <v>-300000</v>
          </cell>
          <cell r="Q139">
            <v>-30000</v>
          </cell>
          <cell r="R139">
            <v>-300000</v>
          </cell>
          <cell r="S139">
            <v>-30000</v>
          </cell>
          <cell r="T139">
            <v>-300000</v>
          </cell>
          <cell r="U139">
            <v>-300000</v>
          </cell>
          <cell r="V139">
            <v>-30000</v>
          </cell>
          <cell r="W139">
            <v>-300000</v>
          </cell>
          <cell r="X139">
            <v>-30000</v>
          </cell>
          <cell r="Y139">
            <v>-300000</v>
          </cell>
          <cell r="Z139">
            <v>-30000</v>
          </cell>
          <cell r="AA139">
            <v>-300000</v>
          </cell>
          <cell r="AB139">
            <v>-30000</v>
          </cell>
          <cell r="AC139">
            <v>-300000</v>
          </cell>
          <cell r="AD139">
            <v>-30000</v>
          </cell>
        </row>
        <row r="140">
          <cell r="C140" t="str">
            <v>Sales tax</v>
          </cell>
          <cell r="E140">
            <v>-206086.95652173914</v>
          </cell>
          <cell r="F140">
            <v>-2060869.5652173914</v>
          </cell>
          <cell r="G140">
            <v>-206086.95652173914</v>
          </cell>
          <cell r="H140">
            <v>-2060869.5652173914</v>
          </cell>
          <cell r="I140">
            <v>-206086.95652173914</v>
          </cell>
          <cell r="J140">
            <v>-2060869.5652173914</v>
          </cell>
          <cell r="K140">
            <v>-206086.95652173914</v>
          </cell>
          <cell r="L140">
            <v>-2060869.5652173914</v>
          </cell>
          <cell r="M140">
            <v>-206086.95652173914</v>
          </cell>
          <cell r="N140">
            <v>-2060869.5652173914</v>
          </cell>
          <cell r="O140">
            <v>-206086.95652173914</v>
          </cell>
          <cell r="P140">
            <v>-2060869.5652173914</v>
          </cell>
          <cell r="Q140">
            <v>-206086.95652173914</v>
          </cell>
          <cell r="R140">
            <v>-2060869.5652173914</v>
          </cell>
          <cell r="S140">
            <v>-206086.95652173914</v>
          </cell>
          <cell r="T140">
            <v>-2060869.5652173914</v>
          </cell>
          <cell r="U140">
            <v>-2060869.5652173914</v>
          </cell>
          <cell r="V140">
            <v>-206086.95652173914</v>
          </cell>
          <cell r="W140">
            <v>-2060869.5652173914</v>
          </cell>
          <cell r="X140">
            <v>-206086.95652173914</v>
          </cell>
          <cell r="Y140">
            <v>-2060869.5652173914</v>
          </cell>
          <cell r="Z140">
            <v>-206086.95652173914</v>
          </cell>
          <cell r="AA140">
            <v>-2060869.5652173914</v>
          </cell>
          <cell r="AB140">
            <v>-206086.95652173914</v>
          </cell>
          <cell r="AC140">
            <v>-2060869.5652173914</v>
          </cell>
          <cell r="AD140">
            <v>-206086.95652173911</v>
          </cell>
        </row>
        <row r="141">
          <cell r="C141" t="str">
            <v>Net Sales</v>
          </cell>
          <cell r="E141">
            <v>1343913.0434782607</v>
          </cell>
          <cell r="F141">
            <v>13439130.434782607</v>
          </cell>
          <cell r="G141">
            <v>1343913.0434782607</v>
          </cell>
          <cell r="H141">
            <v>13439130.434782607</v>
          </cell>
          <cell r="I141">
            <v>1343913.0434782607</v>
          </cell>
          <cell r="J141">
            <v>13439130.434782607</v>
          </cell>
          <cell r="K141">
            <v>1343913.0434782607</v>
          </cell>
          <cell r="L141">
            <v>13439130.434782607</v>
          </cell>
          <cell r="M141">
            <v>1343913.0434782607</v>
          </cell>
          <cell r="N141">
            <v>13439130.434782607</v>
          </cell>
          <cell r="O141">
            <v>1343913.0434782607</v>
          </cell>
          <cell r="P141">
            <v>13439130.434782607</v>
          </cell>
          <cell r="Q141">
            <v>1343913.0434782607</v>
          </cell>
          <cell r="R141">
            <v>13439130.434782607</v>
          </cell>
          <cell r="S141">
            <v>1343913.0434782607</v>
          </cell>
          <cell r="T141">
            <v>13439130.434782607</v>
          </cell>
          <cell r="U141">
            <v>13439130.434782607</v>
          </cell>
          <cell r="V141">
            <v>1343913.0434782607</v>
          </cell>
          <cell r="W141">
            <v>13439130.434782607</v>
          </cell>
          <cell r="X141">
            <v>1343913.0434782607</v>
          </cell>
          <cell r="Y141">
            <v>13439130.434782607</v>
          </cell>
          <cell r="Z141">
            <v>1343913.0434782607</v>
          </cell>
          <cell r="AA141">
            <v>13439130.434782607</v>
          </cell>
          <cell r="AB141">
            <v>1343913.0434782607</v>
          </cell>
          <cell r="AC141">
            <v>13439130.434782607</v>
          </cell>
          <cell r="AD141">
            <v>1343913.043478261</v>
          </cell>
        </row>
        <row r="142">
          <cell r="C142" t="str">
            <v>Landed cost</v>
          </cell>
          <cell r="E142">
            <v>1032844</v>
          </cell>
          <cell r="F142">
            <v>10328440</v>
          </cell>
          <cell r="G142">
            <v>1032844</v>
          </cell>
          <cell r="H142">
            <v>10328440</v>
          </cell>
          <cell r="I142">
            <v>1032844</v>
          </cell>
          <cell r="J142">
            <v>10328440</v>
          </cell>
          <cell r="K142">
            <v>1032844</v>
          </cell>
          <cell r="L142">
            <v>10328440</v>
          </cell>
          <cell r="M142">
            <v>1032844</v>
          </cell>
          <cell r="N142">
            <v>10328440</v>
          </cell>
          <cell r="O142">
            <v>1032844</v>
          </cell>
          <cell r="P142">
            <v>10328440</v>
          </cell>
          <cell r="Q142">
            <v>1032844</v>
          </cell>
          <cell r="R142">
            <v>10328440</v>
          </cell>
          <cell r="S142">
            <v>1032844</v>
          </cell>
          <cell r="T142">
            <v>10328440</v>
          </cell>
          <cell r="U142">
            <v>10328440</v>
          </cell>
          <cell r="V142">
            <v>1032844</v>
          </cell>
          <cell r="W142">
            <v>10328440</v>
          </cell>
          <cell r="X142">
            <v>1032844</v>
          </cell>
          <cell r="Y142">
            <v>10328440</v>
          </cell>
          <cell r="Z142">
            <v>1032844</v>
          </cell>
          <cell r="AA142">
            <v>10328440</v>
          </cell>
          <cell r="AB142">
            <v>1032844</v>
          </cell>
          <cell r="AC142">
            <v>10328440</v>
          </cell>
          <cell r="AD142">
            <v>1032844</v>
          </cell>
          <cell r="AF142">
            <v>123941280</v>
          </cell>
        </row>
        <row r="143">
          <cell r="C143" t="str">
            <v>Gross Profit</v>
          </cell>
          <cell r="E143">
            <v>311069.04347826075</v>
          </cell>
          <cell r="F143">
            <v>3110690.4347826075</v>
          </cell>
          <cell r="G143">
            <v>311069.04347826075</v>
          </cell>
          <cell r="H143">
            <v>3110690.4347826075</v>
          </cell>
          <cell r="I143">
            <v>311069.04347826075</v>
          </cell>
          <cell r="J143">
            <v>3110690.4347826075</v>
          </cell>
          <cell r="K143">
            <v>311069.04347826075</v>
          </cell>
          <cell r="L143">
            <v>3110690.4347826075</v>
          </cell>
          <cell r="M143">
            <v>311069.04347826075</v>
          </cell>
          <cell r="N143">
            <v>3110690.4347826075</v>
          </cell>
          <cell r="O143">
            <v>311069.04347826075</v>
          </cell>
          <cell r="P143">
            <v>3110690.4347826075</v>
          </cell>
          <cell r="Q143">
            <v>311069.04347826075</v>
          </cell>
          <cell r="R143">
            <v>3110690.4347826075</v>
          </cell>
          <cell r="S143">
            <v>311069.04347826075</v>
          </cell>
          <cell r="T143">
            <v>3110690.4347826075</v>
          </cell>
          <cell r="U143">
            <v>3110690.4347826075</v>
          </cell>
          <cell r="V143">
            <v>311069.04347826075</v>
          </cell>
          <cell r="W143">
            <v>3110690.4347826075</v>
          </cell>
          <cell r="X143">
            <v>311069.04347826075</v>
          </cell>
          <cell r="Y143">
            <v>3110690.4347826075</v>
          </cell>
          <cell r="Z143">
            <v>311069.04347826075</v>
          </cell>
          <cell r="AA143">
            <v>3110690.4347826075</v>
          </cell>
          <cell r="AB143">
            <v>311069.04347826075</v>
          </cell>
          <cell r="AC143">
            <v>3110690.4347826075</v>
          </cell>
          <cell r="AD143">
            <v>311069.04347826098</v>
          </cell>
          <cell r="AG143">
            <v>37328285.217391297</v>
          </cell>
        </row>
        <row r="144">
          <cell r="E144">
            <v>0.23146515690714972</v>
          </cell>
          <cell r="U144">
            <v>0</v>
          </cell>
        </row>
        <row r="145">
          <cell r="U145">
            <v>0</v>
          </cell>
        </row>
        <row r="146">
          <cell r="C146" t="str">
            <v>Other Expenses</v>
          </cell>
          <cell r="U146">
            <v>0</v>
          </cell>
        </row>
        <row r="147">
          <cell r="C147" t="str">
            <v>Selling Expenses</v>
          </cell>
          <cell r="E147">
            <v>15580.366396615698</v>
          </cell>
          <cell r="F147">
            <v>155803.66396615698</v>
          </cell>
          <cell r="G147">
            <v>14065.815418598198</v>
          </cell>
          <cell r="H147">
            <v>140658.15418598198</v>
          </cell>
          <cell r="I147">
            <v>13937.86149454217</v>
          </cell>
          <cell r="J147">
            <v>139378.61494542169</v>
          </cell>
          <cell r="K147">
            <v>12990.070739676898</v>
          </cell>
          <cell r="L147">
            <v>129900.70739676898</v>
          </cell>
          <cell r="M147">
            <v>17928.80038831451</v>
          </cell>
          <cell r="N147">
            <v>179288.00388314511</v>
          </cell>
          <cell r="O147">
            <v>16522.62377225871</v>
          </cell>
          <cell r="P147">
            <v>165226.2377225871</v>
          </cell>
          <cell r="Q147">
            <v>13012.379906852413</v>
          </cell>
          <cell r="R147">
            <v>130123.79906852412</v>
          </cell>
          <cell r="S147">
            <v>16957.866211611876</v>
          </cell>
          <cell r="T147">
            <v>169578.66211611876</v>
          </cell>
          <cell r="U147">
            <v>169578.66211611876</v>
          </cell>
          <cell r="V147">
            <v>15996.962658356917</v>
          </cell>
          <cell r="W147">
            <v>159969.62658356916</v>
          </cell>
          <cell r="X147">
            <v>17004.344235451234</v>
          </cell>
          <cell r="Y147">
            <v>170043.44235451234</v>
          </cell>
          <cell r="Z147">
            <v>16758.208123786724</v>
          </cell>
          <cell r="AA147">
            <v>167582.08123786724</v>
          </cell>
          <cell r="AB147">
            <v>15514.915208059225</v>
          </cell>
          <cell r="AC147">
            <v>155149.15208059223</v>
          </cell>
          <cell r="AD147">
            <v>15522.517879510382</v>
          </cell>
        </row>
        <row r="148">
          <cell r="C148" t="str">
            <v>Advertisement Expenses</v>
          </cell>
          <cell r="E148">
            <v>2405.8167555729137</v>
          </cell>
          <cell r="F148">
            <v>24058.167555729138</v>
          </cell>
          <cell r="G148">
            <v>3080.827321757934</v>
          </cell>
          <cell r="H148">
            <v>30808.273217579339</v>
          </cell>
          <cell r="I148">
            <v>23766.822379487348</v>
          </cell>
          <cell r="J148">
            <v>237668.22379487348</v>
          </cell>
          <cell r="K148">
            <v>23113.454316588311</v>
          </cell>
          <cell r="L148">
            <v>231134.54316588311</v>
          </cell>
          <cell r="M148">
            <v>25512.297842660966</v>
          </cell>
          <cell r="N148">
            <v>255122.97842660965</v>
          </cell>
          <cell r="O148">
            <v>2551.3138847595887</v>
          </cell>
          <cell r="P148">
            <v>25513.138847595888</v>
          </cell>
          <cell r="Q148">
            <v>2503.8786398437537</v>
          </cell>
          <cell r="R148">
            <v>25038.786398437536</v>
          </cell>
          <cell r="S148">
            <v>15993.121382039297</v>
          </cell>
          <cell r="T148">
            <v>159931.21382039296</v>
          </cell>
          <cell r="U148">
            <v>159931.21382039296</v>
          </cell>
          <cell r="V148">
            <v>18583.08922809346</v>
          </cell>
          <cell r="W148">
            <v>185830.89228093461</v>
          </cell>
          <cell r="X148">
            <v>2625.697960996888</v>
          </cell>
          <cell r="Y148">
            <v>26256.979609968879</v>
          </cell>
          <cell r="Z148">
            <v>28862.71016865053</v>
          </cell>
          <cell r="AA148">
            <v>288627.10168650531</v>
          </cell>
          <cell r="AB148">
            <v>3501.4226255840545</v>
          </cell>
          <cell r="AC148">
            <v>35014.226255840542</v>
          </cell>
          <cell r="AD148">
            <v>12708.371042169589</v>
          </cell>
        </row>
        <row r="149">
          <cell r="C149" t="str">
            <v>Administrative Expenses</v>
          </cell>
          <cell r="E149">
            <v>31746.041360815143</v>
          </cell>
          <cell r="F149">
            <v>317460.41360815143</v>
          </cell>
          <cell r="G149">
            <v>28660.042176505169</v>
          </cell>
          <cell r="H149">
            <v>286600.42176505167</v>
          </cell>
          <cell r="I149">
            <v>28399.32747558237</v>
          </cell>
          <cell r="J149">
            <v>283993.27475582372</v>
          </cell>
          <cell r="K149">
            <v>26468.140253189009</v>
          </cell>
          <cell r="L149">
            <v>264681.40253189008</v>
          </cell>
          <cell r="M149">
            <v>36531.133106142057</v>
          </cell>
          <cell r="N149">
            <v>365311.33106142055</v>
          </cell>
          <cell r="O149">
            <v>33665.95395197178</v>
          </cell>
          <cell r="P149">
            <v>336659.5395197178</v>
          </cell>
          <cell r="Q149">
            <v>26513.596677373815</v>
          </cell>
          <cell r="R149">
            <v>265135.96677373815</v>
          </cell>
          <cell r="S149">
            <v>34552.789609744817</v>
          </cell>
          <cell r="T149">
            <v>345527.89609744819</v>
          </cell>
          <cell r="U149">
            <v>345527.89609744819</v>
          </cell>
          <cell r="V149">
            <v>32594.884181281192</v>
          </cell>
          <cell r="W149">
            <v>325948.84181281191</v>
          </cell>
          <cell r="X149">
            <v>34647.491700158673</v>
          </cell>
          <cell r="Y149">
            <v>346474.91700158676</v>
          </cell>
          <cell r="Z149">
            <v>34145.972866622818</v>
          </cell>
          <cell r="AA149">
            <v>341459.72866622818</v>
          </cell>
          <cell r="AB149">
            <v>31612.680174939585</v>
          </cell>
          <cell r="AC149">
            <v>316126.80174939585</v>
          </cell>
          <cell r="AD149">
            <v>31628.171127860536</v>
          </cell>
        </row>
        <row r="150">
          <cell r="C150" t="str">
            <v>Depreciation (Admin. &amp; Selling )</v>
          </cell>
          <cell r="E150">
            <v>8927.9242923219663</v>
          </cell>
          <cell r="F150">
            <v>89279.242923219659</v>
          </cell>
          <cell r="G150">
            <v>8060.0501920351098</v>
          </cell>
          <cell r="H150">
            <v>80600.501920351104</v>
          </cell>
          <cell r="I150">
            <v>7986.7295192217998</v>
          </cell>
          <cell r="J150">
            <v>79867.295192217993</v>
          </cell>
          <cell r="K150">
            <v>7443.6226442616662</v>
          </cell>
          <cell r="L150">
            <v>74436.226442616666</v>
          </cell>
          <cell r="M150">
            <v>10273.633395026813</v>
          </cell>
          <cell r="N150">
            <v>102736.33395026813</v>
          </cell>
          <cell r="O150">
            <v>9467.8604080380956</v>
          </cell>
          <cell r="P150">
            <v>94678.604080380959</v>
          </cell>
          <cell r="Q150">
            <v>7456.4063330721565</v>
          </cell>
          <cell r="R150">
            <v>74564.063330721561</v>
          </cell>
          <cell r="S150">
            <v>9717.2647832904422</v>
          </cell>
          <cell r="T150">
            <v>97172.647832904418</v>
          </cell>
          <cell r="U150">
            <v>97172.647832904418</v>
          </cell>
          <cell r="V150">
            <v>9166.6439597938333</v>
          </cell>
          <cell r="W150">
            <v>91666.439597938326</v>
          </cell>
          <cell r="X150">
            <v>9743.8978076707062</v>
          </cell>
          <cell r="Y150">
            <v>97438.978076707062</v>
          </cell>
          <cell r="Z150">
            <v>9602.8559018125379</v>
          </cell>
          <cell r="AA150">
            <v>96028.559018125379</v>
          </cell>
          <cell r="AB150">
            <v>8890.4191886934896</v>
          </cell>
          <cell r="AC150">
            <v>88904.191886934888</v>
          </cell>
          <cell r="AD150">
            <v>8894.7757021032194</v>
          </cell>
        </row>
        <row r="151">
          <cell r="C151" t="str">
            <v>Financial Charges -Capital Exp.</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row>
        <row r="152">
          <cell r="C152" t="str">
            <v>Financial  Charges -Working Capital</v>
          </cell>
          <cell r="E152">
            <v>1593.5489361898781</v>
          </cell>
          <cell r="F152">
            <v>15935.489361898781</v>
          </cell>
          <cell r="G152">
            <v>1457.6240215047092</v>
          </cell>
          <cell r="H152">
            <v>14576.240215047092</v>
          </cell>
          <cell r="I152">
            <v>1446.6945190186796</v>
          </cell>
          <cell r="J152">
            <v>14466.945190186796</v>
          </cell>
          <cell r="K152">
            <v>1359.6931738041301</v>
          </cell>
          <cell r="L152">
            <v>13596.931738041301</v>
          </cell>
          <cell r="M152">
            <v>1819.174805065381</v>
          </cell>
          <cell r="N152">
            <v>18191.748050653809</v>
          </cell>
          <cell r="O152">
            <v>1683.4853438562145</v>
          </cell>
          <cell r="P152">
            <v>16834.853438562146</v>
          </cell>
          <cell r="Q152">
            <v>1343.3633567120232</v>
          </cell>
          <cell r="R152">
            <v>13433.633567120232</v>
          </cell>
          <cell r="S152">
            <v>1703.3864664491034</v>
          </cell>
          <cell r="T152">
            <v>17033.864664491033</v>
          </cell>
          <cell r="U152">
            <v>17033.864664491033</v>
          </cell>
          <cell r="V152">
            <v>1621.6858468907856</v>
          </cell>
          <cell r="W152">
            <v>16216.858468907856</v>
          </cell>
          <cell r="X152">
            <v>1714.8673233328852</v>
          </cell>
          <cell r="Y152">
            <v>17148.673233328853</v>
          </cell>
          <cell r="Z152">
            <v>1688.4217100899446</v>
          </cell>
          <cell r="AA152">
            <v>16884.217100899445</v>
          </cell>
          <cell r="AB152">
            <v>1570.4294045608508</v>
          </cell>
          <cell r="AC152">
            <v>15704.294045608509</v>
          </cell>
          <cell r="AD152">
            <v>1583.5312422895488</v>
          </cell>
        </row>
        <row r="153">
          <cell r="C153" t="str">
            <v>Other Expenses (Charity &amp; Donation)</v>
          </cell>
          <cell r="E153">
            <v>1106.6312056874151</v>
          </cell>
          <cell r="F153">
            <v>11066.312056874151</v>
          </cell>
          <cell r="G153">
            <v>1012.2389038227149</v>
          </cell>
          <cell r="H153">
            <v>10122.389038227149</v>
          </cell>
          <cell r="I153">
            <v>1004.6489715407499</v>
          </cell>
          <cell r="J153">
            <v>10046.489715407499</v>
          </cell>
          <cell r="K153">
            <v>944.23137069731274</v>
          </cell>
          <cell r="L153">
            <v>9442.3137069731274</v>
          </cell>
          <cell r="M153">
            <v>1263.3158368509594</v>
          </cell>
          <cell r="N153">
            <v>12633.158368509594</v>
          </cell>
          <cell r="O153">
            <v>1169.0870443445933</v>
          </cell>
          <cell r="P153">
            <v>11690.870443445932</v>
          </cell>
          <cell r="Q153">
            <v>932.89121993890501</v>
          </cell>
          <cell r="R153">
            <v>9328.9121993890494</v>
          </cell>
          <cell r="S153">
            <v>1182.9072683674331</v>
          </cell>
          <cell r="T153">
            <v>11829.072683674331</v>
          </cell>
          <cell r="U153">
            <v>11829.072683674331</v>
          </cell>
          <cell r="V153">
            <v>1126.1707270074899</v>
          </cell>
          <cell r="W153">
            <v>11261.707270074898</v>
          </cell>
          <cell r="X153">
            <v>1190.8800856478372</v>
          </cell>
          <cell r="Y153">
            <v>11908.800856478372</v>
          </cell>
          <cell r="Z153">
            <v>1172.5150764513503</v>
          </cell>
          <cell r="AA153">
            <v>11725.150764513503</v>
          </cell>
          <cell r="AB153">
            <v>1090.5759753894795</v>
          </cell>
          <cell r="AC153">
            <v>10905.759753894796</v>
          </cell>
          <cell r="AD153">
            <v>1099.6744738121865</v>
          </cell>
        </row>
        <row r="154">
          <cell r="C154" t="str">
            <v>Other Expenses ( W.P.P.F.)</v>
          </cell>
          <cell r="E154">
            <v>9648.5900544295782</v>
          </cell>
          <cell r="F154">
            <v>96485.900544295786</v>
          </cell>
          <cell r="G154">
            <v>11903.296926179239</v>
          </cell>
          <cell r="H154">
            <v>119032.96926179239</v>
          </cell>
          <cell r="I154">
            <v>11129.264448460395</v>
          </cell>
          <cell r="J154">
            <v>111292.64448460395</v>
          </cell>
          <cell r="K154">
            <v>12765.472506264148</v>
          </cell>
          <cell r="L154">
            <v>127654.72506264149</v>
          </cell>
          <cell r="M154">
            <v>8697.6853037127148</v>
          </cell>
          <cell r="N154">
            <v>86976.853037127148</v>
          </cell>
          <cell r="O154">
            <v>8477.4712963599068</v>
          </cell>
          <cell r="P154">
            <v>84774.712963599071</v>
          </cell>
          <cell r="Q154">
            <v>11947.065838432633</v>
          </cell>
          <cell r="R154">
            <v>119470.65838432632</v>
          </cell>
          <cell r="S154">
            <v>8315.7504207462025</v>
          </cell>
          <cell r="T154">
            <v>83157.504207462029</v>
          </cell>
          <cell r="U154">
            <v>83157.504207462029</v>
          </cell>
          <cell r="V154">
            <v>10259.06027175571</v>
          </cell>
          <cell r="W154">
            <v>102590.60271755711</v>
          </cell>
          <cell r="X154">
            <v>11041.057493260387</v>
          </cell>
          <cell r="Y154">
            <v>110410.57493260386</v>
          </cell>
          <cell r="Z154">
            <v>9071.1554130804143</v>
          </cell>
          <cell r="AA154">
            <v>90711.554130804143</v>
          </cell>
          <cell r="AB154">
            <v>9315.9406486366006</v>
          </cell>
          <cell r="AC154">
            <v>93159.406486366002</v>
          </cell>
          <cell r="AD154">
            <v>10214.317551776496</v>
          </cell>
        </row>
        <row r="155">
          <cell r="C155" t="str">
            <v>Workers Welfare Fund</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row>
        <row r="156">
          <cell r="E156">
            <v>71008.919001632588</v>
          </cell>
          <cell r="F156">
            <v>710089.19001632591</v>
          </cell>
          <cell r="G156">
            <v>68239.894960403064</v>
          </cell>
          <cell r="H156">
            <v>682398.9496040307</v>
          </cell>
          <cell r="I156">
            <v>87671.348807853516</v>
          </cell>
          <cell r="J156">
            <v>876713.48807853519</v>
          </cell>
          <cell r="K156">
            <v>85084.685004481464</v>
          </cell>
          <cell r="L156">
            <v>850846.85004481464</v>
          </cell>
          <cell r="M156">
            <v>102026.0406777734</v>
          </cell>
          <cell r="N156">
            <v>1020260.4067777341</v>
          </cell>
          <cell r="O156">
            <v>73537.795701588882</v>
          </cell>
          <cell r="P156">
            <v>735377.95701588877</v>
          </cell>
          <cell r="Q156">
            <v>63709.581972225693</v>
          </cell>
          <cell r="R156">
            <v>637095.81972225697</v>
          </cell>
          <cell r="S156">
            <v>88423.086142249173</v>
          </cell>
          <cell r="T156">
            <v>884230.86142249173</v>
          </cell>
          <cell r="U156">
            <v>884230.86142249173</v>
          </cell>
          <cell r="V156">
            <v>89348.496873179378</v>
          </cell>
          <cell r="W156">
            <v>893484.96873179381</v>
          </cell>
          <cell r="X156">
            <v>77968.236606518607</v>
          </cell>
          <cell r="Y156">
            <v>779682.3660651861</v>
          </cell>
          <cell r="Z156">
            <v>101301.83926049432</v>
          </cell>
          <cell r="AA156">
            <v>1013018.3926049432</v>
          </cell>
          <cell r="AB156">
            <v>71496.383225863276</v>
          </cell>
          <cell r="AC156">
            <v>714963.83225863276</v>
          </cell>
          <cell r="AD156">
            <v>81651.359019521959</v>
          </cell>
        </row>
        <row r="157">
          <cell r="C157" t="str">
            <v>Operating Profit</v>
          </cell>
          <cell r="E157">
            <v>240060.12447662815</v>
          </cell>
          <cell r="F157">
            <v>2400601.2447662815</v>
          </cell>
          <cell r="G157">
            <v>242829.14851785768</v>
          </cell>
          <cell r="H157">
            <v>2428291.4851785768</v>
          </cell>
          <cell r="I157">
            <v>223397.69467040722</v>
          </cell>
          <cell r="J157">
            <v>2233976.9467040719</v>
          </cell>
          <cell r="K157">
            <v>225984.35847377928</v>
          </cell>
          <cell r="L157">
            <v>2259843.5847377926</v>
          </cell>
          <cell r="M157">
            <v>209043.00280048733</v>
          </cell>
          <cell r="N157">
            <v>2090430.0280048733</v>
          </cell>
          <cell r="O157">
            <v>237531.24777667187</v>
          </cell>
          <cell r="P157">
            <v>2375312.4777667187</v>
          </cell>
          <cell r="Q157">
            <v>247359.46150603506</v>
          </cell>
          <cell r="R157">
            <v>2473594.6150603509</v>
          </cell>
          <cell r="S157">
            <v>222645.95733601158</v>
          </cell>
          <cell r="T157">
            <v>2226459.5733601158</v>
          </cell>
          <cell r="U157">
            <v>2226459.5733601158</v>
          </cell>
          <cell r="V157">
            <v>221720.54660508136</v>
          </cell>
          <cell r="W157">
            <v>2217205.4660508134</v>
          </cell>
          <cell r="X157">
            <v>233100.80687174213</v>
          </cell>
          <cell r="Y157">
            <v>2331008.068717421</v>
          </cell>
          <cell r="Z157">
            <v>209767.20421776641</v>
          </cell>
          <cell r="AA157">
            <v>2097672.0421776641</v>
          </cell>
          <cell r="AB157">
            <v>239572.66025239747</v>
          </cell>
          <cell r="AC157">
            <v>2395726.6025239746</v>
          </cell>
          <cell r="AD157">
            <v>229417.68445873901</v>
          </cell>
        </row>
        <row r="158">
          <cell r="U158">
            <v>0</v>
          </cell>
        </row>
        <row r="159">
          <cell r="C159" t="str">
            <v>Other Income</v>
          </cell>
          <cell r="U159">
            <v>0</v>
          </cell>
        </row>
        <row r="160">
          <cell r="C160" t="str">
            <v>H.D</v>
          </cell>
          <cell r="E160">
            <v>15352.228571428572</v>
          </cell>
          <cell r="F160">
            <v>153522.28571428571</v>
          </cell>
          <cell r="G160">
            <v>13804.129032258064</v>
          </cell>
          <cell r="H160">
            <v>138041.29032258064</v>
          </cell>
          <cell r="I160">
            <v>16932</v>
          </cell>
          <cell r="J160">
            <v>169320</v>
          </cell>
          <cell r="K160">
            <v>317514.93333333335</v>
          </cell>
          <cell r="L160">
            <v>3175149.3333333335</v>
          </cell>
          <cell r="M160">
            <v>309289.29032258067</v>
          </cell>
          <cell r="N160">
            <v>3092892.9032258065</v>
          </cell>
          <cell r="O160">
            <v>264203.22222222225</v>
          </cell>
          <cell r="P160">
            <v>2642032.2222222225</v>
          </cell>
          <cell r="Q160">
            <v>72764.571428571435</v>
          </cell>
          <cell r="R160">
            <v>727645.71428571432</v>
          </cell>
          <cell r="S160">
            <v>14837.75</v>
          </cell>
          <cell r="T160">
            <v>148377.5</v>
          </cell>
          <cell r="U160">
            <v>148377.5</v>
          </cell>
          <cell r="V160">
            <v>19002.533333333333</v>
          </cell>
          <cell r="W160">
            <v>190025.33333333331</v>
          </cell>
          <cell r="X160">
            <v>14756.137931034482</v>
          </cell>
          <cell r="Y160">
            <v>147561.37931034481</v>
          </cell>
          <cell r="Z160">
            <v>15316.387096774193</v>
          </cell>
          <cell r="AA160">
            <v>153163.87096774194</v>
          </cell>
          <cell r="AB160">
            <v>13728.648648648648</v>
          </cell>
          <cell r="AC160">
            <v>137286.48648648648</v>
          </cell>
          <cell r="AD160">
            <v>90625.152660015432</v>
          </cell>
        </row>
        <row r="161">
          <cell r="C161" t="str">
            <v>Others</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row>
        <row r="162">
          <cell r="E162">
            <v>15352.228571428572</v>
          </cell>
          <cell r="F162">
            <v>153522.28571428571</v>
          </cell>
          <cell r="G162">
            <v>13804.129032258064</v>
          </cell>
          <cell r="H162">
            <v>138041.29032258064</v>
          </cell>
          <cell r="I162">
            <v>16932</v>
          </cell>
          <cell r="J162">
            <v>169320</v>
          </cell>
          <cell r="K162">
            <v>317514.93333333335</v>
          </cell>
          <cell r="L162">
            <v>3175149.3333333335</v>
          </cell>
          <cell r="M162">
            <v>309289.29032258067</v>
          </cell>
          <cell r="N162">
            <v>3092892.9032258065</v>
          </cell>
          <cell r="O162">
            <v>264203.22222222225</v>
          </cell>
          <cell r="P162">
            <v>2642032.2222222225</v>
          </cell>
          <cell r="Q162">
            <v>72764.571428571435</v>
          </cell>
          <cell r="R162">
            <v>727645.71428571432</v>
          </cell>
          <cell r="S162">
            <v>14837.75</v>
          </cell>
          <cell r="T162">
            <v>148377.5</v>
          </cell>
          <cell r="U162">
            <v>148377.5</v>
          </cell>
          <cell r="V162">
            <v>19002.533333333333</v>
          </cell>
          <cell r="W162">
            <v>190025.33333333331</v>
          </cell>
          <cell r="X162">
            <v>14756.137931034482</v>
          </cell>
          <cell r="Y162">
            <v>147561.37931034481</v>
          </cell>
          <cell r="Z162">
            <v>15316.387096774193</v>
          </cell>
          <cell r="AA162">
            <v>153163.87096774194</v>
          </cell>
          <cell r="AB162">
            <v>13728.648648648648</v>
          </cell>
          <cell r="AC162">
            <v>137286.48648648648</v>
          </cell>
          <cell r="AD162">
            <v>90625.152660015432</v>
          </cell>
        </row>
        <row r="163">
          <cell r="U163">
            <v>0</v>
          </cell>
        </row>
        <row r="164">
          <cell r="C164" t="str">
            <v>Profit before tax</v>
          </cell>
          <cell r="E164">
            <v>255412.35304805671</v>
          </cell>
          <cell r="F164">
            <v>2554123.5304805674</v>
          </cell>
          <cell r="G164">
            <v>256633.27755011574</v>
          </cell>
          <cell r="H164">
            <v>2566332.7755011576</v>
          </cell>
          <cell r="I164">
            <v>240329.69467040722</v>
          </cell>
          <cell r="J164">
            <v>2403296.9467040719</v>
          </cell>
          <cell r="K164">
            <v>543499.29180711263</v>
          </cell>
          <cell r="L164">
            <v>5434992.9180711266</v>
          </cell>
          <cell r="M164">
            <v>518332.293123068</v>
          </cell>
          <cell r="N164">
            <v>5183322.9312306801</v>
          </cell>
          <cell r="O164">
            <v>501734.46999889414</v>
          </cell>
          <cell r="P164">
            <v>5017344.6999889417</v>
          </cell>
          <cell r="Q164">
            <v>320124.03293460648</v>
          </cell>
          <cell r="R164">
            <v>3201240.3293460649</v>
          </cell>
          <cell r="S164">
            <v>237483.70733601158</v>
          </cell>
          <cell r="T164">
            <v>2374837.0733601158</v>
          </cell>
          <cell r="U164">
            <v>2374837.0733601158</v>
          </cell>
          <cell r="V164">
            <v>240723.07993841468</v>
          </cell>
          <cell r="W164">
            <v>2407230.7993841469</v>
          </cell>
          <cell r="X164">
            <v>247856.94480277662</v>
          </cell>
          <cell r="Y164">
            <v>2478569.4480277663</v>
          </cell>
          <cell r="Z164">
            <v>225083.59131454059</v>
          </cell>
          <cell r="AA164">
            <v>2250835.9131454062</v>
          </cell>
          <cell r="AB164">
            <v>253301.30890104611</v>
          </cell>
          <cell r="AC164">
            <v>2533013.0890104612</v>
          </cell>
          <cell r="AD164">
            <v>320042.83711875445</v>
          </cell>
        </row>
        <row r="165">
          <cell r="U165">
            <v>0</v>
          </cell>
        </row>
        <row r="166">
          <cell r="C166" t="str">
            <v>Taxation</v>
          </cell>
          <cell r="U166">
            <v>0</v>
          </cell>
        </row>
        <row r="167">
          <cell r="C167" t="str">
            <v>Presumptive</v>
          </cell>
          <cell r="E167">
            <v>64511</v>
          </cell>
          <cell r="F167">
            <v>645110</v>
          </cell>
          <cell r="G167">
            <v>64511</v>
          </cell>
          <cell r="H167">
            <v>193533</v>
          </cell>
          <cell r="I167">
            <v>64511</v>
          </cell>
          <cell r="J167">
            <v>645110</v>
          </cell>
          <cell r="K167">
            <v>64511</v>
          </cell>
          <cell r="L167">
            <v>645110</v>
          </cell>
          <cell r="M167">
            <v>64511</v>
          </cell>
          <cell r="N167">
            <v>645110</v>
          </cell>
          <cell r="O167">
            <v>64511</v>
          </cell>
          <cell r="P167">
            <v>645110</v>
          </cell>
          <cell r="Q167">
            <v>64511</v>
          </cell>
          <cell r="R167">
            <v>645110</v>
          </cell>
          <cell r="S167">
            <v>64511</v>
          </cell>
          <cell r="T167">
            <v>645110</v>
          </cell>
          <cell r="U167">
            <v>645110</v>
          </cell>
          <cell r="V167">
            <v>64511</v>
          </cell>
          <cell r="W167">
            <v>645110</v>
          </cell>
          <cell r="X167">
            <v>64511</v>
          </cell>
          <cell r="Y167">
            <v>645110</v>
          </cell>
          <cell r="Z167">
            <v>64511</v>
          </cell>
          <cell r="AA167">
            <v>645110</v>
          </cell>
          <cell r="AB167">
            <v>64511</v>
          </cell>
          <cell r="AC167">
            <v>645110</v>
          </cell>
          <cell r="AD167">
            <v>60747.85833333333</v>
          </cell>
          <cell r="AG167">
            <v>7289743</v>
          </cell>
        </row>
        <row r="168">
          <cell r="C168" t="str">
            <v>Others</v>
          </cell>
          <cell r="U168">
            <v>0</v>
          </cell>
          <cell r="AD168">
            <v>0</v>
          </cell>
        </row>
        <row r="169">
          <cell r="E169">
            <v>64511</v>
          </cell>
          <cell r="F169">
            <v>645110</v>
          </cell>
          <cell r="G169">
            <v>64511</v>
          </cell>
          <cell r="H169">
            <v>193533</v>
          </cell>
          <cell r="I169">
            <v>64511</v>
          </cell>
          <cell r="J169">
            <v>645110</v>
          </cell>
          <cell r="K169">
            <v>64511</v>
          </cell>
          <cell r="L169">
            <v>645110</v>
          </cell>
          <cell r="M169">
            <v>64511</v>
          </cell>
          <cell r="N169">
            <v>645110</v>
          </cell>
          <cell r="O169">
            <v>64511</v>
          </cell>
          <cell r="P169">
            <v>645110</v>
          </cell>
          <cell r="Q169">
            <v>64511</v>
          </cell>
          <cell r="R169">
            <v>645110</v>
          </cell>
          <cell r="S169">
            <v>64511</v>
          </cell>
          <cell r="T169">
            <v>645110</v>
          </cell>
          <cell r="U169">
            <v>645110</v>
          </cell>
          <cell r="V169">
            <v>64511</v>
          </cell>
          <cell r="W169">
            <v>645110</v>
          </cell>
          <cell r="X169">
            <v>64511</v>
          </cell>
          <cell r="Y169">
            <v>645110</v>
          </cell>
          <cell r="Z169">
            <v>64511</v>
          </cell>
          <cell r="AA169">
            <v>645110</v>
          </cell>
          <cell r="AB169">
            <v>64511</v>
          </cell>
          <cell r="AC169">
            <v>645110</v>
          </cell>
          <cell r="AD169">
            <v>60747.85833333333</v>
          </cell>
        </row>
        <row r="170">
          <cell r="U170">
            <v>0</v>
          </cell>
        </row>
        <row r="171">
          <cell r="C171" t="str">
            <v>Net Profit after taxation</v>
          </cell>
          <cell r="E171">
            <v>190901.35304805671</v>
          </cell>
          <cell r="F171">
            <v>1909013.5304805674</v>
          </cell>
          <cell r="G171">
            <v>192122.27755011574</v>
          </cell>
          <cell r="H171">
            <v>2372799.7755011576</v>
          </cell>
          <cell r="I171">
            <v>175818.69467040722</v>
          </cell>
          <cell r="J171">
            <v>1758186.9467040719</v>
          </cell>
          <cell r="K171">
            <v>478988.29180711263</v>
          </cell>
          <cell r="L171">
            <v>4789882.9180711266</v>
          </cell>
          <cell r="M171">
            <v>453821.293123068</v>
          </cell>
          <cell r="N171">
            <v>4538212.9312306801</v>
          </cell>
          <cell r="O171">
            <v>437223.46999889414</v>
          </cell>
          <cell r="P171">
            <v>4372234.6999889417</v>
          </cell>
          <cell r="Q171">
            <v>255613.03293460648</v>
          </cell>
          <cell r="R171">
            <v>2556130.3293460649</v>
          </cell>
          <cell r="S171">
            <v>172972.70733601158</v>
          </cell>
          <cell r="T171">
            <v>1729727.0733601158</v>
          </cell>
          <cell r="U171">
            <v>1729727.0733601158</v>
          </cell>
          <cell r="V171">
            <v>176212.07993841468</v>
          </cell>
          <cell r="W171">
            <v>1762120.7993841469</v>
          </cell>
          <cell r="X171">
            <v>183345.94480277662</v>
          </cell>
          <cell r="Y171">
            <v>1833459.4480277663</v>
          </cell>
          <cell r="Z171">
            <v>160572.59131454059</v>
          </cell>
          <cell r="AA171">
            <v>1605725.9131454062</v>
          </cell>
          <cell r="AB171">
            <v>188790.30890104611</v>
          </cell>
          <cell r="AC171">
            <v>1887903.0890104612</v>
          </cell>
          <cell r="AD171">
            <v>259294.97878542112</v>
          </cell>
        </row>
        <row r="172">
          <cell r="Y172" t="str">
            <v>Hiace Panel Van</v>
          </cell>
        </row>
        <row r="173">
          <cell r="C173" t="str">
            <v>Hiace Panel Van</v>
          </cell>
          <cell r="E173">
            <v>36342</v>
          </cell>
          <cell r="F173" t="str">
            <v>Total</v>
          </cell>
          <cell r="G173">
            <v>36373</v>
          </cell>
          <cell r="H173" t="str">
            <v>Total</v>
          </cell>
          <cell r="I173">
            <v>36404</v>
          </cell>
          <cell r="J173" t="str">
            <v>Total</v>
          </cell>
          <cell r="K173">
            <v>36435</v>
          </cell>
          <cell r="L173" t="str">
            <v>Total</v>
          </cell>
          <cell r="M173">
            <v>36466</v>
          </cell>
          <cell r="N173" t="str">
            <v>Total</v>
          </cell>
          <cell r="O173">
            <v>36497</v>
          </cell>
          <cell r="P173" t="str">
            <v>Total</v>
          </cell>
          <cell r="Q173">
            <v>36528</v>
          </cell>
          <cell r="R173" t="str">
            <v>Total</v>
          </cell>
          <cell r="S173">
            <v>36559</v>
          </cell>
          <cell r="U173" t="str">
            <v>Total</v>
          </cell>
          <cell r="V173">
            <v>36590</v>
          </cell>
          <cell r="W173" t="str">
            <v>Total</v>
          </cell>
          <cell r="X173">
            <v>36621</v>
          </cell>
          <cell r="Y173" t="str">
            <v>Total</v>
          </cell>
          <cell r="Z173">
            <v>36652</v>
          </cell>
          <cell r="AA173" t="str">
            <v>Total</v>
          </cell>
          <cell r="AB173">
            <v>36683</v>
          </cell>
          <cell r="AC173" t="str">
            <v>Total</v>
          </cell>
          <cell r="AD173" t="str">
            <v>Yearly Avg</v>
          </cell>
        </row>
        <row r="175">
          <cell r="C175" t="str">
            <v>Sales Units</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V175">
            <v>0</v>
          </cell>
          <cell r="W175">
            <v>0</v>
          </cell>
          <cell r="X175">
            <v>0</v>
          </cell>
          <cell r="Y175">
            <v>0</v>
          </cell>
          <cell r="Z175">
            <v>0</v>
          </cell>
          <cell r="AA175">
            <v>0</v>
          </cell>
          <cell r="AB175">
            <v>0</v>
          </cell>
          <cell r="AC175">
            <v>0</v>
          </cell>
          <cell r="AD175">
            <v>0</v>
          </cell>
        </row>
        <row r="176">
          <cell r="U176">
            <v>0</v>
          </cell>
        </row>
        <row r="177">
          <cell r="C177" t="str">
            <v>Selling Price</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U177">
            <v>0</v>
          </cell>
          <cell r="V177">
            <v>0</v>
          </cell>
          <cell r="W177">
            <v>0</v>
          </cell>
          <cell r="X177">
            <v>0</v>
          </cell>
          <cell r="Y177">
            <v>0</v>
          </cell>
          <cell r="Z177">
            <v>0</v>
          </cell>
          <cell r="AA177">
            <v>0</v>
          </cell>
          <cell r="AB177">
            <v>0</v>
          </cell>
          <cell r="AC177">
            <v>0</v>
          </cell>
          <cell r="AD177" t="e">
            <v>#DIV/0!</v>
          </cell>
        </row>
        <row r="178">
          <cell r="C178" t="str">
            <v>Less: Dealer commission</v>
          </cell>
          <cell r="E178">
            <v>-30000</v>
          </cell>
          <cell r="F178">
            <v>0</v>
          </cell>
          <cell r="G178">
            <v>-30000</v>
          </cell>
          <cell r="H178">
            <v>0</v>
          </cell>
          <cell r="I178">
            <v>-30000</v>
          </cell>
          <cell r="J178">
            <v>0</v>
          </cell>
          <cell r="K178">
            <v>-30000</v>
          </cell>
          <cell r="L178">
            <v>0</v>
          </cell>
          <cell r="M178">
            <v>-30000</v>
          </cell>
          <cell r="N178">
            <v>0</v>
          </cell>
          <cell r="O178">
            <v>-30000</v>
          </cell>
          <cell r="P178">
            <v>0</v>
          </cell>
          <cell r="Q178">
            <v>-30000</v>
          </cell>
          <cell r="R178">
            <v>0</v>
          </cell>
          <cell r="S178">
            <v>-30000</v>
          </cell>
          <cell r="U178">
            <v>0</v>
          </cell>
          <cell r="V178">
            <v>-30000</v>
          </cell>
          <cell r="W178">
            <v>0</v>
          </cell>
          <cell r="X178">
            <v>-30000</v>
          </cell>
          <cell r="Y178">
            <v>0</v>
          </cell>
          <cell r="Z178">
            <v>-30000</v>
          </cell>
          <cell r="AA178">
            <v>0</v>
          </cell>
          <cell r="AB178">
            <v>-30000</v>
          </cell>
          <cell r="AC178">
            <v>0</v>
          </cell>
          <cell r="AD178" t="e">
            <v>#DIV/0!</v>
          </cell>
        </row>
        <row r="179">
          <cell r="C179" t="str">
            <v xml:space="preserve">  Sales tax</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U179">
            <v>0</v>
          </cell>
          <cell r="V179">
            <v>0</v>
          </cell>
          <cell r="W179">
            <v>0</v>
          </cell>
          <cell r="X179">
            <v>0</v>
          </cell>
          <cell r="Y179">
            <v>0</v>
          </cell>
          <cell r="Z179">
            <v>0</v>
          </cell>
          <cell r="AA179">
            <v>0</v>
          </cell>
          <cell r="AB179">
            <v>0</v>
          </cell>
          <cell r="AC179">
            <v>0</v>
          </cell>
          <cell r="AD179" t="e">
            <v>#DIV/0!</v>
          </cell>
        </row>
        <row r="180">
          <cell r="C180" t="str">
            <v>Net Sales</v>
          </cell>
          <cell r="E180">
            <v>-30000</v>
          </cell>
          <cell r="F180">
            <v>0</v>
          </cell>
          <cell r="G180">
            <v>-30000</v>
          </cell>
          <cell r="H180">
            <v>0</v>
          </cell>
          <cell r="I180">
            <v>-30000</v>
          </cell>
          <cell r="J180">
            <v>0</v>
          </cell>
          <cell r="K180">
            <v>-30000</v>
          </cell>
          <cell r="L180">
            <v>0</v>
          </cell>
          <cell r="M180">
            <v>-30000</v>
          </cell>
          <cell r="N180">
            <v>0</v>
          </cell>
          <cell r="O180">
            <v>-30000</v>
          </cell>
          <cell r="P180">
            <v>0</v>
          </cell>
          <cell r="Q180">
            <v>-30000</v>
          </cell>
          <cell r="R180">
            <v>0</v>
          </cell>
          <cell r="S180">
            <v>-30000</v>
          </cell>
          <cell r="U180">
            <v>0</v>
          </cell>
          <cell r="V180">
            <v>-30000</v>
          </cell>
          <cell r="W180">
            <v>0</v>
          </cell>
          <cell r="X180">
            <v>-30000</v>
          </cell>
          <cell r="Y180">
            <v>0</v>
          </cell>
          <cell r="Z180">
            <v>-30000</v>
          </cell>
          <cell r="AA180">
            <v>0</v>
          </cell>
          <cell r="AB180">
            <v>-30000</v>
          </cell>
          <cell r="AC180">
            <v>0</v>
          </cell>
          <cell r="AD180" t="e">
            <v>#DIV/0!</v>
          </cell>
        </row>
        <row r="181">
          <cell r="C181" t="str">
            <v>Landed cost</v>
          </cell>
          <cell r="E181">
            <v>-85714</v>
          </cell>
          <cell r="F181">
            <v>0</v>
          </cell>
          <cell r="G181">
            <v>-85714</v>
          </cell>
          <cell r="H181">
            <v>0</v>
          </cell>
          <cell r="I181">
            <v>-85714</v>
          </cell>
          <cell r="J181">
            <v>0</v>
          </cell>
          <cell r="K181">
            <v>-85714</v>
          </cell>
          <cell r="L181">
            <v>0</v>
          </cell>
          <cell r="M181">
            <v>-85714</v>
          </cell>
          <cell r="N181">
            <v>0</v>
          </cell>
          <cell r="O181">
            <v>-85714</v>
          </cell>
          <cell r="P181">
            <v>0</v>
          </cell>
          <cell r="Q181">
            <v>-85714</v>
          </cell>
          <cell r="R181">
            <v>0</v>
          </cell>
          <cell r="S181">
            <v>-85714</v>
          </cell>
          <cell r="U181">
            <v>0</v>
          </cell>
          <cell r="V181">
            <v>-85714</v>
          </cell>
          <cell r="W181">
            <v>0</v>
          </cell>
          <cell r="X181">
            <v>-85714</v>
          </cell>
          <cell r="Y181">
            <v>0</v>
          </cell>
          <cell r="Z181">
            <v>-85714</v>
          </cell>
          <cell r="AA181">
            <v>0</v>
          </cell>
          <cell r="AB181">
            <v>-85714</v>
          </cell>
          <cell r="AC181">
            <v>0</v>
          </cell>
          <cell r="AD181" t="e">
            <v>#DIV/0!</v>
          </cell>
        </row>
        <row r="182">
          <cell r="E182">
            <v>55714</v>
          </cell>
          <cell r="F182">
            <v>0</v>
          </cell>
          <cell r="G182">
            <v>55714</v>
          </cell>
          <cell r="H182">
            <v>0</v>
          </cell>
          <cell r="I182">
            <v>55714</v>
          </cell>
          <cell r="J182">
            <v>0</v>
          </cell>
          <cell r="K182">
            <v>55714</v>
          </cell>
          <cell r="L182">
            <v>0</v>
          </cell>
          <cell r="M182">
            <v>55714</v>
          </cell>
          <cell r="N182">
            <v>0</v>
          </cell>
          <cell r="O182">
            <v>55714</v>
          </cell>
          <cell r="P182">
            <v>0</v>
          </cell>
          <cell r="Q182">
            <v>55714</v>
          </cell>
          <cell r="R182">
            <v>0</v>
          </cell>
          <cell r="S182">
            <v>55714</v>
          </cell>
          <cell r="U182">
            <v>0</v>
          </cell>
          <cell r="V182">
            <v>55714</v>
          </cell>
          <cell r="W182">
            <v>0</v>
          </cell>
          <cell r="X182">
            <v>55714</v>
          </cell>
          <cell r="Y182">
            <v>0</v>
          </cell>
          <cell r="Z182">
            <v>55714</v>
          </cell>
          <cell r="AA182">
            <v>0</v>
          </cell>
          <cell r="AB182">
            <v>55714</v>
          </cell>
          <cell r="AC182">
            <v>0</v>
          </cell>
          <cell r="AD182" t="e">
            <v>#DIV/0!</v>
          </cell>
        </row>
        <row r="183">
          <cell r="U183">
            <v>0</v>
          </cell>
        </row>
        <row r="184">
          <cell r="C184" t="str">
            <v>Other Expenses</v>
          </cell>
          <cell r="U184">
            <v>0</v>
          </cell>
        </row>
        <row r="185">
          <cell r="U185">
            <v>0</v>
          </cell>
        </row>
        <row r="186">
          <cell r="C186" t="str">
            <v>Selling Expenses</v>
          </cell>
          <cell r="E186">
            <v>15580.366396615698</v>
          </cell>
          <cell r="F186">
            <v>0</v>
          </cell>
          <cell r="G186">
            <v>14065.815418598198</v>
          </cell>
          <cell r="H186">
            <v>0</v>
          </cell>
          <cell r="I186">
            <v>13937.86149454217</v>
          </cell>
          <cell r="J186">
            <v>0</v>
          </cell>
          <cell r="K186">
            <v>12990.070739676898</v>
          </cell>
          <cell r="L186">
            <v>0</v>
          </cell>
          <cell r="M186">
            <v>17928.80038831451</v>
          </cell>
          <cell r="N186">
            <v>0</v>
          </cell>
          <cell r="O186">
            <v>16522.62377225871</v>
          </cell>
          <cell r="P186">
            <v>0</v>
          </cell>
          <cell r="Q186">
            <v>13012.379906852413</v>
          </cell>
          <cell r="R186">
            <v>0</v>
          </cell>
          <cell r="S186">
            <v>16957.866211611876</v>
          </cell>
          <cell r="U186">
            <v>0</v>
          </cell>
          <cell r="V186">
            <v>15996.962658356917</v>
          </cell>
          <cell r="W186">
            <v>0</v>
          </cell>
          <cell r="X186">
            <v>17004.344235451234</v>
          </cell>
          <cell r="Y186">
            <v>0</v>
          </cell>
          <cell r="Z186">
            <v>16758.208123786724</v>
          </cell>
          <cell r="AA186">
            <v>0</v>
          </cell>
          <cell r="AB186">
            <v>15514.915208059225</v>
          </cell>
          <cell r="AC186">
            <v>0</v>
          </cell>
          <cell r="AD186" t="e">
            <v>#DIV/0!</v>
          </cell>
        </row>
        <row r="187">
          <cell r="C187" t="str">
            <v>Advertisement Expenses</v>
          </cell>
          <cell r="E187">
            <v>2405.8167555729137</v>
          </cell>
          <cell r="F187">
            <v>0</v>
          </cell>
          <cell r="G187">
            <v>3080.827321757934</v>
          </cell>
          <cell r="H187">
            <v>0</v>
          </cell>
          <cell r="I187">
            <v>23766.822379487348</v>
          </cell>
          <cell r="J187">
            <v>0</v>
          </cell>
          <cell r="K187">
            <v>23113.454316588311</v>
          </cell>
          <cell r="L187">
            <v>0</v>
          </cell>
          <cell r="M187">
            <v>25512.297842660966</v>
          </cell>
          <cell r="N187">
            <v>0</v>
          </cell>
          <cell r="O187">
            <v>2551.3138847595887</v>
          </cell>
          <cell r="P187">
            <v>0</v>
          </cell>
          <cell r="Q187">
            <v>2503.8786398437537</v>
          </cell>
          <cell r="R187">
            <v>0</v>
          </cell>
          <cell r="S187">
            <v>15993.121382039297</v>
          </cell>
          <cell r="U187">
            <v>0</v>
          </cell>
          <cell r="V187">
            <v>18583.08922809346</v>
          </cell>
          <cell r="W187">
            <v>0</v>
          </cell>
          <cell r="X187">
            <v>2625.697960996888</v>
          </cell>
          <cell r="Y187">
            <v>0</v>
          </cell>
          <cell r="Z187">
            <v>28862.71016865053</v>
          </cell>
          <cell r="AA187">
            <v>0</v>
          </cell>
          <cell r="AB187">
            <v>3501.4226255840545</v>
          </cell>
          <cell r="AC187">
            <v>0</v>
          </cell>
          <cell r="AD187" t="e">
            <v>#DIV/0!</v>
          </cell>
        </row>
        <row r="188">
          <cell r="C188" t="str">
            <v>Administrative Expenses</v>
          </cell>
          <cell r="E188">
            <v>31746.041360815143</v>
          </cell>
          <cell r="F188">
            <v>0</v>
          </cell>
          <cell r="G188">
            <v>28660.042176505169</v>
          </cell>
          <cell r="H188">
            <v>0</v>
          </cell>
          <cell r="I188">
            <v>28399.32747558237</v>
          </cell>
          <cell r="J188">
            <v>0</v>
          </cell>
          <cell r="K188">
            <v>26468.140253189009</v>
          </cell>
          <cell r="L188">
            <v>0</v>
          </cell>
          <cell r="M188">
            <v>36531.133106142057</v>
          </cell>
          <cell r="N188">
            <v>0</v>
          </cell>
          <cell r="O188">
            <v>33665.95395197178</v>
          </cell>
          <cell r="P188">
            <v>0</v>
          </cell>
          <cell r="Q188">
            <v>26513.596677373815</v>
          </cell>
          <cell r="R188">
            <v>0</v>
          </cell>
          <cell r="S188">
            <v>34552.789609744817</v>
          </cell>
          <cell r="U188">
            <v>0</v>
          </cell>
          <cell r="V188">
            <v>32594.884181281192</v>
          </cell>
          <cell r="W188">
            <v>0</v>
          </cell>
          <cell r="X188">
            <v>34647.491700158673</v>
          </cell>
          <cell r="Y188">
            <v>0</v>
          </cell>
          <cell r="Z188">
            <v>34145.972866622818</v>
          </cell>
          <cell r="AA188">
            <v>0</v>
          </cell>
          <cell r="AB188">
            <v>31612.680174939585</v>
          </cell>
          <cell r="AC188">
            <v>0</v>
          </cell>
          <cell r="AD188" t="e">
            <v>#DIV/0!</v>
          </cell>
        </row>
        <row r="189">
          <cell r="C189" t="str">
            <v>Depreciation (Admin. &amp; Selling )</v>
          </cell>
          <cell r="E189">
            <v>31746.041360815143</v>
          </cell>
          <cell r="F189">
            <v>0</v>
          </cell>
          <cell r="G189">
            <v>28660.042176505169</v>
          </cell>
          <cell r="H189">
            <v>0</v>
          </cell>
          <cell r="I189">
            <v>28399.32747558237</v>
          </cell>
          <cell r="J189">
            <v>0</v>
          </cell>
          <cell r="K189">
            <v>26468.140253189009</v>
          </cell>
          <cell r="L189">
            <v>0</v>
          </cell>
          <cell r="M189">
            <v>36531.133106142057</v>
          </cell>
          <cell r="N189">
            <v>0</v>
          </cell>
          <cell r="O189">
            <v>33665.95395197178</v>
          </cell>
          <cell r="P189">
            <v>0</v>
          </cell>
          <cell r="Q189">
            <v>26513.596677373815</v>
          </cell>
          <cell r="R189">
            <v>0</v>
          </cell>
          <cell r="S189">
            <v>34552.789609744817</v>
          </cell>
          <cell r="U189">
            <v>0</v>
          </cell>
          <cell r="V189">
            <v>32594.884181281192</v>
          </cell>
          <cell r="W189">
            <v>0</v>
          </cell>
          <cell r="X189">
            <v>34647.491700158673</v>
          </cell>
          <cell r="Y189">
            <v>0</v>
          </cell>
          <cell r="Z189">
            <v>34145.972866622818</v>
          </cell>
          <cell r="AA189">
            <v>0</v>
          </cell>
          <cell r="AB189">
            <v>31612.680174939585</v>
          </cell>
          <cell r="AC189">
            <v>0</v>
          </cell>
          <cell r="AD189" t="e">
            <v>#DIV/0!</v>
          </cell>
        </row>
        <row r="190">
          <cell r="C190" t="str">
            <v>Financial Charges -Capital Exp.</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U190">
            <v>0</v>
          </cell>
          <cell r="V190">
            <v>0</v>
          </cell>
          <cell r="W190">
            <v>0</v>
          </cell>
          <cell r="X190">
            <v>0</v>
          </cell>
          <cell r="Y190">
            <v>0</v>
          </cell>
          <cell r="Z190">
            <v>0</v>
          </cell>
          <cell r="AA190">
            <v>0</v>
          </cell>
          <cell r="AB190">
            <v>0</v>
          </cell>
          <cell r="AC190">
            <v>0</v>
          </cell>
          <cell r="AD190" t="e">
            <v>#DIV/0!</v>
          </cell>
        </row>
        <row r="191">
          <cell r="C191" t="str">
            <v>Financial  Charges -Working Capital</v>
          </cell>
          <cell r="E191">
            <v>1593.5489361898781</v>
          </cell>
          <cell r="F191">
            <v>0</v>
          </cell>
          <cell r="G191">
            <v>1457.6240215047092</v>
          </cell>
          <cell r="H191">
            <v>0</v>
          </cell>
          <cell r="I191">
            <v>1446.6945190186796</v>
          </cell>
          <cell r="J191">
            <v>0</v>
          </cell>
          <cell r="K191">
            <v>1359.6931738041301</v>
          </cell>
          <cell r="L191">
            <v>0</v>
          </cell>
          <cell r="M191">
            <v>1819.174805065381</v>
          </cell>
          <cell r="N191">
            <v>0</v>
          </cell>
          <cell r="O191">
            <v>1683.4853438562145</v>
          </cell>
          <cell r="P191">
            <v>0</v>
          </cell>
          <cell r="Q191">
            <v>1343.3633567120232</v>
          </cell>
          <cell r="R191">
            <v>0</v>
          </cell>
          <cell r="S191">
            <v>1703.3864664491034</v>
          </cell>
          <cell r="U191">
            <v>0</v>
          </cell>
          <cell r="V191">
            <v>1621.6858468907856</v>
          </cell>
          <cell r="W191">
            <v>0</v>
          </cell>
          <cell r="X191">
            <v>1714.8673233328852</v>
          </cell>
          <cell r="Y191">
            <v>0</v>
          </cell>
          <cell r="Z191">
            <v>1688.4217100899446</v>
          </cell>
          <cell r="AA191">
            <v>0</v>
          </cell>
          <cell r="AB191">
            <v>1570.4294045608508</v>
          </cell>
          <cell r="AC191">
            <v>0</v>
          </cell>
          <cell r="AD191" t="e">
            <v>#DIV/0!</v>
          </cell>
        </row>
        <row r="192">
          <cell r="C192" t="str">
            <v>Other Expenses (Charity &amp; Donation)</v>
          </cell>
          <cell r="E192">
            <v>1106.6312056874151</v>
          </cell>
          <cell r="F192">
            <v>0</v>
          </cell>
          <cell r="G192">
            <v>1012.2389038227149</v>
          </cell>
          <cell r="H192">
            <v>0</v>
          </cell>
          <cell r="I192">
            <v>1004.6489715407499</v>
          </cell>
          <cell r="J192">
            <v>0</v>
          </cell>
          <cell r="K192">
            <v>944.23137069731274</v>
          </cell>
          <cell r="L192">
            <v>0</v>
          </cell>
          <cell r="M192">
            <v>1263.3158368509594</v>
          </cell>
          <cell r="N192">
            <v>0</v>
          </cell>
          <cell r="O192">
            <v>1169.0870443445933</v>
          </cell>
          <cell r="P192">
            <v>0</v>
          </cell>
          <cell r="Q192">
            <v>932.89121993890501</v>
          </cell>
          <cell r="R192">
            <v>0</v>
          </cell>
          <cell r="S192">
            <v>1182.9072683674331</v>
          </cell>
          <cell r="U192">
            <v>0</v>
          </cell>
          <cell r="V192">
            <v>1126.1707270074899</v>
          </cell>
          <cell r="W192">
            <v>0</v>
          </cell>
          <cell r="X192">
            <v>1190.8800856478372</v>
          </cell>
          <cell r="Y192">
            <v>0</v>
          </cell>
          <cell r="Z192">
            <v>1172.5150764513503</v>
          </cell>
          <cell r="AA192">
            <v>0</v>
          </cell>
          <cell r="AB192">
            <v>1090.5759753894795</v>
          </cell>
          <cell r="AC192">
            <v>0</v>
          </cell>
          <cell r="AD192" t="e">
            <v>#DIV/0!</v>
          </cell>
        </row>
        <row r="193">
          <cell r="C193" t="str">
            <v>Other Expenses ( W.P.P.F.)</v>
          </cell>
          <cell r="E193">
            <v>9648.5900544295782</v>
          </cell>
          <cell r="F193">
            <v>0</v>
          </cell>
          <cell r="G193">
            <v>11903.296926179239</v>
          </cell>
          <cell r="H193">
            <v>0</v>
          </cell>
          <cell r="I193">
            <v>11129.264448460395</v>
          </cell>
          <cell r="J193">
            <v>0</v>
          </cell>
          <cell r="K193">
            <v>12765.472506264148</v>
          </cell>
          <cell r="L193">
            <v>0</v>
          </cell>
          <cell r="M193">
            <v>8697.6853037127148</v>
          </cell>
          <cell r="N193">
            <v>0</v>
          </cell>
          <cell r="O193">
            <v>8477.4712963599068</v>
          </cell>
          <cell r="P193">
            <v>0</v>
          </cell>
          <cell r="Q193">
            <v>11947.065838432633</v>
          </cell>
          <cell r="R193">
            <v>0</v>
          </cell>
          <cell r="S193">
            <v>8315.7504207462025</v>
          </cell>
          <cell r="U193">
            <v>0</v>
          </cell>
          <cell r="V193">
            <v>10259.06027175571</v>
          </cell>
          <cell r="W193">
            <v>0</v>
          </cell>
          <cell r="X193">
            <v>11041.057493260387</v>
          </cell>
          <cell r="Y193">
            <v>0</v>
          </cell>
          <cell r="Z193">
            <v>9071.1554130804143</v>
          </cell>
          <cell r="AA193">
            <v>0</v>
          </cell>
          <cell r="AB193">
            <v>9315.9406486366006</v>
          </cell>
          <cell r="AC193">
            <v>0</v>
          </cell>
          <cell r="AD193" t="e">
            <v>#DIV/0!</v>
          </cell>
        </row>
        <row r="194">
          <cell r="C194" t="str">
            <v>Workers Welfare Fund</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U194">
            <v>0</v>
          </cell>
          <cell r="V194">
            <v>0</v>
          </cell>
          <cell r="W194">
            <v>0</v>
          </cell>
          <cell r="X194">
            <v>0</v>
          </cell>
          <cell r="Y194">
            <v>0</v>
          </cell>
          <cell r="Z194">
            <v>0</v>
          </cell>
          <cell r="AA194">
            <v>0</v>
          </cell>
          <cell r="AB194">
            <v>0</v>
          </cell>
          <cell r="AC194">
            <v>0</v>
          </cell>
          <cell r="AD194" t="e">
            <v>#DIV/0!</v>
          </cell>
        </row>
        <row r="195">
          <cell r="E195">
            <v>93827.03607012576</v>
          </cell>
          <cell r="F195">
            <v>0</v>
          </cell>
          <cell r="G195">
            <v>88839.886944873142</v>
          </cell>
          <cell r="H195">
            <v>0</v>
          </cell>
          <cell r="I195">
            <v>108083.94676421408</v>
          </cell>
          <cell r="J195">
            <v>0</v>
          </cell>
          <cell r="K195">
            <v>104109.20261340881</v>
          </cell>
          <cell r="L195">
            <v>0</v>
          </cell>
          <cell r="M195">
            <v>128283.54038888864</v>
          </cell>
          <cell r="N195">
            <v>0</v>
          </cell>
          <cell r="O195">
            <v>97735.889245522558</v>
          </cell>
          <cell r="P195">
            <v>0</v>
          </cell>
          <cell r="Q195">
            <v>82766.772316527364</v>
          </cell>
          <cell r="R195">
            <v>0</v>
          </cell>
          <cell r="S195">
            <v>113258.61096870355</v>
          </cell>
          <cell r="U195">
            <v>0</v>
          </cell>
          <cell r="V195">
            <v>112776.73709466674</v>
          </cell>
          <cell r="W195">
            <v>0</v>
          </cell>
          <cell r="X195">
            <v>102871.83049900658</v>
          </cell>
          <cell r="Y195">
            <v>0</v>
          </cell>
          <cell r="Z195">
            <v>125844.9562253046</v>
          </cell>
          <cell r="AA195">
            <v>0</v>
          </cell>
          <cell r="AB195">
            <v>94218.644212109386</v>
          </cell>
          <cell r="AC195">
            <v>0</v>
          </cell>
          <cell r="AD195" t="e">
            <v>#DIV/0!</v>
          </cell>
        </row>
        <row r="196">
          <cell r="C196" t="str">
            <v>Operating Profit</v>
          </cell>
          <cell r="E196">
            <v>-38113.03607012576</v>
          </cell>
          <cell r="F196">
            <v>0</v>
          </cell>
          <cell r="G196">
            <v>-33125.886944873142</v>
          </cell>
          <cell r="H196">
            <v>0</v>
          </cell>
          <cell r="I196">
            <v>-52369.946764214081</v>
          </cell>
          <cell r="J196">
            <v>0</v>
          </cell>
          <cell r="K196">
            <v>-48395.202613408808</v>
          </cell>
          <cell r="L196">
            <v>0</v>
          </cell>
          <cell r="M196">
            <v>-72569.540388888636</v>
          </cell>
          <cell r="N196">
            <v>0</v>
          </cell>
          <cell r="O196">
            <v>-42021.889245522558</v>
          </cell>
          <cell r="P196">
            <v>0</v>
          </cell>
          <cell r="Q196">
            <v>-27052.772316527364</v>
          </cell>
          <cell r="R196">
            <v>0</v>
          </cell>
          <cell r="S196">
            <v>-57544.61096870355</v>
          </cell>
          <cell r="U196">
            <v>0</v>
          </cell>
          <cell r="V196">
            <v>-57062.737094666736</v>
          </cell>
          <cell r="W196">
            <v>0</v>
          </cell>
          <cell r="X196">
            <v>-47157.830499006581</v>
          </cell>
          <cell r="Y196">
            <v>0</v>
          </cell>
          <cell r="Z196">
            <v>-70130.956225304602</v>
          </cell>
          <cell r="AA196">
            <v>0</v>
          </cell>
          <cell r="AB196">
            <v>-38504.644212109386</v>
          </cell>
          <cell r="AC196">
            <v>0</v>
          </cell>
          <cell r="AD196" t="e">
            <v>#DIV/0!</v>
          </cell>
        </row>
        <row r="197">
          <cell r="U197">
            <v>0</v>
          </cell>
        </row>
        <row r="198">
          <cell r="C198" t="str">
            <v>Other Income</v>
          </cell>
          <cell r="U198">
            <v>0</v>
          </cell>
        </row>
        <row r="199">
          <cell r="C199" t="str">
            <v>H.D</v>
          </cell>
          <cell r="E199">
            <v>15352.228571428572</v>
          </cell>
          <cell r="F199">
            <v>0</v>
          </cell>
          <cell r="G199">
            <v>13804.129032258064</v>
          </cell>
          <cell r="H199">
            <v>0</v>
          </cell>
          <cell r="I199">
            <v>16932</v>
          </cell>
          <cell r="J199">
            <v>0</v>
          </cell>
          <cell r="K199">
            <v>317514.93333333335</v>
          </cell>
          <cell r="L199">
            <v>0</v>
          </cell>
          <cell r="M199">
            <v>309289.29032258067</v>
          </cell>
          <cell r="N199">
            <v>0</v>
          </cell>
          <cell r="O199">
            <v>264203.22222222225</v>
          </cell>
          <cell r="P199">
            <v>0</v>
          </cell>
          <cell r="Q199">
            <v>72764.571428571435</v>
          </cell>
          <cell r="R199">
            <v>0</v>
          </cell>
          <cell r="S199">
            <v>14837.75</v>
          </cell>
          <cell r="U199">
            <v>0</v>
          </cell>
          <cell r="V199">
            <v>19002.533333333333</v>
          </cell>
          <cell r="W199">
            <v>0</v>
          </cell>
          <cell r="X199">
            <v>14756.137931034482</v>
          </cell>
          <cell r="Y199">
            <v>0</v>
          </cell>
          <cell r="Z199">
            <v>15316.387096774193</v>
          </cell>
          <cell r="AA199">
            <v>0</v>
          </cell>
          <cell r="AB199">
            <v>13728.648648648648</v>
          </cell>
          <cell r="AC199">
            <v>0</v>
          </cell>
          <cell r="AD199" t="e">
            <v>#DIV/0!</v>
          </cell>
        </row>
        <row r="200">
          <cell r="C200" t="str">
            <v>Others</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U200">
            <v>0</v>
          </cell>
          <cell r="V200">
            <v>0</v>
          </cell>
          <cell r="W200">
            <v>0</v>
          </cell>
          <cell r="X200">
            <v>0</v>
          </cell>
          <cell r="Y200">
            <v>0</v>
          </cell>
          <cell r="Z200">
            <v>0</v>
          </cell>
          <cell r="AA200">
            <v>0</v>
          </cell>
          <cell r="AB200">
            <v>0</v>
          </cell>
          <cell r="AC200">
            <v>0</v>
          </cell>
          <cell r="AD200" t="e">
            <v>#DIV/0!</v>
          </cell>
        </row>
        <row r="201">
          <cell r="E201">
            <v>15352.228571428572</v>
          </cell>
          <cell r="F201">
            <v>0</v>
          </cell>
          <cell r="G201">
            <v>13804.129032258064</v>
          </cell>
          <cell r="H201">
            <v>0</v>
          </cell>
          <cell r="I201">
            <v>16932</v>
          </cell>
          <cell r="J201">
            <v>0</v>
          </cell>
          <cell r="K201">
            <v>317514.93333333335</v>
          </cell>
          <cell r="L201">
            <v>0</v>
          </cell>
          <cell r="M201">
            <v>309289.29032258067</v>
          </cell>
          <cell r="N201">
            <v>0</v>
          </cell>
          <cell r="O201">
            <v>264203.22222222225</v>
          </cell>
          <cell r="P201">
            <v>0</v>
          </cell>
          <cell r="Q201">
            <v>72764.571428571435</v>
          </cell>
          <cell r="R201">
            <v>0</v>
          </cell>
          <cell r="S201">
            <v>14837.75</v>
          </cell>
          <cell r="U201">
            <v>0</v>
          </cell>
          <cell r="V201">
            <v>19002.533333333333</v>
          </cell>
          <cell r="W201">
            <v>0</v>
          </cell>
          <cell r="X201">
            <v>14756.137931034482</v>
          </cell>
          <cell r="Y201">
            <v>0</v>
          </cell>
          <cell r="Z201">
            <v>15316.387096774193</v>
          </cell>
          <cell r="AA201">
            <v>0</v>
          </cell>
          <cell r="AB201">
            <v>13728.648648648648</v>
          </cell>
          <cell r="AC201">
            <v>0</v>
          </cell>
          <cell r="AD201" t="e">
            <v>#DIV/0!</v>
          </cell>
        </row>
        <row r="202">
          <cell r="U202">
            <v>0</v>
          </cell>
        </row>
        <row r="203">
          <cell r="C203" t="str">
            <v>Profit before tax</v>
          </cell>
          <cell r="E203">
            <v>-22760.807498697188</v>
          </cell>
          <cell r="F203">
            <v>0</v>
          </cell>
          <cell r="G203">
            <v>-19321.757912615078</v>
          </cell>
          <cell r="H203">
            <v>0</v>
          </cell>
          <cell r="I203">
            <v>-35437.946764214081</v>
          </cell>
          <cell r="J203">
            <v>0</v>
          </cell>
          <cell r="K203">
            <v>269119.73071992456</v>
          </cell>
          <cell r="L203">
            <v>0</v>
          </cell>
          <cell r="M203">
            <v>236719.74993369204</v>
          </cell>
          <cell r="N203">
            <v>0</v>
          </cell>
          <cell r="O203">
            <v>222181.33297669969</v>
          </cell>
          <cell r="P203">
            <v>0</v>
          </cell>
          <cell r="Q203">
            <v>45711.799112044071</v>
          </cell>
          <cell r="R203">
            <v>0</v>
          </cell>
          <cell r="S203">
            <v>-42706.86096870355</v>
          </cell>
          <cell r="U203">
            <v>0</v>
          </cell>
          <cell r="V203">
            <v>-38060.203761333403</v>
          </cell>
          <cell r="W203">
            <v>0</v>
          </cell>
          <cell r="X203">
            <v>-32401.692567972099</v>
          </cell>
          <cell r="Y203">
            <v>0</v>
          </cell>
          <cell r="Z203">
            <v>-54814.569128530406</v>
          </cell>
          <cell r="AA203">
            <v>0</v>
          </cell>
          <cell r="AB203">
            <v>-24775.99556346074</v>
          </cell>
          <cell r="AC203">
            <v>0</v>
          </cell>
          <cell r="AD203" t="e">
            <v>#DIV/0!</v>
          </cell>
        </row>
        <row r="204">
          <cell r="U204">
            <v>0</v>
          </cell>
        </row>
        <row r="205">
          <cell r="C205" t="str">
            <v>Taxation</v>
          </cell>
          <cell r="U205">
            <v>0</v>
          </cell>
        </row>
        <row r="206">
          <cell r="C206" t="str">
            <v>Presumptive</v>
          </cell>
          <cell r="E206">
            <v>-5142.84</v>
          </cell>
          <cell r="F206">
            <v>0</v>
          </cell>
          <cell r="G206">
            <v>-4285.7</v>
          </cell>
          <cell r="H206">
            <v>0</v>
          </cell>
          <cell r="I206">
            <v>-4285.7</v>
          </cell>
          <cell r="J206">
            <v>0</v>
          </cell>
          <cell r="K206">
            <v>-4285.7</v>
          </cell>
          <cell r="L206">
            <v>0</v>
          </cell>
          <cell r="M206">
            <v>-4285.7</v>
          </cell>
          <cell r="N206">
            <v>0</v>
          </cell>
          <cell r="O206">
            <v>-4285.7</v>
          </cell>
          <cell r="P206">
            <v>0</v>
          </cell>
          <cell r="Q206">
            <v>-4285.7</v>
          </cell>
          <cell r="R206">
            <v>0</v>
          </cell>
          <cell r="S206">
            <v>-4285.7</v>
          </cell>
          <cell r="U206">
            <v>0</v>
          </cell>
          <cell r="V206">
            <v>-4285.7</v>
          </cell>
          <cell r="W206">
            <v>0</v>
          </cell>
          <cell r="X206">
            <v>-4285.7</v>
          </cell>
          <cell r="Y206">
            <v>0</v>
          </cell>
          <cell r="Z206">
            <v>-4285.7</v>
          </cell>
          <cell r="AA206">
            <v>0</v>
          </cell>
          <cell r="AB206">
            <v>-4285.7</v>
          </cell>
          <cell r="AC206">
            <v>0</v>
          </cell>
          <cell r="AD206" t="e">
            <v>#DIV/0!</v>
          </cell>
        </row>
        <row r="207">
          <cell r="C207" t="str">
            <v>Others</v>
          </cell>
          <cell r="E207">
            <v>0</v>
          </cell>
          <cell r="U207">
            <v>0</v>
          </cell>
          <cell r="AD207" t="e">
            <v>#DIV/0!</v>
          </cell>
        </row>
        <row r="208">
          <cell r="E208">
            <v>-5142.84</v>
          </cell>
          <cell r="F208">
            <v>0</v>
          </cell>
          <cell r="G208">
            <v>-4285.7</v>
          </cell>
          <cell r="H208">
            <v>0</v>
          </cell>
          <cell r="I208">
            <v>-4285.7</v>
          </cell>
          <cell r="J208">
            <v>0</v>
          </cell>
          <cell r="K208">
            <v>-4285.7</v>
          </cell>
          <cell r="L208">
            <v>0</v>
          </cell>
          <cell r="M208">
            <v>-4285.7</v>
          </cell>
          <cell r="N208">
            <v>0</v>
          </cell>
          <cell r="O208">
            <v>-4285.7</v>
          </cell>
          <cell r="P208">
            <v>0</v>
          </cell>
          <cell r="Q208">
            <v>-4285.7</v>
          </cell>
          <cell r="R208">
            <v>0</v>
          </cell>
          <cell r="S208">
            <v>-4285.7</v>
          </cell>
          <cell r="U208">
            <v>0</v>
          </cell>
          <cell r="V208">
            <v>-4285.7</v>
          </cell>
          <cell r="W208">
            <v>0</v>
          </cell>
          <cell r="X208">
            <v>-4285.7</v>
          </cell>
          <cell r="Y208">
            <v>0</v>
          </cell>
          <cell r="Z208">
            <v>-4285.7</v>
          </cell>
          <cell r="AA208">
            <v>0</v>
          </cell>
          <cell r="AB208">
            <v>-4285.7</v>
          </cell>
          <cell r="AC208">
            <v>0</v>
          </cell>
          <cell r="AD208" t="e">
            <v>#DIV/0!</v>
          </cell>
        </row>
        <row r="209">
          <cell r="U209">
            <v>0</v>
          </cell>
        </row>
        <row r="210">
          <cell r="C210" t="str">
            <v>Net Profit after taxation</v>
          </cell>
          <cell r="E210">
            <v>-17617.967498697188</v>
          </cell>
          <cell r="F210">
            <v>0</v>
          </cell>
          <cell r="G210">
            <v>-15036.057912615077</v>
          </cell>
          <cell r="H210">
            <v>0</v>
          </cell>
          <cell r="I210">
            <v>-31152.24676421408</v>
          </cell>
          <cell r="J210">
            <v>0</v>
          </cell>
          <cell r="K210">
            <v>273405.43071992457</v>
          </cell>
          <cell r="L210">
            <v>0</v>
          </cell>
          <cell r="M210">
            <v>241005.44993369206</v>
          </cell>
          <cell r="N210">
            <v>0</v>
          </cell>
          <cell r="O210">
            <v>226467.0329766997</v>
          </cell>
          <cell r="P210">
            <v>0</v>
          </cell>
          <cell r="Q210">
            <v>49997.499112044068</v>
          </cell>
          <cell r="R210">
            <v>0</v>
          </cell>
          <cell r="S210">
            <v>-38421.160968703552</v>
          </cell>
          <cell r="U210">
            <v>0</v>
          </cell>
          <cell r="V210">
            <v>-33774.503761333406</v>
          </cell>
          <cell r="W210">
            <v>0</v>
          </cell>
          <cell r="X210">
            <v>-28115.992567972098</v>
          </cell>
          <cell r="Y210">
            <v>0</v>
          </cell>
          <cell r="Z210">
            <v>-50528.869128530408</v>
          </cell>
          <cell r="AA210">
            <v>0</v>
          </cell>
          <cell r="AB210">
            <v>-20490.295563460739</v>
          </cell>
          <cell r="AC210">
            <v>0</v>
          </cell>
          <cell r="AD210" t="e">
            <v>#DIV/0!</v>
          </cell>
        </row>
        <row r="211">
          <cell r="Y211" t="str">
            <v>Coaster</v>
          </cell>
        </row>
        <row r="212">
          <cell r="C212" t="str">
            <v>Coaster</v>
          </cell>
          <cell r="E212">
            <v>913</v>
          </cell>
          <cell r="F212" t="str">
            <v>Total</v>
          </cell>
          <cell r="G212">
            <v>944</v>
          </cell>
          <cell r="H212" t="str">
            <v>Total</v>
          </cell>
          <cell r="I212">
            <v>975</v>
          </cell>
          <cell r="J212" t="str">
            <v>Total</v>
          </cell>
          <cell r="K212">
            <v>1006</v>
          </cell>
          <cell r="L212" t="str">
            <v>Total</v>
          </cell>
          <cell r="M212">
            <v>1037</v>
          </cell>
          <cell r="N212" t="str">
            <v>Total</v>
          </cell>
          <cell r="O212">
            <v>1068</v>
          </cell>
          <cell r="P212" t="str">
            <v>Total</v>
          </cell>
          <cell r="Q212">
            <v>1099</v>
          </cell>
          <cell r="R212" t="str">
            <v>Total</v>
          </cell>
          <cell r="S212">
            <v>1130</v>
          </cell>
          <cell r="U212" t="str">
            <v>Total</v>
          </cell>
          <cell r="V212">
            <v>1161</v>
          </cell>
          <cell r="W212" t="str">
            <v>Total</v>
          </cell>
          <cell r="X212">
            <v>1192</v>
          </cell>
          <cell r="Y212" t="str">
            <v>Total</v>
          </cell>
          <cell r="Z212">
            <v>1223</v>
          </cell>
          <cell r="AA212" t="str">
            <v>Total</v>
          </cell>
          <cell r="AB212">
            <v>1254</v>
          </cell>
          <cell r="AC212" t="str">
            <v>Total</v>
          </cell>
          <cell r="AD212" t="str">
            <v>Yearly Avg</v>
          </cell>
        </row>
        <row r="214">
          <cell r="C214" t="str">
            <v>Sales Units</v>
          </cell>
          <cell r="E214">
            <v>0</v>
          </cell>
          <cell r="F214">
            <v>0</v>
          </cell>
          <cell r="G214">
            <v>0</v>
          </cell>
          <cell r="H214">
            <v>0</v>
          </cell>
          <cell r="I214">
            <v>0</v>
          </cell>
          <cell r="J214">
            <v>0</v>
          </cell>
          <cell r="K214">
            <v>0</v>
          </cell>
          <cell r="L214">
            <v>0</v>
          </cell>
          <cell r="M214">
            <v>0</v>
          </cell>
          <cell r="N214">
            <v>0</v>
          </cell>
          <cell r="O214">
            <v>0</v>
          </cell>
          <cell r="P214">
            <v>0</v>
          </cell>
          <cell r="Q214">
            <v>1</v>
          </cell>
          <cell r="R214">
            <v>1</v>
          </cell>
          <cell r="S214">
            <v>0</v>
          </cell>
          <cell r="V214">
            <v>0</v>
          </cell>
          <cell r="W214">
            <v>0</v>
          </cell>
          <cell r="X214">
            <v>0</v>
          </cell>
          <cell r="Y214">
            <v>0</v>
          </cell>
          <cell r="Z214">
            <v>0</v>
          </cell>
          <cell r="AA214">
            <v>0</v>
          </cell>
          <cell r="AB214">
            <v>1</v>
          </cell>
          <cell r="AC214">
            <v>1</v>
          </cell>
          <cell r="AD214">
            <v>2</v>
          </cell>
        </row>
        <row r="215">
          <cell r="U215">
            <v>0</v>
          </cell>
        </row>
        <row r="216">
          <cell r="C216" t="str">
            <v>Selling Price</v>
          </cell>
          <cell r="E216">
            <v>4420000</v>
          </cell>
          <cell r="F216">
            <v>0</v>
          </cell>
          <cell r="G216">
            <v>4420000</v>
          </cell>
          <cell r="H216">
            <v>0</v>
          </cell>
          <cell r="I216">
            <v>4420000</v>
          </cell>
          <cell r="J216">
            <v>0</v>
          </cell>
          <cell r="K216">
            <v>4420000</v>
          </cell>
          <cell r="L216">
            <v>0</v>
          </cell>
          <cell r="M216">
            <v>4420000</v>
          </cell>
          <cell r="N216">
            <v>0</v>
          </cell>
          <cell r="O216">
            <v>4420000</v>
          </cell>
          <cell r="P216">
            <v>0</v>
          </cell>
          <cell r="Q216">
            <v>4420000</v>
          </cell>
          <cell r="R216">
            <v>4420000</v>
          </cell>
          <cell r="S216">
            <v>4420000</v>
          </cell>
          <cell r="U216">
            <v>0</v>
          </cell>
          <cell r="V216">
            <v>4420000</v>
          </cell>
          <cell r="W216">
            <v>0</v>
          </cell>
          <cell r="X216">
            <v>4420000</v>
          </cell>
          <cell r="Y216">
            <v>0</v>
          </cell>
          <cell r="Z216">
            <v>4420000</v>
          </cell>
          <cell r="AA216">
            <v>0</v>
          </cell>
          <cell r="AB216">
            <v>4420000</v>
          </cell>
          <cell r="AC216">
            <v>4420000</v>
          </cell>
          <cell r="AD216">
            <v>4420000</v>
          </cell>
        </row>
        <row r="217">
          <cell r="C217" t="str">
            <v>Less: Dealer commission</v>
          </cell>
          <cell r="E217">
            <v>-30000</v>
          </cell>
          <cell r="F217">
            <v>0</v>
          </cell>
          <cell r="G217">
            <v>-30000</v>
          </cell>
          <cell r="H217">
            <v>0</v>
          </cell>
          <cell r="I217">
            <v>-30000</v>
          </cell>
          <cell r="J217">
            <v>0</v>
          </cell>
          <cell r="K217">
            <v>-30000</v>
          </cell>
          <cell r="L217">
            <v>0</v>
          </cell>
          <cell r="M217">
            <v>-30000</v>
          </cell>
          <cell r="N217">
            <v>0</v>
          </cell>
          <cell r="O217">
            <v>-30000</v>
          </cell>
          <cell r="P217">
            <v>0</v>
          </cell>
          <cell r="Q217">
            <v>-30000</v>
          </cell>
          <cell r="R217">
            <v>-30000</v>
          </cell>
          <cell r="S217">
            <v>-30000</v>
          </cell>
          <cell r="U217">
            <v>0</v>
          </cell>
          <cell r="V217">
            <v>-30000</v>
          </cell>
          <cell r="W217">
            <v>0</v>
          </cell>
          <cell r="X217">
            <v>-30000</v>
          </cell>
          <cell r="Y217">
            <v>0</v>
          </cell>
          <cell r="Z217">
            <v>-30000</v>
          </cell>
          <cell r="AA217">
            <v>0</v>
          </cell>
          <cell r="AB217">
            <v>-30000</v>
          </cell>
          <cell r="AC217">
            <v>-30000</v>
          </cell>
          <cell r="AD217">
            <v>-30000</v>
          </cell>
        </row>
        <row r="218">
          <cell r="C218" t="str">
            <v xml:space="preserve">  Sales tax</v>
          </cell>
          <cell r="E218">
            <v>-576521.73913043481</v>
          </cell>
          <cell r="F218">
            <v>0</v>
          </cell>
          <cell r="G218">
            <v>-576521.73913043481</v>
          </cell>
          <cell r="H218">
            <v>0</v>
          </cell>
          <cell r="I218">
            <v>-576521.73913043481</v>
          </cell>
          <cell r="J218">
            <v>0</v>
          </cell>
          <cell r="K218">
            <v>-576521.73913043481</v>
          </cell>
          <cell r="L218">
            <v>0</v>
          </cell>
          <cell r="M218">
            <v>-576521.73913043481</v>
          </cell>
          <cell r="N218">
            <v>0</v>
          </cell>
          <cell r="O218">
            <v>-576521.73913043481</v>
          </cell>
          <cell r="P218">
            <v>0</v>
          </cell>
          <cell r="Q218">
            <v>-576521.73913043481</v>
          </cell>
          <cell r="R218">
            <v>-576521.73913043481</v>
          </cell>
          <cell r="S218">
            <v>-576521.73913043481</v>
          </cell>
          <cell r="U218">
            <v>0</v>
          </cell>
          <cell r="V218">
            <v>-576521.73913043481</v>
          </cell>
          <cell r="W218">
            <v>0</v>
          </cell>
          <cell r="X218">
            <v>-576521.73913043481</v>
          </cell>
          <cell r="Y218">
            <v>0</v>
          </cell>
          <cell r="Z218">
            <v>-576521.73913043481</v>
          </cell>
          <cell r="AA218">
            <v>0</v>
          </cell>
          <cell r="AB218">
            <v>-576521.73913043481</v>
          </cell>
          <cell r="AC218">
            <v>-576521.73913043481</v>
          </cell>
          <cell r="AD218">
            <v>-576521.73913043481</v>
          </cell>
        </row>
        <row r="219">
          <cell r="C219" t="str">
            <v>Net Sales</v>
          </cell>
          <cell r="E219">
            <v>3813478.2608695654</v>
          </cell>
          <cell r="F219">
            <v>0</v>
          </cell>
          <cell r="G219">
            <v>3813478.2608695654</v>
          </cell>
          <cell r="H219">
            <v>0</v>
          </cell>
          <cell r="I219">
            <v>3813478.2608695654</v>
          </cell>
          <cell r="J219">
            <v>0</v>
          </cell>
          <cell r="K219">
            <v>3813478.2608695654</v>
          </cell>
          <cell r="L219">
            <v>0</v>
          </cell>
          <cell r="M219">
            <v>3813478.2608695654</v>
          </cell>
          <cell r="N219">
            <v>0</v>
          </cell>
          <cell r="O219">
            <v>3813478.2608695654</v>
          </cell>
          <cell r="P219">
            <v>0</v>
          </cell>
          <cell r="Q219">
            <v>3813478.2608695654</v>
          </cell>
          <cell r="R219">
            <v>3813478.2608695654</v>
          </cell>
          <cell r="S219">
            <v>3813478.2608695654</v>
          </cell>
          <cell r="U219">
            <v>0</v>
          </cell>
          <cell r="V219">
            <v>3813478.2608695654</v>
          </cell>
          <cell r="W219">
            <v>0</v>
          </cell>
          <cell r="X219">
            <v>3813478.2608695654</v>
          </cell>
          <cell r="Y219">
            <v>0</v>
          </cell>
          <cell r="Z219">
            <v>3813478.2608695654</v>
          </cell>
          <cell r="AA219">
            <v>0</v>
          </cell>
          <cell r="AB219">
            <v>3813478.2608695654</v>
          </cell>
          <cell r="AC219">
            <v>3813478.2608695654</v>
          </cell>
          <cell r="AD219">
            <v>3813478.2608695654</v>
          </cell>
        </row>
        <row r="220">
          <cell r="C220" t="str">
            <v>Landed Cost</v>
          </cell>
          <cell r="E220">
            <v>2244261</v>
          </cell>
          <cell r="F220">
            <v>0</v>
          </cell>
          <cell r="G220">
            <v>2244261</v>
          </cell>
          <cell r="H220">
            <v>0</v>
          </cell>
          <cell r="I220">
            <v>2244261</v>
          </cell>
          <cell r="J220">
            <v>0</v>
          </cell>
          <cell r="K220">
            <v>2244261</v>
          </cell>
          <cell r="L220">
            <v>0</v>
          </cell>
          <cell r="M220">
            <v>2244261</v>
          </cell>
          <cell r="N220">
            <v>0</v>
          </cell>
          <cell r="O220">
            <v>2244261</v>
          </cell>
          <cell r="P220">
            <v>0</v>
          </cell>
          <cell r="Q220">
            <v>2244261</v>
          </cell>
          <cell r="R220">
            <v>2244261</v>
          </cell>
          <cell r="S220">
            <v>2244261</v>
          </cell>
          <cell r="U220">
            <v>0</v>
          </cell>
          <cell r="V220">
            <v>2244261</v>
          </cell>
          <cell r="W220">
            <v>0</v>
          </cell>
          <cell r="X220">
            <v>2244261</v>
          </cell>
          <cell r="Y220">
            <v>0</v>
          </cell>
          <cell r="Z220">
            <v>2244261</v>
          </cell>
          <cell r="AA220">
            <v>0</v>
          </cell>
          <cell r="AB220">
            <v>2244261</v>
          </cell>
          <cell r="AC220">
            <v>2244261</v>
          </cell>
          <cell r="AD220">
            <v>2244261</v>
          </cell>
          <cell r="AF220">
            <v>4488522</v>
          </cell>
        </row>
        <row r="221">
          <cell r="C221" t="str">
            <v>Gross Profit</v>
          </cell>
          <cell r="E221">
            <v>1569217.2608695654</v>
          </cell>
          <cell r="F221">
            <v>0</v>
          </cell>
          <cell r="G221">
            <v>1569217.2608695654</v>
          </cell>
          <cell r="H221">
            <v>0</v>
          </cell>
          <cell r="I221">
            <v>1569217.2608695654</v>
          </cell>
          <cell r="J221">
            <v>0</v>
          </cell>
          <cell r="K221">
            <v>1569217.2608695654</v>
          </cell>
          <cell r="L221">
            <v>0</v>
          </cell>
          <cell r="M221">
            <v>1569217.2608695654</v>
          </cell>
          <cell r="N221">
            <v>0</v>
          </cell>
          <cell r="O221">
            <v>1569217.2608695654</v>
          </cell>
          <cell r="P221">
            <v>0</v>
          </cell>
          <cell r="Q221">
            <v>1569217.2608695654</v>
          </cell>
          <cell r="R221">
            <v>1569217.2608695654</v>
          </cell>
          <cell r="S221">
            <v>1569217.2608695654</v>
          </cell>
          <cell r="U221">
            <v>0</v>
          </cell>
          <cell r="V221">
            <v>1569217.2608695654</v>
          </cell>
          <cell r="W221">
            <v>0</v>
          </cell>
          <cell r="X221">
            <v>1569217.2608695654</v>
          </cell>
          <cell r="Y221">
            <v>0</v>
          </cell>
          <cell r="Z221">
            <v>1569217.2608695654</v>
          </cell>
          <cell r="AA221">
            <v>0</v>
          </cell>
          <cell r="AB221">
            <v>1569217.2608695654</v>
          </cell>
          <cell r="AC221">
            <v>1569217.2608695654</v>
          </cell>
          <cell r="AD221">
            <v>1569217.2608695654</v>
          </cell>
          <cell r="AG221">
            <v>3138434.5217391308</v>
          </cell>
        </row>
        <row r="222">
          <cell r="U222">
            <v>0</v>
          </cell>
        </row>
        <row r="223">
          <cell r="U223">
            <v>0</v>
          </cell>
        </row>
        <row r="224">
          <cell r="C224" t="str">
            <v>Other Expenses</v>
          </cell>
          <cell r="U224">
            <v>0</v>
          </cell>
        </row>
        <row r="225">
          <cell r="C225" t="str">
            <v>Selling Expenses</v>
          </cell>
          <cell r="E225">
            <v>15580.366396615698</v>
          </cell>
          <cell r="F225">
            <v>0</v>
          </cell>
          <cell r="G225">
            <v>14065.815418598198</v>
          </cell>
          <cell r="H225">
            <v>0</v>
          </cell>
          <cell r="I225">
            <v>13937.86149454217</v>
          </cell>
          <cell r="J225">
            <v>0</v>
          </cell>
          <cell r="K225">
            <v>12990.070739676898</v>
          </cell>
          <cell r="L225">
            <v>0</v>
          </cell>
          <cell r="M225">
            <v>17928.80038831451</v>
          </cell>
          <cell r="N225">
            <v>0</v>
          </cell>
          <cell r="O225">
            <v>16522.62377225871</v>
          </cell>
          <cell r="P225">
            <v>0</v>
          </cell>
          <cell r="Q225">
            <v>13012.379906852413</v>
          </cell>
          <cell r="R225">
            <v>13012.379906852413</v>
          </cell>
          <cell r="S225">
            <v>16957.866211611876</v>
          </cell>
          <cell r="U225">
            <v>0</v>
          </cell>
          <cell r="V225">
            <v>15996.962658356917</v>
          </cell>
          <cell r="W225">
            <v>0</v>
          </cell>
          <cell r="X225">
            <v>17004.344235451234</v>
          </cell>
          <cell r="Y225">
            <v>0</v>
          </cell>
          <cell r="Z225">
            <v>16758.208123786724</v>
          </cell>
          <cell r="AA225">
            <v>0</v>
          </cell>
          <cell r="AB225">
            <v>15514.915208059225</v>
          </cell>
          <cell r="AC225">
            <v>15514.915208059225</v>
          </cell>
          <cell r="AD225">
            <v>14263.647557455819</v>
          </cell>
        </row>
        <row r="226">
          <cell r="C226" t="str">
            <v>Advertisement Expenses</v>
          </cell>
          <cell r="E226">
            <v>2405.8167555729137</v>
          </cell>
          <cell r="F226">
            <v>0</v>
          </cell>
          <cell r="G226">
            <v>3080.827321757934</v>
          </cell>
          <cell r="H226">
            <v>0</v>
          </cell>
          <cell r="I226">
            <v>23766.822379487348</v>
          </cell>
          <cell r="J226">
            <v>0</v>
          </cell>
          <cell r="K226">
            <v>23113.454316588311</v>
          </cell>
          <cell r="L226">
            <v>0</v>
          </cell>
          <cell r="M226">
            <v>25512.297842660966</v>
          </cell>
          <cell r="N226">
            <v>0</v>
          </cell>
          <cell r="O226">
            <v>2551.3138847595887</v>
          </cell>
          <cell r="P226">
            <v>0</v>
          </cell>
          <cell r="Q226">
            <v>2503.8786398437537</v>
          </cell>
          <cell r="R226">
            <v>2503.8786398437537</v>
          </cell>
          <cell r="S226">
            <v>15993.121382039297</v>
          </cell>
          <cell r="U226">
            <v>0</v>
          </cell>
          <cell r="V226">
            <v>18583.08922809346</v>
          </cell>
          <cell r="W226">
            <v>0</v>
          </cell>
          <cell r="X226">
            <v>2625.697960996888</v>
          </cell>
          <cell r="Y226">
            <v>0</v>
          </cell>
          <cell r="Z226">
            <v>28862.71016865053</v>
          </cell>
          <cell r="AA226">
            <v>0</v>
          </cell>
          <cell r="AB226">
            <v>3501.4226255840545</v>
          </cell>
          <cell r="AC226">
            <v>3501.4226255840545</v>
          </cell>
          <cell r="AD226">
            <v>3002.6506327139041</v>
          </cell>
        </row>
        <row r="227">
          <cell r="C227" t="str">
            <v>Administrative Expenses</v>
          </cell>
          <cell r="E227">
            <v>31746.041360815143</v>
          </cell>
          <cell r="F227">
            <v>0</v>
          </cell>
          <cell r="G227">
            <v>28660.042176505169</v>
          </cell>
          <cell r="H227">
            <v>0</v>
          </cell>
          <cell r="I227">
            <v>28399.32747558237</v>
          </cell>
          <cell r="J227">
            <v>0</v>
          </cell>
          <cell r="K227">
            <v>26468.140253189009</v>
          </cell>
          <cell r="L227">
            <v>0</v>
          </cell>
          <cell r="M227">
            <v>36531.133106142057</v>
          </cell>
          <cell r="N227">
            <v>0</v>
          </cell>
          <cell r="O227">
            <v>33665.95395197178</v>
          </cell>
          <cell r="P227">
            <v>0</v>
          </cell>
          <cell r="Q227">
            <v>26513.596677373815</v>
          </cell>
          <cell r="R227">
            <v>26513.596677373815</v>
          </cell>
          <cell r="S227">
            <v>34552.789609744817</v>
          </cell>
          <cell r="U227">
            <v>0</v>
          </cell>
          <cell r="V227">
            <v>32594.884181281192</v>
          </cell>
          <cell r="W227">
            <v>0</v>
          </cell>
          <cell r="X227">
            <v>34647.491700158673</v>
          </cell>
          <cell r="Y227">
            <v>0</v>
          </cell>
          <cell r="Z227">
            <v>34145.972866622818</v>
          </cell>
          <cell r="AA227">
            <v>0</v>
          </cell>
          <cell r="AB227">
            <v>31612.680174939585</v>
          </cell>
          <cell r="AC227">
            <v>31612.680174939585</v>
          </cell>
          <cell r="AD227">
            <v>29063.1384261567</v>
          </cell>
        </row>
        <row r="228">
          <cell r="C228" t="str">
            <v>Depreciation (Admin. &amp; Selling )</v>
          </cell>
          <cell r="E228">
            <v>8927.9242923219663</v>
          </cell>
          <cell r="F228">
            <v>0</v>
          </cell>
          <cell r="G228">
            <v>8060.0501920351098</v>
          </cell>
          <cell r="H228">
            <v>0</v>
          </cell>
          <cell r="I228">
            <v>7986.7295192217998</v>
          </cell>
          <cell r="J228">
            <v>0</v>
          </cell>
          <cell r="K228">
            <v>7443.6226442616662</v>
          </cell>
          <cell r="L228">
            <v>0</v>
          </cell>
          <cell r="M228">
            <v>10273.633395026813</v>
          </cell>
          <cell r="N228">
            <v>0</v>
          </cell>
          <cell r="O228">
            <v>9467.8604080380956</v>
          </cell>
          <cell r="P228">
            <v>0</v>
          </cell>
          <cell r="Q228">
            <v>7456.4063330721565</v>
          </cell>
          <cell r="R228">
            <v>7456.4063330721565</v>
          </cell>
          <cell r="S228">
            <v>9717.2647832904422</v>
          </cell>
          <cell r="U228">
            <v>0</v>
          </cell>
          <cell r="V228">
            <v>9166.6439597938333</v>
          </cell>
          <cell r="W228">
            <v>0</v>
          </cell>
          <cell r="X228">
            <v>9743.8978076707062</v>
          </cell>
          <cell r="Y228">
            <v>0</v>
          </cell>
          <cell r="Z228">
            <v>9602.8559018125379</v>
          </cell>
          <cell r="AA228">
            <v>0</v>
          </cell>
          <cell r="AB228">
            <v>8890.4191886934896</v>
          </cell>
          <cell r="AC228">
            <v>8890.4191886934896</v>
          </cell>
          <cell r="AD228">
            <v>8173.412760882823</v>
          </cell>
        </row>
        <row r="229">
          <cell r="C229" t="str">
            <v>Financial Charges -Capital Exp.</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U229">
            <v>0</v>
          </cell>
          <cell r="V229">
            <v>0</v>
          </cell>
          <cell r="W229">
            <v>0</v>
          </cell>
          <cell r="X229">
            <v>0</v>
          </cell>
          <cell r="Y229">
            <v>0</v>
          </cell>
          <cell r="Z229">
            <v>0</v>
          </cell>
          <cell r="AA229">
            <v>0</v>
          </cell>
          <cell r="AB229">
            <v>0</v>
          </cell>
          <cell r="AC229">
            <v>0</v>
          </cell>
          <cell r="AD229">
            <v>0</v>
          </cell>
        </row>
        <row r="230">
          <cell r="C230" t="str">
            <v>Financial  Charges -Working Capital</v>
          </cell>
          <cell r="E230">
            <v>1593.5489361898781</v>
          </cell>
          <cell r="F230">
            <v>0</v>
          </cell>
          <cell r="G230">
            <v>1457.6240215047092</v>
          </cell>
          <cell r="H230">
            <v>0</v>
          </cell>
          <cell r="I230">
            <v>1446.6945190186796</v>
          </cell>
          <cell r="J230">
            <v>0</v>
          </cell>
          <cell r="K230">
            <v>1359.6931738041301</v>
          </cell>
          <cell r="L230">
            <v>0</v>
          </cell>
          <cell r="M230">
            <v>1819.174805065381</v>
          </cell>
          <cell r="N230">
            <v>0</v>
          </cell>
          <cell r="O230">
            <v>1683.4853438562145</v>
          </cell>
          <cell r="P230">
            <v>0</v>
          </cell>
          <cell r="Q230">
            <v>1343.3633567120232</v>
          </cell>
          <cell r="R230">
            <v>1343.3633567120232</v>
          </cell>
          <cell r="S230">
            <v>1703.3864664491034</v>
          </cell>
          <cell r="U230">
            <v>0</v>
          </cell>
          <cell r="V230">
            <v>1621.6858468907856</v>
          </cell>
          <cell r="W230">
            <v>0</v>
          </cell>
          <cell r="X230">
            <v>1714.8673233328852</v>
          </cell>
          <cell r="Y230">
            <v>0</v>
          </cell>
          <cell r="Z230">
            <v>1688.4217100899446</v>
          </cell>
          <cell r="AA230">
            <v>0</v>
          </cell>
          <cell r="AB230">
            <v>1570.4294045608508</v>
          </cell>
          <cell r="AC230">
            <v>1570.4294045608508</v>
          </cell>
          <cell r="AD230">
            <v>1456.896380636437</v>
          </cell>
        </row>
        <row r="231">
          <cell r="C231" t="str">
            <v>Other Expenses (Charity &amp; Donation)</v>
          </cell>
          <cell r="E231">
            <v>1106.6312056874151</v>
          </cell>
          <cell r="F231">
            <v>0</v>
          </cell>
          <cell r="G231">
            <v>1012.2389038227149</v>
          </cell>
          <cell r="H231">
            <v>0</v>
          </cell>
          <cell r="I231">
            <v>1004.6489715407499</v>
          </cell>
          <cell r="J231">
            <v>0</v>
          </cell>
          <cell r="K231">
            <v>944.23137069731274</v>
          </cell>
          <cell r="L231">
            <v>0</v>
          </cell>
          <cell r="M231">
            <v>1263.3158368509594</v>
          </cell>
          <cell r="N231">
            <v>0</v>
          </cell>
          <cell r="O231">
            <v>1169.0870443445933</v>
          </cell>
          <cell r="P231">
            <v>0</v>
          </cell>
          <cell r="Q231">
            <v>932.89121993890501</v>
          </cell>
          <cell r="R231">
            <v>932.89121993890501</v>
          </cell>
          <cell r="S231">
            <v>1182.9072683674331</v>
          </cell>
          <cell r="U231">
            <v>0</v>
          </cell>
          <cell r="V231">
            <v>1126.1707270074899</v>
          </cell>
          <cell r="W231">
            <v>0</v>
          </cell>
          <cell r="X231">
            <v>1190.8800856478372</v>
          </cell>
          <cell r="Y231">
            <v>0</v>
          </cell>
          <cell r="Z231">
            <v>1172.5150764513503</v>
          </cell>
          <cell r="AA231">
            <v>0</v>
          </cell>
          <cell r="AB231">
            <v>1090.5759753894795</v>
          </cell>
          <cell r="AC231">
            <v>1090.5759753894795</v>
          </cell>
          <cell r="AD231">
            <v>1011.7335976641923</v>
          </cell>
        </row>
        <row r="232">
          <cell r="C232" t="str">
            <v>Other Expenses ( W.P.P.F.)</v>
          </cell>
          <cell r="E232">
            <v>9648.5900544295782</v>
          </cell>
          <cell r="F232">
            <v>0</v>
          </cell>
          <cell r="G232">
            <v>11903.296926179239</v>
          </cell>
          <cell r="H232">
            <v>0</v>
          </cell>
          <cell r="I232">
            <v>11129.264448460395</v>
          </cell>
          <cell r="J232">
            <v>0</v>
          </cell>
          <cell r="K232">
            <v>12765.472506264148</v>
          </cell>
          <cell r="L232">
            <v>0</v>
          </cell>
          <cell r="M232">
            <v>8697.6853037127148</v>
          </cell>
          <cell r="N232">
            <v>0</v>
          </cell>
          <cell r="O232">
            <v>8477.4712963599068</v>
          </cell>
          <cell r="P232">
            <v>0</v>
          </cell>
          <cell r="Q232">
            <v>11947.065838432633</v>
          </cell>
          <cell r="R232">
            <v>11947.065838432633</v>
          </cell>
          <cell r="S232">
            <v>8315.7504207462025</v>
          </cell>
          <cell r="U232">
            <v>0</v>
          </cell>
          <cell r="V232">
            <v>10259.06027175571</v>
          </cell>
          <cell r="W232">
            <v>0</v>
          </cell>
          <cell r="X232">
            <v>11041.057493260387</v>
          </cell>
          <cell r="Y232">
            <v>0</v>
          </cell>
          <cell r="Z232">
            <v>9071.1554130804143</v>
          </cell>
          <cell r="AA232">
            <v>0</v>
          </cell>
          <cell r="AB232">
            <v>9315.9406486366006</v>
          </cell>
          <cell r="AC232">
            <v>9315.9406486366006</v>
          </cell>
          <cell r="AD232">
            <v>10631.503243534617</v>
          </cell>
        </row>
        <row r="233">
          <cell r="C233" t="str">
            <v>Workers Welfare Fund</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U233">
            <v>0</v>
          </cell>
          <cell r="V233">
            <v>0</v>
          </cell>
          <cell r="W233">
            <v>0</v>
          </cell>
          <cell r="X233">
            <v>0</v>
          </cell>
          <cell r="Y233">
            <v>0</v>
          </cell>
          <cell r="Z233">
            <v>0</v>
          </cell>
          <cell r="AA233">
            <v>0</v>
          </cell>
          <cell r="AB233">
            <v>0</v>
          </cell>
          <cell r="AC233">
            <v>0</v>
          </cell>
          <cell r="AD233">
            <v>0</v>
          </cell>
        </row>
        <row r="234">
          <cell r="E234">
            <v>71008.919001632588</v>
          </cell>
          <cell r="F234">
            <v>0</v>
          </cell>
          <cell r="G234">
            <v>68239.894960403064</v>
          </cell>
          <cell r="H234">
            <v>0</v>
          </cell>
          <cell r="I234">
            <v>87671.348807853516</v>
          </cell>
          <cell r="J234">
            <v>0</v>
          </cell>
          <cell r="K234">
            <v>85084.685004481464</v>
          </cell>
          <cell r="L234">
            <v>0</v>
          </cell>
          <cell r="M234">
            <v>102026.0406777734</v>
          </cell>
          <cell r="N234">
            <v>0</v>
          </cell>
          <cell r="O234">
            <v>73537.795701588882</v>
          </cell>
          <cell r="P234">
            <v>0</v>
          </cell>
          <cell r="Q234">
            <v>63709.581972225693</v>
          </cell>
          <cell r="R234">
            <v>63709.581972225693</v>
          </cell>
          <cell r="S234">
            <v>88423.086142249173</v>
          </cell>
          <cell r="U234">
            <v>0</v>
          </cell>
          <cell r="V234">
            <v>89348.496873179378</v>
          </cell>
          <cell r="W234">
            <v>0</v>
          </cell>
          <cell r="X234">
            <v>77968.236606518607</v>
          </cell>
          <cell r="Y234">
            <v>0</v>
          </cell>
          <cell r="Z234">
            <v>101301.83926049432</v>
          </cell>
          <cell r="AA234">
            <v>0</v>
          </cell>
          <cell r="AB234">
            <v>71496.383225863276</v>
          </cell>
          <cell r="AC234">
            <v>71496.383225863276</v>
          </cell>
          <cell r="AD234">
            <v>67602.982599044481</v>
          </cell>
        </row>
        <row r="235">
          <cell r="C235" t="str">
            <v>Operating Profit</v>
          </cell>
          <cell r="E235">
            <v>1498208.3418679328</v>
          </cell>
          <cell r="F235">
            <v>0</v>
          </cell>
          <cell r="G235">
            <v>1500977.3659091624</v>
          </cell>
          <cell r="H235">
            <v>0</v>
          </cell>
          <cell r="I235">
            <v>1481545.912061712</v>
          </cell>
          <cell r="J235">
            <v>0</v>
          </cell>
          <cell r="K235">
            <v>1484132.5758650838</v>
          </cell>
          <cell r="L235">
            <v>0</v>
          </cell>
          <cell r="M235">
            <v>1467191.2201917921</v>
          </cell>
          <cell r="N235">
            <v>0</v>
          </cell>
          <cell r="O235">
            <v>1495679.4651679765</v>
          </cell>
          <cell r="P235">
            <v>0</v>
          </cell>
          <cell r="Q235">
            <v>1505507.6788973396</v>
          </cell>
          <cell r="R235">
            <v>1505507.6788973396</v>
          </cell>
          <cell r="S235">
            <v>1480794.1747273162</v>
          </cell>
          <cell r="U235">
            <v>0</v>
          </cell>
          <cell r="V235">
            <v>1479868.763996386</v>
          </cell>
          <cell r="W235">
            <v>0</v>
          </cell>
          <cell r="X235">
            <v>1491249.0242630469</v>
          </cell>
          <cell r="Y235">
            <v>0</v>
          </cell>
          <cell r="Z235">
            <v>1467915.4216090711</v>
          </cell>
          <cell r="AA235">
            <v>0</v>
          </cell>
          <cell r="AB235">
            <v>1497720.8776437021</v>
          </cell>
          <cell r="AC235">
            <v>1497720.8776437021</v>
          </cell>
          <cell r="AD235">
            <v>1501614.278270521</v>
          </cell>
        </row>
        <row r="236">
          <cell r="U236">
            <v>0</v>
          </cell>
        </row>
        <row r="237">
          <cell r="C237" t="str">
            <v>Other Income</v>
          </cell>
          <cell r="U237">
            <v>0</v>
          </cell>
        </row>
        <row r="238">
          <cell r="C238" t="str">
            <v>H.D</v>
          </cell>
          <cell r="E238">
            <v>15352.228571428572</v>
          </cell>
          <cell r="F238">
            <v>0</v>
          </cell>
          <cell r="G238">
            <v>13804.129032258064</v>
          </cell>
          <cell r="H238">
            <v>0</v>
          </cell>
          <cell r="I238">
            <v>16932</v>
          </cell>
          <cell r="J238">
            <v>0</v>
          </cell>
          <cell r="K238">
            <v>317514.93333333335</v>
          </cell>
          <cell r="L238">
            <v>0</v>
          </cell>
          <cell r="M238">
            <v>309289.29032258067</v>
          </cell>
          <cell r="N238">
            <v>0</v>
          </cell>
          <cell r="O238">
            <v>264203.22222222225</v>
          </cell>
          <cell r="P238">
            <v>0</v>
          </cell>
          <cell r="Q238">
            <v>72764.571428571435</v>
          </cell>
          <cell r="R238">
            <v>72764.571428571435</v>
          </cell>
          <cell r="S238">
            <v>14837.75</v>
          </cell>
          <cell r="U238">
            <v>0</v>
          </cell>
          <cell r="V238">
            <v>19002.533333333333</v>
          </cell>
          <cell r="W238">
            <v>0</v>
          </cell>
          <cell r="X238">
            <v>14756.137931034482</v>
          </cell>
          <cell r="Y238">
            <v>0</v>
          </cell>
          <cell r="Z238">
            <v>15316.387096774193</v>
          </cell>
          <cell r="AA238">
            <v>0</v>
          </cell>
          <cell r="AB238">
            <v>13728.648648648648</v>
          </cell>
          <cell r="AC238">
            <v>13728.648648648648</v>
          </cell>
          <cell r="AD238">
            <v>43246.610038610044</v>
          </cell>
        </row>
        <row r="239">
          <cell r="C239" t="str">
            <v>Others</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U239">
            <v>0</v>
          </cell>
          <cell r="V239">
            <v>0</v>
          </cell>
          <cell r="W239">
            <v>0</v>
          </cell>
          <cell r="X239">
            <v>0</v>
          </cell>
          <cell r="Y239">
            <v>0</v>
          </cell>
          <cell r="Z239">
            <v>0</v>
          </cell>
          <cell r="AA239">
            <v>0</v>
          </cell>
          <cell r="AB239">
            <v>0</v>
          </cell>
          <cell r="AC239">
            <v>0</v>
          </cell>
          <cell r="AD239">
            <v>0</v>
          </cell>
        </row>
        <row r="240">
          <cell r="E240">
            <v>15352.228571428572</v>
          </cell>
          <cell r="F240">
            <v>0</v>
          </cell>
          <cell r="G240">
            <v>13804.129032258064</v>
          </cell>
          <cell r="H240">
            <v>0</v>
          </cell>
          <cell r="I240">
            <v>16932</v>
          </cell>
          <cell r="J240">
            <v>0</v>
          </cell>
          <cell r="K240">
            <v>317514.93333333335</v>
          </cell>
          <cell r="L240">
            <v>0</v>
          </cell>
          <cell r="M240">
            <v>309289.29032258067</v>
          </cell>
          <cell r="N240">
            <v>0</v>
          </cell>
          <cell r="O240">
            <v>264203.22222222225</v>
          </cell>
          <cell r="P240">
            <v>0</v>
          </cell>
          <cell r="Q240">
            <v>72764.571428571435</v>
          </cell>
          <cell r="R240">
            <v>72764.571428571435</v>
          </cell>
          <cell r="S240">
            <v>14837.75</v>
          </cell>
          <cell r="U240">
            <v>0</v>
          </cell>
          <cell r="V240">
            <v>19002.533333333333</v>
          </cell>
          <cell r="W240">
            <v>0</v>
          </cell>
          <cell r="X240">
            <v>14756.137931034482</v>
          </cell>
          <cell r="Y240">
            <v>0</v>
          </cell>
          <cell r="Z240">
            <v>15316.387096774193</v>
          </cell>
          <cell r="AA240">
            <v>0</v>
          </cell>
          <cell r="AB240">
            <v>13728.648648648648</v>
          </cell>
          <cell r="AC240">
            <v>13728.648648648648</v>
          </cell>
          <cell r="AD240">
            <v>43246.610038610044</v>
          </cell>
        </row>
        <row r="241">
          <cell r="U241">
            <v>0</v>
          </cell>
        </row>
        <row r="242">
          <cell r="C242" t="str">
            <v>Profit before tax</v>
          </cell>
          <cell r="E242">
            <v>1513560.5704393615</v>
          </cell>
          <cell r="F242">
            <v>0</v>
          </cell>
          <cell r="G242">
            <v>1514781.4949414206</v>
          </cell>
          <cell r="H242">
            <v>0</v>
          </cell>
          <cell r="I242">
            <v>1498477.912061712</v>
          </cell>
          <cell r="J242">
            <v>0</v>
          </cell>
          <cell r="K242">
            <v>1801647.5091984172</v>
          </cell>
          <cell r="L242">
            <v>0</v>
          </cell>
          <cell r="M242">
            <v>1776480.5105143727</v>
          </cell>
          <cell r="N242">
            <v>0</v>
          </cell>
          <cell r="O242">
            <v>1759882.6873901987</v>
          </cell>
          <cell r="P242">
            <v>0</v>
          </cell>
          <cell r="Q242">
            <v>1578272.250325911</v>
          </cell>
          <cell r="R242">
            <v>1578272.250325911</v>
          </cell>
          <cell r="S242">
            <v>1495631.9247273162</v>
          </cell>
          <cell r="U242">
            <v>0</v>
          </cell>
          <cell r="V242">
            <v>1498871.2973297194</v>
          </cell>
          <cell r="W242">
            <v>0</v>
          </cell>
          <cell r="X242">
            <v>1506005.1621940813</v>
          </cell>
          <cell r="Y242">
            <v>0</v>
          </cell>
          <cell r="Z242">
            <v>1483231.8087058454</v>
          </cell>
          <cell r="AA242">
            <v>0</v>
          </cell>
          <cell r="AB242">
            <v>1511449.5262923508</v>
          </cell>
          <cell r="AC242">
            <v>1511449.5262923508</v>
          </cell>
          <cell r="AD242">
            <v>1544860.8883091309</v>
          </cell>
        </row>
        <row r="243">
          <cell r="U243">
            <v>0</v>
          </cell>
        </row>
        <row r="244">
          <cell r="C244" t="str">
            <v>Taxation</v>
          </cell>
          <cell r="U244">
            <v>0</v>
          </cell>
        </row>
        <row r="245">
          <cell r="C245" t="str">
            <v>Presumptive</v>
          </cell>
          <cell r="E245">
            <v>153677</v>
          </cell>
          <cell r="F245">
            <v>0</v>
          </cell>
          <cell r="G245">
            <v>153677</v>
          </cell>
          <cell r="H245">
            <v>0</v>
          </cell>
          <cell r="I245">
            <v>153677</v>
          </cell>
          <cell r="J245">
            <v>0</v>
          </cell>
          <cell r="K245">
            <v>153677</v>
          </cell>
          <cell r="L245">
            <v>0</v>
          </cell>
          <cell r="M245">
            <v>153677</v>
          </cell>
          <cell r="N245">
            <v>0</v>
          </cell>
          <cell r="O245">
            <v>153677</v>
          </cell>
          <cell r="P245">
            <v>0</v>
          </cell>
          <cell r="Q245">
            <v>153677</v>
          </cell>
          <cell r="R245">
            <v>153677</v>
          </cell>
          <cell r="S245">
            <v>153677</v>
          </cell>
          <cell r="U245">
            <v>0</v>
          </cell>
          <cell r="V245">
            <v>153677</v>
          </cell>
          <cell r="W245">
            <v>0</v>
          </cell>
          <cell r="X245">
            <v>153677</v>
          </cell>
          <cell r="Y245">
            <v>0</v>
          </cell>
          <cell r="Z245">
            <v>153677</v>
          </cell>
          <cell r="AA245">
            <v>0</v>
          </cell>
          <cell r="AB245">
            <v>153677</v>
          </cell>
          <cell r="AC245">
            <v>153677</v>
          </cell>
          <cell r="AD245">
            <v>153677</v>
          </cell>
          <cell r="AG245">
            <v>307354</v>
          </cell>
        </row>
        <row r="246">
          <cell r="C246" t="str">
            <v>Others</v>
          </cell>
          <cell r="E246">
            <v>0</v>
          </cell>
          <cell r="U246">
            <v>0</v>
          </cell>
          <cell r="AD246">
            <v>0</v>
          </cell>
        </row>
        <row r="247">
          <cell r="E247">
            <v>153677</v>
          </cell>
          <cell r="F247">
            <v>0</v>
          </cell>
          <cell r="G247">
            <v>153677</v>
          </cell>
          <cell r="H247">
            <v>0</v>
          </cell>
          <cell r="I247">
            <v>153677</v>
          </cell>
          <cell r="J247">
            <v>0</v>
          </cell>
          <cell r="K247">
            <v>153677</v>
          </cell>
          <cell r="L247">
            <v>0</v>
          </cell>
          <cell r="M247">
            <v>153677</v>
          </cell>
          <cell r="N247">
            <v>0</v>
          </cell>
          <cell r="O247">
            <v>153677</v>
          </cell>
          <cell r="P247">
            <v>0</v>
          </cell>
          <cell r="Q247">
            <v>153677</v>
          </cell>
          <cell r="R247">
            <v>153677</v>
          </cell>
          <cell r="S247">
            <v>153677</v>
          </cell>
          <cell r="U247">
            <v>0</v>
          </cell>
          <cell r="V247">
            <v>153677</v>
          </cell>
          <cell r="W247">
            <v>0</v>
          </cell>
          <cell r="X247">
            <v>153677</v>
          </cell>
          <cell r="Y247">
            <v>0</v>
          </cell>
          <cell r="Z247">
            <v>153677</v>
          </cell>
          <cell r="AA247">
            <v>0</v>
          </cell>
          <cell r="AB247">
            <v>153677</v>
          </cell>
          <cell r="AC247">
            <v>153677</v>
          </cell>
          <cell r="AD247">
            <v>153677</v>
          </cell>
        </row>
        <row r="248">
          <cell r="F248">
            <v>0</v>
          </cell>
          <cell r="H248">
            <v>0</v>
          </cell>
          <cell r="J248">
            <v>0</v>
          </cell>
          <cell r="L248">
            <v>0</v>
          </cell>
          <cell r="N248">
            <v>0</v>
          </cell>
          <cell r="P248">
            <v>0</v>
          </cell>
          <cell r="R248">
            <v>0</v>
          </cell>
          <cell r="U248">
            <v>0</v>
          </cell>
          <cell r="W248">
            <v>0</v>
          </cell>
          <cell r="Y248">
            <v>0</v>
          </cell>
          <cell r="AA248">
            <v>0</v>
          </cell>
          <cell r="AC248">
            <v>0</v>
          </cell>
        </row>
        <row r="249">
          <cell r="C249" t="str">
            <v>Net Profit after taxation</v>
          </cell>
          <cell r="E249">
            <v>1359883.5704393615</v>
          </cell>
          <cell r="F249">
            <v>0</v>
          </cell>
          <cell r="G249">
            <v>1361104.4949414206</v>
          </cell>
          <cell r="H249">
            <v>0</v>
          </cell>
          <cell r="I249">
            <v>1344800.912061712</v>
          </cell>
          <cell r="J249">
            <v>0</v>
          </cell>
          <cell r="K249">
            <v>1647970.5091984172</v>
          </cell>
          <cell r="L249">
            <v>0</v>
          </cell>
          <cell r="M249">
            <v>1622803.5105143727</v>
          </cell>
          <cell r="N249">
            <v>0</v>
          </cell>
          <cell r="O249">
            <v>1606205.6873901987</v>
          </cell>
          <cell r="P249">
            <v>0</v>
          </cell>
          <cell r="Q249">
            <v>1424595.250325911</v>
          </cell>
          <cell r="R249">
            <v>1424595.250325911</v>
          </cell>
          <cell r="S249">
            <v>1341954.9247273162</v>
          </cell>
          <cell r="U249">
            <v>0</v>
          </cell>
          <cell r="V249">
            <v>1345194.2973297194</v>
          </cell>
          <cell r="W249">
            <v>0</v>
          </cell>
          <cell r="X249">
            <v>1352328.1621940813</v>
          </cell>
          <cell r="Y249">
            <v>0</v>
          </cell>
          <cell r="Z249">
            <v>1329554.8087058454</v>
          </cell>
          <cell r="AA249">
            <v>0</v>
          </cell>
          <cell r="AB249">
            <v>1357772.5262923508</v>
          </cell>
          <cell r="AC249">
            <v>1357772.5262923508</v>
          </cell>
          <cell r="AD249">
            <v>1391183.8883091309</v>
          </cell>
        </row>
        <row r="252">
          <cell r="E252">
            <v>913</v>
          </cell>
          <cell r="G252">
            <v>944</v>
          </cell>
          <cell r="I252">
            <v>975</v>
          </cell>
          <cell r="K252">
            <v>1006</v>
          </cell>
          <cell r="M252">
            <v>1037</v>
          </cell>
          <cell r="O252">
            <v>1068</v>
          </cell>
          <cell r="Q252">
            <v>1099</v>
          </cell>
          <cell r="S252">
            <v>1130</v>
          </cell>
          <cell r="V252">
            <v>1161</v>
          </cell>
          <cell r="X252">
            <v>1192</v>
          </cell>
          <cell r="Z252">
            <v>1223</v>
          </cell>
          <cell r="AB252">
            <v>1254</v>
          </cell>
          <cell r="AD252" t="str">
            <v>Yearly</v>
          </cell>
        </row>
        <row r="253">
          <cell r="C253" t="str">
            <v>Hilux  4 x 2 - D/C A/C</v>
          </cell>
          <cell r="E253" t="str">
            <v>Per Unit</v>
          </cell>
          <cell r="F253" t="str">
            <v>Total</v>
          </cell>
          <cell r="G253" t="str">
            <v>Per Unit</v>
          </cell>
          <cell r="H253" t="str">
            <v>Total</v>
          </cell>
          <cell r="I253" t="str">
            <v>Per Unit</v>
          </cell>
          <cell r="J253" t="str">
            <v>Total</v>
          </cell>
          <cell r="K253" t="str">
            <v>Per Unit</v>
          </cell>
          <cell r="L253" t="str">
            <v>Total</v>
          </cell>
          <cell r="M253" t="str">
            <v>Per Unit</v>
          </cell>
          <cell r="N253" t="str">
            <v>Total</v>
          </cell>
          <cell r="O253" t="str">
            <v>Per Unit</v>
          </cell>
          <cell r="P253" t="str">
            <v>Total</v>
          </cell>
          <cell r="Q253" t="str">
            <v>Per Unit</v>
          </cell>
          <cell r="R253" t="str">
            <v>Total</v>
          </cell>
          <cell r="S253" t="str">
            <v>Per Unit</v>
          </cell>
          <cell r="U253" t="str">
            <v>Total</v>
          </cell>
          <cell r="V253" t="str">
            <v>Per Unit</v>
          </cell>
          <cell r="W253" t="str">
            <v>Total</v>
          </cell>
          <cell r="X253" t="str">
            <v>Per Unit</v>
          </cell>
          <cell r="Y253" t="str">
            <v>Total</v>
          </cell>
          <cell r="Z253" t="str">
            <v>Per Unit</v>
          </cell>
          <cell r="AA253" t="str">
            <v>Total</v>
          </cell>
          <cell r="AB253" t="str">
            <v>Per Unit</v>
          </cell>
          <cell r="AC253" t="str">
            <v>Total</v>
          </cell>
          <cell r="AD253" t="str">
            <v>Average</v>
          </cell>
        </row>
        <row r="254">
          <cell r="C254" t="str">
            <v>Hilux  4 x 2 - D/C Deluxe</v>
          </cell>
        </row>
        <row r="255">
          <cell r="C255" t="str">
            <v>Sales Units</v>
          </cell>
          <cell r="E255">
            <v>2</v>
          </cell>
          <cell r="F255">
            <v>2</v>
          </cell>
          <cell r="G255">
            <v>2</v>
          </cell>
          <cell r="H255">
            <v>2</v>
          </cell>
          <cell r="I255">
            <v>2</v>
          </cell>
          <cell r="J255">
            <v>2</v>
          </cell>
          <cell r="K255">
            <v>2</v>
          </cell>
          <cell r="L255">
            <v>2</v>
          </cell>
          <cell r="M255">
            <v>2</v>
          </cell>
          <cell r="N255">
            <v>2</v>
          </cell>
          <cell r="O255">
            <v>2</v>
          </cell>
          <cell r="P255">
            <v>2</v>
          </cell>
          <cell r="Q255">
            <v>2</v>
          </cell>
          <cell r="R255">
            <v>2</v>
          </cell>
          <cell r="S255">
            <v>2</v>
          </cell>
          <cell r="T255">
            <v>2</v>
          </cell>
          <cell r="U255">
            <v>2</v>
          </cell>
          <cell r="V255">
            <v>2</v>
          </cell>
          <cell r="W255">
            <v>2</v>
          </cell>
          <cell r="X255">
            <v>2</v>
          </cell>
          <cell r="Y255">
            <v>2</v>
          </cell>
          <cell r="Z255">
            <v>2</v>
          </cell>
          <cell r="AA255">
            <v>2</v>
          </cell>
          <cell r="AB255">
            <v>2</v>
          </cell>
          <cell r="AC255">
            <v>2</v>
          </cell>
          <cell r="AD255">
            <v>24</v>
          </cell>
        </row>
        <row r="256">
          <cell r="U256">
            <v>0</v>
          </cell>
        </row>
        <row r="257">
          <cell r="C257" t="str">
            <v>Selling Price</v>
          </cell>
          <cell r="E257">
            <v>2090000</v>
          </cell>
          <cell r="F257">
            <v>4180000</v>
          </cell>
          <cell r="G257">
            <v>2090000</v>
          </cell>
          <cell r="H257">
            <v>4180000</v>
          </cell>
          <cell r="I257">
            <v>2090000</v>
          </cell>
          <cell r="J257">
            <v>4180000</v>
          </cell>
          <cell r="K257">
            <v>2090000</v>
          </cell>
          <cell r="L257">
            <v>4180000</v>
          </cell>
          <cell r="M257">
            <v>2090000</v>
          </cell>
          <cell r="N257">
            <v>4180000</v>
          </cell>
          <cell r="O257">
            <v>2090000</v>
          </cell>
          <cell r="P257">
            <v>4180000</v>
          </cell>
          <cell r="Q257">
            <v>2090000</v>
          </cell>
          <cell r="R257">
            <v>4180000</v>
          </cell>
          <cell r="S257">
            <v>2090000</v>
          </cell>
          <cell r="T257">
            <v>4180000</v>
          </cell>
          <cell r="U257">
            <v>4180000</v>
          </cell>
          <cell r="V257">
            <v>2090000</v>
          </cell>
          <cell r="W257">
            <v>4180000</v>
          </cell>
          <cell r="X257">
            <v>2090000</v>
          </cell>
          <cell r="Y257">
            <v>4180000</v>
          </cell>
          <cell r="Z257">
            <v>2090000</v>
          </cell>
          <cell r="AA257">
            <v>4180000</v>
          </cell>
          <cell r="AB257">
            <v>2090000</v>
          </cell>
          <cell r="AC257">
            <v>4180000</v>
          </cell>
          <cell r="AD257">
            <v>2090000</v>
          </cell>
        </row>
        <row r="258">
          <cell r="C258" t="str">
            <v>Less: Dealer commission</v>
          </cell>
          <cell r="E258">
            <v>-30000</v>
          </cell>
          <cell r="F258">
            <v>-60000</v>
          </cell>
          <cell r="G258">
            <v>-30000</v>
          </cell>
          <cell r="H258">
            <v>-60000</v>
          </cell>
          <cell r="I258">
            <v>-30000</v>
          </cell>
          <cell r="J258">
            <v>-60000</v>
          </cell>
          <cell r="K258">
            <v>-30000</v>
          </cell>
          <cell r="L258">
            <v>-60000</v>
          </cell>
          <cell r="M258">
            <v>-30000</v>
          </cell>
          <cell r="N258">
            <v>-60000</v>
          </cell>
          <cell r="O258">
            <v>-30000</v>
          </cell>
          <cell r="P258">
            <v>-60000</v>
          </cell>
          <cell r="Q258">
            <v>-30000</v>
          </cell>
          <cell r="R258">
            <v>-60000</v>
          </cell>
          <cell r="S258">
            <v>-30000</v>
          </cell>
          <cell r="T258">
            <v>-60000</v>
          </cell>
          <cell r="U258">
            <v>-60000</v>
          </cell>
          <cell r="V258">
            <v>-30000</v>
          </cell>
          <cell r="W258">
            <v>-60000</v>
          </cell>
          <cell r="X258">
            <v>-30000</v>
          </cell>
          <cell r="Y258">
            <v>-60000</v>
          </cell>
          <cell r="Z258">
            <v>-30000</v>
          </cell>
          <cell r="AA258">
            <v>-60000</v>
          </cell>
          <cell r="AB258">
            <v>-30000</v>
          </cell>
          <cell r="AC258">
            <v>-60000</v>
          </cell>
          <cell r="AD258">
            <v>-30000</v>
          </cell>
        </row>
        <row r="259">
          <cell r="C259" t="str">
            <v xml:space="preserve">  Sales tax</v>
          </cell>
          <cell r="E259">
            <v>-272608.69565217389</v>
          </cell>
          <cell r="F259">
            <v>-545217.39130434778</v>
          </cell>
          <cell r="G259">
            <v>-272608.69565217389</v>
          </cell>
          <cell r="H259">
            <v>-545217.39130434778</v>
          </cell>
          <cell r="I259">
            <v>-272608.69565217389</v>
          </cell>
          <cell r="J259">
            <v>-545217.39130434778</v>
          </cell>
          <cell r="K259">
            <v>-272608.69565217389</v>
          </cell>
          <cell r="L259">
            <v>-545217.39130434778</v>
          </cell>
          <cell r="M259">
            <v>-272608.69565217389</v>
          </cell>
          <cell r="N259">
            <v>-545217.39130434778</v>
          </cell>
          <cell r="O259">
            <v>-272608.69565217389</v>
          </cell>
          <cell r="P259">
            <v>-545217.39130434778</v>
          </cell>
          <cell r="Q259">
            <v>-272608.69565217389</v>
          </cell>
          <cell r="R259">
            <v>-545217.39130434778</v>
          </cell>
          <cell r="S259">
            <v>-272608.69565217389</v>
          </cell>
          <cell r="T259">
            <v>-545217.39130434778</v>
          </cell>
          <cell r="U259">
            <v>-545217.39130434778</v>
          </cell>
          <cell r="V259">
            <v>-272608.69565217389</v>
          </cell>
          <cell r="W259">
            <v>-545217.39130434778</v>
          </cell>
          <cell r="X259">
            <v>-272608.69565217389</v>
          </cell>
          <cell r="Y259">
            <v>-545217.39130434778</v>
          </cell>
          <cell r="Z259">
            <v>-272608.69565217389</v>
          </cell>
          <cell r="AA259">
            <v>-545217.39130434778</v>
          </cell>
          <cell r="AB259">
            <v>-272608.69565217389</v>
          </cell>
          <cell r="AC259">
            <v>-545217.39130434778</v>
          </cell>
          <cell r="AD259">
            <v>-272608.69565217389</v>
          </cell>
        </row>
        <row r="260">
          <cell r="C260" t="str">
            <v>Net Sales</v>
          </cell>
          <cell r="E260">
            <v>1787391.3043478262</v>
          </cell>
          <cell r="F260">
            <v>3574782.6086956523</v>
          </cell>
          <cell r="G260">
            <v>1787391.3043478262</v>
          </cell>
          <cell r="H260">
            <v>3574782.6086956523</v>
          </cell>
          <cell r="I260">
            <v>1787391.3043478262</v>
          </cell>
          <cell r="J260">
            <v>3574782.6086956523</v>
          </cell>
          <cell r="K260">
            <v>1787391.3043478262</v>
          </cell>
          <cell r="L260">
            <v>3574782.6086956523</v>
          </cell>
          <cell r="M260">
            <v>1787391.3043478262</v>
          </cell>
          <cell r="N260">
            <v>3574782.6086956523</v>
          </cell>
          <cell r="O260">
            <v>1787391.3043478262</v>
          </cell>
          <cell r="P260">
            <v>3574782.6086956523</v>
          </cell>
          <cell r="Q260">
            <v>1787391.3043478262</v>
          </cell>
          <cell r="R260">
            <v>3574782.6086956523</v>
          </cell>
          <cell r="S260">
            <v>1787391.3043478262</v>
          </cell>
          <cell r="T260">
            <v>3574782.6086956523</v>
          </cell>
          <cell r="U260">
            <v>3574782.6086956523</v>
          </cell>
          <cell r="V260">
            <v>1787391.3043478262</v>
          </cell>
          <cell r="W260">
            <v>3574782.6086956523</v>
          </cell>
          <cell r="X260">
            <v>1787391.3043478262</v>
          </cell>
          <cell r="Y260">
            <v>3574782.6086956523</v>
          </cell>
          <cell r="Z260">
            <v>1787391.3043478262</v>
          </cell>
          <cell r="AA260">
            <v>3574782.6086956523</v>
          </cell>
          <cell r="AB260">
            <v>1787391.3043478262</v>
          </cell>
          <cell r="AC260">
            <v>3574782.6086956523</v>
          </cell>
          <cell r="AD260">
            <v>1787391.3043478262</v>
          </cell>
        </row>
        <row r="261">
          <cell r="C261" t="str">
            <v>Landed cost</v>
          </cell>
          <cell r="E261">
            <v>1483424</v>
          </cell>
          <cell r="F261">
            <v>2966848</v>
          </cell>
          <cell r="G261">
            <v>1483424</v>
          </cell>
          <cell r="H261">
            <v>2966848</v>
          </cell>
          <cell r="I261">
            <v>1483424</v>
          </cell>
          <cell r="J261">
            <v>2966848</v>
          </cell>
          <cell r="K261">
            <v>1483424</v>
          </cell>
          <cell r="L261">
            <v>2966848</v>
          </cell>
          <cell r="M261">
            <v>1483424</v>
          </cell>
          <cell r="N261">
            <v>2966848</v>
          </cell>
          <cell r="O261">
            <v>1483424</v>
          </cell>
          <cell r="P261">
            <v>2966848</v>
          </cell>
          <cell r="Q261">
            <v>1483424</v>
          </cell>
          <cell r="R261">
            <v>2966848</v>
          </cell>
          <cell r="S261">
            <v>1483424</v>
          </cell>
          <cell r="T261">
            <v>2966848</v>
          </cell>
          <cell r="U261">
            <v>2966848</v>
          </cell>
          <cell r="V261">
            <v>1483424</v>
          </cell>
          <cell r="W261">
            <v>2966848</v>
          </cell>
          <cell r="X261">
            <v>1483424</v>
          </cell>
          <cell r="Y261">
            <v>2966848</v>
          </cell>
          <cell r="Z261">
            <v>1483424</v>
          </cell>
          <cell r="AA261">
            <v>2966848</v>
          </cell>
          <cell r="AB261">
            <v>1483424</v>
          </cell>
          <cell r="AC261">
            <v>2966848</v>
          </cell>
          <cell r="AD261">
            <v>1483424</v>
          </cell>
          <cell r="AF261">
            <v>35602176</v>
          </cell>
        </row>
        <row r="262">
          <cell r="C262" t="str">
            <v>Gross Profit</v>
          </cell>
          <cell r="E262">
            <v>303967.30434782617</v>
          </cell>
          <cell r="F262">
            <v>607934.60869565234</v>
          </cell>
          <cell r="G262">
            <v>303967.30434782617</v>
          </cell>
          <cell r="H262">
            <v>607934.60869565234</v>
          </cell>
          <cell r="I262">
            <v>303967.30434782617</v>
          </cell>
          <cell r="J262">
            <v>607934.60869565234</v>
          </cell>
          <cell r="K262">
            <v>303967.30434782617</v>
          </cell>
          <cell r="L262">
            <v>607934.60869565234</v>
          </cell>
          <cell r="M262">
            <v>303967.30434782617</v>
          </cell>
          <cell r="N262">
            <v>607934.60869565234</v>
          </cell>
          <cell r="O262">
            <v>303967.30434782617</v>
          </cell>
          <cell r="P262">
            <v>607934.60869565234</v>
          </cell>
          <cell r="Q262">
            <v>303967.30434782617</v>
          </cell>
          <cell r="R262">
            <v>607934.60869565234</v>
          </cell>
          <cell r="S262">
            <v>303967.30434782617</v>
          </cell>
          <cell r="T262">
            <v>607934.60869565234</v>
          </cell>
          <cell r="U262">
            <v>607934.60869565234</v>
          </cell>
          <cell r="V262">
            <v>303967.30434782617</v>
          </cell>
          <cell r="W262">
            <v>607934.60869565234</v>
          </cell>
          <cell r="X262">
            <v>303967.30434782617</v>
          </cell>
          <cell r="Y262">
            <v>607934.60869565234</v>
          </cell>
          <cell r="Z262">
            <v>303967.30434782617</v>
          </cell>
          <cell r="AA262">
            <v>607934.60869565234</v>
          </cell>
          <cell r="AB262">
            <v>303967.30434782617</v>
          </cell>
          <cell r="AC262">
            <v>607934.60869565234</v>
          </cell>
          <cell r="AD262">
            <v>303967.30434782617</v>
          </cell>
        </row>
        <row r="263">
          <cell r="U263">
            <v>0</v>
          </cell>
        </row>
        <row r="264">
          <cell r="U264">
            <v>0</v>
          </cell>
        </row>
        <row r="265">
          <cell r="C265" t="str">
            <v>Other Expenses</v>
          </cell>
          <cell r="U265">
            <v>0</v>
          </cell>
        </row>
        <row r="266">
          <cell r="C266" t="str">
            <v>Selling Expenses</v>
          </cell>
          <cell r="E266">
            <v>15580.366396615698</v>
          </cell>
          <cell r="F266">
            <v>31160.732793231396</v>
          </cell>
          <cell r="G266">
            <v>14065.815418598198</v>
          </cell>
          <cell r="H266">
            <v>28131.630837196397</v>
          </cell>
          <cell r="I266">
            <v>13937.86149454217</v>
          </cell>
          <cell r="J266">
            <v>27875.722989084341</v>
          </cell>
          <cell r="K266">
            <v>12990.070739676898</v>
          </cell>
          <cell r="L266">
            <v>25980.141479353795</v>
          </cell>
          <cell r="M266">
            <v>17928.80038831451</v>
          </cell>
          <cell r="N266">
            <v>35857.60077662902</v>
          </cell>
          <cell r="O266">
            <v>16522.62377225871</v>
          </cell>
          <cell r="P266">
            <v>33045.24754451742</v>
          </cell>
          <cell r="Q266">
            <v>13012.379906852413</v>
          </cell>
          <cell r="R266">
            <v>26024.759813704826</v>
          </cell>
          <cell r="S266">
            <v>16957.866211611876</v>
          </cell>
          <cell r="T266">
            <v>33915.732423223752</v>
          </cell>
          <cell r="U266">
            <v>33915.732423223752</v>
          </cell>
          <cell r="V266">
            <v>15996.962658356917</v>
          </cell>
          <cell r="W266">
            <v>31993.925316713834</v>
          </cell>
          <cell r="X266">
            <v>17004.344235451234</v>
          </cell>
          <cell r="Y266">
            <v>34008.688470902467</v>
          </cell>
          <cell r="Z266">
            <v>16758.208123786724</v>
          </cell>
          <cell r="AA266">
            <v>33516.416247573448</v>
          </cell>
          <cell r="AB266">
            <v>15514.915208059225</v>
          </cell>
          <cell r="AC266">
            <v>31029.83041611845</v>
          </cell>
          <cell r="AD266">
            <v>15522.517879510378</v>
          </cell>
        </row>
        <row r="267">
          <cell r="C267" t="str">
            <v>Advertisement Expenses</v>
          </cell>
          <cell r="E267">
            <v>2405.8167555729137</v>
          </cell>
          <cell r="F267">
            <v>4811.6335111458275</v>
          </cell>
          <cell r="G267">
            <v>3080.827321757934</v>
          </cell>
          <cell r="H267">
            <v>6161.654643515868</v>
          </cell>
          <cell r="I267">
            <v>23766.822379487348</v>
          </cell>
          <cell r="J267">
            <v>47533.644758974697</v>
          </cell>
          <cell r="K267">
            <v>23113.454316588311</v>
          </cell>
          <cell r="L267">
            <v>46226.908633176623</v>
          </cell>
          <cell r="M267">
            <v>25512.297842660966</v>
          </cell>
          <cell r="N267">
            <v>51024.595685321932</v>
          </cell>
          <cell r="O267">
            <v>2551.3138847595887</v>
          </cell>
          <cell r="P267">
            <v>5102.6277695191775</v>
          </cell>
          <cell r="Q267">
            <v>2503.8786398437537</v>
          </cell>
          <cell r="R267">
            <v>5007.7572796875074</v>
          </cell>
          <cell r="S267">
            <v>15993.121382039297</v>
          </cell>
          <cell r="T267">
            <v>31986.242764078594</v>
          </cell>
          <cell r="U267">
            <v>31986.242764078594</v>
          </cell>
          <cell r="V267">
            <v>18583.08922809346</v>
          </cell>
          <cell r="W267">
            <v>37166.178456186921</v>
          </cell>
          <cell r="X267">
            <v>2625.697960996888</v>
          </cell>
          <cell r="Y267">
            <v>5251.395921993776</v>
          </cell>
          <cell r="Z267">
            <v>28862.71016865053</v>
          </cell>
          <cell r="AA267">
            <v>57725.42033730106</v>
          </cell>
          <cell r="AB267">
            <v>3501.4226255840545</v>
          </cell>
          <cell r="AC267">
            <v>7002.8452511681089</v>
          </cell>
          <cell r="AD267">
            <v>12708.371042169587</v>
          </cell>
        </row>
        <row r="268">
          <cell r="C268" t="str">
            <v>Administrative Expenses</v>
          </cell>
          <cell r="E268">
            <v>31746.041360815143</v>
          </cell>
          <cell r="F268">
            <v>63492.082721630286</v>
          </cell>
          <cell r="G268">
            <v>28660.042176505169</v>
          </cell>
          <cell r="H268">
            <v>57320.084353010338</v>
          </cell>
          <cell r="I268">
            <v>28399.32747558237</v>
          </cell>
          <cell r="J268">
            <v>56798.654951164739</v>
          </cell>
          <cell r="K268">
            <v>26468.140253189009</v>
          </cell>
          <cell r="L268">
            <v>52936.280506378018</v>
          </cell>
          <cell r="M268">
            <v>36531.133106142057</v>
          </cell>
          <cell r="N268">
            <v>73062.266212284114</v>
          </cell>
          <cell r="O268">
            <v>33665.95395197178</v>
          </cell>
          <cell r="P268">
            <v>67331.90790394356</v>
          </cell>
          <cell r="Q268">
            <v>26513.596677373815</v>
          </cell>
          <cell r="R268">
            <v>53027.193354747629</v>
          </cell>
          <cell r="S268">
            <v>34552.789609744817</v>
          </cell>
          <cell r="T268">
            <v>69105.579219489635</v>
          </cell>
          <cell r="U268">
            <v>69105.579219489635</v>
          </cell>
          <cell r="V268">
            <v>32594.884181281192</v>
          </cell>
          <cell r="W268">
            <v>65189.768362562383</v>
          </cell>
          <cell r="X268">
            <v>34647.491700158673</v>
          </cell>
          <cell r="Y268">
            <v>69294.983400317346</v>
          </cell>
          <cell r="Z268">
            <v>34145.972866622818</v>
          </cell>
          <cell r="AA268">
            <v>68291.945733245637</v>
          </cell>
          <cell r="AB268">
            <v>31612.680174939585</v>
          </cell>
          <cell r="AC268">
            <v>63225.360349879171</v>
          </cell>
          <cell r="AD268">
            <v>31628.171127860533</v>
          </cell>
        </row>
        <row r="269">
          <cell r="C269" t="str">
            <v>Depreciation (Admin. &amp; Selling )</v>
          </cell>
          <cell r="E269">
            <v>8927.9242923219663</v>
          </cell>
          <cell r="F269">
            <v>17855.848584643933</v>
          </cell>
          <cell r="G269">
            <v>8060.0501920351098</v>
          </cell>
          <cell r="H269">
            <v>16120.10038407022</v>
          </cell>
          <cell r="I269">
            <v>7986.7295192217998</v>
          </cell>
          <cell r="J269">
            <v>15973.4590384436</v>
          </cell>
          <cell r="K269">
            <v>7443.6226442616662</v>
          </cell>
          <cell r="L269">
            <v>14887.245288523332</v>
          </cell>
          <cell r="M269">
            <v>10273.633395026813</v>
          </cell>
          <cell r="N269">
            <v>20547.266790053625</v>
          </cell>
          <cell r="O269">
            <v>9467.8604080380956</v>
          </cell>
          <cell r="P269">
            <v>18935.720816076191</v>
          </cell>
          <cell r="Q269">
            <v>7456.4063330721565</v>
          </cell>
          <cell r="R269">
            <v>14912.812666144313</v>
          </cell>
          <cell r="S269">
            <v>9717.2647832904422</v>
          </cell>
          <cell r="T269">
            <v>19434.529566580884</v>
          </cell>
          <cell r="U269">
            <v>19434.529566580884</v>
          </cell>
          <cell r="V269">
            <v>9166.6439597938333</v>
          </cell>
          <cell r="W269">
            <v>18333.287919587667</v>
          </cell>
          <cell r="X269">
            <v>9743.8978076707062</v>
          </cell>
          <cell r="Y269">
            <v>19487.795615341412</v>
          </cell>
          <cell r="Z269">
            <v>9602.8559018125379</v>
          </cell>
          <cell r="AA269">
            <v>19205.711803625076</v>
          </cell>
          <cell r="AB269">
            <v>8890.4191886934896</v>
          </cell>
          <cell r="AC269">
            <v>17780.838377386979</v>
          </cell>
          <cell r="AD269">
            <v>8894.7757021032176</v>
          </cell>
        </row>
        <row r="270">
          <cell r="C270" t="str">
            <v>Financial Charges -Capital Exp.</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row>
        <row r="271">
          <cell r="C271" t="str">
            <v>Financial  Charges -Working Capital</v>
          </cell>
          <cell r="E271">
            <v>1593.5489361898781</v>
          </cell>
          <cell r="F271">
            <v>3187.0978723797562</v>
          </cell>
          <cell r="G271">
            <v>1457.6240215047092</v>
          </cell>
          <cell r="H271">
            <v>2915.2480430094183</v>
          </cell>
          <cell r="I271">
            <v>1446.6945190186796</v>
          </cell>
          <cell r="J271">
            <v>2893.3890380373591</v>
          </cell>
          <cell r="K271">
            <v>1359.6931738041301</v>
          </cell>
          <cell r="L271">
            <v>2719.3863476082602</v>
          </cell>
          <cell r="M271">
            <v>1819.174805065381</v>
          </cell>
          <cell r="N271">
            <v>3638.3496101307619</v>
          </cell>
          <cell r="O271">
            <v>1683.4853438562145</v>
          </cell>
          <cell r="P271">
            <v>3366.970687712429</v>
          </cell>
          <cell r="Q271">
            <v>1343.3633567120232</v>
          </cell>
          <cell r="R271">
            <v>2686.7267134240465</v>
          </cell>
          <cell r="S271">
            <v>1703.3864664491034</v>
          </cell>
          <cell r="T271">
            <v>3406.7729328982068</v>
          </cell>
          <cell r="U271">
            <v>3406.7729328982068</v>
          </cell>
          <cell r="V271">
            <v>1621.6858468907856</v>
          </cell>
          <cell r="W271">
            <v>3243.3716937815711</v>
          </cell>
          <cell r="X271">
            <v>1714.8673233328852</v>
          </cell>
          <cell r="Y271">
            <v>3429.7346466657705</v>
          </cell>
          <cell r="Z271">
            <v>1688.4217100899446</v>
          </cell>
          <cell r="AA271">
            <v>3376.8434201798891</v>
          </cell>
          <cell r="AB271">
            <v>1570.4294045608508</v>
          </cell>
          <cell r="AC271">
            <v>3140.8588091217016</v>
          </cell>
          <cell r="AD271">
            <v>1583.5312422895488</v>
          </cell>
        </row>
        <row r="272">
          <cell r="C272" t="str">
            <v>Other Expenses (Charity &amp; Donation)</v>
          </cell>
          <cell r="E272">
            <v>1106.6312056874151</v>
          </cell>
          <cell r="F272">
            <v>2213.2624113748302</v>
          </cell>
          <cell r="G272">
            <v>1012.2389038227149</v>
          </cell>
          <cell r="H272">
            <v>2024.4778076454297</v>
          </cell>
          <cell r="I272">
            <v>1004.6489715407499</v>
          </cell>
          <cell r="J272">
            <v>2009.2979430814999</v>
          </cell>
          <cell r="K272">
            <v>944.23137069731274</v>
          </cell>
          <cell r="L272">
            <v>1888.4627413946255</v>
          </cell>
          <cell r="M272">
            <v>1263.3158368509594</v>
          </cell>
          <cell r="N272">
            <v>2526.6316737019188</v>
          </cell>
          <cell r="O272">
            <v>1169.0870443445933</v>
          </cell>
          <cell r="P272">
            <v>2338.1740886891866</v>
          </cell>
          <cell r="Q272">
            <v>932.89121993890501</v>
          </cell>
          <cell r="R272">
            <v>1865.78243987781</v>
          </cell>
          <cell r="S272">
            <v>1182.9072683674331</v>
          </cell>
          <cell r="T272">
            <v>2365.8145367348661</v>
          </cell>
          <cell r="U272">
            <v>2365.8145367348661</v>
          </cell>
          <cell r="V272">
            <v>1126.1707270074899</v>
          </cell>
          <cell r="W272">
            <v>2252.3414540149797</v>
          </cell>
          <cell r="X272">
            <v>1190.8800856478372</v>
          </cell>
          <cell r="Y272">
            <v>2381.7601712956744</v>
          </cell>
          <cell r="Z272">
            <v>1172.5150764513503</v>
          </cell>
          <cell r="AA272">
            <v>2345.0301529027006</v>
          </cell>
          <cell r="AB272">
            <v>1090.5759753894795</v>
          </cell>
          <cell r="AC272">
            <v>2181.151950778959</v>
          </cell>
          <cell r="AD272">
            <v>1099.6744738121868</v>
          </cell>
        </row>
        <row r="273">
          <cell r="C273" t="str">
            <v>Other Expenses ( W.P.P.F.)</v>
          </cell>
          <cell r="E273">
            <v>9648.5900544295782</v>
          </cell>
          <cell r="F273">
            <v>19297.180108859156</v>
          </cell>
          <cell r="G273">
            <v>11903.296926179239</v>
          </cell>
          <cell r="H273">
            <v>23806.593852358477</v>
          </cell>
          <cell r="I273">
            <v>11129.264448460395</v>
          </cell>
          <cell r="J273">
            <v>22258.52889692079</v>
          </cell>
          <cell r="K273">
            <v>12765.472506264148</v>
          </cell>
          <cell r="L273">
            <v>25530.945012528297</v>
          </cell>
          <cell r="M273">
            <v>8697.6853037127148</v>
          </cell>
          <cell r="N273">
            <v>17395.37060742543</v>
          </cell>
          <cell r="O273">
            <v>8477.4712963599068</v>
          </cell>
          <cell r="P273">
            <v>16954.942592719814</v>
          </cell>
          <cell r="Q273">
            <v>11947.065838432633</v>
          </cell>
          <cell r="R273">
            <v>23894.131676865265</v>
          </cell>
          <cell r="S273">
            <v>8315.7504207462025</v>
          </cell>
          <cell r="T273">
            <v>16631.500841492405</v>
          </cell>
          <cell r="U273">
            <v>16631.500841492405</v>
          </cell>
          <cell r="V273">
            <v>10259.06027175571</v>
          </cell>
          <cell r="W273">
            <v>20518.120543511421</v>
          </cell>
          <cell r="X273">
            <v>11041.057493260387</v>
          </cell>
          <cell r="Y273">
            <v>22082.114986520774</v>
          </cell>
          <cell r="Z273">
            <v>9071.1554130804143</v>
          </cell>
          <cell r="AA273">
            <v>18142.310826160829</v>
          </cell>
          <cell r="AB273">
            <v>9315.9406486366006</v>
          </cell>
          <cell r="AC273">
            <v>18631.881297273201</v>
          </cell>
          <cell r="AD273">
            <v>10214.317551776496</v>
          </cell>
        </row>
        <row r="274">
          <cell r="C274" t="str">
            <v>Workers Welfare Fund</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row>
        <row r="275">
          <cell r="E275">
            <v>71008.919001632588</v>
          </cell>
          <cell r="F275">
            <v>213026.75700489775</v>
          </cell>
          <cell r="G275">
            <v>68239.894960403064</v>
          </cell>
          <cell r="H275">
            <v>204719.68488120919</v>
          </cell>
          <cell r="I275">
            <v>87671.348807853516</v>
          </cell>
          <cell r="J275">
            <v>263014.04642356053</v>
          </cell>
          <cell r="K275">
            <v>85084.685004481464</v>
          </cell>
          <cell r="L275">
            <v>255254.05501344439</v>
          </cell>
          <cell r="M275">
            <v>102026.0406777734</v>
          </cell>
          <cell r="N275">
            <v>306078.12203332019</v>
          </cell>
          <cell r="O275">
            <v>73537.795701588882</v>
          </cell>
          <cell r="P275">
            <v>220613.38710476665</v>
          </cell>
          <cell r="Q275">
            <v>63709.581972225693</v>
          </cell>
          <cell r="R275">
            <v>191128.74591667709</v>
          </cell>
          <cell r="S275">
            <v>88423.086142249173</v>
          </cell>
          <cell r="T275">
            <v>265269.25842674752</v>
          </cell>
          <cell r="U275">
            <v>265269.25842674752</v>
          </cell>
          <cell r="V275">
            <v>89348.496873179378</v>
          </cell>
          <cell r="W275">
            <v>268045.49061953812</v>
          </cell>
          <cell r="X275">
            <v>77968.236606518607</v>
          </cell>
          <cell r="Y275">
            <v>233904.70981955581</v>
          </cell>
          <cell r="Z275">
            <v>101301.83926049432</v>
          </cell>
          <cell r="AA275">
            <v>303905.51778148295</v>
          </cell>
          <cell r="AB275">
            <v>71496.383225863276</v>
          </cell>
          <cell r="AC275">
            <v>142992.76645172655</v>
          </cell>
          <cell r="AD275">
            <v>81651.359019521944</v>
          </cell>
        </row>
        <row r="276">
          <cell r="C276" t="str">
            <v>Operating Profit</v>
          </cell>
          <cell r="E276">
            <v>232958.38534619357</v>
          </cell>
          <cell r="F276">
            <v>698875.1560385807</v>
          </cell>
          <cell r="G276">
            <v>235727.4093874231</v>
          </cell>
          <cell r="H276">
            <v>707182.22816226934</v>
          </cell>
          <cell r="I276">
            <v>216295.95553997264</v>
          </cell>
          <cell r="J276">
            <v>648887.86661991791</v>
          </cell>
          <cell r="K276">
            <v>218882.6193433447</v>
          </cell>
          <cell r="L276">
            <v>656647.85803003411</v>
          </cell>
          <cell r="M276">
            <v>201941.26367005275</v>
          </cell>
          <cell r="N276">
            <v>605823.79101015825</v>
          </cell>
          <cell r="O276">
            <v>230429.50864623729</v>
          </cell>
          <cell r="P276">
            <v>691288.52593871183</v>
          </cell>
          <cell r="Q276">
            <v>240257.72237560048</v>
          </cell>
          <cell r="R276">
            <v>720773.16712680145</v>
          </cell>
          <cell r="S276">
            <v>215544.218205577</v>
          </cell>
          <cell r="T276">
            <v>646632.65461673099</v>
          </cell>
          <cell r="U276">
            <v>646632.65461673099</v>
          </cell>
          <cell r="V276">
            <v>214618.80747464678</v>
          </cell>
          <cell r="W276">
            <v>643856.42242394038</v>
          </cell>
          <cell r="X276">
            <v>225999.06774130755</v>
          </cell>
          <cell r="Y276">
            <v>677997.20322392264</v>
          </cell>
          <cell r="Z276">
            <v>202665.46508733183</v>
          </cell>
          <cell r="AA276">
            <v>607996.39526199549</v>
          </cell>
          <cell r="AB276">
            <v>232470.92112196289</v>
          </cell>
          <cell r="AC276">
            <v>464941.84224392578</v>
          </cell>
          <cell r="AD276">
            <v>222315.94532830422</v>
          </cell>
        </row>
        <row r="277">
          <cell r="U277">
            <v>0</v>
          </cell>
        </row>
        <row r="278">
          <cell r="C278" t="str">
            <v>Other Income</v>
          </cell>
          <cell r="U278">
            <v>0</v>
          </cell>
        </row>
        <row r="279">
          <cell r="C279" t="str">
            <v>H.D</v>
          </cell>
          <cell r="E279">
            <v>15352.228571428572</v>
          </cell>
          <cell r="F279">
            <v>30704.457142857143</v>
          </cell>
          <cell r="G279">
            <v>13804.129032258064</v>
          </cell>
          <cell r="H279">
            <v>27608.258064516129</v>
          </cell>
          <cell r="I279">
            <v>16932</v>
          </cell>
          <cell r="J279">
            <v>33864</v>
          </cell>
          <cell r="K279">
            <v>317514.93333333335</v>
          </cell>
          <cell r="L279">
            <v>635029.8666666667</v>
          </cell>
          <cell r="M279">
            <v>309289.29032258067</v>
          </cell>
          <cell r="N279">
            <v>618578.58064516133</v>
          </cell>
          <cell r="O279">
            <v>264203.22222222225</v>
          </cell>
          <cell r="P279">
            <v>528406.4444444445</v>
          </cell>
          <cell r="Q279">
            <v>72764.571428571435</v>
          </cell>
          <cell r="R279">
            <v>145529.14285714287</v>
          </cell>
          <cell r="S279">
            <v>14837.75</v>
          </cell>
          <cell r="T279">
            <v>29675.5</v>
          </cell>
          <cell r="U279">
            <v>29675.5</v>
          </cell>
          <cell r="V279">
            <v>19002.533333333333</v>
          </cell>
          <cell r="W279">
            <v>38005.066666666666</v>
          </cell>
          <cell r="X279">
            <v>14756.137931034482</v>
          </cell>
          <cell r="Y279">
            <v>29512.275862068964</v>
          </cell>
          <cell r="Z279">
            <v>15316.387096774193</v>
          </cell>
          <cell r="AA279">
            <v>30632.774193548386</v>
          </cell>
          <cell r="AB279">
            <v>13728.648648648648</v>
          </cell>
          <cell r="AC279">
            <v>27457.297297297297</v>
          </cell>
          <cell r="AD279">
            <v>90625.152660015432</v>
          </cell>
        </row>
        <row r="280">
          <cell r="C280" t="str">
            <v>Others</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row>
        <row r="281">
          <cell r="E281">
            <v>15352.228571428572</v>
          </cell>
          <cell r="F281">
            <v>30704.457142857143</v>
          </cell>
          <cell r="G281">
            <v>13804.129032258064</v>
          </cell>
          <cell r="H281">
            <v>27608.258064516129</v>
          </cell>
          <cell r="I281">
            <v>16932</v>
          </cell>
          <cell r="J281">
            <v>33864</v>
          </cell>
          <cell r="K281">
            <v>317514.93333333335</v>
          </cell>
          <cell r="L281">
            <v>635029.8666666667</v>
          </cell>
          <cell r="M281">
            <v>309289.29032258067</v>
          </cell>
          <cell r="N281">
            <v>618578.58064516133</v>
          </cell>
          <cell r="O281">
            <v>264203.22222222225</v>
          </cell>
          <cell r="P281">
            <v>528406.4444444445</v>
          </cell>
          <cell r="Q281">
            <v>72764.571428571435</v>
          </cell>
          <cell r="R281">
            <v>145529.14285714287</v>
          </cell>
          <cell r="S281">
            <v>14837.75</v>
          </cell>
          <cell r="T281">
            <v>29675.5</v>
          </cell>
          <cell r="U281">
            <v>29675.5</v>
          </cell>
          <cell r="V281">
            <v>19002.533333333333</v>
          </cell>
          <cell r="W281">
            <v>38005.066666666666</v>
          </cell>
          <cell r="X281">
            <v>14756.137931034482</v>
          </cell>
          <cell r="Y281">
            <v>29512.275862068964</v>
          </cell>
          <cell r="Z281">
            <v>15316.387096774193</v>
          </cell>
          <cell r="AA281">
            <v>30632.774193548386</v>
          </cell>
          <cell r="AB281">
            <v>13728.648648648648</v>
          </cell>
          <cell r="AC281">
            <v>27457.297297297297</v>
          </cell>
          <cell r="AD281">
            <v>90625.152660015432</v>
          </cell>
        </row>
        <row r="282">
          <cell r="U282">
            <v>0</v>
          </cell>
        </row>
        <row r="283">
          <cell r="C283" t="str">
            <v>Profit before tax</v>
          </cell>
          <cell r="E283">
            <v>248310.61391762213</v>
          </cell>
          <cell r="F283">
            <v>744931.8417528664</v>
          </cell>
          <cell r="G283">
            <v>249531.53841968116</v>
          </cell>
          <cell r="H283">
            <v>748594.61525904352</v>
          </cell>
          <cell r="I283">
            <v>233227.95553997264</v>
          </cell>
          <cell r="J283">
            <v>699683.86661991791</v>
          </cell>
          <cell r="K283">
            <v>536397.55267667805</v>
          </cell>
          <cell r="L283">
            <v>1609192.658030034</v>
          </cell>
          <cell r="M283">
            <v>511230.55399263342</v>
          </cell>
          <cell r="N283">
            <v>1533691.6619779002</v>
          </cell>
          <cell r="O283">
            <v>494632.73086845956</v>
          </cell>
          <cell r="P283">
            <v>1483898.1926053786</v>
          </cell>
          <cell r="Q283">
            <v>313022.2938041719</v>
          </cell>
          <cell r="R283">
            <v>939066.88141251565</v>
          </cell>
          <cell r="S283">
            <v>230381.968205577</v>
          </cell>
          <cell r="T283">
            <v>691145.90461673099</v>
          </cell>
          <cell r="U283">
            <v>691145.90461673099</v>
          </cell>
          <cell r="V283">
            <v>233621.3408079801</v>
          </cell>
          <cell r="W283">
            <v>700864.02242394025</v>
          </cell>
          <cell r="X283">
            <v>240755.20567234204</v>
          </cell>
          <cell r="Y283">
            <v>722265.61701702606</v>
          </cell>
          <cell r="Z283">
            <v>217981.85218410601</v>
          </cell>
          <cell r="AA283">
            <v>653945.55655231804</v>
          </cell>
          <cell r="AB283">
            <v>246199.56977061153</v>
          </cell>
          <cell r="AC283">
            <v>492399.13954122306</v>
          </cell>
          <cell r="AD283">
            <v>312941.09798831964</v>
          </cell>
        </row>
        <row r="284">
          <cell r="U284">
            <v>0</v>
          </cell>
        </row>
        <row r="285">
          <cell r="C285" t="str">
            <v>Taxation</v>
          </cell>
          <cell r="U285">
            <v>0</v>
          </cell>
        </row>
        <row r="286">
          <cell r="C286" t="str">
            <v>Presumptive</v>
          </cell>
          <cell r="E286">
            <v>93372</v>
          </cell>
          <cell r="F286">
            <v>186744</v>
          </cell>
          <cell r="G286">
            <v>93372</v>
          </cell>
          <cell r="H286">
            <v>186744</v>
          </cell>
          <cell r="I286">
            <v>93372</v>
          </cell>
          <cell r="J286">
            <v>186744</v>
          </cell>
          <cell r="K286">
            <v>93372</v>
          </cell>
          <cell r="L286">
            <v>186744</v>
          </cell>
          <cell r="M286">
            <v>93372</v>
          </cell>
          <cell r="N286">
            <v>186744</v>
          </cell>
          <cell r="O286">
            <v>93372</v>
          </cell>
          <cell r="P286">
            <v>186744</v>
          </cell>
          <cell r="Q286">
            <v>93372</v>
          </cell>
          <cell r="R286">
            <v>186744</v>
          </cell>
          <cell r="S286">
            <v>93372</v>
          </cell>
          <cell r="T286">
            <v>186744</v>
          </cell>
          <cell r="U286">
            <v>186744</v>
          </cell>
          <cell r="V286">
            <v>93372</v>
          </cell>
          <cell r="W286">
            <v>186744</v>
          </cell>
          <cell r="X286">
            <v>93372</v>
          </cell>
          <cell r="Y286">
            <v>186744</v>
          </cell>
          <cell r="Z286">
            <v>93372</v>
          </cell>
          <cell r="AA286">
            <v>186744</v>
          </cell>
          <cell r="AB286">
            <v>93372</v>
          </cell>
          <cell r="AC286">
            <v>186744</v>
          </cell>
          <cell r="AD286">
            <v>93372</v>
          </cell>
        </row>
        <row r="287">
          <cell r="C287" t="str">
            <v>Others</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row>
        <row r="288">
          <cell r="E288">
            <v>93372</v>
          </cell>
          <cell r="F288">
            <v>280116</v>
          </cell>
          <cell r="G288">
            <v>93372</v>
          </cell>
          <cell r="H288">
            <v>280116</v>
          </cell>
          <cell r="I288">
            <v>93372</v>
          </cell>
          <cell r="J288">
            <v>280116</v>
          </cell>
          <cell r="K288">
            <v>93372</v>
          </cell>
          <cell r="L288">
            <v>280116</v>
          </cell>
          <cell r="M288">
            <v>93372</v>
          </cell>
          <cell r="N288">
            <v>280116</v>
          </cell>
          <cell r="O288">
            <v>93372</v>
          </cell>
          <cell r="P288">
            <v>280116</v>
          </cell>
          <cell r="Q288">
            <v>93372</v>
          </cell>
          <cell r="R288">
            <v>280116</v>
          </cell>
          <cell r="S288">
            <v>93372</v>
          </cell>
          <cell r="T288">
            <v>280116</v>
          </cell>
          <cell r="U288">
            <v>280116</v>
          </cell>
          <cell r="V288">
            <v>93372</v>
          </cell>
          <cell r="W288">
            <v>280116</v>
          </cell>
          <cell r="X288">
            <v>93372</v>
          </cell>
          <cell r="Y288">
            <v>280116</v>
          </cell>
          <cell r="Z288">
            <v>93372</v>
          </cell>
          <cell r="AA288">
            <v>280116</v>
          </cell>
          <cell r="AB288">
            <v>93372</v>
          </cell>
          <cell r="AC288">
            <v>186744</v>
          </cell>
          <cell r="AD288">
            <v>93372</v>
          </cell>
        </row>
        <row r="289">
          <cell r="C289" t="str">
            <v>Net Profit after taxation</v>
          </cell>
          <cell r="E289">
            <v>154938.61391762213</v>
          </cell>
          <cell r="F289">
            <v>464815.8417528664</v>
          </cell>
          <cell r="G289">
            <v>156159.53841968116</v>
          </cell>
          <cell r="H289">
            <v>468478.61525904352</v>
          </cell>
          <cell r="I289">
            <v>139855.95553997264</v>
          </cell>
          <cell r="J289">
            <v>419567.86661991791</v>
          </cell>
          <cell r="K289">
            <v>443025.55267667805</v>
          </cell>
          <cell r="L289">
            <v>1329076.658030034</v>
          </cell>
          <cell r="M289">
            <v>417858.55399263342</v>
          </cell>
          <cell r="N289">
            <v>1253575.6619779002</v>
          </cell>
          <cell r="O289">
            <v>401260.73086845956</v>
          </cell>
          <cell r="P289">
            <v>1203782.1926053786</v>
          </cell>
          <cell r="Q289">
            <v>219650.2938041719</v>
          </cell>
          <cell r="R289">
            <v>658950.88141251565</v>
          </cell>
          <cell r="S289">
            <v>137009.968205577</v>
          </cell>
          <cell r="T289">
            <v>411029.90461673099</v>
          </cell>
          <cell r="U289">
            <v>411029.90461673099</v>
          </cell>
          <cell r="V289">
            <v>140249.3408079801</v>
          </cell>
          <cell r="W289">
            <v>420748.0224239403</v>
          </cell>
          <cell r="X289">
            <v>147383.20567234204</v>
          </cell>
          <cell r="Y289">
            <v>442149.61701702612</v>
          </cell>
          <cell r="Z289">
            <v>124609.85218410601</v>
          </cell>
          <cell r="AA289">
            <v>373829.55655231804</v>
          </cell>
          <cell r="AB289">
            <v>152827.56977061153</v>
          </cell>
          <cell r="AC289">
            <v>305655.13954122306</v>
          </cell>
          <cell r="AD289">
            <v>219569.09798831964</v>
          </cell>
        </row>
        <row r="292">
          <cell r="E292">
            <v>913</v>
          </cell>
          <cell r="G292">
            <v>944</v>
          </cell>
          <cell r="I292">
            <v>975</v>
          </cell>
          <cell r="K292">
            <v>1006</v>
          </cell>
          <cell r="M292">
            <v>1037</v>
          </cell>
          <cell r="O292">
            <v>1068</v>
          </cell>
          <cell r="Q292">
            <v>1099</v>
          </cell>
          <cell r="S292">
            <v>1130</v>
          </cell>
          <cell r="V292">
            <v>1161</v>
          </cell>
          <cell r="X292">
            <v>1192</v>
          </cell>
          <cell r="Z292">
            <v>1223</v>
          </cell>
          <cell r="AB292">
            <v>1254</v>
          </cell>
          <cell r="AD292" t="str">
            <v>Yearly</v>
          </cell>
        </row>
        <row r="293">
          <cell r="C293" t="str">
            <v>Hilux  4 x 4 - D/C US</v>
          </cell>
          <cell r="E293" t="str">
            <v>Per Unit</v>
          </cell>
          <cell r="F293" t="str">
            <v>Total</v>
          </cell>
          <cell r="G293" t="str">
            <v>Per Unit</v>
          </cell>
          <cell r="H293" t="str">
            <v>Total</v>
          </cell>
          <cell r="I293" t="str">
            <v>Per Unit</v>
          </cell>
          <cell r="J293" t="str">
            <v>Total</v>
          </cell>
          <cell r="K293" t="str">
            <v>Per Unit</v>
          </cell>
          <cell r="L293" t="str">
            <v>Total</v>
          </cell>
          <cell r="M293" t="str">
            <v>Per Unit</v>
          </cell>
          <cell r="N293" t="str">
            <v>Total</v>
          </cell>
          <cell r="O293" t="str">
            <v>Per Unit</v>
          </cell>
          <cell r="P293" t="str">
            <v>Total</v>
          </cell>
          <cell r="Q293" t="str">
            <v>Per Unit</v>
          </cell>
          <cell r="R293" t="str">
            <v>Total</v>
          </cell>
          <cell r="S293" t="str">
            <v>Per Unit</v>
          </cell>
          <cell r="U293" t="str">
            <v>Total</v>
          </cell>
          <cell r="V293" t="str">
            <v>Per Unit</v>
          </cell>
          <cell r="W293" t="str">
            <v>Total</v>
          </cell>
          <cell r="X293" t="str">
            <v>Per Unit</v>
          </cell>
          <cell r="Y293" t="str">
            <v>Total</v>
          </cell>
          <cell r="Z293" t="str">
            <v>Per Unit</v>
          </cell>
          <cell r="AA293" t="str">
            <v>Total</v>
          </cell>
          <cell r="AB293" t="str">
            <v>Per Unit</v>
          </cell>
          <cell r="AC293" t="str">
            <v>Total</v>
          </cell>
          <cell r="AD293" t="str">
            <v>Average</v>
          </cell>
        </row>
        <row r="294">
          <cell r="C294" t="str">
            <v>Hilux  4 x 4 - D/C   W/ A/C FWH</v>
          </cell>
        </row>
        <row r="295">
          <cell r="C295" t="str">
            <v>Sales Units</v>
          </cell>
          <cell r="E295">
            <v>5</v>
          </cell>
          <cell r="F295">
            <v>5</v>
          </cell>
          <cell r="G295">
            <v>3</v>
          </cell>
          <cell r="H295">
            <v>3</v>
          </cell>
          <cell r="I295">
            <v>2</v>
          </cell>
          <cell r="J295">
            <v>2</v>
          </cell>
          <cell r="K295">
            <v>2</v>
          </cell>
          <cell r="L295">
            <v>2</v>
          </cell>
          <cell r="M295">
            <v>3</v>
          </cell>
          <cell r="N295">
            <v>3</v>
          </cell>
          <cell r="O295">
            <v>6</v>
          </cell>
          <cell r="P295">
            <v>6</v>
          </cell>
          <cell r="Q295">
            <v>5</v>
          </cell>
          <cell r="R295">
            <v>5</v>
          </cell>
          <cell r="S295">
            <v>3</v>
          </cell>
          <cell r="T295">
            <v>3</v>
          </cell>
          <cell r="U295">
            <v>3</v>
          </cell>
          <cell r="V295">
            <v>2</v>
          </cell>
          <cell r="W295">
            <v>2</v>
          </cell>
          <cell r="X295">
            <v>2</v>
          </cell>
          <cell r="Y295">
            <v>2</v>
          </cell>
          <cell r="Z295">
            <v>3</v>
          </cell>
          <cell r="AA295">
            <v>3</v>
          </cell>
          <cell r="AB295">
            <v>6</v>
          </cell>
          <cell r="AC295">
            <v>6</v>
          </cell>
          <cell r="AD295">
            <v>42</v>
          </cell>
        </row>
        <row r="296">
          <cell r="U296">
            <v>0</v>
          </cell>
        </row>
        <row r="297">
          <cell r="C297" t="str">
            <v>Selling Price</v>
          </cell>
          <cell r="E297">
            <v>2290000</v>
          </cell>
          <cell r="F297">
            <v>11450000</v>
          </cell>
          <cell r="G297">
            <v>2290000</v>
          </cell>
          <cell r="H297">
            <v>6870000</v>
          </cell>
          <cell r="I297">
            <v>2290000</v>
          </cell>
          <cell r="J297">
            <v>4580000</v>
          </cell>
          <cell r="K297">
            <v>2290000</v>
          </cell>
          <cell r="L297">
            <v>4580000</v>
          </cell>
          <cell r="M297">
            <v>2290000</v>
          </cell>
          <cell r="N297">
            <v>6870000</v>
          </cell>
          <cell r="O297">
            <v>2290000</v>
          </cell>
          <cell r="P297">
            <v>13740000</v>
          </cell>
          <cell r="Q297">
            <v>2290000</v>
          </cell>
          <cell r="R297">
            <v>11450000</v>
          </cell>
          <cell r="S297">
            <v>2290000</v>
          </cell>
          <cell r="T297">
            <v>6870000</v>
          </cell>
          <cell r="U297">
            <v>6870000</v>
          </cell>
          <cell r="V297">
            <v>2290000</v>
          </cell>
          <cell r="W297">
            <v>4580000</v>
          </cell>
          <cell r="X297">
            <v>2290000</v>
          </cell>
          <cell r="Y297">
            <v>4580000</v>
          </cell>
          <cell r="Z297">
            <v>2290000</v>
          </cell>
          <cell r="AA297">
            <v>6870000</v>
          </cell>
          <cell r="AB297">
            <v>2290000</v>
          </cell>
          <cell r="AC297">
            <v>13740000</v>
          </cell>
          <cell r="AD297">
            <v>2290000</v>
          </cell>
        </row>
        <row r="298">
          <cell r="C298" t="str">
            <v>Less: Dealer commission</v>
          </cell>
          <cell r="E298">
            <v>-30000</v>
          </cell>
          <cell r="F298">
            <v>-150000</v>
          </cell>
          <cell r="G298">
            <v>-30000</v>
          </cell>
          <cell r="H298">
            <v>-90000</v>
          </cell>
          <cell r="I298">
            <v>-30000</v>
          </cell>
          <cell r="J298">
            <v>-60000</v>
          </cell>
          <cell r="K298">
            <v>-30000</v>
          </cell>
          <cell r="L298">
            <v>-60000</v>
          </cell>
          <cell r="M298">
            <v>-30000</v>
          </cell>
          <cell r="N298">
            <v>-90000</v>
          </cell>
          <cell r="O298">
            <v>-30000</v>
          </cell>
          <cell r="P298">
            <v>-180000</v>
          </cell>
          <cell r="Q298">
            <v>-30000</v>
          </cell>
          <cell r="R298">
            <v>-150000</v>
          </cell>
          <cell r="S298">
            <v>-30000</v>
          </cell>
          <cell r="T298">
            <v>-90000</v>
          </cell>
          <cell r="U298">
            <v>-90000</v>
          </cell>
          <cell r="V298">
            <v>-30000</v>
          </cell>
          <cell r="W298">
            <v>-60000</v>
          </cell>
          <cell r="X298">
            <v>-30000</v>
          </cell>
          <cell r="Y298">
            <v>-60000</v>
          </cell>
          <cell r="Z298">
            <v>-30000</v>
          </cell>
          <cell r="AA298">
            <v>-90000</v>
          </cell>
          <cell r="AB298">
            <v>-30000</v>
          </cell>
          <cell r="AC298">
            <v>-180000</v>
          </cell>
          <cell r="AD298">
            <v>-30000</v>
          </cell>
        </row>
        <row r="299">
          <cell r="C299" t="str">
            <v xml:space="preserve">  Sales tax</v>
          </cell>
          <cell r="E299">
            <v>-298695.65217391303</v>
          </cell>
          <cell r="F299">
            <v>-1493478.2608695652</v>
          </cell>
          <cell r="G299">
            <v>-298695.65217391303</v>
          </cell>
          <cell r="H299">
            <v>-896086.95652173902</v>
          </cell>
          <cell r="I299">
            <v>-298695.65217391303</v>
          </cell>
          <cell r="J299">
            <v>-597391.30434782605</v>
          </cell>
          <cell r="K299">
            <v>-298695.65217391303</v>
          </cell>
          <cell r="L299">
            <v>-597391.30434782605</v>
          </cell>
          <cell r="M299">
            <v>-298695.65217391303</v>
          </cell>
          <cell r="N299">
            <v>-896086.95652173902</v>
          </cell>
          <cell r="O299">
            <v>-298695.65217391303</v>
          </cell>
          <cell r="P299">
            <v>-1792173.913043478</v>
          </cell>
          <cell r="Q299">
            <v>-298695.65217391303</v>
          </cell>
          <cell r="R299">
            <v>-1493478.2608695652</v>
          </cell>
          <cell r="S299">
            <v>-298695.65217391303</v>
          </cell>
          <cell r="T299">
            <v>-896086.95652173902</v>
          </cell>
          <cell r="U299">
            <v>-896086.95652173902</v>
          </cell>
          <cell r="V299">
            <v>-298695.65217391303</v>
          </cell>
          <cell r="W299">
            <v>-597391.30434782605</v>
          </cell>
          <cell r="X299">
            <v>-298695.65217391303</v>
          </cell>
          <cell r="Y299">
            <v>-597391.30434782605</v>
          </cell>
          <cell r="Z299">
            <v>-298695.65217391303</v>
          </cell>
          <cell r="AA299">
            <v>-896086.95652173902</v>
          </cell>
          <cell r="AB299">
            <v>-298695.65217391303</v>
          </cell>
          <cell r="AC299">
            <v>-1792173.913043478</v>
          </cell>
          <cell r="AD299">
            <v>-298695.65217391303</v>
          </cell>
        </row>
        <row r="300">
          <cell r="C300" t="str">
            <v>Net Sales</v>
          </cell>
          <cell r="E300">
            <v>1961304.3478260869</v>
          </cell>
          <cell r="F300">
            <v>9806521.7391304336</v>
          </cell>
          <cell r="G300">
            <v>1961304.3478260869</v>
          </cell>
          <cell r="H300">
            <v>5883913.0434782607</v>
          </cell>
          <cell r="I300">
            <v>1961304.3478260869</v>
          </cell>
          <cell r="J300">
            <v>3922608.6956521738</v>
          </cell>
          <cell r="K300">
            <v>1961304.3478260869</v>
          </cell>
          <cell r="L300">
            <v>3922608.6956521738</v>
          </cell>
          <cell r="M300">
            <v>1961304.3478260869</v>
          </cell>
          <cell r="N300">
            <v>5883913.0434782607</v>
          </cell>
          <cell r="O300">
            <v>1961304.3478260869</v>
          </cell>
          <cell r="P300">
            <v>11767826.086956521</v>
          </cell>
          <cell r="Q300">
            <v>1961304.3478260869</v>
          </cell>
          <cell r="R300">
            <v>9806521.7391304336</v>
          </cell>
          <cell r="S300">
            <v>1961304.3478260869</v>
          </cell>
          <cell r="T300">
            <v>5883913.0434782607</v>
          </cell>
          <cell r="U300">
            <v>5883913.0434782607</v>
          </cell>
          <cell r="V300">
            <v>1961304.3478260869</v>
          </cell>
          <cell r="W300">
            <v>3922608.6956521738</v>
          </cell>
          <cell r="X300">
            <v>1961304.3478260869</v>
          </cell>
          <cell r="Y300">
            <v>3922608.6956521738</v>
          </cell>
          <cell r="Z300">
            <v>1961304.3478260869</v>
          </cell>
          <cell r="AA300">
            <v>5883913.0434782607</v>
          </cell>
          <cell r="AB300">
            <v>1961304.3478260869</v>
          </cell>
          <cell r="AC300">
            <v>11767826.086956521</v>
          </cell>
          <cell r="AD300">
            <v>1961304.3478260869</v>
          </cell>
        </row>
        <row r="301">
          <cell r="C301" t="str">
            <v>Landed cost</v>
          </cell>
          <cell r="E301">
            <v>1585616</v>
          </cell>
          <cell r="F301">
            <v>7928080</v>
          </cell>
          <cell r="G301">
            <v>1585616</v>
          </cell>
          <cell r="H301">
            <v>4756848</v>
          </cell>
          <cell r="I301">
            <v>1585616</v>
          </cell>
          <cell r="J301">
            <v>3171232</v>
          </cell>
          <cell r="K301">
            <v>1585616</v>
          </cell>
          <cell r="L301">
            <v>3171232</v>
          </cell>
          <cell r="M301">
            <v>1585616</v>
          </cell>
          <cell r="N301">
            <v>4756848</v>
          </cell>
          <cell r="O301">
            <v>1585616</v>
          </cell>
          <cell r="P301">
            <v>9513696</v>
          </cell>
          <cell r="Q301">
            <v>1585616</v>
          </cell>
          <cell r="R301">
            <v>7928080</v>
          </cell>
          <cell r="S301">
            <v>1585616</v>
          </cell>
          <cell r="T301">
            <v>4756848</v>
          </cell>
          <cell r="U301">
            <v>4756848</v>
          </cell>
          <cell r="V301">
            <v>1585616</v>
          </cell>
          <cell r="W301">
            <v>3171232</v>
          </cell>
          <cell r="X301">
            <v>1585616</v>
          </cell>
          <cell r="Y301">
            <v>3171232</v>
          </cell>
          <cell r="Z301">
            <v>1585616</v>
          </cell>
          <cell r="AA301">
            <v>4756848</v>
          </cell>
          <cell r="AB301">
            <v>1585616</v>
          </cell>
          <cell r="AC301">
            <v>9513696</v>
          </cell>
          <cell r="AD301">
            <v>1585616</v>
          </cell>
          <cell r="AF301">
            <v>66595872</v>
          </cell>
        </row>
        <row r="302">
          <cell r="C302" t="str">
            <v>Gross Profit</v>
          </cell>
          <cell r="E302">
            <v>375688.34782608692</v>
          </cell>
          <cell r="F302">
            <v>1878441.7391304346</v>
          </cell>
          <cell r="G302">
            <v>375688.34782608692</v>
          </cell>
          <cell r="H302">
            <v>1878441.7391304346</v>
          </cell>
          <cell r="I302">
            <v>375688.34782608692</v>
          </cell>
          <cell r="J302">
            <v>1878441.7391304346</v>
          </cell>
          <cell r="K302">
            <v>375688.34782608692</v>
          </cell>
          <cell r="L302">
            <v>1878441.7391304346</v>
          </cell>
          <cell r="M302">
            <v>375688.34782608692</v>
          </cell>
          <cell r="N302">
            <v>1878441.7391304346</v>
          </cell>
          <cell r="O302">
            <v>375688.34782608692</v>
          </cell>
          <cell r="P302">
            <v>1878441.7391304346</v>
          </cell>
          <cell r="Q302">
            <v>375688.34782608692</v>
          </cell>
          <cell r="R302">
            <v>1878441.7391304346</v>
          </cell>
          <cell r="S302">
            <v>375688.34782608692</v>
          </cell>
          <cell r="T302">
            <v>1878441.7391304346</v>
          </cell>
          <cell r="U302">
            <v>1878441.7391304346</v>
          </cell>
          <cell r="V302">
            <v>375688.34782608692</v>
          </cell>
          <cell r="W302">
            <v>1878441.7391304346</v>
          </cell>
          <cell r="X302">
            <v>375688.34782608692</v>
          </cell>
          <cell r="Y302">
            <v>1878441.7391304346</v>
          </cell>
          <cell r="Z302">
            <v>375688.34782608692</v>
          </cell>
          <cell r="AA302">
            <v>1878441.7391304346</v>
          </cell>
          <cell r="AB302">
            <v>375688.34782608692</v>
          </cell>
          <cell r="AC302">
            <v>1878441.7391304346</v>
          </cell>
          <cell r="AD302">
            <v>375688.34782608692</v>
          </cell>
        </row>
        <row r="303">
          <cell r="U303">
            <v>0</v>
          </cell>
        </row>
        <row r="304">
          <cell r="U304">
            <v>0</v>
          </cell>
        </row>
        <row r="305">
          <cell r="C305" t="str">
            <v>Other Expenses</v>
          </cell>
          <cell r="U305">
            <v>0</v>
          </cell>
        </row>
        <row r="306">
          <cell r="C306" t="str">
            <v>Selling Expenses</v>
          </cell>
          <cell r="E306">
            <v>15580.366396615698</v>
          </cell>
          <cell r="F306">
            <v>77901.831983078489</v>
          </cell>
          <cell r="G306">
            <v>14065.815418598198</v>
          </cell>
          <cell r="H306">
            <v>42197.446255794595</v>
          </cell>
          <cell r="I306">
            <v>13937.86149454217</v>
          </cell>
          <cell r="J306">
            <v>27875.722989084341</v>
          </cell>
          <cell r="K306">
            <v>12990.070739676898</v>
          </cell>
          <cell r="L306">
            <v>25980.141479353795</v>
          </cell>
          <cell r="M306">
            <v>17928.80038831451</v>
          </cell>
          <cell r="N306">
            <v>53786.401164943527</v>
          </cell>
          <cell r="O306">
            <v>16522.62377225871</v>
          </cell>
          <cell r="P306">
            <v>99135.742633552261</v>
          </cell>
          <cell r="Q306">
            <v>13012.379906852413</v>
          </cell>
          <cell r="R306">
            <v>65061.899534262062</v>
          </cell>
          <cell r="S306">
            <v>16957.866211611876</v>
          </cell>
          <cell r="T306">
            <v>50873.598634835624</v>
          </cell>
          <cell r="U306">
            <v>50873.598634835624</v>
          </cell>
          <cell r="V306">
            <v>15996.962658356917</v>
          </cell>
          <cell r="W306">
            <v>31993.925316713834</v>
          </cell>
          <cell r="X306">
            <v>17004.344235451234</v>
          </cell>
          <cell r="Y306">
            <v>34008.688470902467</v>
          </cell>
          <cell r="Z306">
            <v>16758.208123786724</v>
          </cell>
          <cell r="AA306">
            <v>50274.624371360173</v>
          </cell>
          <cell r="AB306">
            <v>15514.915208059225</v>
          </cell>
          <cell r="AC306">
            <v>93089.491248355349</v>
          </cell>
          <cell r="AD306">
            <v>15528.08366862468</v>
          </cell>
        </row>
        <row r="307">
          <cell r="C307" t="str">
            <v>Advertisement Expenses</v>
          </cell>
          <cell r="E307">
            <v>2405.8167555729137</v>
          </cell>
          <cell r="F307">
            <v>12029.083777864569</v>
          </cell>
          <cell r="G307">
            <v>3080.827321757934</v>
          </cell>
          <cell r="H307">
            <v>9242.4819652738024</v>
          </cell>
          <cell r="I307">
            <v>23766.822379487348</v>
          </cell>
          <cell r="J307">
            <v>47533.644758974697</v>
          </cell>
          <cell r="K307">
            <v>23113.454316588311</v>
          </cell>
          <cell r="L307">
            <v>46226.908633176623</v>
          </cell>
          <cell r="M307">
            <v>25512.297842660966</v>
          </cell>
          <cell r="N307">
            <v>76536.893527982902</v>
          </cell>
          <cell r="O307">
            <v>2551.3138847595887</v>
          </cell>
          <cell r="P307">
            <v>15307.883308557532</v>
          </cell>
          <cell r="Q307">
            <v>2503.8786398437537</v>
          </cell>
          <cell r="R307">
            <v>12519.393199218768</v>
          </cell>
          <cell r="S307">
            <v>15993.121382039297</v>
          </cell>
          <cell r="T307">
            <v>47979.364146117892</v>
          </cell>
          <cell r="U307">
            <v>47979.364146117892</v>
          </cell>
          <cell r="V307">
            <v>18583.08922809346</v>
          </cell>
          <cell r="W307">
            <v>37166.178456186921</v>
          </cell>
          <cell r="X307">
            <v>2625.697960996888</v>
          </cell>
          <cell r="Y307">
            <v>5251.395921993776</v>
          </cell>
          <cell r="Z307">
            <v>28862.71016865053</v>
          </cell>
          <cell r="AA307">
            <v>86588.130505951587</v>
          </cell>
          <cell r="AB307">
            <v>3501.4226255840545</v>
          </cell>
          <cell r="AC307">
            <v>21008.535753504326</v>
          </cell>
          <cell r="AD307">
            <v>9937.8546179715086</v>
          </cell>
        </row>
        <row r="308">
          <cell r="C308" t="str">
            <v>Administrative Expenses</v>
          </cell>
          <cell r="E308">
            <v>31746.041360815143</v>
          </cell>
          <cell r="F308">
            <v>158730.20680407571</v>
          </cell>
          <cell r="G308">
            <v>28660.042176505169</v>
          </cell>
          <cell r="H308">
            <v>85980.126529515503</v>
          </cell>
          <cell r="I308">
            <v>28399.32747558237</v>
          </cell>
          <cell r="J308">
            <v>56798.654951164739</v>
          </cell>
          <cell r="K308">
            <v>26468.140253189009</v>
          </cell>
          <cell r="L308">
            <v>52936.280506378018</v>
          </cell>
          <cell r="M308">
            <v>36531.133106142057</v>
          </cell>
          <cell r="N308">
            <v>109593.39931842618</v>
          </cell>
          <cell r="O308">
            <v>33665.95395197178</v>
          </cell>
          <cell r="P308">
            <v>201995.72371183068</v>
          </cell>
          <cell r="Q308">
            <v>26513.596677373815</v>
          </cell>
          <cell r="R308">
            <v>132567.98338686908</v>
          </cell>
          <cell r="S308">
            <v>34552.789609744817</v>
          </cell>
          <cell r="T308">
            <v>103658.36882923445</v>
          </cell>
          <cell r="U308">
            <v>103658.36882923445</v>
          </cell>
          <cell r="V308">
            <v>32594.884181281192</v>
          </cell>
          <cell r="W308">
            <v>65189.768362562383</v>
          </cell>
          <cell r="X308">
            <v>34647.491700158673</v>
          </cell>
          <cell r="Y308">
            <v>69294.983400317346</v>
          </cell>
          <cell r="Z308">
            <v>34145.972866622818</v>
          </cell>
          <cell r="AA308">
            <v>102437.91859986846</v>
          </cell>
          <cell r="AB308">
            <v>31612.680174939585</v>
          </cell>
          <cell r="AC308">
            <v>189676.08104963752</v>
          </cell>
          <cell r="AD308">
            <v>31639.511796425719</v>
          </cell>
        </row>
        <row r="309">
          <cell r="C309" t="str">
            <v>Depreciation (Admin. &amp; Selling )</v>
          </cell>
          <cell r="E309">
            <v>8927.9242923219663</v>
          </cell>
          <cell r="F309">
            <v>44639.62146160983</v>
          </cell>
          <cell r="G309">
            <v>8060.0501920351098</v>
          </cell>
          <cell r="H309">
            <v>24180.15057610533</v>
          </cell>
          <cell r="I309">
            <v>7986.7295192217998</v>
          </cell>
          <cell r="J309">
            <v>15973.4590384436</v>
          </cell>
          <cell r="K309">
            <v>7443.6226442616662</v>
          </cell>
          <cell r="L309">
            <v>14887.245288523332</v>
          </cell>
          <cell r="M309">
            <v>10273.633395026813</v>
          </cell>
          <cell r="N309">
            <v>30820.900185080438</v>
          </cell>
          <cell r="O309">
            <v>9467.8604080380956</v>
          </cell>
          <cell r="P309">
            <v>56807.16244822857</v>
          </cell>
          <cell r="Q309">
            <v>7456.4063330721565</v>
          </cell>
          <cell r="R309">
            <v>37282.031665360781</v>
          </cell>
          <cell r="S309">
            <v>9717.2647832904422</v>
          </cell>
          <cell r="T309">
            <v>29151.794349871328</v>
          </cell>
          <cell r="U309">
            <v>29151.794349871328</v>
          </cell>
          <cell r="V309">
            <v>9166.6439597938333</v>
          </cell>
          <cell r="W309">
            <v>18333.287919587667</v>
          </cell>
          <cell r="X309">
            <v>9743.8978076707062</v>
          </cell>
          <cell r="Y309">
            <v>19487.795615341412</v>
          </cell>
          <cell r="Z309">
            <v>9602.8559018125379</v>
          </cell>
          <cell r="AA309">
            <v>28808.567705437614</v>
          </cell>
          <cell r="AB309">
            <v>8890.4191886934896</v>
          </cell>
          <cell r="AC309">
            <v>53342.515132160937</v>
          </cell>
          <cell r="AD309">
            <v>8897.9650329940669</v>
          </cell>
        </row>
        <row r="310">
          <cell r="C310" t="str">
            <v>Financial Charges -Capital Exp.</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row>
        <row r="311">
          <cell r="C311" t="str">
            <v>Financial  Charges -Working Capital</v>
          </cell>
          <cell r="E311">
            <v>1593.5489361898781</v>
          </cell>
          <cell r="F311">
            <v>7967.7446809493904</v>
          </cell>
          <cell r="G311">
            <v>1457.6240215047092</v>
          </cell>
          <cell r="H311">
            <v>4372.8720645141275</v>
          </cell>
          <cell r="I311">
            <v>1446.6945190186796</v>
          </cell>
          <cell r="J311">
            <v>2893.3890380373591</v>
          </cell>
          <cell r="K311">
            <v>1359.6931738041301</v>
          </cell>
          <cell r="L311">
            <v>2719.3863476082602</v>
          </cell>
          <cell r="M311">
            <v>1819.174805065381</v>
          </cell>
          <cell r="N311">
            <v>5457.5244151961433</v>
          </cell>
          <cell r="O311">
            <v>1683.4853438562145</v>
          </cell>
          <cell r="P311">
            <v>10100.912063137286</v>
          </cell>
          <cell r="Q311">
            <v>1343.3633567120232</v>
          </cell>
          <cell r="R311">
            <v>6716.8167835601162</v>
          </cell>
          <cell r="S311">
            <v>1703.3864664491034</v>
          </cell>
          <cell r="T311">
            <v>5110.1593993473107</v>
          </cell>
          <cell r="U311">
            <v>5110.1593993473107</v>
          </cell>
          <cell r="V311">
            <v>1621.6858468907856</v>
          </cell>
          <cell r="W311">
            <v>3243.3716937815711</v>
          </cell>
          <cell r="X311">
            <v>1714.8673233328852</v>
          </cell>
          <cell r="Y311">
            <v>3429.7346466657705</v>
          </cell>
          <cell r="Z311">
            <v>1688.4217100899446</v>
          </cell>
          <cell r="AA311">
            <v>5065.2651302698341</v>
          </cell>
          <cell r="AB311">
            <v>1570.4294045608508</v>
          </cell>
          <cell r="AC311">
            <v>9422.5764273651039</v>
          </cell>
          <cell r="AD311">
            <v>1583.327445010292</v>
          </cell>
        </row>
        <row r="312">
          <cell r="C312" t="str">
            <v>Other Expenses (Charity &amp; Donation)</v>
          </cell>
          <cell r="E312">
            <v>1106.6312056874151</v>
          </cell>
          <cell r="F312">
            <v>5533.1560284370753</v>
          </cell>
          <cell r="G312">
            <v>1012.2389038227149</v>
          </cell>
          <cell r="H312">
            <v>3036.7167114681447</v>
          </cell>
          <cell r="I312">
            <v>1004.6489715407499</v>
          </cell>
          <cell r="J312">
            <v>2009.2979430814999</v>
          </cell>
          <cell r="K312">
            <v>944.23137069731274</v>
          </cell>
          <cell r="L312">
            <v>1888.4627413946255</v>
          </cell>
          <cell r="M312">
            <v>1263.3158368509594</v>
          </cell>
          <cell r="N312">
            <v>3789.9475105528782</v>
          </cell>
          <cell r="O312">
            <v>1169.0870443445933</v>
          </cell>
          <cell r="P312">
            <v>7014.5222660675599</v>
          </cell>
          <cell r="Q312">
            <v>932.89121993890501</v>
          </cell>
          <cell r="R312">
            <v>4664.4560996945247</v>
          </cell>
          <cell r="S312">
            <v>1182.9072683674331</v>
          </cell>
          <cell r="T312">
            <v>3548.7218051022992</v>
          </cell>
          <cell r="U312">
            <v>3548.7218051022992</v>
          </cell>
          <cell r="V312">
            <v>1126.1707270074899</v>
          </cell>
          <cell r="W312">
            <v>2252.3414540149797</v>
          </cell>
          <cell r="X312">
            <v>1190.8800856478372</v>
          </cell>
          <cell r="Y312">
            <v>2381.7601712956744</v>
          </cell>
          <cell r="Z312">
            <v>1172.5150764513503</v>
          </cell>
          <cell r="AA312">
            <v>3517.5452293540511</v>
          </cell>
          <cell r="AB312">
            <v>1090.5759753894795</v>
          </cell>
          <cell r="AC312">
            <v>6543.4558523368769</v>
          </cell>
          <cell r="AD312">
            <v>1099.5329479238142</v>
          </cell>
        </row>
        <row r="313">
          <cell r="C313" t="str">
            <v>Other Expenses ( W.P.P.F.)</v>
          </cell>
          <cell r="E313">
            <v>9648.5900544295782</v>
          </cell>
          <cell r="F313">
            <v>48242.950272147893</v>
          </cell>
          <cell r="G313">
            <v>11903.296926179239</v>
          </cell>
          <cell r="H313">
            <v>35709.890778537716</v>
          </cell>
          <cell r="I313">
            <v>11129.264448460395</v>
          </cell>
          <cell r="J313">
            <v>22258.52889692079</v>
          </cell>
          <cell r="K313">
            <v>12765.472506264148</v>
          </cell>
          <cell r="L313">
            <v>25530.945012528297</v>
          </cell>
          <cell r="M313">
            <v>8697.6853037127148</v>
          </cell>
          <cell r="N313">
            <v>26093.055911138144</v>
          </cell>
          <cell r="O313">
            <v>8477.4712963599068</v>
          </cell>
          <cell r="P313">
            <v>50864.827778159437</v>
          </cell>
          <cell r="Q313">
            <v>11947.065838432633</v>
          </cell>
          <cell r="R313">
            <v>59735.329192163161</v>
          </cell>
          <cell r="S313">
            <v>8315.7504207462025</v>
          </cell>
          <cell r="T313">
            <v>24947.251262238606</v>
          </cell>
          <cell r="U313">
            <v>24947.251262238606</v>
          </cell>
          <cell r="V313">
            <v>10259.06027175571</v>
          </cell>
          <cell r="W313">
            <v>20518.120543511421</v>
          </cell>
          <cell r="X313">
            <v>11041.057493260387</v>
          </cell>
          <cell r="Y313">
            <v>22082.114986520774</v>
          </cell>
          <cell r="Z313">
            <v>9071.1554130804143</v>
          </cell>
          <cell r="AA313">
            <v>27213.466239241243</v>
          </cell>
          <cell r="AB313">
            <v>9315.9406486366006</v>
          </cell>
          <cell r="AC313">
            <v>55895.643891819607</v>
          </cell>
          <cell r="AD313">
            <v>9978.3839229744535</v>
          </cell>
        </row>
        <row r="314">
          <cell r="C314" t="str">
            <v>Workers Welfare Fund</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row>
        <row r="315">
          <cell r="E315">
            <v>71008.919001632588</v>
          </cell>
          <cell r="F315">
            <v>213026.75700489775</v>
          </cell>
          <cell r="G315">
            <v>68239.894960403064</v>
          </cell>
          <cell r="H315">
            <v>204719.68488120919</v>
          </cell>
          <cell r="I315">
            <v>87671.348807853516</v>
          </cell>
          <cell r="J315">
            <v>263014.04642356053</v>
          </cell>
          <cell r="K315">
            <v>85084.685004481464</v>
          </cell>
          <cell r="L315">
            <v>255254.05501344439</v>
          </cell>
          <cell r="M315">
            <v>102026.0406777734</v>
          </cell>
          <cell r="N315">
            <v>306078.12203332019</v>
          </cell>
          <cell r="O315">
            <v>73537.795701588882</v>
          </cell>
          <cell r="P315">
            <v>220613.38710476665</v>
          </cell>
          <cell r="Q315">
            <v>63709.581972225693</v>
          </cell>
          <cell r="R315">
            <v>191128.74591667709</v>
          </cell>
          <cell r="S315">
            <v>88423.086142249173</v>
          </cell>
          <cell r="T315">
            <v>265269.25842674752</v>
          </cell>
          <cell r="U315">
            <v>265269.25842674752</v>
          </cell>
          <cell r="V315">
            <v>89348.496873179378</v>
          </cell>
          <cell r="W315">
            <v>268045.49061953812</v>
          </cell>
          <cell r="X315">
            <v>77968.236606518607</v>
          </cell>
          <cell r="Y315">
            <v>233904.70981955581</v>
          </cell>
          <cell r="Z315">
            <v>101301.83926049432</v>
          </cell>
          <cell r="AA315">
            <v>303905.51778148295</v>
          </cell>
          <cell r="AB315">
            <v>71496.383225863276</v>
          </cell>
          <cell r="AC315">
            <v>428978.29935517965</v>
          </cell>
          <cell r="AD315">
            <v>78664.65943192452</v>
          </cell>
        </row>
        <row r="316">
          <cell r="C316" t="str">
            <v>Operating Profit</v>
          </cell>
          <cell r="E316">
            <v>304679.42882445431</v>
          </cell>
          <cell r="F316">
            <v>914038.28647336294</v>
          </cell>
          <cell r="G316">
            <v>307448.45286568382</v>
          </cell>
          <cell r="H316">
            <v>922345.35859705147</v>
          </cell>
          <cell r="I316">
            <v>288016.99901823339</v>
          </cell>
          <cell r="J316">
            <v>864050.99705470016</v>
          </cell>
          <cell r="K316">
            <v>290603.66282160545</v>
          </cell>
          <cell r="L316">
            <v>871810.98846481636</v>
          </cell>
          <cell r="M316">
            <v>273662.3071483135</v>
          </cell>
          <cell r="N316">
            <v>820986.9214449405</v>
          </cell>
          <cell r="O316">
            <v>302150.55212449806</v>
          </cell>
          <cell r="P316">
            <v>906451.65637349419</v>
          </cell>
          <cell r="Q316">
            <v>311978.76585386123</v>
          </cell>
          <cell r="R316">
            <v>935936.29756158369</v>
          </cell>
          <cell r="S316">
            <v>287265.26168383774</v>
          </cell>
          <cell r="T316">
            <v>861795.78505151323</v>
          </cell>
          <cell r="U316">
            <v>861795.78505151323</v>
          </cell>
          <cell r="V316">
            <v>286339.85095290752</v>
          </cell>
          <cell r="W316">
            <v>859019.55285872263</v>
          </cell>
          <cell r="X316">
            <v>297720.11121956829</v>
          </cell>
          <cell r="Y316">
            <v>893160.33365870488</v>
          </cell>
          <cell r="Z316">
            <v>274386.50856559258</v>
          </cell>
          <cell r="AA316">
            <v>823159.52569677774</v>
          </cell>
          <cell r="AB316">
            <v>304191.96460022364</v>
          </cell>
          <cell r="AC316">
            <v>1825151.787601342</v>
          </cell>
          <cell r="AD316">
            <v>297023.6883941624</v>
          </cell>
        </row>
        <row r="317">
          <cell r="U317">
            <v>0</v>
          </cell>
        </row>
        <row r="318">
          <cell r="C318" t="str">
            <v>Other Income</v>
          </cell>
          <cell r="U318">
            <v>0</v>
          </cell>
        </row>
        <row r="319">
          <cell r="C319" t="str">
            <v>H.D</v>
          </cell>
          <cell r="E319">
            <v>15352.228571428572</v>
          </cell>
          <cell r="F319">
            <v>76761.142857142855</v>
          </cell>
          <cell r="G319">
            <v>13804.129032258064</v>
          </cell>
          <cell r="H319">
            <v>41412.387096774197</v>
          </cell>
          <cell r="I319">
            <v>16932</v>
          </cell>
          <cell r="J319">
            <v>33864</v>
          </cell>
          <cell r="K319">
            <v>317514.93333333335</v>
          </cell>
          <cell r="L319">
            <v>635029.8666666667</v>
          </cell>
          <cell r="M319">
            <v>309289.29032258067</v>
          </cell>
          <cell r="N319">
            <v>927867.87096774206</v>
          </cell>
          <cell r="O319">
            <v>264203.22222222225</v>
          </cell>
          <cell r="P319">
            <v>1585219.3333333335</v>
          </cell>
          <cell r="Q319">
            <v>72764.571428571435</v>
          </cell>
          <cell r="R319">
            <v>363822.85714285716</v>
          </cell>
          <cell r="S319">
            <v>14837.75</v>
          </cell>
          <cell r="T319">
            <v>44513.25</v>
          </cell>
          <cell r="U319">
            <v>44513.25</v>
          </cell>
          <cell r="V319">
            <v>19002.533333333333</v>
          </cell>
          <cell r="W319">
            <v>38005.066666666666</v>
          </cell>
          <cell r="X319">
            <v>14756.137931034482</v>
          </cell>
          <cell r="Y319">
            <v>29512.275862068964</v>
          </cell>
          <cell r="Z319">
            <v>15316.387096774193</v>
          </cell>
          <cell r="AA319">
            <v>45949.161290322576</v>
          </cell>
          <cell r="AB319">
            <v>13728.648648648648</v>
          </cell>
          <cell r="AC319">
            <v>82371.891891891893</v>
          </cell>
          <cell r="AD319">
            <v>92960.21675655873</v>
          </cell>
        </row>
        <row r="320">
          <cell r="C320" t="str">
            <v>Others</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row>
        <row r="321">
          <cell r="E321">
            <v>15352.228571428572</v>
          </cell>
          <cell r="F321">
            <v>76761.142857142855</v>
          </cell>
          <cell r="G321">
            <v>13804.129032258064</v>
          </cell>
          <cell r="H321">
            <v>41412.387096774197</v>
          </cell>
          <cell r="I321">
            <v>16932</v>
          </cell>
          <cell r="J321">
            <v>33864</v>
          </cell>
          <cell r="K321">
            <v>317514.93333333335</v>
          </cell>
          <cell r="L321">
            <v>635029.8666666667</v>
          </cell>
          <cell r="M321">
            <v>309289.29032258067</v>
          </cell>
          <cell r="N321">
            <v>927867.87096774206</v>
          </cell>
          <cell r="O321">
            <v>264203.22222222225</v>
          </cell>
          <cell r="P321">
            <v>1585219.3333333335</v>
          </cell>
          <cell r="Q321">
            <v>72764.571428571435</v>
          </cell>
          <cell r="R321">
            <v>363822.85714285716</v>
          </cell>
          <cell r="S321">
            <v>14837.75</v>
          </cell>
          <cell r="T321">
            <v>44513.25</v>
          </cell>
          <cell r="U321">
            <v>44513.25</v>
          </cell>
          <cell r="V321">
            <v>19002.533333333333</v>
          </cell>
          <cell r="W321">
            <v>38005.066666666666</v>
          </cell>
          <cell r="X321">
            <v>14756.137931034482</v>
          </cell>
          <cell r="Y321">
            <v>29512.275862068964</v>
          </cell>
          <cell r="Z321">
            <v>15316.387096774193</v>
          </cell>
          <cell r="AA321">
            <v>45949.161290322576</v>
          </cell>
          <cell r="AB321">
            <v>13728.648648648648</v>
          </cell>
          <cell r="AC321">
            <v>82371.891891891893</v>
          </cell>
          <cell r="AD321">
            <v>92960.21675655873</v>
          </cell>
        </row>
        <row r="322">
          <cell r="U322">
            <v>0</v>
          </cell>
        </row>
        <row r="323">
          <cell r="C323" t="str">
            <v>Profit before tax</v>
          </cell>
          <cell r="E323">
            <v>320031.65739588288</v>
          </cell>
          <cell r="F323">
            <v>960094.97218764864</v>
          </cell>
          <cell r="G323">
            <v>321252.58189794188</v>
          </cell>
          <cell r="H323">
            <v>963757.74569382565</v>
          </cell>
          <cell r="I323">
            <v>304948.99901823339</v>
          </cell>
          <cell r="J323">
            <v>914846.99705470016</v>
          </cell>
          <cell r="K323">
            <v>608118.5961549388</v>
          </cell>
          <cell r="L323">
            <v>1824355.7884648163</v>
          </cell>
          <cell r="M323">
            <v>582951.59747089422</v>
          </cell>
          <cell r="N323">
            <v>1748854.7924126827</v>
          </cell>
          <cell r="O323">
            <v>566353.77434672031</v>
          </cell>
          <cell r="P323">
            <v>1699061.3230401608</v>
          </cell>
          <cell r="Q323">
            <v>384743.33728243265</v>
          </cell>
          <cell r="R323">
            <v>1154230.0118472979</v>
          </cell>
          <cell r="S323">
            <v>302103.01168383774</v>
          </cell>
          <cell r="T323">
            <v>906309.03505151323</v>
          </cell>
          <cell r="U323">
            <v>906309.03505151323</v>
          </cell>
          <cell r="V323">
            <v>305342.38428624085</v>
          </cell>
          <cell r="W323">
            <v>916027.15285872249</v>
          </cell>
          <cell r="X323">
            <v>312476.24915060279</v>
          </cell>
          <cell r="Y323">
            <v>937428.7474518083</v>
          </cell>
          <cell r="Z323">
            <v>289702.89566236676</v>
          </cell>
          <cell r="AA323">
            <v>869108.68698710029</v>
          </cell>
          <cell r="AB323">
            <v>317920.61324887228</v>
          </cell>
          <cell r="AC323">
            <v>1907523.6794932336</v>
          </cell>
          <cell r="AD323">
            <v>389983.90515072114</v>
          </cell>
        </row>
        <row r="324">
          <cell r="U324">
            <v>0</v>
          </cell>
        </row>
        <row r="325">
          <cell r="C325" t="str">
            <v>Taxation</v>
          </cell>
          <cell r="U325">
            <v>0</v>
          </cell>
        </row>
        <row r="326">
          <cell r="C326" t="str">
            <v>Presumptive</v>
          </cell>
          <cell r="E326">
            <v>99465</v>
          </cell>
          <cell r="F326">
            <v>497325</v>
          </cell>
          <cell r="G326">
            <v>99465</v>
          </cell>
          <cell r="H326">
            <v>298395</v>
          </cell>
          <cell r="I326">
            <v>99465</v>
          </cell>
          <cell r="J326">
            <v>198930</v>
          </cell>
          <cell r="K326">
            <v>99465</v>
          </cell>
          <cell r="L326">
            <v>198930</v>
          </cell>
          <cell r="M326">
            <v>99465</v>
          </cell>
          <cell r="N326">
            <v>298395</v>
          </cell>
          <cell r="O326">
            <v>99465</v>
          </cell>
          <cell r="P326">
            <v>596790</v>
          </cell>
          <cell r="Q326">
            <v>99465</v>
          </cell>
          <cell r="R326">
            <v>497325</v>
          </cell>
          <cell r="S326">
            <v>99465</v>
          </cell>
          <cell r="T326">
            <v>298395</v>
          </cell>
          <cell r="U326">
            <v>298395</v>
          </cell>
          <cell r="V326">
            <v>99465</v>
          </cell>
          <cell r="W326">
            <v>198930</v>
          </cell>
          <cell r="X326">
            <v>99465</v>
          </cell>
          <cell r="Y326">
            <v>198930</v>
          </cell>
          <cell r="Z326">
            <v>99465</v>
          </cell>
          <cell r="AA326">
            <v>298395</v>
          </cell>
          <cell r="AB326">
            <v>99465</v>
          </cell>
          <cell r="AC326">
            <v>596790</v>
          </cell>
          <cell r="AD326">
            <v>99465</v>
          </cell>
        </row>
        <row r="327">
          <cell r="C327" t="str">
            <v>Others</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row>
        <row r="328">
          <cell r="E328">
            <v>99465</v>
          </cell>
          <cell r="F328">
            <v>298395</v>
          </cell>
          <cell r="G328">
            <v>99465</v>
          </cell>
          <cell r="H328">
            <v>298395</v>
          </cell>
          <cell r="I328">
            <v>99465</v>
          </cell>
          <cell r="J328">
            <v>298395</v>
          </cell>
          <cell r="K328">
            <v>99465</v>
          </cell>
          <cell r="L328">
            <v>298395</v>
          </cell>
          <cell r="M328">
            <v>99465</v>
          </cell>
          <cell r="N328">
            <v>298395</v>
          </cell>
          <cell r="O328">
            <v>99465</v>
          </cell>
          <cell r="P328">
            <v>298395</v>
          </cell>
          <cell r="Q328">
            <v>99465</v>
          </cell>
          <cell r="R328">
            <v>298395</v>
          </cell>
          <cell r="S328">
            <v>99465</v>
          </cell>
          <cell r="T328">
            <v>298395</v>
          </cell>
          <cell r="U328">
            <v>298395</v>
          </cell>
          <cell r="V328">
            <v>99465</v>
          </cell>
          <cell r="W328">
            <v>298395</v>
          </cell>
          <cell r="X328">
            <v>99465</v>
          </cell>
          <cell r="Y328">
            <v>298395</v>
          </cell>
          <cell r="Z328">
            <v>99465</v>
          </cell>
          <cell r="AA328">
            <v>298395</v>
          </cell>
          <cell r="AB328">
            <v>99465</v>
          </cell>
          <cell r="AC328">
            <v>596790</v>
          </cell>
          <cell r="AD328">
            <v>99465</v>
          </cell>
        </row>
        <row r="329">
          <cell r="C329" t="str">
            <v>Net Profit after taxation</v>
          </cell>
          <cell r="E329">
            <v>220566.65739588288</v>
          </cell>
          <cell r="F329">
            <v>661699.97218764864</v>
          </cell>
          <cell r="G329">
            <v>221787.58189794188</v>
          </cell>
          <cell r="H329">
            <v>665362.74569382565</v>
          </cell>
          <cell r="I329">
            <v>205483.99901823339</v>
          </cell>
          <cell r="J329">
            <v>616451.99705470016</v>
          </cell>
          <cell r="K329">
            <v>508653.5961549388</v>
          </cell>
          <cell r="L329">
            <v>1525960.7884648163</v>
          </cell>
          <cell r="M329">
            <v>483486.59747089422</v>
          </cell>
          <cell r="N329">
            <v>1450459.7924126827</v>
          </cell>
          <cell r="O329">
            <v>466888.77434672031</v>
          </cell>
          <cell r="P329">
            <v>1400666.3230401608</v>
          </cell>
          <cell r="Q329">
            <v>285278.33728243265</v>
          </cell>
          <cell r="R329">
            <v>855835.01184729789</v>
          </cell>
          <cell r="S329">
            <v>202638.01168383774</v>
          </cell>
          <cell r="T329">
            <v>607914.03505151323</v>
          </cell>
          <cell r="U329">
            <v>607914.03505151323</v>
          </cell>
          <cell r="V329">
            <v>205877.38428624085</v>
          </cell>
          <cell r="W329">
            <v>617632.15285872249</v>
          </cell>
          <cell r="X329">
            <v>213011.24915060279</v>
          </cell>
          <cell r="Y329">
            <v>639033.7474518083</v>
          </cell>
          <cell r="Z329">
            <v>190237.89566236676</v>
          </cell>
          <cell r="AA329">
            <v>570713.68698710029</v>
          </cell>
          <cell r="AB329">
            <v>218455.61324887228</v>
          </cell>
          <cell r="AC329">
            <v>1310733.6794932336</v>
          </cell>
          <cell r="AD329">
            <v>290518.90515072114</v>
          </cell>
        </row>
        <row r="331">
          <cell r="E331">
            <v>913</v>
          </cell>
          <cell r="G331">
            <v>944</v>
          </cell>
          <cell r="I331">
            <v>975</v>
          </cell>
          <cell r="K331">
            <v>1006</v>
          </cell>
          <cell r="M331">
            <v>1037</v>
          </cell>
          <cell r="O331">
            <v>1068</v>
          </cell>
          <cell r="Q331">
            <v>1099</v>
          </cell>
          <cell r="S331">
            <v>1130</v>
          </cell>
          <cell r="V331">
            <v>1161</v>
          </cell>
          <cell r="X331">
            <v>1192</v>
          </cell>
          <cell r="Z331">
            <v>1223</v>
          </cell>
          <cell r="AB331">
            <v>1254</v>
          </cell>
          <cell r="AD331" t="str">
            <v>Yearly</v>
          </cell>
        </row>
        <row r="332">
          <cell r="C332" t="str">
            <v>HiACE DUAL AC</v>
          </cell>
          <cell r="E332" t="str">
            <v>Per Unit</v>
          </cell>
          <cell r="F332" t="str">
            <v>Total</v>
          </cell>
          <cell r="G332" t="str">
            <v>Per Unit</v>
          </cell>
          <cell r="H332" t="str">
            <v>Total</v>
          </cell>
          <cell r="I332" t="str">
            <v>Per Unit</v>
          </cell>
          <cell r="J332" t="str">
            <v>Total</v>
          </cell>
          <cell r="K332" t="str">
            <v>Per Unit</v>
          </cell>
          <cell r="L332" t="str">
            <v>Total</v>
          </cell>
          <cell r="M332" t="str">
            <v>Per Unit</v>
          </cell>
          <cell r="N332" t="str">
            <v>Total</v>
          </cell>
          <cell r="O332" t="str">
            <v>Per Unit</v>
          </cell>
          <cell r="P332" t="str">
            <v>Total</v>
          </cell>
          <cell r="Q332" t="str">
            <v>Per Unit</v>
          </cell>
          <cell r="R332" t="str">
            <v>Total</v>
          </cell>
          <cell r="S332" t="str">
            <v>Per Unit</v>
          </cell>
          <cell r="U332" t="str">
            <v>Total</v>
          </cell>
          <cell r="V332" t="str">
            <v>Per Unit</v>
          </cell>
          <cell r="W332" t="str">
            <v>Total</v>
          </cell>
          <cell r="X332" t="str">
            <v>Per Unit</v>
          </cell>
          <cell r="Y332" t="str">
            <v>Total</v>
          </cell>
          <cell r="Z332" t="str">
            <v>Per Unit</v>
          </cell>
          <cell r="AA332" t="str">
            <v>Total</v>
          </cell>
          <cell r="AB332" t="str">
            <v>Per Unit</v>
          </cell>
          <cell r="AC332" t="str">
            <v>Total</v>
          </cell>
          <cell r="AD332" t="str">
            <v>Average</v>
          </cell>
        </row>
        <row r="334">
          <cell r="C334" t="str">
            <v>Sales Units</v>
          </cell>
          <cell r="E334">
            <v>10</v>
          </cell>
          <cell r="F334">
            <v>10</v>
          </cell>
          <cell r="G334">
            <v>10</v>
          </cell>
          <cell r="H334">
            <v>10</v>
          </cell>
          <cell r="I334">
            <v>10</v>
          </cell>
          <cell r="J334">
            <v>10</v>
          </cell>
          <cell r="K334">
            <v>10</v>
          </cell>
          <cell r="L334">
            <v>10</v>
          </cell>
          <cell r="M334">
            <v>10</v>
          </cell>
          <cell r="N334">
            <v>10</v>
          </cell>
          <cell r="O334">
            <v>10</v>
          </cell>
          <cell r="P334">
            <v>10</v>
          </cell>
          <cell r="Q334">
            <v>10</v>
          </cell>
          <cell r="R334">
            <v>10</v>
          </cell>
          <cell r="S334">
            <v>10</v>
          </cell>
          <cell r="T334">
            <v>10</v>
          </cell>
          <cell r="U334">
            <v>10</v>
          </cell>
          <cell r="V334">
            <v>10</v>
          </cell>
          <cell r="W334">
            <v>10</v>
          </cell>
          <cell r="X334">
            <v>10</v>
          </cell>
          <cell r="Y334">
            <v>10</v>
          </cell>
          <cell r="Z334">
            <v>10</v>
          </cell>
          <cell r="AA334">
            <v>10</v>
          </cell>
          <cell r="AB334">
            <v>10</v>
          </cell>
          <cell r="AC334">
            <v>10</v>
          </cell>
          <cell r="AD334">
            <v>120</v>
          </cell>
        </row>
        <row r="335">
          <cell r="U335">
            <v>0</v>
          </cell>
        </row>
        <row r="336">
          <cell r="C336" t="str">
            <v>Selling Price</v>
          </cell>
          <cell r="E336">
            <v>1810000</v>
          </cell>
          <cell r="F336">
            <v>18100000</v>
          </cell>
          <cell r="G336">
            <v>1810000</v>
          </cell>
          <cell r="H336">
            <v>18100000</v>
          </cell>
          <cell r="I336">
            <v>1810000</v>
          </cell>
          <cell r="J336">
            <v>18100000</v>
          </cell>
          <cell r="K336">
            <v>1810000</v>
          </cell>
          <cell r="L336">
            <v>18100000</v>
          </cell>
          <cell r="M336">
            <v>1810000</v>
          </cell>
          <cell r="N336">
            <v>18100000</v>
          </cell>
          <cell r="O336">
            <v>1810000</v>
          </cell>
          <cell r="P336">
            <v>18100000</v>
          </cell>
          <cell r="Q336">
            <v>1810000</v>
          </cell>
          <cell r="R336">
            <v>18100000</v>
          </cell>
          <cell r="S336">
            <v>1810000</v>
          </cell>
          <cell r="T336">
            <v>18100000</v>
          </cell>
          <cell r="U336">
            <v>18100000</v>
          </cell>
          <cell r="V336">
            <v>1810000</v>
          </cell>
          <cell r="W336">
            <v>18100000</v>
          </cell>
          <cell r="X336">
            <v>1810000</v>
          </cell>
          <cell r="Y336">
            <v>18100000</v>
          </cell>
          <cell r="Z336">
            <v>1810000</v>
          </cell>
          <cell r="AA336">
            <v>18100000</v>
          </cell>
          <cell r="AB336">
            <v>1810000</v>
          </cell>
          <cell r="AC336">
            <v>18100000</v>
          </cell>
          <cell r="AD336">
            <v>1810000</v>
          </cell>
        </row>
        <row r="337">
          <cell r="C337" t="str">
            <v>Less: Dealer commission</v>
          </cell>
          <cell r="E337">
            <v>-30000</v>
          </cell>
          <cell r="F337">
            <v>-300000</v>
          </cell>
          <cell r="G337">
            <v>-30000</v>
          </cell>
          <cell r="H337">
            <v>-300000</v>
          </cell>
          <cell r="I337">
            <v>-30000</v>
          </cell>
          <cell r="J337">
            <v>-300000</v>
          </cell>
          <cell r="K337">
            <v>-30000</v>
          </cell>
          <cell r="L337">
            <v>-300000</v>
          </cell>
          <cell r="M337">
            <v>-30000</v>
          </cell>
          <cell r="N337">
            <v>-300000</v>
          </cell>
          <cell r="O337">
            <v>-30000</v>
          </cell>
          <cell r="P337">
            <v>-300000</v>
          </cell>
          <cell r="Q337">
            <v>-30000</v>
          </cell>
          <cell r="R337">
            <v>-300000</v>
          </cell>
          <cell r="S337">
            <v>-30000</v>
          </cell>
          <cell r="T337">
            <v>-300000</v>
          </cell>
          <cell r="U337">
            <v>-300000</v>
          </cell>
          <cell r="V337">
            <v>-30000</v>
          </cell>
          <cell r="W337">
            <v>-300000</v>
          </cell>
          <cell r="X337">
            <v>-30000</v>
          </cell>
          <cell r="Y337">
            <v>-300000</v>
          </cell>
          <cell r="Z337">
            <v>-30000</v>
          </cell>
          <cell r="AA337">
            <v>-300000</v>
          </cell>
          <cell r="AB337">
            <v>-30000</v>
          </cell>
          <cell r="AC337">
            <v>-300000</v>
          </cell>
          <cell r="AD337">
            <v>-30000</v>
          </cell>
        </row>
        <row r="338">
          <cell r="C338" t="str">
            <v xml:space="preserve">  Sales tax</v>
          </cell>
          <cell r="E338">
            <v>-236086.95652173914</v>
          </cell>
          <cell r="F338">
            <v>-2360869.5652173916</v>
          </cell>
          <cell r="G338">
            <v>-236086.95652173914</v>
          </cell>
          <cell r="H338">
            <v>-2360869.5652173916</v>
          </cell>
          <cell r="I338">
            <v>-236086.95652173914</v>
          </cell>
          <cell r="J338">
            <v>-2360869.5652173916</v>
          </cell>
          <cell r="K338">
            <v>-236086.95652173914</v>
          </cell>
          <cell r="L338">
            <v>-2360869.5652173916</v>
          </cell>
          <cell r="M338">
            <v>-236086.95652173914</v>
          </cell>
          <cell r="N338">
            <v>-2360869.5652173916</v>
          </cell>
          <cell r="O338">
            <v>-236086.95652173914</v>
          </cell>
          <cell r="P338">
            <v>-2360869.5652173916</v>
          </cell>
          <cell r="Q338">
            <v>-236086.95652173914</v>
          </cell>
          <cell r="R338">
            <v>-2360869.5652173916</v>
          </cell>
          <cell r="S338">
            <v>-236086.95652173914</v>
          </cell>
          <cell r="T338">
            <v>-2360869.5652173916</v>
          </cell>
          <cell r="U338">
            <v>-2360869.5652173916</v>
          </cell>
          <cell r="V338">
            <v>-236086.95652173914</v>
          </cell>
          <cell r="W338">
            <v>-2360869.5652173916</v>
          </cell>
          <cell r="X338">
            <v>-236086.95652173914</v>
          </cell>
          <cell r="Y338">
            <v>-2360869.5652173916</v>
          </cell>
          <cell r="Z338">
            <v>-236086.95652173914</v>
          </cell>
          <cell r="AA338">
            <v>-2360869.5652173916</v>
          </cell>
          <cell r="AB338">
            <v>-236086.95652173914</v>
          </cell>
          <cell r="AC338">
            <v>-2360869.5652173916</v>
          </cell>
          <cell r="AD338">
            <v>-236086.95652173911</v>
          </cell>
        </row>
        <row r="339">
          <cell r="C339" t="str">
            <v>Net Sales</v>
          </cell>
          <cell r="E339">
            <v>1543913.0434782607</v>
          </cell>
          <cell r="F339">
            <v>15439130.434782607</v>
          </cell>
          <cell r="G339">
            <v>1543913.0434782607</v>
          </cell>
          <cell r="H339">
            <v>15439130.434782607</v>
          </cell>
          <cell r="I339">
            <v>1543913.0434782607</v>
          </cell>
          <cell r="J339">
            <v>15439130.434782607</v>
          </cell>
          <cell r="K339">
            <v>1543913.0434782607</v>
          </cell>
          <cell r="L339">
            <v>15439130.434782607</v>
          </cell>
          <cell r="M339">
            <v>1543913.0434782607</v>
          </cell>
          <cell r="N339">
            <v>15439130.434782607</v>
          </cell>
          <cell r="O339">
            <v>1543913.0434782607</v>
          </cell>
          <cell r="P339">
            <v>15439130.434782607</v>
          </cell>
          <cell r="Q339">
            <v>1543913.0434782607</v>
          </cell>
          <cell r="R339">
            <v>15439130.434782607</v>
          </cell>
          <cell r="S339">
            <v>1543913.0434782607</v>
          </cell>
          <cell r="T339">
            <v>15439130.434782607</v>
          </cell>
          <cell r="U339">
            <v>15439130.434782607</v>
          </cell>
          <cell r="V339">
            <v>1543913.0434782607</v>
          </cell>
          <cell r="W339">
            <v>15439130.434782607</v>
          </cell>
          <cell r="X339">
            <v>1543913.0434782607</v>
          </cell>
          <cell r="Y339">
            <v>15439130.434782607</v>
          </cell>
          <cell r="Z339">
            <v>1543913.0434782607</v>
          </cell>
          <cell r="AA339">
            <v>15439130.434782607</v>
          </cell>
          <cell r="AB339">
            <v>1543913.0434782607</v>
          </cell>
          <cell r="AC339">
            <v>15439130.434782607</v>
          </cell>
          <cell r="AD339">
            <v>1543913.043478261</v>
          </cell>
        </row>
        <row r="340">
          <cell r="C340" t="str">
            <v>Landed cost</v>
          </cell>
          <cell r="E340">
            <v>1181065</v>
          </cell>
          <cell r="F340">
            <v>11810650</v>
          </cell>
          <cell r="G340">
            <v>1181065</v>
          </cell>
          <cell r="H340">
            <v>11810650</v>
          </cell>
          <cell r="I340">
            <v>1181065</v>
          </cell>
          <cell r="J340">
            <v>11810650</v>
          </cell>
          <cell r="K340">
            <v>1181065</v>
          </cell>
          <cell r="L340">
            <v>11810650</v>
          </cell>
          <cell r="M340">
            <v>1181065</v>
          </cell>
          <cell r="N340">
            <v>11810650</v>
          </cell>
          <cell r="O340">
            <v>1181065</v>
          </cell>
          <cell r="P340">
            <v>11810650</v>
          </cell>
          <cell r="Q340">
            <v>1181065</v>
          </cell>
          <cell r="R340">
            <v>11810650</v>
          </cell>
          <cell r="S340">
            <v>1181065</v>
          </cell>
          <cell r="T340">
            <v>11810650</v>
          </cell>
          <cell r="U340">
            <v>11810650</v>
          </cell>
          <cell r="V340">
            <v>1181065</v>
          </cell>
          <cell r="W340">
            <v>11810650</v>
          </cell>
          <cell r="X340">
            <v>1181065</v>
          </cell>
          <cell r="Y340">
            <v>11810650</v>
          </cell>
          <cell r="Z340">
            <v>1181065</v>
          </cell>
          <cell r="AA340">
            <v>11810650</v>
          </cell>
          <cell r="AB340">
            <v>1181065</v>
          </cell>
          <cell r="AC340">
            <v>11810650</v>
          </cell>
          <cell r="AD340">
            <v>1181065</v>
          </cell>
          <cell r="AF340">
            <v>141727800</v>
          </cell>
        </row>
        <row r="341">
          <cell r="C341" t="str">
            <v>Gross Profit</v>
          </cell>
          <cell r="E341">
            <v>362848.04347826075</v>
          </cell>
          <cell r="F341">
            <v>3628480.4347826075</v>
          </cell>
          <cell r="G341">
            <v>362848.04347826075</v>
          </cell>
          <cell r="H341">
            <v>3628480.4347826075</v>
          </cell>
          <cell r="I341">
            <v>362848.04347826075</v>
          </cell>
          <cell r="J341">
            <v>3628480.4347826075</v>
          </cell>
          <cell r="K341">
            <v>362848.04347826075</v>
          </cell>
          <cell r="L341">
            <v>3628480.4347826075</v>
          </cell>
          <cell r="M341">
            <v>362848.04347826075</v>
          </cell>
          <cell r="N341">
            <v>3628480.4347826075</v>
          </cell>
          <cell r="O341">
            <v>362848.04347826075</v>
          </cell>
          <cell r="P341">
            <v>3628480.4347826075</v>
          </cell>
          <cell r="Q341">
            <v>362848.04347826075</v>
          </cell>
          <cell r="R341">
            <v>3628480.4347826075</v>
          </cell>
          <cell r="S341">
            <v>362848.04347826075</v>
          </cell>
          <cell r="T341">
            <v>3628480.4347826075</v>
          </cell>
          <cell r="U341">
            <v>3628480.4347826075</v>
          </cell>
          <cell r="V341">
            <v>362848.04347826075</v>
          </cell>
          <cell r="W341">
            <v>3628480.4347826075</v>
          </cell>
          <cell r="X341">
            <v>362848.04347826075</v>
          </cell>
          <cell r="Y341">
            <v>3628480.4347826075</v>
          </cell>
          <cell r="Z341">
            <v>362848.04347826075</v>
          </cell>
          <cell r="AA341">
            <v>3628480.4347826075</v>
          </cell>
          <cell r="AB341">
            <v>362848.04347826075</v>
          </cell>
          <cell r="AC341">
            <v>3628480.4347826075</v>
          </cell>
          <cell r="AD341">
            <v>362848.04347826098</v>
          </cell>
        </row>
        <row r="342">
          <cell r="U342">
            <v>0</v>
          </cell>
        </row>
        <row r="343">
          <cell r="U343">
            <v>0</v>
          </cell>
        </row>
        <row r="344">
          <cell r="C344" t="str">
            <v>Other Expenses</v>
          </cell>
          <cell r="U344">
            <v>0</v>
          </cell>
        </row>
        <row r="345">
          <cell r="C345" t="str">
            <v>Selling Expenses</v>
          </cell>
          <cell r="E345">
            <v>15580.366396615698</v>
          </cell>
          <cell r="F345">
            <v>155803.66396615698</v>
          </cell>
          <cell r="G345">
            <v>14065.815418598198</v>
          </cell>
          <cell r="H345">
            <v>140658.15418598198</v>
          </cell>
          <cell r="I345">
            <v>13937.86149454217</v>
          </cell>
          <cell r="J345">
            <v>139378.61494542169</v>
          </cell>
          <cell r="K345">
            <v>12990.070739676898</v>
          </cell>
          <cell r="L345">
            <v>129900.70739676898</v>
          </cell>
          <cell r="M345">
            <v>17928.80038831451</v>
          </cell>
          <cell r="N345">
            <v>179288.00388314511</v>
          </cell>
          <cell r="O345">
            <v>16522.62377225871</v>
          </cell>
          <cell r="P345">
            <v>165226.2377225871</v>
          </cell>
          <cell r="Q345">
            <v>13012.379906852413</v>
          </cell>
          <cell r="R345">
            <v>130123.79906852412</v>
          </cell>
          <cell r="S345">
            <v>16957.866211611876</v>
          </cell>
          <cell r="T345">
            <v>169578.66211611876</v>
          </cell>
          <cell r="U345">
            <v>169578.66211611876</v>
          </cell>
          <cell r="V345">
            <v>15996.962658356917</v>
          </cell>
          <cell r="W345">
            <v>159969.62658356916</v>
          </cell>
          <cell r="X345">
            <v>17004.344235451234</v>
          </cell>
          <cell r="Y345">
            <v>170043.44235451234</v>
          </cell>
          <cell r="Z345">
            <v>16758.208123786724</v>
          </cell>
          <cell r="AA345">
            <v>167582.08123786724</v>
          </cell>
          <cell r="AB345">
            <v>15514.915208059225</v>
          </cell>
          <cell r="AC345">
            <v>155149.15208059223</v>
          </cell>
          <cell r="AD345">
            <v>15522.517879510382</v>
          </cell>
        </row>
        <row r="346">
          <cell r="C346" t="str">
            <v>Advertisement Expenses</v>
          </cell>
          <cell r="E346">
            <v>2405.8167555729137</v>
          </cell>
          <cell r="F346">
            <v>24058.167555729138</v>
          </cell>
          <cell r="G346">
            <v>3080.827321757934</v>
          </cell>
          <cell r="H346">
            <v>30808.273217579339</v>
          </cell>
          <cell r="I346">
            <v>23766.822379487348</v>
          </cell>
          <cell r="J346">
            <v>237668.22379487348</v>
          </cell>
          <cell r="K346">
            <v>23113.454316588311</v>
          </cell>
          <cell r="L346">
            <v>231134.54316588311</v>
          </cell>
          <cell r="M346">
            <v>25512.297842660966</v>
          </cell>
          <cell r="N346">
            <v>255122.97842660965</v>
          </cell>
          <cell r="O346">
            <v>2551.3138847595887</v>
          </cell>
          <cell r="P346">
            <v>25513.138847595888</v>
          </cell>
          <cell r="Q346">
            <v>2503.8786398437537</v>
          </cell>
          <cell r="R346">
            <v>25038.786398437536</v>
          </cell>
          <cell r="S346">
            <v>15993.121382039297</v>
          </cell>
          <cell r="T346">
            <v>159931.21382039296</v>
          </cell>
          <cell r="U346">
            <v>159931.21382039296</v>
          </cell>
          <cell r="V346">
            <v>18583.08922809346</v>
          </cell>
          <cell r="W346">
            <v>185830.89228093461</v>
          </cell>
          <cell r="X346">
            <v>2625.697960996888</v>
          </cell>
          <cell r="Y346">
            <v>26256.979609968879</v>
          </cell>
          <cell r="Z346">
            <v>28862.71016865053</v>
          </cell>
          <cell r="AA346">
            <v>288627.10168650531</v>
          </cell>
          <cell r="AB346">
            <v>3501.4226255840545</v>
          </cell>
          <cell r="AC346">
            <v>35014.226255840542</v>
          </cell>
          <cell r="AD346">
            <v>12708.371042169589</v>
          </cell>
        </row>
        <row r="347">
          <cell r="C347" t="str">
            <v>Administrative Expenses</v>
          </cell>
          <cell r="E347">
            <v>31746.041360815143</v>
          </cell>
          <cell r="F347">
            <v>317460.41360815143</v>
          </cell>
          <cell r="G347">
            <v>28660.042176505169</v>
          </cell>
          <cell r="H347">
            <v>286600.42176505167</v>
          </cell>
          <cell r="I347">
            <v>28399.32747558237</v>
          </cell>
          <cell r="J347">
            <v>283993.27475582372</v>
          </cell>
          <cell r="K347">
            <v>26468.140253189009</v>
          </cell>
          <cell r="L347">
            <v>264681.40253189008</v>
          </cell>
          <cell r="M347">
            <v>36531.133106142057</v>
          </cell>
          <cell r="N347">
            <v>365311.33106142055</v>
          </cell>
          <cell r="O347">
            <v>33665.95395197178</v>
          </cell>
          <cell r="P347">
            <v>336659.5395197178</v>
          </cell>
          <cell r="Q347">
            <v>26513.596677373815</v>
          </cell>
          <cell r="R347">
            <v>265135.96677373815</v>
          </cell>
          <cell r="S347">
            <v>34552.789609744817</v>
          </cell>
          <cell r="T347">
            <v>345527.89609744819</v>
          </cell>
          <cell r="U347">
            <v>345527.89609744819</v>
          </cell>
          <cell r="V347">
            <v>32594.884181281192</v>
          </cell>
          <cell r="W347">
            <v>325948.84181281191</v>
          </cell>
          <cell r="X347">
            <v>34647.491700158673</v>
          </cell>
          <cell r="Y347">
            <v>346474.91700158676</v>
          </cell>
          <cell r="Z347">
            <v>34145.972866622818</v>
          </cell>
          <cell r="AA347">
            <v>341459.72866622818</v>
          </cell>
          <cell r="AB347">
            <v>31612.680174939585</v>
          </cell>
          <cell r="AC347">
            <v>316126.80174939585</v>
          </cell>
          <cell r="AD347">
            <v>31628.171127860536</v>
          </cell>
        </row>
        <row r="348">
          <cell r="C348" t="str">
            <v>Depreciation (Admin. &amp; Selling )</v>
          </cell>
          <cell r="E348">
            <v>8927.9242923219663</v>
          </cell>
          <cell r="F348">
            <v>89279.242923219659</v>
          </cell>
          <cell r="G348">
            <v>8060.0501920351098</v>
          </cell>
          <cell r="H348">
            <v>80600.501920351104</v>
          </cell>
          <cell r="I348">
            <v>7986.7295192217998</v>
          </cell>
          <cell r="J348">
            <v>79867.295192217993</v>
          </cell>
          <cell r="K348">
            <v>7443.6226442616662</v>
          </cell>
          <cell r="L348">
            <v>74436.226442616666</v>
          </cell>
          <cell r="M348">
            <v>10273.633395026813</v>
          </cell>
          <cell r="N348">
            <v>102736.33395026813</v>
          </cell>
          <cell r="O348">
            <v>9467.8604080380956</v>
          </cell>
          <cell r="P348">
            <v>94678.604080380959</v>
          </cell>
          <cell r="Q348">
            <v>7456.4063330721565</v>
          </cell>
          <cell r="R348">
            <v>74564.063330721561</v>
          </cell>
          <cell r="S348">
            <v>9717.2647832904422</v>
          </cell>
          <cell r="T348">
            <v>97172.647832904418</v>
          </cell>
          <cell r="U348">
            <v>97172.647832904418</v>
          </cell>
          <cell r="V348">
            <v>9166.6439597938333</v>
          </cell>
          <cell r="W348">
            <v>91666.439597938326</v>
          </cell>
          <cell r="X348">
            <v>9743.8978076707062</v>
          </cell>
          <cell r="Y348">
            <v>97438.978076707062</v>
          </cell>
          <cell r="Z348">
            <v>9602.8559018125379</v>
          </cell>
          <cell r="AA348">
            <v>96028.559018125379</v>
          </cell>
          <cell r="AB348">
            <v>8890.4191886934896</v>
          </cell>
          <cell r="AC348">
            <v>88904.191886934888</v>
          </cell>
          <cell r="AD348">
            <v>8894.7757021032194</v>
          </cell>
        </row>
        <row r="349">
          <cell r="C349" t="str">
            <v>Financial Charges -Capital Exp.</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row>
        <row r="350">
          <cell r="C350" t="str">
            <v>Financial  Charges -Working Capital</v>
          </cell>
          <cell r="E350">
            <v>1593.5489361898781</v>
          </cell>
          <cell r="F350">
            <v>15935.489361898781</v>
          </cell>
          <cell r="G350">
            <v>1457.6240215047092</v>
          </cell>
          <cell r="H350">
            <v>14576.240215047092</v>
          </cell>
          <cell r="I350">
            <v>1446.6945190186796</v>
          </cell>
          <cell r="J350">
            <v>14466.945190186796</v>
          </cell>
          <cell r="K350">
            <v>1359.6931738041301</v>
          </cell>
          <cell r="L350">
            <v>13596.931738041301</v>
          </cell>
          <cell r="M350">
            <v>1819.174805065381</v>
          </cell>
          <cell r="N350">
            <v>18191.748050653809</v>
          </cell>
          <cell r="O350">
            <v>1683.4853438562145</v>
          </cell>
          <cell r="P350">
            <v>16834.853438562146</v>
          </cell>
          <cell r="Q350">
            <v>1343.3633567120232</v>
          </cell>
          <cell r="R350">
            <v>13433.633567120232</v>
          </cell>
          <cell r="S350">
            <v>1703.3864664491034</v>
          </cell>
          <cell r="T350">
            <v>17033.864664491033</v>
          </cell>
          <cell r="U350">
            <v>17033.864664491033</v>
          </cell>
          <cell r="V350">
            <v>1621.6858468907856</v>
          </cell>
          <cell r="W350">
            <v>16216.858468907856</v>
          </cell>
          <cell r="X350">
            <v>1714.8673233328852</v>
          </cell>
          <cell r="Y350">
            <v>17148.673233328853</v>
          </cell>
          <cell r="Z350">
            <v>1688.4217100899446</v>
          </cell>
          <cell r="AA350">
            <v>16884.217100899445</v>
          </cell>
          <cell r="AB350">
            <v>1570.4294045608508</v>
          </cell>
          <cell r="AC350">
            <v>15704.294045608509</v>
          </cell>
          <cell r="AD350">
            <v>1583.5312422895488</v>
          </cell>
        </row>
        <row r="351">
          <cell r="C351" t="str">
            <v>Other Expenses (Charity &amp; Donation)</v>
          </cell>
          <cell r="E351">
            <v>1106.6312056874151</v>
          </cell>
          <cell r="F351">
            <v>11066.312056874151</v>
          </cell>
          <cell r="G351">
            <v>1012.2389038227149</v>
          </cell>
          <cell r="H351">
            <v>10122.389038227149</v>
          </cell>
          <cell r="I351">
            <v>1004.6489715407499</v>
          </cell>
          <cell r="J351">
            <v>10046.489715407499</v>
          </cell>
          <cell r="K351">
            <v>944.23137069731274</v>
          </cell>
          <cell r="L351">
            <v>9442.3137069731274</v>
          </cell>
          <cell r="M351">
            <v>1263.3158368509594</v>
          </cell>
          <cell r="N351">
            <v>12633.158368509594</v>
          </cell>
          <cell r="O351">
            <v>1169.0870443445933</v>
          </cell>
          <cell r="P351">
            <v>11690.870443445932</v>
          </cell>
          <cell r="Q351">
            <v>932.89121993890501</v>
          </cell>
          <cell r="R351">
            <v>9328.9121993890494</v>
          </cell>
          <cell r="S351">
            <v>1182.9072683674331</v>
          </cell>
          <cell r="T351">
            <v>11829.072683674331</v>
          </cell>
          <cell r="U351">
            <v>11829.072683674331</v>
          </cell>
          <cell r="V351">
            <v>1126.1707270074899</v>
          </cell>
          <cell r="W351">
            <v>11261.707270074898</v>
          </cell>
          <cell r="X351">
            <v>1190.8800856478372</v>
          </cell>
          <cell r="Y351">
            <v>11908.800856478372</v>
          </cell>
          <cell r="Z351">
            <v>1172.5150764513503</v>
          </cell>
          <cell r="AA351">
            <v>11725.150764513503</v>
          </cell>
          <cell r="AB351">
            <v>1090.5759753894795</v>
          </cell>
          <cell r="AC351">
            <v>10905.759753894796</v>
          </cell>
          <cell r="AD351">
            <v>1099.6744738121865</v>
          </cell>
        </row>
        <row r="352">
          <cell r="C352" t="str">
            <v>Other Expenses ( W.P.P.F.)</v>
          </cell>
          <cell r="E352">
            <v>9648.5900544295782</v>
          </cell>
          <cell r="F352">
            <v>96485.900544295786</v>
          </cell>
          <cell r="G352">
            <v>11903.296926179239</v>
          </cell>
          <cell r="H352">
            <v>119032.96926179239</v>
          </cell>
          <cell r="I352">
            <v>11129.264448460395</v>
          </cell>
          <cell r="J352">
            <v>111292.64448460395</v>
          </cell>
          <cell r="K352">
            <v>12765.472506264148</v>
          </cell>
          <cell r="L352">
            <v>127654.72506264149</v>
          </cell>
          <cell r="M352">
            <v>8697.6853037127148</v>
          </cell>
          <cell r="N352">
            <v>86976.853037127148</v>
          </cell>
          <cell r="O352">
            <v>8477.4712963599068</v>
          </cell>
          <cell r="P352">
            <v>84774.712963599071</v>
          </cell>
          <cell r="Q352">
            <v>11947.065838432633</v>
          </cell>
          <cell r="R352">
            <v>119470.65838432632</v>
          </cell>
          <cell r="S352">
            <v>8315.7504207462025</v>
          </cell>
          <cell r="T352">
            <v>83157.504207462029</v>
          </cell>
          <cell r="U352">
            <v>83157.504207462029</v>
          </cell>
          <cell r="V352">
            <v>10259.06027175571</v>
          </cell>
          <cell r="W352">
            <v>102590.60271755711</v>
          </cell>
          <cell r="X352">
            <v>11041.057493260387</v>
          </cell>
          <cell r="Y352">
            <v>110410.57493260386</v>
          </cell>
          <cell r="Z352">
            <v>9071.1554130804143</v>
          </cell>
          <cell r="AA352">
            <v>90711.554130804143</v>
          </cell>
          <cell r="AB352">
            <v>9315.9406486366006</v>
          </cell>
          <cell r="AC352">
            <v>93159.406486366002</v>
          </cell>
          <cell r="AD352">
            <v>10214.317551776496</v>
          </cell>
        </row>
        <row r="353">
          <cell r="C353" t="str">
            <v>Workers Welfare Fund</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row>
        <row r="354">
          <cell r="E354">
            <v>71008.919001632588</v>
          </cell>
          <cell r="F354">
            <v>213026.75700489775</v>
          </cell>
          <cell r="G354">
            <v>68239.894960403064</v>
          </cell>
          <cell r="H354">
            <v>204719.68488120919</v>
          </cell>
          <cell r="I354">
            <v>87671.348807853516</v>
          </cell>
          <cell r="J354">
            <v>263014.04642356053</v>
          </cell>
          <cell r="K354">
            <v>85084.685004481464</v>
          </cell>
          <cell r="L354">
            <v>255254.05501344439</v>
          </cell>
          <cell r="M354">
            <v>102026.0406777734</v>
          </cell>
          <cell r="N354">
            <v>306078.12203332019</v>
          </cell>
          <cell r="O354">
            <v>73537.795701588882</v>
          </cell>
          <cell r="P354">
            <v>220613.38710476665</v>
          </cell>
          <cell r="Q354">
            <v>63709.581972225693</v>
          </cell>
          <cell r="R354">
            <v>191128.74591667709</v>
          </cell>
          <cell r="S354">
            <v>88423.086142249173</v>
          </cell>
          <cell r="T354">
            <v>265269.25842674752</v>
          </cell>
          <cell r="U354">
            <v>265269.25842674752</v>
          </cell>
          <cell r="V354">
            <v>89348.496873179378</v>
          </cell>
          <cell r="W354">
            <v>268045.49061953812</v>
          </cell>
          <cell r="X354">
            <v>77968.236606518607</v>
          </cell>
          <cell r="Y354">
            <v>233904.70981955581</v>
          </cell>
          <cell r="Z354">
            <v>101301.83926049432</v>
          </cell>
          <cell r="AA354">
            <v>303905.51778148295</v>
          </cell>
          <cell r="AB354">
            <v>71496.383225863276</v>
          </cell>
          <cell r="AC354">
            <v>714963.83225863276</v>
          </cell>
          <cell r="AD354">
            <v>81651.359019521959</v>
          </cell>
        </row>
        <row r="355">
          <cell r="C355" t="str">
            <v>Operating Profit</v>
          </cell>
          <cell r="E355">
            <v>291839.12447662815</v>
          </cell>
          <cell r="F355">
            <v>875517.37342988444</v>
          </cell>
          <cell r="G355">
            <v>294608.14851785765</v>
          </cell>
          <cell r="H355">
            <v>883824.44555357296</v>
          </cell>
          <cell r="I355">
            <v>275176.69467040722</v>
          </cell>
          <cell r="J355">
            <v>825530.08401122165</v>
          </cell>
          <cell r="K355">
            <v>277763.35847377928</v>
          </cell>
          <cell r="L355">
            <v>833290.07542133785</v>
          </cell>
          <cell r="M355">
            <v>260822.00280048733</v>
          </cell>
          <cell r="N355">
            <v>782466.00840146199</v>
          </cell>
          <cell r="O355">
            <v>289310.24777667189</v>
          </cell>
          <cell r="P355">
            <v>867930.74333001568</v>
          </cell>
          <cell r="Q355">
            <v>299138.46150603506</v>
          </cell>
          <cell r="R355">
            <v>897415.38451810519</v>
          </cell>
          <cell r="S355">
            <v>274424.95733601158</v>
          </cell>
          <cell r="T355">
            <v>823274.87200803473</v>
          </cell>
          <cell r="U355">
            <v>823274.87200803473</v>
          </cell>
          <cell r="V355">
            <v>273499.54660508136</v>
          </cell>
          <cell r="W355">
            <v>820498.63981524413</v>
          </cell>
          <cell r="X355">
            <v>284879.80687174213</v>
          </cell>
          <cell r="Y355">
            <v>854639.42061522638</v>
          </cell>
          <cell r="Z355">
            <v>261546.20421776641</v>
          </cell>
          <cell r="AA355">
            <v>784638.61265329923</v>
          </cell>
          <cell r="AB355">
            <v>291351.66025239747</v>
          </cell>
          <cell r="AC355">
            <v>2913516.6025239746</v>
          </cell>
          <cell r="AD355">
            <v>281196.68445873901</v>
          </cell>
        </row>
        <row r="356">
          <cell r="U356">
            <v>0</v>
          </cell>
        </row>
        <row r="357">
          <cell r="C357" t="str">
            <v>Other Income</v>
          </cell>
          <cell r="U357">
            <v>0</v>
          </cell>
        </row>
        <row r="358">
          <cell r="C358" t="str">
            <v>H.D</v>
          </cell>
          <cell r="E358">
            <v>15352.228571428572</v>
          </cell>
          <cell r="F358">
            <v>153522.28571428571</v>
          </cell>
          <cell r="G358">
            <v>13804.129032258064</v>
          </cell>
          <cell r="H358">
            <v>138041.29032258064</v>
          </cell>
          <cell r="I358">
            <v>16932</v>
          </cell>
          <cell r="J358">
            <v>169320</v>
          </cell>
          <cell r="K358">
            <v>317514.93333333335</v>
          </cell>
          <cell r="L358">
            <v>3175149.3333333335</v>
          </cell>
          <cell r="M358">
            <v>309289.29032258067</v>
          </cell>
          <cell r="N358">
            <v>3092892.9032258065</v>
          </cell>
          <cell r="O358">
            <v>264203.22222222225</v>
          </cell>
          <cell r="P358">
            <v>2642032.2222222225</v>
          </cell>
          <cell r="Q358">
            <v>72764.571428571435</v>
          </cell>
          <cell r="R358">
            <v>727645.71428571432</v>
          </cell>
          <cell r="S358">
            <v>14837.75</v>
          </cell>
          <cell r="T358">
            <v>148377.5</v>
          </cell>
          <cell r="U358">
            <v>148377.5</v>
          </cell>
          <cell r="V358">
            <v>19002.533333333333</v>
          </cell>
          <cell r="W358">
            <v>190025.33333333331</v>
          </cell>
          <cell r="X358">
            <v>14756.137931034482</v>
          </cell>
          <cell r="Y358">
            <v>147561.37931034481</v>
          </cell>
          <cell r="Z358">
            <v>15316.387096774193</v>
          </cell>
          <cell r="AA358">
            <v>153163.87096774194</v>
          </cell>
          <cell r="AB358">
            <v>13728.648648648648</v>
          </cell>
          <cell r="AC358">
            <v>137286.48648648648</v>
          </cell>
          <cell r="AD358">
            <v>90625.152660015432</v>
          </cell>
        </row>
        <row r="359">
          <cell r="C359" t="str">
            <v>Others</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row>
        <row r="360">
          <cell r="E360">
            <v>15352.228571428572</v>
          </cell>
          <cell r="F360">
            <v>153522.28571428571</v>
          </cell>
          <cell r="G360">
            <v>13804.129032258064</v>
          </cell>
          <cell r="H360">
            <v>138041.29032258064</v>
          </cell>
          <cell r="I360">
            <v>16932</v>
          </cell>
          <cell r="J360">
            <v>169320</v>
          </cell>
          <cell r="K360">
            <v>317514.93333333335</v>
          </cell>
          <cell r="L360">
            <v>3175149.3333333335</v>
          </cell>
          <cell r="M360">
            <v>309289.29032258067</v>
          </cell>
          <cell r="N360">
            <v>3092892.9032258065</v>
          </cell>
          <cell r="O360">
            <v>264203.22222222225</v>
          </cell>
          <cell r="P360">
            <v>2642032.2222222225</v>
          </cell>
          <cell r="Q360">
            <v>72764.571428571435</v>
          </cell>
          <cell r="R360">
            <v>727645.71428571432</v>
          </cell>
          <cell r="S360">
            <v>14837.75</v>
          </cell>
          <cell r="T360">
            <v>148377.5</v>
          </cell>
          <cell r="U360">
            <v>148377.5</v>
          </cell>
          <cell r="V360">
            <v>19002.533333333333</v>
          </cell>
          <cell r="W360">
            <v>190025.33333333331</v>
          </cell>
          <cell r="X360">
            <v>14756.137931034482</v>
          </cell>
          <cell r="Y360">
            <v>147561.37931034481</v>
          </cell>
          <cell r="Z360">
            <v>15316.387096774193</v>
          </cell>
          <cell r="AA360">
            <v>153163.87096774194</v>
          </cell>
          <cell r="AB360">
            <v>13728.648648648648</v>
          </cell>
          <cell r="AC360">
            <v>137286.48648648648</v>
          </cell>
          <cell r="AD360">
            <v>90625.152660015432</v>
          </cell>
        </row>
        <row r="361">
          <cell r="U361">
            <v>0</v>
          </cell>
        </row>
        <row r="362">
          <cell r="C362" t="str">
            <v>Profit before tax</v>
          </cell>
          <cell r="E362">
            <v>307191.35304805671</v>
          </cell>
          <cell r="F362">
            <v>921574.05914417014</v>
          </cell>
          <cell r="G362">
            <v>308412.27755011572</v>
          </cell>
          <cell r="H362">
            <v>925236.83265034715</v>
          </cell>
          <cell r="I362">
            <v>292108.69467040722</v>
          </cell>
          <cell r="J362">
            <v>876326.08401122165</v>
          </cell>
          <cell r="K362">
            <v>595278.29180711263</v>
          </cell>
          <cell r="L362">
            <v>1785834.8754213378</v>
          </cell>
          <cell r="M362">
            <v>570111.29312306806</v>
          </cell>
          <cell r="N362">
            <v>1710333.8793692042</v>
          </cell>
          <cell r="O362">
            <v>553513.46999889414</v>
          </cell>
          <cell r="P362">
            <v>1660540.4099966823</v>
          </cell>
          <cell r="Q362">
            <v>371903.03293460648</v>
          </cell>
          <cell r="R362">
            <v>1115709.0988038194</v>
          </cell>
          <cell r="S362">
            <v>289262.70733601158</v>
          </cell>
          <cell r="T362">
            <v>867788.12200803473</v>
          </cell>
          <cell r="U362">
            <v>867788.12200803473</v>
          </cell>
          <cell r="V362">
            <v>292502.07993841468</v>
          </cell>
          <cell r="W362">
            <v>877506.23981524399</v>
          </cell>
          <cell r="X362">
            <v>299635.94480277662</v>
          </cell>
          <cell r="Y362">
            <v>898907.8344083298</v>
          </cell>
          <cell r="Z362">
            <v>276862.59131454059</v>
          </cell>
          <cell r="AA362">
            <v>830587.77394362178</v>
          </cell>
          <cell r="AB362">
            <v>305080.30890104611</v>
          </cell>
          <cell r="AC362">
            <v>3050803.0890104612</v>
          </cell>
          <cell r="AD362">
            <v>371821.83711875445</v>
          </cell>
        </row>
        <row r="363">
          <cell r="U363">
            <v>0</v>
          </cell>
        </row>
        <row r="364">
          <cell r="C364" t="str">
            <v>Taxation</v>
          </cell>
          <cell r="U364">
            <v>0</v>
          </cell>
        </row>
        <row r="365">
          <cell r="C365" t="str">
            <v>Presumptive</v>
          </cell>
          <cell r="E365">
            <v>73746</v>
          </cell>
          <cell r="F365">
            <v>737460</v>
          </cell>
          <cell r="G365">
            <v>73746</v>
          </cell>
          <cell r="H365">
            <v>737460</v>
          </cell>
          <cell r="I365">
            <v>73746</v>
          </cell>
          <cell r="J365">
            <v>737460</v>
          </cell>
          <cell r="K365">
            <v>73746</v>
          </cell>
          <cell r="L365">
            <v>737460</v>
          </cell>
          <cell r="M365">
            <v>73746</v>
          </cell>
          <cell r="N365">
            <v>737460</v>
          </cell>
          <cell r="O365">
            <v>73746</v>
          </cell>
          <cell r="P365">
            <v>737460</v>
          </cell>
          <cell r="Q365">
            <v>73746</v>
          </cell>
          <cell r="R365">
            <v>737460</v>
          </cell>
          <cell r="S365">
            <v>73746</v>
          </cell>
          <cell r="T365">
            <v>737460</v>
          </cell>
          <cell r="U365">
            <v>737460</v>
          </cell>
          <cell r="V365">
            <v>73746</v>
          </cell>
          <cell r="W365">
            <v>737460</v>
          </cell>
          <cell r="X365">
            <v>73746</v>
          </cell>
          <cell r="Y365">
            <v>737460</v>
          </cell>
          <cell r="Z365">
            <v>73746</v>
          </cell>
          <cell r="AA365">
            <v>737460</v>
          </cell>
          <cell r="AB365">
            <v>73746</v>
          </cell>
          <cell r="AC365">
            <v>737460</v>
          </cell>
          <cell r="AD365">
            <v>73746</v>
          </cell>
        </row>
        <row r="366">
          <cell r="C366" t="str">
            <v>Others</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row>
        <row r="367">
          <cell r="E367">
            <v>73746</v>
          </cell>
          <cell r="F367">
            <v>221238</v>
          </cell>
          <cell r="G367">
            <v>73746</v>
          </cell>
          <cell r="H367">
            <v>221238</v>
          </cell>
          <cell r="I367">
            <v>73746</v>
          </cell>
          <cell r="J367">
            <v>221238</v>
          </cell>
          <cell r="K367">
            <v>73746</v>
          </cell>
          <cell r="L367">
            <v>221238</v>
          </cell>
          <cell r="M367">
            <v>73746</v>
          </cell>
          <cell r="N367">
            <v>221238</v>
          </cell>
          <cell r="O367">
            <v>73746</v>
          </cell>
          <cell r="P367">
            <v>221238</v>
          </cell>
          <cell r="Q367">
            <v>73746</v>
          </cell>
          <cell r="R367">
            <v>221238</v>
          </cell>
          <cell r="S367">
            <v>73746</v>
          </cell>
          <cell r="T367">
            <v>221238</v>
          </cell>
          <cell r="U367">
            <v>221238</v>
          </cell>
          <cell r="V367">
            <v>73746</v>
          </cell>
          <cell r="W367">
            <v>221238</v>
          </cell>
          <cell r="X367">
            <v>73746</v>
          </cell>
          <cell r="Y367">
            <v>221238</v>
          </cell>
          <cell r="Z367">
            <v>73746</v>
          </cell>
          <cell r="AA367">
            <v>221238</v>
          </cell>
          <cell r="AB367">
            <v>73746</v>
          </cell>
          <cell r="AC367">
            <v>737460</v>
          </cell>
          <cell r="AD367">
            <v>73746</v>
          </cell>
        </row>
        <row r="368">
          <cell r="C368" t="str">
            <v>Net Profit after taxation</v>
          </cell>
          <cell r="E368">
            <v>233445.35304805671</v>
          </cell>
          <cell r="F368">
            <v>700336.05914417014</v>
          </cell>
          <cell r="G368">
            <v>234666.27755011572</v>
          </cell>
          <cell r="H368">
            <v>703998.83265034715</v>
          </cell>
          <cell r="I368">
            <v>218362.69467040722</v>
          </cell>
          <cell r="J368">
            <v>655088.08401122165</v>
          </cell>
          <cell r="K368">
            <v>521532.29180711263</v>
          </cell>
          <cell r="L368">
            <v>1564596.8754213378</v>
          </cell>
          <cell r="M368">
            <v>496365.29312306806</v>
          </cell>
          <cell r="N368">
            <v>1489095.8793692042</v>
          </cell>
          <cell r="O368">
            <v>479767.46999889414</v>
          </cell>
          <cell r="P368">
            <v>1439302.4099966823</v>
          </cell>
          <cell r="Q368">
            <v>298157.03293460648</v>
          </cell>
          <cell r="R368">
            <v>894471.09880381939</v>
          </cell>
          <cell r="S368">
            <v>215516.70733601158</v>
          </cell>
          <cell r="T368">
            <v>646550.12200803473</v>
          </cell>
          <cell r="U368">
            <v>646550.12200803473</v>
          </cell>
          <cell r="V368">
            <v>218756.07993841468</v>
          </cell>
          <cell r="W368">
            <v>656268.23981524399</v>
          </cell>
          <cell r="X368">
            <v>225889.94480277662</v>
          </cell>
          <cell r="Y368">
            <v>677669.8344083298</v>
          </cell>
          <cell r="Z368">
            <v>203116.59131454059</v>
          </cell>
          <cell r="AA368">
            <v>609349.77394362178</v>
          </cell>
          <cell r="AB368">
            <v>231334.30890104611</v>
          </cell>
          <cell r="AC368">
            <v>2313343.0890104612</v>
          </cell>
          <cell r="AD368">
            <v>298075.83711875445</v>
          </cell>
        </row>
        <row r="370">
          <cell r="E370">
            <v>913</v>
          </cell>
          <cell r="G370">
            <v>944</v>
          </cell>
          <cell r="I370">
            <v>975</v>
          </cell>
          <cell r="K370">
            <v>1006</v>
          </cell>
          <cell r="M370">
            <v>1037</v>
          </cell>
          <cell r="O370">
            <v>1068</v>
          </cell>
          <cell r="Q370">
            <v>1099</v>
          </cell>
          <cell r="S370">
            <v>1130</v>
          </cell>
          <cell r="V370">
            <v>1161</v>
          </cell>
          <cell r="X370">
            <v>1192</v>
          </cell>
          <cell r="Z370">
            <v>1223</v>
          </cell>
          <cell r="AB370">
            <v>1254</v>
          </cell>
          <cell r="AD370" t="str">
            <v>Yearly</v>
          </cell>
        </row>
        <row r="371">
          <cell r="C371" t="str">
            <v>TOTAL</v>
          </cell>
          <cell r="E371" t="str">
            <v>Per Unit</v>
          </cell>
          <cell r="F371" t="str">
            <v>Total</v>
          </cell>
          <cell r="G371" t="str">
            <v>Per Unit</v>
          </cell>
          <cell r="H371" t="str">
            <v>Total</v>
          </cell>
          <cell r="I371" t="str">
            <v>Per Unit</v>
          </cell>
          <cell r="J371" t="str">
            <v>Total</v>
          </cell>
          <cell r="K371" t="str">
            <v>Per Unit</v>
          </cell>
          <cell r="L371" t="str">
            <v>Total</v>
          </cell>
          <cell r="M371" t="str">
            <v>Per Unit</v>
          </cell>
          <cell r="N371" t="str">
            <v>Total</v>
          </cell>
          <cell r="O371" t="str">
            <v>Per Unit</v>
          </cell>
          <cell r="P371" t="str">
            <v>Total</v>
          </cell>
          <cell r="Q371" t="str">
            <v>Per Unit</v>
          </cell>
          <cell r="R371" t="str">
            <v>Total</v>
          </cell>
          <cell r="S371" t="str">
            <v>Per Unit</v>
          </cell>
          <cell r="U371" t="str">
            <v>Total</v>
          </cell>
          <cell r="V371" t="str">
            <v>Per Unit</v>
          </cell>
          <cell r="W371" t="str">
            <v>Total</v>
          </cell>
          <cell r="X371" t="str">
            <v>Per Unit</v>
          </cell>
          <cell r="Y371" t="str">
            <v>Total</v>
          </cell>
          <cell r="Z371" t="str">
            <v>Per Unit</v>
          </cell>
          <cell r="AA371" t="str">
            <v>Total</v>
          </cell>
          <cell r="AB371" t="str">
            <v>Per Unit</v>
          </cell>
          <cell r="AC371" t="str">
            <v>Total</v>
          </cell>
          <cell r="AD371" t="str">
            <v>Average</v>
          </cell>
        </row>
        <row r="373">
          <cell r="C373" t="str">
            <v>Sales Units</v>
          </cell>
          <cell r="E373">
            <v>22</v>
          </cell>
          <cell r="F373">
            <v>22</v>
          </cell>
          <cell r="G373">
            <v>18</v>
          </cell>
          <cell r="H373">
            <v>18</v>
          </cell>
          <cell r="I373">
            <v>17</v>
          </cell>
          <cell r="J373">
            <v>17</v>
          </cell>
          <cell r="K373">
            <v>17</v>
          </cell>
          <cell r="L373">
            <v>17</v>
          </cell>
          <cell r="M373">
            <v>18</v>
          </cell>
          <cell r="N373">
            <v>18</v>
          </cell>
          <cell r="O373">
            <v>23</v>
          </cell>
          <cell r="P373">
            <v>23</v>
          </cell>
          <cell r="Q373">
            <v>21</v>
          </cell>
          <cell r="R373">
            <v>21</v>
          </cell>
          <cell r="S373">
            <v>19</v>
          </cell>
          <cell r="T373">
            <v>19</v>
          </cell>
          <cell r="U373">
            <v>19</v>
          </cell>
          <cell r="V373">
            <v>17</v>
          </cell>
          <cell r="W373">
            <v>17</v>
          </cell>
          <cell r="X373">
            <v>16</v>
          </cell>
          <cell r="Y373">
            <v>16</v>
          </cell>
          <cell r="Z373">
            <v>18</v>
          </cell>
          <cell r="AA373">
            <v>18</v>
          </cell>
          <cell r="AB373">
            <v>23</v>
          </cell>
          <cell r="AC373">
            <v>23</v>
          </cell>
          <cell r="AD373">
            <v>229</v>
          </cell>
          <cell r="AE373">
            <v>229</v>
          </cell>
        </row>
        <row r="374">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row>
        <row r="375">
          <cell r="C375" t="str">
            <v>Selling Price</v>
          </cell>
          <cell r="E375">
            <v>8350000</v>
          </cell>
          <cell r="F375">
            <v>44530000</v>
          </cell>
          <cell r="G375">
            <v>8350000</v>
          </cell>
          <cell r="H375">
            <v>35630000</v>
          </cell>
          <cell r="I375">
            <v>8350000</v>
          </cell>
          <cell r="J375">
            <v>33340000</v>
          </cell>
          <cell r="K375">
            <v>8350000</v>
          </cell>
          <cell r="L375">
            <v>33340000</v>
          </cell>
          <cell r="M375">
            <v>8350000</v>
          </cell>
          <cell r="N375">
            <v>35630000</v>
          </cell>
          <cell r="O375">
            <v>8350000</v>
          </cell>
          <cell r="P375">
            <v>46820000</v>
          </cell>
          <cell r="Q375">
            <v>8350000</v>
          </cell>
          <cell r="R375">
            <v>42370000</v>
          </cell>
          <cell r="S375">
            <v>8350000</v>
          </cell>
          <cell r="T375">
            <v>37790000</v>
          </cell>
          <cell r="U375">
            <v>37790000</v>
          </cell>
          <cell r="V375">
            <v>8350000</v>
          </cell>
          <cell r="W375">
            <v>33340000</v>
          </cell>
          <cell r="X375">
            <v>8350000</v>
          </cell>
          <cell r="Y375">
            <v>31180000</v>
          </cell>
          <cell r="Z375">
            <v>8350000</v>
          </cell>
          <cell r="AA375">
            <v>35630000</v>
          </cell>
          <cell r="AB375">
            <v>8350000</v>
          </cell>
          <cell r="AC375">
            <v>46820000</v>
          </cell>
          <cell r="AD375">
            <v>8350000</v>
          </cell>
        </row>
        <row r="376">
          <cell r="C376" t="str">
            <v>Less: Dealer commission</v>
          </cell>
          <cell r="E376">
            <v>-120000</v>
          </cell>
          <cell r="F376">
            <v>-660000</v>
          </cell>
          <cell r="G376">
            <v>-120000</v>
          </cell>
          <cell r="H376">
            <v>-540000</v>
          </cell>
          <cell r="I376">
            <v>-120000</v>
          </cell>
          <cell r="J376">
            <v>-510000</v>
          </cell>
          <cell r="K376">
            <v>-120000</v>
          </cell>
          <cell r="L376">
            <v>-510000</v>
          </cell>
          <cell r="M376">
            <v>-120000</v>
          </cell>
          <cell r="N376">
            <v>-540000</v>
          </cell>
          <cell r="O376">
            <v>-120000</v>
          </cell>
          <cell r="P376">
            <v>-690000</v>
          </cell>
          <cell r="Q376">
            <v>-120000</v>
          </cell>
          <cell r="R376">
            <v>-630000</v>
          </cell>
          <cell r="S376">
            <v>-120000</v>
          </cell>
          <cell r="T376">
            <v>-570000</v>
          </cell>
          <cell r="U376">
            <v>-570000</v>
          </cell>
          <cell r="V376">
            <v>-120000</v>
          </cell>
          <cell r="W376">
            <v>-510000</v>
          </cell>
          <cell r="X376">
            <v>-120000</v>
          </cell>
          <cell r="Y376">
            <v>-480000</v>
          </cell>
          <cell r="Z376">
            <v>-120000</v>
          </cell>
          <cell r="AA376">
            <v>-540000</v>
          </cell>
          <cell r="AB376">
            <v>-120000</v>
          </cell>
          <cell r="AC376">
            <v>-690000</v>
          </cell>
          <cell r="AD376">
            <v>-120000</v>
          </cell>
        </row>
        <row r="377">
          <cell r="C377" t="str">
            <v xml:space="preserve">  Sales tax</v>
          </cell>
          <cell r="E377">
            <v>-1089130.4347826084</v>
          </cell>
          <cell r="F377">
            <v>-5808260.8695652178</v>
          </cell>
          <cell r="G377">
            <v>-1089130.4347826084</v>
          </cell>
          <cell r="H377">
            <v>-4647391.3043478262</v>
          </cell>
          <cell r="I377">
            <v>-1089130.4347826084</v>
          </cell>
          <cell r="J377">
            <v>-4348695.6521739131</v>
          </cell>
          <cell r="K377">
            <v>-1089130.4347826084</v>
          </cell>
          <cell r="L377">
            <v>-4348695.6521739131</v>
          </cell>
          <cell r="M377">
            <v>-1089130.4347826084</v>
          </cell>
          <cell r="N377">
            <v>-4647391.3043478262</v>
          </cell>
          <cell r="O377">
            <v>-1089130.4347826084</v>
          </cell>
          <cell r="P377">
            <v>-6106956.5217391308</v>
          </cell>
          <cell r="Q377">
            <v>-1089130.4347826084</v>
          </cell>
          <cell r="R377">
            <v>-5526521.7391304355</v>
          </cell>
          <cell r="S377">
            <v>-1089130.4347826084</v>
          </cell>
          <cell r="T377">
            <v>-4929130.4347826093</v>
          </cell>
          <cell r="U377">
            <v>-4929130.4347826093</v>
          </cell>
          <cell r="V377">
            <v>-1089130.4347826084</v>
          </cell>
          <cell r="W377">
            <v>-4348695.6521739131</v>
          </cell>
          <cell r="X377">
            <v>-1089130.4347826084</v>
          </cell>
          <cell r="Y377">
            <v>-4066956.5217391308</v>
          </cell>
          <cell r="Z377">
            <v>-1089130.4347826084</v>
          </cell>
          <cell r="AA377">
            <v>-4647391.3043478262</v>
          </cell>
          <cell r="AB377">
            <v>-1089130.4347826084</v>
          </cell>
          <cell r="AC377">
            <v>-6106956.5217391308</v>
          </cell>
          <cell r="AD377">
            <v>-1089130.4347826084</v>
          </cell>
        </row>
        <row r="378">
          <cell r="C378" t="str">
            <v>Net Sales</v>
          </cell>
          <cell r="E378">
            <v>7140869.5652173907</v>
          </cell>
          <cell r="F378">
            <v>38061739.130434781</v>
          </cell>
          <cell r="G378">
            <v>7140869.5652173907</v>
          </cell>
          <cell r="H378">
            <v>30442608.695652172</v>
          </cell>
          <cell r="I378">
            <v>7140869.5652173907</v>
          </cell>
          <cell r="J378">
            <v>28481304.347826086</v>
          </cell>
          <cell r="K378">
            <v>7140869.5652173907</v>
          </cell>
          <cell r="L378">
            <v>28481304.347826086</v>
          </cell>
          <cell r="M378">
            <v>7140869.5652173907</v>
          </cell>
          <cell r="N378">
            <v>30442608.695652172</v>
          </cell>
          <cell r="O378">
            <v>7140869.5652173907</v>
          </cell>
          <cell r="P378">
            <v>40023043.478260867</v>
          </cell>
          <cell r="Q378">
            <v>7140869.5652173907</v>
          </cell>
          <cell r="R378">
            <v>36213478.260869563</v>
          </cell>
          <cell r="S378">
            <v>7140869.5652173907</v>
          </cell>
          <cell r="T378">
            <v>32290869.565217391</v>
          </cell>
          <cell r="U378">
            <v>32290869.565217391</v>
          </cell>
          <cell r="V378">
            <v>7140869.5652173907</v>
          </cell>
          <cell r="W378">
            <v>28481304.347826086</v>
          </cell>
          <cell r="X378">
            <v>7140869.5652173907</v>
          </cell>
          <cell r="Y378">
            <v>26633043.478260867</v>
          </cell>
          <cell r="Z378">
            <v>7140869.5652173907</v>
          </cell>
          <cell r="AA378">
            <v>30442608.695652172</v>
          </cell>
          <cell r="AB378">
            <v>7140869.5652173907</v>
          </cell>
          <cell r="AC378">
            <v>40023043.478260867</v>
          </cell>
          <cell r="AD378">
            <v>7140869.5652173907</v>
          </cell>
        </row>
        <row r="379">
          <cell r="C379" t="str">
            <v>Landed cost</v>
          </cell>
          <cell r="E379">
            <v>5754469</v>
          </cell>
          <cell r="F379">
            <v>30227398</v>
          </cell>
          <cell r="G379">
            <v>5754469</v>
          </cell>
          <cell r="H379">
            <v>24047438</v>
          </cell>
          <cell r="I379">
            <v>5754469</v>
          </cell>
          <cell r="J379">
            <v>22461822</v>
          </cell>
          <cell r="K379">
            <v>5754469</v>
          </cell>
          <cell r="L379">
            <v>22461822</v>
          </cell>
          <cell r="M379">
            <v>5754469</v>
          </cell>
          <cell r="N379">
            <v>24047438</v>
          </cell>
          <cell r="O379">
            <v>5754469</v>
          </cell>
          <cell r="P379">
            <v>31813014</v>
          </cell>
          <cell r="Q379">
            <v>5754469</v>
          </cell>
          <cell r="R379">
            <v>28723034</v>
          </cell>
          <cell r="S379">
            <v>5754469</v>
          </cell>
          <cell r="T379">
            <v>25551802</v>
          </cell>
          <cell r="U379">
            <v>25551802</v>
          </cell>
          <cell r="V379">
            <v>5754469</v>
          </cell>
          <cell r="W379">
            <v>22461822</v>
          </cell>
          <cell r="X379">
            <v>5754469</v>
          </cell>
          <cell r="Y379">
            <v>20957458</v>
          </cell>
          <cell r="Z379">
            <v>5754469</v>
          </cell>
          <cell r="AA379">
            <v>24047438</v>
          </cell>
          <cell r="AB379">
            <v>5754469</v>
          </cell>
          <cell r="AC379">
            <v>31813014</v>
          </cell>
          <cell r="AD379">
            <v>5754469</v>
          </cell>
        </row>
        <row r="380">
          <cell r="C380" t="str">
            <v>Gross Profit</v>
          </cell>
          <cell r="E380">
            <v>1290055.6956521738</v>
          </cell>
          <cell r="F380">
            <v>7352616.7826086944</v>
          </cell>
          <cell r="G380">
            <v>1290055.6956521738</v>
          </cell>
          <cell r="H380">
            <v>6857512.7826086944</v>
          </cell>
          <cell r="I380">
            <v>1290055.6956521738</v>
          </cell>
          <cell r="J380">
            <v>6857512.7826086944</v>
          </cell>
          <cell r="K380">
            <v>1222027.6956521738</v>
          </cell>
          <cell r="L380">
            <v>6653428.7826086944</v>
          </cell>
          <cell r="M380">
            <v>1222027.6956521738</v>
          </cell>
          <cell r="N380">
            <v>6653428.7826086944</v>
          </cell>
          <cell r="O380">
            <v>1222027.6956521738</v>
          </cell>
          <cell r="P380">
            <v>7012476.7826086944</v>
          </cell>
          <cell r="Q380">
            <v>1222027.6956521738</v>
          </cell>
          <cell r="R380">
            <v>6832952.7826086944</v>
          </cell>
          <cell r="S380">
            <v>1222027.6956521738</v>
          </cell>
          <cell r="T380">
            <v>6832952.7826086944</v>
          </cell>
          <cell r="U380">
            <v>6832952.7826086944</v>
          </cell>
          <cell r="V380">
            <v>1222027.6956521738</v>
          </cell>
          <cell r="W380">
            <v>6653428.7826086944</v>
          </cell>
          <cell r="X380">
            <v>1222027.6956521738</v>
          </cell>
          <cell r="Y380">
            <v>6473904.7826086944</v>
          </cell>
          <cell r="Z380">
            <v>1222027.6956521738</v>
          </cell>
          <cell r="AA380">
            <v>6653428.7826086944</v>
          </cell>
          <cell r="AB380">
            <v>1222027.6956521738</v>
          </cell>
          <cell r="AC380">
            <v>7012476.7826086944</v>
          </cell>
          <cell r="AD380">
            <v>1386400.5652173914</v>
          </cell>
        </row>
        <row r="381">
          <cell r="E381">
            <v>0.13393780286991297</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row>
        <row r="382">
          <cell r="E382">
            <v>0.11460740740740741</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row>
        <row r="383">
          <cell r="C383" t="str">
            <v>Other Expenses</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row>
        <row r="384">
          <cell r="C384" t="str">
            <v>Selling Expenses</v>
          </cell>
          <cell r="E384">
            <v>62321.465586462793</v>
          </cell>
          <cell r="F384">
            <v>342768.06072554534</v>
          </cell>
          <cell r="G384">
            <v>56263.261674392794</v>
          </cell>
          <cell r="H384">
            <v>253184.67753476754</v>
          </cell>
          <cell r="I384">
            <v>55751.445978168682</v>
          </cell>
          <cell r="J384">
            <v>236943.64540721689</v>
          </cell>
          <cell r="K384">
            <v>51960.28295870759</v>
          </cell>
          <cell r="L384">
            <v>220831.20257450725</v>
          </cell>
          <cell r="M384">
            <v>71715.201553258041</v>
          </cell>
          <cell r="N384">
            <v>322718.40698966116</v>
          </cell>
          <cell r="O384">
            <v>66090.495089034841</v>
          </cell>
          <cell r="P384">
            <v>380020.34676195029</v>
          </cell>
          <cell r="Q384">
            <v>52049.519627409652</v>
          </cell>
          <cell r="R384">
            <v>273259.97804390063</v>
          </cell>
          <cell r="S384">
            <v>67831.464846447503</v>
          </cell>
          <cell r="T384">
            <v>322199.45802062564</v>
          </cell>
          <cell r="U384">
            <v>322199.45802062564</v>
          </cell>
          <cell r="V384">
            <v>63987.850633427668</v>
          </cell>
          <cell r="W384">
            <v>271948.36519206758</v>
          </cell>
          <cell r="X384">
            <v>68017.376941804934</v>
          </cell>
          <cell r="Y384">
            <v>272069.50776721974</v>
          </cell>
          <cell r="Z384">
            <v>67032.832495146897</v>
          </cell>
          <cell r="AA384">
            <v>301647.74622816104</v>
          </cell>
          <cell r="AB384">
            <v>62059.660832236899</v>
          </cell>
          <cell r="AC384">
            <v>356843.04978536215</v>
          </cell>
          <cell r="AD384">
            <v>62085.03469041879</v>
          </cell>
        </row>
        <row r="385">
          <cell r="C385" t="str">
            <v>Advertisement Expenses</v>
          </cell>
          <cell r="E385">
            <v>9623.2670222916549</v>
          </cell>
          <cell r="F385">
            <v>52927.968622604109</v>
          </cell>
          <cell r="G385">
            <v>12323.309287031736</v>
          </cell>
          <cell r="H385">
            <v>55454.891791642811</v>
          </cell>
          <cell r="I385">
            <v>95067.289517949393</v>
          </cell>
          <cell r="J385">
            <v>404035.98045128497</v>
          </cell>
          <cell r="K385">
            <v>92453.817266353246</v>
          </cell>
          <cell r="L385">
            <v>392928.72338200134</v>
          </cell>
          <cell r="M385">
            <v>102049.19137064386</v>
          </cell>
          <cell r="N385">
            <v>459221.36116789735</v>
          </cell>
          <cell r="O385">
            <v>10205.255539038355</v>
          </cell>
          <cell r="P385">
            <v>58680.219349470543</v>
          </cell>
          <cell r="Q385">
            <v>10015.514559375015</v>
          </cell>
          <cell r="R385">
            <v>52581.451436718824</v>
          </cell>
          <cell r="S385">
            <v>63972.485528157187</v>
          </cell>
          <cell r="T385">
            <v>303869.30625874666</v>
          </cell>
          <cell r="U385">
            <v>303869.30625874666</v>
          </cell>
          <cell r="V385">
            <v>74332.356912373842</v>
          </cell>
          <cell r="W385">
            <v>315912.51687758882</v>
          </cell>
          <cell r="X385">
            <v>10502.791843987552</v>
          </cell>
          <cell r="Y385">
            <v>42011.167375950208</v>
          </cell>
          <cell r="Z385">
            <v>115450.84067460212</v>
          </cell>
          <cell r="AA385">
            <v>519528.78303570952</v>
          </cell>
          <cell r="AB385">
            <v>14005.690502336218</v>
          </cell>
          <cell r="AC385">
            <v>80532.720388433241</v>
          </cell>
          <cell r="AD385">
            <v>46756.684286283344</v>
          </cell>
        </row>
        <row r="386">
          <cell r="C386" t="str">
            <v>Administrative Expenses</v>
          </cell>
          <cell r="E386">
            <v>126984.16544326057</v>
          </cell>
          <cell r="F386">
            <v>698412.90993793309</v>
          </cell>
          <cell r="G386">
            <v>114640.16870602068</v>
          </cell>
          <cell r="H386">
            <v>515880.75917709299</v>
          </cell>
          <cell r="I386">
            <v>113597.30990232948</v>
          </cell>
          <cell r="J386">
            <v>482788.56708490028</v>
          </cell>
          <cell r="K386">
            <v>105872.56101275604</v>
          </cell>
          <cell r="L386">
            <v>449958.38430421322</v>
          </cell>
          <cell r="M386">
            <v>146124.53242456823</v>
          </cell>
          <cell r="N386">
            <v>657560.39591055701</v>
          </cell>
          <cell r="O386">
            <v>134663.81580788712</v>
          </cell>
          <cell r="P386">
            <v>774316.94089535088</v>
          </cell>
          <cell r="Q386">
            <v>106054.38670949526</v>
          </cell>
          <cell r="R386">
            <v>556785.53022485005</v>
          </cell>
          <cell r="S386">
            <v>138211.15843897927</v>
          </cell>
          <cell r="T386">
            <v>656503.00258515158</v>
          </cell>
          <cell r="U386">
            <v>656503.00258515158</v>
          </cell>
          <cell r="V386">
            <v>130379.53672512477</v>
          </cell>
          <cell r="W386">
            <v>554113.03108178033</v>
          </cell>
          <cell r="X386">
            <v>138589.96680063469</v>
          </cell>
          <cell r="Y386">
            <v>554359.86720253888</v>
          </cell>
          <cell r="Z386">
            <v>136583.89146649127</v>
          </cell>
          <cell r="AA386">
            <v>614627.51159921079</v>
          </cell>
          <cell r="AB386">
            <v>126450.72069975834</v>
          </cell>
          <cell r="AC386">
            <v>727091.64402361051</v>
          </cell>
          <cell r="AD386">
            <v>126502.42163738847</v>
          </cell>
        </row>
        <row r="387">
          <cell r="C387" t="str">
            <v>Depreciation (Admin. &amp; Selling )</v>
          </cell>
          <cell r="E387">
            <v>35711.697169287865</v>
          </cell>
          <cell r="F387">
            <v>196414.33443108323</v>
          </cell>
          <cell r="G387">
            <v>32240.200768140439</v>
          </cell>
          <cell r="H387">
            <v>145080.90345663199</v>
          </cell>
          <cell r="I387">
            <v>31946.918076887199</v>
          </cell>
          <cell r="J387">
            <v>135774.4018267706</v>
          </cell>
          <cell r="K387">
            <v>29774.490577046665</v>
          </cell>
          <cell r="L387">
            <v>126541.58495244833</v>
          </cell>
          <cell r="M387">
            <v>41094.533580107251</v>
          </cell>
          <cell r="N387">
            <v>184925.40111048266</v>
          </cell>
          <cell r="O387">
            <v>37871.441632152382</v>
          </cell>
          <cell r="P387">
            <v>217760.7893848762</v>
          </cell>
          <cell r="Q387">
            <v>29825.625332288626</v>
          </cell>
          <cell r="R387">
            <v>156584.53299451526</v>
          </cell>
          <cell r="S387">
            <v>38869.059133161769</v>
          </cell>
          <cell r="T387">
            <v>184628.03088251839</v>
          </cell>
          <cell r="U387">
            <v>184628.03088251839</v>
          </cell>
          <cell r="V387">
            <v>36666.575839175333</v>
          </cell>
          <cell r="W387">
            <v>155832.94731649515</v>
          </cell>
          <cell r="X387">
            <v>38975.591230682825</v>
          </cell>
          <cell r="Y387">
            <v>155902.3649227313</v>
          </cell>
          <cell r="Z387">
            <v>38411.423607250152</v>
          </cell>
          <cell r="AA387">
            <v>172851.40623262565</v>
          </cell>
          <cell r="AB387">
            <v>35561.676754773958</v>
          </cell>
          <cell r="AC387">
            <v>204479.64133995026</v>
          </cell>
          <cell r="AD387">
            <v>35576.216585165967</v>
          </cell>
        </row>
        <row r="388">
          <cell r="C388" t="str">
            <v>Financial Charges -Capital Exp.</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row>
        <row r="389">
          <cell r="C389" t="str">
            <v>Financial  Charges -Working Capital</v>
          </cell>
          <cell r="E389">
            <v>6374.1957447595123</v>
          </cell>
          <cell r="F389">
            <v>35058.076596177314</v>
          </cell>
          <cell r="G389">
            <v>5830.4960860188366</v>
          </cell>
          <cell r="H389">
            <v>26237.232387084761</v>
          </cell>
          <cell r="I389">
            <v>5786.7780760747182</v>
          </cell>
          <cell r="J389">
            <v>24593.806823317551</v>
          </cell>
          <cell r="K389">
            <v>5438.7726952165203</v>
          </cell>
          <cell r="L389">
            <v>23114.783954670213</v>
          </cell>
          <cell r="M389">
            <v>7276.6992202615238</v>
          </cell>
          <cell r="N389">
            <v>32745.146491176856</v>
          </cell>
          <cell r="O389">
            <v>6733.9413754248581</v>
          </cell>
          <cell r="P389">
            <v>38720.162908692932</v>
          </cell>
          <cell r="Q389">
            <v>5373.4534268480929</v>
          </cell>
          <cell r="R389">
            <v>28210.630490952488</v>
          </cell>
          <cell r="S389">
            <v>6813.5458657964136</v>
          </cell>
          <cell r="T389">
            <v>32364.342862532962</v>
          </cell>
          <cell r="U389">
            <v>32364.342862532962</v>
          </cell>
          <cell r="V389">
            <v>6486.7433875631423</v>
          </cell>
          <cell r="W389">
            <v>27568.659397143354</v>
          </cell>
          <cell r="X389">
            <v>6859.4692933315409</v>
          </cell>
          <cell r="Y389">
            <v>27437.87717332616</v>
          </cell>
          <cell r="Z389">
            <v>6753.6868403597782</v>
          </cell>
          <cell r="AA389">
            <v>30391.590781619001</v>
          </cell>
          <cell r="AB389">
            <v>6281.7176182434032</v>
          </cell>
          <cell r="AC389">
            <v>36119.876304899568</v>
          </cell>
          <cell r="AD389">
            <v>6332.5744549723177</v>
          </cell>
        </row>
        <row r="390">
          <cell r="C390" t="str">
            <v>Other Expenses (Charity &amp; Donation)</v>
          </cell>
          <cell r="E390">
            <v>4426.5248227496604</v>
          </cell>
          <cell r="F390">
            <v>24345.886525123133</v>
          </cell>
          <cell r="G390">
            <v>4048.9556152908594</v>
          </cell>
          <cell r="H390">
            <v>18220.300268808867</v>
          </cell>
          <cell r="I390">
            <v>4018.5958861629997</v>
          </cell>
          <cell r="J390">
            <v>17079.032516192747</v>
          </cell>
          <cell r="K390">
            <v>3776.925482789251</v>
          </cell>
          <cell r="L390">
            <v>16051.933301854317</v>
          </cell>
          <cell r="M390">
            <v>5053.2633474038375</v>
          </cell>
          <cell r="N390">
            <v>22739.685063317273</v>
          </cell>
          <cell r="O390">
            <v>4676.3481773783733</v>
          </cell>
          <cell r="P390">
            <v>26889.002019925647</v>
          </cell>
          <cell r="Q390">
            <v>3731.56487975562</v>
          </cell>
          <cell r="R390">
            <v>19590.715618717004</v>
          </cell>
          <cell r="S390">
            <v>4731.6290734697322</v>
          </cell>
          <cell r="T390">
            <v>22475.23809898123</v>
          </cell>
          <cell r="U390">
            <v>22475.23809898123</v>
          </cell>
          <cell r="V390">
            <v>4504.6829080299594</v>
          </cell>
          <cell r="W390">
            <v>19144.902359127325</v>
          </cell>
          <cell r="X390">
            <v>4763.5203425913487</v>
          </cell>
          <cell r="Y390">
            <v>19054.081370365395</v>
          </cell>
          <cell r="Z390">
            <v>4690.0603058054012</v>
          </cell>
          <cell r="AA390">
            <v>21105.271376124307</v>
          </cell>
          <cell r="AB390">
            <v>4362.3039015579179</v>
          </cell>
          <cell r="AC390">
            <v>25083.247433958029</v>
          </cell>
          <cell r="AD390">
            <v>4397.6211492863313</v>
          </cell>
        </row>
        <row r="391">
          <cell r="C391" t="str">
            <v>Other Expenses ( W.P.P.F.)</v>
          </cell>
          <cell r="E391">
            <v>38594.360217718313</v>
          </cell>
          <cell r="F391">
            <v>212268.98119745072</v>
          </cell>
          <cell r="G391">
            <v>47613.187704716955</v>
          </cell>
          <cell r="H391">
            <v>214259.34467122628</v>
          </cell>
          <cell r="I391">
            <v>44517.057793841581</v>
          </cell>
          <cell r="J391">
            <v>189197.49562382672</v>
          </cell>
          <cell r="K391">
            <v>51061.890025056593</v>
          </cell>
          <cell r="L391">
            <v>217013.03260649054</v>
          </cell>
          <cell r="M391">
            <v>34790.741214850859</v>
          </cell>
          <cell r="N391">
            <v>156558.33546682887</v>
          </cell>
          <cell r="O391">
            <v>33909.885185439627</v>
          </cell>
          <cell r="P391">
            <v>194981.83981627785</v>
          </cell>
          <cell r="Q391">
            <v>47788.26335373053</v>
          </cell>
          <cell r="R391">
            <v>250888.38260708528</v>
          </cell>
          <cell r="S391">
            <v>33263.00168298481</v>
          </cell>
          <cell r="T391">
            <v>157999.25799417787</v>
          </cell>
          <cell r="U391">
            <v>157999.25799417787</v>
          </cell>
          <cell r="V391">
            <v>41036.241087022841</v>
          </cell>
          <cell r="W391">
            <v>174404.02461984707</v>
          </cell>
          <cell r="X391">
            <v>44164.229973041547</v>
          </cell>
          <cell r="Y391">
            <v>176656.91989216622</v>
          </cell>
          <cell r="Z391">
            <v>36284.621652321657</v>
          </cell>
          <cell r="AA391">
            <v>163280.79743544746</v>
          </cell>
          <cell r="AB391">
            <v>37263.762594546402</v>
          </cell>
          <cell r="AC391">
            <v>214266.63491864182</v>
          </cell>
          <cell r="AD391">
            <v>40449.372389986151</v>
          </cell>
        </row>
        <row r="392">
          <cell r="C392" t="str">
            <v>Workers Welfare Fund</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row>
        <row r="393">
          <cell r="E393">
            <v>284035.67600653035</v>
          </cell>
          <cell r="F393">
            <v>994124.86602285621</v>
          </cell>
          <cell r="G393">
            <v>272959.57984161226</v>
          </cell>
          <cell r="H393">
            <v>818878.73952483677</v>
          </cell>
          <cell r="I393">
            <v>350685.39523141406</v>
          </cell>
          <cell r="J393">
            <v>1052056.1856942421</v>
          </cell>
          <cell r="K393">
            <v>340338.74001792585</v>
          </cell>
          <cell r="L393">
            <v>1021016.2200537776</v>
          </cell>
          <cell r="M393">
            <v>408104.16271109361</v>
          </cell>
          <cell r="N393">
            <v>1224312.4881332808</v>
          </cell>
          <cell r="O393">
            <v>294151.18280635553</v>
          </cell>
          <cell r="P393">
            <v>1029529.1398222443</v>
          </cell>
          <cell r="Q393">
            <v>254838.32788890277</v>
          </cell>
          <cell r="R393">
            <v>828224.56563893403</v>
          </cell>
          <cell r="S393">
            <v>353692.34456899669</v>
          </cell>
          <cell r="T393">
            <v>1149500.1198492392</v>
          </cell>
          <cell r="U393">
            <v>1149500.1198492392</v>
          </cell>
          <cell r="V393">
            <v>357393.98749271751</v>
          </cell>
          <cell r="W393">
            <v>1072181.9624781525</v>
          </cell>
          <cell r="X393">
            <v>311872.94642607443</v>
          </cell>
          <cell r="Y393">
            <v>857650.60267170472</v>
          </cell>
          <cell r="Z393">
            <v>405207.35704197729</v>
          </cell>
          <cell r="AA393">
            <v>1215622.0711259318</v>
          </cell>
          <cell r="AB393">
            <v>285985.5329034531</v>
          </cell>
          <cell r="AC393">
            <v>1644416.8141948555</v>
          </cell>
          <cell r="AD393">
            <v>322099.92519350135</v>
          </cell>
        </row>
        <row r="394">
          <cell r="C394" t="str">
            <v>Operating Profit</v>
          </cell>
          <cell r="E394">
            <v>1006020.0196456434</v>
          </cell>
          <cell r="F394">
            <v>3371146.2209336655</v>
          </cell>
          <cell r="G394">
            <v>1017096.1158105615</v>
          </cell>
          <cell r="H394">
            <v>3051288.3474316848</v>
          </cell>
          <cell r="I394">
            <v>939370.30042075971</v>
          </cell>
          <cell r="J394">
            <v>2818110.9012622791</v>
          </cell>
          <cell r="K394">
            <v>881688.95563424798</v>
          </cell>
          <cell r="L394">
            <v>2645066.8669027439</v>
          </cell>
          <cell r="M394">
            <v>813923.53294108016</v>
          </cell>
          <cell r="N394">
            <v>2441770.5988232405</v>
          </cell>
          <cell r="O394">
            <v>927876.51284581842</v>
          </cell>
          <cell r="P394">
            <v>2995601.9471342773</v>
          </cell>
          <cell r="Q394">
            <v>967189.36776327109</v>
          </cell>
          <cell r="R394">
            <v>3017382.5213175877</v>
          </cell>
          <cell r="S394">
            <v>868335.35108317714</v>
          </cell>
          <cell r="T394">
            <v>2696106.967107282</v>
          </cell>
          <cell r="U394">
            <v>2696106.967107282</v>
          </cell>
          <cell r="V394">
            <v>864633.70815945638</v>
          </cell>
          <cell r="W394">
            <v>2593901.124478369</v>
          </cell>
          <cell r="X394">
            <v>910154.74922609935</v>
          </cell>
          <cell r="Y394">
            <v>2628908.4842848168</v>
          </cell>
          <cell r="Z394">
            <v>816820.33861019649</v>
          </cell>
          <cell r="AA394">
            <v>2450461.0158305895</v>
          </cell>
          <cell r="AB394">
            <v>936042.16274872073</v>
          </cell>
          <cell r="AC394">
            <v>5743748.316239926</v>
          </cell>
          <cell r="AD394">
            <v>1064300.64002389</v>
          </cell>
        </row>
        <row r="395">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row>
        <row r="396">
          <cell r="C396" t="str">
            <v>Other Income</v>
          </cell>
          <cell r="E396">
            <v>71008.919001632588</v>
          </cell>
          <cell r="F396">
            <v>355044.59500816296</v>
          </cell>
          <cell r="G396">
            <v>68239.894960403064</v>
          </cell>
          <cell r="H396">
            <v>204719.68488120919</v>
          </cell>
          <cell r="I396">
            <v>87671.348807853516</v>
          </cell>
          <cell r="J396">
            <v>263014.04642356053</v>
          </cell>
          <cell r="K396">
            <v>85084.685004481464</v>
          </cell>
          <cell r="L396">
            <v>255254.05501344439</v>
          </cell>
          <cell r="M396">
            <v>102026.0406777734</v>
          </cell>
          <cell r="N396">
            <v>306078.12203332019</v>
          </cell>
          <cell r="O396">
            <v>73537.795701588882</v>
          </cell>
          <cell r="P396">
            <v>367688.97850794438</v>
          </cell>
          <cell r="Q396">
            <v>63709.581972225693</v>
          </cell>
          <cell r="R396">
            <v>254838.32788890277</v>
          </cell>
          <cell r="S396">
            <v>88423.086142249173</v>
          </cell>
          <cell r="T396">
            <v>353692.34456899669</v>
          </cell>
          <cell r="U396">
            <v>353692.34456899669</v>
          </cell>
          <cell r="V396">
            <v>89348.496873179378</v>
          </cell>
          <cell r="W396">
            <v>268045.49061953812</v>
          </cell>
          <cell r="X396">
            <v>77968.236606518607</v>
          </cell>
          <cell r="Y396">
            <v>155936.47321303721</v>
          </cell>
          <cell r="Z396">
            <v>101301.83926049432</v>
          </cell>
          <cell r="AA396">
            <v>303905.51778148295</v>
          </cell>
          <cell r="AB396">
            <v>71496.383225863276</v>
          </cell>
          <cell r="AC396">
            <v>357481.91612931638</v>
          </cell>
          <cell r="AD396">
            <v>0</v>
          </cell>
        </row>
        <row r="397">
          <cell r="C397" t="str">
            <v>H.D</v>
          </cell>
          <cell r="E397">
            <v>61408.914285714287</v>
          </cell>
          <cell r="F397">
            <v>337749.02857142856</v>
          </cell>
          <cell r="G397">
            <v>55216.516129032258</v>
          </cell>
          <cell r="H397">
            <v>248474.32258064515</v>
          </cell>
          <cell r="I397">
            <v>67728</v>
          </cell>
          <cell r="J397">
            <v>287844</v>
          </cell>
          <cell r="K397">
            <v>1270059.7333333334</v>
          </cell>
          <cell r="L397">
            <v>5397753.8666666662</v>
          </cell>
          <cell r="M397">
            <v>1237157.1612903227</v>
          </cell>
          <cell r="N397">
            <v>5567207.2258064523</v>
          </cell>
          <cell r="O397">
            <v>1056812.888888889</v>
          </cell>
          <cell r="P397">
            <v>6076674.111111111</v>
          </cell>
          <cell r="Q397">
            <v>291058.28571428574</v>
          </cell>
          <cell r="R397">
            <v>1528056</v>
          </cell>
          <cell r="S397">
            <v>59351</v>
          </cell>
          <cell r="T397">
            <v>281917.25</v>
          </cell>
          <cell r="U397">
            <v>281917.25</v>
          </cell>
          <cell r="V397">
            <v>76010.133333333331</v>
          </cell>
          <cell r="W397">
            <v>323043.06666666659</v>
          </cell>
          <cell r="X397">
            <v>59024.551724137928</v>
          </cell>
          <cell r="Y397">
            <v>236098.20689655168</v>
          </cell>
          <cell r="Z397">
            <v>61265.548387096773</v>
          </cell>
          <cell r="AA397">
            <v>275694.96774193551</v>
          </cell>
          <cell r="AB397">
            <v>54914.594594594593</v>
          </cell>
          <cell r="AC397">
            <v>315758.91891891893</v>
          </cell>
          <cell r="AD397">
            <v>365417.96110316378</v>
          </cell>
        </row>
        <row r="398">
          <cell r="C398" t="str">
            <v>Others</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row>
        <row r="399">
          <cell r="E399">
            <v>61408.914285714287</v>
          </cell>
          <cell r="F399">
            <v>337749.02857142856</v>
          </cell>
          <cell r="G399">
            <v>55216.516129032258</v>
          </cell>
          <cell r="H399">
            <v>248474.32258064515</v>
          </cell>
          <cell r="I399">
            <v>67728</v>
          </cell>
          <cell r="J399">
            <v>287844</v>
          </cell>
          <cell r="K399">
            <v>1270059.7333333334</v>
          </cell>
          <cell r="L399">
            <v>5397753.8666666662</v>
          </cell>
          <cell r="M399">
            <v>1237157.1612903227</v>
          </cell>
          <cell r="N399">
            <v>5567207.2258064523</v>
          </cell>
          <cell r="O399">
            <v>1056812.888888889</v>
          </cell>
          <cell r="P399">
            <v>6076674.111111111</v>
          </cell>
          <cell r="Q399">
            <v>291058.28571428574</v>
          </cell>
          <cell r="R399">
            <v>1528056</v>
          </cell>
          <cell r="S399">
            <v>59351</v>
          </cell>
          <cell r="T399">
            <v>281917.25</v>
          </cell>
          <cell r="U399">
            <v>281917.25</v>
          </cell>
          <cell r="V399">
            <v>76010.133333333331</v>
          </cell>
          <cell r="W399">
            <v>323043.06666666659</v>
          </cell>
          <cell r="X399">
            <v>59024.551724137928</v>
          </cell>
          <cell r="Y399">
            <v>236098.20689655168</v>
          </cell>
          <cell r="Z399">
            <v>61265.548387096773</v>
          </cell>
          <cell r="AA399">
            <v>275694.96774193551</v>
          </cell>
          <cell r="AB399">
            <v>54914.594594594593</v>
          </cell>
          <cell r="AC399">
            <v>315758.91891891893</v>
          </cell>
          <cell r="AD399">
            <v>365417.96110316378</v>
          </cell>
        </row>
        <row r="400">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row>
        <row r="401">
          <cell r="C401" t="str">
            <v>Profit before tax</v>
          </cell>
          <cell r="E401">
            <v>1067428.9339313577</v>
          </cell>
          <cell r="F401">
            <v>3586077.4209336652</v>
          </cell>
          <cell r="G401">
            <v>1072312.6319395937</v>
          </cell>
          <cell r="H401">
            <v>3216937.8958187811</v>
          </cell>
          <cell r="I401">
            <v>1007098.3004207597</v>
          </cell>
          <cell r="J401">
            <v>3021294.9012622791</v>
          </cell>
          <cell r="K401">
            <v>2151748.6889675814</v>
          </cell>
          <cell r="L401">
            <v>6455246.0669027437</v>
          </cell>
          <cell r="M401">
            <v>2051080.6942314031</v>
          </cell>
          <cell r="N401">
            <v>6153242.0826942082</v>
          </cell>
          <cell r="O401">
            <v>1984689.4017347074</v>
          </cell>
          <cell r="P401">
            <v>6694447.0582453888</v>
          </cell>
          <cell r="Q401">
            <v>1258247.6534775568</v>
          </cell>
          <cell r="R401">
            <v>3963321.9498890163</v>
          </cell>
          <cell r="S401">
            <v>927686.35108317714</v>
          </cell>
          <cell r="T401">
            <v>2888997.717107282</v>
          </cell>
          <cell r="U401">
            <v>2888997.717107282</v>
          </cell>
          <cell r="V401">
            <v>940643.84149278956</v>
          </cell>
          <cell r="W401">
            <v>2821931.5244783685</v>
          </cell>
          <cell r="X401">
            <v>969179.30095023732</v>
          </cell>
          <cell r="Y401">
            <v>2791226.001526196</v>
          </cell>
          <cell r="Z401">
            <v>878085.88699729322</v>
          </cell>
          <cell r="AA401">
            <v>2634257.6609918801</v>
          </cell>
          <cell r="AB401">
            <v>990956.75734331529</v>
          </cell>
          <cell r="AC401">
            <v>6059507.2351588439</v>
          </cell>
          <cell r="AD401">
            <v>1429718.6011270538</v>
          </cell>
        </row>
        <row r="402">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row>
        <row r="403">
          <cell r="C403" t="str">
            <v>Taxation</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row>
        <row r="404">
          <cell r="C404" t="str">
            <v>Presumptive</v>
          </cell>
          <cell r="E404">
            <v>360967</v>
          </cell>
          <cell r="F404">
            <v>1893449</v>
          </cell>
          <cell r="G404">
            <v>360967</v>
          </cell>
          <cell r="H404">
            <v>1505751</v>
          </cell>
          <cell r="I404">
            <v>360967</v>
          </cell>
          <cell r="J404">
            <v>1406286</v>
          </cell>
          <cell r="K404">
            <v>360967</v>
          </cell>
          <cell r="L404">
            <v>1406286</v>
          </cell>
          <cell r="M404">
            <v>360967</v>
          </cell>
          <cell r="N404">
            <v>1505751</v>
          </cell>
          <cell r="O404">
            <v>360967</v>
          </cell>
          <cell r="P404">
            <v>1992914</v>
          </cell>
          <cell r="Q404">
            <v>360967</v>
          </cell>
          <cell r="R404">
            <v>1799065</v>
          </cell>
          <cell r="S404">
            <v>360967</v>
          </cell>
          <cell r="T404">
            <v>1600135</v>
          </cell>
          <cell r="U404">
            <v>1600135</v>
          </cell>
          <cell r="V404">
            <v>360967</v>
          </cell>
          <cell r="W404">
            <v>1406286</v>
          </cell>
          <cell r="X404">
            <v>360967</v>
          </cell>
          <cell r="Y404">
            <v>1311902</v>
          </cell>
          <cell r="Z404">
            <v>360967</v>
          </cell>
          <cell r="AA404">
            <v>1505751</v>
          </cell>
          <cell r="AB404">
            <v>360967</v>
          </cell>
          <cell r="AC404">
            <v>1992914</v>
          </cell>
          <cell r="AD404">
            <v>360967</v>
          </cell>
        </row>
        <row r="405">
          <cell r="C405" t="str">
            <v>Others</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row>
        <row r="406">
          <cell r="E406">
            <v>360967</v>
          </cell>
          <cell r="F406">
            <v>1271669</v>
          </cell>
          <cell r="G406">
            <v>360967</v>
          </cell>
          <cell r="H406">
            <v>1082901</v>
          </cell>
          <cell r="I406">
            <v>360967</v>
          </cell>
          <cell r="J406">
            <v>1082901</v>
          </cell>
          <cell r="K406">
            <v>360967</v>
          </cell>
          <cell r="L406">
            <v>1082901</v>
          </cell>
          <cell r="M406">
            <v>360967</v>
          </cell>
          <cell r="N406">
            <v>1082901</v>
          </cell>
          <cell r="O406">
            <v>360967</v>
          </cell>
          <cell r="P406">
            <v>1271669</v>
          </cell>
          <cell r="Q406">
            <v>360967</v>
          </cell>
          <cell r="R406">
            <v>1177285</v>
          </cell>
          <cell r="S406">
            <v>360967</v>
          </cell>
          <cell r="T406">
            <v>1177285</v>
          </cell>
          <cell r="U406">
            <v>1177285</v>
          </cell>
          <cell r="V406">
            <v>360967</v>
          </cell>
          <cell r="W406">
            <v>1082901</v>
          </cell>
          <cell r="X406">
            <v>360967</v>
          </cell>
          <cell r="Y406">
            <v>988517</v>
          </cell>
          <cell r="Z406">
            <v>360967</v>
          </cell>
          <cell r="AA406">
            <v>1082901</v>
          </cell>
          <cell r="AB406">
            <v>360967</v>
          </cell>
          <cell r="AC406">
            <v>1992914</v>
          </cell>
          <cell r="AD406">
            <v>360967</v>
          </cell>
        </row>
        <row r="407">
          <cell r="C407" t="str">
            <v>Net Profit after taxation</v>
          </cell>
          <cell r="E407">
            <v>706461.93393135769</v>
          </cell>
          <cell r="F407">
            <v>2314408.4209336652</v>
          </cell>
          <cell r="G407">
            <v>711345.6319395937</v>
          </cell>
          <cell r="H407">
            <v>2134036.8958187811</v>
          </cell>
          <cell r="I407">
            <v>646131.30042075971</v>
          </cell>
          <cell r="J407">
            <v>1938393.9012622791</v>
          </cell>
          <cell r="K407">
            <v>1790781.6889675814</v>
          </cell>
          <cell r="L407">
            <v>5372345.0669027437</v>
          </cell>
          <cell r="M407">
            <v>1690113.6942314031</v>
          </cell>
          <cell r="N407">
            <v>5070341.0826942082</v>
          </cell>
          <cell r="O407">
            <v>1623722.4017347074</v>
          </cell>
          <cell r="P407">
            <v>5422778.0582453888</v>
          </cell>
          <cell r="Q407">
            <v>897280.65347755677</v>
          </cell>
          <cell r="R407">
            <v>2786036.9498890163</v>
          </cell>
          <cell r="S407">
            <v>566719.35108317714</v>
          </cell>
          <cell r="T407">
            <v>1711712.7171072823</v>
          </cell>
          <cell r="U407">
            <v>1711712.7171072823</v>
          </cell>
          <cell r="V407">
            <v>579676.84149278956</v>
          </cell>
          <cell r="W407">
            <v>1739030.5244783685</v>
          </cell>
          <cell r="X407">
            <v>608212.30095023732</v>
          </cell>
          <cell r="Y407">
            <v>1802709.001526196</v>
          </cell>
          <cell r="Z407">
            <v>517118.88699729322</v>
          </cell>
          <cell r="AA407">
            <v>1551356.6609918799</v>
          </cell>
          <cell r="AB407">
            <v>629989.75734331529</v>
          </cell>
          <cell r="AC407">
            <v>4066593.2351588449</v>
          </cell>
          <cell r="AD407">
            <v>1068751.6011270538</v>
          </cell>
        </row>
        <row r="411">
          <cell r="E411">
            <v>913</v>
          </cell>
          <cell r="G411">
            <v>944</v>
          </cell>
          <cell r="I411">
            <v>975</v>
          </cell>
          <cell r="K411">
            <v>1006</v>
          </cell>
          <cell r="M411">
            <v>1037</v>
          </cell>
          <cell r="O411">
            <v>1068</v>
          </cell>
          <cell r="Q411">
            <v>1099</v>
          </cell>
          <cell r="S411">
            <v>1130</v>
          </cell>
          <cell r="V411">
            <v>1161</v>
          </cell>
          <cell r="X411">
            <v>1192</v>
          </cell>
          <cell r="Z411">
            <v>1223</v>
          </cell>
          <cell r="AB411">
            <v>1254</v>
          </cell>
          <cell r="AD411" t="str">
            <v>Yearly</v>
          </cell>
        </row>
        <row r="412">
          <cell r="C412" t="str">
            <v>Hilux  4 x 4 - D/C</v>
          </cell>
          <cell r="E412" t="str">
            <v>Per Unit</v>
          </cell>
          <cell r="F412" t="str">
            <v>Total</v>
          </cell>
          <cell r="G412" t="str">
            <v>Per Unit</v>
          </cell>
          <cell r="H412" t="str">
            <v>Total</v>
          </cell>
          <cell r="I412" t="str">
            <v>Per Unit</v>
          </cell>
          <cell r="J412" t="str">
            <v>Total</v>
          </cell>
          <cell r="K412" t="str">
            <v>Per Unit</v>
          </cell>
          <cell r="L412" t="str">
            <v>Total</v>
          </cell>
          <cell r="M412" t="str">
            <v>Per Unit</v>
          </cell>
          <cell r="N412" t="str">
            <v>Total</v>
          </cell>
          <cell r="O412" t="str">
            <v>Per Unit</v>
          </cell>
          <cell r="P412" t="str">
            <v>Total</v>
          </cell>
          <cell r="Q412" t="str">
            <v>Per Unit</v>
          </cell>
          <cell r="R412" t="str">
            <v>Total</v>
          </cell>
          <cell r="S412" t="str">
            <v>Per Unit</v>
          </cell>
          <cell r="U412" t="str">
            <v>Total</v>
          </cell>
          <cell r="V412" t="str">
            <v>Per Unit</v>
          </cell>
          <cell r="W412" t="str">
            <v>Total</v>
          </cell>
          <cell r="X412" t="str">
            <v>Per Unit</v>
          </cell>
          <cell r="Y412" t="str">
            <v>Total</v>
          </cell>
          <cell r="Z412" t="str">
            <v>Per Unit</v>
          </cell>
          <cell r="AA412" t="str">
            <v>Total</v>
          </cell>
          <cell r="AB412" t="str">
            <v>Per Unit</v>
          </cell>
          <cell r="AC412" t="str">
            <v>Total</v>
          </cell>
          <cell r="AD412" t="str">
            <v>Average</v>
          </cell>
        </row>
        <row r="414">
          <cell r="C414" t="str">
            <v>Sales Units</v>
          </cell>
          <cell r="E414">
            <v>5</v>
          </cell>
          <cell r="F414">
            <v>5</v>
          </cell>
          <cell r="G414">
            <v>3</v>
          </cell>
          <cell r="H414">
            <v>3</v>
          </cell>
          <cell r="I414">
            <v>3</v>
          </cell>
          <cell r="J414">
            <v>3</v>
          </cell>
          <cell r="K414">
            <v>3</v>
          </cell>
          <cell r="L414">
            <v>3</v>
          </cell>
          <cell r="M414">
            <v>3</v>
          </cell>
          <cell r="N414">
            <v>3</v>
          </cell>
          <cell r="O414">
            <v>5</v>
          </cell>
          <cell r="P414">
            <v>5</v>
          </cell>
          <cell r="Q414">
            <v>4</v>
          </cell>
          <cell r="R414">
            <v>4</v>
          </cell>
          <cell r="S414">
            <v>4</v>
          </cell>
          <cell r="T414">
            <v>4</v>
          </cell>
          <cell r="U414">
            <v>4</v>
          </cell>
          <cell r="V414">
            <v>3</v>
          </cell>
          <cell r="W414">
            <v>3</v>
          </cell>
          <cell r="X414">
            <v>2</v>
          </cell>
          <cell r="Y414">
            <v>2</v>
          </cell>
          <cell r="Z414">
            <v>3</v>
          </cell>
          <cell r="AA414">
            <v>3</v>
          </cell>
          <cell r="AB414">
            <v>5</v>
          </cell>
          <cell r="AC414">
            <v>5</v>
          </cell>
          <cell r="AD414">
            <v>43</v>
          </cell>
        </row>
        <row r="415">
          <cell r="U415">
            <v>0</v>
          </cell>
        </row>
        <row r="416">
          <cell r="C416" t="str">
            <v>Selling Price</v>
          </cell>
          <cell r="E416">
            <v>2160000</v>
          </cell>
          <cell r="F416">
            <v>10800000</v>
          </cell>
          <cell r="G416">
            <v>2160000</v>
          </cell>
          <cell r="H416">
            <v>6480000</v>
          </cell>
          <cell r="I416">
            <v>2160000</v>
          </cell>
          <cell r="J416">
            <v>6480000</v>
          </cell>
          <cell r="K416">
            <v>2160000</v>
          </cell>
          <cell r="L416">
            <v>6480000</v>
          </cell>
          <cell r="M416">
            <v>2160000</v>
          </cell>
          <cell r="N416">
            <v>6480000</v>
          </cell>
          <cell r="O416">
            <v>2160000</v>
          </cell>
          <cell r="P416">
            <v>10800000</v>
          </cell>
          <cell r="Q416">
            <v>2160000</v>
          </cell>
          <cell r="R416">
            <v>8640000</v>
          </cell>
          <cell r="S416">
            <v>2160000</v>
          </cell>
          <cell r="T416">
            <v>8640000</v>
          </cell>
          <cell r="U416">
            <v>8640000</v>
          </cell>
          <cell r="V416">
            <v>2160000</v>
          </cell>
          <cell r="W416">
            <v>6480000</v>
          </cell>
          <cell r="X416">
            <v>2160000</v>
          </cell>
          <cell r="Y416">
            <v>4320000</v>
          </cell>
          <cell r="Z416">
            <v>2160000</v>
          </cell>
          <cell r="AA416">
            <v>6480000</v>
          </cell>
          <cell r="AB416">
            <v>2160000</v>
          </cell>
          <cell r="AC416">
            <v>10800000</v>
          </cell>
          <cell r="AD416">
            <v>2160000</v>
          </cell>
        </row>
        <row r="417">
          <cell r="C417" t="str">
            <v>Less: Dealer commission</v>
          </cell>
          <cell r="E417">
            <v>-30000</v>
          </cell>
          <cell r="F417">
            <v>-150000</v>
          </cell>
          <cell r="G417">
            <v>-30000</v>
          </cell>
          <cell r="H417">
            <v>-90000</v>
          </cell>
          <cell r="I417">
            <v>-30000</v>
          </cell>
          <cell r="J417">
            <v>-90000</v>
          </cell>
          <cell r="K417">
            <v>-30000</v>
          </cell>
          <cell r="L417">
            <v>-90000</v>
          </cell>
          <cell r="M417">
            <v>-30000</v>
          </cell>
          <cell r="N417">
            <v>-90000</v>
          </cell>
          <cell r="O417">
            <v>-30000</v>
          </cell>
          <cell r="P417">
            <v>-150000</v>
          </cell>
          <cell r="Q417">
            <v>-30000</v>
          </cell>
          <cell r="R417">
            <v>-120000</v>
          </cell>
          <cell r="S417">
            <v>-30000</v>
          </cell>
          <cell r="T417">
            <v>-120000</v>
          </cell>
          <cell r="U417">
            <v>-120000</v>
          </cell>
          <cell r="V417">
            <v>-30000</v>
          </cell>
          <cell r="W417">
            <v>-90000</v>
          </cell>
          <cell r="X417">
            <v>-30000</v>
          </cell>
          <cell r="Y417">
            <v>-60000</v>
          </cell>
          <cell r="Z417">
            <v>-30000</v>
          </cell>
          <cell r="AA417">
            <v>-90000</v>
          </cell>
          <cell r="AB417">
            <v>-30000</v>
          </cell>
          <cell r="AC417">
            <v>-150000</v>
          </cell>
          <cell r="AD417">
            <v>-30000</v>
          </cell>
        </row>
        <row r="418">
          <cell r="C418" t="str">
            <v xml:space="preserve">  Sales tax</v>
          </cell>
          <cell r="E418">
            <v>-281739.13043478259</v>
          </cell>
          <cell r="F418">
            <v>-1408695.6521739131</v>
          </cell>
          <cell r="G418">
            <v>-281739.13043478259</v>
          </cell>
          <cell r="H418">
            <v>-845217.39130434778</v>
          </cell>
          <cell r="I418">
            <v>-281739.13043478259</v>
          </cell>
          <cell r="J418">
            <v>-845217.39130434778</v>
          </cell>
          <cell r="K418">
            <v>-281739.13043478259</v>
          </cell>
          <cell r="L418">
            <v>-845217.39130434778</v>
          </cell>
          <cell r="M418">
            <v>-281739.13043478259</v>
          </cell>
          <cell r="N418">
            <v>-845217.39130434778</v>
          </cell>
          <cell r="O418">
            <v>-281739.13043478259</v>
          </cell>
          <cell r="P418">
            <v>-1408695.6521739131</v>
          </cell>
          <cell r="Q418">
            <v>-281739.13043478259</v>
          </cell>
          <cell r="R418">
            <v>-1126956.5217391304</v>
          </cell>
          <cell r="S418">
            <v>-281739.13043478259</v>
          </cell>
          <cell r="T418">
            <v>-1126956.5217391304</v>
          </cell>
          <cell r="U418">
            <v>-1126956.5217391304</v>
          </cell>
          <cell r="V418">
            <v>-281739.13043478259</v>
          </cell>
          <cell r="W418">
            <v>-845217.39130434778</v>
          </cell>
          <cell r="X418">
            <v>-281739.13043478259</v>
          </cell>
          <cell r="Y418">
            <v>-563478.26086956519</v>
          </cell>
          <cell r="Z418">
            <v>-281739.13043478259</v>
          </cell>
          <cell r="AA418">
            <v>-845217.39130434778</v>
          </cell>
          <cell r="AB418">
            <v>-281739.13043478259</v>
          </cell>
          <cell r="AC418">
            <v>-1408695.6521739131</v>
          </cell>
          <cell r="AD418">
            <v>-281739.13043478259</v>
          </cell>
        </row>
        <row r="419">
          <cell r="C419" t="str">
            <v>Net Sales</v>
          </cell>
          <cell r="E419">
            <v>1848260.8695652173</v>
          </cell>
          <cell r="F419">
            <v>9241304.347826086</v>
          </cell>
          <cell r="G419">
            <v>1848260.8695652173</v>
          </cell>
          <cell r="H419">
            <v>5544782.6086956523</v>
          </cell>
          <cell r="I419">
            <v>1848260.8695652173</v>
          </cell>
          <cell r="J419">
            <v>5544782.6086956523</v>
          </cell>
          <cell r="K419">
            <v>1848260.8695652173</v>
          </cell>
          <cell r="L419">
            <v>5544782.6086956523</v>
          </cell>
          <cell r="M419">
            <v>1848260.8695652173</v>
          </cell>
          <cell r="N419">
            <v>5544782.6086956523</v>
          </cell>
          <cell r="O419">
            <v>1848260.8695652173</v>
          </cell>
          <cell r="P419">
            <v>9241304.347826086</v>
          </cell>
          <cell r="Q419">
            <v>1848260.8695652173</v>
          </cell>
          <cell r="R419">
            <v>7393043.4782608692</v>
          </cell>
          <cell r="S419">
            <v>1848260.8695652173</v>
          </cell>
          <cell r="T419">
            <v>7393043.4782608692</v>
          </cell>
          <cell r="U419">
            <v>7393043.4782608692</v>
          </cell>
          <cell r="V419">
            <v>1848260.8695652173</v>
          </cell>
          <cell r="W419">
            <v>5544782.6086956523</v>
          </cell>
          <cell r="X419">
            <v>1848260.8695652173</v>
          </cell>
          <cell r="Y419">
            <v>3696521.7391304346</v>
          </cell>
          <cell r="Z419">
            <v>1848260.8695652173</v>
          </cell>
          <cell r="AA419">
            <v>5544782.6086956523</v>
          </cell>
          <cell r="AB419">
            <v>1848260.8695652173</v>
          </cell>
          <cell r="AC419">
            <v>9241304.347826086</v>
          </cell>
          <cell r="AD419">
            <v>1848260.8695652173</v>
          </cell>
        </row>
        <row r="420">
          <cell r="C420" t="str">
            <v>Landes Cost</v>
          </cell>
          <cell r="E420">
            <v>1504364</v>
          </cell>
          <cell r="F420">
            <v>7521820</v>
          </cell>
          <cell r="G420">
            <v>1504364</v>
          </cell>
          <cell r="H420">
            <v>4513092</v>
          </cell>
          <cell r="I420">
            <v>1504364</v>
          </cell>
          <cell r="J420">
            <v>4513092</v>
          </cell>
          <cell r="K420">
            <v>1504364</v>
          </cell>
          <cell r="L420">
            <v>4513092</v>
          </cell>
          <cell r="M420">
            <v>1504364</v>
          </cell>
          <cell r="N420">
            <v>4513092</v>
          </cell>
          <cell r="O420">
            <v>1504364</v>
          </cell>
          <cell r="P420">
            <v>7521820</v>
          </cell>
          <cell r="Q420">
            <v>1504364</v>
          </cell>
          <cell r="R420">
            <v>6017456</v>
          </cell>
          <cell r="S420">
            <v>1504364</v>
          </cell>
          <cell r="T420">
            <v>6017456</v>
          </cell>
          <cell r="U420">
            <v>6017456</v>
          </cell>
          <cell r="V420">
            <v>1504364</v>
          </cell>
          <cell r="W420">
            <v>4513092</v>
          </cell>
          <cell r="X420">
            <v>1504364</v>
          </cell>
          <cell r="Y420">
            <v>3008728</v>
          </cell>
          <cell r="Z420">
            <v>1504364</v>
          </cell>
          <cell r="AA420">
            <v>4513092</v>
          </cell>
          <cell r="AB420">
            <v>1504364</v>
          </cell>
          <cell r="AC420">
            <v>7521820</v>
          </cell>
          <cell r="AD420">
            <v>1504364</v>
          </cell>
          <cell r="AF420">
            <v>64687652</v>
          </cell>
        </row>
        <row r="421">
          <cell r="C421" t="str">
            <v>Gross Profit</v>
          </cell>
          <cell r="E421">
            <v>247552</v>
          </cell>
          <cell r="F421">
            <v>1237760</v>
          </cell>
          <cell r="G421">
            <v>247552</v>
          </cell>
          <cell r="H421">
            <v>742656</v>
          </cell>
          <cell r="I421">
            <v>247552</v>
          </cell>
          <cell r="J421">
            <v>742656</v>
          </cell>
          <cell r="K421">
            <v>179524</v>
          </cell>
          <cell r="L421">
            <v>538572</v>
          </cell>
          <cell r="M421">
            <v>179524</v>
          </cell>
          <cell r="N421">
            <v>538572</v>
          </cell>
          <cell r="O421">
            <v>179524</v>
          </cell>
          <cell r="P421">
            <v>897620</v>
          </cell>
          <cell r="Q421">
            <v>179524</v>
          </cell>
          <cell r="R421">
            <v>718096</v>
          </cell>
          <cell r="S421">
            <v>179524</v>
          </cell>
          <cell r="T421">
            <v>718096</v>
          </cell>
          <cell r="U421">
            <v>718096</v>
          </cell>
          <cell r="V421">
            <v>179524</v>
          </cell>
          <cell r="W421">
            <v>538572</v>
          </cell>
          <cell r="X421">
            <v>179524</v>
          </cell>
          <cell r="Y421">
            <v>359048</v>
          </cell>
          <cell r="Z421">
            <v>179524</v>
          </cell>
          <cell r="AA421">
            <v>538572</v>
          </cell>
          <cell r="AB421">
            <v>179524</v>
          </cell>
          <cell r="AC421">
            <v>897620</v>
          </cell>
          <cell r="AD421">
            <v>343896.86956521729</v>
          </cell>
        </row>
        <row r="422">
          <cell r="E422">
            <v>0.13393780286991297</v>
          </cell>
          <cell r="U422">
            <v>0</v>
          </cell>
          <cell r="AF422">
            <v>484886582</v>
          </cell>
        </row>
        <row r="423">
          <cell r="E423">
            <v>0.11460740740740741</v>
          </cell>
          <cell r="U423">
            <v>0</v>
          </cell>
        </row>
        <row r="424">
          <cell r="C424" t="str">
            <v>Other Expenses</v>
          </cell>
          <cell r="U424">
            <v>0</v>
          </cell>
        </row>
        <row r="425">
          <cell r="C425" t="str">
            <v>Selling Expenses</v>
          </cell>
          <cell r="E425">
            <v>15580.366396615698</v>
          </cell>
          <cell r="F425">
            <v>77901.831983078489</v>
          </cell>
          <cell r="G425">
            <v>14065.815418598198</v>
          </cell>
          <cell r="H425">
            <v>42197.446255794595</v>
          </cell>
          <cell r="I425">
            <v>13937.86149454217</v>
          </cell>
          <cell r="J425">
            <v>41813.58448362651</v>
          </cell>
          <cell r="K425">
            <v>12990.070739676898</v>
          </cell>
          <cell r="L425">
            <v>38970.212219030691</v>
          </cell>
          <cell r="M425">
            <v>17928.80038831451</v>
          </cell>
          <cell r="N425">
            <v>53786.401164943527</v>
          </cell>
          <cell r="O425">
            <v>16522.62377225871</v>
          </cell>
          <cell r="P425">
            <v>82613.118861293551</v>
          </cell>
          <cell r="Q425">
            <v>13012.379906852413</v>
          </cell>
          <cell r="R425">
            <v>52049.519627409652</v>
          </cell>
          <cell r="S425">
            <v>16957.866211611876</v>
          </cell>
          <cell r="T425">
            <v>67831.464846447503</v>
          </cell>
          <cell r="U425">
            <v>67831.464846447503</v>
          </cell>
          <cell r="V425">
            <v>15996.962658356917</v>
          </cell>
          <cell r="W425">
            <v>47990.887975070749</v>
          </cell>
          <cell r="X425">
            <v>17004.344235451234</v>
          </cell>
          <cell r="Y425">
            <v>34008.688470902467</v>
          </cell>
          <cell r="Z425">
            <v>16758.208123786724</v>
          </cell>
          <cell r="AA425">
            <v>50274.624371360173</v>
          </cell>
          <cell r="AB425">
            <v>15514.915208059225</v>
          </cell>
          <cell r="AC425">
            <v>77574.576040296117</v>
          </cell>
          <cell r="AD425">
            <v>15511.915262773349</v>
          </cell>
        </row>
        <row r="426">
          <cell r="C426" t="str">
            <v>Advertisement Expenses</v>
          </cell>
          <cell r="E426">
            <v>2405.8167555729137</v>
          </cell>
          <cell r="F426">
            <v>12029.083777864569</v>
          </cell>
          <cell r="G426">
            <v>3080.827321757934</v>
          </cell>
          <cell r="H426">
            <v>9242.4819652738024</v>
          </cell>
          <cell r="I426">
            <v>23766.822379487348</v>
          </cell>
          <cell r="J426">
            <v>71300.467138462045</v>
          </cell>
          <cell r="K426">
            <v>23113.454316588311</v>
          </cell>
          <cell r="L426">
            <v>69340.362949764938</v>
          </cell>
          <cell r="M426">
            <v>25512.297842660966</v>
          </cell>
          <cell r="N426">
            <v>76536.893527982902</v>
          </cell>
          <cell r="O426">
            <v>2551.3138847595887</v>
          </cell>
          <cell r="P426">
            <v>12756.569423797944</v>
          </cell>
          <cell r="Q426">
            <v>2503.8786398437537</v>
          </cell>
          <cell r="R426">
            <v>10015.514559375015</v>
          </cell>
          <cell r="S426">
            <v>15993.121382039297</v>
          </cell>
          <cell r="T426">
            <v>63972.485528157187</v>
          </cell>
          <cell r="U426">
            <v>63972.485528157187</v>
          </cell>
          <cell r="V426">
            <v>18583.08922809346</v>
          </cell>
          <cell r="W426">
            <v>55749.267684280378</v>
          </cell>
          <cell r="X426">
            <v>2625.697960996888</v>
          </cell>
          <cell r="Y426">
            <v>5251.395921993776</v>
          </cell>
          <cell r="Z426">
            <v>28862.71016865053</v>
          </cell>
          <cell r="AA426">
            <v>86588.130505951587</v>
          </cell>
          <cell r="AB426">
            <v>3501.4226255840545</v>
          </cell>
          <cell r="AC426">
            <v>17507.113127920271</v>
          </cell>
          <cell r="AD426">
            <v>11402.08758397266</v>
          </cell>
        </row>
        <row r="427">
          <cell r="C427" t="str">
            <v>Administrative Expenses</v>
          </cell>
          <cell r="E427">
            <v>31746.041360815143</v>
          </cell>
          <cell r="F427">
            <v>158730.20680407571</v>
          </cell>
          <cell r="G427">
            <v>28660.042176505169</v>
          </cell>
          <cell r="H427">
            <v>85980.126529515503</v>
          </cell>
          <cell r="I427">
            <v>28399.32747558237</v>
          </cell>
          <cell r="J427">
            <v>85197.982426747112</v>
          </cell>
          <cell r="K427">
            <v>26468.140253189009</v>
          </cell>
          <cell r="L427">
            <v>79404.42075956703</v>
          </cell>
          <cell r="M427">
            <v>36531.133106142057</v>
          </cell>
          <cell r="N427">
            <v>109593.39931842618</v>
          </cell>
          <cell r="O427">
            <v>33665.95395197178</v>
          </cell>
          <cell r="P427">
            <v>168329.7697598589</v>
          </cell>
          <cell r="Q427">
            <v>26513.596677373815</v>
          </cell>
          <cell r="R427">
            <v>106054.38670949526</v>
          </cell>
          <cell r="S427">
            <v>34552.789609744817</v>
          </cell>
          <cell r="T427">
            <v>138211.15843897927</v>
          </cell>
          <cell r="U427">
            <v>138211.15843897927</v>
          </cell>
          <cell r="V427">
            <v>32594.884181281192</v>
          </cell>
          <cell r="W427">
            <v>97784.652543843578</v>
          </cell>
          <cell r="X427">
            <v>34647.491700158673</v>
          </cell>
          <cell r="Y427">
            <v>69294.983400317346</v>
          </cell>
          <cell r="Z427">
            <v>34145.972866622818</v>
          </cell>
          <cell r="AA427">
            <v>102437.91859986846</v>
          </cell>
          <cell r="AB427">
            <v>31612.680174939585</v>
          </cell>
          <cell r="AC427">
            <v>158063.40087469792</v>
          </cell>
          <cell r="AD427">
            <v>31606.567585241679</v>
          </cell>
        </row>
        <row r="428">
          <cell r="C428" t="str">
            <v>Depreciation (Admin. &amp; Selling )</v>
          </cell>
          <cell r="E428">
            <v>8927.9242923219663</v>
          </cell>
          <cell r="F428">
            <v>44639.62146160983</v>
          </cell>
          <cell r="G428">
            <v>8060.0501920351098</v>
          </cell>
          <cell r="H428">
            <v>24180.15057610533</v>
          </cell>
          <cell r="I428">
            <v>7986.7295192217998</v>
          </cell>
          <cell r="J428">
            <v>23960.188557665399</v>
          </cell>
          <cell r="K428">
            <v>7443.6226442616662</v>
          </cell>
          <cell r="L428">
            <v>22330.867932784997</v>
          </cell>
          <cell r="M428">
            <v>10273.633395026813</v>
          </cell>
          <cell r="N428">
            <v>30820.900185080438</v>
          </cell>
          <cell r="O428">
            <v>9467.8604080380956</v>
          </cell>
          <cell r="P428">
            <v>47339.30204019048</v>
          </cell>
          <cell r="Q428">
            <v>7456.4063330721565</v>
          </cell>
          <cell r="R428">
            <v>29825.625332288626</v>
          </cell>
          <cell r="S428">
            <v>9717.2647832904422</v>
          </cell>
          <cell r="T428">
            <v>38869.059133161769</v>
          </cell>
          <cell r="U428">
            <v>38869.059133161769</v>
          </cell>
          <cell r="V428">
            <v>9166.6439597938333</v>
          </cell>
          <cell r="W428">
            <v>27499.9318793815</v>
          </cell>
          <cell r="X428">
            <v>9743.8978076707062</v>
          </cell>
          <cell r="Y428">
            <v>19487.795615341412</v>
          </cell>
          <cell r="Z428">
            <v>9602.8559018125379</v>
          </cell>
          <cell r="AA428">
            <v>28808.567705437614</v>
          </cell>
          <cell r="AB428">
            <v>8890.4191886934896</v>
          </cell>
          <cell r="AC428">
            <v>44452.095943467444</v>
          </cell>
          <cell r="AD428">
            <v>8888.7001479654609</v>
          </cell>
        </row>
        <row r="429">
          <cell r="C429" t="str">
            <v>Financial Charges -Capital Exp.</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row>
        <row r="430">
          <cell r="C430" t="str">
            <v>Financial  Charges -Working Capital</v>
          </cell>
          <cell r="E430">
            <v>1593.5489361898781</v>
          </cell>
          <cell r="F430">
            <v>7967.7446809493904</v>
          </cell>
          <cell r="G430">
            <v>1457.6240215047092</v>
          </cell>
          <cell r="H430">
            <v>4372.8720645141275</v>
          </cell>
          <cell r="I430">
            <v>1446.6945190186796</v>
          </cell>
          <cell r="J430">
            <v>4340.0835570560384</v>
          </cell>
          <cell r="K430">
            <v>1359.6931738041301</v>
          </cell>
          <cell r="L430">
            <v>4079.07952141239</v>
          </cell>
          <cell r="M430">
            <v>1819.174805065381</v>
          </cell>
          <cell r="N430">
            <v>5457.5244151961433</v>
          </cell>
          <cell r="O430">
            <v>1683.4853438562145</v>
          </cell>
          <cell r="P430">
            <v>8417.426719281073</v>
          </cell>
          <cell r="Q430">
            <v>1343.3633567120232</v>
          </cell>
          <cell r="R430">
            <v>5373.4534268480929</v>
          </cell>
          <cell r="S430">
            <v>1703.3864664491034</v>
          </cell>
          <cell r="T430">
            <v>6813.5458657964136</v>
          </cell>
          <cell r="U430">
            <v>6813.5458657964136</v>
          </cell>
          <cell r="V430">
            <v>1621.6858468907856</v>
          </cell>
          <cell r="W430">
            <v>4865.0575406723565</v>
          </cell>
          <cell r="X430">
            <v>1714.8673233328852</v>
          </cell>
          <cell r="Y430">
            <v>3429.7346466657705</v>
          </cell>
          <cell r="Z430">
            <v>1688.4217100899446</v>
          </cell>
          <cell r="AA430">
            <v>5065.2651302698341</v>
          </cell>
          <cell r="AB430">
            <v>1570.4294045608508</v>
          </cell>
          <cell r="AC430">
            <v>7852.1470228042544</v>
          </cell>
          <cell r="AD430">
            <v>1582.1845253829276</v>
          </cell>
        </row>
        <row r="431">
          <cell r="C431" t="str">
            <v>Other Expenses (Charity &amp; Donation)</v>
          </cell>
          <cell r="E431">
            <v>1106.6312056874151</v>
          </cell>
          <cell r="F431">
            <v>5533.1560284370753</v>
          </cell>
          <cell r="G431">
            <v>1012.2389038227149</v>
          </cell>
          <cell r="H431">
            <v>3036.7167114681447</v>
          </cell>
          <cell r="I431">
            <v>1004.6489715407499</v>
          </cell>
          <cell r="J431">
            <v>3013.94691462225</v>
          </cell>
          <cell r="K431">
            <v>944.23137069731274</v>
          </cell>
          <cell r="L431">
            <v>2832.6941120919382</v>
          </cell>
          <cell r="M431">
            <v>1263.3158368509594</v>
          </cell>
          <cell r="N431">
            <v>3789.9475105528782</v>
          </cell>
          <cell r="O431">
            <v>1169.0870443445933</v>
          </cell>
          <cell r="P431">
            <v>5845.4352217229662</v>
          </cell>
          <cell r="Q431">
            <v>932.89121993890501</v>
          </cell>
          <cell r="R431">
            <v>3731.56487975562</v>
          </cell>
          <cell r="S431">
            <v>1182.9072683674331</v>
          </cell>
          <cell r="T431">
            <v>4731.6290734697322</v>
          </cell>
          <cell r="U431">
            <v>4731.6290734697322</v>
          </cell>
          <cell r="V431">
            <v>1126.1707270074899</v>
          </cell>
          <cell r="W431">
            <v>3378.5121810224696</v>
          </cell>
          <cell r="X431">
            <v>1190.8800856478372</v>
          </cell>
          <cell r="Y431">
            <v>2381.7601712956744</v>
          </cell>
          <cell r="Z431">
            <v>1172.5150764513503</v>
          </cell>
          <cell r="AA431">
            <v>3517.5452293540511</v>
          </cell>
          <cell r="AB431">
            <v>1090.5759753894795</v>
          </cell>
          <cell r="AC431">
            <v>5452.8798769473979</v>
          </cell>
          <cell r="AD431">
            <v>1098.739253738144</v>
          </cell>
        </row>
        <row r="432">
          <cell r="C432" t="str">
            <v>Other Expenses ( W.P.P.F.)</v>
          </cell>
          <cell r="E432">
            <v>9648.5900544295782</v>
          </cell>
          <cell r="F432">
            <v>48242.950272147893</v>
          </cell>
          <cell r="G432">
            <v>11903.296926179239</v>
          </cell>
          <cell r="H432">
            <v>35709.890778537716</v>
          </cell>
          <cell r="I432">
            <v>11129.264448460395</v>
          </cell>
          <cell r="J432">
            <v>33387.793345381186</v>
          </cell>
          <cell r="K432">
            <v>12765.472506264148</v>
          </cell>
          <cell r="L432">
            <v>38296.417518792441</v>
          </cell>
          <cell r="M432">
            <v>8697.6853037127148</v>
          </cell>
          <cell r="N432">
            <v>26093.055911138144</v>
          </cell>
          <cell r="O432">
            <v>8477.4712963599068</v>
          </cell>
          <cell r="P432">
            <v>42387.356481799536</v>
          </cell>
          <cell r="Q432">
            <v>11947.065838432633</v>
          </cell>
          <cell r="R432">
            <v>47788.26335373053</v>
          </cell>
          <cell r="S432">
            <v>8315.7504207462025</v>
          </cell>
          <cell r="T432">
            <v>33263.00168298481</v>
          </cell>
          <cell r="U432">
            <v>33263.00168298481</v>
          </cell>
          <cell r="V432">
            <v>10259.06027175571</v>
          </cell>
          <cell r="W432">
            <v>30777.180815267129</v>
          </cell>
          <cell r="X432">
            <v>11041.057493260387</v>
          </cell>
          <cell r="Y432">
            <v>22082.114986520774</v>
          </cell>
          <cell r="Z432">
            <v>9071.1554130804143</v>
          </cell>
          <cell r="AA432">
            <v>27213.466239241243</v>
          </cell>
          <cell r="AB432">
            <v>9315.9406486366006</v>
          </cell>
          <cell r="AC432">
            <v>46579.703243183001</v>
          </cell>
          <cell r="AD432">
            <v>10042.353363458709</v>
          </cell>
        </row>
        <row r="433">
          <cell r="C433" t="str">
            <v>Workers Welfare Fund</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row>
        <row r="434">
          <cell r="E434">
            <v>71008.919001632588</v>
          </cell>
          <cell r="F434">
            <v>355044.59500816296</v>
          </cell>
          <cell r="G434">
            <v>68239.894960403064</v>
          </cell>
          <cell r="H434">
            <v>204719.68488120919</v>
          </cell>
          <cell r="I434">
            <v>87671.348807853516</v>
          </cell>
          <cell r="J434">
            <v>263014.04642356053</v>
          </cell>
          <cell r="K434">
            <v>85084.685004481464</v>
          </cell>
          <cell r="L434">
            <v>255254.05501344439</v>
          </cell>
          <cell r="M434">
            <v>102026.0406777734</v>
          </cell>
          <cell r="N434">
            <v>306078.12203332019</v>
          </cell>
          <cell r="O434">
            <v>73537.795701588882</v>
          </cell>
          <cell r="P434">
            <v>367688.97850794438</v>
          </cell>
          <cell r="Q434">
            <v>63709.581972225693</v>
          </cell>
          <cell r="R434">
            <v>254838.32788890277</v>
          </cell>
          <cell r="S434">
            <v>88423.086142249173</v>
          </cell>
          <cell r="T434">
            <v>353692.34456899669</v>
          </cell>
          <cell r="U434">
            <v>353692.34456899669</v>
          </cell>
          <cell r="V434">
            <v>89348.496873179378</v>
          </cell>
          <cell r="W434">
            <v>268045.49061953812</v>
          </cell>
          <cell r="X434">
            <v>77968.236606518607</v>
          </cell>
          <cell r="Y434">
            <v>155936.47321303721</v>
          </cell>
          <cell r="Z434">
            <v>101301.83926049432</v>
          </cell>
          <cell r="AA434">
            <v>303905.51778148295</v>
          </cell>
          <cell r="AB434">
            <v>71496.383225863276</v>
          </cell>
          <cell r="AC434">
            <v>357481.91612931638</v>
          </cell>
          <cell r="AD434">
            <v>80132.547722532909</v>
          </cell>
        </row>
        <row r="435">
          <cell r="C435" t="str">
            <v>Operating Profit</v>
          </cell>
          <cell r="E435">
            <v>176543.0809983674</v>
          </cell>
          <cell r="F435">
            <v>882715.40499183699</v>
          </cell>
          <cell r="G435">
            <v>179312.10503959694</v>
          </cell>
          <cell r="H435">
            <v>537936.31511879084</v>
          </cell>
          <cell r="I435">
            <v>159880.65119214647</v>
          </cell>
          <cell r="J435">
            <v>479641.95357643941</v>
          </cell>
          <cell r="K435">
            <v>94439.314995518536</v>
          </cell>
          <cell r="L435">
            <v>283317.94498655561</v>
          </cell>
          <cell r="M435">
            <v>77497.959322226598</v>
          </cell>
          <cell r="N435">
            <v>232493.87796667981</v>
          </cell>
          <cell r="O435">
            <v>105986.20429841112</v>
          </cell>
          <cell r="P435">
            <v>529931.02149205562</v>
          </cell>
          <cell r="Q435">
            <v>115814.41802777431</v>
          </cell>
          <cell r="R435">
            <v>463257.67211109726</v>
          </cell>
          <cell r="S435">
            <v>91100.913857750827</v>
          </cell>
          <cell r="T435">
            <v>364403.65543100331</v>
          </cell>
          <cell r="U435">
            <v>364403.65543100331</v>
          </cell>
          <cell r="V435">
            <v>90175.503126820622</v>
          </cell>
          <cell r="W435">
            <v>270526.50938046188</v>
          </cell>
          <cell r="X435">
            <v>101555.76339348139</v>
          </cell>
          <cell r="Y435">
            <v>203111.52678696279</v>
          </cell>
          <cell r="Z435">
            <v>78222.160739505678</v>
          </cell>
          <cell r="AA435">
            <v>234666.48221851705</v>
          </cell>
          <cell r="AB435">
            <v>108027.61677413672</v>
          </cell>
          <cell r="AC435">
            <v>540138.08387068356</v>
          </cell>
          <cell r="AD435">
            <v>263764.32184268441</v>
          </cell>
        </row>
        <row r="436">
          <cell r="U436">
            <v>0</v>
          </cell>
        </row>
        <row r="437">
          <cell r="C437" t="str">
            <v>Other Income</v>
          </cell>
          <cell r="E437">
            <v>71008.919001632588</v>
          </cell>
          <cell r="F437">
            <v>355044.59500816296</v>
          </cell>
          <cell r="G437">
            <v>68239.894960403064</v>
          </cell>
          <cell r="H437">
            <v>204719.68488120919</v>
          </cell>
          <cell r="I437">
            <v>87671.348807853516</v>
          </cell>
          <cell r="J437">
            <v>263014.04642356053</v>
          </cell>
          <cell r="K437">
            <v>85084.685004481464</v>
          </cell>
          <cell r="L437">
            <v>255254.05501344439</v>
          </cell>
          <cell r="M437">
            <v>102026.0406777734</v>
          </cell>
          <cell r="N437">
            <v>306078.12203332019</v>
          </cell>
          <cell r="O437">
            <v>73537.795701588882</v>
          </cell>
          <cell r="P437">
            <v>367688.97850794438</v>
          </cell>
          <cell r="Q437">
            <v>63709.581972225693</v>
          </cell>
          <cell r="R437">
            <v>254838.32788890277</v>
          </cell>
          <cell r="S437">
            <v>88423.086142249173</v>
          </cell>
          <cell r="T437">
            <v>353692.34456899669</v>
          </cell>
          <cell r="U437">
            <v>353692.34456899669</v>
          </cell>
          <cell r="V437">
            <v>89348.496873179378</v>
          </cell>
          <cell r="W437">
            <v>268045.49061953812</v>
          </cell>
          <cell r="X437">
            <v>77968.236606518607</v>
          </cell>
          <cell r="Y437">
            <v>155936.47321303721</v>
          </cell>
          <cell r="Z437">
            <v>101301.83926049432</v>
          </cell>
          <cell r="AA437">
            <v>303905.51778148295</v>
          </cell>
          <cell r="AB437">
            <v>71496.383225863276</v>
          </cell>
          <cell r="AC437">
            <v>357481.91612931638</v>
          </cell>
        </row>
        <row r="438">
          <cell r="C438" t="str">
            <v>H.D</v>
          </cell>
          <cell r="E438">
            <v>15352.228571428572</v>
          </cell>
          <cell r="F438">
            <v>76761.142857142855</v>
          </cell>
          <cell r="G438">
            <v>13804.129032258064</v>
          </cell>
          <cell r="H438">
            <v>41412.387096774197</v>
          </cell>
          <cell r="I438">
            <v>16932</v>
          </cell>
          <cell r="J438">
            <v>50796</v>
          </cell>
          <cell r="K438">
            <v>317514.93333333335</v>
          </cell>
          <cell r="L438">
            <v>952544.8</v>
          </cell>
          <cell r="M438">
            <v>309289.29032258067</v>
          </cell>
          <cell r="N438">
            <v>927867.87096774206</v>
          </cell>
          <cell r="O438">
            <v>264203.22222222225</v>
          </cell>
          <cell r="P438">
            <v>1321016.1111111112</v>
          </cell>
          <cell r="Q438">
            <v>72764.571428571435</v>
          </cell>
          <cell r="R438">
            <v>291058.28571428574</v>
          </cell>
          <cell r="S438">
            <v>14837.75</v>
          </cell>
          <cell r="T438">
            <v>59351</v>
          </cell>
          <cell r="U438">
            <v>59351</v>
          </cell>
          <cell r="V438">
            <v>19002.533333333333</v>
          </cell>
          <cell r="W438">
            <v>57007.6</v>
          </cell>
          <cell r="X438">
            <v>14756.137931034482</v>
          </cell>
          <cell r="Y438">
            <v>29512.275862068964</v>
          </cell>
          <cell r="Z438">
            <v>15316.387096774193</v>
          </cell>
          <cell r="AA438">
            <v>45949.161290322576</v>
          </cell>
          <cell r="AB438">
            <v>13728.648648648648</v>
          </cell>
          <cell r="AC438">
            <v>68643.24324324324</v>
          </cell>
          <cell r="AD438">
            <v>91207.439026574197</v>
          </cell>
        </row>
        <row r="439">
          <cell r="C439" t="str">
            <v>Others</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row>
        <row r="440">
          <cell r="E440">
            <v>15352.228571428572</v>
          </cell>
          <cell r="F440">
            <v>76761.142857142855</v>
          </cell>
          <cell r="G440">
            <v>13804.129032258064</v>
          </cell>
          <cell r="H440">
            <v>41412.387096774197</v>
          </cell>
          <cell r="I440">
            <v>16932</v>
          </cell>
          <cell r="J440">
            <v>50796</v>
          </cell>
          <cell r="K440">
            <v>317514.93333333335</v>
          </cell>
          <cell r="L440">
            <v>952544.8</v>
          </cell>
          <cell r="M440">
            <v>309289.29032258067</v>
          </cell>
          <cell r="N440">
            <v>927867.87096774206</v>
          </cell>
          <cell r="O440">
            <v>264203.22222222225</v>
          </cell>
          <cell r="P440">
            <v>1321016.1111111112</v>
          </cell>
          <cell r="Q440">
            <v>72764.571428571435</v>
          </cell>
          <cell r="R440">
            <v>291058.28571428574</v>
          </cell>
          <cell r="S440">
            <v>14837.75</v>
          </cell>
          <cell r="T440">
            <v>59351</v>
          </cell>
          <cell r="U440">
            <v>59351</v>
          </cell>
          <cell r="V440">
            <v>19002.533333333333</v>
          </cell>
          <cell r="W440">
            <v>57007.6</v>
          </cell>
          <cell r="X440">
            <v>14756.137931034482</v>
          </cell>
          <cell r="Y440">
            <v>29512.275862068964</v>
          </cell>
          <cell r="Z440">
            <v>15316.387096774193</v>
          </cell>
          <cell r="AA440">
            <v>45949.161290322576</v>
          </cell>
          <cell r="AB440">
            <v>13728.648648648648</v>
          </cell>
          <cell r="AC440">
            <v>68643.24324324324</v>
          </cell>
          <cell r="AD440">
            <v>91207.439026574197</v>
          </cell>
        </row>
        <row r="441">
          <cell r="U441">
            <v>0</v>
          </cell>
        </row>
        <row r="442">
          <cell r="C442" t="str">
            <v>Profit before tax</v>
          </cell>
          <cell r="E442">
            <v>191895.30956979597</v>
          </cell>
          <cell r="F442">
            <v>959476.54784897983</v>
          </cell>
          <cell r="G442">
            <v>193116.234071855</v>
          </cell>
          <cell r="H442">
            <v>579348.70221556502</v>
          </cell>
          <cell r="I442">
            <v>176812.65119214647</v>
          </cell>
          <cell r="J442">
            <v>530437.95357643941</v>
          </cell>
          <cell r="K442">
            <v>411954.24832885189</v>
          </cell>
          <cell r="L442">
            <v>1235862.7449865555</v>
          </cell>
          <cell r="M442">
            <v>386787.24964480725</v>
          </cell>
          <cell r="N442">
            <v>1160361.7489344217</v>
          </cell>
          <cell r="O442">
            <v>370189.42652063339</v>
          </cell>
          <cell r="P442">
            <v>1850947.1326031671</v>
          </cell>
          <cell r="Q442">
            <v>188578.98945634573</v>
          </cell>
          <cell r="R442">
            <v>754315.95782538294</v>
          </cell>
          <cell r="S442">
            <v>105938.66385775083</v>
          </cell>
          <cell r="T442">
            <v>423754.65543100331</v>
          </cell>
          <cell r="U442">
            <v>423754.65543100331</v>
          </cell>
          <cell r="V442">
            <v>109178.03646015396</v>
          </cell>
          <cell r="W442">
            <v>327534.10938046186</v>
          </cell>
          <cell r="X442">
            <v>116311.90132451587</v>
          </cell>
          <cell r="Y442">
            <v>232623.80264903174</v>
          </cell>
          <cell r="Z442">
            <v>93538.547836279875</v>
          </cell>
          <cell r="AA442">
            <v>280615.64350883965</v>
          </cell>
          <cell r="AB442">
            <v>121756.26542278538</v>
          </cell>
          <cell r="AC442">
            <v>608781.32711392688</v>
          </cell>
          <cell r="AD442">
            <v>354971.76086925861</v>
          </cell>
        </row>
        <row r="443">
          <cell r="U443">
            <v>0</v>
          </cell>
        </row>
        <row r="444">
          <cell r="C444" t="str">
            <v>Taxation</v>
          </cell>
          <cell r="U444">
            <v>0</v>
          </cell>
        </row>
        <row r="445">
          <cell r="C445" t="str">
            <v>Presumptive</v>
          </cell>
          <cell r="E445">
            <v>94384</v>
          </cell>
          <cell r="F445">
            <v>471920</v>
          </cell>
          <cell r="G445">
            <v>94384</v>
          </cell>
          <cell r="H445">
            <v>283152</v>
          </cell>
          <cell r="I445">
            <v>94384</v>
          </cell>
          <cell r="J445">
            <v>283152</v>
          </cell>
          <cell r="K445">
            <v>94384</v>
          </cell>
          <cell r="L445">
            <v>283152</v>
          </cell>
          <cell r="M445">
            <v>94384</v>
          </cell>
          <cell r="N445">
            <v>283152</v>
          </cell>
          <cell r="O445">
            <v>94384</v>
          </cell>
          <cell r="P445">
            <v>471920</v>
          </cell>
          <cell r="Q445">
            <v>94384</v>
          </cell>
          <cell r="R445">
            <v>377536</v>
          </cell>
          <cell r="S445">
            <v>94384</v>
          </cell>
          <cell r="T445">
            <v>377536</v>
          </cell>
          <cell r="U445">
            <v>377536</v>
          </cell>
          <cell r="V445">
            <v>94384</v>
          </cell>
          <cell r="W445">
            <v>283152</v>
          </cell>
          <cell r="X445">
            <v>94384</v>
          </cell>
          <cell r="Y445">
            <v>188768</v>
          </cell>
          <cell r="Z445">
            <v>94384</v>
          </cell>
          <cell r="AA445">
            <v>283152</v>
          </cell>
          <cell r="AB445">
            <v>94384</v>
          </cell>
          <cell r="AC445">
            <v>471920</v>
          </cell>
          <cell r="AD445">
            <v>94384</v>
          </cell>
        </row>
        <row r="446">
          <cell r="C446" t="str">
            <v>Others</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row>
        <row r="447">
          <cell r="E447">
            <v>94384</v>
          </cell>
          <cell r="F447">
            <v>471920</v>
          </cell>
          <cell r="G447">
            <v>94384</v>
          </cell>
          <cell r="H447">
            <v>283152</v>
          </cell>
          <cell r="I447">
            <v>94384</v>
          </cell>
          <cell r="J447">
            <v>283152</v>
          </cell>
          <cell r="K447">
            <v>94384</v>
          </cell>
          <cell r="L447">
            <v>283152</v>
          </cell>
          <cell r="M447">
            <v>94384</v>
          </cell>
          <cell r="N447">
            <v>283152</v>
          </cell>
          <cell r="O447">
            <v>94384</v>
          </cell>
          <cell r="P447">
            <v>471920</v>
          </cell>
          <cell r="Q447">
            <v>94384</v>
          </cell>
          <cell r="R447">
            <v>377536</v>
          </cell>
          <cell r="S447">
            <v>94384</v>
          </cell>
          <cell r="T447">
            <v>377536</v>
          </cell>
          <cell r="U447">
            <v>377536</v>
          </cell>
          <cell r="V447">
            <v>94384</v>
          </cell>
          <cell r="W447">
            <v>283152</v>
          </cell>
          <cell r="X447">
            <v>94384</v>
          </cell>
          <cell r="Y447">
            <v>188768</v>
          </cell>
          <cell r="Z447">
            <v>94384</v>
          </cell>
          <cell r="AA447">
            <v>283152</v>
          </cell>
          <cell r="AB447">
            <v>94384</v>
          </cell>
          <cell r="AC447">
            <v>471920</v>
          </cell>
          <cell r="AD447">
            <v>94384</v>
          </cell>
        </row>
        <row r="448">
          <cell r="C448" t="str">
            <v>Net Profit after taxation</v>
          </cell>
          <cell r="E448">
            <v>97511.309569795965</v>
          </cell>
          <cell r="F448">
            <v>487556.54784897983</v>
          </cell>
          <cell r="G448">
            <v>98732.234071854997</v>
          </cell>
          <cell r="H448">
            <v>296196.70221556502</v>
          </cell>
          <cell r="I448">
            <v>82428.65119214647</v>
          </cell>
          <cell r="J448">
            <v>247285.95357643941</v>
          </cell>
          <cell r="K448">
            <v>317570.24832885189</v>
          </cell>
          <cell r="L448">
            <v>952710.74498655554</v>
          </cell>
          <cell r="M448">
            <v>292403.24964480725</v>
          </cell>
          <cell r="N448">
            <v>877209.74893442169</v>
          </cell>
          <cell r="O448">
            <v>275805.42652063339</v>
          </cell>
          <cell r="P448">
            <v>1379027.1326031671</v>
          </cell>
          <cell r="Q448">
            <v>94194.989456345735</v>
          </cell>
          <cell r="R448">
            <v>376779.95782538294</v>
          </cell>
          <cell r="S448">
            <v>11554.663857750827</v>
          </cell>
          <cell r="T448">
            <v>46218.65543100331</v>
          </cell>
          <cell r="U448">
            <v>46218.65543100331</v>
          </cell>
          <cell r="V448">
            <v>14794.036460153962</v>
          </cell>
          <cell r="W448">
            <v>44382.109380461858</v>
          </cell>
          <cell r="X448">
            <v>21927.901324515871</v>
          </cell>
          <cell r="Y448">
            <v>43855.802649031742</v>
          </cell>
          <cell r="Z448">
            <v>-845.4521637201251</v>
          </cell>
          <cell r="AA448">
            <v>-2536.3564911603462</v>
          </cell>
          <cell r="AB448">
            <v>27372.265422785378</v>
          </cell>
          <cell r="AC448">
            <v>136861.32711392688</v>
          </cell>
          <cell r="AD448">
            <v>260587.76086925861</v>
          </cell>
        </row>
      </sheetData>
      <sheetData sheetId="9">
        <row r="31">
          <cell r="C31" t="str">
            <v>Administrative Expenses</v>
          </cell>
          <cell r="D31">
            <v>10721372.916666664</v>
          </cell>
          <cell r="E31">
            <v>10721372.916666666</v>
          </cell>
          <cell r="F31">
            <v>10721372.916666664</v>
          </cell>
          <cell r="G31">
            <v>10721372.916666666</v>
          </cell>
          <cell r="H31">
            <v>10721372.916666664</v>
          </cell>
          <cell r="I31">
            <v>10721372.916666664</v>
          </cell>
          <cell r="J31">
            <v>10721372.916666664</v>
          </cell>
          <cell r="K31">
            <v>10721372.916666662</v>
          </cell>
          <cell r="L31">
            <v>10721372.916666664</v>
          </cell>
          <cell r="M31">
            <v>10721372.916666664</v>
          </cell>
          <cell r="N31">
            <v>10721372.916666664</v>
          </cell>
          <cell r="O31">
            <v>10721372.916666664</v>
          </cell>
          <cell r="P31">
            <v>128656474.99999994</v>
          </cell>
          <cell r="Q31">
            <v>85250000</v>
          </cell>
          <cell r="R31">
            <v>96492356.24999997</v>
          </cell>
        </row>
        <row r="32">
          <cell r="C32" t="str">
            <v>Depreciation (Admin. &amp; Selling )</v>
          </cell>
          <cell r="D32">
            <v>3015166.666666667</v>
          </cell>
          <cell r="E32">
            <v>3015166.666666667</v>
          </cell>
          <cell r="F32">
            <v>3015166.666666666</v>
          </cell>
          <cell r="G32">
            <v>3015166.666666667</v>
          </cell>
          <cell r="H32">
            <v>3015166.6666666665</v>
          </cell>
          <cell r="I32">
            <v>3015166.6666666665</v>
          </cell>
          <cell r="J32">
            <v>3015166.666666666</v>
          </cell>
          <cell r="K32">
            <v>3015166.6666666665</v>
          </cell>
          <cell r="L32">
            <v>3015166.666666667</v>
          </cell>
          <cell r="M32">
            <v>3015166.6666666665</v>
          </cell>
          <cell r="N32">
            <v>3015166.666666667</v>
          </cell>
          <cell r="O32">
            <v>3015166.6666666665</v>
          </cell>
          <cell r="P32">
            <v>36182000</v>
          </cell>
          <cell r="Q32">
            <v>128656474.99999996</v>
          </cell>
          <cell r="R32">
            <v>27136499.999999996</v>
          </cell>
        </row>
        <row r="33">
          <cell r="C33" t="str">
            <v>Financial Charges -Capital Exp.</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C34" t="str">
            <v>Financial  Charges -Working Capital</v>
          </cell>
          <cell r="D34">
            <v>538178.35778849502</v>
          </cell>
          <cell r="E34">
            <v>545279.40365888877</v>
          </cell>
          <cell r="F34">
            <v>546159.11057164625</v>
          </cell>
          <cell r="G34">
            <v>550766.97603805922</v>
          </cell>
          <cell r="H34">
            <v>533902.17678276938</v>
          </cell>
          <cell r="I34">
            <v>536128.40429160511</v>
          </cell>
          <cell r="J34">
            <v>543219.37853817036</v>
          </cell>
          <cell r="K34">
            <v>528543.1866506486</v>
          </cell>
          <cell r="L34">
            <v>533418.02417513903</v>
          </cell>
          <cell r="M34">
            <v>530651.17195694859</v>
          </cell>
          <cell r="N34">
            <v>530141.54451475525</v>
          </cell>
          <cell r="O34">
            <v>532607.77613354742</v>
          </cell>
          <cell r="P34">
            <v>6448995.5111006731</v>
          </cell>
          <cell r="Q34">
            <v>0</v>
          </cell>
          <cell r="R34">
            <v>4855595.0184954219</v>
          </cell>
        </row>
        <row r="35">
          <cell r="C35" t="str">
            <v>Charity &amp; Donation</v>
          </cell>
          <cell r="D35">
            <v>373734.97068645491</v>
          </cell>
          <cell r="E35">
            <v>378666.25254089502</v>
          </cell>
          <cell r="F35">
            <v>379277.16011919873</v>
          </cell>
          <cell r="G35">
            <v>382477.06669309671</v>
          </cell>
          <cell r="H35">
            <v>370765.4005435899</v>
          </cell>
          <cell r="I35">
            <v>372311.39186917024</v>
          </cell>
          <cell r="J35">
            <v>377235.67954039614</v>
          </cell>
          <cell r="K35">
            <v>367043.87961850595</v>
          </cell>
          <cell r="L35">
            <v>370429.18345495779</v>
          </cell>
          <cell r="M35">
            <v>368507.75830343668</v>
          </cell>
          <cell r="N35">
            <v>368153.85035746888</v>
          </cell>
          <cell r="O35">
            <v>369866.51120385242</v>
          </cell>
          <cell r="P35">
            <v>4478469.104931023</v>
          </cell>
          <cell r="Q35">
            <v>0</v>
          </cell>
          <cell r="R35">
            <v>3371940.9850662649</v>
          </cell>
        </row>
        <row r="36">
          <cell r="C36" t="str">
            <v>W.P.P.F.</v>
          </cell>
          <cell r="D36">
            <v>3589774.5550159276</v>
          </cell>
          <cell r="E36">
            <v>3922511.6023490066</v>
          </cell>
          <cell r="F36">
            <v>3549138.8696840247</v>
          </cell>
          <cell r="G36">
            <v>4070928.0358714503</v>
          </cell>
          <cell r="H36">
            <v>2866161.5121403579</v>
          </cell>
          <cell r="I36">
            <v>3244173.7403808949</v>
          </cell>
          <cell r="J36">
            <v>4444926.430905452</v>
          </cell>
          <cell r="K36">
            <v>2828698.7636283082</v>
          </cell>
          <cell r="L36">
            <v>3271629.4725080743</v>
          </cell>
          <cell r="M36">
            <v>3403642.5566826398</v>
          </cell>
          <cell r="N36">
            <v>2989231.687253227</v>
          </cell>
          <cell r="O36">
            <v>3664069.5858620517</v>
          </cell>
          <cell r="P36">
            <v>41844886.812281415</v>
          </cell>
          <cell r="Q36">
            <v>5000000</v>
          </cell>
          <cell r="R36">
            <v>31787942.982483491</v>
          </cell>
        </row>
        <row r="37">
          <cell r="C37" t="str">
            <v>W.W.F</v>
          </cell>
          <cell r="D37">
            <v>1364114.3309060526</v>
          </cell>
          <cell r="E37">
            <v>1490554.4088926227</v>
          </cell>
          <cell r="F37">
            <v>1348672.7704799296</v>
          </cell>
          <cell r="G37">
            <v>1546952.6536311514</v>
          </cell>
          <cell r="H37">
            <v>1089141.3746133363</v>
          </cell>
          <cell r="I37">
            <v>1232786.0213447402</v>
          </cell>
          <cell r="J37">
            <v>1689072.0437440719</v>
          </cell>
          <cell r="K37">
            <v>1074905.5301787574</v>
          </cell>
          <cell r="L37">
            <v>1243219.1995530683</v>
          </cell>
          <cell r="M37">
            <v>1293384.1715394033</v>
          </cell>
          <cell r="N37">
            <v>1135908.0411562263</v>
          </cell>
          <cell r="O37">
            <v>1392346.4426275794</v>
          </cell>
          <cell r="P37">
            <v>15901056.98866694</v>
          </cell>
          <cell r="Q37">
            <v>42437948.501138672</v>
          </cell>
          <cell r="R37">
            <v>12079418.333343731</v>
          </cell>
        </row>
        <row r="38">
          <cell r="D38">
            <v>25676692.131063595</v>
          </cell>
          <cell r="E38">
            <v>26487901.584108081</v>
          </cell>
          <cell r="F38">
            <v>33794137.827521466</v>
          </cell>
          <cell r="G38">
            <v>34912014.648900427</v>
          </cell>
          <cell r="H38">
            <v>31345860.380746722</v>
          </cell>
          <cell r="I38">
            <v>25196289.474553075</v>
          </cell>
          <cell r="J38">
            <v>27065343.449394755</v>
          </cell>
          <cell r="K38">
            <v>28760081.276742883</v>
          </cell>
          <cell r="L38">
            <v>30529585.7963579</v>
          </cell>
          <cell r="M38">
            <v>25407075.575149093</v>
          </cell>
          <cell r="N38">
            <v>33084325.039948344</v>
          </cell>
          <cell r="O38">
            <v>26144780.232493695</v>
          </cell>
          <cell r="P38">
            <v>348404087.41698003</v>
          </cell>
          <cell r="Q38">
            <v>16126420.430432698</v>
          </cell>
          <cell r="R38">
            <v>263767906.5693889</v>
          </cell>
        </row>
        <row r="39">
          <cell r="R39">
            <v>0</v>
          </cell>
        </row>
        <row r="40">
          <cell r="B40" t="str">
            <v>Operating  Profit</v>
          </cell>
          <cell r="D40">
            <v>49904274.214396581</v>
          </cell>
          <cell r="E40">
            <v>56209238.035738498</v>
          </cell>
          <cell r="F40">
            <v>49177005.753516532</v>
          </cell>
          <cell r="G40">
            <v>59875232.027926408</v>
          </cell>
          <cell r="H40">
            <v>37379959.356053472</v>
          </cell>
          <cell r="I40">
            <v>44495199.045892268</v>
          </cell>
          <cell r="J40">
            <v>73817770.143459499</v>
          </cell>
          <cell r="K40">
            <v>45795562.978759103</v>
          </cell>
          <cell r="L40">
            <v>53947664.778100342</v>
          </cell>
          <cell r="M40">
            <v>56547896.405430764</v>
          </cell>
          <cell r="N40">
            <v>48784686.016655087</v>
          </cell>
          <cell r="O40">
            <v>61317015.6887514</v>
          </cell>
          <cell r="P40">
            <v>637251504.44467998</v>
          </cell>
          <cell r="R40">
            <v>470601906.33384264</v>
          </cell>
        </row>
        <row r="41">
          <cell r="R41">
            <v>0</v>
          </cell>
        </row>
        <row r="42">
          <cell r="B42" t="str">
            <v>Other Income</v>
          </cell>
          <cell r="R42">
            <v>0</v>
          </cell>
        </row>
        <row r="43">
          <cell r="C43" t="str">
            <v>Commission on H.D.</v>
          </cell>
          <cell r="D43">
            <v>537328</v>
          </cell>
          <cell r="E43">
            <v>427928</v>
          </cell>
          <cell r="F43">
            <v>507960</v>
          </cell>
          <cell r="G43">
            <v>9525448</v>
          </cell>
          <cell r="H43">
            <v>9587968</v>
          </cell>
          <cell r="I43">
            <v>9511316</v>
          </cell>
          <cell r="J43">
            <v>2546760</v>
          </cell>
          <cell r="K43">
            <v>474808</v>
          </cell>
          <cell r="L43">
            <v>570075.99999999988</v>
          </cell>
          <cell r="M43">
            <v>427927.99999999994</v>
          </cell>
          <cell r="N43">
            <v>474808</v>
          </cell>
          <cell r="O43">
            <v>507960</v>
          </cell>
          <cell r="P43">
            <v>35100288</v>
          </cell>
          <cell r="R43">
            <v>33689592</v>
          </cell>
        </row>
        <row r="44">
          <cell r="C44" t="str">
            <v>Other Income</v>
          </cell>
          <cell r="D44">
            <v>16400000</v>
          </cell>
          <cell r="E44">
            <v>16400000</v>
          </cell>
          <cell r="F44">
            <v>16400000.000000004</v>
          </cell>
          <cell r="G44">
            <v>6400000</v>
          </cell>
          <cell r="H44">
            <v>6400000</v>
          </cell>
          <cell r="I44">
            <v>6400000</v>
          </cell>
          <cell r="J44">
            <v>6400000</v>
          </cell>
          <cell r="K44">
            <v>6400000</v>
          </cell>
          <cell r="L44">
            <v>6400000.0000000009</v>
          </cell>
          <cell r="M44">
            <v>6399999.9999999991</v>
          </cell>
          <cell r="N44">
            <v>6400000</v>
          </cell>
          <cell r="O44">
            <v>6400000.0000000009</v>
          </cell>
          <cell r="P44">
            <v>106800000</v>
          </cell>
          <cell r="R44">
            <v>87600000</v>
          </cell>
        </row>
        <row r="45">
          <cell r="D45">
            <v>16937328</v>
          </cell>
          <cell r="E45">
            <v>16827928</v>
          </cell>
          <cell r="F45">
            <v>16907960.000000004</v>
          </cell>
          <cell r="G45">
            <v>15925448</v>
          </cell>
          <cell r="H45">
            <v>15987968</v>
          </cell>
          <cell r="I45">
            <v>15911316</v>
          </cell>
          <cell r="J45">
            <v>8946760</v>
          </cell>
          <cell r="K45">
            <v>6874808</v>
          </cell>
          <cell r="L45">
            <v>6970076.0000000009</v>
          </cell>
          <cell r="M45">
            <v>6827927.9999999991</v>
          </cell>
          <cell r="N45">
            <v>6874808</v>
          </cell>
          <cell r="O45">
            <v>6907960.0000000009</v>
          </cell>
          <cell r="P45">
            <v>141900288</v>
          </cell>
          <cell r="R45">
            <v>121289592</v>
          </cell>
        </row>
        <row r="46">
          <cell r="R46">
            <v>0</v>
          </cell>
        </row>
        <row r="47">
          <cell r="B47" t="str">
            <v>Profit Before Tax</v>
          </cell>
          <cell r="D47">
            <v>66841602.214396581</v>
          </cell>
          <cell r="E47">
            <v>73037166.035738498</v>
          </cell>
          <cell r="F47">
            <v>66084965.75351654</v>
          </cell>
          <cell r="G47">
            <v>75800680.027926415</v>
          </cell>
          <cell r="H47">
            <v>53367927.356053472</v>
          </cell>
          <cell r="I47">
            <v>60406515.045892268</v>
          </cell>
          <cell r="J47">
            <v>82764530.143459499</v>
          </cell>
          <cell r="K47">
            <v>52670370.978759103</v>
          </cell>
          <cell r="L47">
            <v>60917740.778100342</v>
          </cell>
          <cell r="M47">
            <v>63375824.405430764</v>
          </cell>
          <cell r="N47">
            <v>55659494.016655087</v>
          </cell>
          <cell r="O47">
            <v>68224975.6887514</v>
          </cell>
          <cell r="P47">
            <v>779151792.44467998</v>
          </cell>
          <cell r="R47">
            <v>591891498.33384264</v>
          </cell>
        </row>
        <row r="48">
          <cell r="R48">
            <v>0</v>
          </cell>
        </row>
        <row r="49">
          <cell r="B49" t="str">
            <v>Taxation</v>
          </cell>
          <cell r="R49">
            <v>0</v>
          </cell>
        </row>
        <row r="50">
          <cell r="C50" t="str">
            <v>Current</v>
          </cell>
          <cell r="D50">
            <v>18048484.644129559</v>
          </cell>
          <cell r="E50">
            <v>20591185.236323565</v>
          </cell>
          <cell r="F50">
            <v>18469552.36144707</v>
          </cell>
          <cell r="G50">
            <v>21701762.407243371</v>
          </cell>
          <cell r="H50">
            <v>13878853.408999635</v>
          </cell>
          <cell r="I50">
            <v>15526752.211016374</v>
          </cell>
          <cell r="J50">
            <v>22707268.95787755</v>
          </cell>
          <cell r="K50">
            <v>13196417.320648406</v>
          </cell>
          <cell r="L50">
            <v>16282672.22888005</v>
          </cell>
          <cell r="M50">
            <v>17100221.287181277</v>
          </cell>
          <cell r="N50">
            <v>14455398.179443095</v>
          </cell>
          <cell r="O50">
            <v>17495643.356257901</v>
          </cell>
          <cell r="P50">
            <v>209454211.59944785</v>
          </cell>
          <cell r="R50">
            <v>160402948.77656555</v>
          </cell>
        </row>
        <row r="51">
          <cell r="C51" t="str">
            <v>Presumptive</v>
          </cell>
          <cell r="D51">
            <v>4312603.9179655453</v>
          </cell>
          <cell r="E51">
            <v>3473328.9179655453</v>
          </cell>
          <cell r="F51">
            <v>3825440.9179655453</v>
          </cell>
          <cell r="G51">
            <v>3995144.4331419198</v>
          </cell>
          <cell r="H51">
            <v>4053888.690730107</v>
          </cell>
          <cell r="I51">
            <v>4541051.690730107</v>
          </cell>
          <cell r="J51">
            <v>4608365.3347005742</v>
          </cell>
          <cell r="K51">
            <v>4255758.3347005742</v>
          </cell>
          <cell r="L51">
            <v>4061909.3347005742</v>
          </cell>
          <cell r="M51">
            <v>3967525.3347005742</v>
          </cell>
          <cell r="N51">
            <v>4161374.3347005742</v>
          </cell>
          <cell r="O51">
            <v>4802214.3347005742</v>
          </cell>
          <cell r="P51">
            <v>50058605.576702222</v>
          </cell>
        </row>
        <row r="52">
          <cell r="C52" t="str">
            <v>Normal - Oil</v>
          </cell>
          <cell r="D52">
            <v>193077.5</v>
          </cell>
          <cell r="E52">
            <v>193077.5</v>
          </cell>
          <cell r="F52">
            <v>193077.5</v>
          </cell>
          <cell r="G52">
            <v>227111.5</v>
          </cell>
          <cell r="H52">
            <v>227111.5</v>
          </cell>
          <cell r="I52">
            <v>227111.5</v>
          </cell>
          <cell r="J52">
            <v>294525</v>
          </cell>
          <cell r="K52">
            <v>294525</v>
          </cell>
          <cell r="L52">
            <v>294525</v>
          </cell>
          <cell r="M52">
            <v>310887.5</v>
          </cell>
          <cell r="N52">
            <v>310887.5</v>
          </cell>
          <cell r="O52">
            <v>310887.5</v>
          </cell>
          <cell r="P52">
            <v>3076804.5</v>
          </cell>
          <cell r="R52">
            <v>2144142</v>
          </cell>
        </row>
        <row r="53">
          <cell r="D53">
            <v>22554166.062095106</v>
          </cell>
          <cell r="E53">
            <v>24257591.654289111</v>
          </cell>
          <cell r="F53">
            <v>22488070.779412616</v>
          </cell>
          <cell r="G53">
            <v>25924018.340385292</v>
          </cell>
          <cell r="H53">
            <v>18159853.599729743</v>
          </cell>
          <cell r="I53">
            <v>20294915.401746482</v>
          </cell>
          <cell r="J53">
            <v>27610159.292578124</v>
          </cell>
          <cell r="K53">
            <v>17746700.655348979</v>
          </cell>
          <cell r="L53">
            <v>20639106.563580625</v>
          </cell>
          <cell r="M53">
            <v>21378634.12188185</v>
          </cell>
          <cell r="N53">
            <v>18927660.014143668</v>
          </cell>
          <cell r="O53">
            <v>22608745.190958474</v>
          </cell>
          <cell r="P53">
            <v>262589621.67615008</v>
          </cell>
          <cell r="Q53">
            <v>0</v>
          </cell>
          <cell r="R53">
            <v>199674582.3491661</v>
          </cell>
        </row>
        <row r="54">
          <cell r="R54">
            <v>0</v>
          </cell>
        </row>
        <row r="55">
          <cell r="B55" t="str">
            <v>Profit After Tax</v>
          </cell>
          <cell r="D55">
            <v>44287436.152301475</v>
          </cell>
          <cell r="E55">
            <v>48779574.381449386</v>
          </cell>
          <cell r="F55">
            <v>43596894.974103928</v>
          </cell>
          <cell r="G55">
            <v>49876661.687541127</v>
          </cell>
          <cell r="H55">
            <v>35208073.756323725</v>
          </cell>
          <cell r="I55">
            <v>40111599.644145787</v>
          </cell>
          <cell r="J55">
            <v>55154370.850881375</v>
          </cell>
          <cell r="K55">
            <v>34923670.323410124</v>
          </cell>
          <cell r="L55">
            <v>40278634.214519717</v>
          </cell>
          <cell r="M55">
            <v>41997190.283548914</v>
          </cell>
          <cell r="N55">
            <v>36731834.002511419</v>
          </cell>
          <cell r="O55">
            <v>45616230.497792929</v>
          </cell>
          <cell r="P55">
            <v>516562170.76853001</v>
          </cell>
          <cell r="Q55">
            <v>0</v>
          </cell>
          <cell r="R55">
            <v>392216915.98467672</v>
          </cell>
        </row>
        <row r="56">
          <cell r="D56">
            <v>42954102.818968162</v>
          </cell>
          <cell r="E56">
            <v>47446241.0481162</v>
          </cell>
          <cell r="F56">
            <v>42263561.640770659</v>
          </cell>
          <cell r="G56">
            <v>48543328.354207799</v>
          </cell>
          <cell r="H56">
            <v>33874740.422990426</v>
          </cell>
          <cell r="I56">
            <v>38778266.310812548</v>
          </cell>
          <cell r="J56">
            <v>53821037.517548025</v>
          </cell>
          <cell r="K56">
            <v>33590336.990076639</v>
          </cell>
          <cell r="L56">
            <v>38945300.881186426</v>
          </cell>
          <cell r="M56">
            <v>40663856.950215526</v>
          </cell>
          <cell r="N56">
            <v>35398500.66917821</v>
          </cell>
          <cell r="O56">
            <v>44282897.164459482</v>
          </cell>
          <cell r="P56">
            <v>500562170.76853019</v>
          </cell>
        </row>
        <row r="57">
          <cell r="D57">
            <v>1333333.3333333135</v>
          </cell>
          <cell r="E57">
            <v>1333333.3333331868</v>
          </cell>
          <cell r="F57">
            <v>1333333.3333332688</v>
          </cell>
          <cell r="G57">
            <v>1333333.3333333284</v>
          </cell>
          <cell r="H57">
            <v>1333333.3333332986</v>
          </cell>
          <cell r="I57">
            <v>1333333.333333239</v>
          </cell>
          <cell r="J57">
            <v>1333333.3333333507</v>
          </cell>
          <cell r="K57">
            <v>1333333.3333334848</v>
          </cell>
          <cell r="L57">
            <v>1333333.3333332911</v>
          </cell>
          <cell r="M57">
            <v>1333333.333333388</v>
          </cell>
          <cell r="N57">
            <v>1333333.3333332092</v>
          </cell>
          <cell r="O57">
            <v>1333333.3333334476</v>
          </cell>
          <cell r="P57">
            <v>15999999.999999821</v>
          </cell>
        </row>
      </sheetData>
      <sheetData sheetId="10">
        <row r="31">
          <cell r="C31" t="str">
            <v>Depreciation (Admin. &amp; Selling )</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row>
        <row r="32">
          <cell r="C32" t="str">
            <v>Financial Charges -Capital Exp.</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row>
        <row r="33">
          <cell r="C33" t="str">
            <v>Financial Charges -Working Capital</v>
          </cell>
          <cell r="E33">
            <v>60473.755293825867</v>
          </cell>
          <cell r="F33">
            <v>53527.532337999815</v>
          </cell>
          <cell r="G33">
            <v>52667.005527819274</v>
          </cell>
          <cell r="H33">
            <v>48159.604580924548</v>
          </cell>
          <cell r="I33">
            <v>64375.987664004839</v>
          </cell>
          <cell r="J33">
            <v>62207.752952627634</v>
          </cell>
          <cell r="K33">
            <v>55114.987719421209</v>
          </cell>
          <cell r="L33">
            <v>69360.660183439599</v>
          </cell>
          <cell r="M33">
            <v>64628.823803714724</v>
          </cell>
          <cell r="N33">
            <v>67314.511668711566</v>
          </cell>
          <cell r="O33">
            <v>67809.189421347022</v>
          </cell>
          <cell r="P33">
            <v>65415.30358699827</v>
          </cell>
          <cell r="Q33">
            <v>731055.11474083434</v>
          </cell>
          <cell r="R33">
            <v>341411.63835720194</v>
          </cell>
          <cell r="S33">
            <v>389643.4763836324</v>
          </cell>
          <cell r="T33">
            <v>731055.11474083434</v>
          </cell>
        </row>
        <row r="34">
          <cell r="C34" t="str">
            <v>Other Expenses  - (Charity &amp; Donation)</v>
          </cell>
          <cell r="E34">
            <v>41995.663398490193</v>
          </cell>
          <cell r="F34">
            <v>37171.897456944309</v>
          </cell>
          <cell r="G34">
            <v>36574.309394318952</v>
          </cell>
          <cell r="H34">
            <v>33444.169847864279</v>
          </cell>
          <cell r="I34">
            <v>44705.546988892253</v>
          </cell>
          <cell r="J34">
            <v>43199.828439324738</v>
          </cell>
          <cell r="K34">
            <v>38274.297027375847</v>
          </cell>
          <cell r="L34">
            <v>48167.125127388616</v>
          </cell>
          <cell r="M34">
            <v>44881.127641468564</v>
          </cell>
          <cell r="N34">
            <v>46746.188658827479</v>
          </cell>
          <cell r="O34">
            <v>47089.714875935439</v>
          </cell>
          <cell r="P34">
            <v>45427.294157637691</v>
          </cell>
          <cell r="Q34">
            <v>507677.16301446845</v>
          </cell>
          <cell r="R34">
            <v>237091.41552583475</v>
          </cell>
          <cell r="S34">
            <v>270585.74748863361</v>
          </cell>
          <cell r="T34">
            <v>507677.16301446839</v>
          </cell>
        </row>
        <row r="35">
          <cell r="C35" t="str">
            <v>W.P.P.F. &amp; Others</v>
          </cell>
          <cell r="E35">
            <v>-29905.625785854187</v>
          </cell>
          <cell r="F35">
            <v>-154804.00939961255</v>
          </cell>
          <cell r="G35">
            <v>128770.52132494061</v>
          </cell>
          <cell r="H35">
            <v>100723.40992695613</v>
          </cell>
          <cell r="I35">
            <v>-25096.358790370967</v>
          </cell>
          <cell r="J35">
            <v>-36470.247848650171</v>
          </cell>
          <cell r="K35">
            <v>-108960.0633948287</v>
          </cell>
          <cell r="L35">
            <v>236296.53701470073</v>
          </cell>
          <cell r="M35">
            <v>236709.54408274789</v>
          </cell>
          <cell r="N35">
            <v>-42274.869785737734</v>
          </cell>
          <cell r="O35">
            <v>76431.95344485424</v>
          </cell>
          <cell r="P35">
            <v>211640.89806811302</v>
          </cell>
          <cell r="Q35">
            <v>593061.6888572583</v>
          </cell>
          <cell r="R35">
            <v>-16782.310572591134</v>
          </cell>
          <cell r="S35">
            <v>609843.99942984944</v>
          </cell>
          <cell r="T35">
            <v>593061.6888572583</v>
          </cell>
        </row>
        <row r="36">
          <cell r="C36" t="str">
            <v>Workers Welfare Fund</v>
          </cell>
          <cell r="E36">
            <v>-11364.13779862459</v>
          </cell>
          <cell r="F36">
            <v>-58825.523571852777</v>
          </cell>
          <cell r="G36">
            <v>48932.798103477442</v>
          </cell>
          <cell r="H36">
            <v>38274.895772243326</v>
          </cell>
          <cell r="I36">
            <v>-9536.6163403409646</v>
          </cell>
          <cell r="J36">
            <v>-13858.69418248707</v>
          </cell>
          <cell r="K36">
            <v>-41404.824090034897</v>
          </cell>
          <cell r="L36">
            <v>89792.684065586305</v>
          </cell>
          <cell r="M36">
            <v>89949.626751444172</v>
          </cell>
          <cell r="N36">
            <v>-16064.450518580326</v>
          </cell>
          <cell r="O36">
            <v>29044.142309044608</v>
          </cell>
          <cell r="P36">
            <v>80423.541265882959</v>
          </cell>
          <cell r="Q36">
            <v>225363.44176575818</v>
          </cell>
          <cell r="R36">
            <v>-6377.2780175846292</v>
          </cell>
          <cell r="S36">
            <v>231740.71978334282</v>
          </cell>
          <cell r="T36">
            <v>225363.44176575818</v>
          </cell>
        </row>
        <row r="37">
          <cell r="E37">
            <v>3328378.1941436292</v>
          </cell>
          <cell r="F37">
            <v>5599523.3259729948</v>
          </cell>
          <cell r="G37">
            <v>443020.12447823369</v>
          </cell>
          <cell r="H37">
            <v>953027.20920075756</v>
          </cell>
          <cell r="I37">
            <v>3310398.0749957706</v>
          </cell>
          <cell r="J37">
            <v>3516254.1369121335</v>
          </cell>
          <cell r="K37">
            <v>6718269.2673832327</v>
          </cell>
          <cell r="L37">
            <v>492150.27909972053</v>
          </cell>
          <cell r="M37">
            <v>484702.39498798066</v>
          </cell>
          <cell r="N37">
            <v>5515714.5597413173</v>
          </cell>
          <cell r="O37">
            <v>3375037.7261105245</v>
          </cell>
          <cell r="P37">
            <v>936773.03687329008</v>
          </cell>
          <cell r="Q37">
            <v>34673248.329899587</v>
          </cell>
          <cell r="R37">
            <v>17150601.065703519</v>
          </cell>
          <cell r="S37">
            <v>17522647.264196064</v>
          </cell>
          <cell r="T37">
            <v>34673248.329899579</v>
          </cell>
        </row>
        <row r="38">
          <cell r="B38" t="str">
            <v>Operating Profit</v>
          </cell>
          <cell r="E38">
            <v>-1844726.1602935405</v>
          </cell>
          <cell r="F38">
            <v>-4115871.2921229061</v>
          </cell>
          <cell r="G38">
            <v>1040631.909371855</v>
          </cell>
          <cell r="H38">
            <v>530624.82464933116</v>
          </cell>
          <cell r="I38">
            <v>-1826746.0411456819</v>
          </cell>
          <cell r="J38">
            <v>-2032602.1030620448</v>
          </cell>
          <cell r="K38">
            <v>-3442040.9884909987</v>
          </cell>
          <cell r="L38">
            <v>2784077.9997925134</v>
          </cell>
          <cell r="M38">
            <v>2791525.8839042531</v>
          </cell>
          <cell r="N38">
            <v>-2239486.2808490833</v>
          </cell>
          <cell r="O38">
            <v>-98809.44721829053</v>
          </cell>
          <cell r="P38">
            <v>2339455.2420189437</v>
          </cell>
          <cell r="Q38">
            <v>-6113966.4534456488</v>
          </cell>
          <cell r="R38">
            <v>-8248688.8626029864</v>
          </cell>
          <cell r="S38">
            <v>2134722.4091573376</v>
          </cell>
          <cell r="T38">
            <v>-6113966.4534456488</v>
          </cell>
        </row>
        <row r="39">
          <cell r="R39">
            <v>0</v>
          </cell>
          <cell r="S39">
            <v>0</v>
          </cell>
          <cell r="T39">
            <v>0</v>
          </cell>
        </row>
        <row r="40">
          <cell r="B40" t="str">
            <v>Other Income</v>
          </cell>
          <cell r="R40">
            <v>0</v>
          </cell>
          <cell r="S40">
            <v>0</v>
          </cell>
          <cell r="T40">
            <v>0</v>
          </cell>
        </row>
        <row r="41">
          <cell r="C41" t="str">
            <v>H.D</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row>
        <row r="42">
          <cell r="C42" t="str">
            <v>Scrap income</v>
          </cell>
          <cell r="E42">
            <v>933333.33333333337</v>
          </cell>
          <cell r="F42">
            <v>933333.33333333337</v>
          </cell>
          <cell r="G42">
            <v>933333.33333333337</v>
          </cell>
          <cell r="H42">
            <v>933333.33333333337</v>
          </cell>
          <cell r="I42">
            <v>933333.33333333337</v>
          </cell>
          <cell r="J42">
            <v>933333.33333333337</v>
          </cell>
          <cell r="K42">
            <v>933333.3333333336</v>
          </cell>
          <cell r="L42">
            <v>933333.3333333336</v>
          </cell>
          <cell r="M42">
            <v>933333.3333333336</v>
          </cell>
          <cell r="N42">
            <v>933333.3333333336</v>
          </cell>
          <cell r="O42">
            <v>933333.3333333336</v>
          </cell>
          <cell r="P42">
            <v>933333.3333333336</v>
          </cell>
          <cell r="Q42">
            <v>11200000.000000004</v>
          </cell>
          <cell r="R42">
            <v>5600000</v>
          </cell>
          <cell r="S42">
            <v>5600000.0000000019</v>
          </cell>
          <cell r="T42">
            <v>11200000.000000002</v>
          </cell>
        </row>
        <row r="43">
          <cell r="E43">
            <v>933333.33333333337</v>
          </cell>
          <cell r="F43">
            <v>933333.33333333337</v>
          </cell>
          <cell r="G43">
            <v>933333.33333333337</v>
          </cell>
          <cell r="H43">
            <v>933333.33333333337</v>
          </cell>
          <cell r="I43">
            <v>933333.33333333337</v>
          </cell>
          <cell r="J43">
            <v>933333.33333333337</v>
          </cell>
          <cell r="K43">
            <v>933333.3333333336</v>
          </cell>
          <cell r="L43">
            <v>933333.3333333336</v>
          </cell>
          <cell r="M43">
            <v>933333.3333333336</v>
          </cell>
          <cell r="N43">
            <v>933333.3333333336</v>
          </cell>
          <cell r="O43">
            <v>933333.3333333336</v>
          </cell>
          <cell r="P43">
            <v>933333.3333333336</v>
          </cell>
          <cell r="Q43">
            <v>11200000.000000004</v>
          </cell>
          <cell r="R43">
            <v>5600000</v>
          </cell>
          <cell r="S43">
            <v>5600000.0000000019</v>
          </cell>
          <cell r="T43">
            <v>11200000.000000002</v>
          </cell>
        </row>
        <row r="44">
          <cell r="B44" t="str">
            <v>Profit Before Tax</v>
          </cell>
          <cell r="E44">
            <v>-911392.82696020708</v>
          </cell>
          <cell r="F44">
            <v>-3182537.9587895726</v>
          </cell>
          <cell r="G44">
            <v>1973965.2427051882</v>
          </cell>
          <cell r="H44">
            <v>1463958.1579826646</v>
          </cell>
          <cell r="I44">
            <v>-893412.7078123485</v>
          </cell>
          <cell r="J44">
            <v>-1099268.7697287113</v>
          </cell>
          <cell r="K44">
            <v>-2508707.6551576653</v>
          </cell>
          <cell r="L44">
            <v>3717411.3331258469</v>
          </cell>
          <cell r="M44">
            <v>3724859.2172375866</v>
          </cell>
          <cell r="N44">
            <v>-1306152.9475157498</v>
          </cell>
          <cell r="O44">
            <v>834523.88611504307</v>
          </cell>
          <cell r="P44">
            <v>3272788.5753522771</v>
          </cell>
          <cell r="Q44">
            <v>5086033.5465543531</v>
          </cell>
          <cell r="R44">
            <v>-2648688.8626029864</v>
          </cell>
          <cell r="S44">
            <v>7734722.4091573376</v>
          </cell>
          <cell r="T44">
            <v>5086033.5465543512</v>
          </cell>
        </row>
        <row r="45">
          <cell r="R45">
            <v>0</v>
          </cell>
          <cell r="S45">
            <v>0</v>
          </cell>
          <cell r="T45">
            <v>0</v>
          </cell>
        </row>
        <row r="46">
          <cell r="B46" t="str">
            <v>Taxation</v>
          </cell>
          <cell r="R46">
            <v>0</v>
          </cell>
          <cell r="S46">
            <v>0</v>
          </cell>
          <cell r="T46">
            <v>0</v>
          </cell>
        </row>
        <row r="47">
          <cell r="C47" t="str">
            <v>Normal</v>
          </cell>
          <cell r="E47">
            <v>-318987.48943607247</v>
          </cell>
          <cell r="F47">
            <v>-1113888.2855763503</v>
          </cell>
          <cell r="G47">
            <v>690887.83494681586</v>
          </cell>
          <cell r="H47">
            <v>512385.3552939326</v>
          </cell>
          <cell r="I47">
            <v>-312694.44773432193</v>
          </cell>
          <cell r="J47">
            <v>-384744.06940504897</v>
          </cell>
          <cell r="K47">
            <v>-878047.67930518277</v>
          </cell>
          <cell r="L47">
            <v>1301093.9665940464</v>
          </cell>
          <cell r="M47">
            <v>1303700.7260331553</v>
          </cell>
          <cell r="N47">
            <v>-457153.53163051244</v>
          </cell>
          <cell r="O47">
            <v>292083.36014026508</v>
          </cell>
          <cell r="P47">
            <v>1145476.0013732968</v>
          </cell>
          <cell r="Q47">
            <v>1780111.7412940233</v>
          </cell>
          <cell r="R47">
            <v>-927041.10191104526</v>
          </cell>
          <cell r="S47">
            <v>2707152.8432050683</v>
          </cell>
          <cell r="T47">
            <v>1780111.7412940231</v>
          </cell>
        </row>
        <row r="48">
          <cell r="C48" t="str">
            <v>Surcharge</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row>
        <row r="49">
          <cell r="C49" t="str">
            <v>Deferred</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row>
        <row r="50">
          <cell r="E50">
            <v>-318987.48943607247</v>
          </cell>
          <cell r="F50">
            <v>-1113888.2855763503</v>
          </cell>
          <cell r="G50">
            <v>690887.83494681586</v>
          </cell>
          <cell r="H50">
            <v>512385.3552939326</v>
          </cell>
          <cell r="I50">
            <v>-312694.44773432193</v>
          </cell>
          <cell r="J50">
            <v>-384744.06940504897</v>
          </cell>
          <cell r="K50">
            <v>-878047.67930518277</v>
          </cell>
          <cell r="L50">
            <v>1301093.9665940464</v>
          </cell>
          <cell r="M50">
            <v>1303700.7260331553</v>
          </cell>
          <cell r="N50">
            <v>-457153.53163051244</v>
          </cell>
          <cell r="O50">
            <v>292083.36014026508</v>
          </cell>
          <cell r="P50">
            <v>1145476.0013732968</v>
          </cell>
          <cell r="Q50">
            <v>1780111.7412940233</v>
          </cell>
          <cell r="R50">
            <v>-927041.10191104526</v>
          </cell>
          <cell r="S50">
            <v>2707152.8432050683</v>
          </cell>
          <cell r="T50">
            <v>1780111.7412940231</v>
          </cell>
        </row>
        <row r="51">
          <cell r="R51">
            <v>0</v>
          </cell>
          <cell r="S51">
            <v>0</v>
          </cell>
          <cell r="T51">
            <v>0</v>
          </cell>
        </row>
        <row r="52">
          <cell r="B52" t="str">
            <v>Profit After Tax</v>
          </cell>
          <cell r="E52">
            <v>-592405.33752413467</v>
          </cell>
          <cell r="F52">
            <v>-2068649.6732132223</v>
          </cell>
          <cell r="G52">
            <v>1283077.4077583724</v>
          </cell>
          <cell r="H52">
            <v>951572.80268873204</v>
          </cell>
          <cell r="I52">
            <v>-580718.26007802656</v>
          </cell>
          <cell r="J52">
            <v>-714524.70032366237</v>
          </cell>
          <cell r="K52">
            <v>-1630659.9758524825</v>
          </cell>
          <cell r="L52">
            <v>2416317.3665318005</v>
          </cell>
          <cell r="M52">
            <v>2421158.4912044313</v>
          </cell>
          <cell r="N52">
            <v>-848999.41588523739</v>
          </cell>
          <cell r="O52">
            <v>542440.52597477799</v>
          </cell>
          <cell r="P52">
            <v>2127312.5739789801</v>
          </cell>
          <cell r="Q52">
            <v>3305921.8052603286</v>
          </cell>
          <cell r="R52">
            <v>-1721647.7606919413</v>
          </cell>
          <cell r="S52">
            <v>5027569.5659522694</v>
          </cell>
          <cell r="T52">
            <v>3305921.8052603281</v>
          </cell>
        </row>
        <row r="53">
          <cell r="E53">
            <v>-592405.3375241342</v>
          </cell>
          <cell r="F53">
            <v>-2068649.6732132209</v>
          </cell>
          <cell r="G53">
            <v>1283077.4077583731</v>
          </cell>
          <cell r="H53">
            <v>951572.80268873251</v>
          </cell>
          <cell r="I53">
            <v>-580718.26007802645</v>
          </cell>
          <cell r="J53">
            <v>-714524.70032366191</v>
          </cell>
          <cell r="K53">
            <v>-1538111.1451193038</v>
          </cell>
          <cell r="L53">
            <v>1886254.2984366277</v>
          </cell>
          <cell r="M53">
            <v>1890350.634698085</v>
          </cell>
          <cell r="N53">
            <v>-876706.05591624917</v>
          </cell>
          <cell r="O53">
            <v>300666.20258068526</v>
          </cell>
          <cell r="P53">
            <v>1641711.7816611647</v>
          </cell>
          <cell r="Q53">
            <v>1582517.9556490723</v>
          </cell>
          <cell r="R53">
            <v>-1721647.7606919375</v>
          </cell>
          <cell r="S53">
            <v>3304165.7163410094</v>
          </cell>
          <cell r="T53">
            <v>1582517.9556490718</v>
          </cell>
        </row>
        <row r="54">
          <cell r="E54">
            <v>0</v>
          </cell>
          <cell r="F54">
            <v>0</v>
          </cell>
          <cell r="G54">
            <v>0</v>
          </cell>
          <cell r="H54">
            <v>0</v>
          </cell>
          <cell r="I54">
            <v>0</v>
          </cell>
          <cell r="J54">
            <v>0</v>
          </cell>
          <cell r="K54">
            <v>-92548.830733178649</v>
          </cell>
          <cell r="L54">
            <v>530063.06809517276</v>
          </cell>
          <cell r="M54">
            <v>530807.85650634626</v>
          </cell>
          <cell r="N54">
            <v>27706.640031011775</v>
          </cell>
          <cell r="O54">
            <v>241774.32339409273</v>
          </cell>
          <cell r="P54">
            <v>485600.79231781536</v>
          </cell>
          <cell r="Q54">
            <v>1723403.8496112563</v>
          </cell>
          <cell r="R54">
            <v>0</v>
          </cell>
          <cell r="S54">
            <v>1723403.8496112602</v>
          </cell>
          <cell r="T54">
            <v>1723403.8496112602</v>
          </cell>
        </row>
        <row r="55">
          <cell r="Q55">
            <v>3305921.8052603286</v>
          </cell>
        </row>
        <row r="56">
          <cell r="B56" t="str">
            <v>INDUS MOTOR COMPANY LIMITED</v>
          </cell>
        </row>
        <row r="57">
          <cell r="B57" t="str">
            <v>PERUNIT PROFIT &amp; LOSS ACCOUNT - DAIHTASU  (CKD)</v>
          </cell>
        </row>
        <row r="58">
          <cell r="B58" t="str">
            <v>FOR THE YEAR 2001~02</v>
          </cell>
        </row>
        <row r="59">
          <cell r="AA59" t="str">
            <v xml:space="preserve">C:\MIS\2002-03\[MIS-Aug-02-Sep17-QP.xls]Variantwise </v>
          </cell>
        </row>
        <row r="60">
          <cell r="F60">
            <v>-29905.625785854187</v>
          </cell>
          <cell r="H60">
            <v>-154804.00939961255</v>
          </cell>
          <cell r="J60">
            <v>128770.52132494061</v>
          </cell>
          <cell r="L60">
            <v>100723.40992695613</v>
          </cell>
          <cell r="N60">
            <v>-25096.358790370967</v>
          </cell>
          <cell r="P60">
            <v>-36470.247848650171</v>
          </cell>
          <cell r="R60">
            <v>-98064.057055345824</v>
          </cell>
          <cell r="T60">
            <v>212666.88331323065</v>
          </cell>
          <cell r="V60">
            <v>213038.5896744731</v>
          </cell>
          <cell r="X60">
            <v>-38047.382807163958</v>
          </cell>
          <cell r="Z60">
            <v>68788.75810036881</v>
          </cell>
          <cell r="AB60">
            <v>190476.80826130172</v>
          </cell>
          <cell r="AC60" t="str">
            <v>CL</v>
          </cell>
          <cell r="AD60">
            <v>532077.28891427338</v>
          </cell>
        </row>
        <row r="61">
          <cell r="E61">
            <v>548</v>
          </cell>
          <cell r="G61">
            <v>579</v>
          </cell>
          <cell r="I61">
            <v>610</v>
          </cell>
          <cell r="K61">
            <v>641</v>
          </cell>
          <cell r="M61">
            <v>672</v>
          </cell>
          <cell r="O61">
            <v>703</v>
          </cell>
          <cell r="Q61">
            <v>734</v>
          </cell>
          <cell r="S61">
            <v>765</v>
          </cell>
          <cell r="U61">
            <v>796</v>
          </cell>
          <cell r="W61">
            <v>827</v>
          </cell>
          <cell r="Y61">
            <v>858</v>
          </cell>
          <cell r="AA61">
            <v>889</v>
          </cell>
          <cell r="AC61" t="str">
            <v>Yearly</v>
          </cell>
        </row>
        <row r="62">
          <cell r="D62" t="str">
            <v>CL</v>
          </cell>
          <cell r="E62" t="str">
            <v>Per Unit</v>
          </cell>
          <cell r="F62" t="str">
            <v>Total</v>
          </cell>
          <cell r="G62" t="str">
            <v>Per Unit</v>
          </cell>
          <cell r="H62" t="str">
            <v>Total</v>
          </cell>
          <cell r="I62" t="str">
            <v>Per Unit</v>
          </cell>
          <cell r="J62" t="str">
            <v>Total</v>
          </cell>
          <cell r="K62" t="str">
            <v>Per Unit</v>
          </cell>
          <cell r="L62" t="str">
            <v>Total</v>
          </cell>
          <cell r="M62" t="str">
            <v>Per Unit</v>
          </cell>
          <cell r="N62" t="str">
            <v>Total</v>
          </cell>
          <cell r="O62" t="str">
            <v>Per Unit</v>
          </cell>
          <cell r="P62" t="str">
            <v>Total</v>
          </cell>
          <cell r="Q62" t="str">
            <v>Per Unit</v>
          </cell>
          <cell r="R62" t="str">
            <v>Total</v>
          </cell>
          <cell r="S62" t="str">
            <v>Per Unit</v>
          </cell>
          <cell r="T62" t="str">
            <v>Total</v>
          </cell>
          <cell r="U62" t="str">
            <v>Per Unit</v>
          </cell>
          <cell r="V62" t="str">
            <v>Total</v>
          </cell>
          <cell r="W62" t="str">
            <v>Per Unit</v>
          </cell>
          <cell r="X62" t="str">
            <v>Total</v>
          </cell>
          <cell r="Y62" t="str">
            <v>Per Unit</v>
          </cell>
          <cell r="Z62" t="str">
            <v>Total</v>
          </cell>
          <cell r="AA62" t="str">
            <v>Per Unit</v>
          </cell>
          <cell r="AB62" t="str">
            <v>Total</v>
          </cell>
          <cell r="AC62" t="str">
            <v>Average</v>
          </cell>
          <cell r="AD62">
            <v>0</v>
          </cell>
          <cell r="AF62" t="str">
            <v>CL</v>
          </cell>
        </row>
        <row r="64">
          <cell r="C64" t="str">
            <v>Sales Units</v>
          </cell>
          <cell r="E64">
            <v>1</v>
          </cell>
          <cell r="F64">
            <v>90</v>
          </cell>
          <cell r="G64">
            <v>1</v>
          </cell>
          <cell r="H64">
            <v>90</v>
          </cell>
          <cell r="I64">
            <v>1</v>
          </cell>
          <cell r="J64">
            <v>90</v>
          </cell>
          <cell r="K64">
            <v>1</v>
          </cell>
          <cell r="L64">
            <v>90</v>
          </cell>
          <cell r="M64">
            <v>1</v>
          </cell>
          <cell r="N64">
            <v>90</v>
          </cell>
          <cell r="O64">
            <v>1</v>
          </cell>
          <cell r="P64">
            <v>90</v>
          </cell>
          <cell r="Q64">
            <v>1</v>
          </cell>
          <cell r="R64">
            <v>90</v>
          </cell>
          <cell r="S64">
            <v>1</v>
          </cell>
          <cell r="T64">
            <v>90</v>
          </cell>
          <cell r="U64">
            <v>1</v>
          </cell>
          <cell r="V64">
            <v>90</v>
          </cell>
          <cell r="W64">
            <v>1</v>
          </cell>
          <cell r="X64">
            <v>90</v>
          </cell>
          <cell r="Y64">
            <v>1</v>
          </cell>
          <cell r="Z64">
            <v>90</v>
          </cell>
          <cell r="AA64">
            <v>1</v>
          </cell>
          <cell r="AB64">
            <v>90</v>
          </cell>
          <cell r="AC64">
            <v>1080</v>
          </cell>
          <cell r="AE64" t="str">
            <v>Sales Units</v>
          </cell>
        </row>
        <row r="66">
          <cell r="C66" t="str">
            <v>Selling Price</v>
          </cell>
          <cell r="E66">
            <v>349000</v>
          </cell>
          <cell r="F66">
            <v>31410000</v>
          </cell>
          <cell r="G66">
            <v>349000</v>
          </cell>
          <cell r="H66">
            <v>31410000</v>
          </cell>
          <cell r="I66">
            <v>349000</v>
          </cell>
          <cell r="J66">
            <v>31410000</v>
          </cell>
          <cell r="K66">
            <v>349000</v>
          </cell>
          <cell r="L66">
            <v>31410000</v>
          </cell>
          <cell r="M66">
            <v>349000</v>
          </cell>
          <cell r="N66">
            <v>31410000</v>
          </cell>
          <cell r="O66">
            <v>349000</v>
          </cell>
          <cell r="P66">
            <v>31410000</v>
          </cell>
          <cell r="Q66">
            <v>349000</v>
          </cell>
          <cell r="R66">
            <v>31410000</v>
          </cell>
          <cell r="S66">
            <v>349000</v>
          </cell>
          <cell r="T66">
            <v>31410000</v>
          </cell>
          <cell r="U66">
            <v>349000</v>
          </cell>
          <cell r="V66">
            <v>31410000</v>
          </cell>
          <cell r="W66">
            <v>349000</v>
          </cell>
          <cell r="X66">
            <v>31410000</v>
          </cell>
          <cell r="Y66">
            <v>349000</v>
          </cell>
          <cell r="Z66">
            <v>31410000</v>
          </cell>
          <cell r="AA66">
            <v>349000</v>
          </cell>
          <cell r="AB66">
            <v>31410000</v>
          </cell>
          <cell r="AC66">
            <v>349000</v>
          </cell>
          <cell r="AE66" t="str">
            <v>Selling Price</v>
          </cell>
        </row>
        <row r="67">
          <cell r="C67" t="str">
            <v>Less: Dealer commission</v>
          </cell>
          <cell r="E67">
            <v>-6000</v>
          </cell>
          <cell r="F67">
            <v>-540000</v>
          </cell>
          <cell r="G67">
            <v>-6000</v>
          </cell>
          <cell r="H67">
            <v>-540000</v>
          </cell>
          <cell r="I67">
            <v>-6000</v>
          </cell>
          <cell r="J67">
            <v>-540000</v>
          </cell>
          <cell r="K67">
            <v>-6000</v>
          </cell>
          <cell r="L67">
            <v>-540000</v>
          </cell>
          <cell r="M67">
            <v>-6000</v>
          </cell>
          <cell r="N67">
            <v>-540000</v>
          </cell>
          <cell r="O67">
            <v>-6000</v>
          </cell>
          <cell r="P67">
            <v>-540000</v>
          </cell>
          <cell r="Q67">
            <v>-6000</v>
          </cell>
          <cell r="R67">
            <v>-540000</v>
          </cell>
          <cell r="S67">
            <v>-6000</v>
          </cell>
          <cell r="T67">
            <v>-540000</v>
          </cell>
          <cell r="U67">
            <v>-6000</v>
          </cell>
          <cell r="V67">
            <v>-540000</v>
          </cell>
          <cell r="W67">
            <v>-6000</v>
          </cell>
          <cell r="X67">
            <v>-540000</v>
          </cell>
          <cell r="Y67">
            <v>-6000</v>
          </cell>
          <cell r="Z67">
            <v>-540000</v>
          </cell>
          <cell r="AA67">
            <v>-6000</v>
          </cell>
          <cell r="AB67">
            <v>-540000</v>
          </cell>
          <cell r="AC67">
            <v>-6000</v>
          </cell>
          <cell r="AE67" t="str">
            <v>Less: Dealer commission</v>
          </cell>
        </row>
        <row r="68">
          <cell r="D68" t="str">
            <v xml:space="preserve">  Sales tax</v>
          </cell>
          <cell r="E68">
            <v>-45521.739130434784</v>
          </cell>
          <cell r="F68">
            <v>-4096956.5217391304</v>
          </cell>
          <cell r="G68">
            <v>-45521.739130434784</v>
          </cell>
          <cell r="H68">
            <v>-4096956.5217391304</v>
          </cell>
          <cell r="I68">
            <v>-45521.739130434784</v>
          </cell>
          <cell r="J68">
            <v>-4096956.5217391304</v>
          </cell>
          <cell r="K68">
            <v>-45521.739130434784</v>
          </cell>
          <cell r="L68">
            <v>-4096956.5217391304</v>
          </cell>
          <cell r="M68">
            <v>-45521.739130434784</v>
          </cell>
          <cell r="N68">
            <v>-4096956.5217391304</v>
          </cell>
          <cell r="O68">
            <v>-45521.739130434784</v>
          </cell>
          <cell r="P68">
            <v>-4096956.5217391304</v>
          </cell>
          <cell r="Q68">
            <v>-45521.739130434784</v>
          </cell>
          <cell r="R68">
            <v>-4096956.5217391304</v>
          </cell>
          <cell r="S68">
            <v>-45521.739130434784</v>
          </cell>
          <cell r="T68">
            <v>-4096956.5217391304</v>
          </cell>
          <cell r="U68">
            <v>-45521.739130434784</v>
          </cell>
          <cell r="V68">
            <v>-4096956.5217391304</v>
          </cell>
          <cell r="W68">
            <v>-45521.739130434784</v>
          </cell>
          <cell r="X68">
            <v>-4096956.5217391304</v>
          </cell>
          <cell r="Y68">
            <v>-45521.739130434784</v>
          </cell>
          <cell r="Z68">
            <v>-4096956.5217391304</v>
          </cell>
          <cell r="AA68">
            <v>-45521.739130434784</v>
          </cell>
          <cell r="AB68">
            <v>-4096956.5217391304</v>
          </cell>
          <cell r="AC68">
            <v>-45521.739130434784</v>
          </cell>
          <cell r="AF68" t="str">
            <v xml:space="preserve">  Sales tax</v>
          </cell>
        </row>
        <row r="69">
          <cell r="C69" t="str">
            <v>Net Sales</v>
          </cell>
          <cell r="E69">
            <v>297478.26086956519</v>
          </cell>
          <cell r="F69">
            <v>26773043.478260871</v>
          </cell>
          <cell r="G69">
            <v>297478.26086956519</v>
          </cell>
          <cell r="H69">
            <v>26773043.478260871</v>
          </cell>
          <cell r="I69">
            <v>297478.26086956519</v>
          </cell>
          <cell r="J69">
            <v>26773043.478260871</v>
          </cell>
          <cell r="K69">
            <v>297478.26086956519</v>
          </cell>
          <cell r="L69">
            <v>26773043.478260871</v>
          </cell>
          <cell r="M69">
            <v>297478.26086956519</v>
          </cell>
          <cell r="N69">
            <v>26773043.478260871</v>
          </cell>
          <cell r="O69">
            <v>297478.26086956519</v>
          </cell>
          <cell r="P69">
            <v>26773043.478260871</v>
          </cell>
          <cell r="Q69">
            <v>297478.26086956519</v>
          </cell>
          <cell r="R69">
            <v>26773043.478260871</v>
          </cell>
          <cell r="S69">
            <v>297478.26086956519</v>
          </cell>
          <cell r="T69">
            <v>26773043.478260871</v>
          </cell>
          <cell r="U69">
            <v>297478.26086956519</v>
          </cell>
          <cell r="V69">
            <v>26773043.478260871</v>
          </cell>
          <cell r="W69">
            <v>297478.26086956519</v>
          </cell>
          <cell r="X69">
            <v>26773043.478260871</v>
          </cell>
          <cell r="Y69">
            <v>297478.26086956519</v>
          </cell>
          <cell r="Z69">
            <v>26773043.478260871</v>
          </cell>
          <cell r="AA69">
            <v>297478.26086956519</v>
          </cell>
          <cell r="AB69">
            <v>26773043.478260871</v>
          </cell>
          <cell r="AC69">
            <v>297478.26086956519</v>
          </cell>
          <cell r="AE69" t="str">
            <v>Net Sales</v>
          </cell>
        </row>
        <row r="71">
          <cell r="C71" t="str">
            <v>Variable Cost of Sales</v>
          </cell>
          <cell r="AE71" t="str">
            <v>Variable Cost of Sales</v>
          </cell>
        </row>
        <row r="72">
          <cell r="D72" t="str">
            <v>CKD Cost</v>
          </cell>
          <cell r="E72">
            <v>185405.57509915665</v>
          </cell>
          <cell r="F72">
            <v>16686501.758924099</v>
          </cell>
          <cell r="G72">
            <v>185405.57509915665</v>
          </cell>
          <cell r="H72">
            <v>16686501.758924099</v>
          </cell>
          <cell r="I72">
            <v>185405.57509915665</v>
          </cell>
          <cell r="J72">
            <v>16686501.758924099</v>
          </cell>
          <cell r="K72">
            <v>185405.57509915665</v>
          </cell>
          <cell r="L72">
            <v>16686501.758924099</v>
          </cell>
          <cell r="M72">
            <v>185405.57509915665</v>
          </cell>
          <cell r="N72">
            <v>16686501.758924099</v>
          </cell>
          <cell r="O72">
            <v>185405.57509915665</v>
          </cell>
          <cell r="P72">
            <v>16686501.758924099</v>
          </cell>
          <cell r="Q72">
            <v>185405.57509915665</v>
          </cell>
          <cell r="R72">
            <v>16686501.758924099</v>
          </cell>
          <cell r="S72">
            <v>185405.57509915665</v>
          </cell>
          <cell r="T72">
            <v>16686501.758924099</v>
          </cell>
          <cell r="U72">
            <v>185405.57509915665</v>
          </cell>
          <cell r="V72">
            <v>16686501.758924099</v>
          </cell>
          <cell r="W72">
            <v>185405.57509915665</v>
          </cell>
          <cell r="X72">
            <v>16686501.758924099</v>
          </cell>
          <cell r="Y72">
            <v>185405.57509915665</v>
          </cell>
          <cell r="Z72">
            <v>16686501.758924099</v>
          </cell>
          <cell r="AA72">
            <v>185405.57509915665</v>
          </cell>
          <cell r="AB72">
            <v>16686501.758924099</v>
          </cell>
          <cell r="AC72">
            <v>185405.57509915665</v>
          </cell>
          <cell r="AD72">
            <v>274187.48166098294</v>
          </cell>
          <cell r="AF72" t="str">
            <v>CKD Cost</v>
          </cell>
        </row>
        <row r="73">
          <cell r="D73" t="str">
            <v>Vendor parts</v>
          </cell>
          <cell r="E73">
            <v>70231</v>
          </cell>
          <cell r="F73">
            <v>6320790</v>
          </cell>
          <cell r="G73">
            <v>70231</v>
          </cell>
          <cell r="H73">
            <v>6320790</v>
          </cell>
          <cell r="I73">
            <v>70231</v>
          </cell>
          <cell r="J73">
            <v>6320790</v>
          </cell>
          <cell r="K73">
            <v>70231</v>
          </cell>
          <cell r="L73">
            <v>6320790</v>
          </cell>
          <cell r="M73">
            <v>70231</v>
          </cell>
          <cell r="N73">
            <v>6320790</v>
          </cell>
          <cell r="O73">
            <v>70231</v>
          </cell>
          <cell r="P73">
            <v>6320790</v>
          </cell>
          <cell r="Q73">
            <v>70231</v>
          </cell>
          <cell r="R73">
            <v>6320790</v>
          </cell>
          <cell r="S73">
            <v>70231</v>
          </cell>
          <cell r="T73">
            <v>6320790</v>
          </cell>
          <cell r="U73">
            <v>70231</v>
          </cell>
          <cell r="V73">
            <v>6320790</v>
          </cell>
          <cell r="W73">
            <v>70231</v>
          </cell>
          <cell r="X73">
            <v>6320790</v>
          </cell>
          <cell r="Y73">
            <v>70231</v>
          </cell>
          <cell r="Z73">
            <v>6320790</v>
          </cell>
          <cell r="AA73">
            <v>70231</v>
          </cell>
          <cell r="AB73">
            <v>6320790</v>
          </cell>
          <cell r="AC73">
            <v>70231</v>
          </cell>
          <cell r="AF73" t="str">
            <v>Vendor parts</v>
          </cell>
        </row>
        <row r="74">
          <cell r="D74" t="str">
            <v>DMC Parts</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F74" t="str">
            <v>Nomi Parts</v>
          </cell>
        </row>
        <row r="75">
          <cell r="D75" t="str">
            <v>Paints &amp; Chemicals</v>
          </cell>
          <cell r="E75">
            <v>3341</v>
          </cell>
          <cell r="F75">
            <v>300690</v>
          </cell>
          <cell r="G75">
            <v>3341</v>
          </cell>
          <cell r="H75">
            <v>300690</v>
          </cell>
          <cell r="I75">
            <v>3341</v>
          </cell>
          <cell r="J75">
            <v>300690</v>
          </cell>
          <cell r="K75">
            <v>3341</v>
          </cell>
          <cell r="L75">
            <v>300690</v>
          </cell>
          <cell r="M75">
            <v>3341</v>
          </cell>
          <cell r="N75">
            <v>300690</v>
          </cell>
          <cell r="O75">
            <v>3341</v>
          </cell>
          <cell r="P75">
            <v>300690</v>
          </cell>
          <cell r="Q75">
            <v>3341</v>
          </cell>
          <cell r="R75">
            <v>300690</v>
          </cell>
          <cell r="S75">
            <v>3341</v>
          </cell>
          <cell r="T75">
            <v>300690</v>
          </cell>
          <cell r="U75">
            <v>3341</v>
          </cell>
          <cell r="V75">
            <v>300690</v>
          </cell>
          <cell r="W75">
            <v>3341</v>
          </cell>
          <cell r="X75">
            <v>300690</v>
          </cell>
          <cell r="Y75">
            <v>3341</v>
          </cell>
          <cell r="Z75">
            <v>300690</v>
          </cell>
          <cell r="AA75">
            <v>3341</v>
          </cell>
          <cell r="AB75">
            <v>300690</v>
          </cell>
          <cell r="AC75">
            <v>3341</v>
          </cell>
          <cell r="AF75" t="str">
            <v>Paints &amp; Chemicals</v>
          </cell>
        </row>
        <row r="76">
          <cell r="D76" t="str">
            <v>Consumables</v>
          </cell>
          <cell r="E76">
            <v>3304</v>
          </cell>
          <cell r="F76">
            <v>297360</v>
          </cell>
          <cell r="G76">
            <v>3304</v>
          </cell>
          <cell r="H76">
            <v>297360</v>
          </cell>
          <cell r="I76">
            <v>3304</v>
          </cell>
          <cell r="J76">
            <v>297360</v>
          </cell>
          <cell r="K76">
            <v>3304</v>
          </cell>
          <cell r="L76">
            <v>297360</v>
          </cell>
          <cell r="M76">
            <v>3304</v>
          </cell>
          <cell r="N76">
            <v>297360</v>
          </cell>
          <cell r="O76">
            <v>3304</v>
          </cell>
          <cell r="P76">
            <v>297360</v>
          </cell>
          <cell r="Q76">
            <v>3304</v>
          </cell>
          <cell r="R76">
            <v>297360</v>
          </cell>
          <cell r="S76">
            <v>3304</v>
          </cell>
          <cell r="T76">
            <v>297360</v>
          </cell>
          <cell r="U76">
            <v>3304</v>
          </cell>
          <cell r="V76">
            <v>297360</v>
          </cell>
          <cell r="W76">
            <v>3304</v>
          </cell>
          <cell r="X76">
            <v>297360</v>
          </cell>
          <cell r="Y76">
            <v>3304</v>
          </cell>
          <cell r="Z76">
            <v>297360</v>
          </cell>
          <cell r="AA76">
            <v>3304</v>
          </cell>
          <cell r="AB76">
            <v>297360</v>
          </cell>
          <cell r="AC76">
            <v>3304</v>
          </cell>
          <cell r="AF76" t="str">
            <v>Consumables</v>
          </cell>
        </row>
        <row r="77">
          <cell r="D77" t="str">
            <v>KD Parts</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F77" t="str">
            <v>KD Parts</v>
          </cell>
        </row>
        <row r="78">
          <cell r="D78" t="str">
            <v>Spare parts</v>
          </cell>
          <cell r="E78">
            <v>44</v>
          </cell>
          <cell r="F78">
            <v>3960</v>
          </cell>
          <cell r="G78">
            <v>44</v>
          </cell>
          <cell r="H78">
            <v>3960</v>
          </cell>
          <cell r="I78">
            <v>44</v>
          </cell>
          <cell r="J78">
            <v>3960</v>
          </cell>
          <cell r="K78">
            <v>44</v>
          </cell>
          <cell r="L78">
            <v>3960</v>
          </cell>
          <cell r="M78">
            <v>44</v>
          </cell>
          <cell r="N78">
            <v>3960</v>
          </cell>
          <cell r="O78">
            <v>44</v>
          </cell>
          <cell r="P78">
            <v>3960</v>
          </cell>
          <cell r="Q78">
            <v>44</v>
          </cell>
          <cell r="R78">
            <v>3960</v>
          </cell>
          <cell r="S78">
            <v>44</v>
          </cell>
          <cell r="T78">
            <v>3960</v>
          </cell>
          <cell r="U78">
            <v>44</v>
          </cell>
          <cell r="V78">
            <v>3960</v>
          </cell>
          <cell r="W78">
            <v>44</v>
          </cell>
          <cell r="X78">
            <v>3960</v>
          </cell>
          <cell r="Y78">
            <v>44</v>
          </cell>
          <cell r="Z78">
            <v>3960</v>
          </cell>
          <cell r="AA78">
            <v>44</v>
          </cell>
          <cell r="AB78">
            <v>3960</v>
          </cell>
          <cell r="AC78">
            <v>44</v>
          </cell>
          <cell r="AF78" t="str">
            <v>Spare parts</v>
          </cell>
        </row>
        <row r="79">
          <cell r="D79" t="str">
            <v>Utilites</v>
          </cell>
          <cell r="E79">
            <v>3875</v>
          </cell>
          <cell r="F79">
            <v>348750</v>
          </cell>
          <cell r="G79">
            <v>3875</v>
          </cell>
          <cell r="H79">
            <v>348750</v>
          </cell>
          <cell r="I79">
            <v>3875</v>
          </cell>
          <cell r="J79">
            <v>348750</v>
          </cell>
          <cell r="K79">
            <v>3875</v>
          </cell>
          <cell r="L79">
            <v>348750</v>
          </cell>
          <cell r="M79">
            <v>3875</v>
          </cell>
          <cell r="N79">
            <v>348750</v>
          </cell>
          <cell r="O79">
            <v>3875</v>
          </cell>
          <cell r="P79">
            <v>348750</v>
          </cell>
          <cell r="Q79">
            <v>3875</v>
          </cell>
          <cell r="R79">
            <v>348750</v>
          </cell>
          <cell r="S79">
            <v>3875</v>
          </cell>
          <cell r="T79">
            <v>348750</v>
          </cell>
          <cell r="U79">
            <v>3875</v>
          </cell>
          <cell r="V79">
            <v>348750</v>
          </cell>
          <cell r="W79">
            <v>3875</v>
          </cell>
          <cell r="X79">
            <v>348750</v>
          </cell>
          <cell r="Y79">
            <v>3875</v>
          </cell>
          <cell r="Z79">
            <v>348750</v>
          </cell>
          <cell r="AA79">
            <v>3875</v>
          </cell>
          <cell r="AB79">
            <v>348750</v>
          </cell>
          <cell r="AC79">
            <v>3875</v>
          </cell>
          <cell r="AF79" t="str">
            <v>Utilites</v>
          </cell>
        </row>
        <row r="80">
          <cell r="D80" t="str">
            <v>Royalty</v>
          </cell>
          <cell r="E80">
            <v>1894</v>
          </cell>
          <cell r="F80">
            <v>170460</v>
          </cell>
          <cell r="G80">
            <v>1894</v>
          </cell>
          <cell r="H80">
            <v>170460</v>
          </cell>
          <cell r="I80">
            <v>1894</v>
          </cell>
          <cell r="J80">
            <v>170460</v>
          </cell>
          <cell r="K80">
            <v>1894</v>
          </cell>
          <cell r="L80">
            <v>170460</v>
          </cell>
          <cell r="M80">
            <v>1894</v>
          </cell>
          <cell r="N80">
            <v>170460</v>
          </cell>
          <cell r="O80">
            <v>1894</v>
          </cell>
          <cell r="P80">
            <v>170460</v>
          </cell>
          <cell r="Q80">
            <v>1894</v>
          </cell>
          <cell r="R80">
            <v>170460</v>
          </cell>
          <cell r="S80">
            <v>1894</v>
          </cell>
          <cell r="T80">
            <v>170460</v>
          </cell>
          <cell r="U80">
            <v>1894</v>
          </cell>
          <cell r="V80">
            <v>170460</v>
          </cell>
          <cell r="W80">
            <v>1894</v>
          </cell>
          <cell r="X80">
            <v>170460</v>
          </cell>
          <cell r="Y80">
            <v>1894</v>
          </cell>
          <cell r="Z80">
            <v>170460</v>
          </cell>
          <cell r="AA80">
            <v>1894</v>
          </cell>
          <cell r="AB80">
            <v>170460</v>
          </cell>
          <cell r="AC80">
            <v>1894</v>
          </cell>
          <cell r="AF80" t="str">
            <v>Royalty</v>
          </cell>
        </row>
        <row r="82">
          <cell r="E82">
            <v>268094.57509915665</v>
          </cell>
          <cell r="F82">
            <v>24128511.758924097</v>
          </cell>
          <cell r="G82">
            <v>268094.57509915665</v>
          </cell>
          <cell r="H82">
            <v>24128511.758924097</v>
          </cell>
          <cell r="I82">
            <v>268094.57509915665</v>
          </cell>
          <cell r="J82">
            <v>24128511.758924097</v>
          </cell>
          <cell r="K82">
            <v>268094.57509915665</v>
          </cell>
          <cell r="L82">
            <v>24128511.758924097</v>
          </cell>
          <cell r="M82">
            <v>268094.57509915665</v>
          </cell>
          <cell r="N82">
            <v>24128511.758924097</v>
          </cell>
          <cell r="O82">
            <v>268094.57509915665</v>
          </cell>
          <cell r="P82">
            <v>24128511.758924097</v>
          </cell>
          <cell r="Q82">
            <v>268094.57509915665</v>
          </cell>
          <cell r="R82">
            <v>24128511.758924097</v>
          </cell>
          <cell r="S82">
            <v>268094.57509915665</v>
          </cell>
          <cell r="T82">
            <v>24128511.758924097</v>
          </cell>
          <cell r="U82">
            <v>268094.57509915665</v>
          </cell>
          <cell r="V82">
            <v>24128511.758924097</v>
          </cell>
          <cell r="W82">
            <v>268094.57509915665</v>
          </cell>
          <cell r="X82">
            <v>24128511.758924097</v>
          </cell>
          <cell r="Y82">
            <v>268094.57509915665</v>
          </cell>
          <cell r="Z82">
            <v>24128511.758924097</v>
          </cell>
          <cell r="AA82">
            <v>268094.57509915665</v>
          </cell>
          <cell r="AB82">
            <v>24128511.758924097</v>
          </cell>
          <cell r="AC82">
            <v>268094.57509915665</v>
          </cell>
        </row>
        <row r="83">
          <cell r="C83" t="str">
            <v>Contribution Margin</v>
          </cell>
          <cell r="E83">
            <v>29383.685770408541</v>
          </cell>
          <cell r="F83">
            <v>2644531.7193367742</v>
          </cell>
          <cell r="G83">
            <v>29383.685770408541</v>
          </cell>
          <cell r="H83">
            <v>2644531.7193367742</v>
          </cell>
          <cell r="I83">
            <v>29383.685770408541</v>
          </cell>
          <cell r="J83">
            <v>2644531.7193367742</v>
          </cell>
          <cell r="K83">
            <v>29383.685770408541</v>
          </cell>
          <cell r="L83">
            <v>2644531.7193367742</v>
          </cell>
          <cell r="M83">
            <v>29383.685770408541</v>
          </cell>
          <cell r="N83">
            <v>2644531.7193367742</v>
          </cell>
          <cell r="O83">
            <v>29383.685770408541</v>
          </cell>
          <cell r="P83">
            <v>2644531.7193367742</v>
          </cell>
          <cell r="Q83">
            <v>29383.685770408541</v>
          </cell>
          <cell r="R83">
            <v>2644531.7193367742</v>
          </cell>
          <cell r="S83">
            <v>29383.685770408541</v>
          </cell>
          <cell r="T83">
            <v>2644531.7193367742</v>
          </cell>
          <cell r="U83">
            <v>29383.685770408541</v>
          </cell>
          <cell r="V83">
            <v>2644531.7193367742</v>
          </cell>
          <cell r="W83">
            <v>29383.685770408541</v>
          </cell>
          <cell r="X83">
            <v>2644531.7193367742</v>
          </cell>
          <cell r="Y83">
            <v>29383.685770408541</v>
          </cell>
          <cell r="Z83">
            <v>2644531.7193367742</v>
          </cell>
          <cell r="AA83">
            <v>29383.685770408541</v>
          </cell>
          <cell r="AB83">
            <v>2644531.7193367742</v>
          </cell>
          <cell r="AC83">
            <v>29383.685770408541</v>
          </cell>
          <cell r="AE83" t="str">
            <v>Contribution Margin</v>
          </cell>
        </row>
        <row r="85">
          <cell r="C85" t="str">
            <v>Production cost</v>
          </cell>
          <cell r="AE85" t="str">
            <v>Production cost</v>
          </cell>
        </row>
        <row r="86">
          <cell r="D86" t="str">
            <v xml:space="preserve">Salaries &amp; Wages </v>
          </cell>
          <cell r="E86">
            <v>4619.3194081365082</v>
          </cell>
          <cell r="F86">
            <v>415738.74673228571</v>
          </cell>
          <cell r="G86">
            <v>4619.3194081365082</v>
          </cell>
          <cell r="H86">
            <v>415738.74673228571</v>
          </cell>
          <cell r="I86">
            <v>4619.3194081365082</v>
          </cell>
          <cell r="J86">
            <v>415738.74673228571</v>
          </cell>
          <cell r="K86">
            <v>4619.3194081365082</v>
          </cell>
          <cell r="L86">
            <v>415738.74673228571</v>
          </cell>
          <cell r="M86">
            <v>4619.3194081365082</v>
          </cell>
          <cell r="N86">
            <v>415738.74673228571</v>
          </cell>
          <cell r="O86">
            <v>4619.3194081365082</v>
          </cell>
          <cell r="P86">
            <v>415738.74673228571</v>
          </cell>
          <cell r="Q86">
            <v>3959.4166355455786</v>
          </cell>
          <cell r="R86">
            <v>356347.49719910207</v>
          </cell>
          <cell r="S86">
            <v>3959.4166355455786</v>
          </cell>
          <cell r="T86">
            <v>356347.49719910207</v>
          </cell>
          <cell r="U86">
            <v>3959.4166355455786</v>
          </cell>
          <cell r="V86">
            <v>356347.49719910207</v>
          </cell>
          <cell r="W86">
            <v>3959.4166355455786</v>
          </cell>
          <cell r="X86">
            <v>356347.49719910207</v>
          </cell>
          <cell r="Y86">
            <v>3959.4166355455786</v>
          </cell>
          <cell r="Z86">
            <v>356347.49719910207</v>
          </cell>
          <cell r="AA86">
            <v>3959.4166355455786</v>
          </cell>
          <cell r="AB86">
            <v>356347.49719910207</v>
          </cell>
          <cell r="AC86">
            <v>4289.3680218410445</v>
          </cell>
          <cell r="AF86" t="str">
            <v xml:space="preserve">Salaries &amp; Wages </v>
          </cell>
        </row>
        <row r="87">
          <cell r="D87" t="str">
            <v xml:space="preserve">Utilities </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F87" t="str">
            <v xml:space="preserve">Utilities </v>
          </cell>
        </row>
        <row r="88">
          <cell r="D88" t="str">
            <v>Depreciation</v>
          </cell>
          <cell r="E88">
            <v>19315.555555555558</v>
          </cell>
          <cell r="F88">
            <v>1738400.0000000002</v>
          </cell>
          <cell r="G88">
            <v>19315.555555555558</v>
          </cell>
          <cell r="H88">
            <v>1738400.0000000002</v>
          </cell>
          <cell r="I88">
            <v>19315.555555555558</v>
          </cell>
          <cell r="J88">
            <v>1738400.0000000002</v>
          </cell>
          <cell r="K88">
            <v>19315.555555555558</v>
          </cell>
          <cell r="L88">
            <v>1738400.0000000002</v>
          </cell>
          <cell r="M88">
            <v>19315.555555555558</v>
          </cell>
          <cell r="N88">
            <v>1738400.0000000002</v>
          </cell>
          <cell r="O88">
            <v>19315.555555555558</v>
          </cell>
          <cell r="P88">
            <v>1738400.0000000002</v>
          </cell>
          <cell r="Q88">
            <v>16556.190476190477</v>
          </cell>
          <cell r="R88">
            <v>1490057.142857143</v>
          </cell>
          <cell r="S88">
            <v>16556.190476190477</v>
          </cell>
          <cell r="T88">
            <v>1490057.142857143</v>
          </cell>
          <cell r="U88">
            <v>16556.190476190477</v>
          </cell>
          <cell r="V88">
            <v>1490057.142857143</v>
          </cell>
          <cell r="W88">
            <v>16556.190476190477</v>
          </cell>
          <cell r="X88">
            <v>1490057.142857143</v>
          </cell>
          <cell r="Y88">
            <v>16556.190476190477</v>
          </cell>
          <cell r="Z88">
            <v>1490057.142857143</v>
          </cell>
          <cell r="AA88">
            <v>16556.190476190477</v>
          </cell>
          <cell r="AB88">
            <v>1490057.142857143</v>
          </cell>
          <cell r="AC88">
            <v>17935.873015873021</v>
          </cell>
          <cell r="AF88" t="str">
            <v>Depreciation</v>
          </cell>
        </row>
        <row r="89">
          <cell r="D89" t="str">
            <v xml:space="preserve">Other Factory overhead </v>
          </cell>
          <cell r="E89">
            <v>2884.1866359118612</v>
          </cell>
          <cell r="F89">
            <v>259576.7972320675</v>
          </cell>
          <cell r="G89">
            <v>2884.1866359118612</v>
          </cell>
          <cell r="H89">
            <v>259576.7972320675</v>
          </cell>
          <cell r="I89">
            <v>2884.1866359118612</v>
          </cell>
          <cell r="J89">
            <v>259576.7972320675</v>
          </cell>
          <cell r="K89">
            <v>2884.1866359118612</v>
          </cell>
          <cell r="L89">
            <v>259576.7972320675</v>
          </cell>
          <cell r="M89">
            <v>2884.1866359118612</v>
          </cell>
          <cell r="N89">
            <v>259576.7972320675</v>
          </cell>
          <cell r="O89">
            <v>2884.1866359118612</v>
          </cell>
          <cell r="P89">
            <v>259576.7972320675</v>
          </cell>
          <cell r="Q89">
            <v>2472.1599736387384</v>
          </cell>
          <cell r="R89">
            <v>222494.39762748647</v>
          </cell>
          <cell r="S89">
            <v>2472.1599736387384</v>
          </cell>
          <cell r="T89">
            <v>222494.39762748647</v>
          </cell>
          <cell r="U89">
            <v>2472.1599736387384</v>
          </cell>
          <cell r="V89">
            <v>222494.39762748647</v>
          </cell>
          <cell r="W89">
            <v>2472.1599736387384</v>
          </cell>
          <cell r="X89">
            <v>222494.39762748647</v>
          </cell>
          <cell r="Y89">
            <v>2472.1599736387384</v>
          </cell>
          <cell r="Z89">
            <v>222494.39762748647</v>
          </cell>
          <cell r="AA89">
            <v>2472.1599736387384</v>
          </cell>
          <cell r="AB89">
            <v>222494.39762748647</v>
          </cell>
          <cell r="AC89">
            <v>2678.1733047752996</v>
          </cell>
          <cell r="AF89" t="str">
            <v xml:space="preserve">Other Factory overhead </v>
          </cell>
        </row>
        <row r="90">
          <cell r="D90" t="str">
            <v>Running Royalty</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F90" t="str">
            <v>Running Royalty</v>
          </cell>
        </row>
        <row r="91">
          <cell r="E91">
            <v>26819.061599603927</v>
          </cell>
          <cell r="F91">
            <v>2413715.5439643539</v>
          </cell>
          <cell r="G91">
            <v>26819.061599603927</v>
          </cell>
          <cell r="H91">
            <v>2413715.5439643539</v>
          </cell>
          <cell r="I91">
            <v>26819.061599603927</v>
          </cell>
          <cell r="J91">
            <v>2413715.5439643539</v>
          </cell>
          <cell r="K91">
            <v>26819.061599603927</v>
          </cell>
          <cell r="L91">
            <v>2413715.5439643539</v>
          </cell>
          <cell r="M91">
            <v>26819.061599603927</v>
          </cell>
          <cell r="N91">
            <v>2413715.5439643539</v>
          </cell>
          <cell r="O91">
            <v>26819.061599603927</v>
          </cell>
          <cell r="P91">
            <v>2413715.5439643539</v>
          </cell>
          <cell r="Q91">
            <v>22987.767085374795</v>
          </cell>
          <cell r="R91">
            <v>2068899.0376837314</v>
          </cell>
          <cell r="S91">
            <v>22987.767085374795</v>
          </cell>
          <cell r="T91">
            <v>2068899.0376837314</v>
          </cell>
          <cell r="U91">
            <v>22987.767085374795</v>
          </cell>
          <cell r="V91">
            <v>2068899.0376837314</v>
          </cell>
          <cell r="W91">
            <v>22987.767085374795</v>
          </cell>
          <cell r="X91">
            <v>2068899.0376837314</v>
          </cell>
          <cell r="Y91">
            <v>22987.767085374795</v>
          </cell>
          <cell r="Z91">
            <v>2068899.0376837314</v>
          </cell>
          <cell r="AA91">
            <v>22987.767085374795</v>
          </cell>
          <cell r="AB91">
            <v>2068899.0376837314</v>
          </cell>
          <cell r="AC91">
            <v>24903.414342489366</v>
          </cell>
        </row>
        <row r="92">
          <cell r="C92" t="str">
            <v>Gross Profit</v>
          </cell>
          <cell r="E92">
            <v>2564.6241708046146</v>
          </cell>
          <cell r="F92">
            <v>230816.17537242034</v>
          </cell>
          <cell r="G92">
            <v>2564.6241708046146</v>
          </cell>
          <cell r="H92">
            <v>230816.17537242034</v>
          </cell>
          <cell r="I92">
            <v>2564.6241708046146</v>
          </cell>
          <cell r="J92">
            <v>230816.17537242034</v>
          </cell>
          <cell r="K92">
            <v>2564.6241708046146</v>
          </cell>
          <cell r="L92">
            <v>230816.17537242034</v>
          </cell>
          <cell r="M92">
            <v>2564.6241708046146</v>
          </cell>
          <cell r="N92">
            <v>230816.17537242034</v>
          </cell>
          <cell r="O92">
            <v>2564.6241708046146</v>
          </cell>
          <cell r="P92">
            <v>230816.17537242034</v>
          </cell>
          <cell r="Q92">
            <v>6395.9186850337464</v>
          </cell>
          <cell r="R92">
            <v>575632.68165304279</v>
          </cell>
          <cell r="S92">
            <v>6395.9186850337464</v>
          </cell>
          <cell r="T92">
            <v>575632.68165304279</v>
          </cell>
          <cell r="U92">
            <v>6395.9186850337464</v>
          </cell>
          <cell r="V92">
            <v>575632.68165304279</v>
          </cell>
          <cell r="W92">
            <v>6395.9186850337464</v>
          </cell>
          <cell r="X92">
            <v>575632.68165304279</v>
          </cell>
          <cell r="Y92">
            <v>6395.9186850337464</v>
          </cell>
          <cell r="Z92">
            <v>575632.68165304279</v>
          </cell>
          <cell r="AA92">
            <v>6395.9186850337464</v>
          </cell>
          <cell r="AB92">
            <v>575632.68165304279</v>
          </cell>
          <cell r="AC92">
            <v>4480.271427919175</v>
          </cell>
          <cell r="AE92" t="str">
            <v>Gross Profit</v>
          </cell>
        </row>
        <row r="93">
          <cell r="E93">
            <v>0.86212154236343375</v>
          </cell>
          <cell r="F93">
            <v>0.86212154236345251</v>
          </cell>
          <cell r="G93">
            <v>0.86212154236343375</v>
          </cell>
          <cell r="H93">
            <v>0.86212154236345251</v>
          </cell>
          <cell r="I93">
            <v>0.86212154236343375</v>
          </cell>
          <cell r="J93">
            <v>0.86212154236345251</v>
          </cell>
          <cell r="K93">
            <v>0.86212154236343375</v>
          </cell>
          <cell r="L93">
            <v>0.86212154236345251</v>
          </cell>
          <cell r="M93">
            <v>0.86212154236343375</v>
          </cell>
          <cell r="N93">
            <v>0.86212154236345251</v>
          </cell>
          <cell r="O93">
            <v>0.86212154236343375</v>
          </cell>
          <cell r="P93">
            <v>0.86212154236345251</v>
          </cell>
          <cell r="Q93">
            <v>2.1500457432881639</v>
          </cell>
          <cell r="R93">
            <v>2.1500457432881848</v>
          </cell>
          <cell r="S93">
            <v>2.1500457432881639</v>
          </cell>
          <cell r="T93">
            <v>2.1500457432881848</v>
          </cell>
          <cell r="U93">
            <v>2.1500457432881639</v>
          </cell>
          <cell r="V93">
            <v>2.1500457432881848</v>
          </cell>
          <cell r="W93">
            <v>2.1500457432881639</v>
          </cell>
          <cell r="X93">
            <v>2.1500457432881848</v>
          </cell>
          <cell r="Y93">
            <v>2.1500457432881639</v>
          </cell>
          <cell r="Z93">
            <v>2.1500457432881848</v>
          </cell>
          <cell r="AA93">
            <v>2.1500457432881639</v>
          </cell>
          <cell r="AB93">
            <v>2.1500457432881848</v>
          </cell>
          <cell r="AC93">
            <v>1.5060836428257971</v>
          </cell>
        </row>
        <row r="94">
          <cell r="C94" t="str">
            <v>Other Expenses</v>
          </cell>
          <cell r="AE94" t="str">
            <v>Other Expenses</v>
          </cell>
        </row>
        <row r="95">
          <cell r="D95" t="str">
            <v>Selling Expenses</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F95" t="str">
            <v>Selling Expenses</v>
          </cell>
        </row>
        <row r="96">
          <cell r="D96" t="str">
            <v>Advertisement Expenses</v>
          </cell>
          <cell r="E96">
            <v>10890.595130119307</v>
          </cell>
          <cell r="F96">
            <v>980153.56171073765</v>
          </cell>
          <cell r="G96">
            <v>19074.844763831719</v>
          </cell>
          <cell r="H96">
            <v>1716736.0287448547</v>
          </cell>
          <cell r="I96">
            <v>586.91830042559138</v>
          </cell>
          <cell r="J96">
            <v>52822.647038303221</v>
          </cell>
          <cell r="K96">
            <v>2441.4170969092306</v>
          </cell>
          <cell r="L96">
            <v>219727.53872183076</v>
          </cell>
          <cell r="M96">
            <v>10786.498384911953</v>
          </cell>
          <cell r="N96">
            <v>970784.85464207572</v>
          </cell>
          <cell r="O96">
            <v>11537.251658504394</v>
          </cell>
          <cell r="P96">
            <v>1038352.6492653955</v>
          </cell>
          <cell r="Q96">
            <v>19357.842486060854</v>
          </cell>
          <cell r="R96">
            <v>1742205.8237454768</v>
          </cell>
          <cell r="S96">
            <v>138.66649345315798</v>
          </cell>
          <cell r="T96">
            <v>12479.984410784218</v>
          </cell>
          <cell r="U96">
            <v>138.66649345315798</v>
          </cell>
          <cell r="V96">
            <v>12479.984410784218</v>
          </cell>
          <cell r="W96">
            <v>15599.980513480272</v>
          </cell>
          <cell r="X96">
            <v>1403998.2462132245</v>
          </cell>
          <cell r="Y96">
            <v>9013.3220744552673</v>
          </cell>
          <cell r="Z96">
            <v>811198.98670097406</v>
          </cell>
          <cell r="AA96">
            <v>1525.3314279847375</v>
          </cell>
          <cell r="AB96">
            <v>137279.82851862637</v>
          </cell>
          <cell r="AC96">
            <v>8424.2779019658046</v>
          </cell>
        </row>
        <row r="97">
          <cell r="D97" t="str">
            <v>Administrative Expenses</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F97" t="str">
            <v>Administrative Expenses</v>
          </cell>
        </row>
        <row r="98">
          <cell r="D98" t="str">
            <v>Depreciation (Admin. &amp; Selling )</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F98" t="str">
            <v>Depreciation (Admin. &amp; Selling )</v>
          </cell>
        </row>
        <row r="99">
          <cell r="D99" t="str">
            <v>Financial Charges -Capital Exp.</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F99" t="str">
            <v>Financial Charges -Capital Exp.</v>
          </cell>
        </row>
        <row r="100">
          <cell r="D100" t="str">
            <v>Financial  Charges -Working Capital</v>
          </cell>
          <cell r="E100">
            <v>201.57918431275289</v>
          </cell>
          <cell r="F100">
            <v>18142.126588147759</v>
          </cell>
          <cell r="G100">
            <v>178.4251077933327</v>
          </cell>
          <cell r="H100">
            <v>16058.259701399944</v>
          </cell>
          <cell r="I100">
            <v>175.55668509273093</v>
          </cell>
          <cell r="J100">
            <v>15800.101658345784</v>
          </cell>
          <cell r="K100">
            <v>160.53201526974851</v>
          </cell>
          <cell r="L100">
            <v>14447.881374277365</v>
          </cell>
          <cell r="M100">
            <v>214.5866255466828</v>
          </cell>
          <cell r="N100">
            <v>19312.796299201451</v>
          </cell>
          <cell r="O100">
            <v>207.35917650875876</v>
          </cell>
          <cell r="P100">
            <v>18662.32588578829</v>
          </cell>
          <cell r="Q100">
            <v>157.4713934840606</v>
          </cell>
          <cell r="R100">
            <v>14172.425413565454</v>
          </cell>
          <cell r="S100">
            <v>198.17331480982742</v>
          </cell>
          <cell r="T100">
            <v>17835.598332884467</v>
          </cell>
          <cell r="U100">
            <v>184.65378229632779</v>
          </cell>
          <cell r="V100">
            <v>16618.8404066695</v>
          </cell>
          <cell r="W100">
            <v>192.32717619631876</v>
          </cell>
          <cell r="X100">
            <v>17309.445857668688</v>
          </cell>
          <cell r="Y100">
            <v>193.74054120384864</v>
          </cell>
          <cell r="Z100">
            <v>17436.648708346376</v>
          </cell>
          <cell r="AA100">
            <v>186.90086739142365</v>
          </cell>
          <cell r="AB100">
            <v>16821.078065228128</v>
          </cell>
          <cell r="AC100">
            <v>187.60882249215112</v>
          </cell>
          <cell r="AF100" t="str">
            <v>Financial  Charges -Working Capital</v>
          </cell>
        </row>
        <row r="101">
          <cell r="D101" t="str">
            <v>Other Expenses (Charity &amp; Donation)</v>
          </cell>
          <cell r="E101">
            <v>139.98554466163398</v>
          </cell>
          <cell r="F101">
            <v>12598.699019547059</v>
          </cell>
          <cell r="G101">
            <v>123.90632485648104</v>
          </cell>
          <cell r="H101">
            <v>11151.569237083293</v>
          </cell>
          <cell r="I101">
            <v>121.91436464772984</v>
          </cell>
          <cell r="J101">
            <v>10972.292818295686</v>
          </cell>
          <cell r="K101">
            <v>111.48056615954759</v>
          </cell>
          <cell r="L101">
            <v>10033.250954359284</v>
          </cell>
          <cell r="M101">
            <v>149.01848996297417</v>
          </cell>
          <cell r="N101">
            <v>13411.664096667675</v>
          </cell>
          <cell r="O101">
            <v>143.99942813108245</v>
          </cell>
          <cell r="P101">
            <v>12959.948531797421</v>
          </cell>
          <cell r="Q101">
            <v>109.35513436393099</v>
          </cell>
          <cell r="R101">
            <v>9841.962092753789</v>
          </cell>
          <cell r="S101">
            <v>137.6203575068246</v>
          </cell>
          <cell r="T101">
            <v>12385.832175614214</v>
          </cell>
          <cell r="U101">
            <v>128.23179326133877</v>
          </cell>
          <cell r="V101">
            <v>11540.861393520488</v>
          </cell>
          <cell r="W101">
            <v>133.56053902522137</v>
          </cell>
          <cell r="X101">
            <v>12020.448512269924</v>
          </cell>
          <cell r="Y101">
            <v>134.54204250267267</v>
          </cell>
          <cell r="Z101">
            <v>12108.78382524054</v>
          </cell>
          <cell r="AA101">
            <v>129.79226902182199</v>
          </cell>
          <cell r="AB101">
            <v>11681.304211963979</v>
          </cell>
          <cell r="AC101">
            <v>130.2839045084383</v>
          </cell>
          <cell r="AF101" t="str">
            <v>Other Expenses (Charity &amp; Donation)</v>
          </cell>
        </row>
        <row r="102">
          <cell r="D102" t="str">
            <v>Other Expenses ( W.P.P.F.)</v>
          </cell>
          <cell r="E102">
            <v>-99.685419286180618</v>
          </cell>
          <cell r="F102">
            <v>-8971.6877357562553</v>
          </cell>
          <cell r="G102">
            <v>-516.01336466537521</v>
          </cell>
          <cell r="H102">
            <v>-46441.202819883765</v>
          </cell>
          <cell r="I102">
            <v>429.23507108313538</v>
          </cell>
          <cell r="J102">
            <v>38631.156397482184</v>
          </cell>
          <cell r="K102">
            <v>335.74469975652045</v>
          </cell>
          <cell r="L102">
            <v>30217.022978086839</v>
          </cell>
          <cell r="M102">
            <v>-83.654529301236565</v>
          </cell>
          <cell r="N102">
            <v>-7528.9076371112906</v>
          </cell>
          <cell r="O102">
            <v>-121.56749282883391</v>
          </cell>
          <cell r="P102">
            <v>-10941.074354595052</v>
          </cell>
          <cell r="Q102">
            <v>-311.31446684236766</v>
          </cell>
          <cell r="R102">
            <v>-28018.302015813089</v>
          </cell>
          <cell r="S102">
            <v>675.13296289914501</v>
          </cell>
          <cell r="T102">
            <v>60761.966660923048</v>
          </cell>
          <cell r="U102">
            <v>676.31298309356544</v>
          </cell>
          <cell r="V102">
            <v>60868.168478420892</v>
          </cell>
          <cell r="W102">
            <v>-120.78534224496495</v>
          </cell>
          <cell r="X102">
            <v>-10870.680802046845</v>
          </cell>
          <cell r="Y102">
            <v>218.37700984244069</v>
          </cell>
          <cell r="Z102">
            <v>19653.93088581966</v>
          </cell>
          <cell r="AA102">
            <v>604.68828019460864</v>
          </cell>
          <cell r="AB102">
            <v>54421.945217514774</v>
          </cell>
          <cell r="AC102">
            <v>140.53919930837142</v>
          </cell>
          <cell r="AF102" t="str">
            <v>Other Expenses ( W.P.P.F.)</v>
          </cell>
        </row>
        <row r="103">
          <cell r="D103" t="str">
            <v>Workers Welfare Fund</v>
          </cell>
          <cell r="E103">
            <v>-37.880459328748636</v>
          </cell>
          <cell r="F103">
            <v>-3409.2413395873773</v>
          </cell>
          <cell r="G103">
            <v>-196.08507857284258</v>
          </cell>
          <cell r="H103">
            <v>-17647.657071555834</v>
          </cell>
          <cell r="I103">
            <v>163.10932701159146</v>
          </cell>
          <cell r="J103">
            <v>14679.839431043232</v>
          </cell>
          <cell r="K103">
            <v>127.58298590747775</v>
          </cell>
          <cell r="L103">
            <v>11482.468731672998</v>
          </cell>
          <cell r="M103">
            <v>-31.788721134469881</v>
          </cell>
          <cell r="N103">
            <v>-2860.9849021022892</v>
          </cell>
          <cell r="O103">
            <v>-46.195647274956897</v>
          </cell>
          <cell r="P103">
            <v>-4157.608254746121</v>
          </cell>
          <cell r="Q103">
            <v>-118.29949740009971</v>
          </cell>
          <cell r="R103">
            <v>-10646.954766008974</v>
          </cell>
          <cell r="S103">
            <v>256.55052590167514</v>
          </cell>
          <cell r="T103">
            <v>23089.547331150763</v>
          </cell>
          <cell r="U103">
            <v>256.99893357555482</v>
          </cell>
          <cell r="V103">
            <v>23129.904021799932</v>
          </cell>
          <cell r="W103">
            <v>-45.898430053086649</v>
          </cell>
          <cell r="X103">
            <v>-4130.8587047777983</v>
          </cell>
          <cell r="Y103">
            <v>82.983263740127455</v>
          </cell>
          <cell r="Z103">
            <v>7468.4937366114709</v>
          </cell>
          <cell r="AA103">
            <v>229.78154647395132</v>
          </cell>
          <cell r="AB103">
            <v>20680.339182655618</v>
          </cell>
          <cell r="AC103">
            <v>53.404895737181128</v>
          </cell>
          <cell r="AF103" t="str">
            <v>Workers Welfare Fund</v>
          </cell>
        </row>
        <row r="104">
          <cell r="E104">
            <v>11094.593980478767</v>
          </cell>
          <cell r="F104">
            <v>998513.4582430888</v>
          </cell>
          <cell r="G104">
            <v>18665.077753243317</v>
          </cell>
          <cell r="H104">
            <v>1679856.9977918982</v>
          </cell>
          <cell r="I104">
            <v>1476.7337482607788</v>
          </cell>
          <cell r="J104">
            <v>132906.03734347009</v>
          </cell>
          <cell r="K104">
            <v>3176.7573640025248</v>
          </cell>
          <cell r="L104">
            <v>285908.16276022722</v>
          </cell>
          <cell r="M104">
            <v>11034.660249985904</v>
          </cell>
          <cell r="N104">
            <v>993119.42249873129</v>
          </cell>
          <cell r="O104">
            <v>11720.847123040445</v>
          </cell>
          <cell r="P104">
            <v>1054876.2410736401</v>
          </cell>
          <cell r="Q104">
            <v>19195.055049666378</v>
          </cell>
          <cell r="R104">
            <v>1727554.9544699739</v>
          </cell>
          <cell r="S104">
            <v>1406.1436545706304</v>
          </cell>
          <cell r="T104">
            <v>126552.92891135672</v>
          </cell>
          <cell r="U104">
            <v>1384.863985679945</v>
          </cell>
          <cell r="V104">
            <v>124637.75871119503</v>
          </cell>
          <cell r="W104">
            <v>15759.184456403762</v>
          </cell>
          <cell r="X104">
            <v>1418326.6010763384</v>
          </cell>
          <cell r="Y104">
            <v>9642.9649317443564</v>
          </cell>
          <cell r="Z104">
            <v>867866.8438569922</v>
          </cell>
          <cell r="AA104">
            <v>2676.4943910665434</v>
          </cell>
          <cell r="AB104">
            <v>240884.49519598886</v>
          </cell>
          <cell r="AC104">
            <v>8936.1147240119481</v>
          </cell>
        </row>
        <row r="105">
          <cell r="D105" t="str">
            <v>Operating Profit</v>
          </cell>
          <cell r="E105">
            <v>-8529.9698096741522</v>
          </cell>
          <cell r="F105">
            <v>-767697.28287066845</v>
          </cell>
          <cell r="G105">
            <v>-16100.453582438702</v>
          </cell>
          <cell r="H105">
            <v>-1449040.8224194779</v>
          </cell>
          <cell r="I105">
            <v>1087.8904225438357</v>
          </cell>
          <cell r="J105">
            <v>97910.138028950256</v>
          </cell>
          <cell r="K105">
            <v>-612.13319319791026</v>
          </cell>
          <cell r="L105">
            <v>-55091.987387806876</v>
          </cell>
          <cell r="M105">
            <v>-8470.0360791812891</v>
          </cell>
          <cell r="N105">
            <v>-762303.24712631095</v>
          </cell>
          <cell r="O105">
            <v>-9156.2229522358302</v>
          </cell>
          <cell r="P105">
            <v>-824060.06570121972</v>
          </cell>
          <cell r="Q105">
            <v>-12799.136364632632</v>
          </cell>
          <cell r="R105">
            <v>-1151922.2728169311</v>
          </cell>
          <cell r="S105">
            <v>4989.7750304631163</v>
          </cell>
          <cell r="T105">
            <v>449079.75274168607</v>
          </cell>
          <cell r="U105">
            <v>5011.054699353801</v>
          </cell>
          <cell r="V105">
            <v>450994.92294184776</v>
          </cell>
          <cell r="W105">
            <v>-9363.2657713700155</v>
          </cell>
          <cell r="X105">
            <v>-842693.91942329565</v>
          </cell>
          <cell r="Y105">
            <v>-3247.0462467106099</v>
          </cell>
          <cell r="Z105">
            <v>-292234.16220394941</v>
          </cell>
          <cell r="AA105">
            <v>3719.4242939672031</v>
          </cell>
          <cell r="AB105">
            <v>334748.18645705393</v>
          </cell>
          <cell r="AC105">
            <v>-4455.843296092773</v>
          </cell>
          <cell r="AF105" t="str">
            <v>Operating Profit</v>
          </cell>
        </row>
        <row r="107">
          <cell r="C107" t="str">
            <v>Other Income</v>
          </cell>
          <cell r="AE107" t="str">
            <v>Other Income</v>
          </cell>
        </row>
        <row r="108">
          <cell r="D108" t="str">
            <v>H.D</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F108" t="str">
            <v>H.D</v>
          </cell>
        </row>
        <row r="109">
          <cell r="D109" t="str">
            <v>Others</v>
          </cell>
          <cell r="E109">
            <v>3111.1111111111113</v>
          </cell>
          <cell r="F109">
            <v>280000</v>
          </cell>
          <cell r="G109">
            <v>3111.1111111111113</v>
          </cell>
          <cell r="H109">
            <v>280000</v>
          </cell>
          <cell r="I109">
            <v>3111.1111111111113</v>
          </cell>
          <cell r="J109">
            <v>280000</v>
          </cell>
          <cell r="K109">
            <v>3111.1111111111113</v>
          </cell>
          <cell r="L109">
            <v>280000</v>
          </cell>
          <cell r="M109">
            <v>3111.1111111111113</v>
          </cell>
          <cell r="N109">
            <v>280000</v>
          </cell>
          <cell r="O109">
            <v>3111.1111111111113</v>
          </cell>
          <cell r="P109">
            <v>280000</v>
          </cell>
          <cell r="Q109">
            <v>2666.666666666667</v>
          </cell>
          <cell r="R109">
            <v>240000.00000000003</v>
          </cell>
          <cell r="S109">
            <v>2666.666666666667</v>
          </cell>
          <cell r="T109">
            <v>240000.00000000003</v>
          </cell>
          <cell r="U109">
            <v>2666.666666666667</v>
          </cell>
          <cell r="V109">
            <v>240000.00000000003</v>
          </cell>
          <cell r="W109">
            <v>2666.666666666667</v>
          </cell>
          <cell r="X109">
            <v>240000.00000000003</v>
          </cell>
          <cell r="Y109">
            <v>2666.666666666667</v>
          </cell>
          <cell r="Z109">
            <v>240000.00000000003</v>
          </cell>
          <cell r="AA109">
            <v>2666.666666666667</v>
          </cell>
          <cell r="AB109">
            <v>240000.00000000003</v>
          </cell>
          <cell r="AC109">
            <v>2888.8888888888887</v>
          </cell>
          <cell r="AF109" t="str">
            <v>Others</v>
          </cell>
        </row>
        <row r="110">
          <cell r="E110">
            <v>3111.1111111111113</v>
          </cell>
          <cell r="F110">
            <v>280000</v>
          </cell>
          <cell r="G110">
            <v>3111.1111111111113</v>
          </cell>
          <cell r="H110">
            <v>280000</v>
          </cell>
          <cell r="I110">
            <v>3111.1111111111113</v>
          </cell>
          <cell r="J110">
            <v>280000</v>
          </cell>
          <cell r="K110">
            <v>3111.1111111111113</v>
          </cell>
          <cell r="L110">
            <v>280000</v>
          </cell>
          <cell r="M110">
            <v>3111.1111111111113</v>
          </cell>
          <cell r="N110">
            <v>280000</v>
          </cell>
          <cell r="O110">
            <v>3111.1111111111113</v>
          </cell>
          <cell r="P110">
            <v>280000</v>
          </cell>
          <cell r="Q110">
            <v>2666.666666666667</v>
          </cell>
          <cell r="R110">
            <v>240000.00000000003</v>
          </cell>
          <cell r="S110">
            <v>2666.666666666667</v>
          </cell>
          <cell r="T110">
            <v>240000.00000000003</v>
          </cell>
          <cell r="U110">
            <v>2666.666666666667</v>
          </cell>
          <cell r="V110">
            <v>240000.00000000003</v>
          </cell>
          <cell r="W110">
            <v>2666.666666666667</v>
          </cell>
          <cell r="X110">
            <v>240000.00000000003</v>
          </cell>
          <cell r="Y110">
            <v>2666.666666666667</v>
          </cell>
          <cell r="Z110">
            <v>240000.00000000003</v>
          </cell>
          <cell r="AA110">
            <v>2666.666666666667</v>
          </cell>
          <cell r="AB110">
            <v>240000.00000000003</v>
          </cell>
          <cell r="AC110">
            <v>2888.8888888888887</v>
          </cell>
        </row>
        <row r="112">
          <cell r="C112" t="str">
            <v>Profit before tax</v>
          </cell>
          <cell r="E112">
            <v>-5418.8586985630409</v>
          </cell>
          <cell r="F112">
            <v>-487697.28287066845</v>
          </cell>
          <cell r="G112">
            <v>-12989.342471327591</v>
          </cell>
          <cell r="H112">
            <v>-1169040.8224194779</v>
          </cell>
          <cell r="I112">
            <v>4199.0015336549468</v>
          </cell>
          <cell r="J112">
            <v>377910.13802895026</v>
          </cell>
          <cell r="K112">
            <v>2498.9779179132011</v>
          </cell>
          <cell r="L112">
            <v>224908.01261219312</v>
          </cell>
          <cell r="M112">
            <v>-5358.9249680701778</v>
          </cell>
          <cell r="N112">
            <v>-482303.24712631095</v>
          </cell>
          <cell r="O112">
            <v>-6045.1118411247189</v>
          </cell>
          <cell r="P112">
            <v>-544060.06570121972</v>
          </cell>
          <cell r="Q112">
            <v>-10132.469697965964</v>
          </cell>
          <cell r="R112">
            <v>-911922.27281693113</v>
          </cell>
          <cell r="S112">
            <v>7656.4416971297833</v>
          </cell>
          <cell r="T112">
            <v>689079.75274168607</v>
          </cell>
          <cell r="U112">
            <v>7677.7213660204679</v>
          </cell>
          <cell r="V112">
            <v>690994.92294184782</v>
          </cell>
          <cell r="W112">
            <v>-6696.5991047033485</v>
          </cell>
          <cell r="X112">
            <v>-602693.91942329565</v>
          </cell>
          <cell r="Y112">
            <v>-580.37958004394295</v>
          </cell>
          <cell r="Z112">
            <v>-52234.162203949381</v>
          </cell>
          <cell r="AA112">
            <v>6386.0909606338701</v>
          </cell>
          <cell r="AB112">
            <v>574748.18645705399</v>
          </cell>
          <cell r="AC112">
            <v>-1566.9544072038843</v>
          </cell>
          <cell r="AE112" t="str">
            <v>Profit before tax</v>
          </cell>
        </row>
        <row r="114">
          <cell r="C114" t="str">
            <v>Taxation</v>
          </cell>
          <cell r="AE114" t="str">
            <v>Taxation</v>
          </cell>
        </row>
        <row r="115">
          <cell r="D115" t="str">
            <v>Current</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F115" t="str">
            <v>Current</v>
          </cell>
        </row>
        <row r="116">
          <cell r="D116" t="str">
            <v>Deferred</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F116" t="str">
            <v>Deferred</v>
          </cell>
        </row>
        <row r="117">
          <cell r="E117">
            <v>0</v>
          </cell>
          <cell r="G117">
            <v>0</v>
          </cell>
          <cell r="I117">
            <v>0</v>
          </cell>
          <cell r="K117">
            <v>0</v>
          </cell>
          <cell r="M117">
            <v>0</v>
          </cell>
          <cell r="O117">
            <v>0</v>
          </cell>
          <cell r="Q117">
            <v>0</v>
          </cell>
          <cell r="S117">
            <v>0</v>
          </cell>
          <cell r="U117">
            <v>0</v>
          </cell>
          <cell r="W117">
            <v>0</v>
          </cell>
          <cell r="Y117">
            <v>0</v>
          </cell>
          <cell r="AA117">
            <v>0</v>
          </cell>
          <cell r="AB117">
            <v>0</v>
          </cell>
          <cell r="AC117">
            <v>0</v>
          </cell>
        </row>
        <row r="118">
          <cell r="C118" t="str">
            <v>Net Profit after taxation</v>
          </cell>
          <cell r="E118">
            <v>-5418.8586985630409</v>
          </cell>
          <cell r="F118">
            <v>-487697.28287066845</v>
          </cell>
          <cell r="G118">
            <v>-12989.342471327591</v>
          </cell>
          <cell r="H118">
            <v>-1169040.8224194779</v>
          </cell>
          <cell r="I118">
            <v>4199.0015336549468</v>
          </cell>
          <cell r="J118">
            <v>377910.13802895026</v>
          </cell>
          <cell r="K118">
            <v>2498.9779179132011</v>
          </cell>
          <cell r="L118">
            <v>224908.01261219312</v>
          </cell>
          <cell r="M118">
            <v>-5358.9249680701778</v>
          </cell>
          <cell r="N118">
            <v>-482303.24712631095</v>
          </cell>
          <cell r="O118">
            <v>-6045.1118411247189</v>
          </cell>
          <cell r="P118">
            <v>-544060.06570121972</v>
          </cell>
          <cell r="Q118">
            <v>-10132.469697965964</v>
          </cell>
          <cell r="R118">
            <v>-911922.27281693113</v>
          </cell>
          <cell r="S118">
            <v>7656.4416971297833</v>
          </cell>
          <cell r="T118">
            <v>689079.75274168607</v>
          </cell>
          <cell r="U118">
            <v>7677.7213660204679</v>
          </cell>
          <cell r="V118">
            <v>690994.92294184782</v>
          </cell>
          <cell r="W118">
            <v>-6696.5991047033485</v>
          </cell>
          <cell r="X118">
            <v>-602693.91942329565</v>
          </cell>
          <cell r="Y118">
            <v>-580.37958004394295</v>
          </cell>
          <cell r="Z118">
            <v>-52234.162203949381</v>
          </cell>
          <cell r="AA118">
            <v>6386.0909606338701</v>
          </cell>
          <cell r="AB118">
            <v>574748.18645705399</v>
          </cell>
          <cell r="AC118">
            <v>-1566.9544072038843</v>
          </cell>
          <cell r="AE118" t="str">
            <v>Net Profit after taxation</v>
          </cell>
        </row>
        <row r="120">
          <cell r="AC120" t="str">
            <v>CL CNG</v>
          </cell>
        </row>
        <row r="121">
          <cell r="E121">
            <v>548</v>
          </cell>
          <cell r="G121">
            <v>579</v>
          </cell>
          <cell r="I121">
            <v>610</v>
          </cell>
          <cell r="K121">
            <v>641</v>
          </cell>
          <cell r="M121">
            <v>672</v>
          </cell>
          <cell r="O121">
            <v>703</v>
          </cell>
          <cell r="Q121">
            <v>734</v>
          </cell>
          <cell r="S121">
            <v>765</v>
          </cell>
          <cell r="U121">
            <v>796</v>
          </cell>
          <cell r="W121">
            <v>827</v>
          </cell>
          <cell r="Y121">
            <v>858</v>
          </cell>
          <cell r="AA121">
            <v>889</v>
          </cell>
          <cell r="AC121" t="str">
            <v>Yearly</v>
          </cell>
        </row>
        <row r="122">
          <cell r="D122" t="str">
            <v>CL CNG</v>
          </cell>
          <cell r="E122" t="str">
            <v>Per Unit</v>
          </cell>
          <cell r="F122" t="str">
            <v>Total</v>
          </cell>
          <cell r="G122" t="str">
            <v>Per Unit</v>
          </cell>
          <cell r="H122" t="str">
            <v>Total</v>
          </cell>
          <cell r="I122" t="str">
            <v>Per Unit</v>
          </cell>
          <cell r="J122" t="str">
            <v>Total</v>
          </cell>
          <cell r="K122" t="str">
            <v>Per Unit</v>
          </cell>
          <cell r="L122" t="str">
            <v>Total</v>
          </cell>
          <cell r="M122" t="str">
            <v>Per Unit</v>
          </cell>
          <cell r="N122" t="str">
            <v>Total</v>
          </cell>
          <cell r="O122" t="str">
            <v>Per Unit</v>
          </cell>
          <cell r="P122" t="str">
            <v>Total</v>
          </cell>
          <cell r="Q122" t="str">
            <v>Per Unit</v>
          </cell>
          <cell r="R122" t="str">
            <v>Total</v>
          </cell>
          <cell r="S122" t="str">
            <v>Per Unit</v>
          </cell>
          <cell r="T122" t="str">
            <v>Total</v>
          </cell>
          <cell r="U122" t="str">
            <v>Per Unit</v>
          </cell>
          <cell r="V122" t="str">
            <v>Total</v>
          </cell>
          <cell r="W122" t="str">
            <v>Per Unit</v>
          </cell>
          <cell r="X122" t="str">
            <v>Total</v>
          </cell>
          <cell r="Y122" t="str">
            <v>Per Unit</v>
          </cell>
          <cell r="Z122" t="str">
            <v>Total</v>
          </cell>
          <cell r="AA122" t="str">
            <v>Per Unit</v>
          </cell>
          <cell r="AB122" t="str">
            <v>Total</v>
          </cell>
          <cell r="AC122" t="str">
            <v>Average</v>
          </cell>
          <cell r="AD122">
            <v>0</v>
          </cell>
          <cell r="AF122" t="str">
            <v>CG</v>
          </cell>
        </row>
        <row r="124">
          <cell r="C124" t="str">
            <v>Sales Units</v>
          </cell>
          <cell r="E124">
            <v>1</v>
          </cell>
          <cell r="F124">
            <v>0</v>
          </cell>
          <cell r="G124">
            <v>1</v>
          </cell>
          <cell r="H124">
            <v>0</v>
          </cell>
          <cell r="I124">
            <v>1</v>
          </cell>
          <cell r="J124">
            <v>0</v>
          </cell>
          <cell r="K124">
            <v>1</v>
          </cell>
          <cell r="L124">
            <v>0</v>
          </cell>
          <cell r="M124">
            <v>1</v>
          </cell>
          <cell r="N124">
            <v>0</v>
          </cell>
          <cell r="O124">
            <v>1</v>
          </cell>
          <cell r="P124">
            <v>0</v>
          </cell>
          <cell r="Q124">
            <v>1</v>
          </cell>
          <cell r="R124">
            <v>15</v>
          </cell>
          <cell r="S124">
            <v>1</v>
          </cell>
          <cell r="T124">
            <v>15</v>
          </cell>
          <cell r="U124">
            <v>1</v>
          </cell>
          <cell r="V124">
            <v>15</v>
          </cell>
          <cell r="W124">
            <v>1</v>
          </cell>
          <cell r="X124">
            <v>15</v>
          </cell>
          <cell r="Y124">
            <v>1</v>
          </cell>
          <cell r="Z124">
            <v>15</v>
          </cell>
          <cell r="AA124">
            <v>1</v>
          </cell>
          <cell r="AB124">
            <v>15</v>
          </cell>
          <cell r="AC124">
            <v>90</v>
          </cell>
          <cell r="AD124">
            <v>0</v>
          </cell>
          <cell r="AE124">
            <v>90</v>
          </cell>
          <cell r="AF124" t="str">
            <v>Sales Units</v>
          </cell>
        </row>
        <row r="126">
          <cell r="C126" t="str">
            <v>Selling Price</v>
          </cell>
          <cell r="E126">
            <v>379000</v>
          </cell>
          <cell r="F126">
            <v>0</v>
          </cell>
          <cell r="G126">
            <v>379000</v>
          </cell>
          <cell r="H126">
            <v>0</v>
          </cell>
          <cell r="I126">
            <v>379000</v>
          </cell>
          <cell r="J126">
            <v>0</v>
          </cell>
          <cell r="K126">
            <v>379000</v>
          </cell>
          <cell r="L126">
            <v>0</v>
          </cell>
          <cell r="M126">
            <v>379000</v>
          </cell>
          <cell r="N126">
            <v>0</v>
          </cell>
          <cell r="O126">
            <v>379000</v>
          </cell>
          <cell r="P126">
            <v>0</v>
          </cell>
          <cell r="Q126">
            <v>379000</v>
          </cell>
          <cell r="R126">
            <v>5685000</v>
          </cell>
          <cell r="S126">
            <v>379000</v>
          </cell>
          <cell r="T126">
            <v>5685000</v>
          </cell>
          <cell r="U126">
            <v>379000</v>
          </cell>
          <cell r="V126">
            <v>5685000</v>
          </cell>
          <cell r="W126">
            <v>379000</v>
          </cell>
          <cell r="X126">
            <v>5685000</v>
          </cell>
          <cell r="Y126">
            <v>379000</v>
          </cell>
          <cell r="Z126">
            <v>5685000</v>
          </cell>
          <cell r="AA126">
            <v>379000</v>
          </cell>
          <cell r="AB126">
            <v>5685000</v>
          </cell>
          <cell r="AC126">
            <v>379000</v>
          </cell>
          <cell r="AD126" t="e">
            <v>#DIV/0!</v>
          </cell>
          <cell r="AE126">
            <v>379000</v>
          </cell>
          <cell r="AF126" t="str">
            <v>Selling Price</v>
          </cell>
        </row>
        <row r="127">
          <cell r="C127" t="str">
            <v>Less: Dealer commission</v>
          </cell>
          <cell r="E127">
            <v>-6000</v>
          </cell>
          <cell r="F127">
            <v>0</v>
          </cell>
          <cell r="G127">
            <v>-6000</v>
          </cell>
          <cell r="H127">
            <v>0</v>
          </cell>
          <cell r="I127">
            <v>-6000</v>
          </cell>
          <cell r="J127">
            <v>0</v>
          </cell>
          <cell r="K127">
            <v>-6000</v>
          </cell>
          <cell r="L127">
            <v>0</v>
          </cell>
          <cell r="M127">
            <v>-6000</v>
          </cell>
          <cell r="N127">
            <v>0</v>
          </cell>
          <cell r="O127">
            <v>-6000</v>
          </cell>
          <cell r="P127">
            <v>0</v>
          </cell>
          <cell r="Q127">
            <v>-6000</v>
          </cell>
          <cell r="R127">
            <v>-90000</v>
          </cell>
          <cell r="S127">
            <v>-6000</v>
          </cell>
          <cell r="T127">
            <v>-90000</v>
          </cell>
          <cell r="U127">
            <v>-6000</v>
          </cell>
          <cell r="V127">
            <v>-90000</v>
          </cell>
          <cell r="W127">
            <v>-6000</v>
          </cell>
          <cell r="X127">
            <v>-90000</v>
          </cell>
          <cell r="Y127">
            <v>-6000</v>
          </cell>
          <cell r="Z127">
            <v>-90000</v>
          </cell>
          <cell r="AA127">
            <v>-6000</v>
          </cell>
          <cell r="AB127">
            <v>-90000</v>
          </cell>
          <cell r="AC127">
            <v>-6000</v>
          </cell>
          <cell r="AD127" t="e">
            <v>#DIV/0!</v>
          </cell>
          <cell r="AE127">
            <v>-6000</v>
          </cell>
          <cell r="AF127" t="str">
            <v>Less: Dealer commission</v>
          </cell>
        </row>
        <row r="128">
          <cell r="D128" t="str">
            <v xml:space="preserve">  Sales tax</v>
          </cell>
          <cell r="E128">
            <v>-49434.782608695656</v>
          </cell>
          <cell r="F128">
            <v>0</v>
          </cell>
          <cell r="G128">
            <v>-49434.782608695656</v>
          </cell>
          <cell r="H128">
            <v>0</v>
          </cell>
          <cell r="I128">
            <v>-49434.782608695656</v>
          </cell>
          <cell r="J128">
            <v>0</v>
          </cell>
          <cell r="K128">
            <v>-49434.782608695656</v>
          </cell>
          <cell r="L128">
            <v>0</v>
          </cell>
          <cell r="M128">
            <v>-49434.782608695656</v>
          </cell>
          <cell r="N128">
            <v>0</v>
          </cell>
          <cell r="O128">
            <v>-49434.782608695656</v>
          </cell>
          <cell r="P128">
            <v>0</v>
          </cell>
          <cell r="Q128">
            <v>-49434.782608695656</v>
          </cell>
          <cell r="R128">
            <v>-741521.73913043481</v>
          </cell>
          <cell r="S128">
            <v>-49434.782608695656</v>
          </cell>
          <cell r="T128">
            <v>-741521.73913043481</v>
          </cell>
          <cell r="U128">
            <v>-49434.782608695656</v>
          </cell>
          <cell r="V128">
            <v>-741521.73913043481</v>
          </cell>
          <cell r="W128">
            <v>-49434.782608695656</v>
          </cell>
          <cell r="X128">
            <v>-741521.73913043481</v>
          </cell>
          <cell r="Y128">
            <v>-49434.782608695656</v>
          </cell>
          <cell r="Z128">
            <v>-741521.73913043481</v>
          </cell>
          <cell r="AA128">
            <v>-49434.782608695656</v>
          </cell>
          <cell r="AB128">
            <v>-741521.73913043481</v>
          </cell>
          <cell r="AC128">
            <v>-49434.782608695648</v>
          </cell>
          <cell r="AD128" t="e">
            <v>#DIV/0!</v>
          </cell>
          <cell r="AE128">
            <v>-49434.782608695648</v>
          </cell>
          <cell r="AG128" t="str">
            <v xml:space="preserve">  Sales tax</v>
          </cell>
        </row>
        <row r="129">
          <cell r="C129" t="str">
            <v>Net Sales</v>
          </cell>
          <cell r="E129">
            <v>323565.21739130432</v>
          </cell>
          <cell r="F129">
            <v>0</v>
          </cell>
          <cell r="G129">
            <v>323565.21739130432</v>
          </cell>
          <cell r="H129">
            <v>0</v>
          </cell>
          <cell r="I129">
            <v>323565.21739130432</v>
          </cell>
          <cell r="J129">
            <v>0</v>
          </cell>
          <cell r="K129">
            <v>323565.21739130432</v>
          </cell>
          <cell r="L129">
            <v>0</v>
          </cell>
          <cell r="M129">
            <v>323565.21739130432</v>
          </cell>
          <cell r="N129">
            <v>0</v>
          </cell>
          <cell r="O129">
            <v>323565.21739130432</v>
          </cell>
          <cell r="P129">
            <v>0</v>
          </cell>
          <cell r="Q129">
            <v>323565.21739130432</v>
          </cell>
          <cell r="R129">
            <v>4853478.2608695654</v>
          </cell>
          <cell r="S129">
            <v>323565.21739130432</v>
          </cell>
          <cell r="T129">
            <v>4853478.2608695654</v>
          </cell>
          <cell r="U129">
            <v>323565.21739130432</v>
          </cell>
          <cell r="V129">
            <v>4853478.2608695654</v>
          </cell>
          <cell r="W129">
            <v>323565.21739130432</v>
          </cell>
          <cell r="X129">
            <v>4853478.2608695654</v>
          </cell>
          <cell r="Y129">
            <v>323565.21739130432</v>
          </cell>
          <cell r="Z129">
            <v>4853478.2608695654</v>
          </cell>
          <cell r="AA129">
            <v>323565.21739130432</v>
          </cell>
          <cell r="AB129">
            <v>4853478.2608695654</v>
          </cell>
          <cell r="AC129">
            <v>323565.21739130432</v>
          </cell>
          <cell r="AD129" t="e">
            <v>#DIV/0!</v>
          </cell>
          <cell r="AE129">
            <v>323565.21739130438</v>
          </cell>
          <cell r="AF129" t="str">
            <v>Net Sales</v>
          </cell>
        </row>
        <row r="131">
          <cell r="C131" t="str">
            <v>Variable Cost of Sales</v>
          </cell>
          <cell r="AF131" t="str">
            <v>Variable Cost of Sales</v>
          </cell>
        </row>
        <row r="132">
          <cell r="D132" t="str">
            <v>CKD Cost</v>
          </cell>
          <cell r="E132">
            <v>185405.57509915665</v>
          </cell>
          <cell r="F132">
            <v>0</v>
          </cell>
          <cell r="G132">
            <v>185405.57509915665</v>
          </cell>
          <cell r="H132">
            <v>0</v>
          </cell>
          <cell r="I132">
            <v>185405.57509915665</v>
          </cell>
          <cell r="J132">
            <v>0</v>
          </cell>
          <cell r="K132">
            <v>185405.57509915665</v>
          </cell>
          <cell r="L132">
            <v>0</v>
          </cell>
          <cell r="M132">
            <v>185405.57509915665</v>
          </cell>
          <cell r="N132">
            <v>0</v>
          </cell>
          <cell r="O132">
            <v>185405.57509915665</v>
          </cell>
          <cell r="P132">
            <v>0</v>
          </cell>
          <cell r="Q132">
            <v>185405.57509915665</v>
          </cell>
          <cell r="R132">
            <v>2781083.6264873496</v>
          </cell>
          <cell r="S132">
            <v>185405.57509915665</v>
          </cell>
          <cell r="T132">
            <v>2781083.6264873496</v>
          </cell>
          <cell r="U132">
            <v>185405.57509915665</v>
          </cell>
          <cell r="V132">
            <v>2781083.6264873496</v>
          </cell>
          <cell r="W132">
            <v>185405.57509915665</v>
          </cell>
          <cell r="X132">
            <v>2781083.6264873496</v>
          </cell>
          <cell r="Y132">
            <v>185405.57509915665</v>
          </cell>
          <cell r="Z132">
            <v>2781083.6264873496</v>
          </cell>
          <cell r="AA132">
            <v>185405.57509915665</v>
          </cell>
          <cell r="AB132">
            <v>2781083.6264873496</v>
          </cell>
          <cell r="AC132">
            <v>185405.57509915665</v>
          </cell>
          <cell r="AD132" t="e">
            <v>#DIV/0!</v>
          </cell>
          <cell r="AE132">
            <v>185405.57509915665</v>
          </cell>
          <cell r="AG132" t="str">
            <v>CKD Cost</v>
          </cell>
        </row>
        <row r="133">
          <cell r="D133" t="str">
            <v>Vendor parts</v>
          </cell>
          <cell r="E133">
            <v>92231</v>
          </cell>
          <cell r="F133">
            <v>0</v>
          </cell>
          <cell r="G133">
            <v>92231</v>
          </cell>
          <cell r="H133">
            <v>0</v>
          </cell>
          <cell r="I133">
            <v>92231</v>
          </cell>
          <cell r="J133">
            <v>0</v>
          </cell>
          <cell r="K133">
            <v>92231</v>
          </cell>
          <cell r="L133">
            <v>0</v>
          </cell>
          <cell r="M133">
            <v>92231</v>
          </cell>
          <cell r="N133">
            <v>0</v>
          </cell>
          <cell r="O133">
            <v>92231</v>
          </cell>
          <cell r="P133">
            <v>0</v>
          </cell>
          <cell r="Q133">
            <v>92231</v>
          </cell>
          <cell r="R133">
            <v>1383465</v>
          </cell>
          <cell r="S133">
            <v>92231</v>
          </cell>
          <cell r="T133">
            <v>1383465</v>
          </cell>
          <cell r="U133">
            <v>92231</v>
          </cell>
          <cell r="V133">
            <v>1383465</v>
          </cell>
          <cell r="W133">
            <v>92231</v>
          </cell>
          <cell r="X133">
            <v>1383465</v>
          </cell>
          <cell r="Y133">
            <v>92231</v>
          </cell>
          <cell r="Z133">
            <v>1383465</v>
          </cell>
          <cell r="AA133">
            <v>92231</v>
          </cell>
          <cell r="AB133">
            <v>1383465</v>
          </cell>
          <cell r="AC133">
            <v>92231</v>
          </cell>
          <cell r="AD133" t="e">
            <v>#DIV/0!</v>
          </cell>
          <cell r="AE133">
            <v>92231</v>
          </cell>
          <cell r="AG133" t="str">
            <v>Vendor parts</v>
          </cell>
        </row>
        <row r="134">
          <cell r="D134" t="str">
            <v>DMC Parts</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t="e">
            <v>#DIV/0!</v>
          </cell>
          <cell r="AE134">
            <v>0</v>
          </cell>
          <cell r="AG134" t="str">
            <v>Nomi Parts</v>
          </cell>
        </row>
        <row r="135">
          <cell r="D135" t="str">
            <v>Paints &amp; Chemicals</v>
          </cell>
          <cell r="E135">
            <v>3341</v>
          </cell>
          <cell r="F135">
            <v>0</v>
          </cell>
          <cell r="G135">
            <v>3341</v>
          </cell>
          <cell r="H135">
            <v>0</v>
          </cell>
          <cell r="I135">
            <v>3341</v>
          </cell>
          <cell r="J135">
            <v>0</v>
          </cell>
          <cell r="K135">
            <v>3341</v>
          </cell>
          <cell r="L135">
            <v>0</v>
          </cell>
          <cell r="M135">
            <v>3341</v>
          </cell>
          <cell r="N135">
            <v>0</v>
          </cell>
          <cell r="O135">
            <v>3341</v>
          </cell>
          <cell r="P135">
            <v>0</v>
          </cell>
          <cell r="Q135">
            <v>3341</v>
          </cell>
          <cell r="R135">
            <v>50115</v>
          </cell>
          <cell r="S135">
            <v>3341</v>
          </cell>
          <cell r="T135">
            <v>50115</v>
          </cell>
          <cell r="U135">
            <v>3341</v>
          </cell>
          <cell r="V135">
            <v>50115</v>
          </cell>
          <cell r="W135">
            <v>3341</v>
          </cell>
          <cell r="X135">
            <v>50115</v>
          </cell>
          <cell r="Y135">
            <v>3341</v>
          </cell>
          <cell r="Z135">
            <v>50115</v>
          </cell>
          <cell r="AA135">
            <v>3341</v>
          </cell>
          <cell r="AB135">
            <v>50115</v>
          </cell>
          <cell r="AC135">
            <v>3341</v>
          </cell>
          <cell r="AD135" t="e">
            <v>#DIV/0!</v>
          </cell>
          <cell r="AE135">
            <v>3341</v>
          </cell>
          <cell r="AG135" t="str">
            <v>Paints &amp; Chemicals</v>
          </cell>
        </row>
        <row r="136">
          <cell r="D136" t="str">
            <v>Consumables</v>
          </cell>
          <cell r="E136">
            <v>3304</v>
          </cell>
          <cell r="F136">
            <v>0</v>
          </cell>
          <cell r="G136">
            <v>3304</v>
          </cell>
          <cell r="H136">
            <v>0</v>
          </cell>
          <cell r="I136">
            <v>3304</v>
          </cell>
          <cell r="J136">
            <v>0</v>
          </cell>
          <cell r="K136">
            <v>3304</v>
          </cell>
          <cell r="L136">
            <v>0</v>
          </cell>
          <cell r="M136">
            <v>3304</v>
          </cell>
          <cell r="N136">
            <v>0</v>
          </cell>
          <cell r="O136">
            <v>3304</v>
          </cell>
          <cell r="P136">
            <v>0</v>
          </cell>
          <cell r="Q136">
            <v>3304</v>
          </cell>
          <cell r="R136">
            <v>49560</v>
          </cell>
          <cell r="S136">
            <v>3304</v>
          </cell>
          <cell r="T136">
            <v>49560</v>
          </cell>
          <cell r="U136">
            <v>3304</v>
          </cell>
          <cell r="V136">
            <v>49560</v>
          </cell>
          <cell r="W136">
            <v>3304</v>
          </cell>
          <cell r="X136">
            <v>49560</v>
          </cell>
          <cell r="Y136">
            <v>3304</v>
          </cell>
          <cell r="Z136">
            <v>49560</v>
          </cell>
          <cell r="AA136">
            <v>3304</v>
          </cell>
          <cell r="AB136">
            <v>49560</v>
          </cell>
          <cell r="AC136">
            <v>3304</v>
          </cell>
          <cell r="AD136" t="e">
            <v>#DIV/0!</v>
          </cell>
          <cell r="AE136">
            <v>3304</v>
          </cell>
          <cell r="AG136" t="str">
            <v>Consumables</v>
          </cell>
        </row>
        <row r="137">
          <cell r="D137" t="str">
            <v>KD Parts</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t="e">
            <v>#DIV/0!</v>
          </cell>
          <cell r="AE137">
            <v>0</v>
          </cell>
          <cell r="AG137" t="str">
            <v>KD Parts</v>
          </cell>
        </row>
        <row r="138">
          <cell r="D138" t="str">
            <v>Spare parts</v>
          </cell>
          <cell r="E138">
            <v>44</v>
          </cell>
          <cell r="F138">
            <v>0</v>
          </cell>
          <cell r="G138">
            <v>44</v>
          </cell>
          <cell r="H138">
            <v>0</v>
          </cell>
          <cell r="I138">
            <v>44</v>
          </cell>
          <cell r="J138">
            <v>0</v>
          </cell>
          <cell r="K138">
            <v>44</v>
          </cell>
          <cell r="L138">
            <v>0</v>
          </cell>
          <cell r="M138">
            <v>44</v>
          </cell>
          <cell r="N138">
            <v>0</v>
          </cell>
          <cell r="O138">
            <v>44</v>
          </cell>
          <cell r="P138">
            <v>0</v>
          </cell>
          <cell r="Q138">
            <v>44</v>
          </cell>
          <cell r="R138">
            <v>660</v>
          </cell>
          <cell r="S138">
            <v>44</v>
          </cell>
          <cell r="T138">
            <v>660</v>
          </cell>
          <cell r="U138">
            <v>44</v>
          </cell>
          <cell r="V138">
            <v>660</v>
          </cell>
          <cell r="W138">
            <v>44</v>
          </cell>
          <cell r="X138">
            <v>660</v>
          </cell>
          <cell r="Y138">
            <v>44</v>
          </cell>
          <cell r="Z138">
            <v>660</v>
          </cell>
          <cell r="AA138">
            <v>44</v>
          </cell>
          <cell r="AB138">
            <v>660</v>
          </cell>
          <cell r="AC138">
            <v>44</v>
          </cell>
          <cell r="AD138" t="e">
            <v>#DIV/0!</v>
          </cell>
          <cell r="AE138">
            <v>44</v>
          </cell>
          <cell r="AG138" t="str">
            <v>Spare parts</v>
          </cell>
        </row>
        <row r="139">
          <cell r="D139" t="str">
            <v>Utilities</v>
          </cell>
          <cell r="E139">
            <v>3875</v>
          </cell>
          <cell r="F139">
            <v>0</v>
          </cell>
          <cell r="G139">
            <v>3875</v>
          </cell>
          <cell r="H139">
            <v>0</v>
          </cell>
          <cell r="I139">
            <v>3875</v>
          </cell>
          <cell r="J139">
            <v>0</v>
          </cell>
          <cell r="K139">
            <v>3875</v>
          </cell>
          <cell r="L139">
            <v>0</v>
          </cell>
          <cell r="M139">
            <v>3875</v>
          </cell>
          <cell r="N139">
            <v>0</v>
          </cell>
          <cell r="O139">
            <v>3875</v>
          </cell>
          <cell r="P139">
            <v>0</v>
          </cell>
          <cell r="Q139">
            <v>3875</v>
          </cell>
          <cell r="R139">
            <v>58125</v>
          </cell>
          <cell r="S139">
            <v>3875</v>
          </cell>
          <cell r="T139">
            <v>58125</v>
          </cell>
          <cell r="U139">
            <v>3875</v>
          </cell>
          <cell r="V139">
            <v>58125</v>
          </cell>
          <cell r="W139">
            <v>3875</v>
          </cell>
          <cell r="X139">
            <v>58125</v>
          </cell>
          <cell r="Y139">
            <v>3875</v>
          </cell>
          <cell r="Z139">
            <v>58125</v>
          </cell>
          <cell r="AA139">
            <v>3875</v>
          </cell>
          <cell r="AB139">
            <v>58125</v>
          </cell>
          <cell r="AC139">
            <v>3875</v>
          </cell>
          <cell r="AD139" t="e">
            <v>#DIV/0!</v>
          </cell>
          <cell r="AE139">
            <v>3875</v>
          </cell>
          <cell r="AG139" t="str">
            <v>Utilities</v>
          </cell>
        </row>
        <row r="140">
          <cell r="D140" t="str">
            <v>Royalty</v>
          </cell>
          <cell r="E140">
            <v>1894</v>
          </cell>
          <cell r="F140">
            <v>0</v>
          </cell>
          <cell r="G140">
            <v>1894</v>
          </cell>
          <cell r="H140">
            <v>0</v>
          </cell>
          <cell r="I140">
            <v>1894</v>
          </cell>
          <cell r="J140">
            <v>0</v>
          </cell>
          <cell r="K140">
            <v>1894</v>
          </cell>
          <cell r="L140">
            <v>0</v>
          </cell>
          <cell r="M140">
            <v>1894</v>
          </cell>
          <cell r="N140">
            <v>0</v>
          </cell>
          <cell r="O140">
            <v>1894</v>
          </cell>
          <cell r="P140">
            <v>0</v>
          </cell>
          <cell r="Q140">
            <v>1894</v>
          </cell>
          <cell r="R140">
            <v>28410</v>
          </cell>
          <cell r="S140">
            <v>1894</v>
          </cell>
          <cell r="T140">
            <v>28410</v>
          </cell>
          <cell r="U140">
            <v>1894</v>
          </cell>
          <cell r="V140">
            <v>28410</v>
          </cell>
          <cell r="W140">
            <v>1894</v>
          </cell>
          <cell r="X140">
            <v>28410</v>
          </cell>
          <cell r="Y140">
            <v>1894</v>
          </cell>
          <cell r="Z140">
            <v>28410</v>
          </cell>
          <cell r="AA140">
            <v>1894</v>
          </cell>
          <cell r="AB140">
            <v>28410</v>
          </cell>
          <cell r="AC140">
            <v>1894</v>
          </cell>
          <cell r="AD140" t="e">
            <v>#DIV/0!</v>
          </cell>
          <cell r="AE140">
            <v>1894</v>
          </cell>
          <cell r="AG140" t="str">
            <v>Royalty</v>
          </cell>
        </row>
        <row r="141">
          <cell r="AD141" t="e">
            <v>#DIV/0!</v>
          </cell>
          <cell r="AE141">
            <v>0</v>
          </cell>
        </row>
        <row r="142">
          <cell r="E142">
            <v>290094.57509915665</v>
          </cell>
          <cell r="F142">
            <v>0</v>
          </cell>
          <cell r="G142">
            <v>290094.57509915665</v>
          </cell>
          <cell r="H142">
            <v>0</v>
          </cell>
          <cell r="I142">
            <v>290094.57509915665</v>
          </cell>
          <cell r="J142">
            <v>0</v>
          </cell>
          <cell r="K142">
            <v>290094.57509915665</v>
          </cell>
          <cell r="L142">
            <v>0</v>
          </cell>
          <cell r="M142">
            <v>290094.57509915665</v>
          </cell>
          <cell r="N142">
            <v>0</v>
          </cell>
          <cell r="O142">
            <v>290094.57509915665</v>
          </cell>
          <cell r="P142">
            <v>0</v>
          </cell>
          <cell r="Q142">
            <v>290094.57509915665</v>
          </cell>
          <cell r="R142">
            <v>4351418.6264873501</v>
          </cell>
          <cell r="S142">
            <v>290094.57509915665</v>
          </cell>
          <cell r="T142">
            <v>4351418.6264873501</v>
          </cell>
          <cell r="U142">
            <v>290094.57509915665</v>
          </cell>
          <cell r="V142">
            <v>4351418.6264873501</v>
          </cell>
          <cell r="W142">
            <v>290094.57509915665</v>
          </cell>
          <cell r="X142">
            <v>4351418.6264873501</v>
          </cell>
          <cell r="Y142">
            <v>290094.57509915665</v>
          </cell>
          <cell r="Z142">
            <v>4351418.6264873501</v>
          </cell>
          <cell r="AA142">
            <v>290094.57509915665</v>
          </cell>
          <cell r="AB142">
            <v>4351418.6264873501</v>
          </cell>
          <cell r="AC142">
            <v>290094.57509915665</v>
          </cell>
          <cell r="AD142" t="e">
            <v>#DIV/0!</v>
          </cell>
          <cell r="AE142">
            <v>290094.5750991567</v>
          </cell>
        </row>
        <row r="143">
          <cell r="C143" t="str">
            <v>Contribution Margin</v>
          </cell>
          <cell r="E143">
            <v>33470.642292147677</v>
          </cell>
          <cell r="F143">
            <v>0</v>
          </cell>
          <cell r="G143">
            <v>33470.642292147677</v>
          </cell>
          <cell r="H143">
            <v>0</v>
          </cell>
          <cell r="I143">
            <v>33470.642292147677</v>
          </cell>
          <cell r="J143">
            <v>0</v>
          </cell>
          <cell r="K143">
            <v>33470.642292147677</v>
          </cell>
          <cell r="L143">
            <v>0</v>
          </cell>
          <cell r="M143">
            <v>33470.642292147677</v>
          </cell>
          <cell r="N143">
            <v>0</v>
          </cell>
          <cell r="O143">
            <v>33470.642292147677</v>
          </cell>
          <cell r="P143">
            <v>0</v>
          </cell>
          <cell r="Q143">
            <v>33470.642292147677</v>
          </cell>
          <cell r="R143">
            <v>502059.63438221533</v>
          </cell>
          <cell r="S143">
            <v>33470.642292147677</v>
          </cell>
          <cell r="T143">
            <v>502059.63438221533</v>
          </cell>
          <cell r="U143">
            <v>33470.642292147677</v>
          </cell>
          <cell r="V143">
            <v>502059.63438221533</v>
          </cell>
          <cell r="W143">
            <v>33470.642292147677</v>
          </cell>
          <cell r="X143">
            <v>502059.63438221533</v>
          </cell>
          <cell r="Y143">
            <v>33470.642292147677</v>
          </cell>
          <cell r="Z143">
            <v>502059.63438221533</v>
          </cell>
          <cell r="AA143">
            <v>33470.642292147677</v>
          </cell>
          <cell r="AB143">
            <v>502059.63438221533</v>
          </cell>
          <cell r="AC143">
            <v>33470.642292147677</v>
          </cell>
          <cell r="AD143" t="e">
            <v>#DIV/0!</v>
          </cell>
          <cell r="AE143">
            <v>33470.642292147691</v>
          </cell>
          <cell r="AF143" t="str">
            <v>Contribution Margin</v>
          </cell>
        </row>
        <row r="145">
          <cell r="C145" t="str">
            <v>Production cost</v>
          </cell>
          <cell r="AF145" t="str">
            <v>Production cost</v>
          </cell>
        </row>
        <row r="146">
          <cell r="D146" t="str">
            <v xml:space="preserve">Salaries &amp; Wages </v>
          </cell>
          <cell r="E146">
            <v>4619.3194081365082</v>
          </cell>
          <cell r="F146">
            <v>0</v>
          </cell>
          <cell r="G146">
            <v>4619.3194081365082</v>
          </cell>
          <cell r="H146">
            <v>0</v>
          </cell>
          <cell r="I146">
            <v>4619.3194081365082</v>
          </cell>
          <cell r="J146">
            <v>0</v>
          </cell>
          <cell r="K146">
            <v>4619.3194081365082</v>
          </cell>
          <cell r="L146">
            <v>0</v>
          </cell>
          <cell r="M146">
            <v>4619.3194081365082</v>
          </cell>
          <cell r="N146">
            <v>0</v>
          </cell>
          <cell r="O146">
            <v>4619.3194081365082</v>
          </cell>
          <cell r="P146">
            <v>0</v>
          </cell>
          <cell r="Q146">
            <v>3959.4166355455786</v>
          </cell>
          <cell r="R146">
            <v>59391.249533183676</v>
          </cell>
          <cell r="S146">
            <v>3959.4166355455786</v>
          </cell>
          <cell r="T146">
            <v>59391.249533183676</v>
          </cell>
          <cell r="U146">
            <v>3959.4166355455786</v>
          </cell>
          <cell r="V146">
            <v>59391.249533183676</v>
          </cell>
          <cell r="W146">
            <v>3959.4166355455786</v>
          </cell>
          <cell r="X146">
            <v>59391.249533183676</v>
          </cell>
          <cell r="Y146">
            <v>3959.4166355455786</v>
          </cell>
          <cell r="Z146">
            <v>59391.249533183676</v>
          </cell>
          <cell r="AA146">
            <v>3959.4166355455786</v>
          </cell>
          <cell r="AB146">
            <v>59391.249533183676</v>
          </cell>
          <cell r="AC146">
            <v>3959.4166355455786</v>
          </cell>
          <cell r="AD146" t="e">
            <v>#DIV/0!</v>
          </cell>
          <cell r="AE146">
            <v>3959.4166355455786</v>
          </cell>
          <cell r="AG146" t="str">
            <v xml:space="preserve">Salaries &amp; Wages </v>
          </cell>
        </row>
        <row r="147">
          <cell r="D147" t="str">
            <v xml:space="preserve">Utilities </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t="e">
            <v>#DIV/0!</v>
          </cell>
          <cell r="AE147">
            <v>0</v>
          </cell>
          <cell r="AG147" t="str">
            <v xml:space="preserve">Utilities </v>
          </cell>
        </row>
        <row r="148">
          <cell r="D148" t="str">
            <v>Depreciation</v>
          </cell>
          <cell r="E148">
            <v>19315.555555555558</v>
          </cell>
          <cell r="F148">
            <v>0</v>
          </cell>
          <cell r="G148">
            <v>19315.555555555558</v>
          </cell>
          <cell r="H148">
            <v>0</v>
          </cell>
          <cell r="I148">
            <v>19315.555555555558</v>
          </cell>
          <cell r="J148">
            <v>0</v>
          </cell>
          <cell r="K148">
            <v>19315.555555555558</v>
          </cell>
          <cell r="L148">
            <v>0</v>
          </cell>
          <cell r="M148">
            <v>19315.555555555558</v>
          </cell>
          <cell r="N148">
            <v>0</v>
          </cell>
          <cell r="O148">
            <v>19315.555555555558</v>
          </cell>
          <cell r="P148">
            <v>0</v>
          </cell>
          <cell r="Q148">
            <v>16556.190476190477</v>
          </cell>
          <cell r="R148">
            <v>248342.85714285716</v>
          </cell>
          <cell r="S148">
            <v>16556.190476190477</v>
          </cell>
          <cell r="T148">
            <v>248342.85714285716</v>
          </cell>
          <cell r="U148">
            <v>16556.190476190477</v>
          </cell>
          <cell r="V148">
            <v>248342.85714285716</v>
          </cell>
          <cell r="W148">
            <v>16556.190476190477</v>
          </cell>
          <cell r="X148">
            <v>248342.85714285716</v>
          </cell>
          <cell r="Y148">
            <v>16556.190476190477</v>
          </cell>
          <cell r="Z148">
            <v>248342.85714285716</v>
          </cell>
          <cell r="AA148">
            <v>16556.190476190477</v>
          </cell>
          <cell r="AB148">
            <v>248342.85714285716</v>
          </cell>
          <cell r="AC148">
            <v>16556.190476190481</v>
          </cell>
          <cell r="AD148" t="e">
            <v>#DIV/0!</v>
          </cell>
          <cell r="AE148">
            <v>16556.190476190481</v>
          </cell>
          <cell r="AG148" t="str">
            <v>Depreciation</v>
          </cell>
        </row>
        <row r="149">
          <cell r="D149" t="str">
            <v xml:space="preserve">Other Factory overhead </v>
          </cell>
          <cell r="E149">
            <v>2884.1866359118612</v>
          </cell>
          <cell r="F149">
            <v>0</v>
          </cell>
          <cell r="G149">
            <v>2884.1866359118612</v>
          </cell>
          <cell r="H149">
            <v>0</v>
          </cell>
          <cell r="I149">
            <v>2884.1866359118612</v>
          </cell>
          <cell r="J149">
            <v>0</v>
          </cell>
          <cell r="K149">
            <v>2884.1866359118612</v>
          </cell>
          <cell r="L149">
            <v>0</v>
          </cell>
          <cell r="M149">
            <v>2884.1866359118612</v>
          </cell>
          <cell r="N149">
            <v>0</v>
          </cell>
          <cell r="O149">
            <v>2884.1866359118612</v>
          </cell>
          <cell r="P149">
            <v>0</v>
          </cell>
          <cell r="Q149">
            <v>2472.1599736387384</v>
          </cell>
          <cell r="R149">
            <v>37082.399604581078</v>
          </cell>
          <cell r="S149">
            <v>2472.1599736387384</v>
          </cell>
          <cell r="T149">
            <v>37082.399604581078</v>
          </cell>
          <cell r="U149">
            <v>2472.1599736387384</v>
          </cell>
          <cell r="V149">
            <v>37082.399604581078</v>
          </cell>
          <cell r="W149">
            <v>2472.1599736387384</v>
          </cell>
          <cell r="X149">
            <v>37082.399604581078</v>
          </cell>
          <cell r="Y149">
            <v>2472.1599736387384</v>
          </cell>
          <cell r="Z149">
            <v>37082.399604581078</v>
          </cell>
          <cell r="AA149">
            <v>2472.1599736387384</v>
          </cell>
          <cell r="AB149">
            <v>37082.399604581078</v>
          </cell>
          <cell r="AC149">
            <v>2472.1599736387384</v>
          </cell>
          <cell r="AD149" t="e">
            <v>#DIV/0!</v>
          </cell>
          <cell r="AE149">
            <v>2472.1599736387384</v>
          </cell>
          <cell r="AG149" t="str">
            <v xml:space="preserve">Other Factory overhead </v>
          </cell>
        </row>
        <row r="150">
          <cell r="D150" t="str">
            <v>Running Royalty</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t="e">
            <v>#DIV/0!</v>
          </cell>
          <cell r="AE150">
            <v>0</v>
          </cell>
          <cell r="AG150" t="str">
            <v>Running Royalty</v>
          </cell>
        </row>
        <row r="151">
          <cell r="E151">
            <v>26819.061599603927</v>
          </cell>
          <cell r="F151">
            <v>0</v>
          </cell>
          <cell r="G151">
            <v>26819.061599603927</v>
          </cell>
          <cell r="H151">
            <v>0</v>
          </cell>
          <cell r="I151">
            <v>26819.061599603927</v>
          </cell>
          <cell r="J151">
            <v>0</v>
          </cell>
          <cell r="K151">
            <v>26819.061599603927</v>
          </cell>
          <cell r="L151">
            <v>0</v>
          </cell>
          <cell r="M151">
            <v>26819.061599603927</v>
          </cell>
          <cell r="N151">
            <v>0</v>
          </cell>
          <cell r="O151">
            <v>26819.061599603927</v>
          </cell>
          <cell r="P151">
            <v>0</v>
          </cell>
          <cell r="Q151">
            <v>22987.767085374795</v>
          </cell>
          <cell r="R151">
            <v>344816.50628062192</v>
          </cell>
          <cell r="S151">
            <v>22987.767085374795</v>
          </cell>
          <cell r="T151">
            <v>344816.50628062192</v>
          </cell>
          <cell r="U151">
            <v>22987.767085374795</v>
          </cell>
          <cell r="V151">
            <v>344816.50628062192</v>
          </cell>
          <cell r="W151">
            <v>22987.767085374795</v>
          </cell>
          <cell r="X151">
            <v>344816.50628062192</v>
          </cell>
          <cell r="Y151">
            <v>22987.767085374795</v>
          </cell>
          <cell r="Z151">
            <v>344816.50628062192</v>
          </cell>
          <cell r="AA151">
            <v>22987.767085374795</v>
          </cell>
          <cell r="AB151">
            <v>344816.50628062192</v>
          </cell>
          <cell r="AC151">
            <v>22987.767085374799</v>
          </cell>
          <cell r="AD151" t="e">
            <v>#DIV/0!</v>
          </cell>
          <cell r="AE151">
            <v>22987.767085374795</v>
          </cell>
        </row>
        <row r="152">
          <cell r="C152" t="str">
            <v>Gross Profit</v>
          </cell>
          <cell r="E152">
            <v>6651.58069254375</v>
          </cell>
          <cell r="F152">
            <v>0</v>
          </cell>
          <cell r="G152">
            <v>6651.58069254375</v>
          </cell>
          <cell r="H152">
            <v>0</v>
          </cell>
          <cell r="I152">
            <v>6651.58069254375</v>
          </cell>
          <cell r="J152">
            <v>0</v>
          </cell>
          <cell r="K152">
            <v>6651.58069254375</v>
          </cell>
          <cell r="L152">
            <v>0</v>
          </cell>
          <cell r="M152">
            <v>6651.58069254375</v>
          </cell>
          <cell r="N152">
            <v>0</v>
          </cell>
          <cell r="O152">
            <v>6651.58069254375</v>
          </cell>
          <cell r="P152">
            <v>0</v>
          </cell>
          <cell r="Q152">
            <v>10482.875206772882</v>
          </cell>
          <cell r="R152">
            <v>157243.12810159341</v>
          </cell>
          <cell r="S152">
            <v>10482.875206772882</v>
          </cell>
          <cell r="T152">
            <v>157243.12810159341</v>
          </cell>
          <cell r="U152">
            <v>10482.875206772882</v>
          </cell>
          <cell r="V152">
            <v>157243.12810159341</v>
          </cell>
          <cell r="W152">
            <v>10482.875206772882</v>
          </cell>
          <cell r="X152">
            <v>157243.12810159341</v>
          </cell>
          <cell r="Y152">
            <v>10482.875206772882</v>
          </cell>
          <cell r="Z152">
            <v>157243.12810159341</v>
          </cell>
          <cell r="AA152">
            <v>10482.875206772882</v>
          </cell>
          <cell r="AB152">
            <v>157243.12810159341</v>
          </cell>
          <cell r="AC152">
            <v>10482.875206772878</v>
          </cell>
          <cell r="AD152" t="e">
            <v>#DIV/0!</v>
          </cell>
          <cell r="AE152">
            <v>10482.875206772893</v>
          </cell>
          <cell r="AF152" t="str">
            <v>Gross Profit</v>
          </cell>
        </row>
        <row r="153">
          <cell r="E153">
            <v>2.0557156131215568</v>
          </cell>
          <cell r="F153" t="e">
            <v>#DIV/0!</v>
          </cell>
          <cell r="G153">
            <v>2.0557156131215568</v>
          </cell>
          <cell r="H153" t="e">
            <v>#DIV/0!</v>
          </cell>
          <cell r="I153">
            <v>2.0557156131215568</v>
          </cell>
          <cell r="J153" t="e">
            <v>#DIV/0!</v>
          </cell>
          <cell r="K153">
            <v>2.0557156131215568</v>
          </cell>
          <cell r="L153" t="e">
            <v>#DIV/0!</v>
          </cell>
          <cell r="M153">
            <v>2.0557156131215568</v>
          </cell>
          <cell r="N153" t="e">
            <v>#DIV/0!</v>
          </cell>
          <cell r="O153">
            <v>2.0557156131215568</v>
          </cell>
          <cell r="P153" t="e">
            <v>#DIV/0!</v>
          </cell>
          <cell r="Q153">
            <v>3.2398028722893888</v>
          </cell>
          <cell r="R153">
            <v>3.2398028722893919</v>
          </cell>
          <cell r="S153">
            <v>3.2398028722893888</v>
          </cell>
          <cell r="T153">
            <v>3.2398028722893919</v>
          </cell>
          <cell r="U153">
            <v>3.2398028722893888</v>
          </cell>
          <cell r="V153">
            <v>3.2398028722893919</v>
          </cell>
          <cell r="W153">
            <v>3.2398028722893888</v>
          </cell>
          <cell r="X153">
            <v>3.2398028722893919</v>
          </cell>
          <cell r="Y153">
            <v>3.2398028722893888</v>
          </cell>
          <cell r="Z153">
            <v>3.2398028722893919</v>
          </cell>
          <cell r="AA153">
            <v>3.2398028722893888</v>
          </cell>
          <cell r="AB153">
            <v>3.2398028722893919</v>
          </cell>
          <cell r="AC153">
            <v>3.239802872289387</v>
          </cell>
          <cell r="AD153" t="e">
            <v>#DIV/0!</v>
          </cell>
          <cell r="AE153">
            <v>3.2398028722893915</v>
          </cell>
        </row>
        <row r="154">
          <cell r="C154" t="str">
            <v>Other Expenses</v>
          </cell>
          <cell r="AF154" t="str">
            <v>Other Expenses</v>
          </cell>
        </row>
        <row r="155">
          <cell r="D155" t="str">
            <v>Selling Expenses</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t="e">
            <v>#DIV/0!</v>
          </cell>
          <cell r="AE155">
            <v>0</v>
          </cell>
          <cell r="AG155" t="str">
            <v>Selling Expenses</v>
          </cell>
        </row>
        <row r="156">
          <cell r="D156" t="str">
            <v>Advertisement Expenses</v>
          </cell>
          <cell r="E156">
            <v>10890.595130119307</v>
          </cell>
          <cell r="F156">
            <v>0</v>
          </cell>
          <cell r="G156">
            <v>19074.844763831719</v>
          </cell>
          <cell r="H156">
            <v>0</v>
          </cell>
          <cell r="I156">
            <v>586.91830042559138</v>
          </cell>
          <cell r="J156">
            <v>0</v>
          </cell>
          <cell r="K156">
            <v>2441.4170969092306</v>
          </cell>
          <cell r="L156">
            <v>0</v>
          </cell>
          <cell r="M156">
            <v>10786.498384911953</v>
          </cell>
          <cell r="N156">
            <v>0</v>
          </cell>
          <cell r="O156">
            <v>11537.251658504394</v>
          </cell>
          <cell r="P156">
            <v>0</v>
          </cell>
          <cell r="Q156">
            <v>19357.842486060854</v>
          </cell>
          <cell r="R156">
            <v>290367.6372909128</v>
          </cell>
          <cell r="S156">
            <v>138.66649345315798</v>
          </cell>
          <cell r="T156">
            <v>2079.9974017973695</v>
          </cell>
          <cell r="U156">
            <v>138.66649345315798</v>
          </cell>
          <cell r="V156">
            <v>2079.9974017973695</v>
          </cell>
          <cell r="W156">
            <v>15599.980513480272</v>
          </cell>
          <cell r="X156">
            <v>233999.70770220409</v>
          </cell>
          <cell r="Y156">
            <v>9013.3220744552673</v>
          </cell>
          <cell r="Z156">
            <v>135199.83111682901</v>
          </cell>
          <cell r="AA156">
            <v>1525.3314279847375</v>
          </cell>
          <cell r="AB156">
            <v>22879.971419771064</v>
          </cell>
          <cell r="AC156">
            <v>7628.9682481479094</v>
          </cell>
          <cell r="AD156" t="e">
            <v>#DIV/0!</v>
          </cell>
          <cell r="AE156">
            <v>7628.9682481479094</v>
          </cell>
        </row>
        <row r="157">
          <cell r="D157" t="str">
            <v>Administrative Expenses</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t="e">
            <v>#DIV/0!</v>
          </cell>
          <cell r="AE157">
            <v>0</v>
          </cell>
          <cell r="AG157" t="str">
            <v>Administrative Expenses</v>
          </cell>
        </row>
        <row r="158">
          <cell r="D158" t="str">
            <v>Depreciation (Admin. &amp; Selling )</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t="e">
            <v>#DIV/0!</v>
          </cell>
          <cell r="AE158">
            <v>0</v>
          </cell>
          <cell r="AG158" t="str">
            <v>Depreciation (Admin. &amp; Selling )</v>
          </cell>
        </row>
        <row r="159">
          <cell r="D159" t="str">
            <v>Financial Charges -Capital Exp.</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t="e">
            <v>#DIV/0!</v>
          </cell>
          <cell r="AE159">
            <v>0</v>
          </cell>
          <cell r="AG159" t="str">
            <v>Financial Charges -Capital Exp.</v>
          </cell>
        </row>
        <row r="160">
          <cell r="D160" t="str">
            <v>Financial  Charges -Working Capital</v>
          </cell>
          <cell r="E160">
            <v>201.57918431275289</v>
          </cell>
          <cell r="F160">
            <v>0</v>
          </cell>
          <cell r="G160">
            <v>178.4251077933327</v>
          </cell>
          <cell r="H160">
            <v>0</v>
          </cell>
          <cell r="I160">
            <v>175.55668509273093</v>
          </cell>
          <cell r="J160">
            <v>0</v>
          </cell>
          <cell r="K160">
            <v>160.53201526974851</v>
          </cell>
          <cell r="L160">
            <v>0</v>
          </cell>
          <cell r="M160">
            <v>214.5866255466828</v>
          </cell>
          <cell r="N160">
            <v>0</v>
          </cell>
          <cell r="O160">
            <v>207.35917650875876</v>
          </cell>
          <cell r="P160">
            <v>0</v>
          </cell>
          <cell r="Q160">
            <v>157.4713934840606</v>
          </cell>
          <cell r="R160">
            <v>2362.070902260909</v>
          </cell>
          <cell r="S160">
            <v>198.17331480982742</v>
          </cell>
          <cell r="T160">
            <v>2972.5997221474113</v>
          </cell>
          <cell r="U160">
            <v>184.65378229632779</v>
          </cell>
          <cell r="V160">
            <v>2769.8067344449169</v>
          </cell>
          <cell r="W160">
            <v>192.32717619631876</v>
          </cell>
          <cell r="X160">
            <v>2884.9076429447814</v>
          </cell>
          <cell r="Y160">
            <v>193.74054120384864</v>
          </cell>
          <cell r="Z160">
            <v>2906.1081180577294</v>
          </cell>
          <cell r="AA160">
            <v>186.90086739142365</v>
          </cell>
          <cell r="AB160">
            <v>2803.5130108713547</v>
          </cell>
          <cell r="AC160">
            <v>185.54451256363447</v>
          </cell>
          <cell r="AD160" t="e">
            <v>#DIV/0!</v>
          </cell>
          <cell r="AE160">
            <v>185.54451256363447</v>
          </cell>
          <cell r="AG160" t="str">
            <v>Financial  Charges -Working Capital</v>
          </cell>
        </row>
        <row r="161">
          <cell r="D161" t="str">
            <v>Other Expenses (Charity &amp; Donation)</v>
          </cell>
          <cell r="E161">
            <v>139.98554466163398</v>
          </cell>
          <cell r="F161">
            <v>0</v>
          </cell>
          <cell r="G161">
            <v>123.90632485648104</v>
          </cell>
          <cell r="H161">
            <v>0</v>
          </cell>
          <cell r="I161">
            <v>121.91436464772984</v>
          </cell>
          <cell r="J161">
            <v>0</v>
          </cell>
          <cell r="K161">
            <v>111.48056615954759</v>
          </cell>
          <cell r="L161">
            <v>0</v>
          </cell>
          <cell r="M161">
            <v>149.01848996297417</v>
          </cell>
          <cell r="N161">
            <v>0</v>
          </cell>
          <cell r="O161">
            <v>143.99942813108245</v>
          </cell>
          <cell r="P161">
            <v>0</v>
          </cell>
          <cell r="Q161">
            <v>109.35513436393099</v>
          </cell>
          <cell r="R161">
            <v>1640.3270154589648</v>
          </cell>
          <cell r="S161">
            <v>137.6203575068246</v>
          </cell>
          <cell r="T161">
            <v>2064.3053626023689</v>
          </cell>
          <cell r="U161">
            <v>128.23179326133877</v>
          </cell>
          <cell r="V161">
            <v>1923.4768989200816</v>
          </cell>
          <cell r="W161">
            <v>133.56053902522137</v>
          </cell>
          <cell r="X161">
            <v>2003.4080853783207</v>
          </cell>
          <cell r="Y161">
            <v>134.54204250267267</v>
          </cell>
          <cell r="Z161">
            <v>2018.13063754009</v>
          </cell>
          <cell r="AA161">
            <v>129.79226902182199</v>
          </cell>
          <cell r="AB161">
            <v>1946.8840353273299</v>
          </cell>
          <cell r="AC161">
            <v>128.85035594696839</v>
          </cell>
          <cell r="AD161" t="e">
            <v>#DIV/0!</v>
          </cell>
          <cell r="AE161">
            <v>128.85035594696839</v>
          </cell>
          <cell r="AG161" t="str">
            <v>Other Expenses (Charity &amp; Donation)</v>
          </cell>
        </row>
        <row r="162">
          <cell r="D162" t="str">
            <v>Other Expenses ( W.P.P.F.)</v>
          </cell>
          <cell r="E162">
            <v>-99.685419286180618</v>
          </cell>
          <cell r="F162">
            <v>0</v>
          </cell>
          <cell r="G162">
            <v>-516.01336466537521</v>
          </cell>
          <cell r="H162">
            <v>0</v>
          </cell>
          <cell r="I162">
            <v>429.23507108313538</v>
          </cell>
          <cell r="J162">
            <v>0</v>
          </cell>
          <cell r="K162">
            <v>335.74469975652045</v>
          </cell>
          <cell r="L162">
            <v>0</v>
          </cell>
          <cell r="M162">
            <v>-83.654529301236565</v>
          </cell>
          <cell r="N162">
            <v>0</v>
          </cell>
          <cell r="O162">
            <v>-121.56749282883391</v>
          </cell>
          <cell r="P162">
            <v>0</v>
          </cell>
          <cell r="Q162">
            <v>-311.31446684236766</v>
          </cell>
          <cell r="R162">
            <v>-4669.7170026355152</v>
          </cell>
          <cell r="S162">
            <v>675.13296289914501</v>
          </cell>
          <cell r="T162">
            <v>10126.994443487176</v>
          </cell>
          <cell r="U162">
            <v>676.31298309356544</v>
          </cell>
          <cell r="V162">
            <v>10144.694746403482</v>
          </cell>
          <cell r="W162">
            <v>-120.78534224496495</v>
          </cell>
          <cell r="X162">
            <v>-1811.7801336744742</v>
          </cell>
          <cell r="Y162">
            <v>218.37700984244069</v>
          </cell>
          <cell r="Z162">
            <v>3275.6551476366103</v>
          </cell>
          <cell r="AA162">
            <v>604.68828019460864</v>
          </cell>
          <cell r="AB162">
            <v>9070.3242029191297</v>
          </cell>
          <cell r="AC162">
            <v>290.40190449040455</v>
          </cell>
          <cell r="AD162" t="e">
            <v>#DIV/0!</v>
          </cell>
          <cell r="AE162">
            <v>290.40190449040455</v>
          </cell>
          <cell r="AG162" t="str">
            <v>Other Expenses ( W.P.P.F.)</v>
          </cell>
        </row>
        <row r="163">
          <cell r="D163" t="str">
            <v>Workers Welfare Fund</v>
          </cell>
          <cell r="E163">
            <v>-37.880459328748636</v>
          </cell>
          <cell r="F163">
            <v>0</v>
          </cell>
          <cell r="G163">
            <v>-196.08507857284258</v>
          </cell>
          <cell r="H163">
            <v>0</v>
          </cell>
          <cell r="I163">
            <v>163.10932701159146</v>
          </cell>
          <cell r="J163">
            <v>0</v>
          </cell>
          <cell r="K163">
            <v>127.58298590747775</v>
          </cell>
          <cell r="L163">
            <v>0</v>
          </cell>
          <cell r="M163">
            <v>-31.788721134469881</v>
          </cell>
          <cell r="N163">
            <v>0</v>
          </cell>
          <cell r="O163">
            <v>-46.195647274956897</v>
          </cell>
          <cell r="P163">
            <v>0</v>
          </cell>
          <cell r="Q163">
            <v>-118.29949740009971</v>
          </cell>
          <cell r="R163">
            <v>-1774.4924610014957</v>
          </cell>
          <cell r="S163">
            <v>256.55052590167514</v>
          </cell>
          <cell r="T163">
            <v>3848.2578885251273</v>
          </cell>
          <cell r="U163">
            <v>256.99893357555482</v>
          </cell>
          <cell r="V163">
            <v>3854.9840036333221</v>
          </cell>
          <cell r="W163">
            <v>-45.898430053086649</v>
          </cell>
          <cell r="X163">
            <v>-688.47645079629979</v>
          </cell>
          <cell r="Y163">
            <v>82.983263740127455</v>
          </cell>
          <cell r="Z163">
            <v>1244.7489561019117</v>
          </cell>
          <cell r="AA163">
            <v>229.78154647395132</v>
          </cell>
          <cell r="AB163">
            <v>3446.7231971092697</v>
          </cell>
          <cell r="AC163">
            <v>110.35272370635373</v>
          </cell>
          <cell r="AD163" t="e">
            <v>#DIV/0!</v>
          </cell>
          <cell r="AE163">
            <v>110.35272370635373</v>
          </cell>
          <cell r="AG163" t="str">
            <v>Workers Welfare Fund</v>
          </cell>
        </row>
        <row r="164">
          <cell r="E164">
            <v>11094.593980478767</v>
          </cell>
          <cell r="F164">
            <v>0</v>
          </cell>
          <cell r="G164">
            <v>18665.077753243317</v>
          </cell>
          <cell r="H164">
            <v>0</v>
          </cell>
          <cell r="I164">
            <v>1476.7337482607788</v>
          </cell>
          <cell r="J164">
            <v>0</v>
          </cell>
          <cell r="K164">
            <v>3176.7573640025248</v>
          </cell>
          <cell r="L164">
            <v>0</v>
          </cell>
          <cell r="M164">
            <v>11034.660249985904</v>
          </cell>
          <cell r="N164">
            <v>0</v>
          </cell>
          <cell r="O164">
            <v>11720.847123040445</v>
          </cell>
          <cell r="P164">
            <v>0</v>
          </cell>
          <cell r="Q164">
            <v>19195.055049666378</v>
          </cell>
          <cell r="R164">
            <v>287925.82574499561</v>
          </cell>
          <cell r="S164">
            <v>1406.1436545706304</v>
          </cell>
          <cell r="T164">
            <v>21092.154818559451</v>
          </cell>
          <cell r="U164">
            <v>1384.863985679945</v>
          </cell>
          <cell r="V164">
            <v>20772.959785199175</v>
          </cell>
          <cell r="W164">
            <v>15759.184456403762</v>
          </cell>
          <cell r="X164">
            <v>236387.76684605642</v>
          </cell>
          <cell r="Y164">
            <v>9642.9649317443564</v>
          </cell>
          <cell r="Z164">
            <v>144644.47397616535</v>
          </cell>
          <cell r="AA164">
            <v>2676.4943910665434</v>
          </cell>
          <cell r="AB164">
            <v>40147.415865998148</v>
          </cell>
          <cell r="AC164">
            <v>8344.1177448552698</v>
          </cell>
          <cell r="AD164" t="e">
            <v>#DIV/0!</v>
          </cell>
          <cell r="AE164">
            <v>8344.117744855268</v>
          </cell>
        </row>
        <row r="165">
          <cell r="D165" t="str">
            <v>Operating Profit</v>
          </cell>
          <cell r="E165">
            <v>-4443.0132879350167</v>
          </cell>
          <cell r="F165">
            <v>0</v>
          </cell>
          <cell r="G165">
            <v>-12013.497060699567</v>
          </cell>
          <cell r="H165">
            <v>0</v>
          </cell>
          <cell r="I165">
            <v>5174.846944282971</v>
          </cell>
          <cell r="J165">
            <v>0</v>
          </cell>
          <cell r="K165">
            <v>3474.8233285412252</v>
          </cell>
          <cell r="L165">
            <v>0</v>
          </cell>
          <cell r="M165">
            <v>-4383.0795574421536</v>
          </cell>
          <cell r="N165">
            <v>0</v>
          </cell>
          <cell r="O165">
            <v>-5069.2664304966947</v>
          </cell>
          <cell r="P165">
            <v>0</v>
          </cell>
          <cell r="Q165">
            <v>-8712.1798428934962</v>
          </cell>
          <cell r="R165">
            <v>-130682.69764340221</v>
          </cell>
          <cell r="S165">
            <v>9076.7315522022509</v>
          </cell>
          <cell r="T165">
            <v>136150.97328303396</v>
          </cell>
          <cell r="U165">
            <v>9098.0112210929365</v>
          </cell>
          <cell r="V165">
            <v>136470.16831639424</v>
          </cell>
          <cell r="W165">
            <v>-5276.30924963088</v>
          </cell>
          <cell r="X165">
            <v>-79144.638744463009</v>
          </cell>
          <cell r="Y165">
            <v>839.91027502852558</v>
          </cell>
          <cell r="Z165">
            <v>12598.65412542806</v>
          </cell>
          <cell r="AA165">
            <v>7806.3808157063386</v>
          </cell>
          <cell r="AB165">
            <v>117095.71223559526</v>
          </cell>
          <cell r="AC165">
            <v>2138.7574619176085</v>
          </cell>
          <cell r="AD165" t="e">
            <v>#DIV/0!</v>
          </cell>
          <cell r="AE165">
            <v>2138.7574619176253</v>
          </cell>
          <cell r="AG165" t="str">
            <v>Operating Profit</v>
          </cell>
        </row>
        <row r="167">
          <cell r="C167" t="str">
            <v>Other Income</v>
          </cell>
          <cell r="AF167" t="str">
            <v>Other Income</v>
          </cell>
        </row>
        <row r="168">
          <cell r="D168" t="str">
            <v>H.D</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t="e">
            <v>#DIV/0!</v>
          </cell>
          <cell r="AE168">
            <v>0</v>
          </cell>
          <cell r="AG168" t="str">
            <v>H.D</v>
          </cell>
        </row>
        <row r="169">
          <cell r="D169" t="str">
            <v>Others</v>
          </cell>
          <cell r="E169">
            <v>3111.1111111111113</v>
          </cell>
          <cell r="F169">
            <v>0</v>
          </cell>
          <cell r="G169">
            <v>3111.1111111111113</v>
          </cell>
          <cell r="H169">
            <v>0</v>
          </cell>
          <cell r="I169">
            <v>3111.1111111111113</v>
          </cell>
          <cell r="J169">
            <v>0</v>
          </cell>
          <cell r="K169">
            <v>3111.1111111111113</v>
          </cell>
          <cell r="L169">
            <v>0</v>
          </cell>
          <cell r="M169">
            <v>3111.1111111111113</v>
          </cell>
          <cell r="N169">
            <v>0</v>
          </cell>
          <cell r="O169">
            <v>3111.1111111111113</v>
          </cell>
          <cell r="P169">
            <v>0</v>
          </cell>
          <cell r="Q169">
            <v>2666.666666666667</v>
          </cell>
          <cell r="R169">
            <v>40000.000000000007</v>
          </cell>
          <cell r="S169">
            <v>2666.666666666667</v>
          </cell>
          <cell r="T169">
            <v>40000.000000000007</v>
          </cell>
          <cell r="U169">
            <v>2666.666666666667</v>
          </cell>
          <cell r="V169">
            <v>40000.000000000007</v>
          </cell>
          <cell r="W169">
            <v>2666.666666666667</v>
          </cell>
          <cell r="X169">
            <v>40000.000000000007</v>
          </cell>
          <cell r="Y169">
            <v>2666.666666666667</v>
          </cell>
          <cell r="Z169">
            <v>40000.000000000007</v>
          </cell>
          <cell r="AA169">
            <v>2666.666666666667</v>
          </cell>
          <cell r="AB169">
            <v>40000.000000000007</v>
          </cell>
          <cell r="AC169">
            <v>2666.666666666667</v>
          </cell>
          <cell r="AD169" t="e">
            <v>#DIV/0!</v>
          </cell>
          <cell r="AE169">
            <v>2666.666666666667</v>
          </cell>
          <cell r="AG169" t="str">
            <v>Others</v>
          </cell>
        </row>
        <row r="170">
          <cell r="E170">
            <v>3111.1111111111113</v>
          </cell>
          <cell r="F170">
            <v>0</v>
          </cell>
          <cell r="G170">
            <v>3111.1111111111113</v>
          </cell>
          <cell r="H170">
            <v>0</v>
          </cell>
          <cell r="I170">
            <v>3111.1111111111113</v>
          </cell>
          <cell r="J170">
            <v>0</v>
          </cell>
          <cell r="K170">
            <v>3111.1111111111113</v>
          </cell>
          <cell r="L170">
            <v>0</v>
          </cell>
          <cell r="M170">
            <v>3111.1111111111113</v>
          </cell>
          <cell r="N170">
            <v>0</v>
          </cell>
          <cell r="O170">
            <v>3111.1111111111113</v>
          </cell>
          <cell r="P170">
            <v>0</v>
          </cell>
          <cell r="Q170">
            <v>2666.666666666667</v>
          </cell>
          <cell r="R170">
            <v>40000.000000000007</v>
          </cell>
          <cell r="S170">
            <v>2666.666666666667</v>
          </cell>
          <cell r="T170">
            <v>40000.000000000007</v>
          </cell>
          <cell r="U170">
            <v>2666.666666666667</v>
          </cell>
          <cell r="V170">
            <v>40000.000000000007</v>
          </cell>
          <cell r="W170">
            <v>2666.666666666667</v>
          </cell>
          <cell r="X170">
            <v>40000.000000000007</v>
          </cell>
          <cell r="Y170">
            <v>2666.666666666667</v>
          </cell>
          <cell r="Z170">
            <v>40000.000000000007</v>
          </cell>
          <cell r="AA170">
            <v>2666.666666666667</v>
          </cell>
          <cell r="AB170">
            <v>40000.000000000007</v>
          </cell>
          <cell r="AC170">
            <v>2666.666666666667</v>
          </cell>
          <cell r="AD170" t="e">
            <v>#DIV/0!</v>
          </cell>
          <cell r="AE170">
            <v>2666.666666666667</v>
          </cell>
        </row>
        <row r="172">
          <cell r="C172" t="str">
            <v>Profit before tax</v>
          </cell>
          <cell r="E172">
            <v>-1331.9021768239054</v>
          </cell>
          <cell r="F172">
            <v>0</v>
          </cell>
          <cell r="G172">
            <v>-8902.3859495884553</v>
          </cell>
          <cell r="H172">
            <v>0</v>
          </cell>
          <cell r="I172">
            <v>8285.9580553940832</v>
          </cell>
          <cell r="J172">
            <v>0</v>
          </cell>
          <cell r="K172">
            <v>6585.9344396523366</v>
          </cell>
          <cell r="L172">
            <v>0</v>
          </cell>
          <cell r="M172">
            <v>-1271.9684463310423</v>
          </cell>
          <cell r="N172">
            <v>0</v>
          </cell>
          <cell r="O172">
            <v>-1958.1553193855834</v>
          </cell>
          <cell r="P172">
            <v>0</v>
          </cell>
          <cell r="Q172">
            <v>-6045.5131762268293</v>
          </cell>
          <cell r="R172">
            <v>-90682.697643402207</v>
          </cell>
          <cell r="S172">
            <v>11743.398218868919</v>
          </cell>
          <cell r="T172">
            <v>176150.97328303396</v>
          </cell>
          <cell r="U172">
            <v>11764.677887759604</v>
          </cell>
          <cell r="V172">
            <v>176470.16831639424</v>
          </cell>
          <cell r="W172">
            <v>-2609.642582964213</v>
          </cell>
          <cell r="X172">
            <v>-39144.638744463002</v>
          </cell>
          <cell r="Y172">
            <v>3506.5769416951925</v>
          </cell>
          <cell r="Z172">
            <v>52598.654125428067</v>
          </cell>
          <cell r="AA172">
            <v>10473.047482373006</v>
          </cell>
          <cell r="AB172">
            <v>157095.71223559527</v>
          </cell>
          <cell r="AC172">
            <v>4805.4241285842754</v>
          </cell>
          <cell r="AD172" t="e">
            <v>#DIV/0!</v>
          </cell>
          <cell r="AE172">
            <v>4805.4241285842927</v>
          </cell>
          <cell r="AF172" t="str">
            <v>Profit before tax</v>
          </cell>
        </row>
        <row r="174">
          <cell r="C174" t="str">
            <v>Taxation</v>
          </cell>
          <cell r="AE174" t="str">
            <v>Taxation</v>
          </cell>
        </row>
        <row r="175">
          <cell r="D175" t="str">
            <v>Current</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F175" t="str">
            <v>Current</v>
          </cell>
        </row>
        <row r="176">
          <cell r="D176" t="str">
            <v>Deferred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F176" t="str">
            <v>Deferred</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row>
        <row r="179">
          <cell r="C179" t="str">
            <v>Net Profit after taxation</v>
          </cell>
          <cell r="E179">
            <v>-1331.9021768239054</v>
          </cell>
          <cell r="F179">
            <v>0</v>
          </cell>
          <cell r="G179">
            <v>-8902.3859495884553</v>
          </cell>
          <cell r="H179">
            <v>0</v>
          </cell>
          <cell r="I179">
            <v>8285.9580553940832</v>
          </cell>
          <cell r="J179">
            <v>0</v>
          </cell>
          <cell r="K179">
            <v>6585.9344396523366</v>
          </cell>
          <cell r="L179">
            <v>0</v>
          </cell>
          <cell r="M179">
            <v>-1271.9684463310423</v>
          </cell>
          <cell r="N179">
            <v>0</v>
          </cell>
          <cell r="O179">
            <v>-1958.1553193855834</v>
          </cell>
          <cell r="P179">
            <v>0</v>
          </cell>
          <cell r="Q179">
            <v>-6045.5131762268293</v>
          </cell>
          <cell r="R179">
            <v>-90682.697643402207</v>
          </cell>
          <cell r="S179">
            <v>11743.398218868919</v>
          </cell>
          <cell r="T179">
            <v>176150.97328303396</v>
          </cell>
          <cell r="U179">
            <v>11764.677887759604</v>
          </cell>
          <cell r="V179">
            <v>176470.16831639424</v>
          </cell>
          <cell r="W179">
            <v>-2609.642582964213</v>
          </cell>
          <cell r="X179">
            <v>-39144.638744463002</v>
          </cell>
          <cell r="Y179">
            <v>3506.5769416951925</v>
          </cell>
          <cell r="Z179">
            <v>52598.654125428067</v>
          </cell>
          <cell r="AA179">
            <v>10473.047482373006</v>
          </cell>
          <cell r="AB179">
            <v>157095.71223559527</v>
          </cell>
          <cell r="AC179">
            <v>4805.4241285842754</v>
          </cell>
          <cell r="AE179" t="str">
            <v>Net Profit after taxation</v>
          </cell>
        </row>
        <row r="182">
          <cell r="AC182" t="str">
            <v>CX</v>
          </cell>
        </row>
        <row r="183">
          <cell r="E183">
            <v>548</v>
          </cell>
          <cell r="G183">
            <v>579</v>
          </cell>
          <cell r="I183">
            <v>610</v>
          </cell>
          <cell r="K183">
            <v>641</v>
          </cell>
          <cell r="M183">
            <v>672</v>
          </cell>
          <cell r="O183">
            <v>703</v>
          </cell>
          <cell r="Q183">
            <v>734</v>
          </cell>
          <cell r="S183">
            <v>765</v>
          </cell>
          <cell r="U183">
            <v>796</v>
          </cell>
          <cell r="W183">
            <v>827</v>
          </cell>
          <cell r="Y183">
            <v>858</v>
          </cell>
          <cell r="AA183">
            <v>889</v>
          </cell>
          <cell r="AC183" t="str">
            <v>Yearly</v>
          </cell>
        </row>
        <row r="184">
          <cell r="D184" t="str">
            <v>CX</v>
          </cell>
          <cell r="E184" t="str">
            <v>Per Unit</v>
          </cell>
          <cell r="F184" t="str">
            <v>Total</v>
          </cell>
          <cell r="G184" t="str">
            <v>Per Unit</v>
          </cell>
          <cell r="H184" t="str">
            <v>Total</v>
          </cell>
          <cell r="I184" t="str">
            <v>Per Unit</v>
          </cell>
          <cell r="J184" t="str">
            <v>Total</v>
          </cell>
          <cell r="K184" t="str">
            <v>Per Unit</v>
          </cell>
          <cell r="L184" t="str">
            <v>Total</v>
          </cell>
          <cell r="M184" t="str">
            <v>Per Unit</v>
          </cell>
          <cell r="N184" t="str">
            <v>Total</v>
          </cell>
          <cell r="O184" t="str">
            <v>Per Unit</v>
          </cell>
          <cell r="P184" t="str">
            <v>Total</v>
          </cell>
          <cell r="Q184" t="str">
            <v>Per Unit</v>
          </cell>
          <cell r="R184" t="str">
            <v>Total</v>
          </cell>
          <cell r="S184" t="str">
            <v>Per Unit</v>
          </cell>
          <cell r="T184" t="str">
            <v>Total</v>
          </cell>
          <cell r="U184" t="str">
            <v>Per Unit</v>
          </cell>
          <cell r="V184" t="str">
            <v>Total</v>
          </cell>
          <cell r="W184" t="str">
            <v>Per Unit</v>
          </cell>
          <cell r="X184" t="str">
            <v>Total</v>
          </cell>
          <cell r="Y184" t="str">
            <v>Per Unit</v>
          </cell>
          <cell r="Z184" t="str">
            <v>Total</v>
          </cell>
          <cell r="AA184" t="str">
            <v>Per Unit</v>
          </cell>
          <cell r="AB184" t="str">
            <v>Total</v>
          </cell>
          <cell r="AC184" t="str">
            <v>Average</v>
          </cell>
          <cell r="AF184" t="str">
            <v>CX</v>
          </cell>
        </row>
        <row r="186">
          <cell r="C186" t="str">
            <v>Sales Units</v>
          </cell>
          <cell r="E186">
            <v>0</v>
          </cell>
          <cell r="F186">
            <v>210</v>
          </cell>
          <cell r="G186">
            <v>1</v>
          </cell>
          <cell r="H186">
            <v>210</v>
          </cell>
          <cell r="I186">
            <v>1</v>
          </cell>
          <cell r="J186">
            <v>210</v>
          </cell>
          <cell r="K186">
            <v>1</v>
          </cell>
          <cell r="L186">
            <v>210</v>
          </cell>
          <cell r="M186">
            <v>1</v>
          </cell>
          <cell r="N186">
            <v>210</v>
          </cell>
          <cell r="O186">
            <v>1</v>
          </cell>
          <cell r="P186">
            <v>210</v>
          </cell>
          <cell r="Q186">
            <v>1</v>
          </cell>
          <cell r="R186">
            <v>210</v>
          </cell>
          <cell r="S186">
            <v>1</v>
          </cell>
          <cell r="T186">
            <v>210</v>
          </cell>
          <cell r="U186">
            <v>1</v>
          </cell>
          <cell r="V186">
            <v>210</v>
          </cell>
          <cell r="W186">
            <v>1</v>
          </cell>
          <cell r="X186">
            <v>210</v>
          </cell>
          <cell r="Y186">
            <v>1</v>
          </cell>
          <cell r="Z186">
            <v>210</v>
          </cell>
          <cell r="AA186">
            <v>1</v>
          </cell>
          <cell r="AB186">
            <v>210</v>
          </cell>
          <cell r="AC186">
            <v>2520</v>
          </cell>
          <cell r="AE186" t="str">
            <v>Sales Units</v>
          </cell>
        </row>
        <row r="188">
          <cell r="C188" t="str">
            <v>Selling Price</v>
          </cell>
          <cell r="E188">
            <v>399000</v>
          </cell>
          <cell r="F188">
            <v>83790000</v>
          </cell>
          <cell r="G188">
            <v>399000</v>
          </cell>
          <cell r="H188">
            <v>83790000</v>
          </cell>
          <cell r="I188">
            <v>399000</v>
          </cell>
          <cell r="J188">
            <v>83790000</v>
          </cell>
          <cell r="K188">
            <v>399000</v>
          </cell>
          <cell r="L188">
            <v>83790000</v>
          </cell>
          <cell r="M188">
            <v>399000</v>
          </cell>
          <cell r="N188">
            <v>83790000</v>
          </cell>
          <cell r="O188">
            <v>399000</v>
          </cell>
          <cell r="P188">
            <v>83790000</v>
          </cell>
          <cell r="Q188">
            <v>399000</v>
          </cell>
          <cell r="R188">
            <v>83790000</v>
          </cell>
          <cell r="S188">
            <v>399000</v>
          </cell>
          <cell r="T188">
            <v>83790000</v>
          </cell>
          <cell r="U188">
            <v>399000</v>
          </cell>
          <cell r="V188">
            <v>83790000</v>
          </cell>
          <cell r="W188">
            <v>399000</v>
          </cell>
          <cell r="X188">
            <v>83790000</v>
          </cell>
          <cell r="Y188">
            <v>399000</v>
          </cell>
          <cell r="Z188">
            <v>83790000</v>
          </cell>
          <cell r="AA188">
            <v>399000</v>
          </cell>
          <cell r="AB188">
            <v>83790000</v>
          </cell>
          <cell r="AC188">
            <v>399000</v>
          </cell>
          <cell r="AE188" t="str">
            <v>Selling Price</v>
          </cell>
        </row>
        <row r="189">
          <cell r="C189" t="str">
            <v>Less: Dealer commission</v>
          </cell>
          <cell r="E189">
            <v>-10000</v>
          </cell>
          <cell r="F189">
            <v>-2100000</v>
          </cell>
          <cell r="G189">
            <v>-10000</v>
          </cell>
          <cell r="H189">
            <v>-2100000</v>
          </cell>
          <cell r="I189">
            <v>-10000</v>
          </cell>
          <cell r="J189">
            <v>-2100000</v>
          </cell>
          <cell r="K189">
            <v>-10000</v>
          </cell>
          <cell r="L189">
            <v>-2100000</v>
          </cell>
          <cell r="M189">
            <v>-10000</v>
          </cell>
          <cell r="N189">
            <v>-2100000</v>
          </cell>
          <cell r="O189">
            <v>-10000</v>
          </cell>
          <cell r="P189">
            <v>-2100000</v>
          </cell>
          <cell r="Q189">
            <v>-10000</v>
          </cell>
          <cell r="R189">
            <v>-2100000</v>
          </cell>
          <cell r="S189">
            <v>-10000</v>
          </cell>
          <cell r="T189">
            <v>-2100000</v>
          </cell>
          <cell r="U189">
            <v>-10000</v>
          </cell>
          <cell r="V189">
            <v>-2100000</v>
          </cell>
          <cell r="W189">
            <v>-10000</v>
          </cell>
          <cell r="X189">
            <v>-2100000</v>
          </cell>
          <cell r="Y189">
            <v>-10000</v>
          </cell>
          <cell r="Z189">
            <v>-2100000</v>
          </cell>
          <cell r="AA189">
            <v>-10000</v>
          </cell>
          <cell r="AB189">
            <v>-2100000</v>
          </cell>
          <cell r="AC189">
            <v>-10000</v>
          </cell>
          <cell r="AE189" t="str">
            <v>Less: Dealer commission</v>
          </cell>
        </row>
        <row r="190">
          <cell r="D190" t="str">
            <v xml:space="preserve">  Sales tax</v>
          </cell>
          <cell r="E190">
            <v>-52043.478260869568</v>
          </cell>
          <cell r="F190">
            <v>-10929130.434782609</v>
          </cell>
          <cell r="G190">
            <v>-52043.478260869568</v>
          </cell>
          <cell r="H190">
            <v>-10929130.434782609</v>
          </cell>
          <cell r="I190">
            <v>-52043.478260869568</v>
          </cell>
          <cell r="J190">
            <v>-10929130.434782609</v>
          </cell>
          <cell r="K190">
            <v>-52043.478260869568</v>
          </cell>
          <cell r="L190">
            <v>-10929130.434782609</v>
          </cell>
          <cell r="M190">
            <v>-52043.478260869568</v>
          </cell>
          <cell r="N190">
            <v>-10929130.434782609</v>
          </cell>
          <cell r="O190">
            <v>-52043.478260869568</v>
          </cell>
          <cell r="P190">
            <v>-10929130.434782609</v>
          </cell>
          <cell r="Q190">
            <v>-52043.478260869568</v>
          </cell>
          <cell r="R190">
            <v>-10929130.434782609</v>
          </cell>
          <cell r="S190">
            <v>-52043.478260869568</v>
          </cell>
          <cell r="T190">
            <v>-10929130.434782609</v>
          </cell>
          <cell r="U190">
            <v>-52043.478260869568</v>
          </cell>
          <cell r="V190">
            <v>-10929130.434782609</v>
          </cell>
          <cell r="W190">
            <v>-52043.478260869568</v>
          </cell>
          <cell r="X190">
            <v>-10929130.434782609</v>
          </cell>
          <cell r="Y190">
            <v>-52043.478260869568</v>
          </cell>
          <cell r="Z190">
            <v>-10929130.434782609</v>
          </cell>
          <cell r="AA190">
            <v>-52043.478260869568</v>
          </cell>
          <cell r="AB190">
            <v>-10929130.434782609</v>
          </cell>
          <cell r="AC190">
            <v>-52043.478260869568</v>
          </cell>
          <cell r="AF190" t="str">
            <v xml:space="preserve">  Sales tax</v>
          </cell>
        </row>
        <row r="191">
          <cell r="C191" t="str">
            <v>Net Sales</v>
          </cell>
          <cell r="E191">
            <v>336956.52173913043</v>
          </cell>
          <cell r="F191">
            <v>70760869.565217391</v>
          </cell>
          <cell r="G191">
            <v>336956.52173913043</v>
          </cell>
          <cell r="H191">
            <v>70760869.565217391</v>
          </cell>
          <cell r="I191">
            <v>336956.52173913043</v>
          </cell>
          <cell r="J191">
            <v>70760869.565217391</v>
          </cell>
          <cell r="K191">
            <v>336956.52173913043</v>
          </cell>
          <cell r="L191">
            <v>70760869.565217391</v>
          </cell>
          <cell r="M191">
            <v>336956.52173913043</v>
          </cell>
          <cell r="N191">
            <v>70760869.565217391</v>
          </cell>
          <cell r="O191">
            <v>336956.52173913043</v>
          </cell>
          <cell r="P191">
            <v>70760869.565217391</v>
          </cell>
          <cell r="Q191">
            <v>336956.52173913043</v>
          </cell>
          <cell r="R191">
            <v>70760869.565217391</v>
          </cell>
          <cell r="S191">
            <v>336956.52173913043</v>
          </cell>
          <cell r="T191">
            <v>70760869.565217391</v>
          </cell>
          <cell r="U191">
            <v>336956.52173913043</v>
          </cell>
          <cell r="V191">
            <v>70760869.565217391</v>
          </cell>
          <cell r="W191">
            <v>336956.52173913043</v>
          </cell>
          <cell r="X191">
            <v>70760869.565217391</v>
          </cell>
          <cell r="Y191">
            <v>336956.52173913043</v>
          </cell>
          <cell r="Z191">
            <v>70760869.565217391</v>
          </cell>
          <cell r="AA191">
            <v>336956.52173913043</v>
          </cell>
          <cell r="AB191">
            <v>70760869.565217391</v>
          </cell>
          <cell r="AC191">
            <v>336956.52173913043</v>
          </cell>
          <cell r="AE191" t="str">
            <v>Net Sales</v>
          </cell>
        </row>
        <row r="193">
          <cell r="C193" t="str">
            <v>Variable Cost of Sales</v>
          </cell>
          <cell r="AE193" t="str">
            <v>Variable Cost of Sales</v>
          </cell>
        </row>
        <row r="194">
          <cell r="D194" t="str">
            <v>CKD Cost</v>
          </cell>
          <cell r="E194">
            <v>185405.57509915665</v>
          </cell>
          <cell r="F194">
            <v>38935170.770822898</v>
          </cell>
          <cell r="G194">
            <v>185405.57509915665</v>
          </cell>
          <cell r="H194">
            <v>38935170.770822898</v>
          </cell>
          <cell r="I194">
            <v>185405.57509915665</v>
          </cell>
          <cell r="J194">
            <v>38935170.770822898</v>
          </cell>
          <cell r="K194">
            <v>185405.57509915665</v>
          </cell>
          <cell r="L194">
            <v>38935170.770822898</v>
          </cell>
          <cell r="M194">
            <v>185405.57509915665</v>
          </cell>
          <cell r="N194">
            <v>38935170.770822898</v>
          </cell>
          <cell r="O194">
            <v>185405.57509915665</v>
          </cell>
          <cell r="P194">
            <v>38935170.770822898</v>
          </cell>
          <cell r="Q194">
            <v>185405.57509915665</v>
          </cell>
          <cell r="R194">
            <v>38935170.770822898</v>
          </cell>
          <cell r="S194">
            <v>185405.57509915665</v>
          </cell>
          <cell r="T194">
            <v>38935170.770822898</v>
          </cell>
          <cell r="U194">
            <v>185405.57509915665</v>
          </cell>
          <cell r="V194">
            <v>38935170.770822898</v>
          </cell>
          <cell r="W194">
            <v>185405.57509915665</v>
          </cell>
          <cell r="X194">
            <v>38935170.770822898</v>
          </cell>
          <cell r="Y194">
            <v>185405.57509915665</v>
          </cell>
          <cell r="Z194">
            <v>38935170.770822898</v>
          </cell>
          <cell r="AA194">
            <v>185405.57509915665</v>
          </cell>
          <cell r="AB194">
            <v>38935170.770822898</v>
          </cell>
          <cell r="AC194">
            <v>185405.57509915662</v>
          </cell>
          <cell r="AF194" t="str">
            <v>CKD Cost</v>
          </cell>
        </row>
        <row r="195">
          <cell r="D195" t="str">
            <v>Vendor parts</v>
          </cell>
          <cell r="E195">
            <v>102048</v>
          </cell>
          <cell r="F195">
            <v>21430080</v>
          </cell>
          <cell r="G195">
            <v>102048</v>
          </cell>
          <cell r="H195">
            <v>21430080</v>
          </cell>
          <cell r="I195">
            <v>102048</v>
          </cell>
          <cell r="J195">
            <v>21430080</v>
          </cell>
          <cell r="K195">
            <v>102048</v>
          </cell>
          <cell r="L195">
            <v>21430080</v>
          </cell>
          <cell r="M195">
            <v>102048</v>
          </cell>
          <cell r="N195">
            <v>21430080</v>
          </cell>
          <cell r="O195">
            <v>102048</v>
          </cell>
          <cell r="P195">
            <v>21430080</v>
          </cell>
          <cell r="Q195">
            <v>102048</v>
          </cell>
          <cell r="R195">
            <v>21430080</v>
          </cell>
          <cell r="S195">
            <v>102048</v>
          </cell>
          <cell r="T195">
            <v>21430080</v>
          </cell>
          <cell r="U195">
            <v>102048</v>
          </cell>
          <cell r="V195">
            <v>21430080</v>
          </cell>
          <cell r="W195">
            <v>102048</v>
          </cell>
          <cell r="X195">
            <v>21430080</v>
          </cell>
          <cell r="Y195">
            <v>102048</v>
          </cell>
          <cell r="Z195">
            <v>21430080</v>
          </cell>
          <cell r="AA195">
            <v>102048</v>
          </cell>
          <cell r="AB195">
            <v>21430080</v>
          </cell>
          <cell r="AC195">
            <v>102048</v>
          </cell>
          <cell r="AF195" t="str">
            <v>Vendor parts</v>
          </cell>
        </row>
        <row r="196">
          <cell r="D196" t="str">
            <v>DMC Parts</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F196" t="str">
            <v>Nomi Parts</v>
          </cell>
        </row>
        <row r="197">
          <cell r="D197" t="str">
            <v>Paints &amp; Chemicals</v>
          </cell>
          <cell r="E197">
            <v>6816</v>
          </cell>
          <cell r="F197">
            <v>1431360</v>
          </cell>
          <cell r="G197">
            <v>6816</v>
          </cell>
          <cell r="H197">
            <v>1431360</v>
          </cell>
          <cell r="I197">
            <v>6816</v>
          </cell>
          <cell r="J197">
            <v>1431360</v>
          </cell>
          <cell r="K197">
            <v>6816</v>
          </cell>
          <cell r="L197">
            <v>1431360</v>
          </cell>
          <cell r="M197">
            <v>6816</v>
          </cell>
          <cell r="N197">
            <v>1431360</v>
          </cell>
          <cell r="O197">
            <v>6816</v>
          </cell>
          <cell r="P197">
            <v>1431360</v>
          </cell>
          <cell r="Q197">
            <v>6816</v>
          </cell>
          <cell r="R197">
            <v>1431360</v>
          </cell>
          <cell r="S197">
            <v>6816</v>
          </cell>
          <cell r="T197">
            <v>1431360</v>
          </cell>
          <cell r="U197">
            <v>6816</v>
          </cell>
          <cell r="V197">
            <v>1431360</v>
          </cell>
          <cell r="W197">
            <v>6816</v>
          </cell>
          <cell r="X197">
            <v>1431360</v>
          </cell>
          <cell r="Y197">
            <v>6816</v>
          </cell>
          <cell r="Z197">
            <v>1431360</v>
          </cell>
          <cell r="AA197">
            <v>6816</v>
          </cell>
          <cell r="AB197">
            <v>1431360</v>
          </cell>
          <cell r="AC197">
            <v>6816</v>
          </cell>
          <cell r="AF197" t="str">
            <v>Paints &amp; Chemicals</v>
          </cell>
        </row>
        <row r="198">
          <cell r="D198" t="str">
            <v>Consumables</v>
          </cell>
          <cell r="E198">
            <v>3362</v>
          </cell>
          <cell r="F198">
            <v>706020</v>
          </cell>
          <cell r="G198">
            <v>3362</v>
          </cell>
          <cell r="H198">
            <v>706020</v>
          </cell>
          <cell r="I198">
            <v>3362</v>
          </cell>
          <cell r="J198">
            <v>706020</v>
          </cell>
          <cell r="K198">
            <v>3362</v>
          </cell>
          <cell r="L198">
            <v>706020</v>
          </cell>
          <cell r="M198">
            <v>3362</v>
          </cell>
          <cell r="N198">
            <v>706020</v>
          </cell>
          <cell r="O198">
            <v>3362</v>
          </cell>
          <cell r="P198">
            <v>706020</v>
          </cell>
          <cell r="Q198">
            <v>3362</v>
          </cell>
          <cell r="R198">
            <v>706020</v>
          </cell>
          <cell r="S198">
            <v>3362</v>
          </cell>
          <cell r="T198">
            <v>706020</v>
          </cell>
          <cell r="U198">
            <v>3362</v>
          </cell>
          <cell r="V198">
            <v>706020</v>
          </cell>
          <cell r="W198">
            <v>3362</v>
          </cell>
          <cell r="X198">
            <v>706020</v>
          </cell>
          <cell r="Y198">
            <v>3362</v>
          </cell>
          <cell r="Z198">
            <v>706020</v>
          </cell>
          <cell r="AA198">
            <v>3362</v>
          </cell>
          <cell r="AB198">
            <v>706020</v>
          </cell>
          <cell r="AC198">
            <v>3362</v>
          </cell>
          <cell r="AF198" t="str">
            <v>Consumables</v>
          </cell>
        </row>
        <row r="199">
          <cell r="D199" t="str">
            <v>KD Parts</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F199" t="str">
            <v>KD Parts</v>
          </cell>
        </row>
        <row r="200">
          <cell r="D200" t="str">
            <v>Spare parts</v>
          </cell>
          <cell r="E200">
            <v>39</v>
          </cell>
          <cell r="F200">
            <v>8190</v>
          </cell>
          <cell r="G200">
            <v>39</v>
          </cell>
          <cell r="H200">
            <v>8190</v>
          </cell>
          <cell r="I200">
            <v>39</v>
          </cell>
          <cell r="J200">
            <v>8190</v>
          </cell>
          <cell r="K200">
            <v>39</v>
          </cell>
          <cell r="L200">
            <v>8190</v>
          </cell>
          <cell r="M200">
            <v>39</v>
          </cell>
          <cell r="N200">
            <v>8190</v>
          </cell>
          <cell r="O200">
            <v>39</v>
          </cell>
          <cell r="P200">
            <v>8190</v>
          </cell>
          <cell r="Q200">
            <v>39</v>
          </cell>
          <cell r="R200">
            <v>8190</v>
          </cell>
          <cell r="S200">
            <v>39</v>
          </cell>
          <cell r="T200">
            <v>8190</v>
          </cell>
          <cell r="U200">
            <v>39</v>
          </cell>
          <cell r="V200">
            <v>8190</v>
          </cell>
          <cell r="W200">
            <v>39</v>
          </cell>
          <cell r="X200">
            <v>8190</v>
          </cell>
          <cell r="Y200">
            <v>39</v>
          </cell>
          <cell r="Z200">
            <v>8190</v>
          </cell>
          <cell r="AA200">
            <v>39</v>
          </cell>
          <cell r="AB200">
            <v>8190</v>
          </cell>
          <cell r="AC200">
            <v>39</v>
          </cell>
          <cell r="AF200" t="str">
            <v>Spare parts</v>
          </cell>
        </row>
        <row r="201">
          <cell r="D201" t="str">
            <v>Utilities</v>
          </cell>
          <cell r="E201">
            <v>4396</v>
          </cell>
          <cell r="F201">
            <v>923160</v>
          </cell>
          <cell r="G201">
            <v>4396</v>
          </cell>
          <cell r="H201">
            <v>923160</v>
          </cell>
          <cell r="I201">
            <v>4396</v>
          </cell>
          <cell r="J201">
            <v>923160</v>
          </cell>
          <cell r="K201">
            <v>4396</v>
          </cell>
          <cell r="L201">
            <v>923160</v>
          </cell>
          <cell r="M201">
            <v>4396</v>
          </cell>
          <cell r="N201">
            <v>923160</v>
          </cell>
          <cell r="O201">
            <v>4396</v>
          </cell>
          <cell r="P201">
            <v>923160</v>
          </cell>
          <cell r="Q201">
            <v>4396</v>
          </cell>
          <cell r="R201">
            <v>923160</v>
          </cell>
          <cell r="S201">
            <v>4396</v>
          </cell>
          <cell r="T201">
            <v>923160</v>
          </cell>
          <cell r="U201">
            <v>4396</v>
          </cell>
          <cell r="V201">
            <v>923160</v>
          </cell>
          <cell r="W201">
            <v>4396</v>
          </cell>
          <cell r="X201">
            <v>923160</v>
          </cell>
          <cell r="Y201">
            <v>4396</v>
          </cell>
          <cell r="Z201">
            <v>923160</v>
          </cell>
          <cell r="AA201">
            <v>4396</v>
          </cell>
          <cell r="AB201">
            <v>923160</v>
          </cell>
          <cell r="AC201">
            <v>4396</v>
          </cell>
          <cell r="AF201" t="str">
            <v>Utilities</v>
          </cell>
        </row>
        <row r="202">
          <cell r="D202" t="str">
            <v>Royalties</v>
          </cell>
          <cell r="E202">
            <v>2105</v>
          </cell>
          <cell r="F202">
            <v>442050</v>
          </cell>
          <cell r="G202">
            <v>2105</v>
          </cell>
          <cell r="H202">
            <v>442050</v>
          </cell>
          <cell r="I202">
            <v>2105</v>
          </cell>
          <cell r="J202">
            <v>442050</v>
          </cell>
          <cell r="K202">
            <v>2105</v>
          </cell>
          <cell r="L202">
            <v>442050</v>
          </cell>
          <cell r="M202">
            <v>2105</v>
          </cell>
          <cell r="N202">
            <v>442050</v>
          </cell>
          <cell r="O202">
            <v>2105</v>
          </cell>
          <cell r="P202">
            <v>442050</v>
          </cell>
          <cell r="Q202">
            <v>2105</v>
          </cell>
          <cell r="R202">
            <v>442050</v>
          </cell>
          <cell r="S202">
            <v>2105</v>
          </cell>
          <cell r="T202">
            <v>442050</v>
          </cell>
          <cell r="U202">
            <v>2105</v>
          </cell>
          <cell r="V202">
            <v>442050</v>
          </cell>
          <cell r="W202">
            <v>2105</v>
          </cell>
          <cell r="X202">
            <v>442050</v>
          </cell>
          <cell r="Y202">
            <v>2105</v>
          </cell>
          <cell r="Z202">
            <v>442050</v>
          </cell>
          <cell r="AA202">
            <v>2105</v>
          </cell>
          <cell r="AB202">
            <v>442050</v>
          </cell>
          <cell r="AC202">
            <v>2105</v>
          </cell>
          <cell r="AF202" t="str">
            <v>Royalties</v>
          </cell>
        </row>
        <row r="204">
          <cell r="E204">
            <v>304171.57509915665</v>
          </cell>
          <cell r="F204">
            <v>63876030.770822898</v>
          </cell>
          <cell r="G204">
            <v>304171.57509915665</v>
          </cell>
          <cell r="H204">
            <v>63876030.770822898</v>
          </cell>
          <cell r="I204">
            <v>304171.57509915665</v>
          </cell>
          <cell r="J204">
            <v>63876030.770822898</v>
          </cell>
          <cell r="K204">
            <v>304171.57509915665</v>
          </cell>
          <cell r="L204">
            <v>63876030.770822898</v>
          </cell>
          <cell r="M204">
            <v>304171.57509915665</v>
          </cell>
          <cell r="N204">
            <v>63876030.770822898</v>
          </cell>
          <cell r="O204">
            <v>304171.57509915665</v>
          </cell>
          <cell r="P204">
            <v>63876030.770822898</v>
          </cell>
          <cell r="Q204">
            <v>304171.57509915665</v>
          </cell>
          <cell r="R204">
            <v>63876030.770822898</v>
          </cell>
          <cell r="S204">
            <v>304171.57509915665</v>
          </cell>
          <cell r="T204">
            <v>63876030.770822898</v>
          </cell>
          <cell r="U204">
            <v>304171.57509915665</v>
          </cell>
          <cell r="V204">
            <v>63876030.770822898</v>
          </cell>
          <cell r="W204">
            <v>304171.57509915665</v>
          </cell>
          <cell r="X204">
            <v>63876030.770822898</v>
          </cell>
          <cell r="Y204">
            <v>304171.57509915665</v>
          </cell>
          <cell r="Z204">
            <v>63876030.770822898</v>
          </cell>
          <cell r="AA204">
            <v>304171.57509915665</v>
          </cell>
          <cell r="AB204">
            <v>63876030.770822898</v>
          </cell>
          <cell r="AC204">
            <v>304171.57509915659</v>
          </cell>
        </row>
        <row r="205">
          <cell r="C205" t="str">
            <v>Contribution Margin</v>
          </cell>
          <cell r="E205">
            <v>32784.946639973787</v>
          </cell>
          <cell r="F205">
            <v>6884838.7943944931</v>
          </cell>
          <cell r="G205">
            <v>32784.946639973787</v>
          </cell>
          <cell r="H205">
            <v>6884838.7943944931</v>
          </cell>
          <cell r="I205">
            <v>32784.946639973787</v>
          </cell>
          <cell r="J205">
            <v>6884838.7943944931</v>
          </cell>
          <cell r="K205">
            <v>32784.946639973787</v>
          </cell>
          <cell r="L205">
            <v>6884838.7943944931</v>
          </cell>
          <cell r="M205">
            <v>32784.946639973787</v>
          </cell>
          <cell r="N205">
            <v>6884838.7943944931</v>
          </cell>
          <cell r="O205">
            <v>32784.946639973787</v>
          </cell>
          <cell r="P205">
            <v>6884838.7943944931</v>
          </cell>
          <cell r="Q205">
            <v>32784.946639973787</v>
          </cell>
          <cell r="R205">
            <v>6884838.7943944931</v>
          </cell>
          <cell r="S205">
            <v>32784.946639973787</v>
          </cell>
          <cell r="T205">
            <v>6884838.7943944931</v>
          </cell>
          <cell r="U205">
            <v>32784.946639973787</v>
          </cell>
          <cell r="V205">
            <v>6884838.7943944931</v>
          </cell>
          <cell r="W205">
            <v>32784.946639973787</v>
          </cell>
          <cell r="X205">
            <v>6884838.7943944931</v>
          </cell>
          <cell r="Y205">
            <v>32784.946639973787</v>
          </cell>
          <cell r="Z205">
            <v>6884838.7943944931</v>
          </cell>
          <cell r="AA205">
            <v>32784.946639973787</v>
          </cell>
          <cell r="AB205">
            <v>6884838.7943944931</v>
          </cell>
          <cell r="AC205">
            <v>32784.946639973845</v>
          </cell>
          <cell r="AE205" t="str">
            <v>Contribution Margin</v>
          </cell>
        </row>
        <row r="207">
          <cell r="C207" t="str">
            <v>Production cost</v>
          </cell>
          <cell r="AE207" t="str">
            <v>Production cost</v>
          </cell>
        </row>
        <row r="208">
          <cell r="D208" t="str">
            <v xml:space="preserve">Salaries &amp; Wages </v>
          </cell>
          <cell r="E208">
            <v>4619.3194081365082</v>
          </cell>
          <cell r="F208">
            <v>970057.0757086667</v>
          </cell>
          <cell r="G208">
            <v>4619.3194081365082</v>
          </cell>
          <cell r="H208">
            <v>970057.0757086667</v>
          </cell>
          <cell r="I208">
            <v>4619.3194081365082</v>
          </cell>
          <cell r="J208">
            <v>970057.0757086667</v>
          </cell>
          <cell r="K208">
            <v>4619.3194081365082</v>
          </cell>
          <cell r="L208">
            <v>970057.0757086667</v>
          </cell>
          <cell r="M208">
            <v>4619.3194081365082</v>
          </cell>
          <cell r="N208">
            <v>970057.0757086667</v>
          </cell>
          <cell r="O208">
            <v>4619.3194081365082</v>
          </cell>
          <cell r="P208">
            <v>970057.0757086667</v>
          </cell>
          <cell r="Q208">
            <v>3959.4166355455786</v>
          </cell>
          <cell r="R208">
            <v>831477.49346457154</v>
          </cell>
          <cell r="S208">
            <v>3959.4166355455786</v>
          </cell>
          <cell r="T208">
            <v>831477.49346457154</v>
          </cell>
          <cell r="U208">
            <v>3959.4166355455786</v>
          </cell>
          <cell r="V208">
            <v>831477.49346457154</v>
          </cell>
          <cell r="W208">
            <v>3959.4166355455786</v>
          </cell>
          <cell r="X208">
            <v>831477.49346457154</v>
          </cell>
          <cell r="Y208">
            <v>3959.4166355455786</v>
          </cell>
          <cell r="Z208">
            <v>831477.49346457154</v>
          </cell>
          <cell r="AA208">
            <v>3959.4166355455786</v>
          </cell>
          <cell r="AB208">
            <v>831477.49346457154</v>
          </cell>
          <cell r="AC208">
            <v>4289.3680218410445</v>
          </cell>
          <cell r="AF208" t="str">
            <v xml:space="preserve">Salaries &amp; Wages </v>
          </cell>
        </row>
        <row r="209">
          <cell r="D209" t="str">
            <v xml:space="preserve">Utilities </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F209" t="str">
            <v xml:space="preserve">Utilities </v>
          </cell>
        </row>
        <row r="210">
          <cell r="D210" t="str">
            <v>Depreciation</v>
          </cell>
          <cell r="E210">
            <v>19315.555555555558</v>
          </cell>
          <cell r="F210">
            <v>4056266.6666666674</v>
          </cell>
          <cell r="G210">
            <v>19315.555555555558</v>
          </cell>
          <cell r="H210">
            <v>4056266.6666666674</v>
          </cell>
          <cell r="I210">
            <v>19315.555555555558</v>
          </cell>
          <cell r="J210">
            <v>4056266.6666666674</v>
          </cell>
          <cell r="K210">
            <v>19315.555555555558</v>
          </cell>
          <cell r="L210">
            <v>4056266.6666666674</v>
          </cell>
          <cell r="M210">
            <v>19315.555555555558</v>
          </cell>
          <cell r="N210">
            <v>4056266.6666666674</v>
          </cell>
          <cell r="O210">
            <v>19315.555555555558</v>
          </cell>
          <cell r="P210">
            <v>4056266.6666666674</v>
          </cell>
          <cell r="Q210">
            <v>16556.190476190477</v>
          </cell>
          <cell r="R210">
            <v>3476800</v>
          </cell>
          <cell r="S210">
            <v>16556.190476190477</v>
          </cell>
          <cell r="T210">
            <v>3476800</v>
          </cell>
          <cell r="U210">
            <v>16556.190476190477</v>
          </cell>
          <cell r="V210">
            <v>3476800</v>
          </cell>
          <cell r="W210">
            <v>16556.190476190477</v>
          </cell>
          <cell r="X210">
            <v>3476800</v>
          </cell>
          <cell r="Y210">
            <v>16556.190476190477</v>
          </cell>
          <cell r="Z210">
            <v>3476800</v>
          </cell>
          <cell r="AA210">
            <v>16556.190476190477</v>
          </cell>
          <cell r="AB210">
            <v>3476800</v>
          </cell>
          <cell r="AC210">
            <v>17935.873015873014</v>
          </cell>
          <cell r="AF210" t="str">
            <v>Depreciation</v>
          </cell>
        </row>
        <row r="211">
          <cell r="D211" t="str">
            <v xml:space="preserve">Other Factory overhead </v>
          </cell>
          <cell r="E211">
            <v>2884.1866359118612</v>
          </cell>
          <cell r="F211">
            <v>605679.19354149082</v>
          </cell>
          <cell r="G211">
            <v>2884.1866359118612</v>
          </cell>
          <cell r="H211">
            <v>605679.19354149082</v>
          </cell>
          <cell r="I211">
            <v>2884.1866359118612</v>
          </cell>
          <cell r="J211">
            <v>605679.19354149082</v>
          </cell>
          <cell r="K211">
            <v>2884.1866359118612</v>
          </cell>
          <cell r="L211">
            <v>605679.19354149082</v>
          </cell>
          <cell r="M211">
            <v>2884.1866359118612</v>
          </cell>
          <cell r="N211">
            <v>605679.19354149082</v>
          </cell>
          <cell r="O211">
            <v>2884.1866359118612</v>
          </cell>
          <cell r="P211">
            <v>605679.19354149082</v>
          </cell>
          <cell r="Q211">
            <v>2472.1599736387384</v>
          </cell>
          <cell r="R211">
            <v>519153.59446413507</v>
          </cell>
          <cell r="S211">
            <v>2472.1599736387384</v>
          </cell>
          <cell r="T211">
            <v>519153.59446413507</v>
          </cell>
          <cell r="U211">
            <v>2472.1599736387384</v>
          </cell>
          <cell r="V211">
            <v>519153.59446413507</v>
          </cell>
          <cell r="W211">
            <v>2472.1599736387384</v>
          </cell>
          <cell r="X211">
            <v>519153.59446413507</v>
          </cell>
          <cell r="Y211">
            <v>2472.1599736387384</v>
          </cell>
          <cell r="Z211">
            <v>519153.59446413507</v>
          </cell>
          <cell r="AA211">
            <v>2472.1599736387384</v>
          </cell>
          <cell r="AB211">
            <v>519153.59446413507</v>
          </cell>
          <cell r="AC211">
            <v>2678.1733047753005</v>
          </cell>
          <cell r="AF211" t="str">
            <v xml:space="preserve">Other Factory overhead </v>
          </cell>
        </row>
        <row r="212">
          <cell r="D212" t="str">
            <v>Running Royalty</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F212" t="str">
            <v>Running Royalty</v>
          </cell>
        </row>
        <row r="213">
          <cell r="E213">
            <v>26819.061599603927</v>
          </cell>
          <cell r="F213">
            <v>5632002.9359168243</v>
          </cell>
          <cell r="G213">
            <v>26819.061599603927</v>
          </cell>
          <cell r="H213">
            <v>5632002.9359168243</v>
          </cell>
          <cell r="I213">
            <v>26819.061599603927</v>
          </cell>
          <cell r="J213">
            <v>5632002.9359168243</v>
          </cell>
          <cell r="K213">
            <v>26819.061599603927</v>
          </cell>
          <cell r="L213">
            <v>5632002.9359168243</v>
          </cell>
          <cell r="M213">
            <v>26819.061599603927</v>
          </cell>
          <cell r="N213">
            <v>5632002.9359168243</v>
          </cell>
          <cell r="O213">
            <v>26819.061599603927</v>
          </cell>
          <cell r="P213">
            <v>5632002.9359168243</v>
          </cell>
          <cell r="Q213">
            <v>22987.767085374795</v>
          </cell>
          <cell r="R213">
            <v>4827431.0879287068</v>
          </cell>
          <cell r="S213">
            <v>22987.767085374795</v>
          </cell>
          <cell r="T213">
            <v>4827431.0879287068</v>
          </cell>
          <cell r="U213">
            <v>22987.767085374795</v>
          </cell>
          <cell r="V213">
            <v>4827431.0879287068</v>
          </cell>
          <cell r="W213">
            <v>22987.767085374795</v>
          </cell>
          <cell r="X213">
            <v>4827431.0879287068</v>
          </cell>
          <cell r="Y213">
            <v>22987.767085374795</v>
          </cell>
          <cell r="Z213">
            <v>4827431.0879287068</v>
          </cell>
          <cell r="AA213">
            <v>22987.767085374795</v>
          </cell>
          <cell r="AB213">
            <v>4827431.0879287068</v>
          </cell>
          <cell r="AC213">
            <v>24903.414342489359</v>
          </cell>
        </row>
        <row r="214">
          <cell r="C214" t="str">
            <v>Gross Profit</v>
          </cell>
          <cell r="E214">
            <v>5965.8850403698598</v>
          </cell>
          <cell r="F214">
            <v>1252835.8584776688</v>
          </cell>
          <cell r="G214">
            <v>5965.8850403698598</v>
          </cell>
          <cell r="H214">
            <v>1252835.8584776688</v>
          </cell>
          <cell r="I214">
            <v>5965.8850403698598</v>
          </cell>
          <cell r="J214">
            <v>1252835.8584776688</v>
          </cell>
          <cell r="K214">
            <v>5965.8850403698598</v>
          </cell>
          <cell r="L214">
            <v>1252835.8584776688</v>
          </cell>
          <cell r="M214">
            <v>5965.8850403698598</v>
          </cell>
          <cell r="N214">
            <v>1252835.8584776688</v>
          </cell>
          <cell r="O214">
            <v>5965.8850403698598</v>
          </cell>
          <cell r="P214">
            <v>1252835.8584776688</v>
          </cell>
          <cell r="Q214">
            <v>9797.1795545989917</v>
          </cell>
          <cell r="R214">
            <v>2057407.7064657863</v>
          </cell>
          <cell r="S214">
            <v>9797.1795545989917</v>
          </cell>
          <cell r="T214">
            <v>2057407.7064657863</v>
          </cell>
          <cell r="U214">
            <v>9797.1795545989917</v>
          </cell>
          <cell r="V214">
            <v>2057407.7064657863</v>
          </cell>
          <cell r="W214">
            <v>9797.1795545989917</v>
          </cell>
          <cell r="X214">
            <v>2057407.7064657863</v>
          </cell>
          <cell r="Y214">
            <v>9797.1795545989917</v>
          </cell>
          <cell r="Z214">
            <v>2057407.7064657863</v>
          </cell>
          <cell r="AA214">
            <v>9797.1795545989917</v>
          </cell>
          <cell r="AB214">
            <v>2057407.7064657863</v>
          </cell>
          <cell r="AC214">
            <v>7881.5322974844858</v>
          </cell>
          <cell r="AE214" t="str">
            <v>Gross Profit</v>
          </cell>
        </row>
        <row r="215">
          <cell r="E215">
            <v>1.770520721658152</v>
          </cell>
          <cell r="F215">
            <v>1.7705207216581496</v>
          </cell>
          <cell r="G215">
            <v>1.770520721658152</v>
          </cell>
          <cell r="H215">
            <v>1.7705207216581496</v>
          </cell>
          <cell r="I215">
            <v>1.770520721658152</v>
          </cell>
          <cell r="J215">
            <v>1.7705207216581496</v>
          </cell>
          <cell r="K215">
            <v>1.770520721658152</v>
          </cell>
          <cell r="L215">
            <v>1.7705207216581496</v>
          </cell>
          <cell r="M215">
            <v>1.770520721658152</v>
          </cell>
          <cell r="N215">
            <v>1.7705207216581496</v>
          </cell>
          <cell r="O215">
            <v>1.770520721658152</v>
          </cell>
          <cell r="P215">
            <v>1.7705207216581496</v>
          </cell>
          <cell r="Q215">
            <v>2.9075500613648622</v>
          </cell>
          <cell r="R215">
            <v>2.9075500613648595</v>
          </cell>
          <cell r="S215">
            <v>2.9075500613648622</v>
          </cell>
          <cell r="T215">
            <v>2.9075500613648595</v>
          </cell>
          <cell r="U215">
            <v>2.9075500613648622</v>
          </cell>
          <cell r="V215">
            <v>2.9075500613648595</v>
          </cell>
          <cell r="W215">
            <v>2.9075500613648622</v>
          </cell>
          <cell r="X215">
            <v>2.9075500613648595</v>
          </cell>
          <cell r="Y215">
            <v>2.9075500613648622</v>
          </cell>
          <cell r="Z215">
            <v>2.9075500613648595</v>
          </cell>
          <cell r="AA215">
            <v>2.9075500613648622</v>
          </cell>
          <cell r="AB215">
            <v>2.9075500613648595</v>
          </cell>
          <cell r="AC215">
            <v>2.3390353915115245</v>
          </cell>
        </row>
        <row r="216">
          <cell r="C216" t="str">
            <v>Other Expenses</v>
          </cell>
          <cell r="AE216" t="str">
            <v>Other Expenses</v>
          </cell>
        </row>
        <row r="217">
          <cell r="D217" t="str">
            <v>Selling Expenses</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F217" t="str">
            <v>Selling Expenses</v>
          </cell>
        </row>
        <row r="218">
          <cell r="D218" t="str">
            <v>Advertisement Expenses</v>
          </cell>
          <cell r="E218">
            <v>10890.595130119307</v>
          </cell>
          <cell r="F218">
            <v>2287024.9773250544</v>
          </cell>
          <cell r="G218">
            <v>19074.844763831719</v>
          </cell>
          <cell r="H218">
            <v>4005717.400404661</v>
          </cell>
          <cell r="I218">
            <v>586.91830042559138</v>
          </cell>
          <cell r="J218">
            <v>123252.84308937419</v>
          </cell>
          <cell r="K218">
            <v>2441.4170969092306</v>
          </cell>
          <cell r="L218">
            <v>512697.59035093844</v>
          </cell>
          <cell r="M218">
            <v>10786.498384911953</v>
          </cell>
          <cell r="N218">
            <v>2265164.6608315101</v>
          </cell>
          <cell r="O218">
            <v>11537.251658504394</v>
          </cell>
          <cell r="P218">
            <v>2422822.8482859228</v>
          </cell>
          <cell r="Q218">
            <v>19357.842486060854</v>
          </cell>
          <cell r="R218">
            <v>4065146.9220727794</v>
          </cell>
          <cell r="S218">
            <v>138.66649345315798</v>
          </cell>
          <cell r="T218">
            <v>29119.963625163178</v>
          </cell>
          <cell r="U218">
            <v>138.66649345315798</v>
          </cell>
          <cell r="V218">
            <v>29119.963625163178</v>
          </cell>
          <cell r="W218">
            <v>15599.980513480272</v>
          </cell>
          <cell r="X218">
            <v>3275995.9078308572</v>
          </cell>
          <cell r="Y218">
            <v>9013.3220744552673</v>
          </cell>
          <cell r="Z218">
            <v>1892797.635635606</v>
          </cell>
          <cell r="AA218">
            <v>1525.3314279847375</v>
          </cell>
          <cell r="AB218">
            <v>320319.59987679485</v>
          </cell>
          <cell r="AC218">
            <v>8424.2779019658046</v>
          </cell>
        </row>
        <row r="219">
          <cell r="D219" t="str">
            <v>Administrative Expenses</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F219" t="str">
            <v>Administrative Expenses</v>
          </cell>
        </row>
        <row r="220">
          <cell r="D220" t="str">
            <v>Depreciation (Admin. &amp; Selling )</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F220" t="str">
            <v>Depreciation (Admin. &amp; Selling )</v>
          </cell>
        </row>
        <row r="221">
          <cell r="D221" t="str">
            <v>Financial Charges -Capital Exp.</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F221" t="str">
            <v>Financial Charges -Capital Exp.</v>
          </cell>
        </row>
        <row r="222">
          <cell r="D222" t="str">
            <v>Financial  Charges -Working Capital</v>
          </cell>
          <cell r="E222">
            <v>201.57918431275289</v>
          </cell>
          <cell r="F222">
            <v>42331.628705678108</v>
          </cell>
          <cell r="G222">
            <v>178.4251077933327</v>
          </cell>
          <cell r="H222">
            <v>37469.272636599868</v>
          </cell>
          <cell r="I222">
            <v>175.55668509273093</v>
          </cell>
          <cell r="J222">
            <v>36866.903869473492</v>
          </cell>
          <cell r="K222">
            <v>160.53201526974851</v>
          </cell>
          <cell r="L222">
            <v>33711.723206647184</v>
          </cell>
          <cell r="M222">
            <v>214.5866255466828</v>
          </cell>
          <cell r="N222">
            <v>45063.191364803388</v>
          </cell>
          <cell r="O222">
            <v>207.35917650875876</v>
          </cell>
          <cell r="P222">
            <v>43545.427066839344</v>
          </cell>
          <cell r="Q222">
            <v>157.4713934840606</v>
          </cell>
          <cell r="R222">
            <v>33068.992631652727</v>
          </cell>
          <cell r="S222">
            <v>198.17331480982742</v>
          </cell>
          <cell r="T222">
            <v>41616.396110063761</v>
          </cell>
          <cell r="U222">
            <v>184.65378229632779</v>
          </cell>
          <cell r="V222">
            <v>38777.294282228839</v>
          </cell>
          <cell r="W222">
            <v>192.32717619631876</v>
          </cell>
          <cell r="X222">
            <v>40388.70700122694</v>
          </cell>
          <cell r="Y222">
            <v>193.74054120384864</v>
          </cell>
          <cell r="Z222">
            <v>40685.513652808215</v>
          </cell>
          <cell r="AA222">
            <v>186.90086739142365</v>
          </cell>
          <cell r="AB222">
            <v>39249.182152198962</v>
          </cell>
          <cell r="AC222">
            <v>187.60882249215112</v>
          </cell>
          <cell r="AF222" t="str">
            <v>Financial  Charges -Working Capital</v>
          </cell>
        </row>
        <row r="223">
          <cell r="D223" t="str">
            <v>Other Expenses (Charity &amp; Donation)</v>
          </cell>
          <cell r="E223">
            <v>139.98554466163398</v>
          </cell>
          <cell r="F223">
            <v>29396.964378943136</v>
          </cell>
          <cell r="G223">
            <v>123.90632485648104</v>
          </cell>
          <cell r="H223">
            <v>26020.328219861018</v>
          </cell>
          <cell r="I223">
            <v>121.91436464772984</v>
          </cell>
          <cell r="J223">
            <v>25602.016576023267</v>
          </cell>
          <cell r="K223">
            <v>111.48056615954759</v>
          </cell>
          <cell r="L223">
            <v>23410.918893504993</v>
          </cell>
          <cell r="M223">
            <v>149.01848996297417</v>
          </cell>
          <cell r="N223">
            <v>31293.882892224578</v>
          </cell>
          <cell r="O223">
            <v>143.99942813108245</v>
          </cell>
          <cell r="P223">
            <v>30239.879907527316</v>
          </cell>
          <cell r="Q223">
            <v>109.35513436393099</v>
          </cell>
          <cell r="R223">
            <v>22964.578216425507</v>
          </cell>
          <cell r="S223">
            <v>137.6203575068246</v>
          </cell>
          <cell r="T223">
            <v>28900.275076433169</v>
          </cell>
          <cell r="U223">
            <v>128.23179326133877</v>
          </cell>
          <cell r="V223">
            <v>26928.676584881141</v>
          </cell>
          <cell r="W223">
            <v>133.56053902522137</v>
          </cell>
          <cell r="X223">
            <v>28047.713195296488</v>
          </cell>
          <cell r="Y223">
            <v>134.54204250267267</v>
          </cell>
          <cell r="Z223">
            <v>28253.828925561262</v>
          </cell>
          <cell r="AA223">
            <v>129.79226902182199</v>
          </cell>
          <cell r="AB223">
            <v>27256.376494582619</v>
          </cell>
          <cell r="AC223">
            <v>130.2839045084383</v>
          </cell>
          <cell r="AF223" t="str">
            <v>Other Expenses (Charity &amp; Donation)</v>
          </cell>
        </row>
        <row r="224">
          <cell r="D224" t="str">
            <v>Other Expenses ( W.P.P.F.)</v>
          </cell>
          <cell r="E224">
            <v>-99.685419286180618</v>
          </cell>
          <cell r="F224">
            <v>-20933.938050097931</v>
          </cell>
          <cell r="G224">
            <v>-516.01336466537521</v>
          </cell>
          <cell r="H224">
            <v>-108362.8065797288</v>
          </cell>
          <cell r="I224">
            <v>429.23507108313538</v>
          </cell>
          <cell r="J224">
            <v>90139.364927458431</v>
          </cell>
          <cell r="K224">
            <v>335.74469975652045</v>
          </cell>
          <cell r="L224">
            <v>70506.386948869287</v>
          </cell>
          <cell r="M224">
            <v>-83.654529301236565</v>
          </cell>
          <cell r="N224">
            <v>-17567.451153259677</v>
          </cell>
          <cell r="O224">
            <v>-121.56749282883391</v>
          </cell>
          <cell r="P224">
            <v>-25529.173494055121</v>
          </cell>
          <cell r="Q224">
            <v>-311.31446684236766</v>
          </cell>
          <cell r="R224">
            <v>-65376.038036897211</v>
          </cell>
          <cell r="S224">
            <v>675.13296289914501</v>
          </cell>
          <cell r="T224">
            <v>141777.92220882044</v>
          </cell>
          <cell r="U224">
            <v>676.31298309356544</v>
          </cell>
          <cell r="V224">
            <v>142025.72644964873</v>
          </cell>
          <cell r="W224">
            <v>-120.78534224496495</v>
          </cell>
          <cell r="X224">
            <v>-25364.921871442639</v>
          </cell>
          <cell r="Y224">
            <v>218.37700984244069</v>
          </cell>
          <cell r="Z224">
            <v>45859.172066912543</v>
          </cell>
          <cell r="AA224">
            <v>604.68828019460864</v>
          </cell>
          <cell r="AB224">
            <v>126984.53884086781</v>
          </cell>
          <cell r="AC224">
            <v>140.53919930837139</v>
          </cell>
          <cell r="AF224" t="str">
            <v>Other Expenses ( W.P.P.F.)</v>
          </cell>
        </row>
        <row r="225">
          <cell r="D225" t="str">
            <v>Workers Welfare Fund</v>
          </cell>
          <cell r="E225">
            <v>-37.880459328748636</v>
          </cell>
          <cell r="F225">
            <v>-7954.8964590372134</v>
          </cell>
          <cell r="G225">
            <v>-196.08507857284258</v>
          </cell>
          <cell r="H225">
            <v>-41177.866500296943</v>
          </cell>
          <cell r="I225">
            <v>163.10932701159146</v>
          </cell>
          <cell r="J225">
            <v>34252.958672434208</v>
          </cell>
          <cell r="K225">
            <v>127.58298590747775</v>
          </cell>
          <cell r="L225">
            <v>26792.427040570328</v>
          </cell>
          <cell r="M225">
            <v>-31.788721134469881</v>
          </cell>
          <cell r="N225">
            <v>-6675.6314382386754</v>
          </cell>
          <cell r="O225">
            <v>-46.195647274956897</v>
          </cell>
          <cell r="P225">
            <v>-9701.085927740949</v>
          </cell>
          <cell r="Q225">
            <v>-118.29949740009971</v>
          </cell>
          <cell r="R225">
            <v>-24842.894454020938</v>
          </cell>
          <cell r="S225">
            <v>256.55052590167514</v>
          </cell>
          <cell r="T225">
            <v>53875.610439351782</v>
          </cell>
          <cell r="U225">
            <v>256.99893357555482</v>
          </cell>
          <cell r="V225">
            <v>53969.776050866509</v>
          </cell>
          <cell r="W225">
            <v>-45.898430053086649</v>
          </cell>
          <cell r="X225">
            <v>-9638.6703111481966</v>
          </cell>
          <cell r="Y225">
            <v>82.983263740127455</v>
          </cell>
          <cell r="Z225">
            <v>17426.485385426764</v>
          </cell>
          <cell r="AA225">
            <v>229.78154647395132</v>
          </cell>
          <cell r="AB225">
            <v>48254.124759529775</v>
          </cell>
          <cell r="AC225">
            <v>53.404895737181135</v>
          </cell>
          <cell r="AF225" t="str">
            <v>Workers Welfare Fund</v>
          </cell>
        </row>
        <row r="226">
          <cell r="E226">
            <v>11094.593980478767</v>
          </cell>
          <cell r="F226">
            <v>2329864.7359005404</v>
          </cell>
          <cell r="G226">
            <v>18665.077753243317</v>
          </cell>
          <cell r="H226">
            <v>3919666.3281810959</v>
          </cell>
          <cell r="I226">
            <v>1476.7337482607788</v>
          </cell>
          <cell r="J226">
            <v>310114.0871347636</v>
          </cell>
          <cell r="K226">
            <v>3176.7573640025248</v>
          </cell>
          <cell r="L226">
            <v>667119.04644053022</v>
          </cell>
          <cell r="M226">
            <v>11034.660249985904</v>
          </cell>
          <cell r="N226">
            <v>2317278.6524970396</v>
          </cell>
          <cell r="O226">
            <v>11720.847123040445</v>
          </cell>
          <cell r="P226">
            <v>2461377.8958384935</v>
          </cell>
          <cell r="Q226">
            <v>19195.055049666378</v>
          </cell>
          <cell r="R226">
            <v>4030961.5604299395</v>
          </cell>
          <cell r="S226">
            <v>1406.1436545706304</v>
          </cell>
          <cell r="T226">
            <v>295290.16745983233</v>
          </cell>
          <cell r="U226">
            <v>1384.863985679945</v>
          </cell>
          <cell r="V226">
            <v>290821.4369927884</v>
          </cell>
          <cell r="W226">
            <v>15759.184456403762</v>
          </cell>
          <cell r="X226">
            <v>3309428.7358447895</v>
          </cell>
          <cell r="Y226">
            <v>9642.9649317443564</v>
          </cell>
          <cell r="Z226">
            <v>2025022.6356663147</v>
          </cell>
          <cell r="AA226">
            <v>2676.4943910665434</v>
          </cell>
          <cell r="AB226">
            <v>562063.8221239741</v>
          </cell>
          <cell r="AC226">
            <v>8936.1147240119462</v>
          </cell>
        </row>
        <row r="227">
          <cell r="D227" t="str">
            <v>Operating Profit</v>
          </cell>
          <cell r="E227">
            <v>-5128.708940108907</v>
          </cell>
          <cell r="F227">
            <v>-1077028.8774228715</v>
          </cell>
          <cell r="G227">
            <v>-12699.192712873457</v>
          </cell>
          <cell r="H227">
            <v>-2666830.4697034271</v>
          </cell>
          <cell r="I227">
            <v>4489.1512921090807</v>
          </cell>
          <cell r="J227">
            <v>942721.77134290524</v>
          </cell>
          <cell r="K227">
            <v>2789.127676367335</v>
          </cell>
          <cell r="L227">
            <v>585716.81203713862</v>
          </cell>
          <cell r="M227">
            <v>-5068.7752096160439</v>
          </cell>
          <cell r="N227">
            <v>-1064442.7940193708</v>
          </cell>
          <cell r="O227">
            <v>-5754.962082670585</v>
          </cell>
          <cell r="P227">
            <v>-1208542.0373608246</v>
          </cell>
          <cell r="Q227">
            <v>-9397.8754950673865</v>
          </cell>
          <cell r="R227">
            <v>-1973553.8539641532</v>
          </cell>
          <cell r="S227">
            <v>8391.0359000283606</v>
          </cell>
          <cell r="T227">
            <v>1762117.5390059541</v>
          </cell>
          <cell r="U227">
            <v>8412.3155689190462</v>
          </cell>
          <cell r="V227">
            <v>1766586.2694729979</v>
          </cell>
          <cell r="W227">
            <v>-5962.0049018047703</v>
          </cell>
          <cell r="X227">
            <v>-1252021.0293790032</v>
          </cell>
          <cell r="Y227">
            <v>154.21462285463531</v>
          </cell>
          <cell r="Z227">
            <v>32385.070799471578</v>
          </cell>
          <cell r="AA227">
            <v>7120.6851635324483</v>
          </cell>
          <cell r="AB227">
            <v>1495343.8843418122</v>
          </cell>
          <cell r="AC227">
            <v>-1054.5824265274605</v>
          </cell>
          <cell r="AF227" t="str">
            <v>Operating Profit</v>
          </cell>
        </row>
        <row r="229">
          <cell r="C229" t="str">
            <v>Other Income</v>
          </cell>
          <cell r="AE229" t="str">
            <v>Other Income</v>
          </cell>
        </row>
        <row r="230">
          <cell r="D230" t="str">
            <v>H.D</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F230" t="str">
            <v>H.D</v>
          </cell>
        </row>
        <row r="231">
          <cell r="D231" t="str">
            <v>Others</v>
          </cell>
          <cell r="E231">
            <v>3111.1111111111113</v>
          </cell>
          <cell r="F231">
            <v>653333.33333333337</v>
          </cell>
          <cell r="G231">
            <v>3111.1111111111113</v>
          </cell>
          <cell r="H231">
            <v>653333.33333333337</v>
          </cell>
          <cell r="I231">
            <v>3111.1111111111113</v>
          </cell>
          <cell r="J231">
            <v>653333.33333333337</v>
          </cell>
          <cell r="K231">
            <v>3111.1111111111113</v>
          </cell>
          <cell r="L231">
            <v>653333.33333333337</v>
          </cell>
          <cell r="M231">
            <v>3111.1111111111113</v>
          </cell>
          <cell r="N231">
            <v>653333.33333333337</v>
          </cell>
          <cell r="O231">
            <v>3111.1111111111113</v>
          </cell>
          <cell r="P231">
            <v>653333.33333333337</v>
          </cell>
          <cell r="Q231">
            <v>2666.666666666667</v>
          </cell>
          <cell r="R231">
            <v>560000.00000000012</v>
          </cell>
          <cell r="S231">
            <v>2666.666666666667</v>
          </cell>
          <cell r="T231">
            <v>560000.00000000012</v>
          </cell>
          <cell r="U231">
            <v>2666.666666666667</v>
          </cell>
          <cell r="V231">
            <v>560000.00000000012</v>
          </cell>
          <cell r="W231">
            <v>2666.666666666667</v>
          </cell>
          <cell r="X231">
            <v>560000.00000000012</v>
          </cell>
          <cell r="Y231">
            <v>2666.666666666667</v>
          </cell>
          <cell r="Z231">
            <v>560000.00000000012</v>
          </cell>
          <cell r="AA231">
            <v>2666.666666666667</v>
          </cell>
          <cell r="AB231">
            <v>560000.00000000012</v>
          </cell>
          <cell r="AC231">
            <v>2888.8888888888891</v>
          </cell>
          <cell r="AF231" t="str">
            <v>Others</v>
          </cell>
        </row>
        <row r="232">
          <cell r="E232">
            <v>3111.1111111111113</v>
          </cell>
          <cell r="F232">
            <v>653333.33333333337</v>
          </cell>
          <cell r="G232">
            <v>3111.1111111111113</v>
          </cell>
          <cell r="H232">
            <v>653333.33333333337</v>
          </cell>
          <cell r="I232">
            <v>3111.1111111111113</v>
          </cell>
          <cell r="J232">
            <v>653333.33333333337</v>
          </cell>
          <cell r="K232">
            <v>3111.1111111111113</v>
          </cell>
          <cell r="L232">
            <v>653333.33333333337</v>
          </cell>
          <cell r="M232">
            <v>3111.1111111111113</v>
          </cell>
          <cell r="N232">
            <v>653333.33333333337</v>
          </cell>
          <cell r="O232">
            <v>3111.1111111111113</v>
          </cell>
          <cell r="P232">
            <v>653333.33333333337</v>
          </cell>
          <cell r="Q232">
            <v>2666.666666666667</v>
          </cell>
          <cell r="R232">
            <v>560000.00000000012</v>
          </cell>
          <cell r="S232">
            <v>2666.666666666667</v>
          </cell>
          <cell r="T232">
            <v>560000.00000000012</v>
          </cell>
          <cell r="U232">
            <v>2666.666666666667</v>
          </cell>
          <cell r="V232">
            <v>560000.00000000012</v>
          </cell>
          <cell r="W232">
            <v>2666.666666666667</v>
          </cell>
          <cell r="X232">
            <v>560000.00000000012</v>
          </cell>
          <cell r="Y232">
            <v>2666.666666666667</v>
          </cell>
          <cell r="Z232">
            <v>560000.00000000012</v>
          </cell>
          <cell r="AA232">
            <v>2666.666666666667</v>
          </cell>
          <cell r="AB232">
            <v>560000.00000000012</v>
          </cell>
          <cell r="AC232">
            <v>2888.8888888888891</v>
          </cell>
        </row>
        <row r="234">
          <cell r="C234" t="str">
            <v>Profit before tax</v>
          </cell>
          <cell r="E234">
            <v>-2017.5978289977957</v>
          </cell>
          <cell r="F234">
            <v>-423695.54408953816</v>
          </cell>
          <cell r="G234">
            <v>-9588.0816017623456</v>
          </cell>
          <cell r="H234">
            <v>-2013497.1363700936</v>
          </cell>
          <cell r="I234">
            <v>7600.262403220192</v>
          </cell>
          <cell r="J234">
            <v>1596055.1046762387</v>
          </cell>
          <cell r="K234">
            <v>5900.2387874784463</v>
          </cell>
          <cell r="L234">
            <v>1239050.145370472</v>
          </cell>
          <cell r="M234">
            <v>-1957.6640985049326</v>
          </cell>
          <cell r="N234">
            <v>-411109.46068603743</v>
          </cell>
          <cell r="O234">
            <v>-2643.8509715594737</v>
          </cell>
          <cell r="P234">
            <v>-555208.70402749127</v>
          </cell>
          <cell r="Q234">
            <v>-6731.2088284007195</v>
          </cell>
          <cell r="R234">
            <v>-1413553.8539641532</v>
          </cell>
          <cell r="S234">
            <v>11057.702566695029</v>
          </cell>
          <cell r="T234">
            <v>2322117.5390059543</v>
          </cell>
          <cell r="U234">
            <v>11078.982235585714</v>
          </cell>
          <cell r="V234">
            <v>2326586.2694729981</v>
          </cell>
          <cell r="W234">
            <v>-3295.3382351381033</v>
          </cell>
          <cell r="X234">
            <v>-692021.0293790031</v>
          </cell>
          <cell r="Y234">
            <v>2820.8812895213023</v>
          </cell>
          <cell r="Z234">
            <v>592385.07079947169</v>
          </cell>
          <cell r="AA234">
            <v>9787.3518301991153</v>
          </cell>
          <cell r="AB234">
            <v>2055343.8843418122</v>
          </cell>
          <cell r="AC234">
            <v>1834.3064623614287</v>
          </cell>
          <cell r="AE234" t="str">
            <v>Profit before tax</v>
          </cell>
        </row>
        <row r="236">
          <cell r="C236" t="str">
            <v>Taxation</v>
          </cell>
          <cell r="AE236" t="str">
            <v>Taxation</v>
          </cell>
        </row>
        <row r="237">
          <cell r="D237" t="str">
            <v>Current</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F237" t="str">
            <v>Current</v>
          </cell>
        </row>
        <row r="238">
          <cell r="D238" t="str">
            <v>Deferred</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F238" t="str">
            <v>Deferred</v>
          </cell>
        </row>
        <row r="239">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row>
        <row r="241">
          <cell r="C241" t="str">
            <v>Net Profit after taxation</v>
          </cell>
          <cell r="E241">
            <v>-2017.5978289977957</v>
          </cell>
          <cell r="F241">
            <v>-423695.54408953816</v>
          </cell>
          <cell r="G241">
            <v>-9588.0816017623456</v>
          </cell>
          <cell r="H241">
            <v>-2013497.1363700936</v>
          </cell>
          <cell r="I241">
            <v>7600.262403220192</v>
          </cell>
          <cell r="J241">
            <v>1596055.1046762387</v>
          </cell>
          <cell r="K241">
            <v>5900.2387874784463</v>
          </cell>
          <cell r="L241">
            <v>1239050.145370472</v>
          </cell>
          <cell r="M241">
            <v>-1957.6640985049326</v>
          </cell>
          <cell r="N241">
            <v>-411109.46068603743</v>
          </cell>
          <cell r="O241">
            <v>-2643.8509715594737</v>
          </cell>
          <cell r="P241">
            <v>-555208.70402749127</v>
          </cell>
          <cell r="Q241">
            <v>-6731.2088284007195</v>
          </cell>
          <cell r="R241">
            <v>-1413553.8539641532</v>
          </cell>
          <cell r="S241">
            <v>11057.702566695029</v>
          </cell>
          <cell r="T241">
            <v>2322117.5390059543</v>
          </cell>
          <cell r="U241">
            <v>11078.982235585714</v>
          </cell>
          <cell r="V241">
            <v>2326586.2694729981</v>
          </cell>
          <cell r="W241">
            <v>-3295.3382351381033</v>
          </cell>
          <cell r="X241">
            <v>-692021.0293790031</v>
          </cell>
          <cell r="Y241">
            <v>2820.8812895213023</v>
          </cell>
          <cell r="Z241">
            <v>592385.07079947169</v>
          </cell>
          <cell r="AA241">
            <v>9787.3518301991153</v>
          </cell>
          <cell r="AB241">
            <v>2055343.8843418122</v>
          </cell>
          <cell r="AC241">
            <v>1834.3064623614287</v>
          </cell>
          <cell r="AE241" t="str">
            <v>Net Profit after taxation</v>
          </cell>
        </row>
        <row r="244">
          <cell r="E244">
            <v>548</v>
          </cell>
          <cell r="G244">
            <v>579</v>
          </cell>
          <cell r="I244">
            <v>610</v>
          </cell>
          <cell r="K244">
            <v>641</v>
          </cell>
          <cell r="M244">
            <v>672</v>
          </cell>
          <cell r="O244">
            <v>703</v>
          </cell>
          <cell r="Q244">
            <v>734</v>
          </cell>
          <cell r="S244">
            <v>765</v>
          </cell>
          <cell r="U244">
            <v>796</v>
          </cell>
          <cell r="W244">
            <v>827</v>
          </cell>
          <cell r="Y244">
            <v>858</v>
          </cell>
          <cell r="AA244">
            <v>889</v>
          </cell>
          <cell r="AC244" t="str">
            <v>Yearly</v>
          </cell>
        </row>
        <row r="245">
          <cell r="D245" t="str">
            <v>CX CNG</v>
          </cell>
          <cell r="E245" t="str">
            <v>Per Unit</v>
          </cell>
          <cell r="F245" t="str">
            <v>Total</v>
          </cell>
          <cell r="G245" t="str">
            <v>Per Unit</v>
          </cell>
          <cell r="H245" t="str">
            <v>Total</v>
          </cell>
          <cell r="I245" t="str">
            <v>Per Unit</v>
          </cell>
          <cell r="J245" t="str">
            <v>Total</v>
          </cell>
          <cell r="K245" t="str">
            <v>Per Unit</v>
          </cell>
          <cell r="L245" t="str">
            <v>Total</v>
          </cell>
          <cell r="M245" t="str">
            <v>Per Unit</v>
          </cell>
          <cell r="N245" t="str">
            <v>Total</v>
          </cell>
          <cell r="O245" t="str">
            <v>Per Unit</v>
          </cell>
          <cell r="P245" t="str">
            <v>Total</v>
          </cell>
          <cell r="Q245" t="str">
            <v>Per Unit</v>
          </cell>
          <cell r="R245" t="str">
            <v>Total</v>
          </cell>
          <cell r="S245" t="str">
            <v>Per Unit</v>
          </cell>
          <cell r="T245" t="str">
            <v>Total</v>
          </cell>
          <cell r="U245" t="str">
            <v>Per Unit</v>
          </cell>
          <cell r="V245" t="str">
            <v>Total</v>
          </cell>
          <cell r="W245" t="str">
            <v>Per Unit</v>
          </cell>
          <cell r="X245" t="str">
            <v>Total</v>
          </cell>
          <cell r="Y245" t="str">
            <v>Per Unit</v>
          </cell>
          <cell r="Z245" t="str">
            <v>Total</v>
          </cell>
          <cell r="AA245" t="str">
            <v>Per Unit</v>
          </cell>
          <cell r="AB245" t="str">
            <v>Total</v>
          </cell>
          <cell r="AC245" t="str">
            <v>Average</v>
          </cell>
        </row>
        <row r="247">
          <cell r="C247" t="str">
            <v>Sales Units</v>
          </cell>
          <cell r="E247">
            <v>0</v>
          </cell>
          <cell r="F247">
            <v>0</v>
          </cell>
          <cell r="G247">
            <v>1</v>
          </cell>
          <cell r="H247">
            <v>0</v>
          </cell>
          <cell r="I247">
            <v>1</v>
          </cell>
          <cell r="J247">
            <v>0</v>
          </cell>
          <cell r="K247">
            <v>1</v>
          </cell>
          <cell r="L247">
            <v>0</v>
          </cell>
          <cell r="M247">
            <v>1</v>
          </cell>
          <cell r="N247">
            <v>0</v>
          </cell>
          <cell r="O247">
            <v>1</v>
          </cell>
          <cell r="P247">
            <v>0</v>
          </cell>
          <cell r="Q247">
            <v>1</v>
          </cell>
          <cell r="R247">
            <v>35</v>
          </cell>
          <cell r="S247">
            <v>1</v>
          </cell>
          <cell r="T247">
            <v>35</v>
          </cell>
          <cell r="U247">
            <v>1</v>
          </cell>
          <cell r="V247">
            <v>35</v>
          </cell>
          <cell r="W247">
            <v>1</v>
          </cell>
          <cell r="X247">
            <v>35</v>
          </cell>
          <cell r="Y247">
            <v>1</v>
          </cell>
          <cell r="Z247">
            <v>35</v>
          </cell>
          <cell r="AA247">
            <v>1</v>
          </cell>
          <cell r="AB247">
            <v>35</v>
          </cell>
          <cell r="AC247">
            <v>210</v>
          </cell>
        </row>
        <row r="249">
          <cell r="C249" t="str">
            <v>Selling Price</v>
          </cell>
          <cell r="E249">
            <v>429000</v>
          </cell>
          <cell r="F249">
            <v>0</v>
          </cell>
          <cell r="G249">
            <v>429000</v>
          </cell>
          <cell r="H249">
            <v>0</v>
          </cell>
          <cell r="I249">
            <v>429000</v>
          </cell>
          <cell r="J249">
            <v>0</v>
          </cell>
          <cell r="K249">
            <v>429000</v>
          </cell>
          <cell r="L249">
            <v>0</v>
          </cell>
          <cell r="M249">
            <v>429000</v>
          </cell>
          <cell r="N249">
            <v>0</v>
          </cell>
          <cell r="O249">
            <v>429000</v>
          </cell>
          <cell r="P249">
            <v>0</v>
          </cell>
          <cell r="Q249">
            <v>429000</v>
          </cell>
          <cell r="R249">
            <v>15015000</v>
          </cell>
          <cell r="S249">
            <v>429000</v>
          </cell>
          <cell r="T249">
            <v>15015000</v>
          </cell>
          <cell r="U249">
            <v>429000</v>
          </cell>
          <cell r="V249">
            <v>15015000</v>
          </cell>
          <cell r="W249">
            <v>429000</v>
          </cell>
          <cell r="X249">
            <v>15015000</v>
          </cell>
          <cell r="Y249">
            <v>429000</v>
          </cell>
          <cell r="Z249">
            <v>15015000</v>
          </cell>
          <cell r="AA249">
            <v>429000</v>
          </cell>
          <cell r="AB249">
            <v>15015000</v>
          </cell>
          <cell r="AC249">
            <v>429000</v>
          </cell>
        </row>
        <row r="250">
          <cell r="C250" t="str">
            <v>Less: Dealer commission</v>
          </cell>
          <cell r="E250">
            <v>-10000</v>
          </cell>
          <cell r="F250">
            <v>0</v>
          </cell>
          <cell r="G250">
            <v>-10000</v>
          </cell>
          <cell r="H250">
            <v>0</v>
          </cell>
          <cell r="I250">
            <v>-10000</v>
          </cell>
          <cell r="J250">
            <v>0</v>
          </cell>
          <cell r="K250">
            <v>-10000</v>
          </cell>
          <cell r="L250">
            <v>0</v>
          </cell>
          <cell r="M250">
            <v>-10000</v>
          </cell>
          <cell r="N250">
            <v>0</v>
          </cell>
          <cell r="O250">
            <v>-10000</v>
          </cell>
          <cell r="P250">
            <v>0</v>
          </cell>
          <cell r="Q250">
            <v>-10000</v>
          </cell>
          <cell r="R250">
            <v>-350000</v>
          </cell>
          <cell r="S250">
            <v>-10000</v>
          </cell>
          <cell r="T250">
            <v>-350000</v>
          </cell>
          <cell r="U250">
            <v>-10000</v>
          </cell>
          <cell r="V250">
            <v>-350000</v>
          </cell>
          <cell r="W250">
            <v>-10000</v>
          </cell>
          <cell r="X250">
            <v>-350000</v>
          </cell>
          <cell r="Y250">
            <v>-10000</v>
          </cell>
          <cell r="Z250">
            <v>-350000</v>
          </cell>
          <cell r="AA250">
            <v>-10000</v>
          </cell>
          <cell r="AB250">
            <v>-350000</v>
          </cell>
          <cell r="AC250">
            <v>-10000</v>
          </cell>
        </row>
        <row r="251">
          <cell r="D251" t="str">
            <v xml:space="preserve">  Sales tax</v>
          </cell>
          <cell r="E251">
            <v>-55956.521739130432</v>
          </cell>
          <cell r="F251">
            <v>0</v>
          </cell>
          <cell r="G251">
            <v>-55956.521739130432</v>
          </cell>
          <cell r="H251">
            <v>0</v>
          </cell>
          <cell r="I251">
            <v>-55956.521739130432</v>
          </cell>
          <cell r="J251">
            <v>0</v>
          </cell>
          <cell r="K251">
            <v>-55956.521739130432</v>
          </cell>
          <cell r="L251">
            <v>0</v>
          </cell>
          <cell r="M251">
            <v>-55956.521739130432</v>
          </cell>
          <cell r="N251">
            <v>0</v>
          </cell>
          <cell r="O251">
            <v>-55956.521739130432</v>
          </cell>
          <cell r="P251">
            <v>0</v>
          </cell>
          <cell r="Q251">
            <v>-55956.521739130432</v>
          </cell>
          <cell r="R251">
            <v>-1958478.2608695652</v>
          </cell>
          <cell r="S251">
            <v>-55956.521739130432</v>
          </cell>
          <cell r="T251">
            <v>-1958478.2608695652</v>
          </cell>
          <cell r="U251">
            <v>-55956.521739130432</v>
          </cell>
          <cell r="V251">
            <v>-1958478.2608695652</v>
          </cell>
          <cell r="W251">
            <v>-55956.521739130432</v>
          </cell>
          <cell r="X251">
            <v>-1958478.2608695652</v>
          </cell>
          <cell r="Y251">
            <v>-55956.521739130432</v>
          </cell>
          <cell r="Z251">
            <v>-1958478.2608695652</v>
          </cell>
          <cell r="AA251">
            <v>-55956.521739130432</v>
          </cell>
          <cell r="AB251">
            <v>-1958478.2608695652</v>
          </cell>
          <cell r="AC251">
            <v>-55956.521739130432</v>
          </cell>
        </row>
        <row r="252">
          <cell r="C252" t="str">
            <v>Net Sales</v>
          </cell>
          <cell r="E252">
            <v>363043.47826086957</v>
          </cell>
          <cell r="F252">
            <v>0</v>
          </cell>
          <cell r="G252">
            <v>363043.47826086957</v>
          </cell>
          <cell r="H252">
            <v>0</v>
          </cell>
          <cell r="I252">
            <v>363043.47826086957</v>
          </cell>
          <cell r="J252">
            <v>0</v>
          </cell>
          <cell r="K252">
            <v>363043.47826086957</v>
          </cell>
          <cell r="L252">
            <v>0</v>
          </cell>
          <cell r="M252">
            <v>363043.47826086957</v>
          </cell>
          <cell r="N252">
            <v>0</v>
          </cell>
          <cell r="O252">
            <v>363043.47826086957</v>
          </cell>
          <cell r="P252">
            <v>0</v>
          </cell>
          <cell r="Q252">
            <v>363043.47826086957</v>
          </cell>
          <cell r="R252">
            <v>12706521.739130436</v>
          </cell>
          <cell r="S252">
            <v>363043.47826086957</v>
          </cell>
          <cell r="T252">
            <v>12706521.739130436</v>
          </cell>
          <cell r="U252">
            <v>363043.47826086957</v>
          </cell>
          <cell r="V252">
            <v>12706521.739130436</v>
          </cell>
          <cell r="W252">
            <v>363043.47826086957</v>
          </cell>
          <cell r="X252">
            <v>12706521.739130436</v>
          </cell>
          <cell r="Y252">
            <v>363043.47826086957</v>
          </cell>
          <cell r="Z252">
            <v>12706521.739130436</v>
          </cell>
          <cell r="AA252">
            <v>363043.47826086957</v>
          </cell>
          <cell r="AB252">
            <v>12706521.739130436</v>
          </cell>
          <cell r="AC252">
            <v>363043.47826086957</v>
          </cell>
        </row>
        <row r="254">
          <cell r="C254" t="str">
            <v>Variable Cost of Sales</v>
          </cell>
        </row>
        <row r="255">
          <cell r="D255" t="str">
            <v>CKD Cost</v>
          </cell>
          <cell r="E255">
            <v>185405.57509915665</v>
          </cell>
          <cell r="F255">
            <v>0</v>
          </cell>
          <cell r="G255">
            <v>185405.57509915665</v>
          </cell>
          <cell r="H255">
            <v>0</v>
          </cell>
          <cell r="I255">
            <v>185405.57509915665</v>
          </cell>
          <cell r="J255">
            <v>0</v>
          </cell>
          <cell r="K255">
            <v>185405.57509915665</v>
          </cell>
          <cell r="L255">
            <v>0</v>
          </cell>
          <cell r="M255">
            <v>185405.57509915665</v>
          </cell>
          <cell r="N255">
            <v>0</v>
          </cell>
          <cell r="O255">
            <v>185405.57509915665</v>
          </cell>
          <cell r="P255">
            <v>0</v>
          </cell>
          <cell r="Q255">
            <v>185405.57509915665</v>
          </cell>
          <cell r="R255">
            <v>6489195.1284704823</v>
          </cell>
          <cell r="S255">
            <v>185405.57509915665</v>
          </cell>
          <cell r="T255">
            <v>6489195.1284704823</v>
          </cell>
          <cell r="U255">
            <v>185405.57509915665</v>
          </cell>
          <cell r="V255">
            <v>6489195.1284704823</v>
          </cell>
          <cell r="W255">
            <v>185405.57509915665</v>
          </cell>
          <cell r="X255">
            <v>6489195.1284704823</v>
          </cell>
          <cell r="Y255">
            <v>185405.57509915665</v>
          </cell>
          <cell r="Z255">
            <v>6489195.1284704823</v>
          </cell>
          <cell r="AA255">
            <v>185405.57509915665</v>
          </cell>
          <cell r="AB255">
            <v>6489195.1284704823</v>
          </cell>
          <cell r="AC255">
            <v>185405.57509915662</v>
          </cell>
        </row>
        <row r="256">
          <cell r="D256" t="str">
            <v>Vendor parts</v>
          </cell>
          <cell r="E256">
            <v>124048</v>
          </cell>
          <cell r="F256">
            <v>0</v>
          </cell>
          <cell r="G256">
            <v>124048</v>
          </cell>
          <cell r="H256">
            <v>0</v>
          </cell>
          <cell r="I256">
            <v>124048</v>
          </cell>
          <cell r="J256">
            <v>0</v>
          </cell>
          <cell r="K256">
            <v>124048</v>
          </cell>
          <cell r="L256">
            <v>0</v>
          </cell>
          <cell r="M256">
            <v>124048</v>
          </cell>
          <cell r="N256">
            <v>0</v>
          </cell>
          <cell r="O256">
            <v>124048</v>
          </cell>
          <cell r="P256">
            <v>0</v>
          </cell>
          <cell r="Q256">
            <v>124048</v>
          </cell>
          <cell r="R256">
            <v>4341680</v>
          </cell>
          <cell r="S256">
            <v>124048</v>
          </cell>
          <cell r="T256">
            <v>4341680</v>
          </cell>
          <cell r="U256">
            <v>124048</v>
          </cell>
          <cell r="V256">
            <v>4341680</v>
          </cell>
          <cell r="W256">
            <v>124048</v>
          </cell>
          <cell r="X256">
            <v>4341680</v>
          </cell>
          <cell r="Y256">
            <v>124048</v>
          </cell>
          <cell r="Z256">
            <v>4341680</v>
          </cell>
          <cell r="AA256">
            <v>124048</v>
          </cell>
          <cell r="AB256">
            <v>4341680</v>
          </cell>
          <cell r="AC256">
            <v>124048</v>
          </cell>
        </row>
        <row r="257">
          <cell r="D257" t="str">
            <v>DMC Parts</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row>
        <row r="258">
          <cell r="D258" t="str">
            <v>Paints &amp; Chemicals</v>
          </cell>
          <cell r="E258">
            <v>6816</v>
          </cell>
          <cell r="F258">
            <v>0</v>
          </cell>
          <cell r="G258">
            <v>6816</v>
          </cell>
          <cell r="H258">
            <v>0</v>
          </cell>
          <cell r="I258">
            <v>6816</v>
          </cell>
          <cell r="J258">
            <v>0</v>
          </cell>
          <cell r="K258">
            <v>6816</v>
          </cell>
          <cell r="L258">
            <v>0</v>
          </cell>
          <cell r="M258">
            <v>6816</v>
          </cell>
          <cell r="N258">
            <v>0</v>
          </cell>
          <cell r="O258">
            <v>6816</v>
          </cell>
          <cell r="P258">
            <v>0</v>
          </cell>
          <cell r="Q258">
            <v>6816</v>
          </cell>
          <cell r="R258">
            <v>238560</v>
          </cell>
          <cell r="S258">
            <v>6816</v>
          </cell>
          <cell r="T258">
            <v>238560</v>
          </cell>
          <cell r="U258">
            <v>6816</v>
          </cell>
          <cell r="V258">
            <v>238560</v>
          </cell>
          <cell r="W258">
            <v>6816</v>
          </cell>
          <cell r="X258">
            <v>238560</v>
          </cell>
          <cell r="Y258">
            <v>6816</v>
          </cell>
          <cell r="Z258">
            <v>238560</v>
          </cell>
          <cell r="AA258">
            <v>6816</v>
          </cell>
          <cell r="AB258">
            <v>238560</v>
          </cell>
          <cell r="AC258">
            <v>6816</v>
          </cell>
        </row>
        <row r="259">
          <cell r="D259" t="str">
            <v>Consumables</v>
          </cell>
          <cell r="E259">
            <v>3362</v>
          </cell>
          <cell r="F259">
            <v>0</v>
          </cell>
          <cell r="G259">
            <v>3362</v>
          </cell>
          <cell r="H259">
            <v>0</v>
          </cell>
          <cell r="I259">
            <v>3362</v>
          </cell>
          <cell r="J259">
            <v>0</v>
          </cell>
          <cell r="K259">
            <v>3362</v>
          </cell>
          <cell r="L259">
            <v>0</v>
          </cell>
          <cell r="M259">
            <v>3362</v>
          </cell>
          <cell r="N259">
            <v>0</v>
          </cell>
          <cell r="O259">
            <v>3362</v>
          </cell>
          <cell r="P259">
            <v>0</v>
          </cell>
          <cell r="Q259">
            <v>3362</v>
          </cell>
          <cell r="R259">
            <v>117670</v>
          </cell>
          <cell r="S259">
            <v>3362</v>
          </cell>
          <cell r="T259">
            <v>117670</v>
          </cell>
          <cell r="U259">
            <v>3362</v>
          </cell>
          <cell r="V259">
            <v>117670</v>
          </cell>
          <cell r="W259">
            <v>3362</v>
          </cell>
          <cell r="X259">
            <v>117670</v>
          </cell>
          <cell r="Y259">
            <v>3362</v>
          </cell>
          <cell r="Z259">
            <v>117670</v>
          </cell>
          <cell r="AA259">
            <v>3362</v>
          </cell>
          <cell r="AB259">
            <v>117670</v>
          </cell>
          <cell r="AC259">
            <v>3362</v>
          </cell>
        </row>
        <row r="260">
          <cell r="D260" t="str">
            <v>KD Parts</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row>
        <row r="261">
          <cell r="D261" t="str">
            <v>Spare parts</v>
          </cell>
          <cell r="E261">
            <v>39</v>
          </cell>
          <cell r="F261">
            <v>0</v>
          </cell>
          <cell r="G261">
            <v>39</v>
          </cell>
          <cell r="H261">
            <v>0</v>
          </cell>
          <cell r="I261">
            <v>39</v>
          </cell>
          <cell r="J261">
            <v>0</v>
          </cell>
          <cell r="K261">
            <v>39</v>
          </cell>
          <cell r="L261">
            <v>0</v>
          </cell>
          <cell r="M261">
            <v>39</v>
          </cell>
          <cell r="N261">
            <v>0</v>
          </cell>
          <cell r="O261">
            <v>39</v>
          </cell>
          <cell r="P261">
            <v>0</v>
          </cell>
          <cell r="Q261">
            <v>39</v>
          </cell>
          <cell r="R261">
            <v>1365</v>
          </cell>
          <cell r="S261">
            <v>39</v>
          </cell>
          <cell r="T261">
            <v>1365</v>
          </cell>
          <cell r="U261">
            <v>39</v>
          </cell>
          <cell r="V261">
            <v>1365</v>
          </cell>
          <cell r="W261">
            <v>39</v>
          </cell>
          <cell r="X261">
            <v>1365</v>
          </cell>
          <cell r="Y261">
            <v>39</v>
          </cell>
          <cell r="Z261">
            <v>1365</v>
          </cell>
          <cell r="AA261">
            <v>39</v>
          </cell>
          <cell r="AB261">
            <v>1365</v>
          </cell>
          <cell r="AC261">
            <v>39</v>
          </cell>
        </row>
        <row r="262">
          <cell r="D262" t="str">
            <v>Utilities</v>
          </cell>
          <cell r="E262">
            <v>4396</v>
          </cell>
          <cell r="F262">
            <v>0</v>
          </cell>
          <cell r="G262">
            <v>4396</v>
          </cell>
          <cell r="H262">
            <v>0</v>
          </cell>
          <cell r="I262">
            <v>4396</v>
          </cell>
          <cell r="J262">
            <v>0</v>
          </cell>
          <cell r="K262">
            <v>4396</v>
          </cell>
          <cell r="L262">
            <v>0</v>
          </cell>
          <cell r="M262">
            <v>4396</v>
          </cell>
          <cell r="N262">
            <v>0</v>
          </cell>
          <cell r="O262">
            <v>4396</v>
          </cell>
          <cell r="P262">
            <v>0</v>
          </cell>
          <cell r="Q262">
            <v>4396</v>
          </cell>
          <cell r="R262">
            <v>153860</v>
          </cell>
          <cell r="S262">
            <v>4396</v>
          </cell>
          <cell r="T262">
            <v>153860</v>
          </cell>
          <cell r="U262">
            <v>4396</v>
          </cell>
          <cell r="V262">
            <v>153860</v>
          </cell>
          <cell r="W262">
            <v>4396</v>
          </cell>
          <cell r="X262">
            <v>153860</v>
          </cell>
          <cell r="Y262">
            <v>4396</v>
          </cell>
          <cell r="Z262">
            <v>153860</v>
          </cell>
          <cell r="AA262">
            <v>4396</v>
          </cell>
          <cell r="AB262">
            <v>153860</v>
          </cell>
          <cell r="AC262">
            <v>4396</v>
          </cell>
        </row>
        <row r="263">
          <cell r="D263" t="str">
            <v>Royalties</v>
          </cell>
          <cell r="E263">
            <v>2105</v>
          </cell>
          <cell r="F263">
            <v>0</v>
          </cell>
          <cell r="G263">
            <v>2105</v>
          </cell>
          <cell r="H263">
            <v>0</v>
          </cell>
          <cell r="I263">
            <v>2105</v>
          </cell>
          <cell r="J263">
            <v>0</v>
          </cell>
          <cell r="K263">
            <v>2105</v>
          </cell>
          <cell r="L263">
            <v>0</v>
          </cell>
          <cell r="M263">
            <v>2105</v>
          </cell>
          <cell r="N263">
            <v>0</v>
          </cell>
          <cell r="O263">
            <v>2105</v>
          </cell>
          <cell r="P263">
            <v>0</v>
          </cell>
          <cell r="Q263">
            <v>2105</v>
          </cell>
          <cell r="R263">
            <v>73675</v>
          </cell>
          <cell r="S263">
            <v>2105</v>
          </cell>
          <cell r="T263">
            <v>73675</v>
          </cell>
          <cell r="U263">
            <v>2105</v>
          </cell>
          <cell r="V263">
            <v>73675</v>
          </cell>
          <cell r="W263">
            <v>2105</v>
          </cell>
          <cell r="X263">
            <v>73675</v>
          </cell>
          <cell r="Y263">
            <v>2105</v>
          </cell>
          <cell r="Z263">
            <v>73675</v>
          </cell>
          <cell r="AA263">
            <v>2105</v>
          </cell>
          <cell r="AB263">
            <v>73675</v>
          </cell>
          <cell r="AC263">
            <v>2105</v>
          </cell>
        </row>
        <row r="265">
          <cell r="E265">
            <v>326171.57509915665</v>
          </cell>
          <cell r="F265">
            <v>0</v>
          </cell>
          <cell r="G265">
            <v>326171.57509915665</v>
          </cell>
          <cell r="H265">
            <v>0</v>
          </cell>
          <cell r="I265">
            <v>326171.57509915665</v>
          </cell>
          <cell r="J265">
            <v>0</v>
          </cell>
          <cell r="K265">
            <v>326171.57509915665</v>
          </cell>
          <cell r="L265">
            <v>0</v>
          </cell>
          <cell r="M265">
            <v>326171.57509915665</v>
          </cell>
          <cell r="N265">
            <v>0</v>
          </cell>
          <cell r="O265">
            <v>326171.57509915665</v>
          </cell>
          <cell r="P265">
            <v>0</v>
          </cell>
          <cell r="Q265">
            <v>326171.57509915665</v>
          </cell>
          <cell r="R265">
            <v>11416005.128470482</v>
          </cell>
          <cell r="S265">
            <v>326171.57509915665</v>
          </cell>
          <cell r="T265">
            <v>11416005.128470482</v>
          </cell>
          <cell r="U265">
            <v>326171.57509915665</v>
          </cell>
          <cell r="V265">
            <v>11416005.128470482</v>
          </cell>
          <cell r="W265">
            <v>326171.57509915665</v>
          </cell>
          <cell r="X265">
            <v>11416005.128470482</v>
          </cell>
          <cell r="Y265">
            <v>326171.57509915665</v>
          </cell>
          <cell r="Z265">
            <v>11416005.128470482</v>
          </cell>
          <cell r="AA265">
            <v>326171.57509915665</v>
          </cell>
          <cell r="AB265">
            <v>11416005.128470482</v>
          </cell>
          <cell r="AC265">
            <v>326171.57509915659</v>
          </cell>
        </row>
        <row r="266">
          <cell r="C266" t="str">
            <v>Contribution Margin</v>
          </cell>
          <cell r="E266">
            <v>36871.903161712922</v>
          </cell>
          <cell r="F266">
            <v>0</v>
          </cell>
          <cell r="G266">
            <v>36871.903161712922</v>
          </cell>
          <cell r="H266">
            <v>0</v>
          </cell>
          <cell r="I266">
            <v>36871.903161712922</v>
          </cell>
          <cell r="J266">
            <v>0</v>
          </cell>
          <cell r="K266">
            <v>36871.903161712922</v>
          </cell>
          <cell r="L266">
            <v>0</v>
          </cell>
          <cell r="M266">
            <v>36871.903161712922</v>
          </cell>
          <cell r="N266">
            <v>0</v>
          </cell>
          <cell r="O266">
            <v>36871.903161712922</v>
          </cell>
          <cell r="P266">
            <v>0</v>
          </cell>
          <cell r="Q266">
            <v>36871.903161712922</v>
          </cell>
          <cell r="R266">
            <v>1290516.6106599532</v>
          </cell>
          <cell r="S266">
            <v>36871.903161712922</v>
          </cell>
          <cell r="T266">
            <v>1290516.6106599532</v>
          </cell>
          <cell r="U266">
            <v>36871.903161712922</v>
          </cell>
          <cell r="V266">
            <v>1290516.6106599532</v>
          </cell>
          <cell r="W266">
            <v>36871.903161712922</v>
          </cell>
          <cell r="X266">
            <v>1290516.6106599532</v>
          </cell>
          <cell r="Y266">
            <v>36871.903161712922</v>
          </cell>
          <cell r="Z266">
            <v>1290516.6106599532</v>
          </cell>
          <cell r="AA266">
            <v>36871.903161712922</v>
          </cell>
          <cell r="AB266">
            <v>1290516.6106599532</v>
          </cell>
          <cell r="AC266">
            <v>36871.90316171298</v>
          </cell>
        </row>
        <row r="268">
          <cell r="C268" t="str">
            <v>Production cost</v>
          </cell>
        </row>
        <row r="269">
          <cell r="D269" t="str">
            <v xml:space="preserve">Salaries &amp; Wages </v>
          </cell>
          <cell r="E269">
            <v>4619.3194081365082</v>
          </cell>
          <cell r="F269">
            <v>0</v>
          </cell>
          <cell r="G269">
            <v>4619.3194081365082</v>
          </cell>
          <cell r="H269">
            <v>0</v>
          </cell>
          <cell r="I269">
            <v>4619.3194081365082</v>
          </cell>
          <cell r="J269">
            <v>0</v>
          </cell>
          <cell r="K269">
            <v>4619.3194081365082</v>
          </cell>
          <cell r="L269">
            <v>0</v>
          </cell>
          <cell r="M269">
            <v>4619.3194081365082</v>
          </cell>
          <cell r="N269">
            <v>0</v>
          </cell>
          <cell r="O269">
            <v>4619.3194081365082</v>
          </cell>
          <cell r="P269">
            <v>0</v>
          </cell>
          <cell r="Q269">
            <v>3959.4166355455786</v>
          </cell>
          <cell r="R269">
            <v>138579.58224409525</v>
          </cell>
          <cell r="S269">
            <v>3959.4166355455786</v>
          </cell>
          <cell r="T269">
            <v>138579.58224409525</v>
          </cell>
          <cell r="U269">
            <v>3959.4166355455786</v>
          </cell>
          <cell r="V269">
            <v>138579.58224409525</v>
          </cell>
          <cell r="W269">
            <v>3959.4166355455786</v>
          </cell>
          <cell r="X269">
            <v>138579.58224409525</v>
          </cell>
          <cell r="Y269">
            <v>3959.4166355455786</v>
          </cell>
          <cell r="Z269">
            <v>138579.58224409525</v>
          </cell>
          <cell r="AA269">
            <v>3959.4166355455786</v>
          </cell>
          <cell r="AB269">
            <v>138579.58224409525</v>
          </cell>
          <cell r="AC269">
            <v>3959.4166355455786</v>
          </cell>
        </row>
        <row r="270">
          <cell r="D270" t="str">
            <v xml:space="preserve">Utilities </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row>
        <row r="271">
          <cell r="D271" t="str">
            <v>Depreciation</v>
          </cell>
          <cell r="E271">
            <v>19315.555555555558</v>
          </cell>
          <cell r="F271">
            <v>0</v>
          </cell>
          <cell r="G271">
            <v>19315.555555555558</v>
          </cell>
          <cell r="H271">
            <v>0</v>
          </cell>
          <cell r="I271">
            <v>19315.555555555558</v>
          </cell>
          <cell r="J271">
            <v>0</v>
          </cell>
          <cell r="K271">
            <v>19315.555555555558</v>
          </cell>
          <cell r="L271">
            <v>0</v>
          </cell>
          <cell r="M271">
            <v>19315.555555555558</v>
          </cell>
          <cell r="N271">
            <v>0</v>
          </cell>
          <cell r="O271">
            <v>19315.555555555558</v>
          </cell>
          <cell r="P271">
            <v>0</v>
          </cell>
          <cell r="Q271">
            <v>16556.190476190477</v>
          </cell>
          <cell r="R271">
            <v>579466.66666666674</v>
          </cell>
          <cell r="S271">
            <v>16556.190476190477</v>
          </cell>
          <cell r="T271">
            <v>579466.66666666674</v>
          </cell>
          <cell r="U271">
            <v>16556.190476190477</v>
          </cell>
          <cell r="V271">
            <v>579466.66666666674</v>
          </cell>
          <cell r="W271">
            <v>16556.190476190477</v>
          </cell>
          <cell r="X271">
            <v>579466.66666666674</v>
          </cell>
          <cell r="Y271">
            <v>16556.190476190477</v>
          </cell>
          <cell r="Z271">
            <v>579466.66666666674</v>
          </cell>
          <cell r="AA271">
            <v>16556.190476190477</v>
          </cell>
          <cell r="AB271">
            <v>579466.66666666674</v>
          </cell>
          <cell r="AC271">
            <v>16556.190476190481</v>
          </cell>
        </row>
        <row r="272">
          <cell r="D272" t="str">
            <v xml:space="preserve">Other Factory overhead </v>
          </cell>
          <cell r="E272">
            <v>2884.1866359118612</v>
          </cell>
          <cell r="F272">
            <v>0</v>
          </cell>
          <cell r="G272">
            <v>2884.1866359118612</v>
          </cell>
          <cell r="H272">
            <v>0</v>
          </cell>
          <cell r="I272">
            <v>2884.1866359118612</v>
          </cell>
          <cell r="J272">
            <v>0</v>
          </cell>
          <cell r="K272">
            <v>2884.1866359118612</v>
          </cell>
          <cell r="L272">
            <v>0</v>
          </cell>
          <cell r="M272">
            <v>2884.1866359118612</v>
          </cell>
          <cell r="N272">
            <v>0</v>
          </cell>
          <cell r="O272">
            <v>2884.1866359118612</v>
          </cell>
          <cell r="P272">
            <v>0</v>
          </cell>
          <cell r="Q272">
            <v>2472.1599736387384</v>
          </cell>
          <cell r="R272">
            <v>86525.599077355844</v>
          </cell>
          <cell r="S272">
            <v>2472.1599736387384</v>
          </cell>
          <cell r="T272">
            <v>86525.599077355844</v>
          </cell>
          <cell r="U272">
            <v>2472.1599736387384</v>
          </cell>
          <cell r="V272">
            <v>86525.599077355844</v>
          </cell>
          <cell r="W272">
            <v>2472.1599736387384</v>
          </cell>
          <cell r="X272">
            <v>86525.599077355844</v>
          </cell>
          <cell r="Y272">
            <v>2472.1599736387384</v>
          </cell>
          <cell r="Z272">
            <v>86525.599077355844</v>
          </cell>
          <cell r="AA272">
            <v>2472.1599736387384</v>
          </cell>
          <cell r="AB272">
            <v>86525.599077355844</v>
          </cell>
          <cell r="AC272">
            <v>2472.1599736387379</v>
          </cell>
        </row>
        <row r="273">
          <cell r="D273" t="str">
            <v>Running Royalty</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row>
        <row r="274">
          <cell r="E274">
            <v>26819.061599603927</v>
          </cell>
          <cell r="F274">
            <v>0</v>
          </cell>
          <cell r="G274">
            <v>26819.061599603927</v>
          </cell>
          <cell r="H274">
            <v>0</v>
          </cell>
          <cell r="I274">
            <v>26819.061599603927</v>
          </cell>
          <cell r="J274">
            <v>0</v>
          </cell>
          <cell r="K274">
            <v>26819.061599603927</v>
          </cell>
          <cell r="L274">
            <v>0</v>
          </cell>
          <cell r="M274">
            <v>26819.061599603927</v>
          </cell>
          <cell r="N274">
            <v>0</v>
          </cell>
          <cell r="O274">
            <v>26819.061599603927</v>
          </cell>
          <cell r="P274">
            <v>0</v>
          </cell>
          <cell r="Q274">
            <v>22987.767085374795</v>
          </cell>
          <cell r="R274">
            <v>804571.84798811784</v>
          </cell>
          <cell r="S274">
            <v>22987.767085374795</v>
          </cell>
          <cell r="T274">
            <v>804571.84798811784</v>
          </cell>
          <cell r="U274">
            <v>22987.767085374795</v>
          </cell>
          <cell r="V274">
            <v>804571.84798811784</v>
          </cell>
          <cell r="W274">
            <v>22987.767085374795</v>
          </cell>
          <cell r="X274">
            <v>804571.84798811784</v>
          </cell>
          <cell r="Y274">
            <v>22987.767085374795</v>
          </cell>
          <cell r="Z274">
            <v>804571.84798811784</v>
          </cell>
          <cell r="AA274">
            <v>22987.767085374795</v>
          </cell>
          <cell r="AB274">
            <v>804571.84798811784</v>
          </cell>
          <cell r="AC274">
            <v>22987.767085374799</v>
          </cell>
        </row>
        <row r="275">
          <cell r="C275" t="str">
            <v>Gross Profit</v>
          </cell>
          <cell r="E275">
            <v>10052.841562108995</v>
          </cell>
          <cell r="F275">
            <v>0</v>
          </cell>
          <cell r="G275">
            <v>10052.841562108995</v>
          </cell>
          <cell r="H275">
            <v>0</v>
          </cell>
          <cell r="I275">
            <v>10052.841562108995</v>
          </cell>
          <cell r="J275">
            <v>0</v>
          </cell>
          <cell r="K275">
            <v>10052.841562108995</v>
          </cell>
          <cell r="L275">
            <v>0</v>
          </cell>
          <cell r="M275">
            <v>10052.841562108995</v>
          </cell>
          <cell r="N275">
            <v>0</v>
          </cell>
          <cell r="O275">
            <v>10052.841562108995</v>
          </cell>
          <cell r="P275">
            <v>0</v>
          </cell>
          <cell r="Q275">
            <v>13884.136076338127</v>
          </cell>
          <cell r="R275">
            <v>485944.76267183537</v>
          </cell>
          <cell r="S275">
            <v>13884.136076338127</v>
          </cell>
          <cell r="T275">
            <v>485944.76267183537</v>
          </cell>
          <cell r="U275">
            <v>13884.136076338127</v>
          </cell>
          <cell r="V275">
            <v>485944.76267183537</v>
          </cell>
          <cell r="W275">
            <v>13884.136076338127</v>
          </cell>
          <cell r="X275">
            <v>485944.76267183537</v>
          </cell>
          <cell r="Y275">
            <v>13884.136076338127</v>
          </cell>
          <cell r="Z275">
            <v>485944.76267183537</v>
          </cell>
          <cell r="AA275">
            <v>13884.136076338127</v>
          </cell>
          <cell r="AB275">
            <v>485944.76267183537</v>
          </cell>
          <cell r="AC275">
            <v>13884.136076338182</v>
          </cell>
        </row>
        <row r="276">
          <cell r="E276">
            <v>2.7690461787845138</v>
          </cell>
          <cell r="F276" t="e">
            <v>#DIV/0!</v>
          </cell>
          <cell r="G276">
            <v>2.7690461787845138</v>
          </cell>
          <cell r="H276" t="e">
            <v>#DIV/0!</v>
          </cell>
          <cell r="I276">
            <v>2.7690461787845138</v>
          </cell>
          <cell r="J276" t="e">
            <v>#DIV/0!</v>
          </cell>
          <cell r="K276">
            <v>2.7690461787845138</v>
          </cell>
          <cell r="L276" t="e">
            <v>#DIV/0!</v>
          </cell>
          <cell r="M276">
            <v>2.7690461787845138</v>
          </cell>
          <cell r="N276" t="e">
            <v>#DIV/0!</v>
          </cell>
          <cell r="O276">
            <v>2.7690461787845138</v>
          </cell>
          <cell r="P276" t="e">
            <v>#DIV/0!</v>
          </cell>
          <cell r="Q276">
            <v>3.8243728114464304</v>
          </cell>
          <cell r="R276">
            <v>3.8243728114464375</v>
          </cell>
          <cell r="S276">
            <v>3.8243728114464304</v>
          </cell>
          <cell r="T276">
            <v>3.8243728114464375</v>
          </cell>
          <cell r="U276">
            <v>3.8243728114464304</v>
          </cell>
          <cell r="V276">
            <v>3.8243728114464375</v>
          </cell>
          <cell r="W276">
            <v>3.8243728114464304</v>
          </cell>
          <cell r="X276">
            <v>3.8243728114464375</v>
          </cell>
          <cell r="Y276">
            <v>3.8243728114464304</v>
          </cell>
          <cell r="Z276">
            <v>3.8243728114464375</v>
          </cell>
          <cell r="AA276">
            <v>3.8243728114464304</v>
          </cell>
          <cell r="AB276">
            <v>3.8243728114464375</v>
          </cell>
          <cell r="AC276">
            <v>3.824372811446445</v>
          </cell>
        </row>
        <row r="277">
          <cell r="C277" t="str">
            <v>Other Expenses</v>
          </cell>
        </row>
        <row r="278">
          <cell r="D278" t="str">
            <v>Selling Expenses</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row>
        <row r="279">
          <cell r="D279" t="str">
            <v>Advertisement Expenses</v>
          </cell>
          <cell r="E279">
            <v>10890.595130119307</v>
          </cell>
          <cell r="F279">
            <v>0</v>
          </cell>
          <cell r="G279">
            <v>19074.844763831719</v>
          </cell>
          <cell r="H279">
            <v>0</v>
          </cell>
          <cell r="I279">
            <v>586.91830042559138</v>
          </cell>
          <cell r="J279">
            <v>0</v>
          </cell>
          <cell r="K279">
            <v>2441.4170969092306</v>
          </cell>
          <cell r="L279">
            <v>0</v>
          </cell>
          <cell r="M279">
            <v>10786.498384911953</v>
          </cell>
          <cell r="N279">
            <v>0</v>
          </cell>
          <cell r="O279">
            <v>11537.251658504394</v>
          </cell>
          <cell r="P279">
            <v>0</v>
          </cell>
          <cell r="Q279">
            <v>19357.842486060854</v>
          </cell>
          <cell r="R279">
            <v>677524.48701212986</v>
          </cell>
          <cell r="S279">
            <v>138.66649345315798</v>
          </cell>
          <cell r="T279">
            <v>4853.3272708605291</v>
          </cell>
          <cell r="U279">
            <v>138.66649345315798</v>
          </cell>
          <cell r="V279">
            <v>4853.3272708605291</v>
          </cell>
          <cell r="W279">
            <v>15599.980513480272</v>
          </cell>
          <cell r="X279">
            <v>545999.31797180953</v>
          </cell>
          <cell r="Y279">
            <v>9013.3220744552673</v>
          </cell>
          <cell r="Z279">
            <v>315466.27260593435</v>
          </cell>
          <cell r="AA279">
            <v>1525.3314279847375</v>
          </cell>
          <cell r="AB279">
            <v>53386.599979465813</v>
          </cell>
          <cell r="AC279">
            <v>7628.9682481479085</v>
          </cell>
        </row>
        <row r="280">
          <cell r="D280" t="str">
            <v>Administrative Expenses</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row>
        <row r="281">
          <cell r="D281" t="str">
            <v>Depreciation (Admin. &amp; Selling )</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row>
        <row r="282">
          <cell r="D282" t="str">
            <v>Financial Charges -Capital Exp.</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row>
        <row r="283">
          <cell r="D283" t="str">
            <v>Financial  Charges -Working Capital</v>
          </cell>
          <cell r="E283">
            <v>201.57918431275289</v>
          </cell>
          <cell r="F283">
            <v>0</v>
          </cell>
          <cell r="G283">
            <v>178.4251077933327</v>
          </cell>
          <cell r="H283">
            <v>0</v>
          </cell>
          <cell r="I283">
            <v>175.55668509273093</v>
          </cell>
          <cell r="J283">
            <v>0</v>
          </cell>
          <cell r="K283">
            <v>160.53201526974851</v>
          </cell>
          <cell r="L283">
            <v>0</v>
          </cell>
          <cell r="M283">
            <v>214.5866255466828</v>
          </cell>
          <cell r="N283">
            <v>0</v>
          </cell>
          <cell r="O283">
            <v>207.35917650875876</v>
          </cell>
          <cell r="P283">
            <v>0</v>
          </cell>
          <cell r="Q283">
            <v>157.4713934840606</v>
          </cell>
          <cell r="R283">
            <v>5511.4987719421206</v>
          </cell>
          <cell r="S283">
            <v>198.17331480982742</v>
          </cell>
          <cell r="T283">
            <v>6936.0660183439595</v>
          </cell>
          <cell r="U283">
            <v>184.65378229632779</v>
          </cell>
          <cell r="V283">
            <v>6462.8823803714731</v>
          </cell>
          <cell r="W283">
            <v>192.32717619631876</v>
          </cell>
          <cell r="X283">
            <v>6731.4511668711566</v>
          </cell>
          <cell r="Y283">
            <v>193.74054120384864</v>
          </cell>
          <cell r="Z283">
            <v>6780.9189421347019</v>
          </cell>
          <cell r="AA283">
            <v>186.90086739142365</v>
          </cell>
          <cell r="AB283">
            <v>6541.530358699828</v>
          </cell>
          <cell r="AC283">
            <v>185.54451256363447</v>
          </cell>
        </row>
        <row r="284">
          <cell r="D284" t="str">
            <v>Other Expenses (Charity &amp; Donation)</v>
          </cell>
          <cell r="E284">
            <v>139.98554466163398</v>
          </cell>
          <cell r="F284">
            <v>0</v>
          </cell>
          <cell r="G284">
            <v>123.90632485648104</v>
          </cell>
          <cell r="H284">
            <v>0</v>
          </cell>
          <cell r="I284">
            <v>121.91436464772984</v>
          </cell>
          <cell r="J284">
            <v>0</v>
          </cell>
          <cell r="K284">
            <v>111.48056615954759</v>
          </cell>
          <cell r="L284">
            <v>0</v>
          </cell>
          <cell r="M284">
            <v>149.01848996297417</v>
          </cell>
          <cell r="N284">
            <v>0</v>
          </cell>
          <cell r="O284">
            <v>143.99942813108245</v>
          </cell>
          <cell r="P284">
            <v>0</v>
          </cell>
          <cell r="Q284">
            <v>109.35513436393099</v>
          </cell>
          <cell r="R284">
            <v>3827.4297027375846</v>
          </cell>
          <cell r="S284">
            <v>137.6203575068246</v>
          </cell>
          <cell r="T284">
            <v>4816.7125127388608</v>
          </cell>
          <cell r="U284">
            <v>128.23179326133877</v>
          </cell>
          <cell r="V284">
            <v>4488.1127641468565</v>
          </cell>
          <cell r="W284">
            <v>133.56053902522137</v>
          </cell>
          <cell r="X284">
            <v>4674.6188658827477</v>
          </cell>
          <cell r="Y284">
            <v>134.54204250267267</v>
          </cell>
          <cell r="Z284">
            <v>4708.9714875935433</v>
          </cell>
          <cell r="AA284">
            <v>129.79226902182199</v>
          </cell>
          <cell r="AB284">
            <v>4542.7294157637698</v>
          </cell>
          <cell r="AC284">
            <v>128.85035594696839</v>
          </cell>
        </row>
        <row r="285">
          <cell r="D285" t="str">
            <v>Other Expenses ( W.P.P.F.)</v>
          </cell>
          <cell r="E285">
            <v>-99.685419286180618</v>
          </cell>
          <cell r="F285">
            <v>0</v>
          </cell>
          <cell r="G285">
            <v>-516.01336466537521</v>
          </cell>
          <cell r="H285">
            <v>0</v>
          </cell>
          <cell r="I285">
            <v>429.23507108313538</v>
          </cell>
          <cell r="J285">
            <v>0</v>
          </cell>
          <cell r="K285">
            <v>335.74469975652045</v>
          </cell>
          <cell r="L285">
            <v>0</v>
          </cell>
          <cell r="M285">
            <v>-83.654529301236565</v>
          </cell>
          <cell r="N285">
            <v>0</v>
          </cell>
          <cell r="O285">
            <v>-121.56749282883391</v>
          </cell>
          <cell r="P285">
            <v>0</v>
          </cell>
          <cell r="Q285">
            <v>-311.31446684236766</v>
          </cell>
          <cell r="R285">
            <v>-10896.006339482868</v>
          </cell>
          <cell r="S285">
            <v>675.13296289914501</v>
          </cell>
          <cell r="T285">
            <v>23629.653701470077</v>
          </cell>
          <cell r="U285">
            <v>676.31298309356544</v>
          </cell>
          <cell r="V285">
            <v>23670.954408274789</v>
          </cell>
          <cell r="W285">
            <v>-120.78534224496495</v>
          </cell>
          <cell r="X285">
            <v>-4227.4869785737737</v>
          </cell>
          <cell r="Y285">
            <v>218.37700984244069</v>
          </cell>
          <cell r="Z285">
            <v>7643.1953444854244</v>
          </cell>
          <cell r="AA285">
            <v>604.68828019460864</v>
          </cell>
          <cell r="AB285">
            <v>21164.089806811302</v>
          </cell>
          <cell r="AC285">
            <v>290.40190449040455</v>
          </cell>
        </row>
        <row r="286">
          <cell r="D286" t="str">
            <v>Workers Welfare Fund</v>
          </cell>
          <cell r="E286">
            <v>-37.880459328748636</v>
          </cell>
          <cell r="F286">
            <v>0</v>
          </cell>
          <cell r="G286">
            <v>-196.08507857284258</v>
          </cell>
          <cell r="H286">
            <v>0</v>
          </cell>
          <cell r="I286">
            <v>163.10932701159146</v>
          </cell>
          <cell r="J286">
            <v>0</v>
          </cell>
          <cell r="K286">
            <v>127.58298590747775</v>
          </cell>
          <cell r="L286">
            <v>0</v>
          </cell>
          <cell r="M286">
            <v>-31.788721134469881</v>
          </cell>
          <cell r="N286">
            <v>0</v>
          </cell>
          <cell r="O286">
            <v>-46.195647274956897</v>
          </cell>
          <cell r="P286">
            <v>0</v>
          </cell>
          <cell r="Q286">
            <v>-118.29949740009971</v>
          </cell>
          <cell r="R286">
            <v>-4140.4824090034899</v>
          </cell>
          <cell r="S286">
            <v>256.55052590167514</v>
          </cell>
          <cell r="T286">
            <v>8979.2684065586309</v>
          </cell>
          <cell r="U286">
            <v>256.99893357555482</v>
          </cell>
          <cell r="V286">
            <v>8994.9626751444193</v>
          </cell>
          <cell r="W286">
            <v>-45.898430053086649</v>
          </cell>
          <cell r="X286">
            <v>-1606.4450518580327</v>
          </cell>
          <cell r="Y286">
            <v>82.983263740127455</v>
          </cell>
          <cell r="Z286">
            <v>2904.414230904461</v>
          </cell>
          <cell r="AA286">
            <v>229.78154647395132</v>
          </cell>
          <cell r="AB286">
            <v>8042.3541265882959</v>
          </cell>
          <cell r="AC286">
            <v>110.35272370635373</v>
          </cell>
        </row>
        <row r="287">
          <cell r="E287">
            <v>11094.593980478767</v>
          </cell>
          <cell r="F287">
            <v>0</v>
          </cell>
          <cell r="G287">
            <v>18665.077753243317</v>
          </cell>
          <cell r="H287">
            <v>0</v>
          </cell>
          <cell r="I287">
            <v>1476.7337482607788</v>
          </cell>
          <cell r="J287">
            <v>0</v>
          </cell>
          <cell r="K287">
            <v>3176.7573640025248</v>
          </cell>
          <cell r="L287">
            <v>0</v>
          </cell>
          <cell r="M287">
            <v>11034.660249985904</v>
          </cell>
          <cell r="N287">
            <v>0</v>
          </cell>
          <cell r="O287">
            <v>11720.847123040445</v>
          </cell>
          <cell r="P287">
            <v>0</v>
          </cell>
          <cell r="Q287">
            <v>19195.055049666378</v>
          </cell>
          <cell r="R287">
            <v>671826.92673832318</v>
          </cell>
          <cell r="S287">
            <v>1406.1436545706304</v>
          </cell>
          <cell r="T287">
            <v>49215.027909972057</v>
          </cell>
          <cell r="U287">
            <v>1384.863985679945</v>
          </cell>
          <cell r="V287">
            <v>48470.239498798066</v>
          </cell>
          <cell r="W287">
            <v>15759.184456403762</v>
          </cell>
          <cell r="X287">
            <v>551571.45597413159</v>
          </cell>
          <cell r="Y287">
            <v>9642.9649317443564</v>
          </cell>
          <cell r="Z287">
            <v>337503.7726110525</v>
          </cell>
          <cell r="AA287">
            <v>2676.4943910665434</v>
          </cell>
          <cell r="AB287">
            <v>93677.303687329011</v>
          </cell>
          <cell r="AC287">
            <v>695.34314540460571</v>
          </cell>
        </row>
        <row r="288">
          <cell r="D288" t="str">
            <v>Operating Profit</v>
          </cell>
          <cell r="E288">
            <v>-1041.7524183697715</v>
          </cell>
          <cell r="F288">
            <v>0</v>
          </cell>
          <cell r="G288">
            <v>-8612.2361911343214</v>
          </cell>
          <cell r="H288">
            <v>0</v>
          </cell>
          <cell r="I288">
            <v>8576.1078138482171</v>
          </cell>
          <cell r="J288">
            <v>0</v>
          </cell>
          <cell r="K288">
            <v>6876.0841981064705</v>
          </cell>
          <cell r="L288">
            <v>0</v>
          </cell>
          <cell r="M288">
            <v>-981.81868787690837</v>
          </cell>
          <cell r="N288">
            <v>0</v>
          </cell>
          <cell r="O288">
            <v>-1668.0055609314495</v>
          </cell>
          <cell r="P288">
            <v>0</v>
          </cell>
          <cell r="Q288">
            <v>-5310.918973328251</v>
          </cell>
          <cell r="R288">
            <v>-185882.16406648781</v>
          </cell>
          <cell r="S288">
            <v>12477.992421767496</v>
          </cell>
          <cell r="T288">
            <v>436729.73476186331</v>
          </cell>
          <cell r="U288">
            <v>12499.272090658182</v>
          </cell>
          <cell r="V288">
            <v>437474.52317303733</v>
          </cell>
          <cell r="W288">
            <v>-1875.0483800656348</v>
          </cell>
          <cell r="X288">
            <v>-65626.693302296218</v>
          </cell>
          <cell r="Y288">
            <v>4241.1711445937708</v>
          </cell>
          <cell r="Z288">
            <v>148440.99006078287</v>
          </cell>
          <cell r="AA288">
            <v>11207.641685271585</v>
          </cell>
          <cell r="AB288">
            <v>392267.45898450637</v>
          </cell>
          <cell r="AC288">
            <v>13188.792930933576</v>
          </cell>
        </row>
        <row r="290">
          <cell r="C290" t="str">
            <v>Other Income</v>
          </cell>
        </row>
        <row r="291">
          <cell r="D291" t="str">
            <v>H.D</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row>
        <row r="292">
          <cell r="D292" t="str">
            <v>Others</v>
          </cell>
          <cell r="E292">
            <v>3111.1111111111113</v>
          </cell>
          <cell r="F292">
            <v>0</v>
          </cell>
          <cell r="G292">
            <v>3111.1111111111113</v>
          </cell>
          <cell r="H292">
            <v>0</v>
          </cell>
          <cell r="I292">
            <v>3111.1111111111113</v>
          </cell>
          <cell r="J292">
            <v>0</v>
          </cell>
          <cell r="K292">
            <v>3111.1111111111113</v>
          </cell>
          <cell r="L292">
            <v>0</v>
          </cell>
          <cell r="M292">
            <v>3111.1111111111113</v>
          </cell>
          <cell r="N292">
            <v>0</v>
          </cell>
          <cell r="O292">
            <v>3111.1111111111113</v>
          </cell>
          <cell r="P292">
            <v>0</v>
          </cell>
          <cell r="Q292">
            <v>2666.666666666667</v>
          </cell>
          <cell r="R292">
            <v>93333.333333333343</v>
          </cell>
          <cell r="S292">
            <v>2666.666666666667</v>
          </cell>
          <cell r="T292">
            <v>93333.333333333343</v>
          </cell>
          <cell r="U292">
            <v>2666.666666666667</v>
          </cell>
          <cell r="V292">
            <v>93333.333333333343</v>
          </cell>
          <cell r="W292">
            <v>2666.666666666667</v>
          </cell>
          <cell r="X292">
            <v>93333.333333333343</v>
          </cell>
          <cell r="Y292">
            <v>2666.666666666667</v>
          </cell>
          <cell r="Z292">
            <v>93333.333333333343</v>
          </cell>
          <cell r="AA292">
            <v>2666.666666666667</v>
          </cell>
          <cell r="AB292">
            <v>93333.333333333343</v>
          </cell>
          <cell r="AC292">
            <v>2666.6666666666674</v>
          </cell>
        </row>
        <row r="293">
          <cell r="E293">
            <v>3111.1111111111113</v>
          </cell>
          <cell r="F293">
            <v>0</v>
          </cell>
          <cell r="G293">
            <v>3111.1111111111113</v>
          </cell>
          <cell r="H293">
            <v>0</v>
          </cell>
          <cell r="I293">
            <v>3111.1111111111113</v>
          </cell>
          <cell r="J293">
            <v>0</v>
          </cell>
          <cell r="K293">
            <v>3111.1111111111113</v>
          </cell>
          <cell r="L293">
            <v>0</v>
          </cell>
          <cell r="M293">
            <v>3111.1111111111113</v>
          </cell>
          <cell r="N293">
            <v>0</v>
          </cell>
          <cell r="O293">
            <v>3111.1111111111113</v>
          </cell>
          <cell r="P293">
            <v>0</v>
          </cell>
          <cell r="Q293">
            <v>2666.666666666667</v>
          </cell>
          <cell r="R293">
            <v>93333.333333333343</v>
          </cell>
          <cell r="S293">
            <v>2666.666666666667</v>
          </cell>
          <cell r="T293">
            <v>93333.333333333343</v>
          </cell>
          <cell r="U293">
            <v>2666.666666666667</v>
          </cell>
          <cell r="V293">
            <v>93333.333333333343</v>
          </cell>
          <cell r="W293">
            <v>2666.666666666667</v>
          </cell>
          <cell r="X293">
            <v>93333.333333333343</v>
          </cell>
          <cell r="Y293">
            <v>2666.666666666667</v>
          </cell>
          <cell r="Z293">
            <v>93333.333333333343</v>
          </cell>
          <cell r="AA293">
            <v>2666.666666666667</v>
          </cell>
          <cell r="AB293">
            <v>93333.333333333343</v>
          </cell>
          <cell r="AC293">
            <v>2666.6666666666674</v>
          </cell>
        </row>
        <row r="295">
          <cell r="C295" t="str">
            <v>Profit before tax</v>
          </cell>
          <cell r="E295">
            <v>2069.3586927413398</v>
          </cell>
          <cell r="F295">
            <v>0</v>
          </cell>
          <cell r="G295">
            <v>-5501.1250800232101</v>
          </cell>
          <cell r="H295">
            <v>0</v>
          </cell>
          <cell r="I295">
            <v>11687.218924959328</v>
          </cell>
          <cell r="J295">
            <v>0</v>
          </cell>
          <cell r="K295">
            <v>9987.1953092175827</v>
          </cell>
          <cell r="L295">
            <v>0</v>
          </cell>
          <cell r="M295">
            <v>2129.2924232342029</v>
          </cell>
          <cell r="N295">
            <v>0</v>
          </cell>
          <cell r="O295">
            <v>1443.1055501796618</v>
          </cell>
          <cell r="P295">
            <v>0</v>
          </cell>
          <cell r="Q295">
            <v>-2644.252306661584</v>
          </cell>
          <cell r="R295">
            <v>-92548.830733154464</v>
          </cell>
          <cell r="S295">
            <v>15144.659088434164</v>
          </cell>
          <cell r="T295">
            <v>530063.06809519662</v>
          </cell>
          <cell r="U295">
            <v>15165.93875732485</v>
          </cell>
          <cell r="V295">
            <v>530807.85650637071</v>
          </cell>
          <cell r="W295">
            <v>791.6182866010322</v>
          </cell>
          <cell r="X295">
            <v>27706.640031037125</v>
          </cell>
          <cell r="Y295">
            <v>6907.8378112604378</v>
          </cell>
          <cell r="Z295">
            <v>241774.32339411622</v>
          </cell>
          <cell r="AA295">
            <v>13874.308351938253</v>
          </cell>
          <cell r="AB295">
            <v>485600.79231783969</v>
          </cell>
          <cell r="AC295">
            <v>15855.459597600244</v>
          </cell>
        </row>
        <row r="333">
          <cell r="F333">
            <v>185405.57509915665</v>
          </cell>
        </row>
        <row r="334">
          <cell r="D334" t="str">
            <v>CKD Cost</v>
          </cell>
          <cell r="F334">
            <v>55621672.529746994</v>
          </cell>
          <cell r="H334">
            <v>55621672.529746994</v>
          </cell>
          <cell r="J334">
            <v>55621672.529746994</v>
          </cell>
          <cell r="L334">
            <v>55621672.529746994</v>
          </cell>
          <cell r="N334">
            <v>55621672.529746994</v>
          </cell>
          <cell r="P334">
            <v>55621672.529746994</v>
          </cell>
          <cell r="R334">
            <v>58402756.156234346</v>
          </cell>
          <cell r="T334">
            <v>58402756.156234346</v>
          </cell>
          <cell r="V334">
            <v>58402756.156234346</v>
          </cell>
          <cell r="X334">
            <v>58402756.156234346</v>
          </cell>
          <cell r="Z334">
            <v>58402756.156234346</v>
          </cell>
          <cell r="AB334">
            <v>58402756.156234346</v>
          </cell>
          <cell r="AC334">
            <v>684146572.11588812</v>
          </cell>
          <cell r="AF334" t="str">
            <v>CKD Cost</v>
          </cell>
        </row>
        <row r="335">
          <cell r="D335" t="str">
            <v>Vendor parts</v>
          </cell>
          <cell r="F335">
            <v>27750870</v>
          </cell>
          <cell r="H335">
            <v>27750870</v>
          </cell>
          <cell r="J335">
            <v>27750870</v>
          </cell>
          <cell r="L335">
            <v>27750870</v>
          </cell>
          <cell r="N335">
            <v>27750870</v>
          </cell>
          <cell r="P335">
            <v>27750870</v>
          </cell>
          <cell r="R335">
            <v>29134335</v>
          </cell>
          <cell r="T335">
            <v>29134335</v>
          </cell>
          <cell r="V335">
            <v>29134335</v>
          </cell>
          <cell r="X335">
            <v>29134335</v>
          </cell>
          <cell r="Z335">
            <v>29134335</v>
          </cell>
          <cell r="AB335">
            <v>29134335</v>
          </cell>
          <cell r="AC335">
            <v>341311230</v>
          </cell>
          <cell r="AF335" t="str">
            <v>Vendor parts</v>
          </cell>
        </row>
        <row r="336">
          <cell r="D336" t="str">
            <v>Nummi Parts</v>
          </cell>
          <cell r="F336">
            <v>0</v>
          </cell>
          <cell r="H336">
            <v>0</v>
          </cell>
          <cell r="J336">
            <v>0</v>
          </cell>
          <cell r="L336">
            <v>0</v>
          </cell>
          <cell r="N336">
            <v>0</v>
          </cell>
          <cell r="P336">
            <v>0</v>
          </cell>
          <cell r="R336">
            <v>0</v>
          </cell>
          <cell r="T336">
            <v>0</v>
          </cell>
          <cell r="V336">
            <v>0</v>
          </cell>
          <cell r="X336">
            <v>0</v>
          </cell>
          <cell r="Z336">
            <v>0</v>
          </cell>
          <cell r="AB336">
            <v>0</v>
          </cell>
          <cell r="AC336">
            <v>0</v>
          </cell>
          <cell r="AF336" t="str">
            <v>Nummi Parts</v>
          </cell>
        </row>
        <row r="337">
          <cell r="D337" t="str">
            <v>Paints &amp; Chemicals</v>
          </cell>
          <cell r="F337">
            <v>1732050</v>
          </cell>
          <cell r="H337">
            <v>1732050</v>
          </cell>
          <cell r="J337">
            <v>1732050</v>
          </cell>
          <cell r="L337">
            <v>1732050</v>
          </cell>
          <cell r="N337">
            <v>1732050</v>
          </cell>
          <cell r="P337">
            <v>1732050</v>
          </cell>
          <cell r="R337">
            <v>1782165</v>
          </cell>
          <cell r="T337">
            <v>1782165</v>
          </cell>
          <cell r="V337">
            <v>1782165</v>
          </cell>
          <cell r="X337">
            <v>1782165</v>
          </cell>
          <cell r="Z337">
            <v>1782165</v>
          </cell>
          <cell r="AB337">
            <v>1782165</v>
          </cell>
          <cell r="AC337">
            <v>21085290</v>
          </cell>
          <cell r="AF337" t="str">
            <v>Paints &amp; Chemicals</v>
          </cell>
        </row>
        <row r="338">
          <cell r="D338" t="str">
            <v>Consumables</v>
          </cell>
          <cell r="F338">
            <v>1003380</v>
          </cell>
          <cell r="H338">
            <v>1003380</v>
          </cell>
          <cell r="J338">
            <v>1003380</v>
          </cell>
          <cell r="L338">
            <v>1003380</v>
          </cell>
          <cell r="N338">
            <v>1003380</v>
          </cell>
          <cell r="P338">
            <v>1003380</v>
          </cell>
          <cell r="R338">
            <v>1052940</v>
          </cell>
          <cell r="T338">
            <v>1052940</v>
          </cell>
          <cell r="V338">
            <v>1052940</v>
          </cell>
          <cell r="X338">
            <v>1052940</v>
          </cell>
          <cell r="Z338">
            <v>1052940</v>
          </cell>
          <cell r="AB338">
            <v>1052940</v>
          </cell>
          <cell r="AC338">
            <v>12337920</v>
          </cell>
          <cell r="AF338" t="str">
            <v>Consumables</v>
          </cell>
        </row>
        <row r="339">
          <cell r="D339" t="str">
            <v>KD Parts</v>
          </cell>
          <cell r="F339">
            <v>0</v>
          </cell>
          <cell r="H339">
            <v>0</v>
          </cell>
          <cell r="J339">
            <v>0</v>
          </cell>
          <cell r="L339">
            <v>0</v>
          </cell>
          <cell r="N339">
            <v>0</v>
          </cell>
          <cell r="P339">
            <v>0</v>
          </cell>
          <cell r="R339">
            <v>0</v>
          </cell>
          <cell r="T339">
            <v>0</v>
          </cell>
          <cell r="V339">
            <v>0</v>
          </cell>
          <cell r="X339">
            <v>0</v>
          </cell>
          <cell r="Z339">
            <v>0</v>
          </cell>
          <cell r="AB339">
            <v>0</v>
          </cell>
          <cell r="AC339">
            <v>0</v>
          </cell>
          <cell r="AF339" t="str">
            <v>KD Parts</v>
          </cell>
        </row>
        <row r="340">
          <cell r="D340" t="str">
            <v>Spare parts</v>
          </cell>
          <cell r="F340">
            <v>12150</v>
          </cell>
          <cell r="H340">
            <v>12150</v>
          </cell>
          <cell r="J340">
            <v>12150</v>
          </cell>
          <cell r="L340">
            <v>12150</v>
          </cell>
          <cell r="N340">
            <v>12150</v>
          </cell>
          <cell r="P340">
            <v>12150</v>
          </cell>
          <cell r="R340">
            <v>12810</v>
          </cell>
          <cell r="T340">
            <v>12810</v>
          </cell>
          <cell r="V340">
            <v>12810</v>
          </cell>
          <cell r="X340">
            <v>12810</v>
          </cell>
          <cell r="Z340">
            <v>12810</v>
          </cell>
          <cell r="AB340">
            <v>12810</v>
          </cell>
          <cell r="AC340">
            <v>149760</v>
          </cell>
          <cell r="AF340" t="str">
            <v>Spare parts</v>
          </cell>
        </row>
        <row r="341">
          <cell r="D341" t="str">
            <v>Utilities</v>
          </cell>
          <cell r="F341">
            <v>1271910</v>
          </cell>
          <cell r="H341">
            <v>1271910</v>
          </cell>
          <cell r="J341">
            <v>1271910</v>
          </cell>
          <cell r="L341">
            <v>1271910</v>
          </cell>
          <cell r="N341">
            <v>1271910</v>
          </cell>
          <cell r="P341">
            <v>1271910</v>
          </cell>
          <cell r="R341">
            <v>1330035</v>
          </cell>
          <cell r="T341">
            <v>1330035</v>
          </cell>
          <cell r="V341">
            <v>1330035</v>
          </cell>
          <cell r="X341">
            <v>1330035</v>
          </cell>
          <cell r="Z341">
            <v>1330035</v>
          </cell>
          <cell r="AB341">
            <v>1330035</v>
          </cell>
          <cell r="AC341">
            <v>15611670</v>
          </cell>
          <cell r="AF341" t="str">
            <v>Utilities</v>
          </cell>
        </row>
        <row r="342">
          <cell r="D342" t="str">
            <v>Royalties</v>
          </cell>
          <cell r="F342">
            <v>612510</v>
          </cell>
          <cell r="H342">
            <v>612510</v>
          </cell>
          <cell r="J342">
            <v>612510</v>
          </cell>
          <cell r="L342">
            <v>612510</v>
          </cell>
          <cell r="N342">
            <v>612510</v>
          </cell>
          <cell r="P342">
            <v>612510</v>
          </cell>
          <cell r="R342">
            <v>640920</v>
          </cell>
          <cell r="T342">
            <v>640920</v>
          </cell>
          <cell r="V342">
            <v>640920</v>
          </cell>
          <cell r="X342">
            <v>640920</v>
          </cell>
          <cell r="Z342">
            <v>640920</v>
          </cell>
          <cell r="AB342">
            <v>640920</v>
          </cell>
          <cell r="AC342">
            <v>7520580</v>
          </cell>
          <cell r="AF342" t="str">
            <v>Royalties</v>
          </cell>
        </row>
        <row r="344">
          <cell r="F344">
            <v>88004542.529746994</v>
          </cell>
          <cell r="H344">
            <v>88004542.529746994</v>
          </cell>
          <cell r="J344">
            <v>88004542.529746994</v>
          </cell>
          <cell r="L344">
            <v>88004542.529746994</v>
          </cell>
          <cell r="N344">
            <v>88004542.529746994</v>
          </cell>
          <cell r="P344">
            <v>88004542.529746994</v>
          </cell>
          <cell r="R344">
            <v>92355961.156234354</v>
          </cell>
          <cell r="T344">
            <v>92355961.156234354</v>
          </cell>
          <cell r="V344">
            <v>92355961.156234354</v>
          </cell>
          <cell r="X344">
            <v>92355961.156234354</v>
          </cell>
          <cell r="Z344">
            <v>92355961.156234354</v>
          </cell>
          <cell r="AB344">
            <v>92355961.156234354</v>
          </cell>
          <cell r="AC344">
            <v>1082163022.1158881</v>
          </cell>
        </row>
        <row r="345">
          <cell r="F345">
            <v>0</v>
          </cell>
          <cell r="H345">
            <v>0</v>
          </cell>
          <cell r="J345">
            <v>0</v>
          </cell>
          <cell r="L345">
            <v>0</v>
          </cell>
          <cell r="N345">
            <v>0</v>
          </cell>
          <cell r="P345">
            <v>0</v>
          </cell>
          <cell r="R345">
            <v>-11416005.12847048</v>
          </cell>
          <cell r="T345">
            <v>-11416005.12847048</v>
          </cell>
          <cell r="V345">
            <v>-11416005.12847048</v>
          </cell>
          <cell r="X345">
            <v>-11416005.12847048</v>
          </cell>
          <cell r="Z345">
            <v>-11416005.12847048</v>
          </cell>
          <cell r="AB345">
            <v>-11416005.12847048</v>
          </cell>
          <cell r="AC345">
            <v>-68496030.770822763</v>
          </cell>
        </row>
      </sheetData>
      <sheetData sheetId="11">
        <row r="31">
          <cell r="C31" t="str">
            <v>Depreciation (Admin. &amp; Selling )</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C32" t="str">
            <v>Financial Charges -Capital Exp.</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C33" t="str">
            <v>Financial Charges -Working Capital</v>
          </cell>
          <cell r="E33">
            <v>61821.642211505023</v>
          </cell>
          <cell r="F33">
            <v>54720.596341111326</v>
          </cell>
          <cell r="G33">
            <v>53840.889428353745</v>
          </cell>
          <cell r="H33">
            <v>49233.023961940838</v>
          </cell>
          <cell r="I33">
            <v>66097.823217230602</v>
          </cell>
          <cell r="J33">
            <v>63871.595708394932</v>
          </cell>
          <cell r="K33">
            <v>56780.621461829563</v>
          </cell>
          <cell r="L33">
            <v>71456.813349351432</v>
          </cell>
          <cell r="M33">
            <v>66581.975824860856</v>
          </cell>
          <cell r="N33">
            <v>69348.82804305121</v>
          </cell>
          <cell r="O33">
            <v>69858.455485244849</v>
          </cell>
          <cell r="P33">
            <v>67392.223866452419</v>
          </cell>
          <cell r="Q33">
            <v>751004.48889932688</v>
          </cell>
          <cell r="R33">
            <v>349585.57086853648</v>
          </cell>
          <cell r="S33">
            <v>401418.91803079034</v>
          </cell>
          <cell r="T33">
            <v>8173.9325113345403</v>
          </cell>
          <cell r="U33">
            <v>11775.441647157946</v>
          </cell>
        </row>
        <row r="34">
          <cell r="C34" t="str">
            <v>Other Expenses  - (Charity &amp; Donation)</v>
          </cell>
          <cell r="E34">
            <v>42931.695980211829</v>
          </cell>
          <cell r="F34">
            <v>38000.414125771749</v>
          </cell>
          <cell r="G34">
            <v>37389.506547467892</v>
          </cell>
          <cell r="H34">
            <v>34189.599973570039</v>
          </cell>
          <cell r="I34">
            <v>45901.266123076814</v>
          </cell>
          <cell r="J34">
            <v>44355.274797496473</v>
          </cell>
          <cell r="K34">
            <v>39430.987126270535</v>
          </cell>
          <cell r="L34">
            <v>49622.787048160724</v>
          </cell>
          <cell r="M34">
            <v>46237.483211708932</v>
          </cell>
          <cell r="N34">
            <v>48158.90836323001</v>
          </cell>
          <cell r="O34">
            <v>48512.816309197813</v>
          </cell>
          <cell r="P34">
            <v>46800.155462814189</v>
          </cell>
          <cell r="Q34">
            <v>521530.89506897703</v>
          </cell>
          <cell r="R34">
            <v>242767.75754759478</v>
          </cell>
          <cell r="S34">
            <v>278763.13752138219</v>
          </cell>
          <cell r="T34">
            <v>5676.342021760036</v>
          </cell>
          <cell r="U34">
            <v>8177.3900327485753</v>
          </cell>
        </row>
        <row r="35">
          <cell r="C35" t="str">
            <v>W.P.P.F.</v>
          </cell>
          <cell r="E35">
            <v>-29905.625785854187</v>
          </cell>
          <cell r="F35">
            <v>-154804.00939961255</v>
          </cell>
          <cell r="G35">
            <v>128770.52132494061</v>
          </cell>
          <cell r="H35">
            <v>100723.40992695613</v>
          </cell>
          <cell r="I35">
            <v>-25096.358790370967</v>
          </cell>
          <cell r="J35">
            <v>-36470.247848650171</v>
          </cell>
          <cell r="K35">
            <v>-108960.0633948287</v>
          </cell>
          <cell r="L35">
            <v>236296.53701470073</v>
          </cell>
          <cell r="M35">
            <v>236709.54408274789</v>
          </cell>
          <cell r="N35">
            <v>-42274.869785737734</v>
          </cell>
          <cell r="O35">
            <v>76431.95344485424</v>
          </cell>
          <cell r="P35">
            <v>211640.89806811302</v>
          </cell>
          <cell r="Q35">
            <v>593061.6888572583</v>
          </cell>
          <cell r="R35">
            <v>-16782.310572591134</v>
          </cell>
          <cell r="S35">
            <v>609843.99942984944</v>
          </cell>
          <cell r="T35">
            <v>0</v>
          </cell>
          <cell r="U35">
            <v>0</v>
          </cell>
        </row>
        <row r="36">
          <cell r="C36" t="str">
            <v>Workers Welfare Fund</v>
          </cell>
          <cell r="E36">
            <v>-11364.13779862459</v>
          </cell>
          <cell r="F36">
            <v>-58825.523571852777</v>
          </cell>
          <cell r="G36">
            <v>48932.798103477442</v>
          </cell>
          <cell r="H36">
            <v>38274.895772243326</v>
          </cell>
          <cell r="I36">
            <v>-9536.6163403409646</v>
          </cell>
          <cell r="J36">
            <v>-13858.69418248707</v>
          </cell>
          <cell r="K36">
            <v>-41404.824090034897</v>
          </cell>
          <cell r="L36">
            <v>89792.684065586305</v>
          </cell>
          <cell r="M36">
            <v>89949.626751444172</v>
          </cell>
          <cell r="N36">
            <v>-16064.450518580326</v>
          </cell>
          <cell r="O36">
            <v>29044.142309044608</v>
          </cell>
          <cell r="P36">
            <v>80423.541265882959</v>
          </cell>
          <cell r="Q36">
            <v>225363.44176575818</v>
          </cell>
          <cell r="R36">
            <v>-6377.2780175846292</v>
          </cell>
          <cell r="S36">
            <v>231740.71978334282</v>
          </cell>
          <cell r="T36">
            <v>0</v>
          </cell>
          <cell r="U36">
            <v>0</v>
          </cell>
        </row>
        <row r="37">
          <cell r="E37">
            <v>3403483.5746072386</v>
          </cell>
          <cell r="F37">
            <v>5729091.4774954198</v>
          </cell>
          <cell r="G37">
            <v>448933.71540423972</v>
          </cell>
          <cell r="H37">
            <v>971170.92963471054</v>
          </cell>
          <cell r="I37">
            <v>3399866.1142095951</v>
          </cell>
          <cell r="J37">
            <v>3611647.9284747541</v>
          </cell>
          <cell r="K37">
            <v>6925846.721103237</v>
          </cell>
          <cell r="L37">
            <v>497168.82147779921</v>
          </cell>
          <cell r="M37">
            <v>489478.62987076188</v>
          </cell>
          <cell r="N37">
            <v>5684168.4161019633</v>
          </cell>
          <cell r="O37">
            <v>3473847.3675483409</v>
          </cell>
          <cell r="P37">
            <v>956256.81866326253</v>
          </cell>
          <cell r="Q37">
            <v>35590960.514591321</v>
          </cell>
          <cell r="R37">
            <v>17564193.73982596</v>
          </cell>
          <cell r="S37">
            <v>18026766.774765365</v>
          </cell>
          <cell r="T37">
            <v>413592.67412244156</v>
          </cell>
          <cell r="U37">
            <v>504119.5105693005</v>
          </cell>
        </row>
        <row r="38">
          <cell r="B38" t="str">
            <v>Operating Profit</v>
          </cell>
          <cell r="E38">
            <v>-1490176.0854659383</v>
          </cell>
          <cell r="F38">
            <v>-3815783.9883541195</v>
          </cell>
          <cell r="G38">
            <v>1464373.7737370606</v>
          </cell>
          <cell r="H38">
            <v>942136.55950658978</v>
          </cell>
          <cell r="I38">
            <v>-1400627.5340100406</v>
          </cell>
          <cell r="J38">
            <v>-1612409.3482751995</v>
          </cell>
          <cell r="K38">
            <v>-2962169.7137450436</v>
          </cell>
          <cell r="L38">
            <v>3466508.1858803942</v>
          </cell>
          <cell r="M38">
            <v>3474198.3774874313</v>
          </cell>
          <cell r="N38">
            <v>-1720491.4087437699</v>
          </cell>
          <cell r="O38">
            <v>489829.63980985247</v>
          </cell>
          <cell r="P38">
            <v>3007420.1886949306</v>
          </cell>
          <cell r="Q38">
            <v>-157191.35347785335</v>
          </cell>
          <cell r="R38">
            <v>-5912486.622861648</v>
          </cell>
          <cell r="S38">
            <v>5755295.2693837956</v>
          </cell>
          <cell r="T38">
            <v>2336202.2397413384</v>
          </cell>
          <cell r="U38">
            <v>3620572.8602264579</v>
          </cell>
        </row>
        <row r="39">
          <cell r="R39">
            <v>0</v>
          </cell>
          <cell r="S39">
            <v>0</v>
          </cell>
          <cell r="T39">
            <v>0</v>
          </cell>
          <cell r="U39">
            <v>0</v>
          </cell>
        </row>
        <row r="40">
          <cell r="B40" t="str">
            <v>Other Income</v>
          </cell>
          <cell r="R40">
            <v>0</v>
          </cell>
          <cell r="S40">
            <v>0</v>
          </cell>
          <cell r="T40">
            <v>0</v>
          </cell>
          <cell r="U40">
            <v>0</v>
          </cell>
        </row>
        <row r="41">
          <cell r="C41" t="str">
            <v>H.D</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C42" t="str">
            <v>Scrap income</v>
          </cell>
          <cell r="E42">
            <v>933333.33333333337</v>
          </cell>
          <cell r="F42">
            <v>933333.33333333337</v>
          </cell>
          <cell r="G42">
            <v>933333.33333333337</v>
          </cell>
          <cell r="H42">
            <v>933333.33333333337</v>
          </cell>
          <cell r="I42">
            <v>933333.33333333337</v>
          </cell>
          <cell r="J42">
            <v>933333.33333333337</v>
          </cell>
          <cell r="K42">
            <v>933333.3333333336</v>
          </cell>
          <cell r="L42">
            <v>933333.3333333336</v>
          </cell>
          <cell r="M42">
            <v>933333.3333333336</v>
          </cell>
          <cell r="N42">
            <v>933333.3333333336</v>
          </cell>
          <cell r="O42">
            <v>933333.3333333336</v>
          </cell>
          <cell r="P42">
            <v>933333.3333333336</v>
          </cell>
          <cell r="Q42">
            <v>11200000.000000004</v>
          </cell>
          <cell r="R42">
            <v>5600000</v>
          </cell>
          <cell r="S42">
            <v>5600000.0000000019</v>
          </cell>
          <cell r="T42">
            <v>0</v>
          </cell>
          <cell r="U42">
            <v>0</v>
          </cell>
        </row>
        <row r="43">
          <cell r="E43">
            <v>933333.33333333337</v>
          </cell>
          <cell r="F43">
            <v>933333.33333333337</v>
          </cell>
          <cell r="G43">
            <v>933333.33333333337</v>
          </cell>
          <cell r="H43">
            <v>933333.33333333337</v>
          </cell>
          <cell r="I43">
            <v>933333.33333333337</v>
          </cell>
          <cell r="J43">
            <v>933333.33333333337</v>
          </cell>
          <cell r="K43">
            <v>933333.3333333336</v>
          </cell>
          <cell r="L43">
            <v>933333.3333333336</v>
          </cell>
          <cell r="M43">
            <v>933333.3333333336</v>
          </cell>
          <cell r="N43">
            <v>933333.3333333336</v>
          </cell>
          <cell r="O43">
            <v>933333.3333333336</v>
          </cell>
          <cell r="P43">
            <v>933333.3333333336</v>
          </cell>
          <cell r="Q43">
            <v>11200000.000000004</v>
          </cell>
          <cell r="R43">
            <v>5600000</v>
          </cell>
          <cell r="S43">
            <v>5600000.0000000019</v>
          </cell>
          <cell r="T43">
            <v>0</v>
          </cell>
          <cell r="U43">
            <v>0</v>
          </cell>
        </row>
        <row r="44">
          <cell r="B44" t="str">
            <v>Profit Before Tax</v>
          </cell>
          <cell r="E44">
            <v>-556842.75213260495</v>
          </cell>
          <cell r="F44">
            <v>-2882450.655020786</v>
          </cell>
          <cell r="G44">
            <v>2397707.1070703939</v>
          </cell>
          <cell r="H44">
            <v>1875469.892839923</v>
          </cell>
          <cell r="I44">
            <v>-467294.2006767072</v>
          </cell>
          <cell r="J44">
            <v>-679076.01494186616</v>
          </cell>
          <cell r="K44">
            <v>-2028836.3804117101</v>
          </cell>
          <cell r="L44">
            <v>4399841.5192137277</v>
          </cell>
          <cell r="M44">
            <v>4407531.7108207652</v>
          </cell>
          <cell r="N44">
            <v>-787158.07541043626</v>
          </cell>
          <cell r="O44">
            <v>1423162.973143186</v>
          </cell>
          <cell r="P44">
            <v>3940753.5220282641</v>
          </cell>
          <cell r="Q44">
            <v>11042808.646522149</v>
          </cell>
          <cell r="R44">
            <v>-312486.62286164728</v>
          </cell>
          <cell r="S44">
            <v>11355295.269383796</v>
          </cell>
          <cell r="T44">
            <v>2336202.2397413393</v>
          </cell>
          <cell r="U44">
            <v>3620572.8602264579</v>
          </cell>
        </row>
        <row r="45">
          <cell r="R45">
            <v>0</v>
          </cell>
          <cell r="S45">
            <v>0</v>
          </cell>
          <cell r="T45">
            <v>0</v>
          </cell>
          <cell r="U45">
            <v>0</v>
          </cell>
        </row>
        <row r="46">
          <cell r="B46" t="str">
            <v>Taxation</v>
          </cell>
          <cell r="R46">
            <v>0</v>
          </cell>
          <cell r="S46">
            <v>0</v>
          </cell>
          <cell r="T46">
            <v>0</v>
          </cell>
          <cell r="U46">
            <v>0</v>
          </cell>
        </row>
        <row r="47">
          <cell r="C47" t="str">
            <v>Normal</v>
          </cell>
          <cell r="E47">
            <v>-318987.48943607247</v>
          </cell>
          <cell r="F47">
            <v>-1113888.2855763503</v>
          </cell>
          <cell r="G47">
            <v>690887.83494681586</v>
          </cell>
          <cell r="H47">
            <v>512385.3552939326</v>
          </cell>
          <cell r="I47">
            <v>-312694.44773432193</v>
          </cell>
          <cell r="J47">
            <v>-384744.06940504897</v>
          </cell>
          <cell r="K47">
            <v>-878047.67930518277</v>
          </cell>
          <cell r="L47">
            <v>1301093.9665940464</v>
          </cell>
          <cell r="M47">
            <v>1303700.7260331553</v>
          </cell>
          <cell r="N47">
            <v>-457153.53163051244</v>
          </cell>
          <cell r="O47">
            <v>292083.36014026508</v>
          </cell>
          <cell r="P47">
            <v>1145476.0013732968</v>
          </cell>
          <cell r="Q47">
            <v>1780111.7412940233</v>
          </cell>
          <cell r="R47">
            <v>-927041.10191104526</v>
          </cell>
          <cell r="S47">
            <v>2707152.8432050683</v>
          </cell>
          <cell r="T47">
            <v>0</v>
          </cell>
          <cell r="U47">
            <v>0</v>
          </cell>
        </row>
        <row r="48">
          <cell r="C48" t="str">
            <v>Presumptive</v>
          </cell>
          <cell r="E48">
            <v>104655.4552912223</v>
          </cell>
          <cell r="F48">
            <v>104655.4552912223</v>
          </cell>
          <cell r="G48">
            <v>104655.4552912223</v>
          </cell>
          <cell r="H48">
            <v>104655.4552912223</v>
          </cell>
          <cell r="I48">
            <v>125586.54634946678</v>
          </cell>
          <cell r="J48">
            <v>125586.54634946678</v>
          </cell>
          <cell r="K48">
            <v>167448.72846595568</v>
          </cell>
          <cell r="L48">
            <v>167448.72846595568</v>
          </cell>
          <cell r="M48">
            <v>167448.72846595568</v>
          </cell>
          <cell r="N48">
            <v>167448.72846595568</v>
          </cell>
          <cell r="O48">
            <v>167448.72846595568</v>
          </cell>
          <cell r="P48">
            <v>167448.72846595568</v>
          </cell>
          <cell r="Q48">
            <v>1674487.284659557</v>
          </cell>
          <cell r="R48">
            <v>669794.91386382282</v>
          </cell>
          <cell r="S48">
            <v>1004692.3707957341</v>
          </cell>
          <cell r="T48">
            <v>669794.91386382282</v>
          </cell>
          <cell r="U48">
            <v>1004692.3707957341</v>
          </cell>
        </row>
        <row r="49">
          <cell r="E49">
            <v>-214332.03414485016</v>
          </cell>
          <cell r="F49">
            <v>-1009232.830285128</v>
          </cell>
          <cell r="G49">
            <v>795543.29023803817</v>
          </cell>
          <cell r="H49">
            <v>617040.81058515492</v>
          </cell>
          <cell r="I49">
            <v>-187107.90138485515</v>
          </cell>
          <cell r="J49">
            <v>-259157.52305558219</v>
          </cell>
          <cell r="K49">
            <v>-710598.95083922707</v>
          </cell>
          <cell r="L49">
            <v>1468542.6950600022</v>
          </cell>
          <cell r="M49">
            <v>1471149.454499111</v>
          </cell>
          <cell r="N49">
            <v>-289704.80316455674</v>
          </cell>
          <cell r="O49">
            <v>459532.08860622079</v>
          </cell>
          <cell r="P49">
            <v>1312924.7298392525</v>
          </cell>
          <cell r="Q49">
            <v>3454599.0259535806</v>
          </cell>
          <cell r="R49">
            <v>-257246.18804722244</v>
          </cell>
          <cell r="S49">
            <v>3711845.2140008025</v>
          </cell>
          <cell r="T49">
            <v>-257246.18804722244</v>
          </cell>
          <cell r="U49">
            <v>3711845.2140008025</v>
          </cell>
        </row>
        <row r="50">
          <cell r="R50">
            <v>0</v>
          </cell>
          <cell r="S50">
            <v>0</v>
          </cell>
          <cell r="T50">
            <v>927041.10191104526</v>
          </cell>
          <cell r="U50">
            <v>-2707152.8432050683</v>
          </cell>
        </row>
        <row r="51">
          <cell r="B51" t="str">
            <v>Profit After Tax</v>
          </cell>
          <cell r="E51">
            <v>-342510.71798775479</v>
          </cell>
          <cell r="F51">
            <v>-1873217.824735658</v>
          </cell>
          <cell r="G51">
            <v>1602163.8168323557</v>
          </cell>
          <cell r="H51">
            <v>1258429.0822547681</v>
          </cell>
          <cell r="I51">
            <v>-280186.29929185205</v>
          </cell>
          <cell r="J51">
            <v>-419918.49188628397</v>
          </cell>
          <cell r="K51">
            <v>-1318237.4295724831</v>
          </cell>
          <cell r="L51">
            <v>2931298.8241537255</v>
          </cell>
          <cell r="M51">
            <v>2936382.2563216542</v>
          </cell>
          <cell r="N51">
            <v>-497453.27224587952</v>
          </cell>
          <cell r="O51">
            <v>963630.88453696517</v>
          </cell>
          <cell r="P51">
            <v>2627828.7921890114</v>
          </cell>
          <cell r="Q51">
            <v>7588209.6205685688</v>
          </cell>
          <cell r="R51">
            <v>-55240.434814424836</v>
          </cell>
          <cell r="S51">
            <v>7643450.055382994</v>
          </cell>
          <cell r="T51">
            <v>-55240.434814424836</v>
          </cell>
          <cell r="U51">
            <v>7643450.055382994</v>
          </cell>
        </row>
        <row r="55">
          <cell r="B55" t="str">
            <v>INDUS MOTOR COMPANY LIMITED</v>
          </cell>
        </row>
        <row r="56">
          <cell r="B56" t="str">
            <v>PERUNIT PROFIT &amp; LOSS ACCOUNT - DAIHTASU  (CKD)</v>
          </cell>
        </row>
        <row r="57">
          <cell r="B57" t="str">
            <v>FOR THE YEAR 2000~01</v>
          </cell>
        </row>
        <row r="58">
          <cell r="AA58" t="str">
            <v xml:space="preserve">C:\MIS\2002-03\[MIS-Aug-02-Sep17-QP.xls]Variantwise </v>
          </cell>
        </row>
        <row r="59">
          <cell r="AB59" t="str">
            <v>Rs.</v>
          </cell>
          <cell r="AC59" t="str">
            <v>CL</v>
          </cell>
        </row>
        <row r="60">
          <cell r="B60" t="str">
            <v>CL</v>
          </cell>
          <cell r="E60">
            <v>183</v>
          </cell>
          <cell r="G60">
            <v>214</v>
          </cell>
          <cell r="I60">
            <v>245</v>
          </cell>
          <cell r="K60">
            <v>276</v>
          </cell>
          <cell r="M60">
            <v>307</v>
          </cell>
          <cell r="O60">
            <v>338</v>
          </cell>
          <cell r="Q60">
            <v>369</v>
          </cell>
          <cell r="S60">
            <v>400</v>
          </cell>
          <cell r="U60">
            <v>431</v>
          </cell>
          <cell r="W60">
            <v>462</v>
          </cell>
          <cell r="Y60">
            <v>493</v>
          </cell>
          <cell r="AA60">
            <v>524</v>
          </cell>
          <cell r="AC60" t="str">
            <v>Yearly</v>
          </cell>
        </row>
        <row r="61">
          <cell r="E61" t="str">
            <v>Per Unit</v>
          </cell>
          <cell r="F61" t="str">
            <v>Total</v>
          </cell>
          <cell r="G61" t="str">
            <v>Per Unit</v>
          </cell>
          <cell r="H61" t="str">
            <v>Total</v>
          </cell>
          <cell r="I61" t="str">
            <v>Per Unit</v>
          </cell>
          <cell r="J61" t="str">
            <v>Total</v>
          </cell>
          <cell r="K61" t="str">
            <v>Per Unit</v>
          </cell>
          <cell r="L61" t="str">
            <v>Total</v>
          </cell>
          <cell r="M61" t="str">
            <v>Per Unit</v>
          </cell>
          <cell r="N61" t="str">
            <v>Total</v>
          </cell>
          <cell r="O61" t="str">
            <v>Per Unit</v>
          </cell>
          <cell r="P61" t="str">
            <v>Total</v>
          </cell>
          <cell r="Q61" t="str">
            <v>Per Unit</v>
          </cell>
          <cell r="R61" t="str">
            <v>Total</v>
          </cell>
          <cell r="S61" t="str">
            <v>Per Unit</v>
          </cell>
          <cell r="T61" t="str">
            <v>Total</v>
          </cell>
          <cell r="U61" t="str">
            <v>Per Unit</v>
          </cell>
          <cell r="V61" t="str">
            <v>Total</v>
          </cell>
          <cell r="W61" t="str">
            <v>Per Unit</v>
          </cell>
          <cell r="X61" t="str">
            <v>Total</v>
          </cell>
          <cell r="Y61" t="str">
            <v>Per Unit</v>
          </cell>
          <cell r="Z61" t="str">
            <v>Total</v>
          </cell>
          <cell r="AA61" t="str">
            <v>Per Unit</v>
          </cell>
          <cell r="AB61" t="str">
            <v>Total</v>
          </cell>
          <cell r="AC61" t="str">
            <v>Average</v>
          </cell>
        </row>
        <row r="63">
          <cell r="C63" t="str">
            <v>Sales Units</v>
          </cell>
          <cell r="E63">
            <v>1</v>
          </cell>
          <cell r="F63">
            <v>90</v>
          </cell>
          <cell r="G63">
            <v>1</v>
          </cell>
          <cell r="H63">
            <v>90</v>
          </cell>
          <cell r="I63">
            <v>1</v>
          </cell>
          <cell r="J63">
            <v>90</v>
          </cell>
          <cell r="K63">
            <v>1</v>
          </cell>
          <cell r="L63">
            <v>90</v>
          </cell>
          <cell r="M63">
            <v>1</v>
          </cell>
          <cell r="N63">
            <v>90</v>
          </cell>
          <cell r="O63">
            <v>1</v>
          </cell>
          <cell r="P63">
            <v>90</v>
          </cell>
          <cell r="Q63">
            <v>1</v>
          </cell>
          <cell r="R63">
            <v>90</v>
          </cell>
          <cell r="S63">
            <v>1</v>
          </cell>
          <cell r="T63">
            <v>90</v>
          </cell>
          <cell r="U63">
            <v>1</v>
          </cell>
          <cell r="V63">
            <v>90</v>
          </cell>
          <cell r="W63">
            <v>1</v>
          </cell>
          <cell r="X63">
            <v>90</v>
          </cell>
          <cell r="Y63">
            <v>1</v>
          </cell>
          <cell r="Z63">
            <v>90</v>
          </cell>
          <cell r="AA63">
            <v>1</v>
          </cell>
          <cell r="AB63">
            <v>90</v>
          </cell>
          <cell r="AC63">
            <v>1080</v>
          </cell>
        </row>
        <row r="65">
          <cell r="C65" t="str">
            <v>Selling Price</v>
          </cell>
          <cell r="E65">
            <v>349000</v>
          </cell>
          <cell r="F65">
            <v>31410000</v>
          </cell>
          <cell r="G65">
            <v>349000</v>
          </cell>
          <cell r="H65">
            <v>31410000</v>
          </cell>
          <cell r="I65">
            <v>349000</v>
          </cell>
          <cell r="J65">
            <v>31410000</v>
          </cell>
          <cell r="K65">
            <v>349000</v>
          </cell>
          <cell r="L65">
            <v>31410000</v>
          </cell>
          <cell r="M65">
            <v>349000</v>
          </cell>
          <cell r="N65">
            <v>31410000</v>
          </cell>
          <cell r="O65">
            <v>349000</v>
          </cell>
          <cell r="P65">
            <v>31410000</v>
          </cell>
          <cell r="Q65">
            <v>349000</v>
          </cell>
          <cell r="R65">
            <v>31410000</v>
          </cell>
          <cell r="S65">
            <v>349000</v>
          </cell>
          <cell r="T65">
            <v>31410000</v>
          </cell>
          <cell r="U65">
            <v>349000</v>
          </cell>
          <cell r="V65">
            <v>31410000</v>
          </cell>
          <cell r="W65">
            <v>349000</v>
          </cell>
          <cell r="X65">
            <v>31410000</v>
          </cell>
          <cell r="Y65">
            <v>349000</v>
          </cell>
          <cell r="Z65">
            <v>31410000</v>
          </cell>
          <cell r="AA65">
            <v>349000</v>
          </cell>
          <cell r="AB65">
            <v>31410000</v>
          </cell>
          <cell r="AC65">
            <v>349000</v>
          </cell>
        </row>
        <row r="66">
          <cell r="C66" t="str">
            <v>Less: Dealer commission</v>
          </cell>
          <cell r="E66">
            <v>-6000</v>
          </cell>
          <cell r="F66">
            <v>-540000</v>
          </cell>
          <cell r="G66">
            <v>-6000</v>
          </cell>
          <cell r="H66">
            <v>-540000</v>
          </cell>
          <cell r="I66">
            <v>-6000</v>
          </cell>
          <cell r="J66">
            <v>-540000</v>
          </cell>
          <cell r="K66">
            <v>-6000</v>
          </cell>
          <cell r="L66">
            <v>-540000</v>
          </cell>
          <cell r="M66">
            <v>-6000</v>
          </cell>
          <cell r="N66">
            <v>-540000</v>
          </cell>
          <cell r="O66">
            <v>-6000</v>
          </cell>
          <cell r="P66">
            <v>-540000</v>
          </cell>
          <cell r="Q66">
            <v>-6000</v>
          </cell>
          <cell r="R66">
            <v>-540000</v>
          </cell>
          <cell r="S66">
            <v>-6000</v>
          </cell>
          <cell r="T66">
            <v>-540000</v>
          </cell>
          <cell r="U66">
            <v>-6000</v>
          </cell>
          <cell r="V66">
            <v>-540000</v>
          </cell>
          <cell r="W66">
            <v>-6000</v>
          </cell>
          <cell r="X66">
            <v>-540000</v>
          </cell>
          <cell r="Y66">
            <v>-6000</v>
          </cell>
          <cell r="Z66">
            <v>-540000</v>
          </cell>
          <cell r="AA66">
            <v>-6000</v>
          </cell>
          <cell r="AB66">
            <v>-540000</v>
          </cell>
          <cell r="AC66">
            <v>-6000</v>
          </cell>
        </row>
        <row r="67">
          <cell r="D67" t="str">
            <v xml:space="preserve">  Sales tax</v>
          </cell>
          <cell r="E67">
            <v>-45521.739130434784</v>
          </cell>
          <cell r="F67">
            <v>-4096956.5217391304</v>
          </cell>
          <cell r="G67">
            <v>-45521.739130434784</v>
          </cell>
          <cell r="H67">
            <v>-4096956.5217391304</v>
          </cell>
          <cell r="I67">
            <v>-45521.739130434784</v>
          </cell>
          <cell r="J67">
            <v>-4096956.5217391304</v>
          </cell>
          <cell r="K67">
            <v>-45521.739130434784</v>
          </cell>
          <cell r="L67">
            <v>-4096956.5217391304</v>
          </cell>
          <cell r="M67">
            <v>-45521.739130434784</v>
          </cell>
          <cell r="N67">
            <v>-4096956.5217391304</v>
          </cell>
          <cell r="O67">
            <v>-45521.739130434784</v>
          </cell>
          <cell r="P67">
            <v>-4096956.5217391304</v>
          </cell>
          <cell r="Q67">
            <v>-45521.739130434784</v>
          </cell>
          <cell r="R67">
            <v>-4096956.5217391304</v>
          </cell>
          <cell r="S67">
            <v>-45521.739130434784</v>
          </cell>
          <cell r="T67">
            <v>-4096956.5217391304</v>
          </cell>
          <cell r="U67">
            <v>-45521.739130434784</v>
          </cell>
          <cell r="V67">
            <v>-4096956.5217391304</v>
          </cell>
          <cell r="W67">
            <v>-45521.739130434784</v>
          </cell>
          <cell r="X67">
            <v>-4096956.5217391304</v>
          </cell>
          <cell r="Y67">
            <v>-45521.739130434784</v>
          </cell>
          <cell r="Z67">
            <v>-4096956.5217391304</v>
          </cell>
          <cell r="AA67">
            <v>-45521.739130434784</v>
          </cell>
          <cell r="AB67">
            <v>-4096956.5217391304</v>
          </cell>
          <cell r="AC67">
            <v>-45521.739130434784</v>
          </cell>
        </row>
        <row r="68">
          <cell r="C68" t="str">
            <v>Net Sales</v>
          </cell>
          <cell r="E68">
            <v>297478.26086956519</v>
          </cell>
          <cell r="F68">
            <v>26773043.478260871</v>
          </cell>
          <cell r="G68">
            <v>297478.26086956519</v>
          </cell>
          <cell r="H68">
            <v>26773043.478260871</v>
          </cell>
          <cell r="I68">
            <v>297478.26086956519</v>
          </cell>
          <cell r="J68">
            <v>26773043.478260871</v>
          </cell>
          <cell r="K68">
            <v>297478.26086956519</v>
          </cell>
          <cell r="L68">
            <v>26773043.478260871</v>
          </cell>
          <cell r="M68">
            <v>297478.26086956519</v>
          </cell>
          <cell r="N68">
            <v>26773043.478260871</v>
          </cell>
          <cell r="O68">
            <v>297478.26086956519</v>
          </cell>
          <cell r="P68">
            <v>26773043.478260871</v>
          </cell>
          <cell r="Q68">
            <v>297478.26086956519</v>
          </cell>
          <cell r="R68">
            <v>26773043.478260871</v>
          </cell>
          <cell r="S68">
            <v>297478.26086956519</v>
          </cell>
          <cell r="T68">
            <v>26773043.478260871</v>
          </cell>
          <cell r="U68">
            <v>297478.26086956519</v>
          </cell>
          <cell r="V68">
            <v>26773043.478260871</v>
          </cell>
          <cell r="W68">
            <v>297478.26086956519</v>
          </cell>
          <cell r="X68">
            <v>26773043.478260871</v>
          </cell>
          <cell r="Y68">
            <v>297478.26086956519</v>
          </cell>
          <cell r="Z68">
            <v>26773043.478260871</v>
          </cell>
          <cell r="AA68">
            <v>297478.26086956519</v>
          </cell>
          <cell r="AB68">
            <v>26773043.478260871</v>
          </cell>
          <cell r="AC68">
            <v>297478.26086956519</v>
          </cell>
        </row>
        <row r="70">
          <cell r="C70" t="str">
            <v>Variable Cost of Sales</v>
          </cell>
        </row>
        <row r="71">
          <cell r="D71" t="str">
            <v>CKD Cost</v>
          </cell>
          <cell r="E71">
            <v>185405.57509915665</v>
          </cell>
          <cell r="F71">
            <v>16686501.758924099</v>
          </cell>
          <cell r="G71">
            <v>185405.57509915665</v>
          </cell>
          <cell r="H71">
            <v>16686501.758924099</v>
          </cell>
          <cell r="I71">
            <v>185405.57509915665</v>
          </cell>
          <cell r="J71">
            <v>16686501.758924099</v>
          </cell>
          <cell r="K71">
            <v>185405.57509915665</v>
          </cell>
          <cell r="L71">
            <v>16686501.758924099</v>
          </cell>
          <cell r="M71">
            <v>185405.57509915665</v>
          </cell>
          <cell r="N71">
            <v>16686501.758924099</v>
          </cell>
          <cell r="O71">
            <v>185405.57509915665</v>
          </cell>
          <cell r="P71">
            <v>16686501.758924099</v>
          </cell>
          <cell r="Q71">
            <v>185405.57509915665</v>
          </cell>
          <cell r="R71">
            <v>16686501.758924099</v>
          </cell>
          <cell r="S71">
            <v>185405.57509915665</v>
          </cell>
          <cell r="T71">
            <v>16686501.758924099</v>
          </cell>
          <cell r="U71">
            <v>185405.57509915665</v>
          </cell>
          <cell r="V71">
            <v>16686501.758924099</v>
          </cell>
          <cell r="W71">
            <v>185405.57509915665</v>
          </cell>
          <cell r="X71">
            <v>16686501.758924099</v>
          </cell>
          <cell r="Y71">
            <v>185405.57509915665</v>
          </cell>
          <cell r="Z71">
            <v>16686501.758924099</v>
          </cell>
          <cell r="AA71">
            <v>185405.57509915665</v>
          </cell>
          <cell r="AB71">
            <v>16686501.758924099</v>
          </cell>
          <cell r="AC71">
            <v>185405.57509915665</v>
          </cell>
        </row>
        <row r="72">
          <cell r="D72" t="str">
            <v>Vendor parts</v>
          </cell>
          <cell r="E72">
            <v>70231</v>
          </cell>
          <cell r="F72">
            <v>6320790</v>
          </cell>
          <cell r="G72">
            <v>70231</v>
          </cell>
          <cell r="H72">
            <v>6320790</v>
          </cell>
          <cell r="I72">
            <v>70231</v>
          </cell>
          <cell r="J72">
            <v>6320790</v>
          </cell>
          <cell r="K72">
            <v>70231</v>
          </cell>
          <cell r="L72">
            <v>6320790</v>
          </cell>
          <cell r="M72">
            <v>70231</v>
          </cell>
          <cell r="N72">
            <v>6320790</v>
          </cell>
          <cell r="O72">
            <v>70231</v>
          </cell>
          <cell r="P72">
            <v>6320790</v>
          </cell>
          <cell r="Q72">
            <v>70231</v>
          </cell>
          <cell r="R72">
            <v>6320790</v>
          </cell>
          <cell r="S72">
            <v>70231</v>
          </cell>
          <cell r="T72">
            <v>6320790</v>
          </cell>
          <cell r="U72">
            <v>70231</v>
          </cell>
          <cell r="V72">
            <v>6320790</v>
          </cell>
          <cell r="W72">
            <v>70231</v>
          </cell>
          <cell r="X72">
            <v>6320790</v>
          </cell>
          <cell r="Y72">
            <v>70231</v>
          </cell>
          <cell r="Z72">
            <v>6320790</v>
          </cell>
          <cell r="AA72">
            <v>70231</v>
          </cell>
          <cell r="AB72">
            <v>6320790</v>
          </cell>
          <cell r="AC72">
            <v>70231</v>
          </cell>
        </row>
        <row r="73">
          <cell r="D73" t="str">
            <v>Nomi Parts</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row>
        <row r="74">
          <cell r="D74" t="str">
            <v>Paints &amp; Chemicals</v>
          </cell>
          <cell r="E74">
            <v>3341</v>
          </cell>
          <cell r="F74">
            <v>300690</v>
          </cell>
          <cell r="G74">
            <v>3341</v>
          </cell>
          <cell r="H74">
            <v>300690</v>
          </cell>
          <cell r="I74">
            <v>3341</v>
          </cell>
          <cell r="J74">
            <v>300690</v>
          </cell>
          <cell r="K74">
            <v>3341</v>
          </cell>
          <cell r="L74">
            <v>300690</v>
          </cell>
          <cell r="M74">
            <v>3341</v>
          </cell>
          <cell r="N74">
            <v>300690</v>
          </cell>
          <cell r="O74">
            <v>3341</v>
          </cell>
          <cell r="P74">
            <v>300690</v>
          </cell>
          <cell r="Q74">
            <v>3341</v>
          </cell>
          <cell r="R74">
            <v>300690</v>
          </cell>
          <cell r="S74">
            <v>3341</v>
          </cell>
          <cell r="T74">
            <v>300690</v>
          </cell>
          <cell r="U74">
            <v>3341</v>
          </cell>
          <cell r="V74">
            <v>300690</v>
          </cell>
          <cell r="W74">
            <v>3341</v>
          </cell>
          <cell r="X74">
            <v>300690</v>
          </cell>
          <cell r="Y74">
            <v>3341</v>
          </cell>
          <cell r="Z74">
            <v>300690</v>
          </cell>
          <cell r="AA74">
            <v>3341</v>
          </cell>
          <cell r="AB74">
            <v>300690</v>
          </cell>
          <cell r="AC74">
            <v>3341</v>
          </cell>
        </row>
        <row r="75">
          <cell r="D75" t="str">
            <v>Consumables</v>
          </cell>
          <cell r="E75">
            <v>3304</v>
          </cell>
          <cell r="F75">
            <v>297360</v>
          </cell>
          <cell r="G75">
            <v>3304</v>
          </cell>
          <cell r="H75">
            <v>297360</v>
          </cell>
          <cell r="I75">
            <v>3304</v>
          </cell>
          <cell r="J75">
            <v>297360</v>
          </cell>
          <cell r="K75">
            <v>3304</v>
          </cell>
          <cell r="L75">
            <v>297360</v>
          </cell>
          <cell r="M75">
            <v>3304</v>
          </cell>
          <cell r="N75">
            <v>297360</v>
          </cell>
          <cell r="O75">
            <v>3304</v>
          </cell>
          <cell r="P75">
            <v>297360</v>
          </cell>
          <cell r="Q75">
            <v>3304</v>
          </cell>
          <cell r="R75">
            <v>297360</v>
          </cell>
          <cell r="S75">
            <v>3304</v>
          </cell>
          <cell r="T75">
            <v>297360</v>
          </cell>
          <cell r="U75">
            <v>3304</v>
          </cell>
          <cell r="V75">
            <v>297360</v>
          </cell>
          <cell r="W75">
            <v>3304</v>
          </cell>
          <cell r="X75">
            <v>297360</v>
          </cell>
          <cell r="Y75">
            <v>3304</v>
          </cell>
          <cell r="Z75">
            <v>297360</v>
          </cell>
          <cell r="AA75">
            <v>3304</v>
          </cell>
          <cell r="AB75">
            <v>297360</v>
          </cell>
          <cell r="AC75">
            <v>3304</v>
          </cell>
        </row>
        <row r="76">
          <cell r="D76" t="str">
            <v>KD Parts</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row>
        <row r="77">
          <cell r="D77" t="str">
            <v>Spare parts</v>
          </cell>
          <cell r="E77">
            <v>44</v>
          </cell>
          <cell r="F77">
            <v>3960</v>
          </cell>
          <cell r="G77">
            <v>44</v>
          </cell>
          <cell r="H77">
            <v>3960</v>
          </cell>
          <cell r="I77">
            <v>44</v>
          </cell>
          <cell r="J77">
            <v>3960</v>
          </cell>
          <cell r="K77">
            <v>44</v>
          </cell>
          <cell r="L77">
            <v>3960</v>
          </cell>
          <cell r="M77">
            <v>44</v>
          </cell>
          <cell r="N77">
            <v>3960</v>
          </cell>
          <cell r="O77">
            <v>44</v>
          </cell>
          <cell r="P77">
            <v>3960</v>
          </cell>
          <cell r="Q77">
            <v>44</v>
          </cell>
          <cell r="R77">
            <v>3960</v>
          </cell>
          <cell r="S77">
            <v>44</v>
          </cell>
          <cell r="T77">
            <v>3960</v>
          </cell>
          <cell r="U77">
            <v>44</v>
          </cell>
          <cell r="V77">
            <v>3960</v>
          </cell>
          <cell r="W77">
            <v>44</v>
          </cell>
          <cell r="X77">
            <v>3960</v>
          </cell>
          <cell r="Y77">
            <v>44</v>
          </cell>
          <cell r="Z77">
            <v>3960</v>
          </cell>
          <cell r="AA77">
            <v>44</v>
          </cell>
          <cell r="AB77">
            <v>3960</v>
          </cell>
          <cell r="AC77">
            <v>44</v>
          </cell>
        </row>
        <row r="78">
          <cell r="D78" t="str">
            <v>Utilites</v>
          </cell>
          <cell r="E78">
            <v>3875</v>
          </cell>
          <cell r="F78">
            <v>348750</v>
          </cell>
          <cell r="G78">
            <v>3875</v>
          </cell>
          <cell r="H78">
            <v>348750</v>
          </cell>
          <cell r="I78">
            <v>3875</v>
          </cell>
          <cell r="J78">
            <v>348750</v>
          </cell>
          <cell r="K78">
            <v>3875</v>
          </cell>
          <cell r="L78">
            <v>348750</v>
          </cell>
          <cell r="M78">
            <v>3875</v>
          </cell>
          <cell r="N78">
            <v>348750</v>
          </cell>
          <cell r="O78">
            <v>3875</v>
          </cell>
          <cell r="P78">
            <v>348750</v>
          </cell>
          <cell r="Q78">
            <v>3875</v>
          </cell>
          <cell r="R78">
            <v>348750</v>
          </cell>
          <cell r="S78">
            <v>3875</v>
          </cell>
          <cell r="T78">
            <v>348750</v>
          </cell>
          <cell r="U78">
            <v>3875</v>
          </cell>
          <cell r="V78">
            <v>348750</v>
          </cell>
          <cell r="W78">
            <v>3875</v>
          </cell>
          <cell r="X78">
            <v>348750</v>
          </cell>
          <cell r="Y78">
            <v>3875</v>
          </cell>
          <cell r="Z78">
            <v>348750</v>
          </cell>
          <cell r="AA78">
            <v>3875</v>
          </cell>
          <cell r="AB78">
            <v>348750</v>
          </cell>
          <cell r="AC78">
            <v>3875</v>
          </cell>
        </row>
        <row r="79">
          <cell r="D79" t="str">
            <v>Royalty</v>
          </cell>
          <cell r="E79">
            <v>1894</v>
          </cell>
          <cell r="F79">
            <v>170460</v>
          </cell>
          <cell r="G79">
            <v>1894</v>
          </cell>
          <cell r="H79">
            <v>170460</v>
          </cell>
          <cell r="I79">
            <v>1894</v>
          </cell>
          <cell r="J79">
            <v>170460</v>
          </cell>
          <cell r="K79">
            <v>1894</v>
          </cell>
          <cell r="L79">
            <v>170460</v>
          </cell>
          <cell r="M79">
            <v>1894</v>
          </cell>
          <cell r="N79">
            <v>170460</v>
          </cell>
          <cell r="O79">
            <v>1894</v>
          </cell>
          <cell r="P79">
            <v>170460</v>
          </cell>
          <cell r="Q79">
            <v>1894</v>
          </cell>
          <cell r="R79">
            <v>170460</v>
          </cell>
          <cell r="S79">
            <v>1894</v>
          </cell>
          <cell r="T79">
            <v>170460</v>
          </cell>
          <cell r="U79">
            <v>1894</v>
          </cell>
          <cell r="V79">
            <v>170460</v>
          </cell>
          <cell r="W79">
            <v>1894</v>
          </cell>
          <cell r="X79">
            <v>170460</v>
          </cell>
          <cell r="Y79">
            <v>1894</v>
          </cell>
          <cell r="Z79">
            <v>170460</v>
          </cell>
          <cell r="AA79">
            <v>1894</v>
          </cell>
          <cell r="AB79">
            <v>170460</v>
          </cell>
          <cell r="AC79">
            <v>1894</v>
          </cell>
        </row>
        <row r="81">
          <cell r="E81">
            <v>268094.57509915665</v>
          </cell>
          <cell r="F81">
            <v>24128511.758924097</v>
          </cell>
          <cell r="G81">
            <v>268094.57509915665</v>
          </cell>
          <cell r="H81">
            <v>24128511.758924097</v>
          </cell>
          <cell r="I81">
            <v>268094.57509915665</v>
          </cell>
          <cell r="J81">
            <v>24128511.758924097</v>
          </cell>
          <cell r="K81">
            <v>268094.57509915665</v>
          </cell>
          <cell r="L81">
            <v>24128511.758924097</v>
          </cell>
          <cell r="M81">
            <v>268094.57509915665</v>
          </cell>
          <cell r="N81">
            <v>24128511.758924097</v>
          </cell>
          <cell r="O81">
            <v>268094.57509915665</v>
          </cell>
          <cell r="P81">
            <v>24128511.758924097</v>
          </cell>
          <cell r="Q81">
            <v>268094.57509915665</v>
          </cell>
          <cell r="R81">
            <v>24128511.758924097</v>
          </cell>
          <cell r="S81">
            <v>268094.57509915665</v>
          </cell>
          <cell r="T81">
            <v>24128511.758924097</v>
          </cell>
          <cell r="U81">
            <v>268094.57509915665</v>
          </cell>
          <cell r="V81">
            <v>24128511.758924097</v>
          </cell>
          <cell r="W81">
            <v>268094.57509915665</v>
          </cell>
          <cell r="X81">
            <v>24128511.758924097</v>
          </cell>
          <cell r="Y81">
            <v>268094.57509915665</v>
          </cell>
          <cell r="Z81">
            <v>24128511.758924097</v>
          </cell>
          <cell r="AA81">
            <v>268094.57509915665</v>
          </cell>
          <cell r="AB81">
            <v>24128511.758924097</v>
          </cell>
          <cell r="AC81">
            <v>268094.57509915665</v>
          </cell>
        </row>
        <row r="82">
          <cell r="C82" t="str">
            <v>Contribution Margin</v>
          </cell>
          <cell r="E82">
            <v>29383.685770408541</v>
          </cell>
          <cell r="F82">
            <v>2644531.7193367742</v>
          </cell>
          <cell r="G82">
            <v>29383.685770408541</v>
          </cell>
          <cell r="H82">
            <v>2644531.7193367742</v>
          </cell>
          <cell r="I82">
            <v>29383.685770408541</v>
          </cell>
          <cell r="J82">
            <v>2644531.7193367742</v>
          </cell>
          <cell r="K82">
            <v>29383.685770408541</v>
          </cell>
          <cell r="L82">
            <v>2644531.7193367742</v>
          </cell>
          <cell r="M82">
            <v>29383.685770408541</v>
          </cell>
          <cell r="N82">
            <v>2644531.7193367742</v>
          </cell>
          <cell r="O82">
            <v>29383.685770408541</v>
          </cell>
          <cell r="P82">
            <v>2644531.7193367742</v>
          </cell>
          <cell r="Q82">
            <v>29383.685770408541</v>
          </cell>
          <cell r="R82">
            <v>2644531.7193367742</v>
          </cell>
          <cell r="S82">
            <v>29383.685770408541</v>
          </cell>
          <cell r="T82">
            <v>2644531.7193367742</v>
          </cell>
          <cell r="U82">
            <v>29383.685770408541</v>
          </cell>
          <cell r="V82">
            <v>2644531.7193367742</v>
          </cell>
          <cell r="W82">
            <v>29383.685770408541</v>
          </cell>
          <cell r="X82">
            <v>2644531.7193367742</v>
          </cell>
          <cell r="Y82">
            <v>29383.685770408541</v>
          </cell>
          <cell r="Z82">
            <v>2644531.7193367742</v>
          </cell>
          <cell r="AA82">
            <v>29383.685770408541</v>
          </cell>
          <cell r="AB82">
            <v>2644531.7193367742</v>
          </cell>
          <cell r="AC82">
            <v>29383.685770408541</v>
          </cell>
        </row>
        <row r="84">
          <cell r="C84" t="str">
            <v>Production cost</v>
          </cell>
        </row>
        <row r="85">
          <cell r="D85" t="str">
            <v xml:space="preserve">Salaries &amp; Wages </v>
          </cell>
          <cell r="E85">
            <v>4619.3194081365082</v>
          </cell>
          <cell r="F85">
            <v>415738.74673228571</v>
          </cell>
          <cell r="G85">
            <v>4619.3194081365082</v>
          </cell>
          <cell r="H85">
            <v>415738.74673228571</v>
          </cell>
          <cell r="I85">
            <v>4619.3194081365082</v>
          </cell>
          <cell r="J85">
            <v>415738.74673228571</v>
          </cell>
          <cell r="K85">
            <v>4619.3194081365082</v>
          </cell>
          <cell r="L85">
            <v>415738.74673228571</v>
          </cell>
          <cell r="M85">
            <v>4619.3194081365082</v>
          </cell>
          <cell r="N85">
            <v>415738.74673228571</v>
          </cell>
          <cell r="O85">
            <v>4619.3194081365082</v>
          </cell>
          <cell r="P85">
            <v>415738.74673228571</v>
          </cell>
          <cell r="Q85">
            <v>3959.4166355455786</v>
          </cell>
          <cell r="R85">
            <v>356347.49719910207</v>
          </cell>
          <cell r="S85">
            <v>3959.4166355455786</v>
          </cell>
          <cell r="T85">
            <v>356347.49719910207</v>
          </cell>
          <cell r="U85">
            <v>3959.4166355455786</v>
          </cell>
          <cell r="V85">
            <v>356347.49719910207</v>
          </cell>
          <cell r="W85">
            <v>3959.4166355455786</v>
          </cell>
          <cell r="X85">
            <v>356347.49719910207</v>
          </cell>
          <cell r="Y85">
            <v>3959.4166355455786</v>
          </cell>
          <cell r="Z85">
            <v>356347.49719910207</v>
          </cell>
          <cell r="AA85">
            <v>3959.4166355455786</v>
          </cell>
          <cell r="AB85">
            <v>356347.49719910207</v>
          </cell>
          <cell r="AC85">
            <v>4289.3680218410445</v>
          </cell>
        </row>
        <row r="86">
          <cell r="D86" t="str">
            <v xml:space="preserve">Utilities </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row>
        <row r="87">
          <cell r="D87" t="str">
            <v>Depreciation</v>
          </cell>
          <cell r="E87">
            <v>19315.555555555558</v>
          </cell>
          <cell r="F87">
            <v>1738400.0000000002</v>
          </cell>
          <cell r="G87">
            <v>19315.555555555558</v>
          </cell>
          <cell r="H87">
            <v>1738400.0000000002</v>
          </cell>
          <cell r="I87">
            <v>19315.555555555558</v>
          </cell>
          <cell r="J87">
            <v>1738400.0000000002</v>
          </cell>
          <cell r="K87">
            <v>19315.555555555558</v>
          </cell>
          <cell r="L87">
            <v>1738400.0000000002</v>
          </cell>
          <cell r="M87">
            <v>19315.555555555558</v>
          </cell>
          <cell r="N87">
            <v>1738400.0000000002</v>
          </cell>
          <cell r="O87">
            <v>19315.555555555558</v>
          </cell>
          <cell r="P87">
            <v>1738400.0000000002</v>
          </cell>
          <cell r="Q87">
            <v>16556.190476190477</v>
          </cell>
          <cell r="R87">
            <v>1490057.142857143</v>
          </cell>
          <cell r="S87">
            <v>16556.190476190477</v>
          </cell>
          <cell r="T87">
            <v>1490057.142857143</v>
          </cell>
          <cell r="U87">
            <v>16556.190476190477</v>
          </cell>
          <cell r="V87">
            <v>1490057.142857143</v>
          </cell>
          <cell r="W87">
            <v>16556.190476190477</v>
          </cell>
          <cell r="X87">
            <v>1490057.142857143</v>
          </cell>
          <cell r="Y87">
            <v>16556.190476190477</v>
          </cell>
          <cell r="Z87">
            <v>1490057.142857143</v>
          </cell>
          <cell r="AA87">
            <v>16556.190476190477</v>
          </cell>
          <cell r="AB87">
            <v>1490057.142857143</v>
          </cell>
          <cell r="AC87">
            <v>17935.873015873021</v>
          </cell>
        </row>
        <row r="88">
          <cell r="D88" t="str">
            <v xml:space="preserve">Other Factory overhead </v>
          </cell>
          <cell r="E88">
            <v>2884.1866359118612</v>
          </cell>
          <cell r="F88">
            <v>259576.7972320675</v>
          </cell>
          <cell r="G88">
            <v>2884.1866359118612</v>
          </cell>
          <cell r="H88">
            <v>259576.7972320675</v>
          </cell>
          <cell r="I88">
            <v>2884.1866359118612</v>
          </cell>
          <cell r="J88">
            <v>259576.7972320675</v>
          </cell>
          <cell r="K88">
            <v>2884.1866359118612</v>
          </cell>
          <cell r="L88">
            <v>259576.7972320675</v>
          </cell>
          <cell r="M88">
            <v>2884.1866359118612</v>
          </cell>
          <cell r="N88">
            <v>259576.7972320675</v>
          </cell>
          <cell r="O88">
            <v>2884.1866359118612</v>
          </cell>
          <cell r="P88">
            <v>259576.7972320675</v>
          </cell>
          <cell r="Q88">
            <v>2472.1599736387384</v>
          </cell>
          <cell r="R88">
            <v>222494.39762748647</v>
          </cell>
          <cell r="S88">
            <v>2472.1599736387384</v>
          </cell>
          <cell r="T88">
            <v>222494.39762748647</v>
          </cell>
          <cell r="U88">
            <v>2472.1599736387384</v>
          </cell>
          <cell r="V88">
            <v>222494.39762748647</v>
          </cell>
          <cell r="W88">
            <v>2472.1599736387384</v>
          </cell>
          <cell r="X88">
            <v>222494.39762748647</v>
          </cell>
          <cell r="Y88">
            <v>2472.1599736387384</v>
          </cell>
          <cell r="Z88">
            <v>222494.39762748647</v>
          </cell>
          <cell r="AA88">
            <v>2472.1599736387384</v>
          </cell>
          <cell r="AB88">
            <v>222494.39762748647</v>
          </cell>
          <cell r="AC88">
            <v>2678.1733047752996</v>
          </cell>
        </row>
        <row r="89">
          <cell r="D89" t="str">
            <v>Running Royalty</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row>
        <row r="90">
          <cell r="E90">
            <v>26819.061599603927</v>
          </cell>
          <cell r="F90">
            <v>2413715.5439643539</v>
          </cell>
          <cell r="G90">
            <v>26819.061599603927</v>
          </cell>
          <cell r="H90">
            <v>2413715.5439643539</v>
          </cell>
          <cell r="I90">
            <v>26819.061599603927</v>
          </cell>
          <cell r="J90">
            <v>2413715.5439643539</v>
          </cell>
          <cell r="K90">
            <v>26819.061599603927</v>
          </cell>
          <cell r="L90">
            <v>2413715.5439643539</v>
          </cell>
          <cell r="M90">
            <v>26819.061599603927</v>
          </cell>
          <cell r="N90">
            <v>2413715.5439643539</v>
          </cell>
          <cell r="O90">
            <v>26819.061599603927</v>
          </cell>
          <cell r="P90">
            <v>2413715.5439643539</v>
          </cell>
          <cell r="Q90">
            <v>22987.767085374795</v>
          </cell>
          <cell r="R90">
            <v>2068899.0376837314</v>
          </cell>
          <cell r="S90">
            <v>22987.767085374795</v>
          </cell>
          <cell r="T90">
            <v>2068899.0376837314</v>
          </cell>
          <cell r="U90">
            <v>22987.767085374795</v>
          </cell>
          <cell r="V90">
            <v>2068899.0376837314</v>
          </cell>
          <cell r="W90">
            <v>22987.767085374795</v>
          </cell>
          <cell r="X90">
            <v>2068899.0376837314</v>
          </cell>
          <cell r="Y90">
            <v>22987.767085374795</v>
          </cell>
          <cell r="Z90">
            <v>2068899.0376837314</v>
          </cell>
          <cell r="AA90">
            <v>22987.767085374795</v>
          </cell>
          <cell r="AB90">
            <v>2068899.0376837314</v>
          </cell>
          <cell r="AC90">
            <v>24903.414342489366</v>
          </cell>
        </row>
        <row r="91">
          <cell r="C91" t="str">
            <v>Gross Profit</v>
          </cell>
          <cell r="E91">
            <v>2564.6241708046146</v>
          </cell>
          <cell r="F91">
            <v>230816.17537242034</v>
          </cell>
          <cell r="G91">
            <v>2564.6241708046146</v>
          </cell>
          <cell r="H91">
            <v>230816.17537242034</v>
          </cell>
          <cell r="I91">
            <v>2564.6241708046146</v>
          </cell>
          <cell r="J91">
            <v>230816.17537242034</v>
          </cell>
          <cell r="K91">
            <v>2564.6241708046146</v>
          </cell>
          <cell r="L91">
            <v>230816.17537242034</v>
          </cell>
          <cell r="M91">
            <v>2564.6241708046146</v>
          </cell>
          <cell r="N91">
            <v>230816.17537242034</v>
          </cell>
          <cell r="O91">
            <v>2564.6241708046146</v>
          </cell>
          <cell r="P91">
            <v>230816.17537242034</v>
          </cell>
          <cell r="Q91">
            <v>6395.9186850337464</v>
          </cell>
          <cell r="R91">
            <v>575632.68165304279</v>
          </cell>
          <cell r="S91">
            <v>6395.9186850337464</v>
          </cell>
          <cell r="T91">
            <v>575632.68165304279</v>
          </cell>
          <cell r="U91">
            <v>6395.9186850337464</v>
          </cell>
          <cell r="V91">
            <v>575632.68165304279</v>
          </cell>
          <cell r="W91">
            <v>6395.9186850337464</v>
          </cell>
          <cell r="X91">
            <v>575632.68165304279</v>
          </cell>
          <cell r="Y91">
            <v>6395.9186850337464</v>
          </cell>
          <cell r="Z91">
            <v>575632.68165304279</v>
          </cell>
          <cell r="AA91">
            <v>6395.9186850337464</v>
          </cell>
          <cell r="AB91">
            <v>575632.68165304279</v>
          </cell>
          <cell r="AC91">
            <v>4480.271427919175</v>
          </cell>
        </row>
        <row r="93">
          <cell r="C93" t="str">
            <v>Other Expenses</v>
          </cell>
        </row>
        <row r="94">
          <cell r="D94" t="str">
            <v>Selling Expenses</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row>
        <row r="95">
          <cell r="D95" t="str">
            <v>Administrative Expenses</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row>
        <row r="96">
          <cell r="D96" t="str">
            <v>Depreciation (Admin. &amp; Selling )</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row>
        <row r="97">
          <cell r="D97" t="str">
            <v>Financial Charges -Capital Exp.</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row>
        <row r="98">
          <cell r="D98" t="str">
            <v>Financial  Charges -Working Capital</v>
          </cell>
          <cell r="E98">
            <v>201.57918431275289</v>
          </cell>
          <cell r="F98">
            <v>18142.126588147759</v>
          </cell>
          <cell r="G98">
            <v>178.4251077933327</v>
          </cell>
          <cell r="H98">
            <v>16058.259701399944</v>
          </cell>
          <cell r="I98">
            <v>175.55668509273093</v>
          </cell>
          <cell r="J98">
            <v>15800.101658345784</v>
          </cell>
          <cell r="K98">
            <v>160.53201526974851</v>
          </cell>
          <cell r="L98">
            <v>14447.881374277365</v>
          </cell>
          <cell r="M98">
            <v>214.5866255466828</v>
          </cell>
          <cell r="N98">
            <v>19312.796299201451</v>
          </cell>
          <cell r="O98">
            <v>207.35917650875876</v>
          </cell>
          <cell r="P98">
            <v>18662.32588578829</v>
          </cell>
          <cell r="Q98">
            <v>157.4713934840606</v>
          </cell>
          <cell r="R98">
            <v>14172.425413565454</v>
          </cell>
          <cell r="S98">
            <v>198.17331480982742</v>
          </cell>
          <cell r="T98">
            <v>17835.598332884467</v>
          </cell>
          <cell r="U98">
            <v>184.65378229632779</v>
          </cell>
          <cell r="V98">
            <v>16618.8404066695</v>
          </cell>
          <cell r="W98">
            <v>192.32717619631876</v>
          </cell>
          <cell r="X98">
            <v>17309.445857668688</v>
          </cell>
          <cell r="Y98">
            <v>193.74054120384864</v>
          </cell>
          <cell r="Z98">
            <v>17436.648708346376</v>
          </cell>
          <cell r="AA98">
            <v>186.90086739142365</v>
          </cell>
          <cell r="AB98">
            <v>16821.078065228128</v>
          </cell>
          <cell r="AC98">
            <v>187.60882249215112</v>
          </cell>
        </row>
        <row r="99">
          <cell r="D99" t="str">
            <v>Other Expenses (Charity &amp; Donation)</v>
          </cell>
          <cell r="E99">
            <v>139.98554466163398</v>
          </cell>
          <cell r="F99">
            <v>12598.699019547059</v>
          </cell>
          <cell r="G99">
            <v>123.90632485648104</v>
          </cell>
          <cell r="H99">
            <v>11151.569237083293</v>
          </cell>
          <cell r="I99">
            <v>121.91436464772984</v>
          </cell>
          <cell r="J99">
            <v>10972.292818295686</v>
          </cell>
          <cell r="K99">
            <v>111.48056615954759</v>
          </cell>
          <cell r="L99">
            <v>10033.250954359284</v>
          </cell>
          <cell r="M99">
            <v>149.01848996297417</v>
          </cell>
          <cell r="N99">
            <v>13411.664096667675</v>
          </cell>
          <cell r="O99">
            <v>143.99942813108245</v>
          </cell>
          <cell r="P99">
            <v>12959.948531797421</v>
          </cell>
          <cell r="Q99">
            <v>109.35513436393099</v>
          </cell>
          <cell r="R99">
            <v>9841.962092753789</v>
          </cell>
          <cell r="S99">
            <v>137.6203575068246</v>
          </cell>
          <cell r="T99">
            <v>12385.832175614214</v>
          </cell>
          <cell r="U99">
            <v>128.23179326133877</v>
          </cell>
          <cell r="V99">
            <v>11540.861393520488</v>
          </cell>
          <cell r="W99">
            <v>133.56053902522137</v>
          </cell>
          <cell r="X99">
            <v>12020.448512269924</v>
          </cell>
          <cell r="Y99">
            <v>134.54204250267267</v>
          </cell>
          <cell r="Z99">
            <v>12108.78382524054</v>
          </cell>
          <cell r="AA99">
            <v>129.79226902182199</v>
          </cell>
          <cell r="AB99">
            <v>11681.304211963979</v>
          </cell>
          <cell r="AC99">
            <v>130.2839045084383</v>
          </cell>
        </row>
        <row r="100">
          <cell r="D100" t="str">
            <v>Other Expenses ( W.P.P.F.)</v>
          </cell>
          <cell r="E100">
            <v>-99.685419286180618</v>
          </cell>
          <cell r="F100">
            <v>-8971.6877357562553</v>
          </cell>
          <cell r="G100">
            <v>-516.01336466537521</v>
          </cell>
          <cell r="H100">
            <v>-46441.202819883765</v>
          </cell>
          <cell r="I100">
            <v>429.23507108313538</v>
          </cell>
          <cell r="J100">
            <v>38631.156397482184</v>
          </cell>
          <cell r="K100">
            <v>335.74469975652045</v>
          </cell>
          <cell r="L100">
            <v>30217.022978086839</v>
          </cell>
          <cell r="M100">
            <v>-83.654529301236565</v>
          </cell>
          <cell r="N100">
            <v>-7528.9076371112906</v>
          </cell>
          <cell r="O100">
            <v>-121.56749282883391</v>
          </cell>
          <cell r="P100">
            <v>-10941.074354595052</v>
          </cell>
          <cell r="Q100">
            <v>-311.31446684236766</v>
          </cell>
          <cell r="R100">
            <v>-28018.302015813089</v>
          </cell>
          <cell r="S100">
            <v>675.13296289914501</v>
          </cell>
          <cell r="T100">
            <v>60761.966660923048</v>
          </cell>
          <cell r="U100">
            <v>676.31298309356544</v>
          </cell>
          <cell r="V100">
            <v>60868.168478420892</v>
          </cell>
          <cell r="W100">
            <v>-120.78534224496495</v>
          </cell>
          <cell r="X100">
            <v>-10870.680802046845</v>
          </cell>
          <cell r="Y100">
            <v>218.37700984244069</v>
          </cell>
          <cell r="Z100">
            <v>19653.93088581966</v>
          </cell>
          <cell r="AA100">
            <v>604.68828019460864</v>
          </cell>
          <cell r="AB100">
            <v>54421.945217514774</v>
          </cell>
          <cell r="AC100">
            <v>140.53919930837142</v>
          </cell>
        </row>
        <row r="101">
          <cell r="D101" t="str">
            <v>Workers Welfare Fund</v>
          </cell>
          <cell r="E101">
            <v>-37.880459328748636</v>
          </cell>
          <cell r="F101">
            <v>-3409.2413395873773</v>
          </cell>
          <cell r="G101">
            <v>-196.08507857284258</v>
          </cell>
          <cell r="H101">
            <v>-17647.657071555834</v>
          </cell>
          <cell r="I101">
            <v>163.10932701159146</v>
          </cell>
          <cell r="J101">
            <v>14679.839431043232</v>
          </cell>
          <cell r="K101">
            <v>127.58298590747775</v>
          </cell>
          <cell r="L101">
            <v>11482.468731672998</v>
          </cell>
          <cell r="M101">
            <v>-31.788721134469881</v>
          </cell>
          <cell r="N101">
            <v>-2860.9849021022892</v>
          </cell>
          <cell r="O101">
            <v>-46.195647274956897</v>
          </cell>
          <cell r="P101">
            <v>-4157.608254746121</v>
          </cell>
          <cell r="Q101">
            <v>-118.29949740009971</v>
          </cell>
          <cell r="R101">
            <v>-10646.954766008974</v>
          </cell>
          <cell r="S101">
            <v>256.55052590167514</v>
          </cell>
          <cell r="T101">
            <v>23089.547331150763</v>
          </cell>
          <cell r="U101">
            <v>256.99893357555482</v>
          </cell>
          <cell r="V101">
            <v>23129.904021799932</v>
          </cell>
          <cell r="W101">
            <v>-45.898430053086649</v>
          </cell>
          <cell r="X101">
            <v>-4130.8587047777983</v>
          </cell>
          <cell r="Y101">
            <v>82.983263740127455</v>
          </cell>
          <cell r="Z101">
            <v>7468.4937366114709</v>
          </cell>
          <cell r="AA101">
            <v>229.78154647395132</v>
          </cell>
          <cell r="AB101">
            <v>20680.339182655618</v>
          </cell>
          <cell r="AC101">
            <v>53.404895737181128</v>
          </cell>
        </row>
        <row r="102">
          <cell r="E102">
            <v>203.99885035945763</v>
          </cell>
          <cell r="F102">
            <v>18359.896532351184</v>
          </cell>
          <cell r="G102">
            <v>-409.76701058840405</v>
          </cell>
          <cell r="H102">
            <v>-36879.03095295636</v>
          </cell>
          <cell r="I102">
            <v>889.81544783518757</v>
          </cell>
          <cell r="J102">
            <v>80083.390305166889</v>
          </cell>
          <cell r="K102">
            <v>735.3402670932943</v>
          </cell>
          <cell r="L102">
            <v>66180.624038396491</v>
          </cell>
          <cell r="M102">
            <v>248.16186507395054</v>
          </cell>
          <cell r="N102">
            <v>22334.567856655547</v>
          </cell>
          <cell r="O102">
            <v>183.59546453605043</v>
          </cell>
          <cell r="P102">
            <v>16523.591808244542</v>
          </cell>
          <cell r="Q102">
            <v>-162.78743639447578</v>
          </cell>
          <cell r="R102">
            <v>-14650.869275502821</v>
          </cell>
          <cell r="S102">
            <v>1267.4771611174722</v>
          </cell>
          <cell r="T102">
            <v>114072.9445005725</v>
          </cell>
          <cell r="U102">
            <v>1246.1974922267868</v>
          </cell>
          <cell r="V102">
            <v>112157.77430041081</v>
          </cell>
          <cell r="W102">
            <v>159.20394292348851</v>
          </cell>
          <cell r="X102">
            <v>14328.354863113971</v>
          </cell>
          <cell r="Y102">
            <v>629.64285728908942</v>
          </cell>
          <cell r="Z102">
            <v>56667.857156018043</v>
          </cell>
          <cell r="AA102">
            <v>1151.1629630818056</v>
          </cell>
          <cell r="AB102">
            <v>103604.6666773625</v>
          </cell>
          <cell r="AC102">
            <v>511.83682204614189</v>
          </cell>
        </row>
        <row r="103">
          <cell r="D103" t="str">
            <v>Operating Profit</v>
          </cell>
          <cell r="E103">
            <v>2360.6253204451568</v>
          </cell>
          <cell r="F103">
            <v>212456.27884006916</v>
          </cell>
          <cell r="G103">
            <v>2974.3911813930185</v>
          </cell>
          <cell r="H103">
            <v>267695.2063253767</v>
          </cell>
          <cell r="I103">
            <v>1674.808722969427</v>
          </cell>
          <cell r="J103">
            <v>150732.78506725346</v>
          </cell>
          <cell r="K103">
            <v>1829.2839037113204</v>
          </cell>
          <cell r="L103">
            <v>164635.55133402385</v>
          </cell>
          <cell r="M103">
            <v>2316.462305730664</v>
          </cell>
          <cell r="N103">
            <v>208481.6075157648</v>
          </cell>
          <cell r="O103">
            <v>2381.0287062685643</v>
          </cell>
          <cell r="P103">
            <v>214292.58356417582</v>
          </cell>
          <cell r="Q103">
            <v>6558.7061214282221</v>
          </cell>
          <cell r="R103">
            <v>590283.55092854565</v>
          </cell>
          <cell r="S103">
            <v>5128.4415239162745</v>
          </cell>
          <cell r="T103">
            <v>461559.73715247028</v>
          </cell>
          <cell r="U103">
            <v>5149.7211928069592</v>
          </cell>
          <cell r="V103">
            <v>463474.90735263197</v>
          </cell>
          <cell r="W103">
            <v>6236.7147421102582</v>
          </cell>
          <cell r="X103">
            <v>561304.32678992883</v>
          </cell>
          <cell r="Y103">
            <v>5766.2758277446574</v>
          </cell>
          <cell r="Z103">
            <v>518964.82449702476</v>
          </cell>
          <cell r="AA103">
            <v>5244.7557219519404</v>
          </cell>
          <cell r="AB103">
            <v>472028.01497568027</v>
          </cell>
          <cell r="AC103">
            <v>3968.434605873033</v>
          </cell>
        </row>
        <row r="105">
          <cell r="C105" t="str">
            <v>Other Income</v>
          </cell>
        </row>
        <row r="106">
          <cell r="D106" t="str">
            <v>H.D</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row>
        <row r="107">
          <cell r="D107" t="str">
            <v>Others</v>
          </cell>
          <cell r="E107">
            <v>3111.1111111111113</v>
          </cell>
          <cell r="F107">
            <v>280000</v>
          </cell>
          <cell r="G107">
            <v>3111.1111111111113</v>
          </cell>
          <cell r="H107">
            <v>280000</v>
          </cell>
          <cell r="I107">
            <v>3111.1111111111113</v>
          </cell>
          <cell r="J107">
            <v>280000</v>
          </cell>
          <cell r="K107">
            <v>3111.1111111111113</v>
          </cell>
          <cell r="L107">
            <v>280000</v>
          </cell>
          <cell r="M107">
            <v>3111.1111111111113</v>
          </cell>
          <cell r="N107">
            <v>280000</v>
          </cell>
          <cell r="O107">
            <v>3111.1111111111113</v>
          </cell>
          <cell r="P107">
            <v>280000</v>
          </cell>
          <cell r="Q107">
            <v>2666.666666666667</v>
          </cell>
          <cell r="R107">
            <v>240000.00000000003</v>
          </cell>
          <cell r="S107">
            <v>2666.666666666667</v>
          </cell>
          <cell r="T107">
            <v>240000.00000000003</v>
          </cell>
          <cell r="U107">
            <v>2666.666666666667</v>
          </cell>
          <cell r="V107">
            <v>240000.00000000003</v>
          </cell>
          <cell r="W107">
            <v>2666.666666666667</v>
          </cell>
          <cell r="X107">
            <v>240000.00000000003</v>
          </cell>
          <cell r="Y107">
            <v>2666.666666666667</v>
          </cell>
          <cell r="Z107">
            <v>240000.00000000003</v>
          </cell>
          <cell r="AA107">
            <v>2666.666666666667</v>
          </cell>
          <cell r="AB107">
            <v>240000.00000000003</v>
          </cell>
          <cell r="AC107">
            <v>2888.8888888888887</v>
          </cell>
        </row>
        <row r="108">
          <cell r="E108">
            <v>3111.1111111111113</v>
          </cell>
          <cell r="F108">
            <v>280000</v>
          </cell>
          <cell r="G108">
            <v>3111.1111111111113</v>
          </cell>
          <cell r="H108">
            <v>280000</v>
          </cell>
          <cell r="I108">
            <v>3111.1111111111113</v>
          </cell>
          <cell r="J108">
            <v>280000</v>
          </cell>
          <cell r="K108">
            <v>3111.1111111111113</v>
          </cell>
          <cell r="L108">
            <v>280000</v>
          </cell>
          <cell r="M108">
            <v>3111.1111111111113</v>
          </cell>
          <cell r="N108">
            <v>280000</v>
          </cell>
          <cell r="O108">
            <v>3111.1111111111113</v>
          </cell>
          <cell r="P108">
            <v>280000</v>
          </cell>
          <cell r="Q108">
            <v>2666.666666666667</v>
          </cell>
          <cell r="R108">
            <v>240000.00000000003</v>
          </cell>
          <cell r="S108">
            <v>2666.666666666667</v>
          </cell>
          <cell r="T108">
            <v>240000.00000000003</v>
          </cell>
          <cell r="U108">
            <v>2666.666666666667</v>
          </cell>
          <cell r="V108">
            <v>240000.00000000003</v>
          </cell>
          <cell r="W108">
            <v>2666.666666666667</v>
          </cell>
          <cell r="X108">
            <v>240000.00000000003</v>
          </cell>
          <cell r="Y108">
            <v>2666.666666666667</v>
          </cell>
          <cell r="Z108">
            <v>240000.00000000003</v>
          </cell>
          <cell r="AA108">
            <v>2666.666666666667</v>
          </cell>
          <cell r="AB108">
            <v>240000.00000000003</v>
          </cell>
          <cell r="AC108">
            <v>2888.8888888888887</v>
          </cell>
        </row>
        <row r="110">
          <cell r="C110" t="str">
            <v>Profit before tax</v>
          </cell>
          <cell r="E110">
            <v>5471.7364315562681</v>
          </cell>
          <cell r="F110">
            <v>492456.27884006919</v>
          </cell>
          <cell r="G110">
            <v>6085.5022925041303</v>
          </cell>
          <cell r="H110">
            <v>547695.20632537664</v>
          </cell>
          <cell r="I110">
            <v>4785.9198340805378</v>
          </cell>
          <cell r="J110">
            <v>430732.78506725346</v>
          </cell>
          <cell r="K110">
            <v>4940.3950148224321</v>
          </cell>
          <cell r="L110">
            <v>444635.55133402382</v>
          </cell>
          <cell r="M110">
            <v>5427.5734168417748</v>
          </cell>
          <cell r="N110">
            <v>488481.60751576477</v>
          </cell>
          <cell r="O110">
            <v>5492.1398173796752</v>
          </cell>
          <cell r="P110">
            <v>494292.58356417582</v>
          </cell>
          <cell r="Q110">
            <v>9225.37278809489</v>
          </cell>
          <cell r="R110">
            <v>830283.55092854565</v>
          </cell>
          <cell r="S110">
            <v>7795.1081905829415</v>
          </cell>
          <cell r="T110">
            <v>701559.73715247028</v>
          </cell>
          <cell r="U110">
            <v>7816.3878594736261</v>
          </cell>
          <cell r="V110">
            <v>703474.90735263203</v>
          </cell>
          <cell r="W110">
            <v>8903.3814087769242</v>
          </cell>
          <cell r="X110">
            <v>801304.32678992883</v>
          </cell>
          <cell r="Y110">
            <v>8432.9424944113234</v>
          </cell>
          <cell r="Z110">
            <v>758964.82449702476</v>
          </cell>
          <cell r="AA110">
            <v>7911.4223886186073</v>
          </cell>
          <cell r="AB110">
            <v>712028.01497568027</v>
          </cell>
          <cell r="AC110">
            <v>6857.3234947619221</v>
          </cell>
        </row>
        <row r="112">
          <cell r="C112" t="str">
            <v>Taxation</v>
          </cell>
        </row>
        <row r="113">
          <cell r="D113" t="str">
            <v>Current</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row>
        <row r="114">
          <cell r="D114" t="str">
            <v>Deferred</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row>
        <row r="115">
          <cell r="E115">
            <v>0</v>
          </cell>
          <cell r="G115">
            <v>0</v>
          </cell>
          <cell r="I115">
            <v>0</v>
          </cell>
          <cell r="K115">
            <v>0</v>
          </cell>
          <cell r="M115">
            <v>0</v>
          </cell>
          <cell r="O115">
            <v>0</v>
          </cell>
          <cell r="Q115">
            <v>0</v>
          </cell>
          <cell r="S115">
            <v>0</v>
          </cell>
          <cell r="U115">
            <v>0</v>
          </cell>
          <cell r="W115">
            <v>0</v>
          </cell>
          <cell r="Y115">
            <v>0</v>
          </cell>
          <cell r="AA115">
            <v>0</v>
          </cell>
          <cell r="AB115">
            <v>0</v>
          </cell>
          <cell r="AC115">
            <v>0</v>
          </cell>
        </row>
        <row r="116">
          <cell r="C116" t="str">
            <v>Net Profit after taxation</v>
          </cell>
          <cell r="E116">
            <v>5471.7364315562681</v>
          </cell>
          <cell r="F116">
            <v>492456.27884006919</v>
          </cell>
          <cell r="G116">
            <v>6085.5022925041303</v>
          </cell>
          <cell r="H116">
            <v>547695.20632537664</v>
          </cell>
          <cell r="I116">
            <v>4785.9198340805378</v>
          </cell>
          <cell r="J116">
            <v>430732.78506725346</v>
          </cell>
          <cell r="K116">
            <v>4940.3950148224321</v>
          </cell>
          <cell r="L116">
            <v>444635.55133402382</v>
          </cell>
          <cell r="M116">
            <v>5427.5734168417748</v>
          </cell>
          <cell r="N116">
            <v>488481.60751576477</v>
          </cell>
          <cell r="O116">
            <v>5492.1398173796752</v>
          </cell>
          <cell r="P116">
            <v>494292.58356417582</v>
          </cell>
          <cell r="Q116">
            <v>9225.37278809489</v>
          </cell>
          <cell r="R116">
            <v>830283.55092854565</v>
          </cell>
          <cell r="S116">
            <v>7795.1081905829415</v>
          </cell>
          <cell r="T116">
            <v>701559.73715247028</v>
          </cell>
          <cell r="U116">
            <v>7816.3878594736261</v>
          </cell>
          <cell r="V116">
            <v>703474.90735263203</v>
          </cell>
          <cell r="W116">
            <v>8903.3814087769242</v>
          </cell>
          <cell r="X116">
            <v>801304.32678992883</v>
          </cell>
          <cell r="Y116">
            <v>8432.9424944113234</v>
          </cell>
          <cell r="Z116">
            <v>758964.82449702476</v>
          </cell>
          <cell r="AA116">
            <v>7911.4223886186073</v>
          </cell>
          <cell r="AB116">
            <v>712028.01497568027</v>
          </cell>
          <cell r="AC116">
            <v>6857.3234947619221</v>
          </cell>
        </row>
        <row r="118">
          <cell r="AC118" t="str">
            <v>CG</v>
          </cell>
        </row>
        <row r="119">
          <cell r="B119" t="str">
            <v>CG</v>
          </cell>
          <cell r="E119">
            <v>183</v>
          </cell>
          <cell r="G119">
            <v>214</v>
          </cell>
          <cell r="I119">
            <v>245</v>
          </cell>
          <cell r="K119">
            <v>276</v>
          </cell>
          <cell r="M119">
            <v>307</v>
          </cell>
          <cell r="O119">
            <v>338</v>
          </cell>
          <cell r="Q119">
            <v>369</v>
          </cell>
          <cell r="S119">
            <v>400</v>
          </cell>
          <cell r="U119">
            <v>431</v>
          </cell>
          <cell r="W119">
            <v>462</v>
          </cell>
          <cell r="Y119">
            <v>493</v>
          </cell>
          <cell r="AA119">
            <v>524</v>
          </cell>
          <cell r="AC119" t="str">
            <v>Yearly</v>
          </cell>
        </row>
        <row r="120">
          <cell r="E120" t="str">
            <v>Per Unit</v>
          </cell>
          <cell r="F120" t="str">
            <v>Total</v>
          </cell>
          <cell r="G120" t="str">
            <v>Per Unit</v>
          </cell>
          <cell r="H120" t="str">
            <v>Total</v>
          </cell>
          <cell r="I120" t="str">
            <v>Per Unit</v>
          </cell>
          <cell r="J120" t="str">
            <v>Total</v>
          </cell>
          <cell r="K120" t="str">
            <v>Per Unit</v>
          </cell>
          <cell r="L120" t="str">
            <v>Total</v>
          </cell>
          <cell r="M120" t="str">
            <v>Per Unit</v>
          </cell>
          <cell r="N120" t="str">
            <v>Total</v>
          </cell>
          <cell r="O120" t="str">
            <v>Per Unit</v>
          </cell>
          <cell r="P120" t="str">
            <v>Total</v>
          </cell>
          <cell r="Q120" t="str">
            <v>Per Unit</v>
          </cell>
          <cell r="R120" t="str">
            <v>Total</v>
          </cell>
          <cell r="S120" t="str">
            <v>Per Unit</v>
          </cell>
          <cell r="T120" t="str">
            <v>Total</v>
          </cell>
          <cell r="U120" t="str">
            <v>Per Unit</v>
          </cell>
          <cell r="V120" t="str">
            <v>Total</v>
          </cell>
          <cell r="W120" t="str">
            <v>Per Unit</v>
          </cell>
          <cell r="X120" t="str">
            <v>Total</v>
          </cell>
          <cell r="Y120" t="str">
            <v>Per Unit</v>
          </cell>
          <cell r="Z120" t="str">
            <v>Total</v>
          </cell>
          <cell r="AA120" t="str">
            <v>Per Unit</v>
          </cell>
          <cell r="AB120" t="str">
            <v>Total</v>
          </cell>
          <cell r="AC120" t="str">
            <v>Average</v>
          </cell>
        </row>
        <row r="122">
          <cell r="C122" t="str">
            <v>Sales Units</v>
          </cell>
          <cell r="E122">
            <v>1</v>
          </cell>
          <cell r="F122">
            <v>0</v>
          </cell>
          <cell r="G122">
            <v>1</v>
          </cell>
          <cell r="H122">
            <v>0</v>
          </cell>
          <cell r="I122">
            <v>1</v>
          </cell>
          <cell r="J122">
            <v>0</v>
          </cell>
          <cell r="K122">
            <v>1</v>
          </cell>
          <cell r="L122">
            <v>0</v>
          </cell>
          <cell r="M122">
            <v>1</v>
          </cell>
          <cell r="N122">
            <v>0</v>
          </cell>
          <cell r="O122">
            <v>1</v>
          </cell>
          <cell r="P122">
            <v>0</v>
          </cell>
          <cell r="Q122">
            <v>1</v>
          </cell>
          <cell r="R122">
            <v>15</v>
          </cell>
          <cell r="S122">
            <v>1</v>
          </cell>
          <cell r="T122">
            <v>15</v>
          </cell>
          <cell r="U122">
            <v>1</v>
          </cell>
          <cell r="V122">
            <v>15</v>
          </cell>
          <cell r="W122">
            <v>1</v>
          </cell>
          <cell r="X122">
            <v>15</v>
          </cell>
          <cell r="Y122">
            <v>1</v>
          </cell>
          <cell r="Z122">
            <v>15</v>
          </cell>
          <cell r="AA122">
            <v>1</v>
          </cell>
          <cell r="AB122">
            <v>15</v>
          </cell>
          <cell r="AC122">
            <v>90</v>
          </cell>
        </row>
        <row r="124">
          <cell r="C124" t="str">
            <v>Selling Price</v>
          </cell>
          <cell r="E124">
            <v>379000</v>
          </cell>
          <cell r="F124">
            <v>0</v>
          </cell>
          <cell r="G124">
            <v>379000</v>
          </cell>
          <cell r="H124">
            <v>0</v>
          </cell>
          <cell r="I124">
            <v>379000</v>
          </cell>
          <cell r="J124">
            <v>0</v>
          </cell>
          <cell r="K124">
            <v>379000</v>
          </cell>
          <cell r="L124">
            <v>0</v>
          </cell>
          <cell r="M124">
            <v>379000</v>
          </cell>
          <cell r="N124">
            <v>0</v>
          </cell>
          <cell r="O124">
            <v>379000</v>
          </cell>
          <cell r="P124">
            <v>0</v>
          </cell>
          <cell r="Q124">
            <v>379000</v>
          </cell>
          <cell r="R124">
            <v>5685000</v>
          </cell>
          <cell r="S124">
            <v>379000</v>
          </cell>
          <cell r="T124">
            <v>5685000</v>
          </cell>
          <cell r="U124">
            <v>379000</v>
          </cell>
          <cell r="V124">
            <v>5685000</v>
          </cell>
          <cell r="W124">
            <v>379000</v>
          </cell>
          <cell r="X124">
            <v>5685000</v>
          </cell>
          <cell r="Y124">
            <v>379000</v>
          </cell>
          <cell r="Z124">
            <v>5685000</v>
          </cell>
          <cell r="AA124">
            <v>379000</v>
          </cell>
          <cell r="AB124">
            <v>5685000</v>
          </cell>
          <cell r="AC124">
            <v>379000</v>
          </cell>
        </row>
        <row r="125">
          <cell r="C125" t="str">
            <v>Less: Dealer commission</v>
          </cell>
          <cell r="E125">
            <v>-6000</v>
          </cell>
          <cell r="F125">
            <v>0</v>
          </cell>
          <cell r="G125">
            <v>-6000</v>
          </cell>
          <cell r="H125">
            <v>0</v>
          </cell>
          <cell r="I125">
            <v>-6000</v>
          </cell>
          <cell r="J125">
            <v>0</v>
          </cell>
          <cell r="K125">
            <v>-6000</v>
          </cell>
          <cell r="L125">
            <v>0</v>
          </cell>
          <cell r="M125">
            <v>-6000</v>
          </cell>
          <cell r="N125">
            <v>0</v>
          </cell>
          <cell r="O125">
            <v>-6000</v>
          </cell>
          <cell r="P125">
            <v>0</v>
          </cell>
          <cell r="Q125">
            <v>-6000</v>
          </cell>
          <cell r="R125">
            <v>-90000</v>
          </cell>
          <cell r="S125">
            <v>-6000</v>
          </cell>
          <cell r="T125">
            <v>-90000</v>
          </cell>
          <cell r="U125">
            <v>-6000</v>
          </cell>
          <cell r="V125">
            <v>-90000</v>
          </cell>
          <cell r="W125">
            <v>-6000</v>
          </cell>
          <cell r="X125">
            <v>-90000</v>
          </cell>
          <cell r="Y125">
            <v>-6000</v>
          </cell>
          <cell r="Z125">
            <v>-90000</v>
          </cell>
          <cell r="AA125">
            <v>-6000</v>
          </cell>
          <cell r="AB125">
            <v>-90000</v>
          </cell>
          <cell r="AC125">
            <v>-6000</v>
          </cell>
        </row>
        <row r="126">
          <cell r="D126" t="str">
            <v xml:space="preserve">  Sales tax</v>
          </cell>
          <cell r="E126">
            <v>-49434.782608695656</v>
          </cell>
          <cell r="F126">
            <v>0</v>
          </cell>
          <cell r="G126">
            <v>-49434.782608695656</v>
          </cell>
          <cell r="H126">
            <v>0</v>
          </cell>
          <cell r="I126">
            <v>-49434.782608695656</v>
          </cell>
          <cell r="J126">
            <v>0</v>
          </cell>
          <cell r="K126">
            <v>-49434.782608695656</v>
          </cell>
          <cell r="L126">
            <v>0</v>
          </cell>
          <cell r="M126">
            <v>-49434.782608695656</v>
          </cell>
          <cell r="N126">
            <v>0</v>
          </cell>
          <cell r="O126">
            <v>-49434.782608695656</v>
          </cell>
          <cell r="P126">
            <v>0</v>
          </cell>
          <cell r="Q126">
            <v>-49434.782608695656</v>
          </cell>
          <cell r="R126">
            <v>-741521.73913043481</v>
          </cell>
          <cell r="S126">
            <v>-49434.782608695656</v>
          </cell>
          <cell r="T126">
            <v>-741521.73913043481</v>
          </cell>
          <cell r="U126">
            <v>-49434.782608695656</v>
          </cell>
          <cell r="V126">
            <v>-741521.73913043481</v>
          </cell>
          <cell r="W126">
            <v>-49434.782608695656</v>
          </cell>
          <cell r="X126">
            <v>-741521.73913043481</v>
          </cell>
          <cell r="Y126">
            <v>-49434.782608695656</v>
          </cell>
          <cell r="Z126">
            <v>-741521.73913043481</v>
          </cell>
          <cell r="AA126">
            <v>-49434.782608695656</v>
          </cell>
          <cell r="AB126">
            <v>-741521.73913043481</v>
          </cell>
          <cell r="AC126">
            <v>-49434.782608695648</v>
          </cell>
        </row>
        <row r="127">
          <cell r="C127" t="str">
            <v>Net Sales</v>
          </cell>
          <cell r="E127">
            <v>323565.21739130432</v>
          </cell>
          <cell r="F127">
            <v>0</v>
          </cell>
          <cell r="G127">
            <v>323565.21739130432</v>
          </cell>
          <cell r="H127">
            <v>0</v>
          </cell>
          <cell r="I127">
            <v>323565.21739130432</v>
          </cell>
          <cell r="J127">
            <v>0</v>
          </cell>
          <cell r="K127">
            <v>323565.21739130432</v>
          </cell>
          <cell r="L127">
            <v>0</v>
          </cell>
          <cell r="M127">
            <v>323565.21739130432</v>
          </cell>
          <cell r="N127">
            <v>0</v>
          </cell>
          <cell r="O127">
            <v>323565.21739130432</v>
          </cell>
          <cell r="P127">
            <v>0</v>
          </cell>
          <cell r="Q127">
            <v>323565.21739130432</v>
          </cell>
          <cell r="R127">
            <v>4853478.2608695654</v>
          </cell>
          <cell r="S127">
            <v>323565.21739130432</v>
          </cell>
          <cell r="T127">
            <v>4853478.2608695654</v>
          </cell>
          <cell r="U127">
            <v>323565.21739130432</v>
          </cell>
          <cell r="V127">
            <v>4853478.2608695654</v>
          </cell>
          <cell r="W127">
            <v>323565.21739130432</v>
          </cell>
          <cell r="X127">
            <v>4853478.2608695654</v>
          </cell>
          <cell r="Y127">
            <v>323565.21739130432</v>
          </cell>
          <cell r="Z127">
            <v>4853478.2608695654</v>
          </cell>
          <cell r="AA127">
            <v>323565.21739130432</v>
          </cell>
          <cell r="AB127">
            <v>4853478.2608695654</v>
          </cell>
          <cell r="AC127">
            <v>323565.21739130432</v>
          </cell>
        </row>
        <row r="129">
          <cell r="C129" t="str">
            <v>Variable Cost of Sales</v>
          </cell>
        </row>
        <row r="130">
          <cell r="D130" t="str">
            <v>CKD Cost</v>
          </cell>
          <cell r="E130">
            <v>185405.57509915665</v>
          </cell>
          <cell r="F130">
            <v>0</v>
          </cell>
          <cell r="G130">
            <v>185405.57509915665</v>
          </cell>
          <cell r="H130">
            <v>0</v>
          </cell>
          <cell r="I130">
            <v>185405.57509915665</v>
          </cell>
          <cell r="J130">
            <v>0</v>
          </cell>
          <cell r="K130">
            <v>185405.57509915665</v>
          </cell>
          <cell r="L130">
            <v>0</v>
          </cell>
          <cell r="M130">
            <v>185405.57509915665</v>
          </cell>
          <cell r="N130">
            <v>0</v>
          </cell>
          <cell r="O130">
            <v>185405.57509915665</v>
          </cell>
          <cell r="P130">
            <v>0</v>
          </cell>
          <cell r="Q130">
            <v>185405.57509915665</v>
          </cell>
          <cell r="R130">
            <v>2781083.6264873496</v>
          </cell>
          <cell r="S130">
            <v>185405.57509915665</v>
          </cell>
          <cell r="T130">
            <v>2781083.6264873496</v>
          </cell>
          <cell r="U130">
            <v>185405.57509915665</v>
          </cell>
          <cell r="V130">
            <v>2781083.6264873496</v>
          </cell>
          <cell r="W130">
            <v>185405.57509915665</v>
          </cell>
          <cell r="X130">
            <v>2781083.6264873496</v>
          </cell>
          <cell r="Y130">
            <v>185405.57509915665</v>
          </cell>
          <cell r="Z130">
            <v>2781083.6264873496</v>
          </cell>
          <cell r="AA130">
            <v>185405.57509915665</v>
          </cell>
          <cell r="AB130">
            <v>2781083.6264873496</v>
          </cell>
          <cell r="AC130">
            <v>185405.57509915665</v>
          </cell>
        </row>
        <row r="131">
          <cell r="D131" t="str">
            <v>Vendor parts</v>
          </cell>
          <cell r="E131">
            <v>92231</v>
          </cell>
          <cell r="F131">
            <v>0</v>
          </cell>
          <cell r="G131">
            <v>92231</v>
          </cell>
          <cell r="H131">
            <v>0</v>
          </cell>
          <cell r="I131">
            <v>92231</v>
          </cell>
          <cell r="J131">
            <v>0</v>
          </cell>
          <cell r="K131">
            <v>92231</v>
          </cell>
          <cell r="L131">
            <v>0</v>
          </cell>
          <cell r="M131">
            <v>92231</v>
          </cell>
          <cell r="N131">
            <v>0</v>
          </cell>
          <cell r="O131">
            <v>92231</v>
          </cell>
          <cell r="P131">
            <v>0</v>
          </cell>
          <cell r="Q131">
            <v>92231</v>
          </cell>
          <cell r="R131">
            <v>1383465</v>
          </cell>
          <cell r="S131">
            <v>92231</v>
          </cell>
          <cell r="T131">
            <v>1383465</v>
          </cell>
          <cell r="U131">
            <v>92231</v>
          </cell>
          <cell r="V131">
            <v>1383465</v>
          </cell>
          <cell r="W131">
            <v>92231</v>
          </cell>
          <cell r="X131">
            <v>1383465</v>
          </cell>
          <cell r="Y131">
            <v>92231</v>
          </cell>
          <cell r="Z131">
            <v>1383465</v>
          </cell>
          <cell r="AA131">
            <v>92231</v>
          </cell>
          <cell r="AB131">
            <v>1383465</v>
          </cell>
          <cell r="AC131">
            <v>92231</v>
          </cell>
        </row>
        <row r="132">
          <cell r="D132" t="str">
            <v>Nomi Parts</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row>
        <row r="133">
          <cell r="D133" t="str">
            <v>Paints &amp; Chemicals</v>
          </cell>
          <cell r="E133">
            <v>3341</v>
          </cell>
          <cell r="F133">
            <v>0</v>
          </cell>
          <cell r="G133">
            <v>3341</v>
          </cell>
          <cell r="H133">
            <v>0</v>
          </cell>
          <cell r="I133">
            <v>3341</v>
          </cell>
          <cell r="J133">
            <v>0</v>
          </cell>
          <cell r="K133">
            <v>3341</v>
          </cell>
          <cell r="L133">
            <v>0</v>
          </cell>
          <cell r="M133">
            <v>3341</v>
          </cell>
          <cell r="N133">
            <v>0</v>
          </cell>
          <cell r="O133">
            <v>3341</v>
          </cell>
          <cell r="P133">
            <v>0</v>
          </cell>
          <cell r="Q133">
            <v>3341</v>
          </cell>
          <cell r="R133">
            <v>50115</v>
          </cell>
          <cell r="S133">
            <v>3341</v>
          </cell>
          <cell r="T133">
            <v>50115</v>
          </cell>
          <cell r="U133">
            <v>3341</v>
          </cell>
          <cell r="V133">
            <v>50115</v>
          </cell>
          <cell r="W133">
            <v>3341</v>
          </cell>
          <cell r="X133">
            <v>50115</v>
          </cell>
          <cell r="Y133">
            <v>3341</v>
          </cell>
          <cell r="Z133">
            <v>50115</v>
          </cell>
          <cell r="AA133">
            <v>3341</v>
          </cell>
          <cell r="AB133">
            <v>50115</v>
          </cell>
          <cell r="AC133">
            <v>3341</v>
          </cell>
        </row>
        <row r="134">
          <cell r="D134" t="str">
            <v>Consumables</v>
          </cell>
          <cell r="E134">
            <v>3304</v>
          </cell>
          <cell r="F134">
            <v>0</v>
          </cell>
          <cell r="G134">
            <v>3304</v>
          </cell>
          <cell r="H134">
            <v>0</v>
          </cell>
          <cell r="I134">
            <v>3304</v>
          </cell>
          <cell r="J134">
            <v>0</v>
          </cell>
          <cell r="K134">
            <v>3304</v>
          </cell>
          <cell r="L134">
            <v>0</v>
          </cell>
          <cell r="M134">
            <v>3304</v>
          </cell>
          <cell r="N134">
            <v>0</v>
          </cell>
          <cell r="O134">
            <v>3304</v>
          </cell>
          <cell r="P134">
            <v>0</v>
          </cell>
          <cell r="Q134">
            <v>3304</v>
          </cell>
          <cell r="R134">
            <v>49560</v>
          </cell>
          <cell r="S134">
            <v>3304</v>
          </cell>
          <cell r="T134">
            <v>49560</v>
          </cell>
          <cell r="U134">
            <v>3304</v>
          </cell>
          <cell r="V134">
            <v>49560</v>
          </cell>
          <cell r="W134">
            <v>3304</v>
          </cell>
          <cell r="X134">
            <v>49560</v>
          </cell>
          <cell r="Y134">
            <v>3304</v>
          </cell>
          <cell r="Z134">
            <v>49560</v>
          </cell>
          <cell r="AA134">
            <v>3304</v>
          </cell>
          <cell r="AB134">
            <v>49560</v>
          </cell>
          <cell r="AC134">
            <v>3304</v>
          </cell>
        </row>
        <row r="135">
          <cell r="D135" t="str">
            <v>KD Parts</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row>
        <row r="136">
          <cell r="D136" t="str">
            <v>Spare parts</v>
          </cell>
          <cell r="E136">
            <v>44</v>
          </cell>
          <cell r="F136">
            <v>0</v>
          </cell>
          <cell r="G136">
            <v>44</v>
          </cell>
          <cell r="H136">
            <v>0</v>
          </cell>
          <cell r="I136">
            <v>44</v>
          </cell>
          <cell r="J136">
            <v>0</v>
          </cell>
          <cell r="K136">
            <v>44</v>
          </cell>
          <cell r="L136">
            <v>0</v>
          </cell>
          <cell r="M136">
            <v>44</v>
          </cell>
          <cell r="N136">
            <v>0</v>
          </cell>
          <cell r="O136">
            <v>44</v>
          </cell>
          <cell r="P136">
            <v>0</v>
          </cell>
          <cell r="Q136">
            <v>44</v>
          </cell>
          <cell r="R136">
            <v>660</v>
          </cell>
          <cell r="S136">
            <v>44</v>
          </cell>
          <cell r="T136">
            <v>660</v>
          </cell>
          <cell r="U136">
            <v>44</v>
          </cell>
          <cell r="V136">
            <v>660</v>
          </cell>
          <cell r="W136">
            <v>44</v>
          </cell>
          <cell r="X136">
            <v>660</v>
          </cell>
          <cell r="Y136">
            <v>44</v>
          </cell>
          <cell r="Z136">
            <v>660</v>
          </cell>
          <cell r="AA136">
            <v>44</v>
          </cell>
          <cell r="AB136">
            <v>660</v>
          </cell>
          <cell r="AC136">
            <v>44</v>
          </cell>
        </row>
        <row r="137">
          <cell r="D137" t="str">
            <v>Utilities</v>
          </cell>
          <cell r="E137">
            <v>3875</v>
          </cell>
          <cell r="F137">
            <v>0</v>
          </cell>
          <cell r="G137">
            <v>3875</v>
          </cell>
          <cell r="H137">
            <v>0</v>
          </cell>
          <cell r="I137">
            <v>3875</v>
          </cell>
          <cell r="J137">
            <v>0</v>
          </cell>
          <cell r="K137">
            <v>3875</v>
          </cell>
          <cell r="L137">
            <v>0</v>
          </cell>
          <cell r="M137">
            <v>3875</v>
          </cell>
          <cell r="N137">
            <v>0</v>
          </cell>
          <cell r="O137">
            <v>3875</v>
          </cell>
          <cell r="P137">
            <v>0</v>
          </cell>
          <cell r="Q137">
            <v>3875</v>
          </cell>
          <cell r="R137">
            <v>58125</v>
          </cell>
          <cell r="S137">
            <v>3875</v>
          </cell>
          <cell r="T137">
            <v>58125</v>
          </cell>
          <cell r="U137">
            <v>3875</v>
          </cell>
          <cell r="V137">
            <v>58125</v>
          </cell>
          <cell r="W137">
            <v>3875</v>
          </cell>
          <cell r="X137">
            <v>58125</v>
          </cell>
          <cell r="Y137">
            <v>3875</v>
          </cell>
          <cell r="Z137">
            <v>58125</v>
          </cell>
          <cell r="AA137">
            <v>3875</v>
          </cell>
          <cell r="AB137">
            <v>58125</v>
          </cell>
          <cell r="AC137">
            <v>3875</v>
          </cell>
        </row>
        <row r="138">
          <cell r="D138" t="str">
            <v>Royalty</v>
          </cell>
          <cell r="E138">
            <v>1894</v>
          </cell>
          <cell r="F138">
            <v>0</v>
          </cell>
          <cell r="G138">
            <v>1894</v>
          </cell>
          <cell r="H138">
            <v>0</v>
          </cell>
          <cell r="I138">
            <v>1894</v>
          </cell>
          <cell r="J138">
            <v>0</v>
          </cell>
          <cell r="K138">
            <v>1894</v>
          </cell>
          <cell r="L138">
            <v>0</v>
          </cell>
          <cell r="M138">
            <v>1894</v>
          </cell>
          <cell r="N138">
            <v>0</v>
          </cell>
          <cell r="O138">
            <v>1894</v>
          </cell>
          <cell r="P138">
            <v>0</v>
          </cell>
          <cell r="Q138">
            <v>1894</v>
          </cell>
          <cell r="R138">
            <v>28410</v>
          </cell>
          <cell r="S138">
            <v>1894</v>
          </cell>
          <cell r="T138">
            <v>28410</v>
          </cell>
          <cell r="U138">
            <v>1894</v>
          </cell>
          <cell r="V138">
            <v>28410</v>
          </cell>
          <cell r="W138">
            <v>1894</v>
          </cell>
          <cell r="X138">
            <v>28410</v>
          </cell>
          <cell r="Y138">
            <v>1894</v>
          </cell>
          <cell r="Z138">
            <v>28410</v>
          </cell>
          <cell r="AA138">
            <v>1894</v>
          </cell>
          <cell r="AB138">
            <v>28410</v>
          </cell>
          <cell r="AC138">
            <v>1894</v>
          </cell>
        </row>
        <row r="140">
          <cell r="E140">
            <v>290094.57509915665</v>
          </cell>
          <cell r="F140">
            <v>0</v>
          </cell>
          <cell r="G140">
            <v>290094.57509915665</v>
          </cell>
          <cell r="H140">
            <v>0</v>
          </cell>
          <cell r="I140">
            <v>290094.57509915665</v>
          </cell>
          <cell r="J140">
            <v>0</v>
          </cell>
          <cell r="K140">
            <v>290094.57509915665</v>
          </cell>
          <cell r="L140">
            <v>0</v>
          </cell>
          <cell r="M140">
            <v>290094.57509915665</v>
          </cell>
          <cell r="N140">
            <v>0</v>
          </cell>
          <cell r="O140">
            <v>290094.57509915665</v>
          </cell>
          <cell r="P140">
            <v>0</v>
          </cell>
          <cell r="Q140">
            <v>290094.57509915665</v>
          </cell>
          <cell r="R140">
            <v>4351418.6264873501</v>
          </cell>
          <cell r="S140">
            <v>290094.57509915665</v>
          </cell>
          <cell r="T140">
            <v>4351418.6264873501</v>
          </cell>
          <cell r="U140">
            <v>290094.57509915665</v>
          </cell>
          <cell r="V140">
            <v>4351418.6264873501</v>
          </cell>
          <cell r="W140">
            <v>290094.57509915665</v>
          </cell>
          <cell r="X140">
            <v>4351418.6264873501</v>
          </cell>
          <cell r="Y140">
            <v>290094.57509915665</v>
          </cell>
          <cell r="Z140">
            <v>4351418.6264873501</v>
          </cell>
          <cell r="AA140">
            <v>290094.57509915665</v>
          </cell>
          <cell r="AB140">
            <v>4351418.6264873501</v>
          </cell>
          <cell r="AC140">
            <v>290094.57509915665</v>
          </cell>
        </row>
        <row r="141">
          <cell r="C141" t="str">
            <v>Contribution Margin</v>
          </cell>
          <cell r="E141">
            <v>33470.642292147677</v>
          </cell>
          <cell r="F141">
            <v>0</v>
          </cell>
          <cell r="G141">
            <v>33470.642292147677</v>
          </cell>
          <cell r="H141">
            <v>0</v>
          </cell>
          <cell r="I141">
            <v>33470.642292147677</v>
          </cell>
          <cell r="J141">
            <v>0</v>
          </cell>
          <cell r="K141">
            <v>33470.642292147677</v>
          </cell>
          <cell r="L141">
            <v>0</v>
          </cell>
          <cell r="M141">
            <v>33470.642292147677</v>
          </cell>
          <cell r="N141">
            <v>0</v>
          </cell>
          <cell r="O141">
            <v>33470.642292147677</v>
          </cell>
          <cell r="P141">
            <v>0</v>
          </cell>
          <cell r="Q141">
            <v>33470.642292147677</v>
          </cell>
          <cell r="R141">
            <v>502059.63438221533</v>
          </cell>
          <cell r="S141">
            <v>33470.642292147677</v>
          </cell>
          <cell r="T141">
            <v>502059.63438221533</v>
          </cell>
          <cell r="U141">
            <v>33470.642292147677</v>
          </cell>
          <cell r="V141">
            <v>502059.63438221533</v>
          </cell>
          <cell r="W141">
            <v>33470.642292147677</v>
          </cell>
          <cell r="X141">
            <v>502059.63438221533</v>
          </cell>
          <cell r="Y141">
            <v>33470.642292147677</v>
          </cell>
          <cell r="Z141">
            <v>502059.63438221533</v>
          </cell>
          <cell r="AA141">
            <v>33470.642292147677</v>
          </cell>
          <cell r="AB141">
            <v>502059.63438221533</v>
          </cell>
          <cell r="AC141">
            <v>33470.642292147677</v>
          </cell>
        </row>
        <row r="143">
          <cell r="C143" t="str">
            <v>Production cost</v>
          </cell>
        </row>
        <row r="144">
          <cell r="D144" t="str">
            <v xml:space="preserve">Salaries &amp; Wages </v>
          </cell>
          <cell r="E144">
            <v>4619.3194081365082</v>
          </cell>
          <cell r="F144">
            <v>0</v>
          </cell>
          <cell r="G144">
            <v>4619.3194081365082</v>
          </cell>
          <cell r="H144">
            <v>0</v>
          </cell>
          <cell r="I144">
            <v>4619.3194081365082</v>
          </cell>
          <cell r="J144">
            <v>0</v>
          </cell>
          <cell r="K144">
            <v>4619.3194081365082</v>
          </cell>
          <cell r="L144">
            <v>0</v>
          </cell>
          <cell r="M144">
            <v>4619.3194081365082</v>
          </cell>
          <cell r="N144">
            <v>0</v>
          </cell>
          <cell r="O144">
            <v>4619.3194081365082</v>
          </cell>
          <cell r="P144">
            <v>0</v>
          </cell>
          <cell r="Q144">
            <v>3959.4166355455786</v>
          </cell>
          <cell r="R144">
            <v>59391.249533183676</v>
          </cell>
          <cell r="S144">
            <v>3959.4166355455786</v>
          </cell>
          <cell r="T144">
            <v>59391.249533183676</v>
          </cell>
          <cell r="U144">
            <v>3959.4166355455786</v>
          </cell>
          <cell r="V144">
            <v>59391.249533183676</v>
          </cell>
          <cell r="W144">
            <v>3959.4166355455786</v>
          </cell>
          <cell r="X144">
            <v>59391.249533183676</v>
          </cell>
          <cell r="Y144">
            <v>3959.4166355455786</v>
          </cell>
          <cell r="Z144">
            <v>59391.249533183676</v>
          </cell>
          <cell r="AA144">
            <v>3959.4166355455786</v>
          </cell>
          <cell r="AB144">
            <v>59391.249533183676</v>
          </cell>
          <cell r="AC144">
            <v>3959.4166355455786</v>
          </cell>
        </row>
        <row r="145">
          <cell r="D145" t="str">
            <v xml:space="preserve">Utilities </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row>
        <row r="146">
          <cell r="D146" t="str">
            <v>Depreciation</v>
          </cell>
          <cell r="E146">
            <v>19315.555555555558</v>
          </cell>
          <cell r="F146">
            <v>0</v>
          </cell>
          <cell r="G146">
            <v>19315.555555555558</v>
          </cell>
          <cell r="H146">
            <v>0</v>
          </cell>
          <cell r="I146">
            <v>19315.555555555558</v>
          </cell>
          <cell r="J146">
            <v>0</v>
          </cell>
          <cell r="K146">
            <v>19315.555555555558</v>
          </cell>
          <cell r="L146">
            <v>0</v>
          </cell>
          <cell r="M146">
            <v>19315.555555555558</v>
          </cell>
          <cell r="N146">
            <v>0</v>
          </cell>
          <cell r="O146">
            <v>19315.555555555558</v>
          </cell>
          <cell r="P146">
            <v>0</v>
          </cell>
          <cell r="Q146">
            <v>16556.190476190477</v>
          </cell>
          <cell r="R146">
            <v>248342.85714285716</v>
          </cell>
          <cell r="S146">
            <v>16556.190476190477</v>
          </cell>
          <cell r="T146">
            <v>248342.85714285716</v>
          </cell>
          <cell r="U146">
            <v>16556.190476190477</v>
          </cell>
          <cell r="V146">
            <v>248342.85714285716</v>
          </cell>
          <cell r="W146">
            <v>16556.190476190477</v>
          </cell>
          <cell r="X146">
            <v>248342.85714285716</v>
          </cell>
          <cell r="Y146">
            <v>16556.190476190477</v>
          </cell>
          <cell r="Z146">
            <v>248342.85714285716</v>
          </cell>
          <cell r="AA146">
            <v>16556.190476190477</v>
          </cell>
          <cell r="AB146">
            <v>248342.85714285716</v>
          </cell>
          <cell r="AC146">
            <v>16556.190476190481</v>
          </cell>
        </row>
        <row r="147">
          <cell r="D147" t="str">
            <v xml:space="preserve">Other Factory overhead </v>
          </cell>
          <cell r="E147">
            <v>2884.1866359118612</v>
          </cell>
          <cell r="F147">
            <v>0</v>
          </cell>
          <cell r="G147">
            <v>2884.1866359118612</v>
          </cell>
          <cell r="H147">
            <v>0</v>
          </cell>
          <cell r="I147">
            <v>2884.1866359118612</v>
          </cell>
          <cell r="J147">
            <v>0</v>
          </cell>
          <cell r="K147">
            <v>2884.1866359118612</v>
          </cell>
          <cell r="L147">
            <v>0</v>
          </cell>
          <cell r="M147">
            <v>2884.1866359118612</v>
          </cell>
          <cell r="N147">
            <v>0</v>
          </cell>
          <cell r="O147">
            <v>2884.1866359118612</v>
          </cell>
          <cell r="P147">
            <v>0</v>
          </cell>
          <cell r="Q147">
            <v>2472.1599736387384</v>
          </cell>
          <cell r="R147">
            <v>37082.399604581078</v>
          </cell>
          <cell r="S147">
            <v>2472.1599736387384</v>
          </cell>
          <cell r="T147">
            <v>37082.399604581078</v>
          </cell>
          <cell r="U147">
            <v>2472.1599736387384</v>
          </cell>
          <cell r="V147">
            <v>37082.399604581078</v>
          </cell>
          <cell r="W147">
            <v>2472.1599736387384</v>
          </cell>
          <cell r="X147">
            <v>37082.399604581078</v>
          </cell>
          <cell r="Y147">
            <v>2472.1599736387384</v>
          </cell>
          <cell r="Z147">
            <v>37082.399604581078</v>
          </cell>
          <cell r="AA147">
            <v>2472.1599736387384</v>
          </cell>
          <cell r="AB147">
            <v>37082.399604581078</v>
          </cell>
          <cell r="AC147">
            <v>2472.1599736387384</v>
          </cell>
        </row>
        <row r="148">
          <cell r="D148" t="str">
            <v>Running Royalty</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row>
        <row r="149">
          <cell r="E149">
            <v>26819.061599603927</v>
          </cell>
          <cell r="F149">
            <v>0</v>
          </cell>
          <cell r="G149">
            <v>26819.061599603927</v>
          </cell>
          <cell r="H149">
            <v>0</v>
          </cell>
          <cell r="I149">
            <v>26819.061599603927</v>
          </cell>
          <cell r="J149">
            <v>0</v>
          </cell>
          <cell r="K149">
            <v>26819.061599603927</v>
          </cell>
          <cell r="L149">
            <v>0</v>
          </cell>
          <cell r="M149">
            <v>26819.061599603927</v>
          </cell>
          <cell r="N149">
            <v>0</v>
          </cell>
          <cell r="O149">
            <v>26819.061599603927</v>
          </cell>
          <cell r="P149">
            <v>0</v>
          </cell>
          <cell r="Q149">
            <v>22987.767085374795</v>
          </cell>
          <cell r="R149">
            <v>344816.50628062192</v>
          </cell>
          <cell r="S149">
            <v>22987.767085374795</v>
          </cell>
          <cell r="T149">
            <v>344816.50628062192</v>
          </cell>
          <cell r="U149">
            <v>22987.767085374795</v>
          </cell>
          <cell r="V149">
            <v>344816.50628062192</v>
          </cell>
          <cell r="W149">
            <v>22987.767085374795</v>
          </cell>
          <cell r="X149">
            <v>344816.50628062192</v>
          </cell>
          <cell r="Y149">
            <v>22987.767085374795</v>
          </cell>
          <cell r="Z149">
            <v>344816.50628062192</v>
          </cell>
          <cell r="AA149">
            <v>22987.767085374795</v>
          </cell>
          <cell r="AB149">
            <v>344816.50628062192</v>
          </cell>
          <cell r="AC149">
            <v>22987.767085374799</v>
          </cell>
        </row>
        <row r="150">
          <cell r="C150" t="str">
            <v>Gross Profit</v>
          </cell>
          <cell r="E150">
            <v>6651.58069254375</v>
          </cell>
          <cell r="F150">
            <v>0</v>
          </cell>
          <cell r="G150">
            <v>6651.58069254375</v>
          </cell>
          <cell r="H150">
            <v>0</v>
          </cell>
          <cell r="I150">
            <v>6651.58069254375</v>
          </cell>
          <cell r="J150">
            <v>0</v>
          </cell>
          <cell r="K150">
            <v>6651.58069254375</v>
          </cell>
          <cell r="L150">
            <v>0</v>
          </cell>
          <cell r="M150">
            <v>6651.58069254375</v>
          </cell>
          <cell r="N150">
            <v>0</v>
          </cell>
          <cell r="O150">
            <v>6651.58069254375</v>
          </cell>
          <cell r="P150">
            <v>0</v>
          </cell>
          <cell r="Q150">
            <v>10482.875206772882</v>
          </cell>
          <cell r="R150">
            <v>157243.12810159341</v>
          </cell>
          <cell r="S150">
            <v>10482.875206772882</v>
          </cell>
          <cell r="T150">
            <v>157243.12810159341</v>
          </cell>
          <cell r="U150">
            <v>10482.875206772882</v>
          </cell>
          <cell r="V150">
            <v>157243.12810159341</v>
          </cell>
          <cell r="W150">
            <v>10482.875206772882</v>
          </cell>
          <cell r="X150">
            <v>157243.12810159341</v>
          </cell>
          <cell r="Y150">
            <v>10482.875206772882</v>
          </cell>
          <cell r="Z150">
            <v>157243.12810159341</v>
          </cell>
          <cell r="AA150">
            <v>10482.875206772882</v>
          </cell>
          <cell r="AB150">
            <v>157243.12810159341</v>
          </cell>
          <cell r="AC150">
            <v>10482.875206772878</v>
          </cell>
        </row>
        <row r="152">
          <cell r="C152" t="str">
            <v>Other Expenses</v>
          </cell>
        </row>
        <row r="153">
          <cell r="D153" t="str">
            <v>Selling Expenses</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row>
        <row r="154">
          <cell r="D154" t="str">
            <v>Administrative Expenses</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row>
        <row r="155">
          <cell r="D155" t="str">
            <v>Depreciation (Admin. &amp; Selling )</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row>
        <row r="156">
          <cell r="D156" t="str">
            <v>Financial Charges -Capital Exp.</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row>
        <row r="157">
          <cell r="D157" t="str">
            <v>Financial  Charges -Working Capital</v>
          </cell>
          <cell r="E157">
            <v>201.57918431275289</v>
          </cell>
          <cell r="F157">
            <v>0</v>
          </cell>
          <cell r="G157">
            <v>178.4251077933327</v>
          </cell>
          <cell r="H157">
            <v>0</v>
          </cell>
          <cell r="I157">
            <v>175.55668509273093</v>
          </cell>
          <cell r="J157">
            <v>0</v>
          </cell>
          <cell r="K157">
            <v>160.53201526974851</v>
          </cell>
          <cell r="L157">
            <v>0</v>
          </cell>
          <cell r="M157">
            <v>214.5866255466828</v>
          </cell>
          <cell r="N157">
            <v>0</v>
          </cell>
          <cell r="O157">
            <v>207.35917650875876</v>
          </cell>
          <cell r="P157">
            <v>0</v>
          </cell>
          <cell r="Q157">
            <v>157.4713934840606</v>
          </cell>
          <cell r="R157">
            <v>2362.070902260909</v>
          </cell>
          <cell r="S157">
            <v>198.17331480982742</v>
          </cell>
          <cell r="T157">
            <v>2972.5997221474113</v>
          </cell>
          <cell r="U157">
            <v>184.65378229632779</v>
          </cell>
          <cell r="V157">
            <v>2769.8067344449169</v>
          </cell>
          <cell r="W157">
            <v>192.32717619631876</v>
          </cell>
          <cell r="X157">
            <v>2884.9076429447814</v>
          </cell>
          <cell r="Y157">
            <v>193.74054120384864</v>
          </cell>
          <cell r="Z157">
            <v>2906.1081180577294</v>
          </cell>
          <cell r="AA157">
            <v>186.90086739142365</v>
          </cell>
          <cell r="AB157">
            <v>2803.5130108713547</v>
          </cell>
          <cell r="AC157">
            <v>185.54451256363447</v>
          </cell>
        </row>
        <row r="158">
          <cell r="D158" t="str">
            <v>Other Expenses (Charity &amp; Donation)</v>
          </cell>
          <cell r="E158">
            <v>139.98554466163398</v>
          </cell>
          <cell r="F158">
            <v>0</v>
          </cell>
          <cell r="G158">
            <v>123.90632485648104</v>
          </cell>
          <cell r="H158">
            <v>0</v>
          </cell>
          <cell r="I158">
            <v>121.91436464772984</v>
          </cell>
          <cell r="J158">
            <v>0</v>
          </cell>
          <cell r="K158">
            <v>111.48056615954759</v>
          </cell>
          <cell r="L158">
            <v>0</v>
          </cell>
          <cell r="M158">
            <v>149.01848996297417</v>
          </cell>
          <cell r="N158">
            <v>0</v>
          </cell>
          <cell r="O158">
            <v>143.99942813108245</v>
          </cell>
          <cell r="P158">
            <v>0</v>
          </cell>
          <cell r="Q158">
            <v>109.35513436393099</v>
          </cell>
          <cell r="R158">
            <v>1640.3270154589648</v>
          </cell>
          <cell r="S158">
            <v>137.6203575068246</v>
          </cell>
          <cell r="T158">
            <v>2064.3053626023689</v>
          </cell>
          <cell r="U158">
            <v>128.23179326133877</v>
          </cell>
          <cell r="V158">
            <v>1923.4768989200816</v>
          </cell>
          <cell r="W158">
            <v>133.56053902522137</v>
          </cell>
          <cell r="X158">
            <v>2003.4080853783207</v>
          </cell>
          <cell r="Y158">
            <v>134.54204250267267</v>
          </cell>
          <cell r="Z158">
            <v>2018.13063754009</v>
          </cell>
          <cell r="AA158">
            <v>129.79226902182199</v>
          </cell>
          <cell r="AB158">
            <v>1946.8840353273299</v>
          </cell>
          <cell r="AC158">
            <v>128.85035594696839</v>
          </cell>
        </row>
        <row r="159">
          <cell r="D159" t="str">
            <v>Other Expenses ( W.P.P.F.)</v>
          </cell>
          <cell r="E159">
            <v>-99.685419286180618</v>
          </cell>
          <cell r="F159">
            <v>0</v>
          </cell>
          <cell r="G159">
            <v>-516.01336466537521</v>
          </cell>
          <cell r="H159">
            <v>0</v>
          </cell>
          <cell r="I159">
            <v>429.23507108313538</v>
          </cell>
          <cell r="J159">
            <v>0</v>
          </cell>
          <cell r="K159">
            <v>335.74469975652045</v>
          </cell>
          <cell r="L159">
            <v>0</v>
          </cell>
          <cell r="M159">
            <v>-83.654529301236565</v>
          </cell>
          <cell r="N159">
            <v>0</v>
          </cell>
          <cell r="O159">
            <v>-121.56749282883391</v>
          </cell>
          <cell r="P159">
            <v>0</v>
          </cell>
          <cell r="Q159">
            <v>-311.31446684236766</v>
          </cell>
          <cell r="R159">
            <v>-4669.7170026355152</v>
          </cell>
          <cell r="S159">
            <v>675.13296289914501</v>
          </cell>
          <cell r="T159">
            <v>10126.994443487176</v>
          </cell>
          <cell r="U159">
            <v>676.31298309356544</v>
          </cell>
          <cell r="V159">
            <v>10144.694746403482</v>
          </cell>
          <cell r="W159">
            <v>-120.78534224496495</v>
          </cell>
          <cell r="X159">
            <v>-1811.7801336744742</v>
          </cell>
          <cell r="Y159">
            <v>218.37700984244069</v>
          </cell>
          <cell r="Z159">
            <v>3275.6551476366103</v>
          </cell>
          <cell r="AA159">
            <v>604.68828019460864</v>
          </cell>
          <cell r="AB159">
            <v>9070.3242029191297</v>
          </cell>
          <cell r="AC159">
            <v>290.40190449040455</v>
          </cell>
        </row>
        <row r="160">
          <cell r="D160" t="str">
            <v>Workers Welfare Fund</v>
          </cell>
          <cell r="E160">
            <v>-37.880459328748636</v>
          </cell>
          <cell r="F160">
            <v>0</v>
          </cell>
          <cell r="G160">
            <v>-196.08507857284258</v>
          </cell>
          <cell r="H160">
            <v>0</v>
          </cell>
          <cell r="I160">
            <v>163.10932701159146</v>
          </cell>
          <cell r="J160">
            <v>0</v>
          </cell>
          <cell r="K160">
            <v>127.58298590747775</v>
          </cell>
          <cell r="L160">
            <v>0</v>
          </cell>
          <cell r="M160">
            <v>-31.788721134469881</v>
          </cell>
          <cell r="N160">
            <v>0</v>
          </cell>
          <cell r="O160">
            <v>-46.195647274956897</v>
          </cell>
          <cell r="P160">
            <v>0</v>
          </cell>
          <cell r="Q160">
            <v>-118.29949740009971</v>
          </cell>
          <cell r="R160">
            <v>-1774.4924610014957</v>
          </cell>
          <cell r="S160">
            <v>256.55052590167514</v>
          </cell>
          <cell r="T160">
            <v>3848.2578885251273</v>
          </cell>
          <cell r="U160">
            <v>256.99893357555482</v>
          </cell>
          <cell r="V160">
            <v>3854.9840036333221</v>
          </cell>
          <cell r="W160">
            <v>-45.898430053086649</v>
          </cell>
          <cell r="X160">
            <v>-688.47645079629979</v>
          </cell>
          <cell r="Y160">
            <v>82.983263740127455</v>
          </cell>
          <cell r="Z160">
            <v>1244.7489561019117</v>
          </cell>
          <cell r="AA160">
            <v>229.78154647395132</v>
          </cell>
          <cell r="AB160">
            <v>3446.7231971092697</v>
          </cell>
          <cell r="AC160">
            <v>110.35272370635373</v>
          </cell>
        </row>
        <row r="161">
          <cell r="E161">
            <v>203.99885035945763</v>
          </cell>
          <cell r="F161">
            <v>0</v>
          </cell>
          <cell r="G161">
            <v>-409.76701058840405</v>
          </cell>
          <cell r="H161">
            <v>0</v>
          </cell>
          <cell r="I161">
            <v>889.81544783518757</v>
          </cell>
          <cell r="J161">
            <v>0</v>
          </cell>
          <cell r="K161">
            <v>735.3402670932943</v>
          </cell>
          <cell r="L161">
            <v>0</v>
          </cell>
          <cell r="M161">
            <v>248.16186507395054</v>
          </cell>
          <cell r="N161">
            <v>0</v>
          </cell>
          <cell r="O161">
            <v>183.59546453605043</v>
          </cell>
          <cell r="P161">
            <v>0</v>
          </cell>
          <cell r="Q161">
            <v>-162.78743639447578</v>
          </cell>
          <cell r="R161">
            <v>-2441.8115459171377</v>
          </cell>
          <cell r="S161">
            <v>1267.4771611174722</v>
          </cell>
          <cell r="T161">
            <v>19012.157416762082</v>
          </cell>
          <cell r="U161">
            <v>1246.1974922267868</v>
          </cell>
          <cell r="V161">
            <v>18692.962383401802</v>
          </cell>
          <cell r="W161">
            <v>159.20394292348851</v>
          </cell>
          <cell r="X161">
            <v>2388.0591438523279</v>
          </cell>
          <cell r="Y161">
            <v>629.64285728908942</v>
          </cell>
          <cell r="Z161">
            <v>9444.6428593363416</v>
          </cell>
          <cell r="AA161">
            <v>1151.1629630818056</v>
          </cell>
          <cell r="AB161">
            <v>17267.444446227084</v>
          </cell>
          <cell r="AC161">
            <v>715.1494967073611</v>
          </cell>
        </row>
        <row r="162">
          <cell r="D162" t="str">
            <v>Operating Profit</v>
          </cell>
          <cell r="E162">
            <v>6447.5818421842923</v>
          </cell>
          <cell r="F162">
            <v>0</v>
          </cell>
          <cell r="G162">
            <v>7061.3477031321545</v>
          </cell>
          <cell r="H162">
            <v>0</v>
          </cell>
          <cell r="I162">
            <v>5761.765244708562</v>
          </cell>
          <cell r="J162">
            <v>0</v>
          </cell>
          <cell r="K162">
            <v>5916.2404254504554</v>
          </cell>
          <cell r="L162">
            <v>0</v>
          </cell>
          <cell r="M162">
            <v>6403.4188274697999</v>
          </cell>
          <cell r="N162">
            <v>0</v>
          </cell>
          <cell r="O162">
            <v>6467.9852280076993</v>
          </cell>
          <cell r="P162">
            <v>0</v>
          </cell>
          <cell r="Q162">
            <v>10645.662643167358</v>
          </cell>
          <cell r="R162">
            <v>159684.93964751053</v>
          </cell>
          <cell r="S162">
            <v>9215.3980456554091</v>
          </cell>
          <cell r="T162">
            <v>138230.97068483132</v>
          </cell>
          <cell r="U162">
            <v>9236.6777145460946</v>
          </cell>
          <cell r="V162">
            <v>138550.16571819159</v>
          </cell>
          <cell r="W162">
            <v>10323.671263849394</v>
          </cell>
          <cell r="X162">
            <v>154855.06895774108</v>
          </cell>
          <cell r="Y162">
            <v>9853.2323494837929</v>
          </cell>
          <cell r="Z162">
            <v>147798.48524225707</v>
          </cell>
          <cell r="AA162">
            <v>9331.7122436910759</v>
          </cell>
          <cell r="AB162">
            <v>139975.68365536633</v>
          </cell>
          <cell r="AC162">
            <v>9767.725710065517</v>
          </cell>
        </row>
        <row r="164">
          <cell r="C164" t="str">
            <v>Other Income</v>
          </cell>
        </row>
        <row r="165">
          <cell r="D165" t="str">
            <v>H.D</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row>
        <row r="166">
          <cell r="D166" t="str">
            <v>Others</v>
          </cell>
          <cell r="E166">
            <v>3111.1111111111113</v>
          </cell>
          <cell r="F166">
            <v>0</v>
          </cell>
          <cell r="G166">
            <v>3111.1111111111113</v>
          </cell>
          <cell r="H166">
            <v>0</v>
          </cell>
          <cell r="I166">
            <v>3111.1111111111113</v>
          </cell>
          <cell r="J166">
            <v>0</v>
          </cell>
          <cell r="K166">
            <v>3111.1111111111113</v>
          </cell>
          <cell r="L166">
            <v>0</v>
          </cell>
          <cell r="M166">
            <v>3111.1111111111113</v>
          </cell>
          <cell r="N166">
            <v>0</v>
          </cell>
          <cell r="O166">
            <v>3111.1111111111113</v>
          </cell>
          <cell r="P166">
            <v>0</v>
          </cell>
          <cell r="Q166">
            <v>2666.666666666667</v>
          </cell>
          <cell r="R166">
            <v>40000.000000000007</v>
          </cell>
          <cell r="S166">
            <v>2666.666666666667</v>
          </cell>
          <cell r="T166">
            <v>40000.000000000007</v>
          </cell>
          <cell r="U166">
            <v>2666.666666666667</v>
          </cell>
          <cell r="V166">
            <v>40000.000000000007</v>
          </cell>
          <cell r="W166">
            <v>2666.666666666667</v>
          </cell>
          <cell r="X166">
            <v>40000.000000000007</v>
          </cell>
          <cell r="Y166">
            <v>2666.666666666667</v>
          </cell>
          <cell r="Z166">
            <v>40000.000000000007</v>
          </cell>
          <cell r="AA166">
            <v>2666.666666666667</v>
          </cell>
          <cell r="AB166">
            <v>40000.000000000007</v>
          </cell>
          <cell r="AC166">
            <v>2666.666666666667</v>
          </cell>
        </row>
        <row r="167">
          <cell r="E167">
            <v>3111.1111111111113</v>
          </cell>
          <cell r="F167">
            <v>0</v>
          </cell>
          <cell r="G167">
            <v>3111.1111111111113</v>
          </cell>
          <cell r="H167">
            <v>0</v>
          </cell>
          <cell r="I167">
            <v>3111.1111111111113</v>
          </cell>
          <cell r="J167">
            <v>0</v>
          </cell>
          <cell r="K167">
            <v>3111.1111111111113</v>
          </cell>
          <cell r="L167">
            <v>0</v>
          </cell>
          <cell r="M167">
            <v>3111.1111111111113</v>
          </cell>
          <cell r="N167">
            <v>0</v>
          </cell>
          <cell r="O167">
            <v>3111.1111111111113</v>
          </cell>
          <cell r="P167">
            <v>0</v>
          </cell>
          <cell r="Q167">
            <v>2666.666666666667</v>
          </cell>
          <cell r="R167">
            <v>40000.000000000007</v>
          </cell>
          <cell r="S167">
            <v>2666.666666666667</v>
          </cell>
          <cell r="T167">
            <v>40000.000000000007</v>
          </cell>
          <cell r="U167">
            <v>2666.666666666667</v>
          </cell>
          <cell r="V167">
            <v>40000.000000000007</v>
          </cell>
          <cell r="W167">
            <v>2666.666666666667</v>
          </cell>
          <cell r="X167">
            <v>40000.000000000007</v>
          </cell>
          <cell r="Y167">
            <v>2666.666666666667</v>
          </cell>
          <cell r="Z167">
            <v>40000.000000000007</v>
          </cell>
          <cell r="AA167">
            <v>2666.666666666667</v>
          </cell>
          <cell r="AB167">
            <v>40000.000000000007</v>
          </cell>
          <cell r="AC167">
            <v>2666.666666666667</v>
          </cell>
        </row>
        <row r="169">
          <cell r="C169" t="str">
            <v>Profit before tax</v>
          </cell>
          <cell r="E169">
            <v>9558.6929532954036</v>
          </cell>
          <cell r="F169">
            <v>0</v>
          </cell>
          <cell r="G169">
            <v>10172.458814243266</v>
          </cell>
          <cell r="H169">
            <v>0</v>
          </cell>
          <cell r="I169">
            <v>8872.8763558196733</v>
          </cell>
          <cell r="J169">
            <v>0</v>
          </cell>
          <cell r="K169">
            <v>9027.3515365615676</v>
          </cell>
          <cell r="L169">
            <v>0</v>
          </cell>
          <cell r="M169">
            <v>9514.5299385809121</v>
          </cell>
          <cell r="N169">
            <v>0</v>
          </cell>
          <cell r="O169">
            <v>9579.0963391188106</v>
          </cell>
          <cell r="P169">
            <v>0</v>
          </cell>
          <cell r="Q169">
            <v>13312.329309834025</v>
          </cell>
          <cell r="R169">
            <v>199684.93964751053</v>
          </cell>
          <cell r="S169">
            <v>11882.064712322077</v>
          </cell>
          <cell r="T169">
            <v>178230.97068483132</v>
          </cell>
          <cell r="U169">
            <v>11903.344381212763</v>
          </cell>
          <cell r="V169">
            <v>178550.16571819159</v>
          </cell>
          <cell r="W169">
            <v>12990.33793051606</v>
          </cell>
          <cell r="X169">
            <v>194855.06895774108</v>
          </cell>
          <cell r="Y169">
            <v>12519.899016150459</v>
          </cell>
          <cell r="Z169">
            <v>187798.48524225707</v>
          </cell>
          <cell r="AA169">
            <v>11998.378910357744</v>
          </cell>
          <cell r="AB169">
            <v>179975.68365536633</v>
          </cell>
          <cell r="AC169">
            <v>12434.392376732183</v>
          </cell>
        </row>
        <row r="171">
          <cell r="C171" t="str">
            <v>Taxation</v>
          </cell>
        </row>
        <row r="172">
          <cell r="D172" t="str">
            <v>Current</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row>
        <row r="173">
          <cell r="D173" t="str">
            <v>Deferred</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row>
        <row r="176">
          <cell r="C176" t="str">
            <v>Net Profit after taxation</v>
          </cell>
          <cell r="E176">
            <v>9558.6929532954036</v>
          </cell>
          <cell r="F176">
            <v>0</v>
          </cell>
          <cell r="G176">
            <v>10172.458814243266</v>
          </cell>
          <cell r="H176">
            <v>0</v>
          </cell>
          <cell r="I176">
            <v>8872.8763558196733</v>
          </cell>
          <cell r="J176">
            <v>0</v>
          </cell>
          <cell r="K176">
            <v>9027.3515365615676</v>
          </cell>
          <cell r="L176">
            <v>0</v>
          </cell>
          <cell r="M176">
            <v>9514.5299385809121</v>
          </cell>
          <cell r="N176">
            <v>0</v>
          </cell>
          <cell r="O176">
            <v>9579.0963391188106</v>
          </cell>
          <cell r="P176">
            <v>0</v>
          </cell>
          <cell r="Q176">
            <v>13312.329309834025</v>
          </cell>
          <cell r="R176">
            <v>199684.93964751053</v>
          </cell>
          <cell r="S176">
            <v>11882.064712322077</v>
          </cell>
          <cell r="T176">
            <v>178230.97068483132</v>
          </cell>
          <cell r="U176">
            <v>11903.344381212763</v>
          </cell>
          <cell r="V176">
            <v>178550.16571819159</v>
          </cell>
          <cell r="W176">
            <v>12990.33793051606</v>
          </cell>
          <cell r="X176">
            <v>194855.06895774108</v>
          </cell>
          <cell r="Y176">
            <v>12519.899016150459</v>
          </cell>
          <cell r="Z176">
            <v>187798.48524225707</v>
          </cell>
          <cell r="AA176">
            <v>11998.378910357744</v>
          </cell>
          <cell r="AB176">
            <v>179975.68365536633</v>
          </cell>
          <cell r="AC176">
            <v>12434.392376732183</v>
          </cell>
        </row>
        <row r="179">
          <cell r="AC179" t="str">
            <v>CX</v>
          </cell>
        </row>
        <row r="180">
          <cell r="B180" t="str">
            <v>CX</v>
          </cell>
          <cell r="E180">
            <v>183</v>
          </cell>
          <cell r="G180">
            <v>214</v>
          </cell>
          <cell r="I180">
            <v>245</v>
          </cell>
          <cell r="K180">
            <v>276</v>
          </cell>
          <cell r="M180">
            <v>307</v>
          </cell>
          <cell r="O180">
            <v>338</v>
          </cell>
          <cell r="Q180">
            <v>369</v>
          </cell>
          <cell r="S180">
            <v>400</v>
          </cell>
          <cell r="U180">
            <v>431</v>
          </cell>
          <cell r="W180">
            <v>462</v>
          </cell>
          <cell r="Y180">
            <v>493</v>
          </cell>
          <cell r="AA180">
            <v>524</v>
          </cell>
          <cell r="AC180" t="str">
            <v>Yearly</v>
          </cell>
        </row>
        <row r="181">
          <cell r="E181" t="str">
            <v>Per Unit</v>
          </cell>
          <cell r="F181" t="str">
            <v>Total</v>
          </cell>
          <cell r="G181" t="str">
            <v>Per Unit</v>
          </cell>
          <cell r="H181" t="str">
            <v>Total</v>
          </cell>
          <cell r="I181" t="str">
            <v>Per Unit</v>
          </cell>
          <cell r="J181" t="str">
            <v>Total</v>
          </cell>
          <cell r="K181" t="str">
            <v>Per Unit</v>
          </cell>
          <cell r="L181" t="str">
            <v>Total</v>
          </cell>
          <cell r="M181" t="str">
            <v>Per Unit</v>
          </cell>
          <cell r="N181" t="str">
            <v>Total</v>
          </cell>
          <cell r="O181" t="str">
            <v>Per Unit</v>
          </cell>
          <cell r="P181" t="str">
            <v>Total</v>
          </cell>
          <cell r="Q181" t="str">
            <v>Per Unit</v>
          </cell>
          <cell r="R181" t="str">
            <v>Total</v>
          </cell>
          <cell r="S181" t="str">
            <v>Per Unit</v>
          </cell>
          <cell r="T181" t="str">
            <v>Total</v>
          </cell>
          <cell r="U181" t="str">
            <v>Per Unit</v>
          </cell>
          <cell r="V181" t="str">
            <v>Total</v>
          </cell>
          <cell r="W181" t="str">
            <v>Per Unit</v>
          </cell>
          <cell r="X181" t="str">
            <v>Total</v>
          </cell>
          <cell r="Y181" t="str">
            <v>Per Unit</v>
          </cell>
          <cell r="Z181" t="str">
            <v>Total</v>
          </cell>
          <cell r="AA181" t="str">
            <v>Per Unit</v>
          </cell>
          <cell r="AB181" t="str">
            <v>Total</v>
          </cell>
          <cell r="AC181" t="str">
            <v>Average</v>
          </cell>
        </row>
        <row r="183">
          <cell r="C183" t="str">
            <v>Sales Units</v>
          </cell>
          <cell r="E183">
            <v>1</v>
          </cell>
          <cell r="F183">
            <v>210</v>
          </cell>
          <cell r="G183">
            <v>1</v>
          </cell>
          <cell r="H183">
            <v>210</v>
          </cell>
          <cell r="I183">
            <v>1</v>
          </cell>
          <cell r="J183">
            <v>210</v>
          </cell>
          <cell r="K183">
            <v>1</v>
          </cell>
          <cell r="L183">
            <v>210</v>
          </cell>
          <cell r="M183">
            <v>1</v>
          </cell>
          <cell r="N183">
            <v>210</v>
          </cell>
          <cell r="O183">
            <v>1</v>
          </cell>
          <cell r="P183">
            <v>210</v>
          </cell>
          <cell r="Q183">
            <v>1</v>
          </cell>
          <cell r="R183">
            <v>210</v>
          </cell>
          <cell r="S183">
            <v>1</v>
          </cell>
          <cell r="T183">
            <v>210</v>
          </cell>
          <cell r="U183">
            <v>1</v>
          </cell>
          <cell r="V183">
            <v>210</v>
          </cell>
          <cell r="W183">
            <v>1</v>
          </cell>
          <cell r="X183">
            <v>210</v>
          </cell>
          <cell r="Y183">
            <v>1</v>
          </cell>
          <cell r="Z183">
            <v>210</v>
          </cell>
          <cell r="AA183">
            <v>1</v>
          </cell>
          <cell r="AB183">
            <v>210</v>
          </cell>
          <cell r="AC183">
            <v>2520</v>
          </cell>
        </row>
        <row r="185">
          <cell r="C185" t="str">
            <v>Selling Price</v>
          </cell>
          <cell r="E185">
            <v>399000</v>
          </cell>
          <cell r="F185">
            <v>83790000</v>
          </cell>
          <cell r="G185">
            <v>399000</v>
          </cell>
          <cell r="H185">
            <v>83790000</v>
          </cell>
          <cell r="I185">
            <v>399000</v>
          </cell>
          <cell r="J185">
            <v>83790000</v>
          </cell>
          <cell r="K185">
            <v>399000</v>
          </cell>
          <cell r="L185">
            <v>83790000</v>
          </cell>
          <cell r="M185">
            <v>399000</v>
          </cell>
          <cell r="N185">
            <v>83790000</v>
          </cell>
          <cell r="O185">
            <v>399000</v>
          </cell>
          <cell r="P185">
            <v>83790000</v>
          </cell>
          <cell r="Q185">
            <v>399000</v>
          </cell>
          <cell r="R185">
            <v>83790000</v>
          </cell>
          <cell r="S185">
            <v>399000</v>
          </cell>
          <cell r="T185">
            <v>83790000</v>
          </cell>
          <cell r="U185">
            <v>399000</v>
          </cell>
          <cell r="V185">
            <v>83790000</v>
          </cell>
          <cell r="W185">
            <v>399000</v>
          </cell>
          <cell r="X185">
            <v>83790000</v>
          </cell>
          <cell r="Y185">
            <v>399000</v>
          </cell>
          <cell r="Z185">
            <v>83790000</v>
          </cell>
          <cell r="AA185">
            <v>399000</v>
          </cell>
          <cell r="AB185">
            <v>83790000</v>
          </cell>
          <cell r="AC185">
            <v>399000</v>
          </cell>
        </row>
        <row r="186">
          <cell r="C186" t="str">
            <v>Less: Dealer commission</v>
          </cell>
          <cell r="E186">
            <v>-10000</v>
          </cell>
          <cell r="F186">
            <v>-2100000</v>
          </cell>
          <cell r="G186">
            <v>-10000</v>
          </cell>
          <cell r="H186">
            <v>-2100000</v>
          </cell>
          <cell r="I186">
            <v>-10000</v>
          </cell>
          <cell r="J186">
            <v>-2100000</v>
          </cell>
          <cell r="K186">
            <v>-10000</v>
          </cell>
          <cell r="L186">
            <v>-2100000</v>
          </cell>
          <cell r="M186">
            <v>-10000</v>
          </cell>
          <cell r="N186">
            <v>-2100000</v>
          </cell>
          <cell r="O186">
            <v>-10000</v>
          </cell>
          <cell r="P186">
            <v>-2100000</v>
          </cell>
          <cell r="Q186">
            <v>-10000</v>
          </cell>
          <cell r="R186">
            <v>-2100000</v>
          </cell>
          <cell r="S186">
            <v>-10000</v>
          </cell>
          <cell r="T186">
            <v>-2100000</v>
          </cell>
          <cell r="U186">
            <v>-10000</v>
          </cell>
          <cell r="V186">
            <v>-2100000</v>
          </cell>
          <cell r="W186">
            <v>-10000</v>
          </cell>
          <cell r="X186">
            <v>-2100000</v>
          </cell>
          <cell r="Y186">
            <v>-10000</v>
          </cell>
          <cell r="Z186">
            <v>-2100000</v>
          </cell>
          <cell r="AA186">
            <v>-10000</v>
          </cell>
          <cell r="AB186">
            <v>-2100000</v>
          </cell>
          <cell r="AC186">
            <v>-10000</v>
          </cell>
        </row>
        <row r="187">
          <cell r="D187" t="str">
            <v xml:space="preserve">  Sales tax</v>
          </cell>
          <cell r="E187">
            <v>-52043.478260869568</v>
          </cell>
          <cell r="F187">
            <v>-10929130.434782609</v>
          </cell>
          <cell r="G187">
            <v>-52043.478260869568</v>
          </cell>
          <cell r="H187">
            <v>-10929130.434782609</v>
          </cell>
          <cell r="I187">
            <v>-52043.478260869568</v>
          </cell>
          <cell r="J187">
            <v>-10929130.434782609</v>
          </cell>
          <cell r="K187">
            <v>-52043.478260869568</v>
          </cell>
          <cell r="L187">
            <v>-10929130.434782609</v>
          </cell>
          <cell r="M187">
            <v>-52043.478260869568</v>
          </cell>
          <cell r="N187">
            <v>-10929130.434782609</v>
          </cell>
          <cell r="O187">
            <v>-52043.478260869568</v>
          </cell>
          <cell r="P187">
            <v>-10929130.434782609</v>
          </cell>
          <cell r="Q187">
            <v>-52043.478260869568</v>
          </cell>
          <cell r="R187">
            <v>-10929130.434782609</v>
          </cell>
          <cell r="S187">
            <v>-52043.478260869568</v>
          </cell>
          <cell r="T187">
            <v>-10929130.434782609</v>
          </cell>
          <cell r="U187">
            <v>-52043.478260869568</v>
          </cell>
          <cell r="V187">
            <v>-10929130.434782609</v>
          </cell>
          <cell r="W187">
            <v>-52043.478260869568</v>
          </cell>
          <cell r="X187">
            <v>-10929130.434782609</v>
          </cell>
          <cell r="Y187">
            <v>-52043.478260869568</v>
          </cell>
          <cell r="Z187">
            <v>-10929130.434782609</v>
          </cell>
          <cell r="AA187">
            <v>-52043.478260869568</v>
          </cell>
          <cell r="AB187">
            <v>-10929130.434782609</v>
          </cell>
          <cell r="AC187">
            <v>-52043.478260869568</v>
          </cell>
        </row>
        <row r="188">
          <cell r="C188" t="str">
            <v>Net Sales</v>
          </cell>
          <cell r="E188">
            <v>336956.52173913043</v>
          </cell>
          <cell r="F188">
            <v>70760869.565217391</v>
          </cell>
          <cell r="G188">
            <v>336956.52173913043</v>
          </cell>
          <cell r="H188">
            <v>70760869.565217391</v>
          </cell>
          <cell r="I188">
            <v>336956.52173913043</v>
          </cell>
          <cell r="J188">
            <v>70760869.565217391</v>
          </cell>
          <cell r="K188">
            <v>336956.52173913043</v>
          </cell>
          <cell r="L188">
            <v>70760869.565217391</v>
          </cell>
          <cell r="M188">
            <v>336956.52173913043</v>
          </cell>
          <cell r="N188">
            <v>70760869.565217391</v>
          </cell>
          <cell r="O188">
            <v>336956.52173913043</v>
          </cell>
          <cell r="P188">
            <v>70760869.565217391</v>
          </cell>
          <cell r="Q188">
            <v>336956.52173913043</v>
          </cell>
          <cell r="R188">
            <v>70760869.565217391</v>
          </cell>
          <cell r="S188">
            <v>336956.52173913043</v>
          </cell>
          <cell r="T188">
            <v>70760869.565217391</v>
          </cell>
          <cell r="U188">
            <v>336956.52173913043</v>
          </cell>
          <cell r="V188">
            <v>70760869.565217391</v>
          </cell>
          <cell r="W188">
            <v>336956.52173913043</v>
          </cell>
          <cell r="X188">
            <v>70760869.565217391</v>
          </cell>
          <cell r="Y188">
            <v>336956.52173913043</v>
          </cell>
          <cell r="Z188">
            <v>70760869.565217391</v>
          </cell>
          <cell r="AA188">
            <v>336956.52173913043</v>
          </cell>
          <cell r="AB188">
            <v>70760869.565217391</v>
          </cell>
          <cell r="AC188">
            <v>336956.52173913043</v>
          </cell>
        </row>
        <row r="190">
          <cell r="C190" t="str">
            <v>Variable Cost of Sales</v>
          </cell>
        </row>
        <row r="191">
          <cell r="D191" t="str">
            <v>CKD Cost</v>
          </cell>
          <cell r="E191">
            <v>185405.57509915665</v>
          </cell>
          <cell r="F191">
            <v>38935170.770822898</v>
          </cell>
          <cell r="G191">
            <v>185405.57509915665</v>
          </cell>
          <cell r="H191">
            <v>38935170.770822898</v>
          </cell>
          <cell r="I191">
            <v>185405.57509915665</v>
          </cell>
          <cell r="J191">
            <v>38935170.770822898</v>
          </cell>
          <cell r="K191">
            <v>185405.57509915665</v>
          </cell>
          <cell r="L191">
            <v>38935170.770822898</v>
          </cell>
          <cell r="M191">
            <v>185405.57509915665</v>
          </cell>
          <cell r="N191">
            <v>38935170.770822898</v>
          </cell>
          <cell r="O191">
            <v>185405.57509915665</v>
          </cell>
          <cell r="P191">
            <v>38935170.770822898</v>
          </cell>
          <cell r="Q191">
            <v>185405.57509915665</v>
          </cell>
          <cell r="R191">
            <v>38935170.770822898</v>
          </cell>
          <cell r="S191">
            <v>185405.57509915665</v>
          </cell>
          <cell r="T191">
            <v>38935170.770822898</v>
          </cell>
          <cell r="U191">
            <v>185405.57509915665</v>
          </cell>
          <cell r="V191">
            <v>38935170.770822898</v>
          </cell>
          <cell r="W191">
            <v>185405.57509915665</v>
          </cell>
          <cell r="X191">
            <v>38935170.770822898</v>
          </cell>
          <cell r="Y191">
            <v>185405.57509915665</v>
          </cell>
          <cell r="Z191">
            <v>38935170.770822898</v>
          </cell>
          <cell r="AA191">
            <v>185405.57509915665</v>
          </cell>
          <cell r="AB191">
            <v>38935170.770822898</v>
          </cell>
          <cell r="AC191">
            <v>185405.57509915662</v>
          </cell>
        </row>
        <row r="192">
          <cell r="D192" t="str">
            <v>Vendor parts</v>
          </cell>
          <cell r="E192">
            <v>102048</v>
          </cell>
          <cell r="F192">
            <v>21430080</v>
          </cell>
          <cell r="G192">
            <v>102048</v>
          </cell>
          <cell r="H192">
            <v>21430080</v>
          </cell>
          <cell r="I192">
            <v>102048</v>
          </cell>
          <cell r="J192">
            <v>21430080</v>
          </cell>
          <cell r="K192">
            <v>102048</v>
          </cell>
          <cell r="L192">
            <v>21430080</v>
          </cell>
          <cell r="M192">
            <v>102048</v>
          </cell>
          <cell r="N192">
            <v>21430080</v>
          </cell>
          <cell r="O192">
            <v>102048</v>
          </cell>
          <cell r="P192">
            <v>21430080</v>
          </cell>
          <cell r="Q192">
            <v>102048</v>
          </cell>
          <cell r="R192">
            <v>21430080</v>
          </cell>
          <cell r="S192">
            <v>102048</v>
          </cell>
          <cell r="T192">
            <v>21430080</v>
          </cell>
          <cell r="U192">
            <v>102048</v>
          </cell>
          <cell r="V192">
            <v>21430080</v>
          </cell>
          <cell r="W192">
            <v>102048</v>
          </cell>
          <cell r="X192">
            <v>21430080</v>
          </cell>
          <cell r="Y192">
            <v>102048</v>
          </cell>
          <cell r="Z192">
            <v>21430080</v>
          </cell>
          <cell r="AA192">
            <v>102048</v>
          </cell>
          <cell r="AB192">
            <v>21430080</v>
          </cell>
          <cell r="AC192">
            <v>102048</v>
          </cell>
        </row>
        <row r="193">
          <cell r="D193" t="str">
            <v>Nomi Parts</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row>
        <row r="194">
          <cell r="D194" t="str">
            <v>Paints &amp; Chemicals</v>
          </cell>
          <cell r="E194">
            <v>6816</v>
          </cell>
          <cell r="F194">
            <v>1431360</v>
          </cell>
          <cell r="G194">
            <v>6816</v>
          </cell>
          <cell r="H194">
            <v>1431360</v>
          </cell>
          <cell r="I194">
            <v>6816</v>
          </cell>
          <cell r="J194">
            <v>1431360</v>
          </cell>
          <cell r="K194">
            <v>6816</v>
          </cell>
          <cell r="L194">
            <v>1431360</v>
          </cell>
          <cell r="M194">
            <v>6816</v>
          </cell>
          <cell r="N194">
            <v>1431360</v>
          </cell>
          <cell r="O194">
            <v>6816</v>
          </cell>
          <cell r="P194">
            <v>1431360</v>
          </cell>
          <cell r="Q194">
            <v>6816</v>
          </cell>
          <cell r="R194">
            <v>1431360</v>
          </cell>
          <cell r="S194">
            <v>6816</v>
          </cell>
          <cell r="T194">
            <v>1431360</v>
          </cell>
          <cell r="U194">
            <v>6816</v>
          </cell>
          <cell r="V194">
            <v>1431360</v>
          </cell>
          <cell r="W194">
            <v>6816</v>
          </cell>
          <cell r="X194">
            <v>1431360</v>
          </cell>
          <cell r="Y194">
            <v>6816</v>
          </cell>
          <cell r="Z194">
            <v>1431360</v>
          </cell>
          <cell r="AA194">
            <v>6816</v>
          </cell>
          <cell r="AB194">
            <v>1431360</v>
          </cell>
          <cell r="AC194">
            <v>6816</v>
          </cell>
        </row>
        <row r="195">
          <cell r="D195" t="str">
            <v>Consumables</v>
          </cell>
          <cell r="E195">
            <v>3362</v>
          </cell>
          <cell r="F195">
            <v>706020</v>
          </cell>
          <cell r="G195">
            <v>3362</v>
          </cell>
          <cell r="H195">
            <v>706020</v>
          </cell>
          <cell r="I195">
            <v>3362</v>
          </cell>
          <cell r="J195">
            <v>706020</v>
          </cell>
          <cell r="K195">
            <v>3362</v>
          </cell>
          <cell r="L195">
            <v>706020</v>
          </cell>
          <cell r="M195">
            <v>3362</v>
          </cell>
          <cell r="N195">
            <v>706020</v>
          </cell>
          <cell r="O195">
            <v>3362</v>
          </cell>
          <cell r="P195">
            <v>706020</v>
          </cell>
          <cell r="Q195">
            <v>3362</v>
          </cell>
          <cell r="R195">
            <v>706020</v>
          </cell>
          <cell r="S195">
            <v>3362</v>
          </cell>
          <cell r="T195">
            <v>706020</v>
          </cell>
          <cell r="U195">
            <v>3362</v>
          </cell>
          <cell r="V195">
            <v>706020</v>
          </cell>
          <cell r="W195">
            <v>3362</v>
          </cell>
          <cell r="X195">
            <v>706020</v>
          </cell>
          <cell r="Y195">
            <v>3362</v>
          </cell>
          <cell r="Z195">
            <v>706020</v>
          </cell>
          <cell r="AA195">
            <v>3362</v>
          </cell>
          <cell r="AB195">
            <v>706020</v>
          </cell>
          <cell r="AC195">
            <v>3362</v>
          </cell>
        </row>
        <row r="196">
          <cell r="D196" t="str">
            <v>KD Parts</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row>
        <row r="197">
          <cell r="D197" t="str">
            <v>Spare parts</v>
          </cell>
          <cell r="E197">
            <v>39</v>
          </cell>
          <cell r="F197">
            <v>8190</v>
          </cell>
          <cell r="G197">
            <v>39</v>
          </cell>
          <cell r="H197">
            <v>8190</v>
          </cell>
          <cell r="I197">
            <v>39</v>
          </cell>
          <cell r="J197">
            <v>8190</v>
          </cell>
          <cell r="K197">
            <v>39</v>
          </cell>
          <cell r="L197">
            <v>8190</v>
          </cell>
          <cell r="M197">
            <v>39</v>
          </cell>
          <cell r="N197">
            <v>8190</v>
          </cell>
          <cell r="O197">
            <v>39</v>
          </cell>
          <cell r="P197">
            <v>8190</v>
          </cell>
          <cell r="Q197">
            <v>39</v>
          </cell>
          <cell r="R197">
            <v>8190</v>
          </cell>
          <cell r="S197">
            <v>39</v>
          </cell>
          <cell r="T197">
            <v>8190</v>
          </cell>
          <cell r="U197">
            <v>39</v>
          </cell>
          <cell r="V197">
            <v>8190</v>
          </cell>
          <cell r="W197">
            <v>39</v>
          </cell>
          <cell r="X197">
            <v>8190</v>
          </cell>
          <cell r="Y197">
            <v>39</v>
          </cell>
          <cell r="Z197">
            <v>8190</v>
          </cell>
          <cell r="AA197">
            <v>39</v>
          </cell>
          <cell r="AB197">
            <v>8190</v>
          </cell>
          <cell r="AC197">
            <v>39</v>
          </cell>
        </row>
        <row r="198">
          <cell r="D198" t="str">
            <v>Utilities</v>
          </cell>
          <cell r="E198">
            <v>4396</v>
          </cell>
          <cell r="F198">
            <v>923160</v>
          </cell>
          <cell r="G198">
            <v>4396</v>
          </cell>
          <cell r="H198">
            <v>923160</v>
          </cell>
          <cell r="I198">
            <v>4396</v>
          </cell>
          <cell r="J198">
            <v>923160</v>
          </cell>
          <cell r="K198">
            <v>4396</v>
          </cell>
          <cell r="L198">
            <v>923160</v>
          </cell>
          <cell r="M198">
            <v>4396</v>
          </cell>
          <cell r="N198">
            <v>923160</v>
          </cell>
          <cell r="O198">
            <v>4396</v>
          </cell>
          <cell r="P198">
            <v>923160</v>
          </cell>
          <cell r="Q198">
            <v>4396</v>
          </cell>
          <cell r="R198">
            <v>923160</v>
          </cell>
          <cell r="S198">
            <v>4396</v>
          </cell>
          <cell r="T198">
            <v>923160</v>
          </cell>
          <cell r="U198">
            <v>4396</v>
          </cell>
          <cell r="V198">
            <v>923160</v>
          </cell>
          <cell r="W198">
            <v>4396</v>
          </cell>
          <cell r="X198">
            <v>923160</v>
          </cell>
          <cell r="Y198">
            <v>4396</v>
          </cell>
          <cell r="Z198">
            <v>923160</v>
          </cell>
          <cell r="AA198">
            <v>4396</v>
          </cell>
          <cell r="AB198">
            <v>923160</v>
          </cell>
          <cell r="AC198">
            <v>4396</v>
          </cell>
        </row>
        <row r="199">
          <cell r="D199" t="str">
            <v>Royalties</v>
          </cell>
          <cell r="E199">
            <v>2105</v>
          </cell>
          <cell r="F199">
            <v>442050</v>
          </cell>
          <cell r="G199">
            <v>2105</v>
          </cell>
          <cell r="H199">
            <v>442050</v>
          </cell>
          <cell r="I199">
            <v>2105</v>
          </cell>
          <cell r="J199">
            <v>442050</v>
          </cell>
          <cell r="K199">
            <v>2105</v>
          </cell>
          <cell r="L199">
            <v>442050</v>
          </cell>
          <cell r="M199">
            <v>2105</v>
          </cell>
          <cell r="N199">
            <v>442050</v>
          </cell>
          <cell r="O199">
            <v>2105</v>
          </cell>
          <cell r="P199">
            <v>442050</v>
          </cell>
          <cell r="Q199">
            <v>2105</v>
          </cell>
          <cell r="R199">
            <v>442050</v>
          </cell>
          <cell r="S199">
            <v>2105</v>
          </cell>
          <cell r="T199">
            <v>442050</v>
          </cell>
          <cell r="U199">
            <v>2105</v>
          </cell>
          <cell r="V199">
            <v>442050</v>
          </cell>
          <cell r="W199">
            <v>2105</v>
          </cell>
          <cell r="X199">
            <v>442050</v>
          </cell>
          <cell r="Y199">
            <v>2105</v>
          </cell>
          <cell r="Z199">
            <v>442050</v>
          </cell>
          <cell r="AA199">
            <v>2105</v>
          </cell>
          <cell r="AB199">
            <v>442050</v>
          </cell>
          <cell r="AC199">
            <v>2105</v>
          </cell>
        </row>
        <row r="201">
          <cell r="E201">
            <v>304171.57509915665</v>
          </cell>
          <cell r="F201">
            <v>63876030.770822898</v>
          </cell>
          <cell r="G201">
            <v>304171.57509915665</v>
          </cell>
          <cell r="H201">
            <v>63876030.770822898</v>
          </cell>
          <cell r="I201">
            <v>304171.57509915665</v>
          </cell>
          <cell r="J201">
            <v>63876030.770822898</v>
          </cell>
          <cell r="K201">
            <v>304171.57509915665</v>
          </cell>
          <cell r="L201">
            <v>63876030.770822898</v>
          </cell>
          <cell r="M201">
            <v>304171.57509915665</v>
          </cell>
          <cell r="N201">
            <v>63876030.770822898</v>
          </cell>
          <cell r="O201">
            <v>304171.57509915665</v>
          </cell>
          <cell r="P201">
            <v>63876030.770822898</v>
          </cell>
          <cell r="Q201">
            <v>304171.57509915665</v>
          </cell>
          <cell r="R201">
            <v>63876030.770822898</v>
          </cell>
          <cell r="S201">
            <v>304171.57509915665</v>
          </cell>
          <cell r="T201">
            <v>63876030.770822898</v>
          </cell>
          <cell r="U201">
            <v>304171.57509915665</v>
          </cell>
          <cell r="V201">
            <v>63876030.770822898</v>
          </cell>
          <cell r="W201">
            <v>304171.57509915665</v>
          </cell>
          <cell r="X201">
            <v>63876030.770822898</v>
          </cell>
          <cell r="Y201">
            <v>304171.57509915665</v>
          </cell>
          <cell r="Z201">
            <v>63876030.770822898</v>
          </cell>
          <cell r="AA201">
            <v>304171.57509915665</v>
          </cell>
          <cell r="AB201">
            <v>63876030.770822898</v>
          </cell>
          <cell r="AC201">
            <v>304171.57509915659</v>
          </cell>
        </row>
        <row r="202">
          <cell r="C202" t="str">
            <v>Contribution Margin</v>
          </cell>
          <cell r="E202">
            <v>32784.946639973787</v>
          </cell>
          <cell r="F202">
            <v>6884838.7943944931</v>
          </cell>
          <cell r="G202">
            <v>32784.946639973787</v>
          </cell>
          <cell r="H202">
            <v>6884838.7943944931</v>
          </cell>
          <cell r="I202">
            <v>32784.946639973787</v>
          </cell>
          <cell r="J202">
            <v>6884838.7943944931</v>
          </cell>
          <cell r="K202">
            <v>32784.946639973787</v>
          </cell>
          <cell r="L202">
            <v>6884838.7943944931</v>
          </cell>
          <cell r="M202">
            <v>32784.946639973787</v>
          </cell>
          <cell r="N202">
            <v>6884838.7943944931</v>
          </cell>
          <cell r="O202">
            <v>32784.946639973787</v>
          </cell>
          <cell r="P202">
            <v>6884838.7943944931</v>
          </cell>
          <cell r="Q202">
            <v>32784.946639973787</v>
          </cell>
          <cell r="R202">
            <v>6884838.7943944931</v>
          </cell>
          <cell r="S202">
            <v>32784.946639973787</v>
          </cell>
          <cell r="T202">
            <v>6884838.7943944931</v>
          </cell>
          <cell r="U202">
            <v>32784.946639973787</v>
          </cell>
          <cell r="V202">
            <v>6884838.7943944931</v>
          </cell>
          <cell r="W202">
            <v>32784.946639973787</v>
          </cell>
          <cell r="X202">
            <v>6884838.7943944931</v>
          </cell>
          <cell r="Y202">
            <v>32784.946639973787</v>
          </cell>
          <cell r="Z202">
            <v>6884838.7943944931</v>
          </cell>
          <cell r="AA202">
            <v>32784.946639973787</v>
          </cell>
          <cell r="AB202">
            <v>6884838.7943944931</v>
          </cell>
          <cell r="AC202">
            <v>32784.946639973845</v>
          </cell>
        </row>
        <row r="204">
          <cell r="C204" t="str">
            <v>Production cost</v>
          </cell>
        </row>
        <row r="205">
          <cell r="D205" t="str">
            <v xml:space="preserve">Salaries &amp; Wages </v>
          </cell>
          <cell r="E205">
            <v>4619.3194081365082</v>
          </cell>
          <cell r="F205">
            <v>970057.0757086667</v>
          </cell>
          <cell r="G205">
            <v>4619.3194081365082</v>
          </cell>
          <cell r="H205">
            <v>970057.0757086667</v>
          </cell>
          <cell r="I205">
            <v>4619.3194081365082</v>
          </cell>
          <cell r="J205">
            <v>970057.0757086667</v>
          </cell>
          <cell r="K205">
            <v>4619.3194081365082</v>
          </cell>
          <cell r="L205">
            <v>970057.0757086667</v>
          </cell>
          <cell r="M205">
            <v>4619.3194081365082</v>
          </cell>
          <cell r="N205">
            <v>970057.0757086667</v>
          </cell>
          <cell r="O205">
            <v>4619.3194081365082</v>
          </cell>
          <cell r="P205">
            <v>970057.0757086667</v>
          </cell>
          <cell r="Q205">
            <v>3959.4166355455786</v>
          </cell>
          <cell r="R205">
            <v>831477.49346457154</v>
          </cell>
          <cell r="S205">
            <v>3959.4166355455786</v>
          </cell>
          <cell r="T205">
            <v>831477.49346457154</v>
          </cell>
          <cell r="U205">
            <v>3959.4166355455786</v>
          </cell>
          <cell r="V205">
            <v>831477.49346457154</v>
          </cell>
          <cell r="W205">
            <v>3959.4166355455786</v>
          </cell>
          <cell r="X205">
            <v>831477.49346457154</v>
          </cell>
          <cell r="Y205">
            <v>3959.4166355455786</v>
          </cell>
          <cell r="Z205">
            <v>831477.49346457154</v>
          </cell>
          <cell r="AA205">
            <v>3959.4166355455786</v>
          </cell>
          <cell r="AB205">
            <v>831477.49346457154</v>
          </cell>
          <cell r="AC205">
            <v>4289.3680218410445</v>
          </cell>
        </row>
        <row r="206">
          <cell r="D206" t="str">
            <v xml:space="preserve">Utilities </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row>
        <row r="207">
          <cell r="D207" t="str">
            <v>Depreciation</v>
          </cell>
          <cell r="E207">
            <v>19315.555555555558</v>
          </cell>
          <cell r="F207">
            <v>4056266.6666666674</v>
          </cell>
          <cell r="G207">
            <v>19315.555555555558</v>
          </cell>
          <cell r="H207">
            <v>4056266.6666666674</v>
          </cell>
          <cell r="I207">
            <v>19315.555555555558</v>
          </cell>
          <cell r="J207">
            <v>4056266.6666666674</v>
          </cell>
          <cell r="K207">
            <v>19315.555555555558</v>
          </cell>
          <cell r="L207">
            <v>4056266.6666666674</v>
          </cell>
          <cell r="M207">
            <v>19315.555555555558</v>
          </cell>
          <cell r="N207">
            <v>4056266.6666666674</v>
          </cell>
          <cell r="O207">
            <v>19315.555555555558</v>
          </cell>
          <cell r="P207">
            <v>4056266.6666666674</v>
          </cell>
          <cell r="Q207">
            <v>16556.190476190477</v>
          </cell>
          <cell r="R207">
            <v>3476800</v>
          </cell>
          <cell r="S207">
            <v>16556.190476190477</v>
          </cell>
          <cell r="T207">
            <v>3476800</v>
          </cell>
          <cell r="U207">
            <v>16556.190476190477</v>
          </cell>
          <cell r="V207">
            <v>3476800</v>
          </cell>
          <cell r="W207">
            <v>16556.190476190477</v>
          </cell>
          <cell r="X207">
            <v>3476800</v>
          </cell>
          <cell r="Y207">
            <v>16556.190476190477</v>
          </cell>
          <cell r="Z207">
            <v>3476800</v>
          </cell>
          <cell r="AA207">
            <v>16556.190476190477</v>
          </cell>
          <cell r="AB207">
            <v>3476800</v>
          </cell>
          <cell r="AC207">
            <v>17935.873015873014</v>
          </cell>
        </row>
        <row r="208">
          <cell r="D208" t="str">
            <v xml:space="preserve">Other Factory overhead </v>
          </cell>
          <cell r="E208">
            <v>2884.1866359118612</v>
          </cell>
          <cell r="F208">
            <v>605679.19354149082</v>
          </cell>
          <cell r="G208">
            <v>2884.1866359118612</v>
          </cell>
          <cell r="H208">
            <v>605679.19354149082</v>
          </cell>
          <cell r="I208">
            <v>2884.1866359118612</v>
          </cell>
          <cell r="J208">
            <v>605679.19354149082</v>
          </cell>
          <cell r="K208">
            <v>2884.1866359118612</v>
          </cell>
          <cell r="L208">
            <v>605679.19354149082</v>
          </cell>
          <cell r="M208">
            <v>2884.1866359118612</v>
          </cell>
          <cell r="N208">
            <v>605679.19354149082</v>
          </cell>
          <cell r="O208">
            <v>2884.1866359118612</v>
          </cell>
          <cell r="P208">
            <v>605679.19354149082</v>
          </cell>
          <cell r="Q208">
            <v>2472.1599736387384</v>
          </cell>
          <cell r="R208">
            <v>519153.59446413507</v>
          </cell>
          <cell r="S208">
            <v>2472.1599736387384</v>
          </cell>
          <cell r="T208">
            <v>519153.59446413507</v>
          </cell>
          <cell r="U208">
            <v>2472.1599736387384</v>
          </cell>
          <cell r="V208">
            <v>519153.59446413507</v>
          </cell>
          <cell r="W208">
            <v>2472.1599736387384</v>
          </cell>
          <cell r="X208">
            <v>519153.59446413507</v>
          </cell>
          <cell r="Y208">
            <v>2472.1599736387384</v>
          </cell>
          <cell r="Z208">
            <v>519153.59446413507</v>
          </cell>
          <cell r="AA208">
            <v>2472.1599736387384</v>
          </cell>
          <cell r="AB208">
            <v>519153.59446413507</v>
          </cell>
          <cell r="AC208">
            <v>2678.1733047753005</v>
          </cell>
        </row>
        <row r="209">
          <cell r="D209" t="str">
            <v>Running Royalty</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row>
        <row r="210">
          <cell r="E210">
            <v>26819.061599603927</v>
          </cell>
          <cell r="F210">
            <v>5632002.9359168243</v>
          </cell>
          <cell r="G210">
            <v>26819.061599603927</v>
          </cell>
          <cell r="H210">
            <v>5632002.9359168243</v>
          </cell>
          <cell r="I210">
            <v>26819.061599603927</v>
          </cell>
          <cell r="J210">
            <v>5632002.9359168243</v>
          </cell>
          <cell r="K210">
            <v>26819.061599603927</v>
          </cell>
          <cell r="L210">
            <v>5632002.9359168243</v>
          </cell>
          <cell r="M210">
            <v>26819.061599603927</v>
          </cell>
          <cell r="N210">
            <v>5632002.9359168243</v>
          </cell>
          <cell r="O210">
            <v>26819.061599603927</v>
          </cell>
          <cell r="P210">
            <v>5632002.9359168243</v>
          </cell>
          <cell r="Q210">
            <v>22987.767085374795</v>
          </cell>
          <cell r="R210">
            <v>4827431.0879287068</v>
          </cell>
          <cell r="S210">
            <v>22987.767085374795</v>
          </cell>
          <cell r="T210">
            <v>4827431.0879287068</v>
          </cell>
          <cell r="U210">
            <v>22987.767085374795</v>
          </cell>
          <cell r="V210">
            <v>4827431.0879287068</v>
          </cell>
          <cell r="W210">
            <v>22987.767085374795</v>
          </cell>
          <cell r="X210">
            <v>4827431.0879287068</v>
          </cell>
          <cell r="Y210">
            <v>22987.767085374795</v>
          </cell>
          <cell r="Z210">
            <v>4827431.0879287068</v>
          </cell>
          <cell r="AA210">
            <v>22987.767085374795</v>
          </cell>
          <cell r="AB210">
            <v>4827431.0879287068</v>
          </cell>
          <cell r="AC210">
            <v>24903.414342489359</v>
          </cell>
        </row>
        <row r="211">
          <cell r="C211" t="str">
            <v>Gross Profit</v>
          </cell>
          <cell r="E211">
            <v>5965.8850403698598</v>
          </cell>
          <cell r="F211">
            <v>1252835.8584776688</v>
          </cell>
          <cell r="G211">
            <v>5965.8850403698598</v>
          </cell>
          <cell r="H211">
            <v>1252835.8584776688</v>
          </cell>
          <cell r="I211">
            <v>5965.8850403698598</v>
          </cell>
          <cell r="J211">
            <v>1252835.8584776688</v>
          </cell>
          <cell r="K211">
            <v>5965.8850403698598</v>
          </cell>
          <cell r="L211">
            <v>1252835.8584776688</v>
          </cell>
          <cell r="M211">
            <v>5965.8850403698598</v>
          </cell>
          <cell r="N211">
            <v>1252835.8584776688</v>
          </cell>
          <cell r="O211">
            <v>5965.8850403698598</v>
          </cell>
          <cell r="P211">
            <v>1252835.8584776688</v>
          </cell>
          <cell r="Q211">
            <v>9797.1795545989917</v>
          </cell>
          <cell r="R211">
            <v>2057407.7064657863</v>
          </cell>
          <cell r="S211">
            <v>9797.1795545989917</v>
          </cell>
          <cell r="T211">
            <v>2057407.7064657863</v>
          </cell>
          <cell r="U211">
            <v>9797.1795545989917</v>
          </cell>
          <cell r="V211">
            <v>2057407.7064657863</v>
          </cell>
          <cell r="W211">
            <v>9797.1795545989917</v>
          </cell>
          <cell r="X211">
            <v>2057407.7064657863</v>
          </cell>
          <cell r="Y211">
            <v>9797.1795545989917</v>
          </cell>
          <cell r="Z211">
            <v>2057407.7064657863</v>
          </cell>
          <cell r="AA211">
            <v>9797.1795545989917</v>
          </cell>
          <cell r="AB211">
            <v>2057407.7064657863</v>
          </cell>
          <cell r="AC211">
            <v>7881.5322974844858</v>
          </cell>
        </row>
        <row r="213">
          <cell r="C213" t="str">
            <v>Other Expenses</v>
          </cell>
        </row>
        <row r="214">
          <cell r="D214" t="str">
            <v>Selling Expenses</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row>
        <row r="215">
          <cell r="D215" t="str">
            <v>Administrative Expenses</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row>
        <row r="216">
          <cell r="D216" t="str">
            <v>Depreciation (Admin. &amp; Selling )</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row>
        <row r="217">
          <cell r="D217" t="str">
            <v>Financial Charges -Capital Exp.</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row>
        <row r="218">
          <cell r="D218" t="str">
            <v>Financial  Charges -Working Capital</v>
          </cell>
          <cell r="E218">
            <v>201.57918431275289</v>
          </cell>
          <cell r="F218">
            <v>42331.628705678108</v>
          </cell>
          <cell r="G218">
            <v>178.4251077933327</v>
          </cell>
          <cell r="H218">
            <v>37469.272636599868</v>
          </cell>
          <cell r="I218">
            <v>175.55668509273093</v>
          </cell>
          <cell r="J218">
            <v>36866.903869473492</v>
          </cell>
          <cell r="K218">
            <v>160.53201526974851</v>
          </cell>
          <cell r="L218">
            <v>33711.723206647184</v>
          </cell>
          <cell r="M218">
            <v>214.5866255466828</v>
          </cell>
          <cell r="N218">
            <v>45063.191364803388</v>
          </cell>
          <cell r="O218">
            <v>207.35917650875876</v>
          </cell>
          <cell r="P218">
            <v>43545.427066839344</v>
          </cell>
          <cell r="Q218">
            <v>157.4713934840606</v>
          </cell>
          <cell r="R218">
            <v>33068.992631652727</v>
          </cell>
          <cell r="S218">
            <v>198.17331480982742</v>
          </cell>
          <cell r="T218">
            <v>41616.396110063761</v>
          </cell>
          <cell r="U218">
            <v>184.65378229632779</v>
          </cell>
          <cell r="V218">
            <v>38777.294282228839</v>
          </cell>
          <cell r="W218">
            <v>192.32717619631876</v>
          </cell>
          <cell r="X218">
            <v>40388.70700122694</v>
          </cell>
          <cell r="Y218">
            <v>193.74054120384864</v>
          </cell>
          <cell r="Z218">
            <v>40685.513652808215</v>
          </cell>
          <cell r="AA218">
            <v>186.90086739142365</v>
          </cell>
          <cell r="AB218">
            <v>39249.182152198962</v>
          </cell>
          <cell r="AC218">
            <v>187.60882249215112</v>
          </cell>
        </row>
        <row r="219">
          <cell r="D219" t="str">
            <v>Other Expenses (Charity &amp; Donation)</v>
          </cell>
          <cell r="E219">
            <v>139.98554466163398</v>
          </cell>
          <cell r="F219">
            <v>29396.964378943136</v>
          </cell>
          <cell r="G219">
            <v>123.90632485648104</v>
          </cell>
          <cell r="H219">
            <v>26020.328219861018</v>
          </cell>
          <cell r="I219">
            <v>121.91436464772984</v>
          </cell>
          <cell r="J219">
            <v>25602.016576023267</v>
          </cell>
          <cell r="K219">
            <v>111.48056615954759</v>
          </cell>
          <cell r="L219">
            <v>23410.918893504993</v>
          </cell>
          <cell r="M219">
            <v>149.01848996297417</v>
          </cell>
          <cell r="N219">
            <v>31293.882892224578</v>
          </cell>
          <cell r="O219">
            <v>143.99942813108245</v>
          </cell>
          <cell r="P219">
            <v>30239.879907527316</v>
          </cell>
          <cell r="Q219">
            <v>109.35513436393099</v>
          </cell>
          <cell r="R219">
            <v>22964.578216425507</v>
          </cell>
          <cell r="S219">
            <v>137.6203575068246</v>
          </cell>
          <cell r="T219">
            <v>28900.275076433169</v>
          </cell>
          <cell r="U219">
            <v>128.23179326133877</v>
          </cell>
          <cell r="V219">
            <v>26928.676584881141</v>
          </cell>
          <cell r="W219">
            <v>133.56053902522137</v>
          </cell>
          <cell r="X219">
            <v>28047.713195296488</v>
          </cell>
          <cell r="Y219">
            <v>134.54204250267267</v>
          </cell>
          <cell r="Z219">
            <v>28253.828925561262</v>
          </cell>
          <cell r="AA219">
            <v>129.79226902182199</v>
          </cell>
          <cell r="AB219">
            <v>27256.376494582619</v>
          </cell>
          <cell r="AC219">
            <v>130.2839045084383</v>
          </cell>
        </row>
        <row r="220">
          <cell r="D220" t="str">
            <v>Other Expenses ( W.P.P.F.)</v>
          </cell>
          <cell r="E220">
            <v>-99.685419286180618</v>
          </cell>
          <cell r="F220">
            <v>-20933.938050097931</v>
          </cell>
          <cell r="G220">
            <v>-516.01336466537521</v>
          </cell>
          <cell r="H220">
            <v>-108362.8065797288</v>
          </cell>
          <cell r="I220">
            <v>429.23507108313538</v>
          </cell>
          <cell r="J220">
            <v>90139.364927458431</v>
          </cell>
          <cell r="K220">
            <v>335.74469975652045</v>
          </cell>
          <cell r="L220">
            <v>70506.386948869287</v>
          </cell>
          <cell r="M220">
            <v>-83.654529301236565</v>
          </cell>
          <cell r="N220">
            <v>-17567.451153259677</v>
          </cell>
          <cell r="O220">
            <v>-121.56749282883391</v>
          </cell>
          <cell r="P220">
            <v>-25529.173494055121</v>
          </cell>
          <cell r="Q220">
            <v>-311.31446684236766</v>
          </cell>
          <cell r="R220">
            <v>-65376.038036897211</v>
          </cell>
          <cell r="S220">
            <v>675.13296289914501</v>
          </cell>
          <cell r="T220">
            <v>141777.92220882044</v>
          </cell>
          <cell r="U220">
            <v>676.31298309356544</v>
          </cell>
          <cell r="V220">
            <v>142025.72644964873</v>
          </cell>
          <cell r="W220">
            <v>-120.78534224496495</v>
          </cell>
          <cell r="X220">
            <v>-25364.921871442639</v>
          </cell>
          <cell r="Y220">
            <v>218.37700984244069</v>
          </cell>
          <cell r="Z220">
            <v>45859.172066912543</v>
          </cell>
          <cell r="AA220">
            <v>604.68828019460864</v>
          </cell>
          <cell r="AB220">
            <v>126984.53884086781</v>
          </cell>
          <cell r="AC220">
            <v>140.53919930837139</v>
          </cell>
        </row>
        <row r="221">
          <cell r="D221" t="str">
            <v>Workers Welfare Fund</v>
          </cell>
          <cell r="E221">
            <v>-37.880459328748636</v>
          </cell>
          <cell r="F221">
            <v>-7954.8964590372134</v>
          </cell>
          <cell r="G221">
            <v>-196.08507857284258</v>
          </cell>
          <cell r="H221">
            <v>-41177.866500296943</v>
          </cell>
          <cell r="I221">
            <v>163.10932701159146</v>
          </cell>
          <cell r="J221">
            <v>34252.958672434208</v>
          </cell>
          <cell r="K221">
            <v>127.58298590747775</v>
          </cell>
          <cell r="L221">
            <v>26792.427040570328</v>
          </cell>
          <cell r="M221">
            <v>-31.788721134469881</v>
          </cell>
          <cell r="N221">
            <v>-6675.6314382386754</v>
          </cell>
          <cell r="O221">
            <v>-46.195647274956897</v>
          </cell>
          <cell r="P221">
            <v>-9701.085927740949</v>
          </cell>
          <cell r="Q221">
            <v>-118.29949740009971</v>
          </cell>
          <cell r="R221">
            <v>-24842.894454020938</v>
          </cell>
          <cell r="S221">
            <v>256.55052590167514</v>
          </cell>
          <cell r="T221">
            <v>53875.610439351782</v>
          </cell>
          <cell r="U221">
            <v>256.99893357555482</v>
          </cell>
          <cell r="V221">
            <v>53969.776050866509</v>
          </cell>
          <cell r="W221">
            <v>-45.898430053086649</v>
          </cell>
          <cell r="X221">
            <v>-9638.6703111481966</v>
          </cell>
          <cell r="Y221">
            <v>82.983263740127455</v>
          </cell>
          <cell r="Z221">
            <v>17426.485385426764</v>
          </cell>
          <cell r="AA221">
            <v>229.78154647395132</v>
          </cell>
          <cell r="AB221">
            <v>48254.124759529775</v>
          </cell>
          <cell r="AC221">
            <v>53.404895737181135</v>
          </cell>
        </row>
        <row r="222">
          <cell r="E222">
            <v>203.99885035945763</v>
          </cell>
          <cell r="F222">
            <v>42839.758575486099</v>
          </cell>
          <cell r="G222">
            <v>-409.76701058840405</v>
          </cell>
          <cell r="H222">
            <v>-86051.072223564857</v>
          </cell>
          <cell r="I222">
            <v>889.81544783518757</v>
          </cell>
          <cell r="J222">
            <v>186861.24404538941</v>
          </cell>
          <cell r="K222">
            <v>735.3402670932943</v>
          </cell>
          <cell r="L222">
            <v>154421.45608959178</v>
          </cell>
          <cell r="M222">
            <v>248.16186507395054</v>
          </cell>
          <cell r="N222">
            <v>52113.991665529611</v>
          </cell>
          <cell r="O222">
            <v>183.59546453605043</v>
          </cell>
          <cell r="P222">
            <v>38555.047552570584</v>
          </cell>
          <cell r="Q222">
            <v>-162.78743639447578</v>
          </cell>
          <cell r="R222">
            <v>-34185.361642839911</v>
          </cell>
          <cell r="S222">
            <v>1267.4771611174722</v>
          </cell>
          <cell r="T222">
            <v>266170.20383466914</v>
          </cell>
          <cell r="U222">
            <v>1246.1974922267868</v>
          </cell>
          <cell r="V222">
            <v>261701.47336762521</v>
          </cell>
          <cell r="W222">
            <v>159.20394292348851</v>
          </cell>
          <cell r="X222">
            <v>33432.828013932587</v>
          </cell>
          <cell r="Y222">
            <v>629.64285728908942</v>
          </cell>
          <cell r="Z222">
            <v>132225.00003070879</v>
          </cell>
          <cell r="AA222">
            <v>1151.1629630818056</v>
          </cell>
          <cell r="AB222">
            <v>241744.22224717916</v>
          </cell>
          <cell r="AC222">
            <v>511.83682204614189</v>
          </cell>
        </row>
        <row r="223">
          <cell r="D223" t="str">
            <v>Operating Profit</v>
          </cell>
          <cell r="E223">
            <v>5761.8861900104021</v>
          </cell>
          <cell r="F223">
            <v>1209996.0999021828</v>
          </cell>
          <cell r="G223">
            <v>6375.6520509582642</v>
          </cell>
          <cell r="H223">
            <v>1338886.9307012337</v>
          </cell>
          <cell r="I223">
            <v>5076.0695925346718</v>
          </cell>
          <cell r="J223">
            <v>1065974.6144322795</v>
          </cell>
          <cell r="K223">
            <v>5230.5447732765651</v>
          </cell>
          <cell r="L223">
            <v>1098414.402388077</v>
          </cell>
          <cell r="M223">
            <v>5717.7231752959096</v>
          </cell>
          <cell r="N223">
            <v>1200721.8668121393</v>
          </cell>
          <cell r="O223">
            <v>5782.2895758338091</v>
          </cell>
          <cell r="P223">
            <v>1214280.8109250981</v>
          </cell>
          <cell r="Q223">
            <v>9959.9669909934673</v>
          </cell>
          <cell r="R223">
            <v>2091593.0681086262</v>
          </cell>
          <cell r="S223">
            <v>8529.7023934815188</v>
          </cell>
          <cell r="T223">
            <v>1791237.5026311171</v>
          </cell>
          <cell r="U223">
            <v>8550.9820623722044</v>
          </cell>
          <cell r="V223">
            <v>1795706.2330981612</v>
          </cell>
          <cell r="W223">
            <v>9637.9756116755034</v>
          </cell>
          <cell r="X223">
            <v>2023974.8784518538</v>
          </cell>
          <cell r="Y223">
            <v>9167.5366973099026</v>
          </cell>
          <cell r="Z223">
            <v>1925182.7064350776</v>
          </cell>
          <cell r="AA223">
            <v>8646.0165915171856</v>
          </cell>
          <cell r="AB223">
            <v>1815663.4842186072</v>
          </cell>
          <cell r="AC223">
            <v>7369.6954754383441</v>
          </cell>
        </row>
        <row r="225">
          <cell r="C225" t="str">
            <v>Other Income</v>
          </cell>
        </row>
        <row r="226">
          <cell r="D226" t="str">
            <v>H.D</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row>
        <row r="227">
          <cell r="D227" t="str">
            <v>Others</v>
          </cell>
          <cell r="E227">
            <v>3111.1111111111113</v>
          </cell>
          <cell r="F227">
            <v>653333.33333333337</v>
          </cell>
          <cell r="G227">
            <v>3111.1111111111113</v>
          </cell>
          <cell r="H227">
            <v>653333.33333333337</v>
          </cell>
          <cell r="I227">
            <v>3111.1111111111113</v>
          </cell>
          <cell r="J227">
            <v>653333.33333333337</v>
          </cell>
          <cell r="K227">
            <v>3111.1111111111113</v>
          </cell>
          <cell r="L227">
            <v>653333.33333333337</v>
          </cell>
          <cell r="M227">
            <v>3111.1111111111113</v>
          </cell>
          <cell r="N227">
            <v>653333.33333333337</v>
          </cell>
          <cell r="O227">
            <v>3111.1111111111113</v>
          </cell>
          <cell r="P227">
            <v>653333.33333333337</v>
          </cell>
          <cell r="Q227">
            <v>2666.666666666667</v>
          </cell>
          <cell r="R227">
            <v>560000.00000000012</v>
          </cell>
          <cell r="S227">
            <v>2666.666666666667</v>
          </cell>
          <cell r="T227">
            <v>560000.00000000012</v>
          </cell>
          <cell r="U227">
            <v>2666.666666666667</v>
          </cell>
          <cell r="V227">
            <v>560000.00000000012</v>
          </cell>
          <cell r="W227">
            <v>2666.666666666667</v>
          </cell>
          <cell r="X227">
            <v>560000.00000000012</v>
          </cell>
          <cell r="Y227">
            <v>2666.666666666667</v>
          </cell>
          <cell r="Z227">
            <v>560000.00000000012</v>
          </cell>
          <cell r="AA227">
            <v>2666.666666666667</v>
          </cell>
          <cell r="AB227">
            <v>560000.00000000012</v>
          </cell>
          <cell r="AC227">
            <v>2888.8888888888891</v>
          </cell>
        </row>
        <row r="228">
          <cell r="E228">
            <v>3111.1111111111113</v>
          </cell>
          <cell r="F228">
            <v>653333.33333333337</v>
          </cell>
          <cell r="G228">
            <v>3111.1111111111113</v>
          </cell>
          <cell r="H228">
            <v>653333.33333333337</v>
          </cell>
          <cell r="I228">
            <v>3111.1111111111113</v>
          </cell>
          <cell r="J228">
            <v>653333.33333333337</v>
          </cell>
          <cell r="K228">
            <v>3111.1111111111113</v>
          </cell>
          <cell r="L228">
            <v>653333.33333333337</v>
          </cell>
          <cell r="M228">
            <v>3111.1111111111113</v>
          </cell>
          <cell r="N228">
            <v>653333.33333333337</v>
          </cell>
          <cell r="O228">
            <v>3111.1111111111113</v>
          </cell>
          <cell r="P228">
            <v>653333.33333333337</v>
          </cell>
          <cell r="Q228">
            <v>2666.666666666667</v>
          </cell>
          <cell r="R228">
            <v>560000.00000000012</v>
          </cell>
          <cell r="S228">
            <v>2666.666666666667</v>
          </cell>
          <cell r="T228">
            <v>560000.00000000012</v>
          </cell>
          <cell r="U228">
            <v>2666.666666666667</v>
          </cell>
          <cell r="V228">
            <v>560000.00000000012</v>
          </cell>
          <cell r="W228">
            <v>2666.666666666667</v>
          </cell>
          <cell r="X228">
            <v>560000.00000000012</v>
          </cell>
          <cell r="Y228">
            <v>2666.666666666667</v>
          </cell>
          <cell r="Z228">
            <v>560000.00000000012</v>
          </cell>
          <cell r="AA228">
            <v>2666.666666666667</v>
          </cell>
          <cell r="AB228">
            <v>560000.00000000012</v>
          </cell>
          <cell r="AC228">
            <v>2888.8888888888891</v>
          </cell>
        </row>
        <row r="230">
          <cell r="C230" t="str">
            <v>Profit before tax</v>
          </cell>
          <cell r="E230">
            <v>8872.9973011215134</v>
          </cell>
          <cell r="F230">
            <v>1863329.4332355163</v>
          </cell>
          <cell r="G230">
            <v>9486.7631620693755</v>
          </cell>
          <cell r="H230">
            <v>1992220.2640345669</v>
          </cell>
          <cell r="I230">
            <v>8187.1807036457831</v>
          </cell>
          <cell r="J230">
            <v>1719307.947765613</v>
          </cell>
          <cell r="K230">
            <v>8341.6558843876774</v>
          </cell>
          <cell r="L230">
            <v>1751747.7357214103</v>
          </cell>
          <cell r="M230">
            <v>8828.8342864070219</v>
          </cell>
          <cell r="N230">
            <v>1854055.2001454728</v>
          </cell>
          <cell r="O230">
            <v>8893.4006869449204</v>
          </cell>
          <cell r="P230">
            <v>1867614.1442584316</v>
          </cell>
          <cell r="Q230">
            <v>12626.633657660135</v>
          </cell>
          <cell r="R230">
            <v>2651593.0681086262</v>
          </cell>
          <cell r="S230">
            <v>11196.369060148187</v>
          </cell>
          <cell r="T230">
            <v>2351237.5026311171</v>
          </cell>
          <cell r="U230">
            <v>11217.648729038872</v>
          </cell>
          <cell r="V230">
            <v>2355706.2330981614</v>
          </cell>
          <cell r="W230">
            <v>12304.642278342169</v>
          </cell>
          <cell r="X230">
            <v>2583974.878451854</v>
          </cell>
          <cell r="Y230">
            <v>11834.203363976569</v>
          </cell>
          <cell r="Z230">
            <v>2485182.7064350778</v>
          </cell>
          <cell r="AA230">
            <v>11312.683258183853</v>
          </cell>
          <cell r="AB230">
            <v>2375663.4842186072</v>
          </cell>
          <cell r="AC230">
            <v>10258.584364327233</v>
          </cell>
        </row>
        <row r="232">
          <cell r="C232" t="str">
            <v>Taxation</v>
          </cell>
        </row>
        <row r="233">
          <cell r="D233" t="str">
            <v>Current</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row>
        <row r="234">
          <cell r="D234" t="str">
            <v>Deferred</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row>
        <row r="235">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row>
        <row r="237">
          <cell r="C237" t="str">
            <v>Net Profit after taxation</v>
          </cell>
          <cell r="E237">
            <v>8872.9973011215134</v>
          </cell>
          <cell r="F237">
            <v>1863329.4332355163</v>
          </cell>
          <cell r="G237">
            <v>9486.7631620693755</v>
          </cell>
          <cell r="H237">
            <v>1992220.2640345669</v>
          </cell>
          <cell r="I237">
            <v>8187.1807036457831</v>
          </cell>
          <cell r="J237">
            <v>1719307.947765613</v>
          </cell>
          <cell r="K237">
            <v>8341.6558843876774</v>
          </cell>
          <cell r="L237">
            <v>1751747.7357214103</v>
          </cell>
          <cell r="M237">
            <v>8828.8342864070219</v>
          </cell>
          <cell r="N237">
            <v>1854055.2001454728</v>
          </cell>
          <cell r="O237">
            <v>8893.4006869449204</v>
          </cell>
          <cell r="P237">
            <v>1867614.1442584316</v>
          </cell>
          <cell r="Q237">
            <v>12626.633657660135</v>
          </cell>
          <cell r="R237">
            <v>2651593.0681086262</v>
          </cell>
          <cell r="S237">
            <v>11196.369060148187</v>
          </cell>
          <cell r="T237">
            <v>2351237.5026311171</v>
          </cell>
          <cell r="U237">
            <v>11217.648729038872</v>
          </cell>
          <cell r="V237">
            <v>2355706.2330981614</v>
          </cell>
          <cell r="W237">
            <v>12304.642278342169</v>
          </cell>
          <cell r="X237">
            <v>2583974.878451854</v>
          </cell>
          <cell r="Y237">
            <v>11834.203363976569</v>
          </cell>
          <cell r="Z237">
            <v>2485182.7064350778</v>
          </cell>
          <cell r="AA237">
            <v>11312.683258183853</v>
          </cell>
          <cell r="AB237">
            <v>2375663.4842186072</v>
          </cell>
          <cell r="AC237">
            <v>10258.584364327233</v>
          </cell>
        </row>
        <row r="241">
          <cell r="D241" t="str">
            <v>CKD Cost</v>
          </cell>
          <cell r="F241">
            <v>55621672.529746994</v>
          </cell>
          <cell r="H241">
            <v>55621672.529746994</v>
          </cell>
          <cell r="J241">
            <v>55621672.529746994</v>
          </cell>
          <cell r="L241">
            <v>55621672.529746994</v>
          </cell>
          <cell r="N241">
            <v>55621672.529746994</v>
          </cell>
          <cell r="P241">
            <v>55621672.529746994</v>
          </cell>
          <cell r="R241">
            <v>58402756.156234346</v>
          </cell>
          <cell r="T241">
            <v>58402756.156234346</v>
          </cell>
          <cell r="V241">
            <v>58402756.156234346</v>
          </cell>
          <cell r="X241">
            <v>58402756.156234346</v>
          </cell>
          <cell r="Z241">
            <v>58402756.156234346</v>
          </cell>
          <cell r="AB241">
            <v>58402756.156234346</v>
          </cell>
          <cell r="AC241">
            <v>684146572.11588812</v>
          </cell>
          <cell r="AD241" t="e">
            <v>#REF!</v>
          </cell>
        </row>
        <row r="242">
          <cell r="D242" t="str">
            <v>Vendor parts</v>
          </cell>
          <cell r="F242">
            <v>27750870</v>
          </cell>
          <cell r="H242">
            <v>27750870</v>
          </cell>
          <cell r="J242">
            <v>27750870</v>
          </cell>
          <cell r="L242">
            <v>27750870</v>
          </cell>
          <cell r="N242">
            <v>27750870</v>
          </cell>
          <cell r="P242">
            <v>27750870</v>
          </cell>
          <cell r="R242">
            <v>29134335</v>
          </cell>
          <cell r="T242">
            <v>29134335</v>
          </cell>
          <cell r="V242">
            <v>29134335</v>
          </cell>
          <cell r="X242">
            <v>29134335</v>
          </cell>
          <cell r="Z242">
            <v>29134335</v>
          </cell>
          <cell r="AB242">
            <v>29134335</v>
          </cell>
          <cell r="AC242">
            <v>341311230</v>
          </cell>
          <cell r="AD242" t="e">
            <v>#REF!</v>
          </cell>
        </row>
        <row r="243">
          <cell r="D243" t="str">
            <v>Nummi Parts</v>
          </cell>
          <cell r="F243">
            <v>0</v>
          </cell>
          <cell r="H243">
            <v>0</v>
          </cell>
          <cell r="J243">
            <v>0</v>
          </cell>
          <cell r="L243">
            <v>0</v>
          </cell>
          <cell r="N243">
            <v>0</v>
          </cell>
          <cell r="P243">
            <v>0</v>
          </cell>
          <cell r="R243">
            <v>0</v>
          </cell>
          <cell r="T243">
            <v>0</v>
          </cell>
          <cell r="V243">
            <v>0</v>
          </cell>
          <cell r="X243">
            <v>0</v>
          </cell>
          <cell r="Z243">
            <v>0</v>
          </cell>
          <cell r="AB243">
            <v>0</v>
          </cell>
          <cell r="AC243">
            <v>0</v>
          </cell>
          <cell r="AD243" t="e">
            <v>#REF!</v>
          </cell>
        </row>
        <row r="244">
          <cell r="D244" t="str">
            <v>Paints &amp; Chemicals</v>
          </cell>
          <cell r="F244">
            <v>1732050</v>
          </cell>
          <cell r="H244">
            <v>1732050</v>
          </cell>
          <cell r="J244">
            <v>1732050</v>
          </cell>
          <cell r="L244">
            <v>1732050</v>
          </cell>
          <cell r="N244">
            <v>1732050</v>
          </cell>
          <cell r="P244">
            <v>1732050</v>
          </cell>
          <cell r="R244">
            <v>1782165</v>
          </cell>
          <cell r="T244">
            <v>1782165</v>
          </cell>
          <cell r="V244">
            <v>1782165</v>
          </cell>
          <cell r="X244">
            <v>1782165</v>
          </cell>
          <cell r="Z244">
            <v>1782165</v>
          </cell>
          <cell r="AB244">
            <v>1782165</v>
          </cell>
          <cell r="AC244">
            <v>21085290</v>
          </cell>
          <cell r="AD244" t="e">
            <v>#REF!</v>
          </cell>
        </row>
        <row r="245">
          <cell r="D245" t="str">
            <v>Consumables</v>
          </cell>
          <cell r="F245">
            <v>1003380</v>
          </cell>
          <cell r="H245">
            <v>1003380</v>
          </cell>
          <cell r="J245">
            <v>1003380</v>
          </cell>
          <cell r="L245">
            <v>1003380</v>
          </cell>
          <cell r="N245">
            <v>1003380</v>
          </cell>
          <cell r="P245">
            <v>1003380</v>
          </cell>
          <cell r="R245">
            <v>1052940</v>
          </cell>
          <cell r="T245">
            <v>1052940</v>
          </cell>
          <cell r="V245">
            <v>1052940</v>
          </cell>
          <cell r="X245">
            <v>1052940</v>
          </cell>
          <cell r="Z245">
            <v>1052940</v>
          </cell>
          <cell r="AB245">
            <v>1052940</v>
          </cell>
          <cell r="AC245">
            <v>12337920</v>
          </cell>
          <cell r="AD245" t="e">
            <v>#REF!</v>
          </cell>
        </row>
        <row r="246">
          <cell r="D246" t="str">
            <v>KD Parts</v>
          </cell>
          <cell r="F246">
            <v>0</v>
          </cell>
          <cell r="H246">
            <v>0</v>
          </cell>
          <cell r="J246">
            <v>0</v>
          </cell>
          <cell r="L246">
            <v>0</v>
          </cell>
          <cell r="N246">
            <v>0</v>
          </cell>
          <cell r="P246">
            <v>0</v>
          </cell>
          <cell r="R246">
            <v>0</v>
          </cell>
          <cell r="T246">
            <v>0</v>
          </cell>
          <cell r="V246">
            <v>0</v>
          </cell>
          <cell r="X246">
            <v>0</v>
          </cell>
          <cell r="Z246">
            <v>0</v>
          </cell>
          <cell r="AB246">
            <v>0</v>
          </cell>
          <cell r="AC246">
            <v>0</v>
          </cell>
          <cell r="AD246" t="e">
            <v>#REF!</v>
          </cell>
        </row>
        <row r="247">
          <cell r="D247" t="str">
            <v>Spare parts</v>
          </cell>
          <cell r="F247">
            <v>12150</v>
          </cell>
          <cell r="H247">
            <v>12150</v>
          </cell>
          <cell r="J247">
            <v>12150</v>
          </cell>
          <cell r="L247">
            <v>12150</v>
          </cell>
          <cell r="N247">
            <v>12150</v>
          </cell>
          <cell r="P247">
            <v>12150</v>
          </cell>
          <cell r="R247">
            <v>12810</v>
          </cell>
          <cell r="T247">
            <v>12810</v>
          </cell>
          <cell r="V247">
            <v>12810</v>
          </cell>
          <cell r="X247">
            <v>12810</v>
          </cell>
          <cell r="Z247">
            <v>12810</v>
          </cell>
          <cell r="AB247">
            <v>12810</v>
          </cell>
          <cell r="AC247">
            <v>149760</v>
          </cell>
          <cell r="AD247" t="e">
            <v>#REF!</v>
          </cell>
        </row>
        <row r="248">
          <cell r="D248" t="str">
            <v>Utilities</v>
          </cell>
          <cell r="F248">
            <v>1271910</v>
          </cell>
          <cell r="H248">
            <v>1271910</v>
          </cell>
          <cell r="J248">
            <v>1271910</v>
          </cell>
          <cell r="L248">
            <v>1271910</v>
          </cell>
          <cell r="N248">
            <v>1271910</v>
          </cell>
          <cell r="P248">
            <v>1271910</v>
          </cell>
          <cell r="R248">
            <v>1330035</v>
          </cell>
          <cell r="T248">
            <v>1330035</v>
          </cell>
          <cell r="V248">
            <v>1330035</v>
          </cell>
          <cell r="X248">
            <v>1330035</v>
          </cell>
          <cell r="Z248">
            <v>1330035</v>
          </cell>
          <cell r="AB248">
            <v>1330035</v>
          </cell>
          <cell r="AC248">
            <v>15611670</v>
          </cell>
        </row>
        <row r="249">
          <cell r="D249" t="str">
            <v>Royalties</v>
          </cell>
          <cell r="F249">
            <v>612510</v>
          </cell>
          <cell r="H249">
            <v>612510</v>
          </cell>
          <cell r="J249">
            <v>612510</v>
          </cell>
          <cell r="L249">
            <v>612510</v>
          </cell>
          <cell r="N249">
            <v>612510</v>
          </cell>
          <cell r="P249">
            <v>612510</v>
          </cell>
          <cell r="R249">
            <v>640920</v>
          </cell>
          <cell r="T249">
            <v>640920</v>
          </cell>
          <cell r="V249">
            <v>640920</v>
          </cell>
          <cell r="X249">
            <v>640920</v>
          </cell>
          <cell r="Z249">
            <v>640920</v>
          </cell>
          <cell r="AB249">
            <v>640920</v>
          </cell>
          <cell r="AC249">
            <v>7520580</v>
          </cell>
        </row>
        <row r="251">
          <cell r="F251">
            <v>88004542.529746994</v>
          </cell>
          <cell r="H251">
            <v>88004542.529746994</v>
          </cell>
          <cell r="J251">
            <v>88004542.529746994</v>
          </cell>
          <cell r="L251">
            <v>88004542.529746994</v>
          </cell>
          <cell r="N251">
            <v>88004542.529746994</v>
          </cell>
          <cell r="P251">
            <v>88004542.529746994</v>
          </cell>
          <cell r="R251">
            <v>92355961.156234354</v>
          </cell>
          <cell r="T251">
            <v>92355961.156234354</v>
          </cell>
          <cell r="V251">
            <v>92355961.156234354</v>
          </cell>
          <cell r="X251">
            <v>92355961.156234354</v>
          </cell>
          <cell r="Z251">
            <v>92355961.156234354</v>
          </cell>
          <cell r="AB251">
            <v>92355961.156234354</v>
          </cell>
          <cell r="AC251">
            <v>1059030772.1158881</v>
          </cell>
        </row>
        <row r="252">
          <cell r="F252">
            <v>-1744257.5881870389</v>
          </cell>
          <cell r="H252">
            <v>-1744257.5881870389</v>
          </cell>
          <cell r="J252">
            <v>-1744257.5881870389</v>
          </cell>
          <cell r="L252">
            <v>-1744257.5881870389</v>
          </cell>
          <cell r="N252">
            <v>-2093109.1058244407</v>
          </cell>
          <cell r="P252">
            <v>-2093109.1058244407</v>
          </cell>
          <cell r="R252">
            <v>-14206817.26956974</v>
          </cell>
          <cell r="T252">
            <v>-14206817.26956974</v>
          </cell>
          <cell r="V252">
            <v>-14206817.26956974</v>
          </cell>
          <cell r="X252">
            <v>-14206817.26956974</v>
          </cell>
          <cell r="Z252">
            <v>-14206817.26956974</v>
          </cell>
          <cell r="AB252">
            <v>-14206817.26956974</v>
          </cell>
          <cell r="AC252">
            <v>-119536402.18181562</v>
          </cell>
        </row>
      </sheetData>
      <sheetData sheetId="12">
        <row r="31">
          <cell r="C31" t="str">
            <v>Administrative Expenses</v>
          </cell>
          <cell r="D31">
            <v>10721372.916666664</v>
          </cell>
          <cell r="E31">
            <v>10721372.916666666</v>
          </cell>
          <cell r="F31">
            <v>10721372.916666664</v>
          </cell>
          <cell r="G31">
            <v>10721372.916666666</v>
          </cell>
          <cell r="H31">
            <v>10721372.916666664</v>
          </cell>
          <cell r="I31">
            <v>10721372.916666664</v>
          </cell>
          <cell r="J31">
            <v>10721372.916666664</v>
          </cell>
          <cell r="K31">
            <v>10721372.916666662</v>
          </cell>
          <cell r="L31">
            <v>10721372.916666664</v>
          </cell>
          <cell r="M31">
            <v>10721372.916666664</v>
          </cell>
          <cell r="N31">
            <v>10721372.916666664</v>
          </cell>
          <cell r="O31">
            <v>10721372.916666664</v>
          </cell>
          <cell r="P31">
            <v>128656474.99999994</v>
          </cell>
          <cell r="Q31">
            <v>128656474.99999996</v>
          </cell>
          <cell r="R31">
            <v>96492356.24999997</v>
          </cell>
          <cell r="S31">
            <v>0</v>
          </cell>
          <cell r="T31">
            <v>1.0167250052835973E-2</v>
          </cell>
        </row>
        <row r="32">
          <cell r="C32" t="str">
            <v>Depreciation (Admin. &amp; Selling )</v>
          </cell>
          <cell r="D32">
            <v>3015166.666666667</v>
          </cell>
          <cell r="E32">
            <v>3015166.666666667</v>
          </cell>
          <cell r="F32">
            <v>3015166.666666666</v>
          </cell>
          <cell r="G32">
            <v>3015166.666666667</v>
          </cell>
          <cell r="H32">
            <v>3015166.6666666665</v>
          </cell>
          <cell r="I32">
            <v>3015166.6666666665</v>
          </cell>
          <cell r="J32">
            <v>3015166.666666666</v>
          </cell>
          <cell r="K32">
            <v>3015166.6666666665</v>
          </cell>
          <cell r="L32">
            <v>3015166.666666667</v>
          </cell>
          <cell r="M32">
            <v>3015166.6666666665</v>
          </cell>
          <cell r="N32">
            <v>3015166.666666667</v>
          </cell>
          <cell r="O32">
            <v>3015166.6666666665</v>
          </cell>
          <cell r="P32">
            <v>36182000</v>
          </cell>
          <cell r="Q32">
            <v>36182000.000000007</v>
          </cell>
          <cell r="R32">
            <v>27136499.999999996</v>
          </cell>
          <cell r="S32">
            <v>0</v>
          </cell>
          <cell r="T32">
            <v>2.859330954090817E-3</v>
          </cell>
        </row>
        <row r="33">
          <cell r="C33" t="str">
            <v>Financial Charges -Capital Exp.</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C34" t="str">
            <v>Financial  Charges -Working Capital</v>
          </cell>
          <cell r="D34">
            <v>600000</v>
          </cell>
          <cell r="E34">
            <v>600000.00000000012</v>
          </cell>
          <cell r="F34">
            <v>600000</v>
          </cell>
          <cell r="G34">
            <v>600000</v>
          </cell>
          <cell r="H34">
            <v>600000</v>
          </cell>
          <cell r="I34">
            <v>600000</v>
          </cell>
          <cell r="J34">
            <v>599999.99999999988</v>
          </cell>
          <cell r="K34">
            <v>600000</v>
          </cell>
          <cell r="L34">
            <v>599999.99999999988</v>
          </cell>
          <cell r="M34">
            <v>599999.99999999977</v>
          </cell>
          <cell r="N34">
            <v>600000.00000000012</v>
          </cell>
          <cell r="O34">
            <v>599999.99999999988</v>
          </cell>
          <cell r="P34">
            <v>7200000</v>
          </cell>
          <cell r="Q34">
            <v>7200000.0000000009</v>
          </cell>
          <cell r="R34">
            <v>5400000</v>
          </cell>
          <cell r="S34">
            <v>0</v>
          </cell>
          <cell r="T34">
            <v>5.6898963212243328E-4</v>
          </cell>
        </row>
        <row r="35">
          <cell r="C35" t="str">
            <v>Charity &amp; Donation</v>
          </cell>
          <cell r="D35">
            <v>416666.66666666674</v>
          </cell>
          <cell r="E35">
            <v>416666.66666666674</v>
          </cell>
          <cell r="F35">
            <v>416666.66666666663</v>
          </cell>
          <cell r="G35">
            <v>416666.66666666674</v>
          </cell>
          <cell r="H35">
            <v>416666.66666666674</v>
          </cell>
          <cell r="I35">
            <v>416666.66666666674</v>
          </cell>
          <cell r="J35">
            <v>416666.66666666669</v>
          </cell>
          <cell r="K35">
            <v>416666.66666666669</v>
          </cell>
          <cell r="L35">
            <v>416666.66666666674</v>
          </cell>
          <cell r="M35">
            <v>416666.66666666669</v>
          </cell>
          <cell r="N35">
            <v>416666.66666666669</v>
          </cell>
          <cell r="O35">
            <v>416666.66666666663</v>
          </cell>
          <cell r="P35">
            <v>5000000</v>
          </cell>
          <cell r="Q35">
            <v>5000000</v>
          </cell>
          <cell r="R35">
            <v>3750000</v>
          </cell>
          <cell r="S35">
            <v>0</v>
          </cell>
          <cell r="T35">
            <v>3.95131688973912E-4</v>
          </cell>
        </row>
        <row r="36">
          <cell r="C36" t="str">
            <v>W.P.P.F.</v>
          </cell>
          <cell r="D36">
            <v>3559868.9292300735</v>
          </cell>
          <cell r="E36">
            <v>3767707.5929493941</v>
          </cell>
          <cell r="F36">
            <v>3677909.3910089652</v>
          </cell>
          <cell r="G36">
            <v>4171651.4457984064</v>
          </cell>
          <cell r="H36">
            <v>2841065.1533499868</v>
          </cell>
          <cell r="I36">
            <v>3207703.4925322449</v>
          </cell>
          <cell r="J36">
            <v>4335966.3675106233</v>
          </cell>
          <cell r="K36">
            <v>3064995.3006430091</v>
          </cell>
          <cell r="L36">
            <v>3508339.016590822</v>
          </cell>
          <cell r="M36">
            <v>3361367.686896902</v>
          </cell>
          <cell r="N36">
            <v>3065663.6406980813</v>
          </cell>
          <cell r="O36">
            <v>3875710.4839301649</v>
          </cell>
          <cell r="P36">
            <v>42437948.50113868</v>
          </cell>
          <cell r="Q36">
            <v>42437948.501138672</v>
          </cell>
          <cell r="R36">
            <v>32135206.689613532</v>
          </cell>
          <cell r="S36">
            <v>0</v>
          </cell>
          <cell r="T36">
            <v>3.3537156535685649E-3</v>
          </cell>
        </row>
        <row r="37">
          <cell r="C37" t="str">
            <v>W.W.F</v>
          </cell>
          <cell r="D37">
            <v>1352750.193107428</v>
          </cell>
          <cell r="E37">
            <v>1431728.8853207699</v>
          </cell>
          <cell r="F37">
            <v>1397605.568583407</v>
          </cell>
          <cell r="G37">
            <v>1585227.5494033948</v>
          </cell>
          <cell r="H37">
            <v>1079604.7582729952</v>
          </cell>
          <cell r="I37">
            <v>1218927.3271622532</v>
          </cell>
          <cell r="J37">
            <v>1647667.2196540369</v>
          </cell>
          <cell r="K37">
            <v>1164698.2142443438</v>
          </cell>
          <cell r="L37">
            <v>1333168.8263045123</v>
          </cell>
          <cell r="M37">
            <v>1277319.7210208229</v>
          </cell>
          <cell r="N37">
            <v>1164952.183465271</v>
          </cell>
          <cell r="O37">
            <v>1472769.9838934625</v>
          </cell>
          <cell r="P37">
            <v>16126420.430432696</v>
          </cell>
          <cell r="Q37">
            <v>16126420.430432698</v>
          </cell>
          <cell r="R37">
            <v>12211378.542053141</v>
          </cell>
          <cell r="S37">
            <v>0</v>
          </cell>
          <cell r="T37">
            <v>1.2744119483560545E-3</v>
          </cell>
        </row>
        <row r="38">
          <cell r="D38">
            <v>29080175.705670834</v>
          </cell>
          <cell r="E38">
            <v>32216993.061603501</v>
          </cell>
          <cell r="F38">
            <v>34243071.542925708</v>
          </cell>
          <cell r="G38">
            <v>35883185.578535132</v>
          </cell>
          <cell r="H38">
            <v>34745726.494956322</v>
          </cell>
          <cell r="I38">
            <v>28807937.403027836</v>
          </cell>
          <cell r="J38">
            <v>33991190.170497991</v>
          </cell>
          <cell r="K38">
            <v>29257250.09822068</v>
          </cell>
          <cell r="L38">
            <v>31019064.426228669</v>
          </cell>
          <cell r="M38">
            <v>31091243.991251055</v>
          </cell>
          <cell r="N38">
            <v>36558172.407496691</v>
          </cell>
          <cell r="O38">
            <v>27101037.05115696</v>
          </cell>
          <cell r="P38">
            <v>383995047.9315713</v>
          </cell>
          <cell r="Q38">
            <v>383995047.9315713</v>
          </cell>
          <cell r="R38">
            <v>289244594.48166662</v>
          </cell>
          <cell r="S38">
            <v>0</v>
          </cell>
          <cell r="T38">
            <v>3.0345722369364014E-2</v>
          </cell>
        </row>
        <row r="39">
          <cell r="R39">
            <v>0</v>
          </cell>
        </row>
        <row r="40">
          <cell r="B40" t="str">
            <v>Operating  Profit</v>
          </cell>
          <cell r="D40">
            <v>47080764.79559736</v>
          </cell>
          <cell r="E40">
            <v>51060120.714051098</v>
          </cell>
          <cell r="F40">
            <v>49308046.193920426</v>
          </cell>
          <cell r="G40">
            <v>59484035.254099481</v>
          </cell>
          <cell r="H40">
            <v>34645998.488710143</v>
          </cell>
          <cell r="I40">
            <v>41549456.364283785</v>
          </cell>
          <cell r="J40">
            <v>69522267.096381009</v>
          </cell>
          <cell r="K40">
            <v>47928737.831306055</v>
          </cell>
          <cell r="L40">
            <v>56088529.822254434</v>
          </cell>
          <cell r="M40">
            <v>53494071.663353667</v>
          </cell>
          <cell r="N40">
            <v>47941182.323131606</v>
          </cell>
          <cell r="O40">
            <v>62991102.544113003</v>
          </cell>
          <cell r="P40">
            <v>621094313.09120202</v>
          </cell>
          <cell r="R40">
            <v>456667956.56060368</v>
          </cell>
          <cell r="T40">
            <v>4.9082808988763674E-2</v>
          </cell>
        </row>
        <row r="42">
          <cell r="B42" t="str">
            <v>Other Income</v>
          </cell>
          <cell r="R42">
            <v>0</v>
          </cell>
        </row>
        <row r="43">
          <cell r="C43" t="str">
            <v>Commission on H.D.</v>
          </cell>
          <cell r="D43">
            <v>537328</v>
          </cell>
          <cell r="E43">
            <v>427928</v>
          </cell>
          <cell r="F43">
            <v>507960</v>
          </cell>
          <cell r="G43">
            <v>9525448</v>
          </cell>
          <cell r="H43">
            <v>9587968</v>
          </cell>
          <cell r="I43">
            <v>9511316</v>
          </cell>
          <cell r="J43">
            <v>2546760</v>
          </cell>
          <cell r="K43">
            <v>474808</v>
          </cell>
          <cell r="L43">
            <v>570075.99999999988</v>
          </cell>
          <cell r="M43">
            <v>427927.99999999994</v>
          </cell>
          <cell r="N43">
            <v>474808</v>
          </cell>
          <cell r="O43">
            <v>507960</v>
          </cell>
          <cell r="P43">
            <v>35100288</v>
          </cell>
          <cell r="R43">
            <v>33689592</v>
          </cell>
          <cell r="T43">
            <v>2.7738472161821471E-3</v>
          </cell>
        </row>
        <row r="44">
          <cell r="C44" t="str">
            <v>Other Income</v>
          </cell>
          <cell r="D44">
            <v>17333333.333333332</v>
          </cell>
          <cell r="E44">
            <v>17333333.333333332</v>
          </cell>
          <cell r="F44">
            <v>17333333.333333336</v>
          </cell>
          <cell r="G44">
            <v>7333333.333333333</v>
          </cell>
          <cell r="H44">
            <v>7333333.333333333</v>
          </cell>
          <cell r="I44">
            <v>7333333.333333333</v>
          </cell>
          <cell r="J44">
            <v>7333333.333333334</v>
          </cell>
          <cell r="K44">
            <v>7333333.333333334</v>
          </cell>
          <cell r="L44">
            <v>7333333.3333333349</v>
          </cell>
          <cell r="M44">
            <v>7333333.333333333</v>
          </cell>
          <cell r="N44">
            <v>7333333.333333334</v>
          </cell>
          <cell r="O44">
            <v>7333333.3333333349</v>
          </cell>
          <cell r="P44">
            <v>117999999.99999997</v>
          </cell>
          <cell r="R44">
            <v>95999999.999999985</v>
          </cell>
          <cell r="T44">
            <v>9.325107859784321E-3</v>
          </cell>
        </row>
        <row r="45">
          <cell r="D45">
            <v>17870661.333333332</v>
          </cell>
          <cell r="E45">
            <v>17761261.333333332</v>
          </cell>
          <cell r="F45">
            <v>17841293.333333336</v>
          </cell>
          <cell r="G45">
            <v>16858781.333333332</v>
          </cell>
          <cell r="H45">
            <v>16921301.333333332</v>
          </cell>
          <cell r="I45">
            <v>16844649.333333332</v>
          </cell>
          <cell r="J45">
            <v>9880093.333333334</v>
          </cell>
          <cell r="K45">
            <v>7808141.333333334</v>
          </cell>
          <cell r="L45">
            <v>7903409.3333333349</v>
          </cell>
          <cell r="M45">
            <v>7761261.333333333</v>
          </cell>
          <cell r="N45">
            <v>7808141.333333334</v>
          </cell>
          <cell r="O45">
            <v>7841293.3333333349</v>
          </cell>
          <cell r="P45">
            <v>153100288</v>
          </cell>
          <cell r="R45">
            <v>129689591.99999999</v>
          </cell>
          <cell r="T45">
            <v>1.2098955075966471E-2</v>
          </cell>
        </row>
        <row r="46">
          <cell r="R46">
            <v>0</v>
          </cell>
        </row>
        <row r="47">
          <cell r="B47" t="str">
            <v>Profit Before Tax</v>
          </cell>
          <cell r="D47">
            <v>64951426.128930688</v>
          </cell>
          <cell r="E47">
            <v>68821382.047384426</v>
          </cell>
          <cell r="F47">
            <v>67149339.527253762</v>
          </cell>
          <cell r="G47">
            <v>76342816.587432817</v>
          </cell>
          <cell r="H47">
            <v>51567299.822043478</v>
          </cell>
          <cell r="I47">
            <v>58394105.697617114</v>
          </cell>
          <cell r="J47">
            <v>79402360.429714337</v>
          </cell>
          <cell r="K47">
            <v>55736879.164639391</v>
          </cell>
          <cell r="L47">
            <v>63991939.15558777</v>
          </cell>
          <cell r="M47">
            <v>61255332.996687002</v>
          </cell>
          <cell r="N47">
            <v>55749323.656464942</v>
          </cell>
          <cell r="O47">
            <v>70832395.877446339</v>
          </cell>
          <cell r="P47">
            <v>774194601.09120202</v>
          </cell>
          <cell r="R47">
            <v>586357548.56060374</v>
          </cell>
          <cell r="T47">
            <v>6.1181764064730144E-2</v>
          </cell>
        </row>
        <row r="48">
          <cell r="R48">
            <v>0</v>
          </cell>
        </row>
        <row r="49">
          <cell r="B49" t="str">
            <v>Taxation</v>
          </cell>
          <cell r="R49">
            <v>0</v>
          </cell>
        </row>
        <row r="50">
          <cell r="C50" t="str">
            <v>Current</v>
          </cell>
          <cell r="D50">
            <v>17729497.154693488</v>
          </cell>
          <cell r="E50">
            <v>19477296.950747214</v>
          </cell>
          <cell r="F50">
            <v>19160440.196393885</v>
          </cell>
          <cell r="G50">
            <v>22214147.762537304</v>
          </cell>
          <cell r="H50">
            <v>13566158.961265313</v>
          </cell>
          <cell r="I50">
            <v>15142008.141611325</v>
          </cell>
          <cell r="J50">
            <v>21829221.278572366</v>
          </cell>
          <cell r="K50">
            <v>14497511.287242452</v>
          </cell>
          <cell r="L50">
            <v>17586372.954913206</v>
          </cell>
          <cell r="M50">
            <v>16643067.755550765</v>
          </cell>
          <cell r="N50">
            <v>14747481.539583361</v>
          </cell>
          <cell r="O50">
            <v>18641119.357631199</v>
          </cell>
          <cell r="P50">
            <v>211234323.34074187</v>
          </cell>
          <cell r="R50">
            <v>161202654.68797654</v>
          </cell>
          <cell r="T50">
            <v>1.6693074990177758E-2</v>
          </cell>
        </row>
        <row r="51">
          <cell r="C51" t="str">
            <v>Presumptive</v>
          </cell>
          <cell r="D51">
            <v>4417259.3732567672</v>
          </cell>
          <cell r="E51">
            <v>3577984.3732567676</v>
          </cell>
          <cell r="F51">
            <v>3930096.3732567676</v>
          </cell>
          <cell r="G51">
            <v>4099799.8884331421</v>
          </cell>
          <cell r="H51">
            <v>4179475.2370795738</v>
          </cell>
          <cell r="I51">
            <v>4666638.2370795738</v>
          </cell>
          <cell r="J51">
            <v>4775814.0631665299</v>
          </cell>
          <cell r="K51">
            <v>4423207.0631665299</v>
          </cell>
          <cell r="L51">
            <v>4229358.0631665299</v>
          </cell>
          <cell r="M51">
            <v>4134974.0631665299</v>
          </cell>
          <cell r="N51">
            <v>4328823.0631665299</v>
          </cell>
          <cell r="O51">
            <v>4969663.0631665299</v>
          </cell>
          <cell r="P51">
            <v>51733092.861361764</v>
          </cell>
        </row>
        <row r="52">
          <cell r="C52" t="str">
            <v>Normal - Oil</v>
          </cell>
          <cell r="D52">
            <v>193077.5</v>
          </cell>
          <cell r="E52">
            <v>193077.5</v>
          </cell>
          <cell r="F52">
            <v>193077.5</v>
          </cell>
          <cell r="G52">
            <v>227111.5</v>
          </cell>
          <cell r="H52">
            <v>227111.5</v>
          </cell>
          <cell r="I52">
            <v>227111.5</v>
          </cell>
          <cell r="J52">
            <v>294525</v>
          </cell>
          <cell r="K52">
            <v>294525</v>
          </cell>
          <cell r="L52">
            <v>294525</v>
          </cell>
          <cell r="M52">
            <v>310887.5</v>
          </cell>
          <cell r="N52">
            <v>310887.5</v>
          </cell>
          <cell r="O52">
            <v>310887.5</v>
          </cell>
          <cell r="P52">
            <v>3076804.5</v>
          </cell>
          <cell r="R52">
            <v>2144142</v>
          </cell>
          <cell r="T52">
            <v>2.4314859174550657E-4</v>
          </cell>
        </row>
        <row r="53">
          <cell r="D53">
            <v>22339834.027950257</v>
          </cell>
          <cell r="E53">
            <v>23248358.824003983</v>
          </cell>
          <cell r="F53">
            <v>23283614.069650654</v>
          </cell>
          <cell r="G53">
            <v>26541059.150970448</v>
          </cell>
          <cell r="H53">
            <v>17972745.698344886</v>
          </cell>
          <cell r="I53">
            <v>20035757.878690898</v>
          </cell>
          <cell r="J53">
            <v>26899560.341738895</v>
          </cell>
          <cell r="K53">
            <v>19215243.350408982</v>
          </cell>
          <cell r="L53">
            <v>22110256.018079735</v>
          </cell>
          <cell r="M53">
            <v>21088929.318717293</v>
          </cell>
          <cell r="N53">
            <v>19387192.102749892</v>
          </cell>
          <cell r="O53">
            <v>23921669.920797728</v>
          </cell>
          <cell r="P53">
            <v>266044220.70210361</v>
          </cell>
          <cell r="Q53">
            <v>0</v>
          </cell>
          <cell r="R53">
            <v>201646429.35983869</v>
          </cell>
          <cell r="T53">
            <v>2.1024500453554081E-2</v>
          </cell>
        </row>
        <row r="54">
          <cell r="R54">
            <v>0</v>
          </cell>
        </row>
        <row r="55">
          <cell r="B55" t="str">
            <v>Profit After Tax</v>
          </cell>
          <cell r="D55">
            <v>42611592.100980431</v>
          </cell>
          <cell r="E55">
            <v>45573023.223380446</v>
          </cell>
          <cell r="F55">
            <v>43865725.457603112</v>
          </cell>
          <cell r="G55">
            <v>49801757.436462373</v>
          </cell>
          <cell r="H55">
            <v>33594554.123698592</v>
          </cell>
          <cell r="I55">
            <v>38358347.818926215</v>
          </cell>
          <cell r="J55">
            <v>52502800.087975442</v>
          </cell>
          <cell r="K55">
            <v>36521635.814230412</v>
          </cell>
          <cell r="L55">
            <v>41881683.137508035</v>
          </cell>
          <cell r="M55">
            <v>40166403.677969709</v>
          </cell>
          <cell r="N55">
            <v>36362131.55371505</v>
          </cell>
          <cell r="O55">
            <v>46910725.956648611</v>
          </cell>
          <cell r="P55">
            <v>508150380.38909835</v>
          </cell>
          <cell r="Q55">
            <v>0</v>
          </cell>
          <cell r="R55">
            <v>384711119.20076501</v>
          </cell>
          <cell r="T55">
            <v>4.015726361117606E-2</v>
          </cell>
        </row>
        <row r="56">
          <cell r="D56">
            <v>42361697.481444031</v>
          </cell>
          <cell r="E56">
            <v>45377591.374902979</v>
          </cell>
          <cell r="F56">
            <v>43546639.048529029</v>
          </cell>
          <cell r="G56">
            <v>49494901.156896532</v>
          </cell>
          <cell r="H56">
            <v>33294022.162912402</v>
          </cell>
          <cell r="I56">
            <v>38063741.610488892</v>
          </cell>
          <cell r="J56">
            <v>52190377.54169555</v>
          </cell>
          <cell r="K56">
            <v>36006654.356608436</v>
          </cell>
          <cell r="L56">
            <v>41366459.372390851</v>
          </cell>
          <cell r="M56">
            <v>39814857.534330294</v>
          </cell>
          <cell r="N56">
            <v>35940941.195152983</v>
          </cell>
          <cell r="O56">
            <v>46410209.738438457</v>
          </cell>
          <cell r="P56">
            <v>503868092.57379049</v>
          </cell>
        </row>
        <row r="57">
          <cell r="D57">
            <v>249894.61953639984</v>
          </cell>
          <cell r="E57">
            <v>195431.84847746789</v>
          </cell>
          <cell r="F57">
            <v>319086.40907408297</v>
          </cell>
          <cell r="G57">
            <v>306856.27956584096</v>
          </cell>
          <cell r="H57">
            <v>300531.96078618988</v>
          </cell>
          <cell r="I57">
            <v>294606.20843732357</v>
          </cell>
          <cell r="J57">
            <v>312422.54627989233</v>
          </cell>
          <cell r="K57">
            <v>514981.45762197673</v>
          </cell>
          <cell r="L57">
            <v>515223.76511718333</v>
          </cell>
          <cell r="M57">
            <v>351546.1436394155</v>
          </cell>
          <cell r="N57">
            <v>421190.35856206715</v>
          </cell>
          <cell r="O57">
            <v>500516.21821015328</v>
          </cell>
          <cell r="P57">
            <v>4282287.8153078556</v>
          </cell>
        </row>
      </sheetData>
      <sheetData sheetId="13">
        <row r="31">
          <cell r="B31" t="str">
            <v>L/c Opening &amp; Bank Charges</v>
          </cell>
          <cell r="D31">
            <v>1358.4292800000003</v>
          </cell>
          <cell r="E31">
            <v>1358.4292800000003</v>
          </cell>
          <cell r="F31">
            <v>1358.4292800000003</v>
          </cell>
          <cell r="G31">
            <v>1337.4410400000002</v>
          </cell>
          <cell r="H31">
            <v>1337.4410400000002</v>
          </cell>
          <cell r="I31">
            <v>1337.4410400000002</v>
          </cell>
          <cell r="J31">
            <v>1337.4410400000002</v>
          </cell>
          <cell r="K31">
            <v>1337.4410400000002</v>
          </cell>
          <cell r="L31">
            <v>1337.4410400000002</v>
          </cell>
          <cell r="M31">
            <v>1337.4410400000002</v>
          </cell>
          <cell r="N31">
            <v>1337.4410400000002</v>
          </cell>
          <cell r="O31">
            <v>1337.4410400000002</v>
          </cell>
        </row>
        <row r="32">
          <cell r="B32" t="str">
            <v xml:space="preserve">Inland transport </v>
          </cell>
          <cell r="C32" t="str">
            <v>0.1% of DAV</v>
          </cell>
          <cell r="D32">
            <v>2317.4124302160003</v>
          </cell>
          <cell r="E32">
            <v>2317.4124302160003</v>
          </cell>
          <cell r="F32">
            <v>2317.4124302160003</v>
          </cell>
          <cell r="G32">
            <v>2281.6075421880005</v>
          </cell>
          <cell r="H32">
            <v>2281.6075421880005</v>
          </cell>
          <cell r="I32">
            <v>2281.6075421880005</v>
          </cell>
          <cell r="J32">
            <v>2281.6075421880005</v>
          </cell>
          <cell r="K32">
            <v>2281.6075421880005</v>
          </cell>
          <cell r="L32">
            <v>2281.6075421880005</v>
          </cell>
          <cell r="M32">
            <v>2281.6075421880005</v>
          </cell>
          <cell r="N32">
            <v>2281.6075421880005</v>
          </cell>
          <cell r="O32">
            <v>2281.6075421880005</v>
          </cell>
        </row>
        <row r="33">
          <cell r="B33" t="str">
            <v xml:space="preserve">Import Duty </v>
          </cell>
          <cell r="C33" t="str">
            <v>35% of   (DAV)</v>
          </cell>
          <cell r="D33">
            <v>81109.435057560011</v>
          </cell>
          <cell r="E33">
            <v>81109.435057560011</v>
          </cell>
          <cell r="F33">
            <v>81109.435057560011</v>
          </cell>
          <cell r="G33">
            <v>79856.263976579998</v>
          </cell>
          <cell r="H33">
            <v>79856.263976579998</v>
          </cell>
          <cell r="I33">
            <v>79856.263976579998</v>
          </cell>
          <cell r="J33">
            <v>79856.263976579998</v>
          </cell>
          <cell r="K33">
            <v>79856.263976579998</v>
          </cell>
          <cell r="L33">
            <v>79856.263976579998</v>
          </cell>
          <cell r="M33">
            <v>79856.263976579998</v>
          </cell>
          <cell r="N33">
            <v>79856.263976579998</v>
          </cell>
          <cell r="O33">
            <v>79856.263976579998</v>
          </cell>
        </row>
        <row r="34">
          <cell r="B34" t="str">
            <v>(DAV)</v>
          </cell>
          <cell r="C34" t="str">
            <v>(C &amp; F Rupee  - Loading)</v>
          </cell>
          <cell r="D34">
            <v>231741.24302160004</v>
          </cell>
          <cell r="E34">
            <v>231741.24302160004</v>
          </cell>
          <cell r="F34">
            <v>231741.24302160004</v>
          </cell>
          <cell r="G34">
            <v>228160.75421880002</v>
          </cell>
          <cell r="H34">
            <v>228160.75421880002</v>
          </cell>
          <cell r="I34">
            <v>228160.75421880002</v>
          </cell>
          <cell r="J34">
            <v>228160.75421880002</v>
          </cell>
          <cell r="K34">
            <v>228160.75421880002</v>
          </cell>
          <cell r="L34">
            <v>228160.75421880002</v>
          </cell>
          <cell r="M34">
            <v>228160.75421880002</v>
          </cell>
          <cell r="N34">
            <v>228160.75421880002</v>
          </cell>
          <cell r="O34">
            <v>228160.75421880002</v>
          </cell>
        </row>
        <row r="35">
          <cell r="B35" t="str">
            <v>CIF (Rupees)</v>
          </cell>
          <cell r="C35" t="str">
            <v>Actual</v>
          </cell>
          <cell r="D35">
            <v>227197.29708000005</v>
          </cell>
          <cell r="E35">
            <v>227197.29708000005</v>
          </cell>
          <cell r="F35">
            <v>227197.29708000005</v>
          </cell>
          <cell r="G35">
            <v>223687.01394000003</v>
          </cell>
          <cell r="H35">
            <v>223687.01394000003</v>
          </cell>
          <cell r="I35">
            <v>223687.01394000003</v>
          </cell>
          <cell r="J35">
            <v>223687.01394000003</v>
          </cell>
          <cell r="K35">
            <v>223687.01394000003</v>
          </cell>
          <cell r="L35">
            <v>223687.01394000003</v>
          </cell>
          <cell r="M35">
            <v>223687.01394000003</v>
          </cell>
          <cell r="N35">
            <v>223687.01394000003</v>
          </cell>
          <cell r="O35">
            <v>223687.01394000003</v>
          </cell>
        </row>
        <row r="36">
          <cell r="B36" t="str">
            <v>Insurance</v>
          </cell>
          <cell r="C36" t="str">
            <v>Actual</v>
          </cell>
          <cell r="D36">
            <v>792.41708000000017</v>
          </cell>
          <cell r="E36">
            <v>792.41708000000017</v>
          </cell>
          <cell r="F36">
            <v>792.41708000000017</v>
          </cell>
          <cell r="G36">
            <v>780.17394000000013</v>
          </cell>
          <cell r="H36">
            <v>780.17394000000013</v>
          </cell>
          <cell r="I36">
            <v>780.17394000000013</v>
          </cell>
          <cell r="J36">
            <v>780.17394000000013</v>
          </cell>
          <cell r="K36">
            <v>780.17394000000013</v>
          </cell>
          <cell r="L36">
            <v>780.17394000000013</v>
          </cell>
          <cell r="M36">
            <v>780.17394000000013</v>
          </cell>
          <cell r="N36">
            <v>780.17394000000013</v>
          </cell>
          <cell r="O36">
            <v>780.17394000000013</v>
          </cell>
        </row>
        <row r="37">
          <cell r="B37" t="str">
            <v>C &amp; F (Rupees)</v>
          </cell>
          <cell r="C37" t="str">
            <v>Actual</v>
          </cell>
          <cell r="D37">
            <v>226404.88000000003</v>
          </cell>
          <cell r="E37">
            <v>226404.88000000003</v>
          </cell>
          <cell r="F37">
            <v>226404.88000000003</v>
          </cell>
          <cell r="G37">
            <v>222906.84000000003</v>
          </cell>
          <cell r="H37">
            <v>222906.84000000003</v>
          </cell>
          <cell r="I37">
            <v>222906.84000000003</v>
          </cell>
          <cell r="J37">
            <v>222906.84000000003</v>
          </cell>
          <cell r="K37">
            <v>222906.84000000003</v>
          </cell>
          <cell r="L37">
            <v>222906.84000000003</v>
          </cell>
          <cell r="M37">
            <v>222906.84000000003</v>
          </cell>
          <cell r="N37">
            <v>222906.84000000003</v>
          </cell>
          <cell r="O37">
            <v>222906.84000000003</v>
          </cell>
        </row>
        <row r="38">
          <cell r="B38" t="str">
            <v>Exchange rate</v>
          </cell>
          <cell r="C38" t="str">
            <v>¥ to Re</v>
          </cell>
          <cell r="D38">
            <v>1.9230769230769229</v>
          </cell>
          <cell r="E38">
            <v>1.9230769230769229</v>
          </cell>
          <cell r="F38">
            <v>1.9230769230769229</v>
          </cell>
          <cell r="G38">
            <v>1.9230769230769229</v>
          </cell>
          <cell r="H38">
            <v>1.9230769230769229</v>
          </cell>
          <cell r="I38">
            <v>1.9230769230769229</v>
          </cell>
          <cell r="J38">
            <v>1.9230769230769229</v>
          </cell>
          <cell r="K38">
            <v>1.9230769230769229</v>
          </cell>
          <cell r="L38">
            <v>1.9230769230769229</v>
          </cell>
          <cell r="M38">
            <v>1.9230769230769229</v>
          </cell>
          <cell r="N38">
            <v>1.9230769230769229</v>
          </cell>
          <cell r="O38">
            <v>1.9230769230769229</v>
          </cell>
        </row>
        <row r="39">
          <cell r="B39" t="str">
            <v>C &amp; F (Yen)</v>
          </cell>
          <cell r="C39" t="str">
            <v>Actual</v>
          </cell>
          <cell r="D39">
            <v>435394</v>
          </cell>
          <cell r="E39">
            <v>435394</v>
          </cell>
          <cell r="F39">
            <v>435394</v>
          </cell>
          <cell r="G39">
            <v>428667</v>
          </cell>
          <cell r="H39">
            <v>428667</v>
          </cell>
          <cell r="I39">
            <v>428667</v>
          </cell>
          <cell r="J39">
            <v>428667</v>
          </cell>
          <cell r="K39">
            <v>428667</v>
          </cell>
          <cell r="L39">
            <v>428667</v>
          </cell>
          <cell r="M39">
            <v>428667</v>
          </cell>
          <cell r="N39">
            <v>428667</v>
          </cell>
          <cell r="O39">
            <v>428667</v>
          </cell>
        </row>
        <row r="40">
          <cell r="B40" t="str">
            <v>Freight</v>
          </cell>
          <cell r="D40">
            <v>0</v>
          </cell>
          <cell r="E40">
            <v>0</v>
          </cell>
          <cell r="F40">
            <v>0</v>
          </cell>
          <cell r="G40">
            <v>0</v>
          </cell>
          <cell r="H40">
            <v>0</v>
          </cell>
          <cell r="I40">
            <v>0</v>
          </cell>
          <cell r="J40">
            <v>0</v>
          </cell>
          <cell r="K40">
            <v>0</v>
          </cell>
          <cell r="L40">
            <v>0</v>
          </cell>
          <cell r="M40">
            <v>0</v>
          </cell>
          <cell r="N40">
            <v>0</v>
          </cell>
          <cell r="O40">
            <v>0</v>
          </cell>
        </row>
        <row r="41">
          <cell r="B41" t="str">
            <v>TTC FOB</v>
          </cell>
          <cell r="D41">
            <v>435394</v>
          </cell>
          <cell r="E41">
            <v>435394</v>
          </cell>
          <cell r="F41">
            <v>435394</v>
          </cell>
          <cell r="G41">
            <v>428667</v>
          </cell>
          <cell r="H41">
            <v>428667</v>
          </cell>
          <cell r="I41">
            <v>428667</v>
          </cell>
          <cell r="J41">
            <v>428667</v>
          </cell>
          <cell r="K41">
            <v>428667</v>
          </cell>
          <cell r="L41">
            <v>428667</v>
          </cell>
          <cell r="M41">
            <v>428667</v>
          </cell>
          <cell r="N41">
            <v>428667</v>
          </cell>
          <cell r="O41">
            <v>428667</v>
          </cell>
        </row>
        <row r="42">
          <cell r="D42">
            <v>1.3900787602381057</v>
          </cell>
          <cell r="E42">
            <v>1.3900787602381057</v>
          </cell>
          <cell r="F42">
            <v>1.3900787602381057</v>
          </cell>
          <cell r="G42">
            <v>1.3901134168096234</v>
          </cell>
          <cell r="H42">
            <v>1.3901134168096234</v>
          </cell>
          <cell r="I42">
            <v>1.3901134168096234</v>
          </cell>
          <cell r="J42">
            <v>1.3901134168096234</v>
          </cell>
          <cell r="K42">
            <v>1.3901134168096234</v>
          </cell>
          <cell r="L42">
            <v>1.3901134168096234</v>
          </cell>
          <cell r="M42">
            <v>1.3901134168096234</v>
          </cell>
          <cell r="N42">
            <v>1.3901134168096234</v>
          </cell>
          <cell r="O42">
            <v>1.3901134168096234</v>
          </cell>
        </row>
        <row r="44">
          <cell r="D44">
            <v>0.52</v>
          </cell>
          <cell r="E44">
            <v>0.52</v>
          </cell>
          <cell r="F44">
            <v>0.52</v>
          </cell>
          <cell r="G44">
            <v>0.52</v>
          </cell>
          <cell r="H44">
            <v>0.52</v>
          </cell>
          <cell r="I44">
            <v>0.52</v>
          </cell>
          <cell r="J44">
            <v>0.52</v>
          </cell>
          <cell r="K44">
            <v>0.52</v>
          </cell>
          <cell r="L44">
            <v>0.52</v>
          </cell>
          <cell r="M44">
            <v>0.52</v>
          </cell>
          <cell r="N44">
            <v>0.52</v>
          </cell>
          <cell r="O44">
            <v>0.52</v>
          </cell>
        </row>
        <row r="45">
          <cell r="D45">
            <v>0.52</v>
          </cell>
          <cell r="E45">
            <v>0.52</v>
          </cell>
          <cell r="F45">
            <v>0.52</v>
          </cell>
          <cell r="G45">
            <v>0.52</v>
          </cell>
          <cell r="H45">
            <v>0.52</v>
          </cell>
          <cell r="I45">
            <v>0.52</v>
          </cell>
          <cell r="J45">
            <v>0.52</v>
          </cell>
          <cell r="K45">
            <v>0.52</v>
          </cell>
          <cell r="L45">
            <v>0.52</v>
          </cell>
          <cell r="M45">
            <v>0.52</v>
          </cell>
          <cell r="N45">
            <v>0.52</v>
          </cell>
          <cell r="O45">
            <v>0.52</v>
          </cell>
        </row>
        <row r="46">
          <cell r="C46" t="str">
            <v>SE SALOON</v>
          </cell>
          <cell r="D46">
            <v>37073</v>
          </cell>
          <cell r="E46">
            <v>37104</v>
          </cell>
          <cell r="F46">
            <v>37135</v>
          </cell>
          <cell r="G46">
            <v>37166</v>
          </cell>
          <cell r="H46">
            <v>37197</v>
          </cell>
          <cell r="I46">
            <v>37228</v>
          </cell>
          <cell r="J46">
            <v>37259</v>
          </cell>
          <cell r="K46">
            <v>37290</v>
          </cell>
          <cell r="L46">
            <v>37321</v>
          </cell>
          <cell r="M46">
            <v>37352</v>
          </cell>
          <cell r="N46">
            <v>37383</v>
          </cell>
          <cell r="O46">
            <v>37414</v>
          </cell>
        </row>
        <row r="47">
          <cell r="B47" t="str">
            <v>CKD cost at factory</v>
          </cell>
          <cell r="D47">
            <v>380307.31398791802</v>
          </cell>
          <cell r="E47">
            <v>380307.31398791802</v>
          </cell>
          <cell r="F47">
            <v>380307.31398791802</v>
          </cell>
          <cell r="G47">
            <v>374422.63277064578</v>
          </cell>
          <cell r="H47">
            <v>374422.63277064578</v>
          </cell>
          <cell r="I47">
            <v>374422.63277064578</v>
          </cell>
          <cell r="J47">
            <v>374422.63277064578</v>
          </cell>
          <cell r="K47">
            <v>374422.63277064578</v>
          </cell>
          <cell r="L47">
            <v>374422.63277064578</v>
          </cell>
          <cell r="M47">
            <v>374422.63277064578</v>
          </cell>
          <cell r="N47">
            <v>374422.63277064578</v>
          </cell>
          <cell r="O47">
            <v>374422.63277064578</v>
          </cell>
          <cell r="P47">
            <v>125165.36722935422</v>
          </cell>
        </row>
        <row r="48">
          <cell r="B48" t="str">
            <v>KMC DMI</v>
          </cell>
          <cell r="C48" t="str">
            <v>0.30% of (DAV +Duty)*S.Tax)</v>
          </cell>
          <cell r="D48">
            <v>1304.6224429399592</v>
          </cell>
          <cell r="E48">
            <v>1304.6224429399592</v>
          </cell>
          <cell r="F48">
            <v>1304.6224429399592</v>
          </cell>
          <cell r="G48">
            <v>1284.4088059117771</v>
          </cell>
          <cell r="H48">
            <v>1284.4088059117771</v>
          </cell>
          <cell r="I48">
            <v>1284.4088059117771</v>
          </cell>
          <cell r="J48">
            <v>1284.4088059117771</v>
          </cell>
          <cell r="K48">
            <v>1284.4088059117771</v>
          </cell>
          <cell r="L48">
            <v>1284.4088059117771</v>
          </cell>
          <cell r="M48">
            <v>1284.4088059117771</v>
          </cell>
          <cell r="N48">
            <v>1284.4088059117771</v>
          </cell>
          <cell r="O48">
            <v>1284.4088059117771</v>
          </cell>
        </row>
        <row r="49">
          <cell r="B49" t="str">
            <v>Clearing charge</v>
          </cell>
          <cell r="C49" t="str">
            <v>0.05% of DAV</v>
          </cell>
          <cell r="D49">
            <v>1400.5608619860004</v>
          </cell>
          <cell r="E49">
            <v>1400.5608619860004</v>
          </cell>
          <cell r="F49">
            <v>1400.5608619860004</v>
          </cell>
          <cell r="G49">
            <v>1378.8607685580002</v>
          </cell>
          <cell r="H49">
            <v>1378.8607685580002</v>
          </cell>
          <cell r="I49">
            <v>1378.8607685580002</v>
          </cell>
          <cell r="J49">
            <v>1378.8607685580002</v>
          </cell>
          <cell r="K49">
            <v>1378.8607685580002</v>
          </cell>
          <cell r="L49">
            <v>1378.8607685580002</v>
          </cell>
          <cell r="M49">
            <v>1378.8607685580002</v>
          </cell>
          <cell r="N49">
            <v>1378.8607685580002</v>
          </cell>
          <cell r="O49">
            <v>1378.8607685580002</v>
          </cell>
        </row>
        <row r="50">
          <cell r="B50" t="str">
            <v>Wharfage</v>
          </cell>
          <cell r="D50">
            <v>500</v>
          </cell>
          <cell r="E50">
            <v>500</v>
          </cell>
          <cell r="F50">
            <v>500</v>
          </cell>
          <cell r="G50">
            <v>500</v>
          </cell>
          <cell r="H50">
            <v>500</v>
          </cell>
          <cell r="I50">
            <v>500</v>
          </cell>
          <cell r="J50">
            <v>500</v>
          </cell>
          <cell r="K50">
            <v>500</v>
          </cell>
          <cell r="L50">
            <v>500</v>
          </cell>
          <cell r="M50">
            <v>500</v>
          </cell>
          <cell r="N50">
            <v>500</v>
          </cell>
          <cell r="O50">
            <v>500</v>
          </cell>
        </row>
        <row r="51">
          <cell r="B51" t="str">
            <v>L/c Opening &amp; Bank Charges</v>
          </cell>
          <cell r="D51">
            <v>1641.9717600000001</v>
          </cell>
          <cell r="E51">
            <v>1641.9717600000001</v>
          </cell>
          <cell r="F51">
            <v>1641.9717600000001</v>
          </cell>
          <cell r="G51">
            <v>1616.5312800000002</v>
          </cell>
          <cell r="H51">
            <v>1616.5312800000002</v>
          </cell>
          <cell r="I51">
            <v>1616.5312800000002</v>
          </cell>
          <cell r="J51">
            <v>1616.5312800000002</v>
          </cell>
          <cell r="K51">
            <v>1616.5312800000002</v>
          </cell>
          <cell r="L51">
            <v>1616.5312800000002</v>
          </cell>
          <cell r="M51">
            <v>1616.5312800000002</v>
          </cell>
          <cell r="N51">
            <v>1616.5312800000002</v>
          </cell>
          <cell r="O51">
            <v>1616.5312800000002</v>
          </cell>
        </row>
        <row r="52">
          <cell r="B52" t="str">
            <v xml:space="preserve">Inland transport </v>
          </cell>
          <cell r="C52" t="str">
            <v>0.1% of DAV</v>
          </cell>
          <cell r="D52">
            <v>2801.1217239720008</v>
          </cell>
          <cell r="E52">
            <v>2801.1217239720008</v>
          </cell>
          <cell r="F52">
            <v>2801.1217239720008</v>
          </cell>
          <cell r="G52">
            <v>2757.7215371160005</v>
          </cell>
          <cell r="H52">
            <v>2757.7215371160005</v>
          </cell>
          <cell r="I52">
            <v>2757.7215371160005</v>
          </cell>
          <cell r="J52">
            <v>2757.7215371160005</v>
          </cell>
          <cell r="K52">
            <v>2757.7215371160005</v>
          </cell>
          <cell r="L52">
            <v>2757.7215371160005</v>
          </cell>
          <cell r="M52">
            <v>2757.7215371160005</v>
          </cell>
          <cell r="N52">
            <v>2757.7215371160005</v>
          </cell>
          <cell r="O52">
            <v>2757.7215371160005</v>
          </cell>
        </row>
        <row r="53">
          <cell r="B53" t="str">
            <v xml:space="preserve">Import Duty </v>
          </cell>
          <cell r="C53" t="str">
            <v>35% of   (DAV)</v>
          </cell>
          <cell r="D53">
            <v>98039.260339020024</v>
          </cell>
          <cell r="E53">
            <v>98039.260339020024</v>
          </cell>
          <cell r="F53">
            <v>98039.260339020024</v>
          </cell>
          <cell r="G53">
            <v>96520.25379906001</v>
          </cell>
          <cell r="H53">
            <v>96520.25379906001</v>
          </cell>
          <cell r="I53">
            <v>96520.25379906001</v>
          </cell>
          <cell r="J53">
            <v>96520.25379906001</v>
          </cell>
          <cell r="K53">
            <v>96520.25379906001</v>
          </cell>
          <cell r="L53">
            <v>96520.25379906001</v>
          </cell>
          <cell r="M53">
            <v>96520.25379906001</v>
          </cell>
          <cell r="N53">
            <v>96520.25379906001</v>
          </cell>
          <cell r="O53">
            <v>96520.25379906001</v>
          </cell>
        </row>
        <row r="54">
          <cell r="B54" t="str">
            <v>(DAV)</v>
          </cell>
          <cell r="C54" t="str">
            <v>(C &amp; F Rupee  - Loading)</v>
          </cell>
          <cell r="D54">
            <v>280112.17239720008</v>
          </cell>
          <cell r="E54">
            <v>280112.17239720008</v>
          </cell>
          <cell r="F54">
            <v>280112.17239720008</v>
          </cell>
          <cell r="G54">
            <v>275772.15371160005</v>
          </cell>
          <cell r="H54">
            <v>275772.15371160005</v>
          </cell>
          <cell r="I54">
            <v>275772.15371160005</v>
          </cell>
          <cell r="J54">
            <v>275772.15371160005</v>
          </cell>
          <cell r="K54">
            <v>275772.15371160005</v>
          </cell>
          <cell r="L54">
            <v>275772.15371160005</v>
          </cell>
          <cell r="M54">
            <v>275772.15371160005</v>
          </cell>
          <cell r="N54">
            <v>275772.15371160005</v>
          </cell>
          <cell r="O54">
            <v>275772.15371160005</v>
          </cell>
        </row>
        <row r="55">
          <cell r="B55" t="str">
            <v>CIF (Rupees)</v>
          </cell>
          <cell r="C55" t="str">
            <v>Actual</v>
          </cell>
          <cell r="D55">
            <v>274619.77686000004</v>
          </cell>
          <cell r="E55">
            <v>274619.77686000004</v>
          </cell>
          <cell r="F55">
            <v>274619.77686000004</v>
          </cell>
          <cell r="G55">
            <v>270364.85658000002</v>
          </cell>
          <cell r="H55">
            <v>270364.85658000002</v>
          </cell>
          <cell r="I55">
            <v>270364.85658000002</v>
          </cell>
          <cell r="J55">
            <v>270364.85658000002</v>
          </cell>
          <cell r="K55">
            <v>270364.85658000002</v>
          </cell>
          <cell r="L55">
            <v>270364.85658000002</v>
          </cell>
          <cell r="M55">
            <v>270364.85658000002</v>
          </cell>
          <cell r="N55">
            <v>270364.85658000002</v>
          </cell>
          <cell r="O55">
            <v>270364.85658000002</v>
          </cell>
        </row>
        <row r="56">
          <cell r="B56" t="str">
            <v>Insurance</v>
          </cell>
          <cell r="C56" t="str">
            <v>Actual</v>
          </cell>
          <cell r="D56">
            <v>957.81686000000013</v>
          </cell>
          <cell r="E56">
            <v>957.81686000000013</v>
          </cell>
          <cell r="F56">
            <v>957.81686000000013</v>
          </cell>
          <cell r="G56">
            <v>942.97658000000001</v>
          </cell>
          <cell r="H56">
            <v>942.97658000000001</v>
          </cell>
          <cell r="I56">
            <v>942.97658000000001</v>
          </cell>
          <cell r="J56">
            <v>942.97658000000001</v>
          </cell>
          <cell r="K56">
            <v>942.97658000000001</v>
          </cell>
          <cell r="L56">
            <v>942.97658000000001</v>
          </cell>
          <cell r="M56">
            <v>942.97658000000001</v>
          </cell>
          <cell r="N56">
            <v>942.97658000000001</v>
          </cell>
          <cell r="O56">
            <v>942.97658000000001</v>
          </cell>
        </row>
        <row r="57">
          <cell r="B57" t="str">
            <v>C &amp; F (Rupees)</v>
          </cell>
          <cell r="C57" t="str">
            <v>Actual</v>
          </cell>
          <cell r="D57">
            <v>273661.96000000002</v>
          </cell>
          <cell r="E57">
            <v>273661.96000000002</v>
          </cell>
          <cell r="F57">
            <v>273661.96000000002</v>
          </cell>
          <cell r="G57">
            <v>269421.88</v>
          </cell>
          <cell r="H57">
            <v>269421.88</v>
          </cell>
          <cell r="I57">
            <v>269421.88</v>
          </cell>
          <cell r="J57">
            <v>269421.88</v>
          </cell>
          <cell r="K57">
            <v>269421.88</v>
          </cell>
          <cell r="L57">
            <v>269421.88</v>
          </cell>
          <cell r="M57">
            <v>269421.88</v>
          </cell>
          <cell r="N57">
            <v>269421.88</v>
          </cell>
          <cell r="O57">
            <v>269421.88</v>
          </cell>
        </row>
        <row r="58">
          <cell r="B58" t="str">
            <v>Exchange rate</v>
          </cell>
          <cell r="C58" t="str">
            <v>¥ to Re</v>
          </cell>
          <cell r="D58">
            <v>1.9230769230769229</v>
          </cell>
          <cell r="E58">
            <v>1.9230769230769229</v>
          </cell>
          <cell r="F58">
            <v>1.9230769230769229</v>
          </cell>
          <cell r="G58">
            <v>1.9230769230769229</v>
          </cell>
          <cell r="H58">
            <v>1.9230769230769229</v>
          </cell>
          <cell r="I58">
            <v>1.9230769230769229</v>
          </cell>
          <cell r="J58">
            <v>1.9230769230769229</v>
          </cell>
          <cell r="K58">
            <v>1.9230769230769229</v>
          </cell>
          <cell r="L58">
            <v>1.9230769230769229</v>
          </cell>
          <cell r="M58">
            <v>1.9230769230769229</v>
          </cell>
          <cell r="N58">
            <v>1.9230769230769229</v>
          </cell>
          <cell r="O58">
            <v>1.9230769230769229</v>
          </cell>
        </row>
        <row r="59">
          <cell r="B59" t="str">
            <v>C &amp; F (Yen)</v>
          </cell>
          <cell r="C59" t="str">
            <v>Actual</v>
          </cell>
          <cell r="D59">
            <v>526273</v>
          </cell>
          <cell r="E59">
            <v>526273</v>
          </cell>
          <cell r="F59">
            <v>526273</v>
          </cell>
          <cell r="G59">
            <v>518119</v>
          </cell>
          <cell r="H59">
            <v>518119</v>
          </cell>
          <cell r="I59">
            <v>518119</v>
          </cell>
          <cell r="J59">
            <v>518119</v>
          </cell>
          <cell r="K59">
            <v>518119</v>
          </cell>
          <cell r="L59">
            <v>518119</v>
          </cell>
          <cell r="M59">
            <v>518119</v>
          </cell>
          <cell r="N59">
            <v>518119</v>
          </cell>
          <cell r="O59">
            <v>518119</v>
          </cell>
        </row>
        <row r="60">
          <cell r="B60" t="str">
            <v>Freight</v>
          </cell>
          <cell r="D60">
            <v>0</v>
          </cell>
          <cell r="E60">
            <v>0</v>
          </cell>
          <cell r="F60">
            <v>0</v>
          </cell>
          <cell r="G60">
            <v>0</v>
          </cell>
          <cell r="H60">
            <v>0</v>
          </cell>
          <cell r="I60">
            <v>0</v>
          </cell>
          <cell r="J60">
            <v>0</v>
          </cell>
          <cell r="K60">
            <v>0</v>
          </cell>
          <cell r="L60">
            <v>0</v>
          </cell>
          <cell r="M60">
            <v>0</v>
          </cell>
          <cell r="N60">
            <v>0</v>
          </cell>
          <cell r="O60">
            <v>0</v>
          </cell>
        </row>
        <row r="61">
          <cell r="B61" t="str">
            <v>TTC FOB</v>
          </cell>
          <cell r="D61">
            <v>526273</v>
          </cell>
          <cell r="E61">
            <v>526273</v>
          </cell>
          <cell r="F61">
            <v>526273</v>
          </cell>
          <cell r="G61">
            <v>518119</v>
          </cell>
          <cell r="H61">
            <v>518119</v>
          </cell>
          <cell r="I61">
            <v>518119</v>
          </cell>
          <cell r="J61">
            <v>518119</v>
          </cell>
          <cell r="K61">
            <v>518119</v>
          </cell>
          <cell r="L61">
            <v>518119</v>
          </cell>
          <cell r="M61">
            <v>518119</v>
          </cell>
          <cell r="N61">
            <v>518119</v>
          </cell>
          <cell r="O61">
            <v>518119</v>
          </cell>
        </row>
        <row r="62">
          <cell r="D62">
            <v>1.3896973988928458</v>
          </cell>
          <cell r="E62">
            <v>1.3896973988928458</v>
          </cell>
          <cell r="F62">
            <v>1.3896973988928458</v>
          </cell>
          <cell r="G62">
            <v>1.3897261527929572</v>
          </cell>
          <cell r="H62">
            <v>1.3897261527929572</v>
          </cell>
          <cell r="I62">
            <v>1.3897261527929572</v>
          </cell>
          <cell r="J62">
            <v>1.3897261527929572</v>
          </cell>
          <cell r="K62">
            <v>1.3897261527929572</v>
          </cell>
          <cell r="L62">
            <v>1.3897261527929572</v>
          </cell>
          <cell r="M62">
            <v>1.3897261527929572</v>
          </cell>
          <cell r="N62">
            <v>1.3897261527929572</v>
          </cell>
          <cell r="O62">
            <v>1.3897261527929572</v>
          </cell>
        </row>
        <row r="64">
          <cell r="D64">
            <v>0.52</v>
          </cell>
          <cell r="E64">
            <v>0.52</v>
          </cell>
          <cell r="F64">
            <v>0.52</v>
          </cell>
          <cell r="G64">
            <v>0.52</v>
          </cell>
          <cell r="H64">
            <v>0.52</v>
          </cell>
          <cell r="I64">
            <v>0.52</v>
          </cell>
          <cell r="J64">
            <v>0.52</v>
          </cell>
          <cell r="K64">
            <v>0.52</v>
          </cell>
          <cell r="L64">
            <v>0.52</v>
          </cell>
          <cell r="M64">
            <v>0.52</v>
          </cell>
          <cell r="N64">
            <v>0.52</v>
          </cell>
          <cell r="O64">
            <v>0.52</v>
          </cell>
        </row>
        <row r="65">
          <cell r="D65">
            <v>0.52</v>
          </cell>
          <cell r="E65">
            <v>0.52</v>
          </cell>
          <cell r="F65">
            <v>0.52</v>
          </cell>
          <cell r="G65">
            <v>0.52</v>
          </cell>
          <cell r="H65">
            <v>0.52</v>
          </cell>
          <cell r="I65">
            <v>0.52</v>
          </cell>
          <cell r="J65">
            <v>0.52</v>
          </cell>
          <cell r="K65">
            <v>0.52</v>
          </cell>
          <cell r="L65">
            <v>0.52</v>
          </cell>
          <cell r="M65">
            <v>0.52</v>
          </cell>
          <cell r="N65">
            <v>0.52</v>
          </cell>
          <cell r="O65">
            <v>0.52</v>
          </cell>
        </row>
        <row r="66">
          <cell r="B66" t="str">
            <v>GLi - A/T</v>
          </cell>
          <cell r="C66" t="str">
            <v>SE SALOON AT</v>
          </cell>
          <cell r="D66">
            <v>37073</v>
          </cell>
          <cell r="E66">
            <v>37104</v>
          </cell>
          <cell r="F66">
            <v>37135</v>
          </cell>
          <cell r="G66">
            <v>37166</v>
          </cell>
          <cell r="H66">
            <v>37197</v>
          </cell>
          <cell r="I66">
            <v>37228</v>
          </cell>
          <cell r="J66">
            <v>37259</v>
          </cell>
          <cell r="K66">
            <v>37290</v>
          </cell>
          <cell r="L66">
            <v>37321</v>
          </cell>
          <cell r="M66">
            <v>37352</v>
          </cell>
          <cell r="N66">
            <v>37383</v>
          </cell>
          <cell r="O66">
            <v>37414</v>
          </cell>
        </row>
        <row r="67">
          <cell r="B67" t="str">
            <v>CKD cost at factory</v>
          </cell>
          <cell r="D67">
            <v>441703.14431852615</v>
          </cell>
          <cell r="E67">
            <v>441703.14431852615</v>
          </cell>
          <cell r="F67">
            <v>441703.14431852615</v>
          </cell>
          <cell r="G67">
            <v>441703.14431852615</v>
          </cell>
          <cell r="H67">
            <v>441703.14431852615</v>
          </cell>
          <cell r="I67">
            <v>441703.14431852615</v>
          </cell>
          <cell r="J67">
            <v>441703.14431852615</v>
          </cell>
          <cell r="K67">
            <v>441703.14431852615</v>
          </cell>
          <cell r="L67">
            <v>441703.14431852615</v>
          </cell>
          <cell r="M67">
            <v>441703.14431852615</v>
          </cell>
          <cell r="N67">
            <v>441703.14431852615</v>
          </cell>
          <cell r="O67">
            <v>441703.14431852615</v>
          </cell>
          <cell r="P67">
            <v>116552.85568147385</v>
          </cell>
        </row>
        <row r="68">
          <cell r="B68" t="str">
            <v>KMC DMI</v>
          </cell>
          <cell r="C68" t="str">
            <v>0.30% of (DAV +Duty)*S.Tax)</v>
          </cell>
          <cell r="D68">
            <v>1515.5145853561348</v>
          </cell>
          <cell r="E68">
            <v>1515.5145853561348</v>
          </cell>
          <cell r="F68">
            <v>1515.5145853561348</v>
          </cell>
          <cell r="G68">
            <v>1515.5145853561348</v>
          </cell>
          <cell r="H68">
            <v>1515.5145853561348</v>
          </cell>
          <cell r="I68">
            <v>1515.5145853561348</v>
          </cell>
          <cell r="J68">
            <v>1515.5145853561348</v>
          </cell>
          <cell r="K68">
            <v>1515.5145853561348</v>
          </cell>
          <cell r="L68">
            <v>1515.5145853561348</v>
          </cell>
          <cell r="M68">
            <v>1515.5145853561348</v>
          </cell>
          <cell r="N68">
            <v>1515.5145853561348</v>
          </cell>
          <cell r="O68">
            <v>1515.5145853561348</v>
          </cell>
        </row>
        <row r="69">
          <cell r="B69" t="str">
            <v>Clearing charge</v>
          </cell>
          <cell r="C69" t="str">
            <v>0.05% of DAV</v>
          </cell>
          <cell r="D69">
            <v>1626.9614442900001</v>
          </cell>
          <cell r="E69">
            <v>1626.9614442900001</v>
          </cell>
          <cell r="F69">
            <v>1626.9614442900001</v>
          </cell>
          <cell r="G69">
            <v>1626.9614442900001</v>
          </cell>
          <cell r="H69">
            <v>1626.9614442900001</v>
          </cell>
          <cell r="I69">
            <v>1626.9614442900001</v>
          </cell>
          <cell r="J69">
            <v>1626.9614442900001</v>
          </cell>
          <cell r="K69">
            <v>1626.9614442900001</v>
          </cell>
          <cell r="L69">
            <v>1626.9614442900001</v>
          </cell>
          <cell r="M69">
            <v>1626.9614442900001</v>
          </cell>
          <cell r="N69">
            <v>1626.9614442900001</v>
          </cell>
          <cell r="O69">
            <v>1626.9614442900001</v>
          </cell>
        </row>
        <row r="70">
          <cell r="B70" t="str">
            <v>Wharfage</v>
          </cell>
          <cell r="D70">
            <v>500</v>
          </cell>
          <cell r="E70">
            <v>500</v>
          </cell>
          <cell r="F70">
            <v>500</v>
          </cell>
          <cell r="G70">
            <v>500</v>
          </cell>
          <cell r="H70">
            <v>500</v>
          </cell>
          <cell r="I70">
            <v>500</v>
          </cell>
          <cell r="J70">
            <v>500</v>
          </cell>
          <cell r="K70">
            <v>500</v>
          </cell>
          <cell r="L70">
            <v>500</v>
          </cell>
          <cell r="M70">
            <v>500</v>
          </cell>
          <cell r="N70">
            <v>500</v>
          </cell>
          <cell r="O70">
            <v>500</v>
          </cell>
        </row>
        <row r="71">
          <cell r="B71" t="str">
            <v>L/c Opening &amp; Bank Charges</v>
          </cell>
          <cell r="D71">
            <v>1907.3964000000001</v>
          </cell>
          <cell r="E71">
            <v>1907.3964000000001</v>
          </cell>
          <cell r="F71">
            <v>1907.3964000000001</v>
          </cell>
          <cell r="G71">
            <v>1907.3964000000001</v>
          </cell>
          <cell r="H71">
            <v>1907.3964000000001</v>
          </cell>
          <cell r="I71">
            <v>1907.3964000000001</v>
          </cell>
          <cell r="J71">
            <v>1907.3964000000001</v>
          </cell>
          <cell r="K71">
            <v>1907.3964000000001</v>
          </cell>
          <cell r="L71">
            <v>1907.3964000000001</v>
          </cell>
          <cell r="M71">
            <v>1907.3964000000001</v>
          </cell>
          <cell r="N71">
            <v>1907.3964000000001</v>
          </cell>
          <cell r="O71">
            <v>1907.3964000000001</v>
          </cell>
        </row>
        <row r="72">
          <cell r="B72" t="str">
            <v xml:space="preserve">Inland transport </v>
          </cell>
          <cell r="C72" t="str">
            <v>0.1% of DAV</v>
          </cell>
          <cell r="D72">
            <v>3253.9228885800003</v>
          </cell>
          <cell r="E72">
            <v>3253.9228885800003</v>
          </cell>
          <cell r="F72">
            <v>3253.9228885800003</v>
          </cell>
          <cell r="G72">
            <v>3253.9228885800003</v>
          </cell>
          <cell r="H72">
            <v>3253.9228885800003</v>
          </cell>
          <cell r="I72">
            <v>3253.9228885800003</v>
          </cell>
          <cell r="J72">
            <v>3253.9228885800003</v>
          </cell>
          <cell r="K72">
            <v>3253.9228885800003</v>
          </cell>
          <cell r="L72">
            <v>3253.9228885800003</v>
          </cell>
          <cell r="M72">
            <v>3253.9228885800003</v>
          </cell>
          <cell r="N72">
            <v>3253.9228885800003</v>
          </cell>
          <cell r="O72">
            <v>3253.9228885800003</v>
          </cell>
        </row>
        <row r="73">
          <cell r="B73" t="str">
            <v xml:space="preserve">Import Duty </v>
          </cell>
          <cell r="C73" t="str">
            <v>35% of   (DAV)</v>
          </cell>
          <cell r="D73">
            <v>113887.3011003</v>
          </cell>
          <cell r="E73">
            <v>113887.3011003</v>
          </cell>
          <cell r="F73">
            <v>113887.3011003</v>
          </cell>
          <cell r="G73">
            <v>113887.3011003</v>
          </cell>
          <cell r="H73">
            <v>113887.3011003</v>
          </cell>
          <cell r="I73">
            <v>113887.3011003</v>
          </cell>
          <cell r="J73">
            <v>113887.3011003</v>
          </cell>
          <cell r="K73">
            <v>113887.3011003</v>
          </cell>
          <cell r="L73">
            <v>113887.3011003</v>
          </cell>
          <cell r="M73">
            <v>113887.3011003</v>
          </cell>
          <cell r="N73">
            <v>113887.3011003</v>
          </cell>
          <cell r="O73">
            <v>113887.3011003</v>
          </cell>
        </row>
        <row r="74">
          <cell r="B74" t="str">
            <v>(DAV)</v>
          </cell>
          <cell r="C74" t="str">
            <v>(C &amp; F Rupee  - Loading)</v>
          </cell>
          <cell r="D74">
            <v>325392.28885800001</v>
          </cell>
          <cell r="E74">
            <v>325392.28885800001</v>
          </cell>
          <cell r="F74">
            <v>325392.28885800001</v>
          </cell>
          <cell r="G74">
            <v>325392.28885800001</v>
          </cell>
          <cell r="H74">
            <v>325392.28885800001</v>
          </cell>
          <cell r="I74">
            <v>325392.28885800001</v>
          </cell>
          <cell r="J74">
            <v>325392.28885800001</v>
          </cell>
          <cell r="K74">
            <v>325392.28885800001</v>
          </cell>
          <cell r="L74">
            <v>325392.28885800001</v>
          </cell>
          <cell r="M74">
            <v>325392.28885800001</v>
          </cell>
          <cell r="N74">
            <v>325392.28885800001</v>
          </cell>
          <cell r="O74">
            <v>325392.28885800001</v>
          </cell>
        </row>
        <row r="75">
          <cell r="B75" t="str">
            <v>CIF (Rupees)</v>
          </cell>
          <cell r="C75" t="str">
            <v>Actual</v>
          </cell>
          <cell r="D75">
            <v>319012.04790000001</v>
          </cell>
          <cell r="E75">
            <v>319012.04790000001</v>
          </cell>
          <cell r="F75">
            <v>319012.04790000001</v>
          </cell>
          <cell r="G75">
            <v>319012.04790000001</v>
          </cell>
          <cell r="H75">
            <v>319012.04790000001</v>
          </cell>
          <cell r="I75">
            <v>319012.04790000001</v>
          </cell>
          <cell r="J75">
            <v>319012.04790000001</v>
          </cell>
          <cell r="K75">
            <v>319012.04790000001</v>
          </cell>
          <cell r="L75">
            <v>319012.04790000001</v>
          </cell>
          <cell r="M75">
            <v>319012.04790000001</v>
          </cell>
          <cell r="N75">
            <v>319012.04790000001</v>
          </cell>
          <cell r="O75">
            <v>319012.04790000001</v>
          </cell>
        </row>
        <row r="76">
          <cell r="B76" t="str">
            <v>Insurance</v>
          </cell>
          <cell r="C76" t="str">
            <v>Actual</v>
          </cell>
          <cell r="D76">
            <v>1112.6479000000002</v>
          </cell>
          <cell r="E76">
            <v>1112.6479000000002</v>
          </cell>
          <cell r="F76">
            <v>1112.6479000000002</v>
          </cell>
          <cell r="G76">
            <v>1112.6479000000002</v>
          </cell>
          <cell r="H76">
            <v>1112.6479000000002</v>
          </cell>
          <cell r="I76">
            <v>1112.6479000000002</v>
          </cell>
          <cell r="J76">
            <v>1112.6479000000002</v>
          </cell>
          <cell r="K76">
            <v>1112.6479000000002</v>
          </cell>
          <cell r="L76">
            <v>1112.6479000000002</v>
          </cell>
          <cell r="M76">
            <v>1112.6479000000002</v>
          </cell>
          <cell r="N76">
            <v>1112.6479000000002</v>
          </cell>
          <cell r="O76">
            <v>1112.6479000000002</v>
          </cell>
        </row>
        <row r="77">
          <cell r="B77" t="str">
            <v>C &amp; F (Rupees)</v>
          </cell>
          <cell r="C77" t="str">
            <v>Actual</v>
          </cell>
          <cell r="D77">
            <v>317899.40000000002</v>
          </cell>
          <cell r="E77">
            <v>317899.40000000002</v>
          </cell>
          <cell r="F77">
            <v>317899.40000000002</v>
          </cell>
          <cell r="G77">
            <v>317899.40000000002</v>
          </cell>
          <cell r="H77">
            <v>317899.40000000002</v>
          </cell>
          <cell r="I77">
            <v>317899.40000000002</v>
          </cell>
          <cell r="J77">
            <v>317899.40000000002</v>
          </cell>
          <cell r="K77">
            <v>317899.40000000002</v>
          </cell>
          <cell r="L77">
            <v>317899.40000000002</v>
          </cell>
          <cell r="M77">
            <v>317899.40000000002</v>
          </cell>
          <cell r="N77">
            <v>317899.40000000002</v>
          </cell>
          <cell r="O77">
            <v>317899.40000000002</v>
          </cell>
        </row>
        <row r="78">
          <cell r="B78" t="str">
            <v>Exchange rate</v>
          </cell>
          <cell r="C78" t="str">
            <v>¥ to Re</v>
          </cell>
          <cell r="D78">
            <v>1.9230769230769229</v>
          </cell>
          <cell r="E78">
            <v>1.9230769230769229</v>
          </cell>
          <cell r="F78">
            <v>1.9230769230769229</v>
          </cell>
          <cell r="G78">
            <v>1.9230769230769229</v>
          </cell>
          <cell r="H78">
            <v>1.9230769230769229</v>
          </cell>
          <cell r="I78">
            <v>1.9230769230769229</v>
          </cell>
          <cell r="J78">
            <v>1.9230769230769229</v>
          </cell>
          <cell r="K78">
            <v>1.9230769230769229</v>
          </cell>
          <cell r="L78">
            <v>1.9230769230769229</v>
          </cell>
          <cell r="M78">
            <v>1.9230769230769229</v>
          </cell>
          <cell r="N78">
            <v>1.9230769230769229</v>
          </cell>
          <cell r="O78">
            <v>1.9230769230769229</v>
          </cell>
        </row>
        <row r="79">
          <cell r="B79" t="str">
            <v>C &amp; F (Yen)</v>
          </cell>
          <cell r="C79" t="str">
            <v>Actual</v>
          </cell>
          <cell r="D79">
            <v>611345</v>
          </cell>
          <cell r="E79">
            <v>611345</v>
          </cell>
          <cell r="F79">
            <v>611345</v>
          </cell>
          <cell r="G79">
            <v>611345</v>
          </cell>
          <cell r="H79">
            <v>611345</v>
          </cell>
          <cell r="I79">
            <v>611345</v>
          </cell>
          <cell r="J79">
            <v>611345</v>
          </cell>
          <cell r="K79">
            <v>611345</v>
          </cell>
          <cell r="L79">
            <v>611345</v>
          </cell>
          <cell r="M79">
            <v>611345</v>
          </cell>
          <cell r="N79">
            <v>611345</v>
          </cell>
          <cell r="O79">
            <v>611345</v>
          </cell>
        </row>
        <row r="80">
          <cell r="B80" t="str">
            <v>Freight</v>
          </cell>
          <cell r="D80">
            <v>0</v>
          </cell>
          <cell r="E80">
            <v>0</v>
          </cell>
          <cell r="F80">
            <v>0</v>
          </cell>
          <cell r="G80">
            <v>0</v>
          </cell>
          <cell r="H80">
            <v>0</v>
          </cell>
          <cell r="I80">
            <v>0</v>
          </cell>
          <cell r="J80">
            <v>0</v>
          </cell>
          <cell r="K80">
            <v>0</v>
          </cell>
          <cell r="L80">
            <v>0</v>
          </cell>
          <cell r="M80">
            <v>0</v>
          </cell>
          <cell r="N80">
            <v>0</v>
          </cell>
          <cell r="O80">
            <v>0</v>
          </cell>
        </row>
        <row r="81">
          <cell r="B81" t="str">
            <v>TTC FOB</v>
          </cell>
          <cell r="D81">
            <v>611345</v>
          </cell>
          <cell r="E81">
            <v>611345</v>
          </cell>
          <cell r="F81">
            <v>611345</v>
          </cell>
          <cell r="G81">
            <v>611345</v>
          </cell>
          <cell r="H81">
            <v>611345</v>
          </cell>
          <cell r="I81">
            <v>611345</v>
          </cell>
          <cell r="J81">
            <v>611345</v>
          </cell>
          <cell r="K81">
            <v>611345</v>
          </cell>
          <cell r="L81">
            <v>611345</v>
          </cell>
          <cell r="M81">
            <v>611345</v>
          </cell>
          <cell r="N81">
            <v>611345</v>
          </cell>
          <cell r="O81">
            <v>611345</v>
          </cell>
        </row>
        <row r="82">
          <cell r="D82">
            <v>1.3894431518855528</v>
          </cell>
          <cell r="E82">
            <v>1.3894431518855528</v>
          </cell>
          <cell r="F82">
            <v>1.3894431518855528</v>
          </cell>
          <cell r="G82">
            <v>1.3894431518855528</v>
          </cell>
          <cell r="H82">
            <v>1.3894431518855528</v>
          </cell>
          <cell r="I82">
            <v>1.3894431518855528</v>
          </cell>
          <cell r="J82">
            <v>1.3894431518855528</v>
          </cell>
          <cell r="K82">
            <v>1.3894431518855528</v>
          </cell>
          <cell r="L82">
            <v>1.3894431518855528</v>
          </cell>
          <cell r="M82">
            <v>1.3894431518855528</v>
          </cell>
          <cell r="N82">
            <v>1.3894431518855528</v>
          </cell>
          <cell r="O82">
            <v>1.3894431518855528</v>
          </cell>
        </row>
        <row r="84">
          <cell r="D84">
            <v>0.52</v>
          </cell>
          <cell r="E84">
            <v>0.52</v>
          </cell>
          <cell r="F84">
            <v>0.52</v>
          </cell>
          <cell r="G84">
            <v>0.52</v>
          </cell>
          <cell r="H84">
            <v>0.52</v>
          </cell>
          <cell r="I84">
            <v>0.52</v>
          </cell>
          <cell r="J84">
            <v>0.52</v>
          </cell>
          <cell r="K84">
            <v>0.52</v>
          </cell>
          <cell r="L84">
            <v>0.52</v>
          </cell>
          <cell r="M84">
            <v>0.52</v>
          </cell>
          <cell r="N84">
            <v>0.52</v>
          </cell>
          <cell r="O84">
            <v>0.52</v>
          </cell>
        </row>
        <row r="85">
          <cell r="D85">
            <v>0.52</v>
          </cell>
          <cell r="E85">
            <v>0.52</v>
          </cell>
          <cell r="F85">
            <v>0.52</v>
          </cell>
          <cell r="G85">
            <v>0.52</v>
          </cell>
          <cell r="H85">
            <v>0.52</v>
          </cell>
          <cell r="I85">
            <v>0.52</v>
          </cell>
          <cell r="J85">
            <v>0.52</v>
          </cell>
          <cell r="K85">
            <v>0.52</v>
          </cell>
          <cell r="L85">
            <v>0.52</v>
          </cell>
          <cell r="M85">
            <v>0.52</v>
          </cell>
          <cell r="N85">
            <v>0.52</v>
          </cell>
          <cell r="O85">
            <v>0.52</v>
          </cell>
        </row>
        <row r="86">
          <cell r="B86" t="str">
            <v>2.O D</v>
          </cell>
          <cell r="D86">
            <v>37073</v>
          </cell>
          <cell r="E86">
            <v>37104</v>
          </cell>
          <cell r="F86">
            <v>37135</v>
          </cell>
          <cell r="G86">
            <v>37166</v>
          </cell>
          <cell r="H86">
            <v>37197</v>
          </cell>
          <cell r="I86">
            <v>37228</v>
          </cell>
          <cell r="J86">
            <v>37259</v>
          </cell>
          <cell r="K86">
            <v>37290</v>
          </cell>
          <cell r="L86">
            <v>37321</v>
          </cell>
          <cell r="M86">
            <v>37352</v>
          </cell>
          <cell r="N86">
            <v>37383</v>
          </cell>
          <cell r="O86">
            <v>37414</v>
          </cell>
        </row>
        <row r="87">
          <cell r="B87" t="str">
            <v>CKD cost at factory</v>
          </cell>
          <cell r="D87">
            <v>379442.00459626858</v>
          </cell>
          <cell r="E87">
            <v>379442.00459626858</v>
          </cell>
          <cell r="F87">
            <v>379442.00459626858</v>
          </cell>
          <cell r="G87">
            <v>373578.25246353168</v>
          </cell>
          <cell r="H87">
            <v>373578.25246353168</v>
          </cell>
          <cell r="I87">
            <v>373578.25246353168</v>
          </cell>
          <cell r="J87">
            <v>373578.25246353168</v>
          </cell>
          <cell r="K87">
            <v>373578.25246353168</v>
          </cell>
          <cell r="L87">
            <v>373578.25246353168</v>
          </cell>
          <cell r="M87">
            <v>373578.25246353168</v>
          </cell>
          <cell r="N87">
            <v>373578.25246353168</v>
          </cell>
          <cell r="O87">
            <v>373578.25246353168</v>
          </cell>
          <cell r="P87">
            <v>78798.74753646832</v>
          </cell>
        </row>
        <row r="88">
          <cell r="B88" t="str">
            <v>KMC DMI</v>
          </cell>
          <cell r="C88" t="str">
            <v>0.30% of (DAV +Duty)*S.Tax)</v>
          </cell>
          <cell r="D88">
            <v>1301.650140904542</v>
          </cell>
          <cell r="E88">
            <v>1301.650140904542</v>
          </cell>
          <cell r="F88">
            <v>1301.650140904542</v>
          </cell>
          <cell r="G88">
            <v>1281.5083944176668</v>
          </cell>
          <cell r="H88">
            <v>1281.5083944176668</v>
          </cell>
          <cell r="I88">
            <v>1281.5083944176668</v>
          </cell>
          <cell r="J88">
            <v>1281.5083944176668</v>
          </cell>
          <cell r="K88">
            <v>1281.5083944176668</v>
          </cell>
          <cell r="L88">
            <v>1281.5083944176668</v>
          </cell>
          <cell r="M88">
            <v>1281.5083944176668</v>
          </cell>
          <cell r="N88">
            <v>1281.5083944176668</v>
          </cell>
          <cell r="O88">
            <v>1281.5083944176668</v>
          </cell>
        </row>
        <row r="89">
          <cell r="B89" t="str">
            <v>Clearing charge</v>
          </cell>
          <cell r="C89" t="str">
            <v>0.05% of DAV</v>
          </cell>
          <cell r="D89">
            <v>1397.3699848680001</v>
          </cell>
          <cell r="E89">
            <v>1397.3699848680001</v>
          </cell>
          <cell r="F89">
            <v>1397.3699848680001</v>
          </cell>
          <cell r="G89">
            <v>1375.747068618</v>
          </cell>
          <cell r="H89">
            <v>1375.747068618</v>
          </cell>
          <cell r="I89">
            <v>1375.747068618</v>
          </cell>
          <cell r="J89">
            <v>1375.747068618</v>
          </cell>
          <cell r="K89">
            <v>1375.747068618</v>
          </cell>
          <cell r="L89">
            <v>1375.747068618</v>
          </cell>
          <cell r="M89">
            <v>1375.747068618</v>
          </cell>
          <cell r="N89">
            <v>1375.747068618</v>
          </cell>
          <cell r="O89">
            <v>1375.747068618</v>
          </cell>
        </row>
        <row r="90">
          <cell r="B90" t="str">
            <v>Wharfage</v>
          </cell>
          <cell r="D90">
            <v>500</v>
          </cell>
          <cell r="E90">
            <v>500</v>
          </cell>
          <cell r="F90">
            <v>500</v>
          </cell>
          <cell r="G90">
            <v>500</v>
          </cell>
          <cell r="H90">
            <v>500</v>
          </cell>
          <cell r="I90">
            <v>500</v>
          </cell>
          <cell r="J90">
            <v>500</v>
          </cell>
          <cell r="K90">
            <v>500</v>
          </cell>
          <cell r="L90">
            <v>500</v>
          </cell>
          <cell r="M90">
            <v>500</v>
          </cell>
          <cell r="N90">
            <v>500</v>
          </cell>
          <cell r="O90">
            <v>500</v>
          </cell>
        </row>
        <row r="91">
          <cell r="B91" t="str">
            <v>L/c Opening &amp; Bank Charges</v>
          </cell>
          <cell r="D91">
            <v>1638.2308800000003</v>
          </cell>
          <cell r="E91">
            <v>1638.2308800000003</v>
          </cell>
          <cell r="F91">
            <v>1638.2308800000003</v>
          </cell>
          <cell r="G91">
            <v>1612.8808800000002</v>
          </cell>
          <cell r="H91">
            <v>1612.8808800000002</v>
          </cell>
          <cell r="I91">
            <v>1612.8808800000002</v>
          </cell>
          <cell r="J91">
            <v>1612.8808800000002</v>
          </cell>
          <cell r="K91">
            <v>1612.8808800000002</v>
          </cell>
          <cell r="L91">
            <v>1612.8808800000002</v>
          </cell>
          <cell r="M91">
            <v>1612.8808800000002</v>
          </cell>
          <cell r="N91">
            <v>1612.8808800000002</v>
          </cell>
          <cell r="O91">
            <v>1612.8808800000002</v>
          </cell>
        </row>
        <row r="92">
          <cell r="B92" t="str">
            <v xml:space="preserve">Inland transport </v>
          </cell>
          <cell r="C92" t="str">
            <v>0.1% of DAV</v>
          </cell>
          <cell r="D92">
            <v>2794.7399697360001</v>
          </cell>
          <cell r="E92">
            <v>2794.7399697360001</v>
          </cell>
          <cell r="F92">
            <v>2794.7399697360001</v>
          </cell>
          <cell r="G92">
            <v>2751.4941372359999</v>
          </cell>
          <cell r="H92">
            <v>2751.4941372359999</v>
          </cell>
          <cell r="I92">
            <v>2751.4941372359999</v>
          </cell>
          <cell r="J92">
            <v>2751.4941372359999</v>
          </cell>
          <cell r="K92">
            <v>2751.4941372359999</v>
          </cell>
          <cell r="L92">
            <v>2751.4941372359999</v>
          </cell>
          <cell r="M92">
            <v>2751.4941372359999</v>
          </cell>
          <cell r="N92">
            <v>2751.4941372359999</v>
          </cell>
          <cell r="O92">
            <v>2751.4941372359999</v>
          </cell>
        </row>
        <row r="93">
          <cell r="B93" t="str">
            <v xml:space="preserve">Import Duty </v>
          </cell>
          <cell r="C93" t="str">
            <v>35% of   (DAV)</v>
          </cell>
          <cell r="D93">
            <v>97815.898940760002</v>
          </cell>
          <cell r="E93">
            <v>97815.898940760002</v>
          </cell>
          <cell r="F93">
            <v>97815.898940760002</v>
          </cell>
          <cell r="G93">
            <v>96302.294803259982</v>
          </cell>
          <cell r="H93">
            <v>96302.294803259982</v>
          </cell>
          <cell r="I93">
            <v>96302.294803259982</v>
          </cell>
          <cell r="J93">
            <v>96302.294803259982</v>
          </cell>
          <cell r="K93">
            <v>96302.294803259982</v>
          </cell>
          <cell r="L93">
            <v>96302.294803259982</v>
          </cell>
          <cell r="M93">
            <v>96302.294803259982</v>
          </cell>
          <cell r="N93">
            <v>96302.294803259982</v>
          </cell>
          <cell r="O93">
            <v>96302.294803259982</v>
          </cell>
        </row>
        <row r="94">
          <cell r="B94" t="str">
            <v>(DAV)</v>
          </cell>
          <cell r="C94" t="str">
            <v>(C &amp; F Rupee  - Loading)</v>
          </cell>
          <cell r="D94">
            <v>279473.99697360001</v>
          </cell>
          <cell r="E94">
            <v>279473.99697360001</v>
          </cell>
          <cell r="F94">
            <v>279473.99697360001</v>
          </cell>
          <cell r="G94">
            <v>275149.41372359998</v>
          </cell>
          <cell r="H94">
            <v>275149.41372359998</v>
          </cell>
          <cell r="I94">
            <v>275149.41372359998</v>
          </cell>
          <cell r="J94">
            <v>275149.41372359998</v>
          </cell>
          <cell r="K94">
            <v>275149.41372359998</v>
          </cell>
          <cell r="L94">
            <v>275149.41372359998</v>
          </cell>
          <cell r="M94">
            <v>275149.41372359998</v>
          </cell>
          <cell r="N94">
            <v>275149.41372359998</v>
          </cell>
          <cell r="O94">
            <v>275149.41372359998</v>
          </cell>
        </row>
        <row r="95">
          <cell r="B95" t="str">
            <v>CIF (Rupees)</v>
          </cell>
          <cell r="C95" t="str">
            <v>Actual</v>
          </cell>
          <cell r="D95">
            <v>273994.11468000006</v>
          </cell>
          <cell r="E95">
            <v>273994.11468000006</v>
          </cell>
          <cell r="F95">
            <v>273994.11468000006</v>
          </cell>
          <cell r="G95">
            <v>269754.32718000002</v>
          </cell>
          <cell r="H95">
            <v>269754.32718000002</v>
          </cell>
          <cell r="I95">
            <v>269754.32718000002</v>
          </cell>
          <cell r="J95">
            <v>269754.32718000002</v>
          </cell>
          <cell r="K95">
            <v>269754.32718000002</v>
          </cell>
          <cell r="L95">
            <v>269754.32718000002</v>
          </cell>
          <cell r="M95">
            <v>269754.32718000002</v>
          </cell>
          <cell r="N95">
            <v>269754.32718000002</v>
          </cell>
          <cell r="O95">
            <v>269754.32718000002</v>
          </cell>
        </row>
        <row r="96">
          <cell r="B96" t="str">
            <v>Insurance</v>
          </cell>
          <cell r="C96" t="str">
            <v>Actual</v>
          </cell>
          <cell r="D96">
            <v>955.63468000000012</v>
          </cell>
          <cell r="E96">
            <v>955.63468000000012</v>
          </cell>
          <cell r="F96">
            <v>955.63468000000012</v>
          </cell>
          <cell r="G96">
            <v>940.84718000000021</v>
          </cell>
          <cell r="H96">
            <v>940.84718000000021</v>
          </cell>
          <cell r="I96">
            <v>940.84718000000021</v>
          </cell>
          <cell r="J96">
            <v>940.84718000000021</v>
          </cell>
          <cell r="K96">
            <v>940.84718000000021</v>
          </cell>
          <cell r="L96">
            <v>940.84718000000021</v>
          </cell>
          <cell r="M96">
            <v>940.84718000000021</v>
          </cell>
          <cell r="N96">
            <v>940.84718000000021</v>
          </cell>
          <cell r="O96">
            <v>940.84718000000021</v>
          </cell>
        </row>
        <row r="97">
          <cell r="B97" t="str">
            <v>C &amp; F (Rupees)</v>
          </cell>
          <cell r="C97" t="str">
            <v>Actual</v>
          </cell>
          <cell r="D97">
            <v>273038.48000000004</v>
          </cell>
          <cell r="E97">
            <v>273038.48000000004</v>
          </cell>
          <cell r="F97">
            <v>273038.48000000004</v>
          </cell>
          <cell r="G97">
            <v>268813.48000000004</v>
          </cell>
          <cell r="H97">
            <v>268813.48000000004</v>
          </cell>
          <cell r="I97">
            <v>268813.48000000004</v>
          </cell>
          <cell r="J97">
            <v>268813.48000000004</v>
          </cell>
          <cell r="K97">
            <v>268813.48000000004</v>
          </cell>
          <cell r="L97">
            <v>268813.48000000004</v>
          </cell>
          <cell r="M97">
            <v>268813.48000000004</v>
          </cell>
          <cell r="N97">
            <v>268813.48000000004</v>
          </cell>
          <cell r="O97">
            <v>268813.48000000004</v>
          </cell>
        </row>
        <row r="98">
          <cell r="B98" t="str">
            <v>Exchange rate</v>
          </cell>
          <cell r="C98" t="str">
            <v>¥ to Re</v>
          </cell>
          <cell r="D98">
            <v>1.9230769230769229</v>
          </cell>
          <cell r="E98">
            <v>1.9230769230769229</v>
          </cell>
          <cell r="F98">
            <v>1.9230769230769229</v>
          </cell>
          <cell r="G98">
            <v>1.9230769230769229</v>
          </cell>
          <cell r="H98">
            <v>1.9230769230769229</v>
          </cell>
          <cell r="I98">
            <v>1.9230769230769229</v>
          </cell>
          <cell r="J98">
            <v>1.9230769230769229</v>
          </cell>
          <cell r="K98">
            <v>1.9230769230769229</v>
          </cell>
          <cell r="L98">
            <v>1.9230769230769229</v>
          </cell>
          <cell r="M98">
            <v>1.9230769230769229</v>
          </cell>
          <cell r="N98">
            <v>1.9230769230769229</v>
          </cell>
          <cell r="O98">
            <v>1.9230769230769229</v>
          </cell>
        </row>
        <row r="99">
          <cell r="B99" t="str">
            <v>C &amp; F (Yen)</v>
          </cell>
          <cell r="C99" t="str">
            <v>Actual</v>
          </cell>
          <cell r="D99">
            <v>525074</v>
          </cell>
          <cell r="E99">
            <v>525074</v>
          </cell>
          <cell r="F99">
            <v>525074</v>
          </cell>
          <cell r="G99">
            <v>516949</v>
          </cell>
          <cell r="H99">
            <v>516949</v>
          </cell>
          <cell r="I99">
            <v>516949</v>
          </cell>
          <cell r="J99">
            <v>516949</v>
          </cell>
          <cell r="K99">
            <v>516949</v>
          </cell>
          <cell r="L99">
            <v>516949</v>
          </cell>
          <cell r="M99">
            <v>516949</v>
          </cell>
          <cell r="N99">
            <v>516949</v>
          </cell>
          <cell r="O99">
            <v>516949</v>
          </cell>
        </row>
        <row r="100">
          <cell r="B100" t="str">
            <v>Freight</v>
          </cell>
          <cell r="D100">
            <v>0</v>
          </cell>
          <cell r="E100">
            <v>0</v>
          </cell>
          <cell r="F100">
            <v>0</v>
          </cell>
          <cell r="G100">
            <v>0</v>
          </cell>
          <cell r="H100">
            <v>0</v>
          </cell>
          <cell r="I100">
            <v>0</v>
          </cell>
          <cell r="J100">
            <v>0</v>
          </cell>
          <cell r="K100">
            <v>0</v>
          </cell>
          <cell r="L100">
            <v>0</v>
          </cell>
          <cell r="M100">
            <v>0</v>
          </cell>
          <cell r="N100">
            <v>0</v>
          </cell>
          <cell r="O100">
            <v>0</v>
          </cell>
        </row>
        <row r="101">
          <cell r="B101" t="str">
            <v>TTC FOB</v>
          </cell>
          <cell r="D101">
            <v>525074</v>
          </cell>
          <cell r="E101">
            <v>525074</v>
          </cell>
          <cell r="F101">
            <v>525074</v>
          </cell>
          <cell r="G101">
            <v>516949</v>
          </cell>
          <cell r="H101">
            <v>516949</v>
          </cell>
          <cell r="I101">
            <v>516949</v>
          </cell>
          <cell r="J101">
            <v>516949</v>
          </cell>
          <cell r="K101">
            <v>516949</v>
          </cell>
          <cell r="L101">
            <v>516949</v>
          </cell>
          <cell r="M101">
            <v>516949</v>
          </cell>
          <cell r="N101">
            <v>516949</v>
          </cell>
          <cell r="O101">
            <v>516949</v>
          </cell>
        </row>
        <row r="102">
          <cell r="D102">
            <v>1.3897015709883402</v>
          </cell>
          <cell r="E102">
            <v>1.3897015709883402</v>
          </cell>
          <cell r="F102">
            <v>1.3897015709883402</v>
          </cell>
          <cell r="G102">
            <v>1.3897303530445408</v>
          </cell>
          <cell r="H102">
            <v>1.3897303530445408</v>
          </cell>
          <cell r="I102">
            <v>1.3897303530445408</v>
          </cell>
          <cell r="J102">
            <v>1.3897303530445408</v>
          </cell>
          <cell r="K102">
            <v>1.3897303530445408</v>
          </cell>
          <cell r="L102">
            <v>1.3897303530445408</v>
          </cell>
          <cell r="M102">
            <v>1.3897303530445408</v>
          </cell>
          <cell r="N102">
            <v>1.3897303530445408</v>
          </cell>
          <cell r="O102">
            <v>1.3897303530445408</v>
          </cell>
        </row>
        <row r="104">
          <cell r="D104">
            <v>0.52</v>
          </cell>
          <cell r="E104">
            <v>0.52</v>
          </cell>
          <cell r="F104">
            <v>0.52</v>
          </cell>
          <cell r="G104">
            <v>0.52</v>
          </cell>
          <cell r="H104">
            <v>0.52</v>
          </cell>
          <cell r="I104">
            <v>0.52</v>
          </cell>
          <cell r="J104">
            <v>0.52</v>
          </cell>
          <cell r="K104">
            <v>0.52</v>
          </cell>
          <cell r="L104">
            <v>0.52</v>
          </cell>
          <cell r="M104">
            <v>0.52</v>
          </cell>
          <cell r="N104">
            <v>0.52</v>
          </cell>
          <cell r="O104">
            <v>0.52</v>
          </cell>
        </row>
        <row r="105">
          <cell r="D105">
            <v>0.52</v>
          </cell>
          <cell r="E105">
            <v>0.52</v>
          </cell>
          <cell r="F105">
            <v>0.52</v>
          </cell>
          <cell r="G105">
            <v>0.52</v>
          </cell>
          <cell r="H105">
            <v>0.52</v>
          </cell>
          <cell r="I105">
            <v>0.52</v>
          </cell>
          <cell r="J105">
            <v>0.52</v>
          </cell>
          <cell r="K105">
            <v>0.52</v>
          </cell>
          <cell r="L105">
            <v>0.52</v>
          </cell>
          <cell r="M105">
            <v>0.52</v>
          </cell>
          <cell r="N105">
            <v>0.52</v>
          </cell>
          <cell r="O105">
            <v>0.52</v>
          </cell>
        </row>
        <row r="106">
          <cell r="B106" t="str">
            <v>2.O D SALOON</v>
          </cell>
          <cell r="D106">
            <v>37073</v>
          </cell>
          <cell r="E106">
            <v>37104</v>
          </cell>
          <cell r="F106">
            <v>37135</v>
          </cell>
          <cell r="G106">
            <v>37166</v>
          </cell>
          <cell r="H106">
            <v>37197</v>
          </cell>
          <cell r="I106">
            <v>37228</v>
          </cell>
          <cell r="J106">
            <v>37259</v>
          </cell>
          <cell r="K106">
            <v>37290</v>
          </cell>
          <cell r="L106">
            <v>37321</v>
          </cell>
          <cell r="M106">
            <v>37352</v>
          </cell>
          <cell r="N106">
            <v>37383</v>
          </cell>
          <cell r="O106">
            <v>37414</v>
          </cell>
        </row>
        <row r="107">
          <cell r="B107" t="str">
            <v>CKD cost at factory</v>
          </cell>
          <cell r="D107">
            <v>514635.2303835096</v>
          </cell>
          <cell r="E107">
            <v>514635.2303835096</v>
          </cell>
          <cell r="F107">
            <v>514635.2303835096</v>
          </cell>
          <cell r="G107">
            <v>514635.2303835096</v>
          </cell>
          <cell r="H107">
            <v>514635.2303835096</v>
          </cell>
          <cell r="I107">
            <v>514635.2303835096</v>
          </cell>
          <cell r="J107">
            <v>514635.2303835096</v>
          </cell>
          <cell r="K107">
            <v>514635.2303835096</v>
          </cell>
          <cell r="L107">
            <v>514635.2303835096</v>
          </cell>
          <cell r="M107">
            <v>514635.2303835096</v>
          </cell>
          <cell r="N107">
            <v>514635.2303835096</v>
          </cell>
          <cell r="O107">
            <v>514635.2303835096</v>
          </cell>
          <cell r="P107">
            <v>-62258.230383509595</v>
          </cell>
        </row>
        <row r="108">
          <cell r="B108" t="str">
            <v>KMC DMI</v>
          </cell>
          <cell r="C108" t="str">
            <v>0.30% of (DAV +Duty)*S.Tax)</v>
          </cell>
          <cell r="D108">
            <v>1766.033289937566</v>
          </cell>
          <cell r="E108">
            <v>1766.033289937566</v>
          </cell>
          <cell r="F108">
            <v>1766.033289937566</v>
          </cell>
          <cell r="G108">
            <v>1766.033289937566</v>
          </cell>
          <cell r="H108">
            <v>1766.033289937566</v>
          </cell>
          <cell r="I108">
            <v>1766.033289937566</v>
          </cell>
          <cell r="J108">
            <v>1766.033289937566</v>
          </cell>
          <cell r="K108">
            <v>1766.033289937566</v>
          </cell>
          <cell r="L108">
            <v>1766.033289937566</v>
          </cell>
          <cell r="M108">
            <v>1766.033289937566</v>
          </cell>
          <cell r="N108">
            <v>1766.033289937566</v>
          </cell>
          <cell r="O108">
            <v>1766.033289937566</v>
          </cell>
        </row>
        <row r="109">
          <cell r="B109" t="str">
            <v>Clearing charge</v>
          </cell>
          <cell r="C109" t="str">
            <v>0.05% of DAV</v>
          </cell>
          <cell r="D109">
            <v>1895.902619364</v>
          </cell>
          <cell r="E109">
            <v>1895.902619364</v>
          </cell>
          <cell r="F109">
            <v>1895.902619364</v>
          </cell>
          <cell r="G109">
            <v>1895.902619364</v>
          </cell>
          <cell r="H109">
            <v>1895.902619364</v>
          </cell>
          <cell r="I109">
            <v>1895.902619364</v>
          </cell>
          <cell r="J109">
            <v>1895.902619364</v>
          </cell>
          <cell r="K109">
            <v>1895.902619364</v>
          </cell>
          <cell r="L109">
            <v>1895.902619364</v>
          </cell>
          <cell r="M109">
            <v>1895.902619364</v>
          </cell>
          <cell r="N109">
            <v>1895.902619364</v>
          </cell>
          <cell r="O109">
            <v>1895.902619364</v>
          </cell>
        </row>
        <row r="110">
          <cell r="B110" t="str">
            <v>Wharfage</v>
          </cell>
          <cell r="D110">
            <v>500</v>
          </cell>
          <cell r="E110">
            <v>500</v>
          </cell>
          <cell r="F110">
            <v>500</v>
          </cell>
          <cell r="G110">
            <v>500</v>
          </cell>
          <cell r="H110">
            <v>500</v>
          </cell>
          <cell r="I110">
            <v>500</v>
          </cell>
          <cell r="J110">
            <v>500</v>
          </cell>
          <cell r="K110">
            <v>500</v>
          </cell>
          <cell r="L110">
            <v>500</v>
          </cell>
          <cell r="M110">
            <v>500</v>
          </cell>
          <cell r="N110">
            <v>500</v>
          </cell>
          <cell r="O110">
            <v>500</v>
          </cell>
        </row>
        <row r="111">
          <cell r="B111" t="str">
            <v>L/c Opening &amp; Bank Charges</v>
          </cell>
          <cell r="D111">
            <v>2222.6942400000003</v>
          </cell>
          <cell r="E111">
            <v>2222.6942400000003</v>
          </cell>
          <cell r="F111">
            <v>2222.6942400000003</v>
          </cell>
          <cell r="G111">
            <v>2222.6942400000003</v>
          </cell>
          <cell r="H111">
            <v>2222.6942400000003</v>
          </cell>
          <cell r="I111">
            <v>2222.6942400000003</v>
          </cell>
          <cell r="J111">
            <v>2222.6942400000003</v>
          </cell>
          <cell r="K111">
            <v>2222.6942400000003</v>
          </cell>
          <cell r="L111">
            <v>2222.6942400000003</v>
          </cell>
          <cell r="M111">
            <v>2222.6942400000003</v>
          </cell>
          <cell r="N111">
            <v>2222.6942400000003</v>
          </cell>
          <cell r="O111">
            <v>2222.6942400000003</v>
          </cell>
        </row>
        <row r="112">
          <cell r="B112" t="str">
            <v xml:space="preserve">Inland transport </v>
          </cell>
          <cell r="C112" t="str">
            <v>0.1% of DAV</v>
          </cell>
          <cell r="D112">
            <v>3791.8052387279999</v>
          </cell>
          <cell r="E112">
            <v>3791.8052387279999</v>
          </cell>
          <cell r="F112">
            <v>3791.8052387279999</v>
          </cell>
          <cell r="G112">
            <v>3791.8052387279999</v>
          </cell>
          <cell r="H112">
            <v>3791.8052387279999</v>
          </cell>
          <cell r="I112">
            <v>3791.8052387279999</v>
          </cell>
          <cell r="J112">
            <v>3791.8052387279999</v>
          </cell>
          <cell r="K112">
            <v>3791.8052387279999</v>
          </cell>
          <cell r="L112">
            <v>3791.8052387279999</v>
          </cell>
          <cell r="M112">
            <v>3791.8052387279999</v>
          </cell>
          <cell r="N112">
            <v>3791.8052387279999</v>
          </cell>
          <cell r="O112">
            <v>3791.8052387279999</v>
          </cell>
        </row>
        <row r="113">
          <cell r="B113" t="str">
            <v xml:space="preserve">Import Duty </v>
          </cell>
          <cell r="C113" t="str">
            <v>35% of   (DAV)</v>
          </cell>
          <cell r="D113">
            <v>132713.18335548</v>
          </cell>
          <cell r="E113">
            <v>132713.18335548</v>
          </cell>
          <cell r="F113">
            <v>132713.18335548</v>
          </cell>
          <cell r="G113">
            <v>132713.18335548</v>
          </cell>
          <cell r="H113">
            <v>132713.18335548</v>
          </cell>
          <cell r="I113">
            <v>132713.18335548</v>
          </cell>
          <cell r="J113">
            <v>132713.18335548</v>
          </cell>
          <cell r="K113">
            <v>132713.18335548</v>
          </cell>
          <cell r="L113">
            <v>132713.18335548</v>
          </cell>
          <cell r="M113">
            <v>132713.18335548</v>
          </cell>
          <cell r="N113">
            <v>132713.18335548</v>
          </cell>
          <cell r="O113">
            <v>132713.18335548</v>
          </cell>
        </row>
        <row r="114">
          <cell r="B114" t="str">
            <v>(DAV)</v>
          </cell>
          <cell r="C114" t="str">
            <v>(C &amp; F Rupee  - Loading)</v>
          </cell>
          <cell r="D114">
            <v>379180.5238728</v>
          </cell>
          <cell r="E114">
            <v>379180.5238728</v>
          </cell>
          <cell r="F114">
            <v>379180.5238728</v>
          </cell>
          <cell r="G114">
            <v>379180.5238728</v>
          </cell>
          <cell r="H114">
            <v>379180.5238728</v>
          </cell>
          <cell r="I114">
            <v>379180.5238728</v>
          </cell>
          <cell r="J114">
            <v>379180.5238728</v>
          </cell>
          <cell r="K114">
            <v>379180.5238728</v>
          </cell>
          <cell r="L114">
            <v>379180.5238728</v>
          </cell>
          <cell r="M114">
            <v>379180.5238728</v>
          </cell>
          <cell r="N114">
            <v>379180.5238728</v>
          </cell>
          <cell r="O114">
            <v>379180.5238728</v>
          </cell>
        </row>
        <row r="115">
          <cell r="B115" t="str">
            <v>CIF (Rupees)</v>
          </cell>
          <cell r="C115" t="str">
            <v>Actual</v>
          </cell>
          <cell r="D115">
            <v>371745.61164000002</v>
          </cell>
          <cell r="E115">
            <v>371745.61164000002</v>
          </cell>
          <cell r="F115">
            <v>371745.61164000002</v>
          </cell>
          <cell r="G115">
            <v>371745.61164000002</v>
          </cell>
          <cell r="H115">
            <v>371745.61164000002</v>
          </cell>
          <cell r="I115">
            <v>371745.61164000002</v>
          </cell>
          <cell r="J115">
            <v>371745.61164000002</v>
          </cell>
          <cell r="K115">
            <v>371745.61164000002</v>
          </cell>
          <cell r="L115">
            <v>371745.61164000002</v>
          </cell>
          <cell r="M115">
            <v>371745.61164000002</v>
          </cell>
          <cell r="N115">
            <v>371745.61164000002</v>
          </cell>
          <cell r="O115">
            <v>371745.61164000002</v>
          </cell>
        </row>
        <row r="116">
          <cell r="B116" t="str">
            <v>Insurance</v>
          </cell>
          <cell r="C116" t="str">
            <v>Actual</v>
          </cell>
          <cell r="D116">
            <v>1296.5716400000001</v>
          </cell>
          <cell r="E116">
            <v>1296.5716400000001</v>
          </cell>
          <cell r="F116">
            <v>1296.5716400000001</v>
          </cell>
          <cell r="G116">
            <v>1296.5716400000001</v>
          </cell>
          <cell r="H116">
            <v>1296.5716400000001</v>
          </cell>
          <cell r="I116">
            <v>1296.5716400000001</v>
          </cell>
          <cell r="J116">
            <v>1296.5716400000001</v>
          </cell>
          <cell r="K116">
            <v>1296.5716400000001</v>
          </cell>
          <cell r="L116">
            <v>1296.5716400000001</v>
          </cell>
          <cell r="M116">
            <v>1296.5716400000001</v>
          </cell>
          <cell r="N116">
            <v>1296.5716400000001</v>
          </cell>
          <cell r="O116">
            <v>1296.5716400000001</v>
          </cell>
        </row>
        <row r="117">
          <cell r="B117" t="str">
            <v>C &amp; F (Rupees)</v>
          </cell>
          <cell r="C117" t="str">
            <v>Actual</v>
          </cell>
          <cell r="D117">
            <v>370449.04000000004</v>
          </cell>
          <cell r="E117">
            <v>370449.04000000004</v>
          </cell>
          <cell r="F117">
            <v>370449.04000000004</v>
          </cell>
          <cell r="G117">
            <v>370449.04000000004</v>
          </cell>
          <cell r="H117">
            <v>370449.04000000004</v>
          </cell>
          <cell r="I117">
            <v>370449.04000000004</v>
          </cell>
          <cell r="J117">
            <v>370449.04000000004</v>
          </cell>
          <cell r="K117">
            <v>370449.04000000004</v>
          </cell>
          <cell r="L117">
            <v>370449.04000000004</v>
          </cell>
          <cell r="M117">
            <v>370449.04000000004</v>
          </cell>
          <cell r="N117">
            <v>370449.04000000004</v>
          </cell>
          <cell r="O117">
            <v>370449.04000000004</v>
          </cell>
        </row>
        <row r="118">
          <cell r="B118" t="str">
            <v>Exchange rate</v>
          </cell>
          <cell r="C118" t="str">
            <v>¥ to Re</v>
          </cell>
          <cell r="D118">
            <v>1.9230769230769229</v>
          </cell>
          <cell r="E118">
            <v>1.9230769230769229</v>
          </cell>
          <cell r="F118">
            <v>1.9230769230769229</v>
          </cell>
          <cell r="G118">
            <v>1.9230769230769229</v>
          </cell>
          <cell r="H118">
            <v>1.9230769230769229</v>
          </cell>
          <cell r="I118">
            <v>1.9230769230769229</v>
          </cell>
          <cell r="J118">
            <v>1.9230769230769229</v>
          </cell>
          <cell r="K118">
            <v>1.9230769230769229</v>
          </cell>
          <cell r="L118">
            <v>1.9230769230769229</v>
          </cell>
          <cell r="M118">
            <v>1.9230769230769229</v>
          </cell>
          <cell r="N118">
            <v>1.9230769230769229</v>
          </cell>
          <cell r="O118">
            <v>1.9230769230769229</v>
          </cell>
        </row>
        <row r="119">
          <cell r="B119" t="str">
            <v>C &amp; F (Yen)</v>
          </cell>
          <cell r="C119" t="str">
            <v>Actual</v>
          </cell>
          <cell r="D119">
            <v>712402</v>
          </cell>
          <cell r="E119">
            <v>712402</v>
          </cell>
          <cell r="F119">
            <v>712402</v>
          </cell>
          <cell r="G119">
            <v>712402</v>
          </cell>
          <cell r="H119">
            <v>712402</v>
          </cell>
          <cell r="I119">
            <v>712402</v>
          </cell>
          <cell r="J119">
            <v>712402</v>
          </cell>
          <cell r="K119">
            <v>712402</v>
          </cell>
          <cell r="L119">
            <v>712402</v>
          </cell>
          <cell r="M119">
            <v>712402</v>
          </cell>
          <cell r="N119">
            <v>712402</v>
          </cell>
          <cell r="O119">
            <v>712402</v>
          </cell>
        </row>
        <row r="120">
          <cell r="B120" t="str">
            <v>Freight</v>
          </cell>
          <cell r="D120">
            <v>1189000</v>
          </cell>
          <cell r="E120">
            <v>1189000</v>
          </cell>
          <cell r="F120">
            <v>1189000</v>
          </cell>
          <cell r="G120">
            <v>1189000</v>
          </cell>
          <cell r="H120">
            <v>1189000</v>
          </cell>
          <cell r="I120">
            <v>1189000</v>
          </cell>
          <cell r="J120">
            <v>1189000</v>
          </cell>
          <cell r="K120">
            <v>1189000</v>
          </cell>
          <cell r="L120">
            <v>1189000</v>
          </cell>
          <cell r="M120">
            <v>1189000</v>
          </cell>
          <cell r="N120">
            <v>1189000</v>
          </cell>
          <cell r="O120">
            <v>1189000</v>
          </cell>
        </row>
        <row r="121">
          <cell r="B121" t="str">
            <v>TTC FOB</v>
          </cell>
          <cell r="D121">
            <v>-476598</v>
          </cell>
          <cell r="E121">
            <v>-476598</v>
          </cell>
          <cell r="F121">
            <v>-476598</v>
          </cell>
          <cell r="G121">
            <v>-476598</v>
          </cell>
          <cell r="H121">
            <v>-476598</v>
          </cell>
          <cell r="I121">
            <v>-476598</v>
          </cell>
          <cell r="J121">
            <v>-476598</v>
          </cell>
          <cell r="K121">
            <v>-476598</v>
          </cell>
          <cell r="L121">
            <v>-476598</v>
          </cell>
          <cell r="M121">
            <v>-476598</v>
          </cell>
          <cell r="N121">
            <v>-476598</v>
          </cell>
          <cell r="O121">
            <v>-476598</v>
          </cell>
        </row>
        <row r="122">
          <cell r="D122">
            <v>1.3892200405850952</v>
          </cell>
          <cell r="E122">
            <v>1.3892200405850952</v>
          </cell>
          <cell r="F122">
            <v>1.3892200405850952</v>
          </cell>
          <cell r="G122">
            <v>1.3892200405850952</v>
          </cell>
          <cell r="H122">
            <v>1.3892200405850952</v>
          </cell>
          <cell r="I122">
            <v>1.3892200405850952</v>
          </cell>
          <cell r="J122">
            <v>1.3892200405850952</v>
          </cell>
          <cell r="K122">
            <v>1.3892200405850952</v>
          </cell>
          <cell r="L122">
            <v>1.3892200405850952</v>
          </cell>
          <cell r="M122">
            <v>1.3892200405850952</v>
          </cell>
          <cell r="N122">
            <v>1.3892200405850952</v>
          </cell>
          <cell r="O122">
            <v>1.3892200405850952</v>
          </cell>
        </row>
        <row r="124">
          <cell r="D124">
            <v>0.52</v>
          </cell>
          <cell r="E124">
            <v>0.52</v>
          </cell>
          <cell r="F124">
            <v>0.52</v>
          </cell>
          <cell r="G124">
            <v>0.52</v>
          </cell>
          <cell r="H124">
            <v>0.52</v>
          </cell>
          <cell r="I124">
            <v>0.52</v>
          </cell>
          <cell r="J124">
            <v>0.52</v>
          </cell>
          <cell r="K124">
            <v>0.52</v>
          </cell>
          <cell r="L124">
            <v>0.52</v>
          </cell>
          <cell r="M124">
            <v>0.52</v>
          </cell>
          <cell r="N124">
            <v>0.52</v>
          </cell>
          <cell r="O124">
            <v>0.52</v>
          </cell>
        </row>
        <row r="125">
          <cell r="D125">
            <v>0.52</v>
          </cell>
          <cell r="E125">
            <v>0.52</v>
          </cell>
          <cell r="F125">
            <v>0.52</v>
          </cell>
          <cell r="G125">
            <v>0.52</v>
          </cell>
          <cell r="H125">
            <v>0.52</v>
          </cell>
          <cell r="I125">
            <v>0.52</v>
          </cell>
          <cell r="J125">
            <v>0.52</v>
          </cell>
          <cell r="K125">
            <v>0.52</v>
          </cell>
          <cell r="L125">
            <v>0.52</v>
          </cell>
          <cell r="M125">
            <v>0.52</v>
          </cell>
          <cell r="N125">
            <v>0.52</v>
          </cell>
          <cell r="O125">
            <v>0.52</v>
          </cell>
        </row>
        <row r="126">
          <cell r="B126" t="str">
            <v>Hilux  4 X 2 - Std</v>
          </cell>
          <cell r="C126">
            <v>0</v>
          </cell>
          <cell r="D126">
            <v>37073</v>
          </cell>
          <cell r="E126">
            <v>37104</v>
          </cell>
          <cell r="F126">
            <v>37135</v>
          </cell>
          <cell r="G126">
            <v>37166</v>
          </cell>
          <cell r="H126">
            <v>37197</v>
          </cell>
          <cell r="I126">
            <v>37228</v>
          </cell>
          <cell r="J126">
            <v>37259</v>
          </cell>
          <cell r="K126">
            <v>37290</v>
          </cell>
          <cell r="L126">
            <v>37321</v>
          </cell>
          <cell r="M126">
            <v>37352</v>
          </cell>
          <cell r="N126">
            <v>37383</v>
          </cell>
          <cell r="O126">
            <v>37414</v>
          </cell>
        </row>
        <row r="127">
          <cell r="B127" t="str">
            <v>CKD cost at factory</v>
          </cell>
          <cell r="D127">
            <v>456549.51474417676</v>
          </cell>
          <cell r="E127">
            <v>456549.51474417676</v>
          </cell>
          <cell r="F127">
            <v>456549.51474417676</v>
          </cell>
          <cell r="G127">
            <v>456549.51474417676</v>
          </cell>
          <cell r="H127">
            <v>456549.51474417676</v>
          </cell>
          <cell r="I127">
            <v>456549.51474417676</v>
          </cell>
          <cell r="J127">
            <v>456549.51474417676</v>
          </cell>
          <cell r="K127">
            <v>456549.51474417676</v>
          </cell>
          <cell r="L127">
            <v>456549.51474417676</v>
          </cell>
          <cell r="M127">
            <v>456549.51474417676</v>
          </cell>
          <cell r="N127">
            <v>456549.51474417676</v>
          </cell>
          <cell r="O127">
            <v>456549.51474417676</v>
          </cell>
          <cell r="P127">
            <v>79601.485255823238</v>
          </cell>
        </row>
        <row r="128">
          <cell r="B128" t="str">
            <v>KMC DMI</v>
          </cell>
          <cell r="C128" t="str">
            <v>0.30% of (DAV +Duty)*S.Tax)</v>
          </cell>
          <cell r="D128">
            <v>1566.3301803527042</v>
          </cell>
          <cell r="E128">
            <v>1566.3301803527042</v>
          </cell>
          <cell r="F128">
            <v>1566.3301803527042</v>
          </cell>
          <cell r="G128">
            <v>1566.3301803527042</v>
          </cell>
          <cell r="H128">
            <v>1566.3301803527042</v>
          </cell>
          <cell r="I128">
            <v>1566.3301803527042</v>
          </cell>
          <cell r="J128">
            <v>1566.3301803527042</v>
          </cell>
          <cell r="K128">
            <v>1566.3301803527042</v>
          </cell>
          <cell r="L128">
            <v>1566.3301803527042</v>
          </cell>
          <cell r="M128">
            <v>1566.3301803527042</v>
          </cell>
          <cell r="N128">
            <v>1566.3301803527042</v>
          </cell>
          <cell r="O128">
            <v>1566.3301803527042</v>
          </cell>
        </row>
        <row r="129">
          <cell r="B129" t="str">
            <v>Clearing charge</v>
          </cell>
          <cell r="C129" t="str">
            <v>0.05% of DAV</v>
          </cell>
          <cell r="D129">
            <v>1891.7031163680003</v>
          </cell>
          <cell r="E129">
            <v>1891.7031163680003</v>
          </cell>
          <cell r="F129">
            <v>1891.7031163680003</v>
          </cell>
          <cell r="G129">
            <v>1891.7031163680003</v>
          </cell>
          <cell r="H129">
            <v>1891.7031163680003</v>
          </cell>
          <cell r="I129">
            <v>1891.7031163680003</v>
          </cell>
          <cell r="J129">
            <v>1891.7031163680003</v>
          </cell>
          <cell r="K129">
            <v>1891.7031163680003</v>
          </cell>
          <cell r="L129">
            <v>1891.7031163680003</v>
          </cell>
          <cell r="M129">
            <v>1891.7031163680003</v>
          </cell>
          <cell r="N129">
            <v>1891.7031163680003</v>
          </cell>
          <cell r="O129">
            <v>1891.7031163680003</v>
          </cell>
        </row>
        <row r="130">
          <cell r="B130" t="str">
            <v>Wharfage</v>
          </cell>
          <cell r="D130">
            <v>500</v>
          </cell>
          <cell r="E130">
            <v>500</v>
          </cell>
          <cell r="F130">
            <v>500</v>
          </cell>
          <cell r="G130">
            <v>500</v>
          </cell>
          <cell r="H130">
            <v>500</v>
          </cell>
          <cell r="I130">
            <v>500</v>
          </cell>
          <cell r="J130">
            <v>500</v>
          </cell>
          <cell r="K130">
            <v>500</v>
          </cell>
          <cell r="L130">
            <v>500</v>
          </cell>
          <cell r="M130">
            <v>500</v>
          </cell>
          <cell r="N130">
            <v>500</v>
          </cell>
          <cell r="O130">
            <v>500</v>
          </cell>
        </row>
        <row r="131">
          <cell r="B131" t="str">
            <v>L/c Opening &amp; Bank Charges</v>
          </cell>
          <cell r="D131">
            <v>2217.7708800000005</v>
          </cell>
          <cell r="E131">
            <v>2217.7708800000005</v>
          </cell>
          <cell r="F131">
            <v>2217.7708800000005</v>
          </cell>
          <cell r="G131">
            <v>2217.7708800000005</v>
          </cell>
          <cell r="H131">
            <v>2217.7708800000005</v>
          </cell>
          <cell r="I131">
            <v>2217.7708800000005</v>
          </cell>
          <cell r="J131">
            <v>2217.7708800000005</v>
          </cell>
          <cell r="K131">
            <v>2217.7708800000005</v>
          </cell>
          <cell r="L131">
            <v>2217.7708800000005</v>
          </cell>
          <cell r="M131">
            <v>2217.7708800000005</v>
          </cell>
          <cell r="N131">
            <v>2217.7708800000005</v>
          </cell>
          <cell r="O131">
            <v>2217.7708800000005</v>
          </cell>
        </row>
        <row r="132">
          <cell r="B132" t="str">
            <v xml:space="preserve">Inland transport </v>
          </cell>
          <cell r="C132" t="str">
            <v>0.1% of DAV</v>
          </cell>
          <cell r="D132">
            <v>3783.4062327360007</v>
          </cell>
          <cell r="E132">
            <v>3783.4062327360007</v>
          </cell>
          <cell r="F132">
            <v>3783.4062327360007</v>
          </cell>
          <cell r="G132">
            <v>3783.4062327360007</v>
          </cell>
          <cell r="H132">
            <v>3783.4062327360007</v>
          </cell>
          <cell r="I132">
            <v>3783.4062327360007</v>
          </cell>
          <cell r="J132">
            <v>3783.4062327360007</v>
          </cell>
          <cell r="K132">
            <v>3783.4062327360007</v>
          </cell>
          <cell r="L132">
            <v>3783.4062327360007</v>
          </cell>
          <cell r="M132">
            <v>3783.4062327360007</v>
          </cell>
          <cell r="N132">
            <v>3783.4062327360007</v>
          </cell>
          <cell r="O132">
            <v>3783.4062327360007</v>
          </cell>
        </row>
        <row r="133">
          <cell r="B133" t="str">
            <v xml:space="preserve">Import Duty </v>
          </cell>
          <cell r="C133" t="str">
            <v>20% of   (DAV)</v>
          </cell>
          <cell r="D133">
            <v>75668.124654720013</v>
          </cell>
          <cell r="E133">
            <v>75668.124654720013</v>
          </cell>
          <cell r="F133">
            <v>75668.124654720013</v>
          </cell>
          <cell r="G133">
            <v>75668.124654720013</v>
          </cell>
          <cell r="H133">
            <v>75668.124654720013</v>
          </cell>
          <cell r="I133">
            <v>75668.124654720013</v>
          </cell>
          <cell r="J133">
            <v>75668.124654720013</v>
          </cell>
          <cell r="K133">
            <v>75668.124654720013</v>
          </cell>
          <cell r="L133">
            <v>75668.124654720013</v>
          </cell>
          <cell r="M133">
            <v>75668.124654720013</v>
          </cell>
          <cell r="N133">
            <v>75668.124654720013</v>
          </cell>
          <cell r="O133">
            <v>75668.124654720013</v>
          </cell>
        </row>
        <row r="134">
          <cell r="B134" t="str">
            <v>(DAV)</v>
          </cell>
          <cell r="C134" t="str">
            <v>(C &amp; F Rupee  - Loading)</v>
          </cell>
          <cell r="D134">
            <v>378340.62327360007</v>
          </cell>
          <cell r="E134">
            <v>378340.62327360007</v>
          </cell>
          <cell r="F134">
            <v>378340.62327360007</v>
          </cell>
          <cell r="G134">
            <v>378340.62327360007</v>
          </cell>
          <cell r="H134">
            <v>378340.62327360007</v>
          </cell>
          <cell r="I134">
            <v>378340.62327360007</v>
          </cell>
          <cell r="J134">
            <v>378340.62327360007</v>
          </cell>
          <cell r="K134">
            <v>378340.62327360007</v>
          </cell>
          <cell r="L134">
            <v>378340.62327360007</v>
          </cell>
          <cell r="M134">
            <v>378340.62327360007</v>
          </cell>
          <cell r="N134">
            <v>378340.62327360007</v>
          </cell>
          <cell r="O134">
            <v>378340.62327360007</v>
          </cell>
        </row>
        <row r="135">
          <cell r="B135" t="str">
            <v>CIF (Rupees)</v>
          </cell>
          <cell r="C135" t="str">
            <v>Actual</v>
          </cell>
          <cell r="D135">
            <v>370922.17968000006</v>
          </cell>
          <cell r="E135">
            <v>370922.17968000006</v>
          </cell>
          <cell r="F135">
            <v>370922.17968000006</v>
          </cell>
          <cell r="G135">
            <v>370922.17968000006</v>
          </cell>
          <cell r="H135">
            <v>370922.17968000006</v>
          </cell>
          <cell r="I135">
            <v>370922.17968000006</v>
          </cell>
          <cell r="J135">
            <v>370922.17968000006</v>
          </cell>
          <cell r="K135">
            <v>370922.17968000006</v>
          </cell>
          <cell r="L135">
            <v>370922.17968000006</v>
          </cell>
          <cell r="M135">
            <v>370922.17968000006</v>
          </cell>
          <cell r="N135">
            <v>370922.17968000006</v>
          </cell>
          <cell r="O135">
            <v>370922.17968000006</v>
          </cell>
        </row>
        <row r="136">
          <cell r="B136" t="str">
            <v>Insurance</v>
          </cell>
          <cell r="C136" t="str">
            <v>Actual</v>
          </cell>
          <cell r="D136">
            <v>1293.6996800000002</v>
          </cell>
          <cell r="E136">
            <v>1293.6996800000002</v>
          </cell>
          <cell r="F136">
            <v>1293.6996800000002</v>
          </cell>
          <cell r="G136">
            <v>1293.6996800000002</v>
          </cell>
          <cell r="H136">
            <v>1293.6996800000002</v>
          </cell>
          <cell r="I136">
            <v>1293.6996800000002</v>
          </cell>
          <cell r="J136">
            <v>1293.6996800000002</v>
          </cell>
          <cell r="K136">
            <v>1293.6996800000002</v>
          </cell>
          <cell r="L136">
            <v>1293.6996800000002</v>
          </cell>
          <cell r="M136">
            <v>1293.6996800000002</v>
          </cell>
          <cell r="N136">
            <v>1293.6996800000002</v>
          </cell>
          <cell r="O136">
            <v>1293.6996800000002</v>
          </cell>
        </row>
        <row r="137">
          <cell r="B137" t="str">
            <v>C &amp; F (Rupees)</v>
          </cell>
          <cell r="C137" t="str">
            <v>Actual</v>
          </cell>
          <cell r="D137">
            <v>369628.48000000004</v>
          </cell>
          <cell r="E137">
            <v>369628.48000000004</v>
          </cell>
          <cell r="F137">
            <v>369628.48000000004</v>
          </cell>
          <cell r="G137">
            <v>369628.48000000004</v>
          </cell>
          <cell r="H137">
            <v>369628.48000000004</v>
          </cell>
          <cell r="I137">
            <v>369628.48000000004</v>
          </cell>
          <cell r="J137">
            <v>369628.48000000004</v>
          </cell>
          <cell r="K137">
            <v>369628.48000000004</v>
          </cell>
          <cell r="L137">
            <v>369628.48000000004</v>
          </cell>
          <cell r="M137">
            <v>369628.48000000004</v>
          </cell>
          <cell r="N137">
            <v>369628.48000000004</v>
          </cell>
          <cell r="O137">
            <v>369628.48000000004</v>
          </cell>
        </row>
        <row r="138">
          <cell r="B138" t="str">
            <v>Exchange rate</v>
          </cell>
          <cell r="C138" t="str">
            <v>¥ to Re</v>
          </cell>
          <cell r="D138">
            <v>1.9230769230769229</v>
          </cell>
          <cell r="E138">
            <v>1.9230769230769229</v>
          </cell>
          <cell r="F138">
            <v>1.9230769230769229</v>
          </cell>
          <cell r="G138">
            <v>1.9230769230769229</v>
          </cell>
          <cell r="H138">
            <v>1.9230769230769229</v>
          </cell>
          <cell r="I138">
            <v>1.9230769230769229</v>
          </cell>
          <cell r="J138">
            <v>1.9230769230769229</v>
          </cell>
          <cell r="K138">
            <v>1.9230769230769229</v>
          </cell>
          <cell r="L138">
            <v>1.9230769230769229</v>
          </cell>
          <cell r="M138">
            <v>1.9230769230769229</v>
          </cell>
          <cell r="N138">
            <v>1.9230769230769229</v>
          </cell>
          <cell r="O138">
            <v>1.9230769230769229</v>
          </cell>
        </row>
        <row r="139">
          <cell r="B139" t="str">
            <v>C &amp; F (Yen)</v>
          </cell>
          <cell r="C139" t="str">
            <v>Actual</v>
          </cell>
          <cell r="D139">
            <v>710824</v>
          </cell>
          <cell r="E139">
            <v>710824</v>
          </cell>
          <cell r="F139">
            <v>710824</v>
          </cell>
          <cell r="G139">
            <v>710824</v>
          </cell>
          <cell r="H139">
            <v>710824</v>
          </cell>
          <cell r="I139">
            <v>710824</v>
          </cell>
          <cell r="J139">
            <v>710824</v>
          </cell>
          <cell r="K139">
            <v>710824</v>
          </cell>
          <cell r="L139">
            <v>710824</v>
          </cell>
          <cell r="M139">
            <v>710824</v>
          </cell>
          <cell r="N139">
            <v>710824</v>
          </cell>
          <cell r="O139">
            <v>710824</v>
          </cell>
        </row>
        <row r="140">
          <cell r="B140" t="str">
            <v>Freight</v>
          </cell>
          <cell r="D140">
            <v>0</v>
          </cell>
          <cell r="E140">
            <v>0</v>
          </cell>
          <cell r="F140">
            <v>0</v>
          </cell>
          <cell r="G140">
            <v>0</v>
          </cell>
          <cell r="H140">
            <v>0</v>
          </cell>
          <cell r="I140">
            <v>0</v>
          </cell>
          <cell r="J140">
            <v>0</v>
          </cell>
          <cell r="K140">
            <v>0</v>
          </cell>
          <cell r="L140">
            <v>0</v>
          </cell>
          <cell r="M140">
            <v>0</v>
          </cell>
          <cell r="N140">
            <v>0</v>
          </cell>
          <cell r="O140">
            <v>0</v>
          </cell>
        </row>
        <row r="141">
          <cell r="B141" t="str">
            <v>TTC FOB</v>
          </cell>
          <cell r="D141">
            <v>710824</v>
          </cell>
          <cell r="E141">
            <v>710824</v>
          </cell>
          <cell r="F141">
            <v>710824</v>
          </cell>
          <cell r="G141">
            <v>710824</v>
          </cell>
          <cell r="H141">
            <v>710824</v>
          </cell>
          <cell r="I141">
            <v>710824</v>
          </cell>
          <cell r="J141">
            <v>710824</v>
          </cell>
          <cell r="K141">
            <v>710824</v>
          </cell>
          <cell r="L141">
            <v>710824</v>
          </cell>
          <cell r="M141">
            <v>710824</v>
          </cell>
          <cell r="N141">
            <v>710824</v>
          </cell>
          <cell r="O141">
            <v>710824</v>
          </cell>
        </row>
        <row r="142">
          <cell r="D142">
            <v>1.2351578394180467</v>
          </cell>
          <cell r="E142">
            <v>1.2351578394180467</v>
          </cell>
          <cell r="F142">
            <v>1.2351578394180467</v>
          </cell>
          <cell r="G142">
            <v>1.2351578394180467</v>
          </cell>
          <cell r="H142">
            <v>1.2351578394180467</v>
          </cell>
          <cell r="I142">
            <v>1.2351578394180467</v>
          </cell>
          <cell r="J142">
            <v>1.2351578394180467</v>
          </cell>
          <cell r="K142">
            <v>1.2351578394180467</v>
          </cell>
          <cell r="L142">
            <v>1.2351578394180467</v>
          </cell>
          <cell r="M142">
            <v>1.2351578394180467</v>
          </cell>
          <cell r="N142">
            <v>1.2351578394180467</v>
          </cell>
          <cell r="O142">
            <v>1.2351578394180467</v>
          </cell>
        </row>
        <row r="144">
          <cell r="D144">
            <v>0.52</v>
          </cell>
          <cell r="E144">
            <v>0.52</v>
          </cell>
          <cell r="F144">
            <v>0.52</v>
          </cell>
          <cell r="G144">
            <v>0.52</v>
          </cell>
          <cell r="H144">
            <v>0.52</v>
          </cell>
          <cell r="I144">
            <v>0.52</v>
          </cell>
          <cell r="J144">
            <v>0.52</v>
          </cell>
          <cell r="K144">
            <v>0.52</v>
          </cell>
          <cell r="L144">
            <v>0.52</v>
          </cell>
          <cell r="M144">
            <v>0.52</v>
          </cell>
          <cell r="N144">
            <v>0.52</v>
          </cell>
          <cell r="O144">
            <v>0.52</v>
          </cell>
        </row>
        <row r="145">
          <cell r="D145">
            <v>0.52</v>
          </cell>
          <cell r="E145">
            <v>0.52</v>
          </cell>
          <cell r="F145">
            <v>0.52</v>
          </cell>
          <cell r="G145">
            <v>0.52</v>
          </cell>
          <cell r="H145">
            <v>0.52</v>
          </cell>
          <cell r="I145">
            <v>0.52</v>
          </cell>
          <cell r="J145">
            <v>0.52</v>
          </cell>
          <cell r="K145">
            <v>0.52</v>
          </cell>
          <cell r="L145">
            <v>0.52</v>
          </cell>
          <cell r="M145">
            <v>0.52</v>
          </cell>
          <cell r="N145">
            <v>0.52</v>
          </cell>
          <cell r="O145">
            <v>0.52</v>
          </cell>
        </row>
        <row r="146">
          <cell r="B146" t="str">
            <v>Hilux 4 X 2 Deckless</v>
          </cell>
          <cell r="D146">
            <v>37073</v>
          </cell>
          <cell r="E146">
            <v>37104</v>
          </cell>
          <cell r="F146">
            <v>37135</v>
          </cell>
          <cell r="G146">
            <v>37166</v>
          </cell>
          <cell r="H146">
            <v>37197</v>
          </cell>
          <cell r="I146">
            <v>37228</v>
          </cell>
          <cell r="J146">
            <v>37259</v>
          </cell>
          <cell r="K146">
            <v>37290</v>
          </cell>
          <cell r="L146">
            <v>37321</v>
          </cell>
          <cell r="M146">
            <v>37352</v>
          </cell>
          <cell r="N146">
            <v>37383</v>
          </cell>
          <cell r="O146">
            <v>37414</v>
          </cell>
        </row>
        <row r="147">
          <cell r="B147" t="str">
            <v>CKD cost at factory</v>
          </cell>
          <cell r="D147">
            <v>456549.51474417676</v>
          </cell>
          <cell r="E147">
            <v>456549.51474417676</v>
          </cell>
          <cell r="F147">
            <v>456549.51474417676</v>
          </cell>
          <cell r="G147">
            <v>456549.51474417676</v>
          </cell>
          <cell r="H147">
            <v>456549.51474417676</v>
          </cell>
          <cell r="I147">
            <v>456549.51474417676</v>
          </cell>
          <cell r="J147">
            <v>456549.51474417676</v>
          </cell>
          <cell r="K147">
            <v>456549.51474417676</v>
          </cell>
          <cell r="L147">
            <v>456549.51474417676</v>
          </cell>
          <cell r="M147">
            <v>456549.51474417676</v>
          </cell>
          <cell r="N147">
            <v>456549.51474417676</v>
          </cell>
          <cell r="O147">
            <v>456549.51474417676</v>
          </cell>
          <cell r="P147">
            <v>282777.48525582324</v>
          </cell>
        </row>
        <row r="148">
          <cell r="B148" t="str">
            <v>KMC DMI</v>
          </cell>
          <cell r="C148" t="str">
            <v>0.30% of (DAV +Duty)*S.Tax)</v>
          </cell>
          <cell r="D148">
            <v>1566.3301803527042</v>
          </cell>
          <cell r="E148">
            <v>1566.3301803527042</v>
          </cell>
          <cell r="F148">
            <v>1566.3301803527042</v>
          </cell>
          <cell r="G148">
            <v>1566.3301803527042</v>
          </cell>
          <cell r="H148">
            <v>1566.3301803527042</v>
          </cell>
          <cell r="I148">
            <v>1566.3301803527042</v>
          </cell>
          <cell r="J148">
            <v>1566.3301803527042</v>
          </cell>
          <cell r="K148">
            <v>1566.3301803527042</v>
          </cell>
          <cell r="L148">
            <v>1566.3301803527042</v>
          </cell>
          <cell r="M148">
            <v>1566.3301803527042</v>
          </cell>
          <cell r="N148">
            <v>1566.3301803527042</v>
          </cell>
          <cell r="O148">
            <v>1566.3301803527042</v>
          </cell>
        </row>
        <row r="149">
          <cell r="B149" t="str">
            <v>Clearing charge</v>
          </cell>
          <cell r="C149" t="str">
            <v>0.05% of DAV</v>
          </cell>
          <cell r="D149">
            <v>1891.7031163680003</v>
          </cell>
          <cell r="E149">
            <v>1891.7031163680003</v>
          </cell>
          <cell r="F149">
            <v>1891.7031163680003</v>
          </cell>
          <cell r="G149">
            <v>1891.7031163680003</v>
          </cell>
          <cell r="H149">
            <v>1891.7031163680003</v>
          </cell>
          <cell r="I149">
            <v>1891.7031163680003</v>
          </cell>
          <cell r="J149">
            <v>1891.7031163680003</v>
          </cell>
          <cell r="K149">
            <v>1891.7031163680003</v>
          </cell>
          <cell r="L149">
            <v>1891.7031163680003</v>
          </cell>
          <cell r="M149">
            <v>1891.7031163680003</v>
          </cell>
          <cell r="N149">
            <v>1891.7031163680003</v>
          </cell>
          <cell r="O149">
            <v>1891.7031163680003</v>
          </cell>
        </row>
        <row r="150">
          <cell r="B150" t="str">
            <v>Wharfage</v>
          </cell>
          <cell r="D150">
            <v>500</v>
          </cell>
          <cell r="E150">
            <v>500</v>
          </cell>
          <cell r="F150">
            <v>500</v>
          </cell>
          <cell r="G150">
            <v>500</v>
          </cell>
          <cell r="H150">
            <v>500</v>
          </cell>
          <cell r="I150">
            <v>500</v>
          </cell>
          <cell r="J150">
            <v>500</v>
          </cell>
          <cell r="K150">
            <v>500</v>
          </cell>
          <cell r="L150">
            <v>500</v>
          </cell>
          <cell r="M150">
            <v>500</v>
          </cell>
          <cell r="N150">
            <v>500</v>
          </cell>
          <cell r="O150">
            <v>500</v>
          </cell>
        </row>
        <row r="151">
          <cell r="B151" t="str">
            <v>L/c Opening &amp; Bank Charges</v>
          </cell>
          <cell r="D151">
            <v>2217.7708800000005</v>
          </cell>
          <cell r="E151">
            <v>2217.7708800000005</v>
          </cell>
          <cell r="F151">
            <v>2217.7708800000005</v>
          </cell>
          <cell r="G151">
            <v>2217.7708800000005</v>
          </cell>
          <cell r="H151">
            <v>2217.7708800000005</v>
          </cell>
          <cell r="I151">
            <v>2217.7708800000005</v>
          </cell>
          <cell r="J151">
            <v>2217.7708800000005</v>
          </cell>
          <cell r="K151">
            <v>2217.7708800000005</v>
          </cell>
          <cell r="L151">
            <v>2217.7708800000005</v>
          </cell>
          <cell r="M151">
            <v>2217.7708800000005</v>
          </cell>
          <cell r="N151">
            <v>2217.7708800000005</v>
          </cell>
          <cell r="O151">
            <v>2217.7708800000005</v>
          </cell>
        </row>
        <row r="152">
          <cell r="B152" t="str">
            <v xml:space="preserve">Inland transport </v>
          </cell>
          <cell r="C152" t="str">
            <v>0.1% of DAV</v>
          </cell>
          <cell r="D152">
            <v>3783.4062327360007</v>
          </cell>
          <cell r="E152">
            <v>3783.4062327360007</v>
          </cell>
          <cell r="F152">
            <v>3783.4062327360007</v>
          </cell>
          <cell r="G152">
            <v>3783.4062327360007</v>
          </cell>
          <cell r="H152">
            <v>3783.4062327360007</v>
          </cell>
          <cell r="I152">
            <v>3783.4062327360007</v>
          </cell>
          <cell r="J152">
            <v>3783.4062327360007</v>
          </cell>
          <cell r="K152">
            <v>3783.4062327360007</v>
          </cell>
          <cell r="L152">
            <v>3783.4062327360007</v>
          </cell>
          <cell r="M152">
            <v>3783.4062327360007</v>
          </cell>
          <cell r="N152">
            <v>3783.4062327360007</v>
          </cell>
          <cell r="O152">
            <v>3783.4062327360007</v>
          </cell>
        </row>
        <row r="153">
          <cell r="B153" t="str">
            <v xml:space="preserve">Import Duty </v>
          </cell>
          <cell r="C153" t="str">
            <v>20% of   (DAV)</v>
          </cell>
          <cell r="D153">
            <v>75668.124654720013</v>
          </cell>
          <cell r="E153">
            <v>75668.124654720013</v>
          </cell>
          <cell r="F153">
            <v>75668.124654720013</v>
          </cell>
          <cell r="G153">
            <v>75668.124654720013</v>
          </cell>
          <cell r="H153">
            <v>75668.124654720013</v>
          </cell>
          <cell r="I153">
            <v>75668.124654720013</v>
          </cell>
          <cell r="J153">
            <v>75668.124654720013</v>
          </cell>
          <cell r="K153">
            <v>75668.124654720013</v>
          </cell>
          <cell r="L153">
            <v>75668.124654720013</v>
          </cell>
          <cell r="M153">
            <v>75668.124654720013</v>
          </cell>
          <cell r="N153">
            <v>75668.124654720013</v>
          </cell>
          <cell r="O153">
            <v>75668.124654720013</v>
          </cell>
        </row>
        <row r="154">
          <cell r="B154" t="str">
            <v>(DAV)</v>
          </cell>
          <cell r="C154" t="str">
            <v>(C &amp; F Rupee  - Loading)</v>
          </cell>
          <cell r="D154">
            <v>378340.62327360007</v>
          </cell>
          <cell r="E154">
            <v>378340.62327360007</v>
          </cell>
          <cell r="F154">
            <v>378340.62327360007</v>
          </cell>
          <cell r="G154">
            <v>378340.62327360007</v>
          </cell>
          <cell r="H154">
            <v>378340.62327360007</v>
          </cell>
          <cell r="I154">
            <v>378340.62327360007</v>
          </cell>
          <cell r="J154">
            <v>378340.62327360007</v>
          </cell>
          <cell r="K154">
            <v>378340.62327360007</v>
          </cell>
          <cell r="L154">
            <v>378340.62327360007</v>
          </cell>
          <cell r="M154">
            <v>378340.62327360007</v>
          </cell>
          <cell r="N154">
            <v>378340.62327360007</v>
          </cell>
          <cell r="O154">
            <v>378340.62327360007</v>
          </cell>
        </row>
        <row r="155">
          <cell r="B155" t="str">
            <v>CIF (Rupees)</v>
          </cell>
          <cell r="C155" t="str">
            <v>Actual</v>
          </cell>
          <cell r="D155">
            <v>370922.17968000006</v>
          </cell>
          <cell r="E155">
            <v>370922.17968000006</v>
          </cell>
          <cell r="F155">
            <v>370922.17968000006</v>
          </cell>
          <cell r="G155">
            <v>370922.17968000006</v>
          </cell>
          <cell r="H155">
            <v>370922.17968000006</v>
          </cell>
          <cell r="I155">
            <v>370922.17968000006</v>
          </cell>
          <cell r="J155">
            <v>370922.17968000006</v>
          </cell>
          <cell r="K155">
            <v>370922.17968000006</v>
          </cell>
          <cell r="L155">
            <v>370922.17968000006</v>
          </cell>
          <cell r="M155">
            <v>370922.17968000006</v>
          </cell>
          <cell r="N155">
            <v>370922.17968000006</v>
          </cell>
          <cell r="O155">
            <v>370922.17968000006</v>
          </cell>
        </row>
        <row r="156">
          <cell r="B156" t="str">
            <v>Insurance</v>
          </cell>
          <cell r="C156" t="str">
            <v>Actual</v>
          </cell>
          <cell r="D156">
            <v>1293.6996800000002</v>
          </cell>
          <cell r="E156">
            <v>1293.6996800000002</v>
          </cell>
          <cell r="F156">
            <v>1293.6996800000002</v>
          </cell>
          <cell r="G156">
            <v>1293.6996800000002</v>
          </cell>
          <cell r="H156">
            <v>1293.6996800000002</v>
          </cell>
          <cell r="I156">
            <v>1293.6996800000002</v>
          </cell>
          <cell r="J156">
            <v>1293.6996800000002</v>
          </cell>
          <cell r="K156">
            <v>1293.6996800000002</v>
          </cell>
          <cell r="L156">
            <v>1293.6996800000002</v>
          </cell>
          <cell r="M156">
            <v>1293.6996800000002</v>
          </cell>
          <cell r="N156">
            <v>1293.6996800000002</v>
          </cell>
          <cell r="O156">
            <v>1293.6996800000002</v>
          </cell>
        </row>
        <row r="157">
          <cell r="B157" t="str">
            <v>C &amp; F (Rupees)</v>
          </cell>
          <cell r="C157" t="str">
            <v>Actual</v>
          </cell>
          <cell r="D157">
            <v>369628.48000000004</v>
          </cell>
          <cell r="E157">
            <v>369628.48000000004</v>
          </cell>
          <cell r="F157">
            <v>369628.48000000004</v>
          </cell>
          <cell r="G157">
            <v>369628.48000000004</v>
          </cell>
          <cell r="H157">
            <v>369628.48000000004</v>
          </cell>
          <cell r="I157">
            <v>369628.48000000004</v>
          </cell>
          <cell r="J157">
            <v>369628.48000000004</v>
          </cell>
          <cell r="K157">
            <v>369628.48000000004</v>
          </cell>
          <cell r="L157">
            <v>369628.48000000004</v>
          </cell>
          <cell r="M157">
            <v>369628.48000000004</v>
          </cell>
          <cell r="N157">
            <v>369628.48000000004</v>
          </cell>
          <cell r="O157">
            <v>369628.48000000004</v>
          </cell>
        </row>
        <row r="158">
          <cell r="B158" t="str">
            <v>Exchange rate</v>
          </cell>
          <cell r="C158" t="str">
            <v>¥ to Re</v>
          </cell>
          <cell r="D158">
            <v>1.9230769230769229</v>
          </cell>
          <cell r="E158">
            <v>1.9230769230769229</v>
          </cell>
          <cell r="F158">
            <v>1.9230769230769229</v>
          </cell>
          <cell r="G158">
            <v>1.9230769230769229</v>
          </cell>
          <cell r="H158">
            <v>1.9230769230769229</v>
          </cell>
          <cell r="I158">
            <v>1.9230769230769229</v>
          </cell>
          <cell r="J158">
            <v>1.9230769230769229</v>
          </cell>
          <cell r="K158">
            <v>1.9230769230769229</v>
          </cell>
          <cell r="L158">
            <v>1.9230769230769229</v>
          </cell>
          <cell r="M158">
            <v>1.9230769230769229</v>
          </cell>
          <cell r="N158">
            <v>1.9230769230769229</v>
          </cell>
          <cell r="O158">
            <v>1.9230769230769229</v>
          </cell>
        </row>
        <row r="159">
          <cell r="B159" t="str">
            <v>C &amp; F (Yen)</v>
          </cell>
          <cell r="C159" t="str">
            <v>Actual</v>
          </cell>
          <cell r="D159">
            <v>710824</v>
          </cell>
          <cell r="E159">
            <v>710824</v>
          </cell>
          <cell r="F159">
            <v>710824</v>
          </cell>
          <cell r="G159">
            <v>710824</v>
          </cell>
          <cell r="H159">
            <v>710824</v>
          </cell>
          <cell r="I159">
            <v>710824</v>
          </cell>
          <cell r="J159">
            <v>710824</v>
          </cell>
          <cell r="K159">
            <v>710824</v>
          </cell>
          <cell r="L159">
            <v>710824</v>
          </cell>
          <cell r="M159">
            <v>710824</v>
          </cell>
          <cell r="N159">
            <v>710824</v>
          </cell>
          <cell r="O159">
            <v>710824</v>
          </cell>
        </row>
        <row r="160">
          <cell r="B160" t="str">
            <v>Freight</v>
          </cell>
          <cell r="D160">
            <v>0</v>
          </cell>
          <cell r="E160">
            <v>0</v>
          </cell>
          <cell r="F160">
            <v>0</v>
          </cell>
          <cell r="G160">
            <v>0</v>
          </cell>
          <cell r="H160">
            <v>0</v>
          </cell>
          <cell r="I160">
            <v>0</v>
          </cell>
          <cell r="J160">
            <v>0</v>
          </cell>
          <cell r="K160">
            <v>0</v>
          </cell>
          <cell r="L160">
            <v>0</v>
          </cell>
          <cell r="M160">
            <v>0</v>
          </cell>
          <cell r="N160">
            <v>0</v>
          </cell>
          <cell r="O160">
            <v>0</v>
          </cell>
        </row>
        <row r="161">
          <cell r="B161" t="str">
            <v>TTC FOB</v>
          </cell>
          <cell r="D161">
            <v>710824</v>
          </cell>
          <cell r="E161">
            <v>710824</v>
          </cell>
          <cell r="F161">
            <v>710824</v>
          </cell>
          <cell r="G161">
            <v>710824</v>
          </cell>
          <cell r="H161">
            <v>710824</v>
          </cell>
          <cell r="I161">
            <v>710824</v>
          </cell>
          <cell r="J161">
            <v>710824</v>
          </cell>
          <cell r="K161">
            <v>710824</v>
          </cell>
          <cell r="L161">
            <v>710824</v>
          </cell>
          <cell r="M161">
            <v>710824</v>
          </cell>
          <cell r="N161">
            <v>710824</v>
          </cell>
          <cell r="O161">
            <v>710824</v>
          </cell>
        </row>
        <row r="162">
          <cell r="D162">
            <v>1.2351578394180467</v>
          </cell>
          <cell r="E162">
            <v>1.2351578394180467</v>
          </cell>
          <cell r="F162">
            <v>1.2351578394180467</v>
          </cell>
          <cell r="G162">
            <v>1.2351578394180467</v>
          </cell>
          <cell r="H162">
            <v>1.2351578394180467</v>
          </cell>
          <cell r="I162">
            <v>1.2351578394180467</v>
          </cell>
          <cell r="J162">
            <v>1.2351578394180467</v>
          </cell>
          <cell r="K162">
            <v>1.2351578394180467</v>
          </cell>
          <cell r="L162">
            <v>1.2351578394180467</v>
          </cell>
          <cell r="M162">
            <v>1.2351578394180467</v>
          </cell>
          <cell r="N162">
            <v>1.2351578394180467</v>
          </cell>
          <cell r="O162">
            <v>1.2351578394180467</v>
          </cell>
        </row>
        <row r="164">
          <cell r="D164">
            <v>0.52</v>
          </cell>
          <cell r="E164">
            <v>0.52</v>
          </cell>
          <cell r="F164">
            <v>0.52</v>
          </cell>
          <cell r="G164">
            <v>0.52</v>
          </cell>
          <cell r="H164">
            <v>0.52</v>
          </cell>
          <cell r="I164">
            <v>0.52</v>
          </cell>
          <cell r="J164">
            <v>0.52</v>
          </cell>
          <cell r="K164">
            <v>0.52</v>
          </cell>
          <cell r="L164">
            <v>0.52</v>
          </cell>
          <cell r="M164">
            <v>0.52</v>
          </cell>
          <cell r="N164">
            <v>0.52</v>
          </cell>
          <cell r="O164">
            <v>0.52</v>
          </cell>
        </row>
        <row r="165">
          <cell r="D165">
            <v>0.52</v>
          </cell>
          <cell r="E165">
            <v>0.52</v>
          </cell>
          <cell r="F165">
            <v>0.52</v>
          </cell>
          <cell r="G165">
            <v>0.52</v>
          </cell>
          <cell r="H165">
            <v>0.52</v>
          </cell>
          <cell r="I165">
            <v>0.52</v>
          </cell>
          <cell r="J165">
            <v>0.52</v>
          </cell>
          <cell r="K165">
            <v>0.52</v>
          </cell>
          <cell r="L165">
            <v>0.52</v>
          </cell>
          <cell r="M165">
            <v>0.52</v>
          </cell>
          <cell r="N165">
            <v>0.52</v>
          </cell>
          <cell r="O165">
            <v>0.52</v>
          </cell>
        </row>
        <row r="166">
          <cell r="B166" t="str">
            <v xml:space="preserve">Cuore </v>
          </cell>
          <cell r="D166">
            <v>37073</v>
          </cell>
          <cell r="E166">
            <v>37104</v>
          </cell>
          <cell r="F166">
            <v>37135</v>
          </cell>
          <cell r="G166">
            <v>37166</v>
          </cell>
          <cell r="H166">
            <v>37197</v>
          </cell>
          <cell r="I166">
            <v>37228</v>
          </cell>
          <cell r="J166">
            <v>37259</v>
          </cell>
          <cell r="K166">
            <v>37290</v>
          </cell>
          <cell r="L166">
            <v>37321</v>
          </cell>
          <cell r="M166">
            <v>37352</v>
          </cell>
          <cell r="N166">
            <v>37383</v>
          </cell>
          <cell r="O166">
            <v>37414</v>
          </cell>
        </row>
        <row r="167">
          <cell r="B167" t="str">
            <v>CKD cost at factory</v>
          </cell>
          <cell r="D167">
            <v>185405.57509915665</v>
          </cell>
          <cell r="E167">
            <v>185405.57509915665</v>
          </cell>
          <cell r="F167">
            <v>185405.57509915665</v>
          </cell>
          <cell r="G167">
            <v>185405.57509915665</v>
          </cell>
          <cell r="H167">
            <v>185405.57509915665</v>
          </cell>
          <cell r="I167">
            <v>185405.57509915665</v>
          </cell>
          <cell r="J167">
            <v>185405.57509915665</v>
          </cell>
          <cell r="K167">
            <v>185405.57509915665</v>
          </cell>
          <cell r="L167">
            <v>185405.57509915665</v>
          </cell>
          <cell r="M167">
            <v>185405.57509915665</v>
          </cell>
          <cell r="N167">
            <v>185405.57509915665</v>
          </cell>
          <cell r="O167">
            <v>185405.57509915665</v>
          </cell>
        </row>
        <row r="168">
          <cell r="B168" t="str">
            <v>KMC DMI</v>
          </cell>
          <cell r="C168" t="str">
            <v>0.30% of (DAV +Duty)*S.Tax)</v>
          </cell>
          <cell r="D168">
            <v>635.14301651061305</v>
          </cell>
          <cell r="E168">
            <v>635.14301651061305</v>
          </cell>
          <cell r="F168">
            <v>635.14301651061305</v>
          </cell>
          <cell r="G168">
            <v>635.14301651061305</v>
          </cell>
          <cell r="H168">
            <v>635.14301651061305</v>
          </cell>
          <cell r="I168">
            <v>635.14301651061305</v>
          </cell>
          <cell r="J168">
            <v>635.14301651061305</v>
          </cell>
          <cell r="K168">
            <v>635.14301651061305</v>
          </cell>
          <cell r="L168">
            <v>635.14301651061305</v>
          </cell>
          <cell r="M168">
            <v>635.14301651061305</v>
          </cell>
          <cell r="N168">
            <v>635.14301651061305</v>
          </cell>
          <cell r="O168">
            <v>635.14301651061305</v>
          </cell>
        </row>
        <row r="169">
          <cell r="B169" t="str">
            <v>Clearing charge</v>
          </cell>
          <cell r="C169" t="str">
            <v>0.05% of DAV</v>
          </cell>
          <cell r="D169">
            <v>681.84972250200008</v>
          </cell>
          <cell r="E169">
            <v>681.84972250200008</v>
          </cell>
          <cell r="F169">
            <v>681.84972250200008</v>
          </cell>
          <cell r="G169">
            <v>681.84972250200008</v>
          </cell>
          <cell r="H169">
            <v>681.84972250200008</v>
          </cell>
          <cell r="I169">
            <v>681.84972250200008</v>
          </cell>
          <cell r="J169">
            <v>681.84972250200008</v>
          </cell>
          <cell r="K169">
            <v>681.84972250200008</v>
          </cell>
          <cell r="L169">
            <v>681.84972250200008</v>
          </cell>
          <cell r="M169">
            <v>681.84972250200008</v>
          </cell>
          <cell r="N169">
            <v>681.84972250200008</v>
          </cell>
          <cell r="O169">
            <v>681.84972250200008</v>
          </cell>
        </row>
        <row r="170">
          <cell r="B170" t="str">
            <v>Wharfage</v>
          </cell>
          <cell r="D170">
            <v>500</v>
          </cell>
          <cell r="E170">
            <v>500</v>
          </cell>
          <cell r="F170">
            <v>500</v>
          </cell>
          <cell r="G170">
            <v>500</v>
          </cell>
          <cell r="H170">
            <v>500</v>
          </cell>
          <cell r="I170">
            <v>500</v>
          </cell>
          <cell r="J170">
            <v>500</v>
          </cell>
          <cell r="K170">
            <v>500</v>
          </cell>
          <cell r="L170">
            <v>500</v>
          </cell>
          <cell r="M170">
            <v>500</v>
          </cell>
          <cell r="N170">
            <v>500</v>
          </cell>
          <cell r="O170">
            <v>500</v>
          </cell>
        </row>
        <row r="171">
          <cell r="B171" t="str">
            <v>L/c Opening &amp; Bank Charges</v>
          </cell>
          <cell r="D171">
            <v>799.37832000000003</v>
          </cell>
          <cell r="E171">
            <v>799.37832000000003</v>
          </cell>
          <cell r="F171">
            <v>799.37832000000003</v>
          </cell>
          <cell r="G171">
            <v>799.37832000000003</v>
          </cell>
          <cell r="H171">
            <v>799.37832000000003</v>
          </cell>
          <cell r="I171">
            <v>799.37832000000003</v>
          </cell>
          <cell r="J171">
            <v>799.37832000000003</v>
          </cell>
          <cell r="K171">
            <v>799.37832000000003</v>
          </cell>
          <cell r="L171">
            <v>799.37832000000003</v>
          </cell>
          <cell r="M171">
            <v>799.37832000000003</v>
          </cell>
          <cell r="N171">
            <v>799.37832000000003</v>
          </cell>
          <cell r="O171">
            <v>799.37832000000003</v>
          </cell>
        </row>
        <row r="172">
          <cell r="B172" t="str">
            <v xml:space="preserve">Inland transport </v>
          </cell>
          <cell r="C172" t="str">
            <v>0.1% of DAV</v>
          </cell>
          <cell r="D172">
            <v>1363.6994450040002</v>
          </cell>
          <cell r="E172">
            <v>1363.6994450040002</v>
          </cell>
          <cell r="F172">
            <v>1363.6994450040002</v>
          </cell>
          <cell r="G172">
            <v>1363.6994450040002</v>
          </cell>
          <cell r="H172">
            <v>1363.6994450040002</v>
          </cell>
          <cell r="I172">
            <v>1363.6994450040002</v>
          </cell>
          <cell r="J172">
            <v>1363.6994450040002</v>
          </cell>
          <cell r="K172">
            <v>1363.6994450040002</v>
          </cell>
          <cell r="L172">
            <v>1363.6994450040002</v>
          </cell>
          <cell r="M172">
            <v>1363.6994450040002</v>
          </cell>
          <cell r="N172">
            <v>1363.6994450040002</v>
          </cell>
          <cell r="O172">
            <v>1363.6994450040002</v>
          </cell>
        </row>
        <row r="173">
          <cell r="B173" t="str">
            <v xml:space="preserve">Import Duty </v>
          </cell>
          <cell r="C173" t="str">
            <v>35% of   (DAV)</v>
          </cell>
          <cell r="D173">
            <v>47729.480575140005</v>
          </cell>
          <cell r="E173">
            <v>47729.480575140005</v>
          </cell>
          <cell r="F173">
            <v>47729.480575140005</v>
          </cell>
          <cell r="G173">
            <v>47729.480575140005</v>
          </cell>
          <cell r="H173">
            <v>47729.480575140005</v>
          </cell>
          <cell r="I173">
            <v>47729.480575140005</v>
          </cell>
          <cell r="J173">
            <v>47729.480575140005</v>
          </cell>
          <cell r="K173">
            <v>47729.480575140005</v>
          </cell>
          <cell r="L173">
            <v>47729.480575140005</v>
          </cell>
          <cell r="M173">
            <v>47729.480575140005</v>
          </cell>
          <cell r="N173">
            <v>47729.480575140005</v>
          </cell>
          <cell r="O173">
            <v>47729.480575140005</v>
          </cell>
        </row>
        <row r="174">
          <cell r="B174" t="str">
            <v>(DAV)</v>
          </cell>
          <cell r="C174" t="str">
            <v>(C &amp; F Rupee  - Loading)</v>
          </cell>
          <cell r="D174">
            <v>136369.94450040002</v>
          </cell>
          <cell r="E174">
            <v>136369.94450040002</v>
          </cell>
          <cell r="F174">
            <v>136369.94450040002</v>
          </cell>
          <cell r="G174">
            <v>136369.94450040002</v>
          </cell>
          <cell r="H174">
            <v>136369.94450040002</v>
          </cell>
          <cell r="I174">
            <v>136369.94450040002</v>
          </cell>
          <cell r="J174">
            <v>136369.94450040002</v>
          </cell>
          <cell r="K174">
            <v>136369.94450040002</v>
          </cell>
          <cell r="L174">
            <v>136369.94450040002</v>
          </cell>
          <cell r="M174">
            <v>136369.94450040002</v>
          </cell>
          <cell r="N174">
            <v>136369.94450040002</v>
          </cell>
          <cell r="O174">
            <v>136369.94450040002</v>
          </cell>
        </row>
        <row r="175">
          <cell r="B175" t="str">
            <v>CIF (Rupees)</v>
          </cell>
          <cell r="C175" t="str">
            <v>Actual</v>
          </cell>
          <cell r="D175">
            <v>133696.02402000001</v>
          </cell>
          <cell r="E175">
            <v>133696.02402000001</v>
          </cell>
          <cell r="F175">
            <v>133696.02402000001</v>
          </cell>
          <cell r="G175">
            <v>133696.02402000001</v>
          </cell>
          <cell r="H175">
            <v>133696.02402000001</v>
          </cell>
          <cell r="I175">
            <v>133696.02402000001</v>
          </cell>
          <cell r="J175">
            <v>133696.02402000001</v>
          </cell>
          <cell r="K175">
            <v>133696.02402000001</v>
          </cell>
          <cell r="L175">
            <v>133696.02402000001</v>
          </cell>
          <cell r="M175">
            <v>133696.02402000001</v>
          </cell>
          <cell r="N175">
            <v>133696.02402000001</v>
          </cell>
          <cell r="O175">
            <v>133696.02402000001</v>
          </cell>
        </row>
        <row r="176">
          <cell r="B176" t="str">
            <v>Insurance</v>
          </cell>
          <cell r="C176" t="str">
            <v>Actual</v>
          </cell>
          <cell r="D176">
            <v>466.30402000000004</v>
          </cell>
          <cell r="E176">
            <v>466.30402000000004</v>
          </cell>
          <cell r="F176">
            <v>466.30402000000004</v>
          </cell>
          <cell r="G176">
            <v>466.30402000000004</v>
          </cell>
          <cell r="H176">
            <v>466.30402000000004</v>
          </cell>
          <cell r="I176">
            <v>466.30402000000004</v>
          </cell>
          <cell r="J176">
            <v>466.30402000000004</v>
          </cell>
          <cell r="K176">
            <v>466.30402000000004</v>
          </cell>
          <cell r="L176">
            <v>466.30402000000004</v>
          </cell>
          <cell r="M176">
            <v>466.30402000000004</v>
          </cell>
          <cell r="N176">
            <v>466.30402000000004</v>
          </cell>
          <cell r="O176">
            <v>466.30402000000004</v>
          </cell>
        </row>
        <row r="177">
          <cell r="B177" t="str">
            <v>C &amp; F (Rupees)</v>
          </cell>
          <cell r="C177" t="str">
            <v>Actual</v>
          </cell>
          <cell r="D177">
            <v>133229.72</v>
          </cell>
          <cell r="E177">
            <v>133229.72</v>
          </cell>
          <cell r="F177">
            <v>133229.72</v>
          </cell>
          <cell r="G177">
            <v>133229.72</v>
          </cell>
          <cell r="H177">
            <v>133229.72</v>
          </cell>
          <cell r="I177">
            <v>133229.72</v>
          </cell>
          <cell r="J177">
            <v>133229.72</v>
          </cell>
          <cell r="K177">
            <v>133229.72</v>
          </cell>
          <cell r="L177">
            <v>133229.72</v>
          </cell>
          <cell r="M177">
            <v>133229.72</v>
          </cell>
          <cell r="N177">
            <v>133229.72</v>
          </cell>
          <cell r="O177">
            <v>133229.72</v>
          </cell>
        </row>
        <row r="178">
          <cell r="B178" t="str">
            <v>Exchange rate</v>
          </cell>
          <cell r="C178" t="str">
            <v>¥ to Re</v>
          </cell>
          <cell r="D178">
            <v>1.9230769230769229</v>
          </cell>
          <cell r="E178">
            <v>1.9230769230769229</v>
          </cell>
          <cell r="F178">
            <v>1.9230769230769229</v>
          </cell>
          <cell r="G178">
            <v>1.9230769230769229</v>
          </cell>
          <cell r="H178">
            <v>1.9230769230769229</v>
          </cell>
          <cell r="I178">
            <v>1.9230769230769229</v>
          </cell>
          <cell r="J178">
            <v>1.9230769230769229</v>
          </cell>
          <cell r="K178">
            <v>1.9230769230769229</v>
          </cell>
          <cell r="L178">
            <v>1.9230769230769229</v>
          </cell>
          <cell r="M178">
            <v>1.9230769230769229</v>
          </cell>
          <cell r="N178">
            <v>1.9230769230769229</v>
          </cell>
          <cell r="O178">
            <v>1.9230769230769229</v>
          </cell>
        </row>
        <row r="179">
          <cell r="B179" t="str">
            <v>C &amp; F (Yen)</v>
          </cell>
          <cell r="C179" t="str">
            <v>Actual</v>
          </cell>
          <cell r="D179">
            <v>256211</v>
          </cell>
          <cell r="E179">
            <v>256211</v>
          </cell>
          <cell r="F179">
            <v>256211</v>
          </cell>
          <cell r="G179">
            <v>256211</v>
          </cell>
          <cell r="H179">
            <v>256211</v>
          </cell>
          <cell r="I179">
            <v>256211</v>
          </cell>
          <cell r="J179">
            <v>256211</v>
          </cell>
          <cell r="K179">
            <v>256211</v>
          </cell>
          <cell r="L179">
            <v>256211</v>
          </cell>
          <cell r="M179">
            <v>256211</v>
          </cell>
          <cell r="N179">
            <v>256211</v>
          </cell>
          <cell r="O179">
            <v>256211</v>
          </cell>
        </row>
        <row r="180">
          <cell r="B180" t="str">
            <v>Freight</v>
          </cell>
          <cell r="D180">
            <v>0</v>
          </cell>
          <cell r="E180">
            <v>0</v>
          </cell>
          <cell r="F180">
            <v>0</v>
          </cell>
          <cell r="G180">
            <v>0</v>
          </cell>
          <cell r="H180">
            <v>0</v>
          </cell>
          <cell r="I180">
            <v>0</v>
          </cell>
          <cell r="J180">
            <v>0</v>
          </cell>
          <cell r="K180">
            <v>0</v>
          </cell>
          <cell r="L180">
            <v>0</v>
          </cell>
          <cell r="M180">
            <v>0</v>
          </cell>
          <cell r="N180">
            <v>0</v>
          </cell>
          <cell r="O180">
            <v>0</v>
          </cell>
        </row>
        <row r="181">
          <cell r="B181" t="str">
            <v>TTC FOB</v>
          </cell>
          <cell r="D181">
            <v>256211</v>
          </cell>
          <cell r="E181">
            <v>256211</v>
          </cell>
          <cell r="F181">
            <v>256211</v>
          </cell>
          <cell r="G181">
            <v>256211</v>
          </cell>
          <cell r="H181">
            <v>256211</v>
          </cell>
          <cell r="I181">
            <v>256211</v>
          </cell>
          <cell r="J181">
            <v>256211</v>
          </cell>
          <cell r="K181">
            <v>256211</v>
          </cell>
          <cell r="L181">
            <v>256211</v>
          </cell>
          <cell r="M181">
            <v>256211</v>
          </cell>
          <cell r="N181">
            <v>256211</v>
          </cell>
          <cell r="O181">
            <v>256211</v>
          </cell>
        </row>
        <row r="182">
          <cell r="D182">
            <v>1.3916232436663278</v>
          </cell>
          <cell r="E182">
            <v>1.3916232436663278</v>
          </cell>
          <cell r="F182">
            <v>1.3916232436663278</v>
          </cell>
          <cell r="G182">
            <v>1.3916232436663278</v>
          </cell>
          <cell r="H182">
            <v>1.3916232436663278</v>
          </cell>
          <cell r="I182">
            <v>1.3916232436663278</v>
          </cell>
          <cell r="J182">
            <v>1.3916232436663278</v>
          </cell>
          <cell r="K182">
            <v>1.3916232436663278</v>
          </cell>
          <cell r="L182">
            <v>1.3916232436663278</v>
          </cell>
          <cell r="M182">
            <v>1.3916232436663278</v>
          </cell>
          <cell r="N182">
            <v>1.3916232436663278</v>
          </cell>
          <cell r="O182">
            <v>1.3916232436663278</v>
          </cell>
        </row>
        <row r="186">
          <cell r="B186" t="str">
            <v>CBU</v>
          </cell>
        </row>
        <row r="188">
          <cell r="B188" t="str">
            <v>INDUS MOTOR COMPANY LIMITED</v>
          </cell>
        </row>
        <row r="189">
          <cell r="B189" t="str">
            <v>COMPUTATION OF LANDED COST</v>
          </cell>
        </row>
        <row r="190">
          <cell r="B190" t="str">
            <v>FOR THE YEAR 1998 ~ 99</v>
          </cell>
        </row>
        <row r="191">
          <cell r="D191">
            <v>0</v>
          </cell>
        </row>
        <row r="193">
          <cell r="B193" t="str">
            <v>4 x 2   - D/C</v>
          </cell>
          <cell r="D193">
            <v>548</v>
          </cell>
          <cell r="E193">
            <v>579</v>
          </cell>
          <cell r="F193">
            <v>610</v>
          </cell>
          <cell r="G193">
            <v>641</v>
          </cell>
          <cell r="H193">
            <v>672</v>
          </cell>
          <cell r="I193">
            <v>703</v>
          </cell>
          <cell r="J193">
            <v>734</v>
          </cell>
          <cell r="K193">
            <v>765</v>
          </cell>
          <cell r="L193">
            <v>796</v>
          </cell>
          <cell r="M193">
            <v>827</v>
          </cell>
          <cell r="N193">
            <v>858</v>
          </cell>
          <cell r="O193">
            <v>889</v>
          </cell>
        </row>
        <row r="195">
          <cell r="B195" t="str">
            <v>Document Retirement i.e. C &amp; F</v>
          </cell>
          <cell r="D195">
            <v>0.52</v>
          </cell>
          <cell r="E195">
            <v>0.52</v>
          </cell>
          <cell r="F195">
            <v>0.52</v>
          </cell>
          <cell r="G195">
            <v>0.52</v>
          </cell>
          <cell r="H195">
            <v>0.52</v>
          </cell>
          <cell r="I195">
            <v>0.52</v>
          </cell>
          <cell r="J195">
            <v>0.52</v>
          </cell>
          <cell r="K195">
            <v>0.52</v>
          </cell>
          <cell r="L195">
            <v>0.52</v>
          </cell>
          <cell r="M195">
            <v>0.52</v>
          </cell>
          <cell r="N195">
            <v>0.52</v>
          </cell>
          <cell r="O195">
            <v>0.52</v>
          </cell>
        </row>
        <row r="196">
          <cell r="B196" t="str">
            <v>Duty / Sales tax / Octroi / DMI / Tax etc.</v>
          </cell>
          <cell r="D196">
            <v>0.52</v>
          </cell>
          <cell r="E196">
            <v>0.52</v>
          </cell>
          <cell r="F196">
            <v>0.52</v>
          </cell>
          <cell r="G196">
            <v>0.52</v>
          </cell>
          <cell r="H196">
            <v>0.52</v>
          </cell>
          <cell r="I196">
            <v>0.52</v>
          </cell>
          <cell r="J196">
            <v>0.52</v>
          </cell>
          <cell r="K196">
            <v>0.52</v>
          </cell>
          <cell r="L196">
            <v>0.52</v>
          </cell>
          <cell r="M196">
            <v>0.52</v>
          </cell>
          <cell r="N196">
            <v>0.52</v>
          </cell>
          <cell r="O196">
            <v>0.52</v>
          </cell>
        </row>
        <row r="198">
          <cell r="B198" t="str">
            <v>QUANTITY</v>
          </cell>
          <cell r="D198">
            <v>1</v>
          </cell>
          <cell r="E198">
            <v>1</v>
          </cell>
          <cell r="F198">
            <v>1</v>
          </cell>
          <cell r="G198">
            <v>1</v>
          </cell>
          <cell r="H198">
            <v>1</v>
          </cell>
          <cell r="I198">
            <v>1</v>
          </cell>
          <cell r="J198">
            <v>1</v>
          </cell>
          <cell r="K198">
            <v>1</v>
          </cell>
          <cell r="L198">
            <v>1</v>
          </cell>
          <cell r="M198">
            <v>1</v>
          </cell>
          <cell r="N198">
            <v>1</v>
          </cell>
          <cell r="O198">
            <v>1</v>
          </cell>
        </row>
        <row r="199">
          <cell r="B199" t="str">
            <v>C &amp; F</v>
          </cell>
          <cell r="C199" t="str">
            <v>¥</v>
          </cell>
          <cell r="D199">
            <v>1324000</v>
          </cell>
          <cell r="E199">
            <v>1324000</v>
          </cell>
          <cell r="F199">
            <v>1324000</v>
          </cell>
          <cell r="G199">
            <v>1324000</v>
          </cell>
          <cell r="H199">
            <v>1324000</v>
          </cell>
          <cell r="I199">
            <v>1324000</v>
          </cell>
          <cell r="J199">
            <v>1324000</v>
          </cell>
          <cell r="K199">
            <v>1324000</v>
          </cell>
          <cell r="L199">
            <v>1324000</v>
          </cell>
          <cell r="M199">
            <v>1324000</v>
          </cell>
          <cell r="N199">
            <v>1324000</v>
          </cell>
          <cell r="O199">
            <v>1324000</v>
          </cell>
        </row>
        <row r="200">
          <cell r="B200" t="str">
            <v>F.O.B. VALUE - ITP</v>
          </cell>
          <cell r="C200" t="str">
            <v>¥</v>
          </cell>
          <cell r="D200">
            <v>1324000</v>
          </cell>
          <cell r="E200">
            <v>1324000</v>
          </cell>
          <cell r="F200">
            <v>1324000</v>
          </cell>
          <cell r="G200">
            <v>1324000</v>
          </cell>
          <cell r="H200">
            <v>1324000</v>
          </cell>
          <cell r="I200">
            <v>1324000</v>
          </cell>
          <cell r="J200">
            <v>1324000</v>
          </cell>
          <cell r="K200">
            <v>1324000</v>
          </cell>
          <cell r="L200">
            <v>1324000</v>
          </cell>
          <cell r="M200">
            <v>1324000</v>
          </cell>
          <cell r="N200">
            <v>1324000</v>
          </cell>
          <cell r="O200">
            <v>1324000</v>
          </cell>
        </row>
        <row r="201">
          <cell r="B201" t="str">
            <v>OPTIONS</v>
          </cell>
          <cell r="C201" t="str">
            <v>¥</v>
          </cell>
          <cell r="D201">
            <v>0</v>
          </cell>
          <cell r="E201">
            <v>0</v>
          </cell>
          <cell r="F201">
            <v>0</v>
          </cell>
          <cell r="G201">
            <v>0</v>
          </cell>
          <cell r="H201">
            <v>0</v>
          </cell>
          <cell r="I201">
            <v>0</v>
          </cell>
          <cell r="J201">
            <v>0</v>
          </cell>
          <cell r="K201">
            <v>0</v>
          </cell>
          <cell r="L201">
            <v>0</v>
          </cell>
          <cell r="M201">
            <v>0</v>
          </cell>
          <cell r="N201">
            <v>0</v>
          </cell>
          <cell r="O201">
            <v>0</v>
          </cell>
        </row>
        <row r="202">
          <cell r="B202" t="str">
            <v>COMMISSION  (FIXED)</v>
          </cell>
          <cell r="C202" t="str">
            <v>¥</v>
          </cell>
          <cell r="D202">
            <v>0</v>
          </cell>
          <cell r="E202">
            <v>0</v>
          </cell>
          <cell r="F202">
            <v>0</v>
          </cell>
          <cell r="G202">
            <v>0</v>
          </cell>
          <cell r="H202">
            <v>0</v>
          </cell>
          <cell r="I202">
            <v>0</v>
          </cell>
          <cell r="J202">
            <v>0</v>
          </cell>
          <cell r="K202">
            <v>0</v>
          </cell>
          <cell r="L202">
            <v>0</v>
          </cell>
          <cell r="M202">
            <v>0</v>
          </cell>
          <cell r="N202">
            <v>0</v>
          </cell>
          <cell r="O202">
            <v>0</v>
          </cell>
        </row>
        <row r="203">
          <cell r="B203" t="str">
            <v>ESTIMATED YEN</v>
          </cell>
          <cell r="C203" t="str">
            <v>¥</v>
          </cell>
        </row>
        <row r="204">
          <cell r="B204" t="str">
            <v>LOADING FOR ADVERTISING/WARRANTY</v>
          </cell>
          <cell r="C204" t="str">
            <v>¥</v>
          </cell>
          <cell r="D204">
            <v>0</v>
          </cell>
          <cell r="E204">
            <v>0</v>
          </cell>
          <cell r="F204">
            <v>0</v>
          </cell>
          <cell r="G204">
            <v>0</v>
          </cell>
          <cell r="H204">
            <v>0</v>
          </cell>
          <cell r="I204">
            <v>0</v>
          </cell>
          <cell r="J204">
            <v>0</v>
          </cell>
          <cell r="K204">
            <v>0</v>
          </cell>
          <cell r="L204">
            <v>0</v>
          </cell>
          <cell r="M204">
            <v>0</v>
          </cell>
          <cell r="N204">
            <v>0</v>
          </cell>
          <cell r="O204">
            <v>0</v>
          </cell>
        </row>
        <row r="205">
          <cell r="B205" t="str">
            <v>SUB - TOTAL</v>
          </cell>
          <cell r="C205" t="str">
            <v>¥</v>
          </cell>
          <cell r="D205">
            <v>1324000</v>
          </cell>
          <cell r="E205">
            <v>1324000</v>
          </cell>
          <cell r="F205">
            <v>1324000</v>
          </cell>
          <cell r="G205">
            <v>1324000</v>
          </cell>
          <cell r="H205">
            <v>1324000</v>
          </cell>
          <cell r="I205">
            <v>1324000</v>
          </cell>
          <cell r="J205">
            <v>1324000</v>
          </cell>
          <cell r="K205">
            <v>1324000</v>
          </cell>
          <cell r="L205">
            <v>1324000</v>
          </cell>
          <cell r="M205">
            <v>1324000</v>
          </cell>
          <cell r="N205">
            <v>1324000</v>
          </cell>
          <cell r="O205">
            <v>1324000</v>
          </cell>
        </row>
        <row r="206">
          <cell r="B206" t="str">
            <v>SUB - TOTAL</v>
          </cell>
          <cell r="C206" t="str">
            <v>Rs</v>
          </cell>
          <cell r="D206">
            <v>688480</v>
          </cell>
          <cell r="E206">
            <v>688480</v>
          </cell>
          <cell r="F206">
            <v>688480</v>
          </cell>
          <cell r="G206">
            <v>688480</v>
          </cell>
          <cell r="H206">
            <v>688480</v>
          </cell>
          <cell r="I206">
            <v>688480</v>
          </cell>
          <cell r="J206">
            <v>688480</v>
          </cell>
          <cell r="K206">
            <v>688480</v>
          </cell>
          <cell r="L206">
            <v>688480</v>
          </cell>
          <cell r="M206">
            <v>688480</v>
          </cell>
          <cell r="N206">
            <v>688480</v>
          </cell>
          <cell r="O206">
            <v>688480</v>
          </cell>
        </row>
        <row r="207">
          <cell r="B207" t="str">
            <v>INSURANCE @ 0.3% OF C&amp;F</v>
          </cell>
          <cell r="C207" t="str">
            <v>Rs</v>
          </cell>
          <cell r="D207">
            <v>2065.44</v>
          </cell>
          <cell r="E207">
            <v>2065.44</v>
          </cell>
          <cell r="F207">
            <v>2065.44</v>
          </cell>
          <cell r="G207">
            <v>2065.44</v>
          </cell>
          <cell r="H207">
            <v>2065.44</v>
          </cell>
          <cell r="I207">
            <v>2065.44</v>
          </cell>
          <cell r="J207">
            <v>2065.44</v>
          </cell>
          <cell r="K207">
            <v>2065.44</v>
          </cell>
          <cell r="L207">
            <v>2065.44</v>
          </cell>
          <cell r="M207">
            <v>2065.44</v>
          </cell>
          <cell r="N207">
            <v>2065.44</v>
          </cell>
          <cell r="O207">
            <v>2065.44</v>
          </cell>
        </row>
        <row r="208">
          <cell r="B208" t="str">
            <v>OCEAN FREIGHT</v>
          </cell>
          <cell r="C208" t="str">
            <v>Rs</v>
          </cell>
          <cell r="D208">
            <v>0</v>
          </cell>
          <cell r="E208">
            <v>0</v>
          </cell>
          <cell r="F208">
            <v>0</v>
          </cell>
          <cell r="G208">
            <v>0</v>
          </cell>
          <cell r="H208">
            <v>0</v>
          </cell>
          <cell r="I208">
            <v>0</v>
          </cell>
          <cell r="J208">
            <v>0</v>
          </cell>
          <cell r="K208">
            <v>0</v>
          </cell>
          <cell r="L208">
            <v>0</v>
          </cell>
          <cell r="M208">
            <v>0</v>
          </cell>
          <cell r="N208">
            <v>0</v>
          </cell>
          <cell r="O208">
            <v>0</v>
          </cell>
        </row>
        <row r="209">
          <cell r="B209" t="str">
            <v>TOTAL  C &amp; F</v>
          </cell>
          <cell r="C209" t="str">
            <v>Rs</v>
          </cell>
          <cell r="D209">
            <v>690545.44</v>
          </cell>
          <cell r="E209">
            <v>690545.44</v>
          </cell>
          <cell r="F209">
            <v>690545.44</v>
          </cell>
          <cell r="G209">
            <v>690545.44</v>
          </cell>
          <cell r="H209">
            <v>690545.44</v>
          </cell>
          <cell r="I209">
            <v>690545.44</v>
          </cell>
          <cell r="J209">
            <v>690545.44</v>
          </cell>
          <cell r="K209">
            <v>690545.44</v>
          </cell>
          <cell r="L209">
            <v>690545.44</v>
          </cell>
          <cell r="M209">
            <v>690545.44</v>
          </cell>
          <cell r="N209">
            <v>690545.44</v>
          </cell>
          <cell r="O209">
            <v>690545.44</v>
          </cell>
        </row>
        <row r="210">
          <cell r="B210" t="str">
            <v>LANDING  CHARGES 1%</v>
          </cell>
          <cell r="C210" t="str">
            <v>Rs</v>
          </cell>
          <cell r="D210">
            <v>6905.4543999999996</v>
          </cell>
          <cell r="E210">
            <v>6905.4543999999996</v>
          </cell>
          <cell r="F210">
            <v>6905.4543999999996</v>
          </cell>
          <cell r="G210">
            <v>6905.4543999999996</v>
          </cell>
          <cell r="H210">
            <v>6905.4543999999996</v>
          </cell>
          <cell r="I210">
            <v>6905.4543999999996</v>
          </cell>
          <cell r="J210">
            <v>6905.4543999999996</v>
          </cell>
          <cell r="K210">
            <v>6905.4543999999996</v>
          </cell>
          <cell r="L210">
            <v>6905.4543999999996</v>
          </cell>
          <cell r="M210">
            <v>6905.4543999999996</v>
          </cell>
          <cell r="N210">
            <v>6905.4543999999996</v>
          </cell>
          <cell r="O210">
            <v>6905.4543999999996</v>
          </cell>
        </row>
        <row r="211">
          <cell r="B211" t="str">
            <v>UNIT  VALUE</v>
          </cell>
          <cell r="C211" t="str">
            <v>Rs</v>
          </cell>
          <cell r="D211">
            <v>697450.89439999999</v>
          </cell>
          <cell r="E211">
            <v>697450.89439999999</v>
          </cell>
          <cell r="F211">
            <v>697450.89439999999</v>
          </cell>
          <cell r="G211">
            <v>697450.89439999999</v>
          </cell>
          <cell r="H211">
            <v>697450.89439999999</v>
          </cell>
          <cell r="I211">
            <v>697450.89439999999</v>
          </cell>
          <cell r="J211">
            <v>697450.89439999999</v>
          </cell>
          <cell r="K211">
            <v>697450.89439999999</v>
          </cell>
          <cell r="L211">
            <v>697450.89439999999</v>
          </cell>
          <cell r="M211">
            <v>697450.89439999999</v>
          </cell>
          <cell r="N211">
            <v>697450.89439999999</v>
          </cell>
          <cell r="O211">
            <v>697450.89439999999</v>
          </cell>
        </row>
        <row r="212">
          <cell r="B212" t="str">
            <v>DUTY ASSESSIBLE VALUE (DAV)</v>
          </cell>
          <cell r="C212">
            <v>1</v>
          </cell>
          <cell r="D212">
            <v>697450.89439999999</v>
          </cell>
          <cell r="E212">
            <v>697450.89439999999</v>
          </cell>
          <cell r="F212">
            <v>697450.89439999999</v>
          </cell>
          <cell r="G212">
            <v>697450.89439999999</v>
          </cell>
          <cell r="H212">
            <v>697450.89439999999</v>
          </cell>
          <cell r="I212">
            <v>697450.89439999999</v>
          </cell>
          <cell r="J212">
            <v>697450.89439999999</v>
          </cell>
          <cell r="K212">
            <v>697450.89439999999</v>
          </cell>
          <cell r="L212">
            <v>697450.89439999999</v>
          </cell>
          <cell r="M212">
            <v>697450.89439999999</v>
          </cell>
          <cell r="N212">
            <v>697450.89439999999</v>
          </cell>
          <cell r="O212">
            <v>697450.89439999999</v>
          </cell>
        </row>
        <row r="213">
          <cell r="B213" t="str">
            <v>C &amp; F</v>
          </cell>
          <cell r="C213">
            <v>2</v>
          </cell>
          <cell r="D213">
            <v>688480</v>
          </cell>
          <cell r="E213">
            <v>688480</v>
          </cell>
          <cell r="F213">
            <v>688480</v>
          </cell>
          <cell r="G213">
            <v>688480</v>
          </cell>
          <cell r="H213">
            <v>688480</v>
          </cell>
          <cell r="I213">
            <v>688480</v>
          </cell>
          <cell r="J213">
            <v>688480</v>
          </cell>
          <cell r="K213">
            <v>688480</v>
          </cell>
          <cell r="L213">
            <v>688480</v>
          </cell>
          <cell r="M213">
            <v>688480</v>
          </cell>
          <cell r="N213">
            <v>688480</v>
          </cell>
          <cell r="O213">
            <v>688480</v>
          </cell>
        </row>
        <row r="214">
          <cell r="B214" t="str">
            <v>BANK  CHARGES  @ 0.5 %       OF (2)</v>
          </cell>
          <cell r="C214">
            <v>3</v>
          </cell>
          <cell r="D214">
            <v>3442.4</v>
          </cell>
          <cell r="E214">
            <v>3442.4</v>
          </cell>
          <cell r="F214">
            <v>3442.4</v>
          </cell>
          <cell r="G214">
            <v>3442.4</v>
          </cell>
          <cell r="H214">
            <v>3442.4</v>
          </cell>
          <cell r="I214">
            <v>3442.4</v>
          </cell>
          <cell r="J214">
            <v>3442.4</v>
          </cell>
          <cell r="K214">
            <v>3442.4</v>
          </cell>
          <cell r="L214">
            <v>3442.4</v>
          </cell>
          <cell r="M214">
            <v>3442.4</v>
          </cell>
          <cell r="N214">
            <v>3442.4</v>
          </cell>
          <cell r="O214">
            <v>3442.4</v>
          </cell>
        </row>
        <row r="215">
          <cell r="B215" t="str">
            <v>LC OPENING CHG @ 0.35 %      OF (2)</v>
          </cell>
          <cell r="C215">
            <v>4</v>
          </cell>
          <cell r="D215">
            <v>2409.6799999999998</v>
          </cell>
          <cell r="E215">
            <v>2409.6799999999998</v>
          </cell>
          <cell r="F215">
            <v>2409.6799999999998</v>
          </cell>
          <cell r="G215">
            <v>2409.6799999999998</v>
          </cell>
          <cell r="H215">
            <v>2409.6799999999998</v>
          </cell>
          <cell r="I215">
            <v>2409.6799999999998</v>
          </cell>
          <cell r="J215">
            <v>2409.6799999999998</v>
          </cell>
          <cell r="K215">
            <v>2409.6799999999998</v>
          </cell>
          <cell r="L215">
            <v>2409.6799999999998</v>
          </cell>
          <cell r="M215">
            <v>2409.6799999999998</v>
          </cell>
          <cell r="N215">
            <v>2409.6799999999998</v>
          </cell>
          <cell r="O215">
            <v>2409.6799999999998</v>
          </cell>
        </row>
        <row r="216">
          <cell r="B216" t="str">
            <v>ITP Valuation Provisional 8% of (1)</v>
          </cell>
          <cell r="C216">
            <v>5</v>
          </cell>
          <cell r="D216">
            <v>55796.071552000001</v>
          </cell>
          <cell r="E216">
            <v>55796.071552000001</v>
          </cell>
          <cell r="F216">
            <v>55796.071552000001</v>
          </cell>
          <cell r="G216">
            <v>55796.071552000001</v>
          </cell>
          <cell r="H216">
            <v>55796.071552000001</v>
          </cell>
          <cell r="I216">
            <v>55796.071552000001</v>
          </cell>
          <cell r="J216">
            <v>55796.071552000001</v>
          </cell>
          <cell r="K216">
            <v>55796.071552000001</v>
          </cell>
          <cell r="L216">
            <v>55796.071552000001</v>
          </cell>
          <cell r="M216">
            <v>55796.071552000001</v>
          </cell>
          <cell r="N216">
            <v>55796.071552000001</v>
          </cell>
          <cell r="O216">
            <v>55796.071552000001</v>
          </cell>
        </row>
        <row r="217">
          <cell r="B217" t="str">
            <v>INSURANCE @ 0.3 %                OF (2)</v>
          </cell>
          <cell r="C217">
            <v>6</v>
          </cell>
          <cell r="D217">
            <v>2065.44</v>
          </cell>
          <cell r="E217">
            <v>2065.44</v>
          </cell>
          <cell r="F217">
            <v>2065.44</v>
          </cell>
          <cell r="G217">
            <v>2065.44</v>
          </cell>
          <cell r="H217">
            <v>2065.44</v>
          </cell>
          <cell r="I217">
            <v>2065.44</v>
          </cell>
          <cell r="J217">
            <v>2065.44</v>
          </cell>
          <cell r="K217">
            <v>2065.44</v>
          </cell>
          <cell r="L217">
            <v>2065.44</v>
          </cell>
          <cell r="M217">
            <v>2065.44</v>
          </cell>
          <cell r="N217">
            <v>2065.44</v>
          </cell>
          <cell r="O217">
            <v>2065.44</v>
          </cell>
        </row>
        <row r="218">
          <cell r="B218" t="str">
            <v>CUSTOM DUTY @ 60 %            OF (1)</v>
          </cell>
          <cell r="C218">
            <v>7</v>
          </cell>
          <cell r="D218">
            <v>418470.53664000001</v>
          </cell>
          <cell r="E218">
            <v>418470.53664000001</v>
          </cell>
          <cell r="F218">
            <v>418470.53664000001</v>
          </cell>
          <cell r="G218">
            <v>418470.53664000001</v>
          </cell>
          <cell r="H218">
            <v>418470.53664000001</v>
          </cell>
          <cell r="I218">
            <v>418470.53664000001</v>
          </cell>
          <cell r="J218">
            <v>418470.53664000001</v>
          </cell>
          <cell r="K218">
            <v>418470.53664000001</v>
          </cell>
          <cell r="L218">
            <v>418470.53664000001</v>
          </cell>
          <cell r="M218">
            <v>418470.53664000001</v>
          </cell>
          <cell r="N218">
            <v>418470.53664000001</v>
          </cell>
          <cell r="O218">
            <v>418470.53664000001</v>
          </cell>
        </row>
        <row r="219">
          <cell r="B219" t="str">
            <v>C.V.T. 7.5% of (1+7+9+10+11)</v>
          </cell>
          <cell r="C219">
            <v>8</v>
          </cell>
          <cell r="D219">
            <v>101064.38459855999</v>
          </cell>
          <cell r="E219">
            <v>101064.38459855999</v>
          </cell>
          <cell r="F219">
            <v>101064.38459855999</v>
          </cell>
          <cell r="G219">
            <v>101064.38459855999</v>
          </cell>
          <cell r="H219">
            <v>101064.38459855999</v>
          </cell>
          <cell r="I219">
            <v>101064.38459855999</v>
          </cell>
          <cell r="J219">
            <v>101064.38459855999</v>
          </cell>
          <cell r="K219">
            <v>101064.38459855999</v>
          </cell>
          <cell r="L219">
            <v>101064.38459855999</v>
          </cell>
          <cell r="M219">
            <v>101064.38459855999</v>
          </cell>
          <cell r="N219">
            <v>101064.38459855999</v>
          </cell>
          <cell r="O219">
            <v>101064.38459855999</v>
          </cell>
        </row>
        <row r="220">
          <cell r="B220" t="str">
            <v>SALES TAX   @ 15 %  OF (1+7)</v>
          </cell>
          <cell r="C220">
            <v>9</v>
          </cell>
          <cell r="D220">
            <v>167388.214656</v>
          </cell>
          <cell r="E220">
            <v>167388.214656</v>
          </cell>
          <cell r="F220">
            <v>167388.214656</v>
          </cell>
          <cell r="G220">
            <v>167388.214656</v>
          </cell>
          <cell r="H220">
            <v>167388.214656</v>
          </cell>
          <cell r="I220">
            <v>167388.214656</v>
          </cell>
          <cell r="J220">
            <v>167388.214656</v>
          </cell>
          <cell r="K220">
            <v>167388.214656</v>
          </cell>
          <cell r="L220">
            <v>167388.214656</v>
          </cell>
          <cell r="M220">
            <v>167388.214656</v>
          </cell>
          <cell r="N220">
            <v>167388.214656</v>
          </cell>
          <cell r="O220">
            <v>167388.214656</v>
          </cell>
        </row>
        <row r="221">
          <cell r="B221" t="str">
            <v>INCOME TAX  @ 5 % OF (1+7+9)</v>
          </cell>
          <cell r="C221">
            <v>10</v>
          </cell>
          <cell r="D221">
            <v>64165.482284800004</v>
          </cell>
          <cell r="E221">
            <v>64165.482284800004</v>
          </cell>
          <cell r="F221">
            <v>64165.482284800004</v>
          </cell>
          <cell r="G221">
            <v>64165.482284800004</v>
          </cell>
          <cell r="H221">
            <v>64165.482284800004</v>
          </cell>
          <cell r="I221">
            <v>64165.482284800004</v>
          </cell>
          <cell r="J221">
            <v>64165.482284800004</v>
          </cell>
          <cell r="K221">
            <v>64165.482284800004</v>
          </cell>
          <cell r="L221">
            <v>64165.482284800004</v>
          </cell>
          <cell r="M221">
            <v>64165.482284800004</v>
          </cell>
          <cell r="N221">
            <v>64165.482284800004</v>
          </cell>
          <cell r="O221">
            <v>64165.482284800004</v>
          </cell>
        </row>
        <row r="222">
          <cell r="B222" t="str">
            <v>CENTRAL EXCISE DUTY     @ Rs.50</v>
          </cell>
          <cell r="C222">
            <v>11</v>
          </cell>
          <cell r="D222">
            <v>50</v>
          </cell>
          <cell r="E222">
            <v>50</v>
          </cell>
          <cell r="F222">
            <v>50</v>
          </cell>
          <cell r="G222">
            <v>50</v>
          </cell>
          <cell r="H222">
            <v>50</v>
          </cell>
          <cell r="I222">
            <v>50</v>
          </cell>
          <cell r="J222">
            <v>50</v>
          </cell>
          <cell r="K222">
            <v>50</v>
          </cell>
          <cell r="L222">
            <v>50</v>
          </cell>
          <cell r="M222">
            <v>50</v>
          </cell>
          <cell r="N222">
            <v>50</v>
          </cell>
          <cell r="O222">
            <v>50</v>
          </cell>
        </row>
        <row r="223">
          <cell r="B223" t="str">
            <v>OCTROI @ 2 % OF  (1+5+7+8+9+11)</v>
          </cell>
          <cell r="C223">
            <v>12</v>
          </cell>
          <cell r="D223">
            <v>0</v>
          </cell>
          <cell r="E223">
            <v>0</v>
          </cell>
          <cell r="F223">
            <v>0</v>
          </cell>
          <cell r="G223">
            <v>0</v>
          </cell>
          <cell r="H223">
            <v>0</v>
          </cell>
          <cell r="I223">
            <v>0</v>
          </cell>
          <cell r="J223">
            <v>0</v>
          </cell>
          <cell r="K223">
            <v>0</v>
          </cell>
          <cell r="L223">
            <v>0</v>
          </cell>
          <cell r="M223">
            <v>0</v>
          </cell>
          <cell r="N223">
            <v>0</v>
          </cell>
          <cell r="O223">
            <v>0</v>
          </cell>
        </row>
        <row r="224">
          <cell r="B224" t="str">
            <v>KMC DMI @ 0.2 OF (1+5+7+8+9+10)</v>
          </cell>
          <cell r="C224">
            <v>13</v>
          </cell>
          <cell r="D224">
            <v>3008.6711682627197</v>
          </cell>
          <cell r="E224">
            <v>3008.6711682627197</v>
          </cell>
          <cell r="F224">
            <v>3008.6711682627197</v>
          </cell>
          <cell r="G224">
            <v>3008.6711682627197</v>
          </cell>
          <cell r="H224">
            <v>3008.6711682627197</v>
          </cell>
          <cell r="I224">
            <v>3008.6711682627197</v>
          </cell>
          <cell r="J224">
            <v>3008.6711682627197</v>
          </cell>
          <cell r="K224">
            <v>3008.6711682627197</v>
          </cell>
          <cell r="L224">
            <v>3008.6711682627197</v>
          </cell>
          <cell r="M224">
            <v>3008.6711682627197</v>
          </cell>
          <cell r="N224">
            <v>3008.6711682627197</v>
          </cell>
          <cell r="O224">
            <v>3008.6711682627197</v>
          </cell>
        </row>
        <row r="225">
          <cell r="B225" t="str">
            <v>WHARFAGE @ Rs.314 per cubic meter</v>
          </cell>
          <cell r="C225">
            <v>14</v>
          </cell>
          <cell r="D225">
            <v>4396</v>
          </cell>
          <cell r="E225">
            <v>4396</v>
          </cell>
          <cell r="F225">
            <v>4396</v>
          </cell>
          <cell r="G225">
            <v>4396</v>
          </cell>
          <cell r="H225">
            <v>4396</v>
          </cell>
          <cell r="I225">
            <v>4396</v>
          </cell>
          <cell r="J225">
            <v>4396</v>
          </cell>
          <cell r="K225">
            <v>4396</v>
          </cell>
          <cell r="L225">
            <v>4396</v>
          </cell>
          <cell r="M225">
            <v>4396</v>
          </cell>
          <cell r="N225">
            <v>4396</v>
          </cell>
          <cell r="O225">
            <v>4396</v>
          </cell>
        </row>
        <row r="226">
          <cell r="B226" t="str">
            <v>BONDING FEE @ 0 %               OF (1)</v>
          </cell>
          <cell r="C226">
            <v>15</v>
          </cell>
          <cell r="D226">
            <v>0</v>
          </cell>
          <cell r="E226">
            <v>0</v>
          </cell>
          <cell r="F226">
            <v>0</v>
          </cell>
          <cell r="G226">
            <v>0</v>
          </cell>
          <cell r="H226">
            <v>0</v>
          </cell>
          <cell r="I226">
            <v>0</v>
          </cell>
          <cell r="J226">
            <v>0</v>
          </cell>
          <cell r="K226">
            <v>0</v>
          </cell>
          <cell r="L226">
            <v>0</v>
          </cell>
          <cell r="M226">
            <v>0</v>
          </cell>
          <cell r="N226">
            <v>0</v>
          </cell>
          <cell r="O226">
            <v>0</v>
          </cell>
        </row>
        <row r="227">
          <cell r="B227" t="str">
            <v>STAMP DUTY CHARGE    @ Rs. 225</v>
          </cell>
          <cell r="C227">
            <v>16</v>
          </cell>
          <cell r="D227">
            <v>225</v>
          </cell>
          <cell r="E227">
            <v>225</v>
          </cell>
          <cell r="F227">
            <v>225</v>
          </cell>
          <cell r="G227">
            <v>225</v>
          </cell>
          <cell r="H227">
            <v>225</v>
          </cell>
          <cell r="I227">
            <v>225</v>
          </cell>
          <cell r="J227">
            <v>225</v>
          </cell>
          <cell r="K227">
            <v>225</v>
          </cell>
          <cell r="L227">
            <v>225</v>
          </cell>
          <cell r="M227">
            <v>225</v>
          </cell>
          <cell r="N227">
            <v>225</v>
          </cell>
          <cell r="O227">
            <v>225</v>
          </cell>
        </row>
        <row r="228">
          <cell r="B228" t="str">
            <v>CLEARING  CHARGES      @ Rs. 750</v>
          </cell>
          <cell r="C228">
            <v>17</v>
          </cell>
          <cell r="D228">
            <v>750</v>
          </cell>
          <cell r="E228">
            <v>750</v>
          </cell>
          <cell r="F228">
            <v>750</v>
          </cell>
          <cell r="G228">
            <v>750</v>
          </cell>
          <cell r="H228">
            <v>750</v>
          </cell>
          <cell r="I228">
            <v>750</v>
          </cell>
          <cell r="J228">
            <v>750</v>
          </cell>
          <cell r="K228">
            <v>750</v>
          </cell>
          <cell r="L228">
            <v>750</v>
          </cell>
          <cell r="M228">
            <v>750</v>
          </cell>
          <cell r="N228">
            <v>750</v>
          </cell>
          <cell r="O228">
            <v>750</v>
          </cell>
        </row>
        <row r="229">
          <cell r="B229" t="str">
            <v>OTHER CLEARING CHARGES @ Rs.200</v>
          </cell>
          <cell r="C229">
            <v>18</v>
          </cell>
          <cell r="D229">
            <v>200</v>
          </cell>
          <cell r="E229">
            <v>200</v>
          </cell>
          <cell r="F229">
            <v>200</v>
          </cell>
          <cell r="G229">
            <v>200</v>
          </cell>
          <cell r="H229">
            <v>200</v>
          </cell>
          <cell r="I229">
            <v>200</v>
          </cell>
          <cell r="J229">
            <v>200</v>
          </cell>
          <cell r="K229">
            <v>200</v>
          </cell>
          <cell r="L229">
            <v>200</v>
          </cell>
          <cell r="M229">
            <v>200</v>
          </cell>
          <cell r="N229">
            <v>200</v>
          </cell>
          <cell r="O229">
            <v>200</v>
          </cell>
        </row>
        <row r="230">
          <cell r="B230" t="str">
            <v>DELIEVERY ORDER CHARGES @ Rs.600</v>
          </cell>
          <cell r="C230">
            <v>19</v>
          </cell>
          <cell r="D230">
            <v>600</v>
          </cell>
          <cell r="E230">
            <v>600</v>
          </cell>
          <cell r="F230">
            <v>600</v>
          </cell>
          <cell r="G230">
            <v>600</v>
          </cell>
          <cell r="H230">
            <v>600</v>
          </cell>
          <cell r="I230">
            <v>600</v>
          </cell>
          <cell r="J230">
            <v>600</v>
          </cell>
          <cell r="K230">
            <v>600</v>
          </cell>
          <cell r="L230">
            <v>600</v>
          </cell>
          <cell r="M230">
            <v>600</v>
          </cell>
          <cell r="N230">
            <v>600</v>
          </cell>
          <cell r="O230">
            <v>600</v>
          </cell>
        </row>
        <row r="231">
          <cell r="B231" t="str">
            <v>DEMURRAGE</v>
          </cell>
          <cell r="C231">
            <v>20</v>
          </cell>
          <cell r="D231">
            <v>0</v>
          </cell>
          <cell r="E231">
            <v>0</v>
          </cell>
          <cell r="F231">
            <v>0</v>
          </cell>
          <cell r="G231">
            <v>0</v>
          </cell>
          <cell r="H231">
            <v>0</v>
          </cell>
          <cell r="I231">
            <v>0</v>
          </cell>
          <cell r="J231">
            <v>0</v>
          </cell>
          <cell r="K231">
            <v>0</v>
          </cell>
          <cell r="L231">
            <v>0</v>
          </cell>
          <cell r="M231">
            <v>0</v>
          </cell>
          <cell r="N231">
            <v>0</v>
          </cell>
          <cell r="O231">
            <v>0</v>
          </cell>
        </row>
        <row r="232">
          <cell r="B232" t="str">
            <v>SHIFTING CHARGES          @ Rs. 500</v>
          </cell>
          <cell r="C232">
            <v>21</v>
          </cell>
          <cell r="D232">
            <v>500</v>
          </cell>
          <cell r="E232">
            <v>500</v>
          </cell>
          <cell r="F232">
            <v>500</v>
          </cell>
          <cell r="G232">
            <v>500</v>
          </cell>
          <cell r="H232">
            <v>500</v>
          </cell>
          <cell r="I232">
            <v>500</v>
          </cell>
          <cell r="J232">
            <v>500</v>
          </cell>
          <cell r="K232">
            <v>500</v>
          </cell>
          <cell r="L232">
            <v>500</v>
          </cell>
          <cell r="M232">
            <v>500</v>
          </cell>
          <cell r="N232">
            <v>500</v>
          </cell>
          <cell r="O232">
            <v>500</v>
          </cell>
        </row>
        <row r="233">
          <cell r="B233" t="str">
            <v>Total Landed Cost excluding presumptive tax</v>
          </cell>
          <cell r="C233" t="str">
            <v>A</v>
          </cell>
          <cell r="D233">
            <v>1281458.1839588226</v>
          </cell>
          <cell r="E233">
            <v>1281458.1839588226</v>
          </cell>
          <cell r="F233">
            <v>1281458.1839588226</v>
          </cell>
          <cell r="G233">
            <v>1281458.1839588226</v>
          </cell>
          <cell r="H233">
            <v>1281458.1839588226</v>
          </cell>
          <cell r="I233">
            <v>1281458.1839588226</v>
          </cell>
          <cell r="J233">
            <v>1281458.1839588226</v>
          </cell>
          <cell r="K233">
            <v>1281458.1839588226</v>
          </cell>
          <cell r="L233">
            <v>1281458.1839588226</v>
          </cell>
          <cell r="M233">
            <v>1281458.1839588226</v>
          </cell>
          <cell r="N233">
            <v>1281458.1839588226</v>
          </cell>
          <cell r="O233">
            <v>1281458.1839588226</v>
          </cell>
        </row>
        <row r="234">
          <cell r="D234">
            <v>1.8612859980810228</v>
          </cell>
          <cell r="E234">
            <v>1.8612859980810228</v>
          </cell>
          <cell r="F234">
            <v>1.8612859980810228</v>
          </cell>
          <cell r="G234">
            <v>1.8612859980810228</v>
          </cell>
          <cell r="H234">
            <v>1.8612859980810228</v>
          </cell>
          <cell r="I234">
            <v>1.8612859980810228</v>
          </cell>
          <cell r="J234">
            <v>1.8612859980810228</v>
          </cell>
          <cell r="K234">
            <v>1.8612859980810228</v>
          </cell>
          <cell r="L234">
            <v>1.8612859980810228</v>
          </cell>
          <cell r="M234">
            <v>1.8612859980810228</v>
          </cell>
          <cell r="N234">
            <v>1.8612859980810228</v>
          </cell>
          <cell r="O234">
            <v>1.8612859980810228</v>
          </cell>
        </row>
        <row r="236">
          <cell r="B236" t="str">
            <v>Presumptive tax</v>
          </cell>
          <cell r="D236">
            <v>64165.482284800004</v>
          </cell>
          <cell r="E236">
            <v>64165.482284800004</v>
          </cell>
          <cell r="F236">
            <v>64165.482284800004</v>
          </cell>
          <cell r="G236">
            <v>64165.482284800004</v>
          </cell>
          <cell r="H236">
            <v>64165.482284800004</v>
          </cell>
          <cell r="I236">
            <v>64165.482284800004</v>
          </cell>
          <cell r="J236">
            <v>64165.482284800004</v>
          </cell>
          <cell r="K236">
            <v>64165.482284800004</v>
          </cell>
          <cell r="L236">
            <v>64165.482284800004</v>
          </cell>
          <cell r="M236">
            <v>64165.482284800004</v>
          </cell>
          <cell r="N236">
            <v>64165.482284800004</v>
          </cell>
          <cell r="O236">
            <v>64165.482284800004</v>
          </cell>
        </row>
        <row r="237">
          <cell r="B237" t="str">
            <v>Tax U/S 50 (4) @ 3.5%</v>
          </cell>
          <cell r="D237">
            <v>0</v>
          </cell>
          <cell r="E237">
            <v>0</v>
          </cell>
          <cell r="F237">
            <v>0</v>
          </cell>
          <cell r="G237">
            <v>0</v>
          </cell>
          <cell r="H237">
            <v>0</v>
          </cell>
          <cell r="I237">
            <v>0</v>
          </cell>
          <cell r="J237">
            <v>0</v>
          </cell>
          <cell r="K237">
            <v>0</v>
          </cell>
          <cell r="L237">
            <v>0</v>
          </cell>
          <cell r="M237">
            <v>0</v>
          </cell>
          <cell r="N237">
            <v>0</v>
          </cell>
          <cell r="O237">
            <v>0</v>
          </cell>
        </row>
        <row r="238">
          <cell r="D238">
            <v>64165.482284800004</v>
          </cell>
          <cell r="E238">
            <v>64165.482284800004</v>
          </cell>
          <cell r="F238">
            <v>64165.482284800004</v>
          </cell>
          <cell r="G238">
            <v>64165.482284800004</v>
          </cell>
          <cell r="H238">
            <v>64165.482284800004</v>
          </cell>
          <cell r="I238">
            <v>64165.482284800004</v>
          </cell>
          <cell r="J238">
            <v>64165.482284800004</v>
          </cell>
          <cell r="K238">
            <v>64165.482284800004</v>
          </cell>
          <cell r="L238">
            <v>64165.482284800004</v>
          </cell>
          <cell r="M238">
            <v>64165.482284800004</v>
          </cell>
          <cell r="N238">
            <v>64165.482284800004</v>
          </cell>
          <cell r="O238">
            <v>64165.482284800004</v>
          </cell>
        </row>
        <row r="240">
          <cell r="B240" t="str">
            <v>Existing selling price</v>
          </cell>
        </row>
        <row r="241">
          <cell r="B241" t="str">
            <v>Landed cost</v>
          </cell>
          <cell r="D241">
            <v>1345623.6662436225</v>
          </cell>
          <cell r="E241">
            <v>1345623.6662436225</v>
          </cell>
          <cell r="F241">
            <v>1345623.6662436225</v>
          </cell>
          <cell r="G241">
            <v>1345623.6662436225</v>
          </cell>
          <cell r="H241">
            <v>1345623.6662436225</v>
          </cell>
          <cell r="I241">
            <v>1345623.6662436225</v>
          </cell>
          <cell r="J241">
            <v>1345623.6662436225</v>
          </cell>
          <cell r="K241">
            <v>1345623.6662436225</v>
          </cell>
          <cell r="L241">
            <v>1345623.6662436225</v>
          </cell>
          <cell r="M241">
            <v>1345623.6662436225</v>
          </cell>
          <cell r="N241">
            <v>1345623.6662436225</v>
          </cell>
          <cell r="O241">
            <v>1345623.6662436225</v>
          </cell>
        </row>
        <row r="242">
          <cell r="B242" t="str">
            <v>Distributor Mark-up.</v>
          </cell>
          <cell r="D242">
            <v>60000</v>
          </cell>
          <cell r="E242">
            <v>60000</v>
          </cell>
          <cell r="F242">
            <v>60000</v>
          </cell>
          <cell r="G242">
            <v>60000</v>
          </cell>
          <cell r="H242">
            <v>60000</v>
          </cell>
          <cell r="I242">
            <v>60000</v>
          </cell>
          <cell r="J242">
            <v>60000</v>
          </cell>
          <cell r="K242">
            <v>60000</v>
          </cell>
          <cell r="L242">
            <v>60000</v>
          </cell>
          <cell r="M242">
            <v>60000</v>
          </cell>
          <cell r="N242">
            <v>60000</v>
          </cell>
          <cell r="O242">
            <v>60000</v>
          </cell>
        </row>
        <row r="243">
          <cell r="B243" t="str">
            <v>Income  Tax 5%</v>
          </cell>
          <cell r="D243">
            <v>0</v>
          </cell>
          <cell r="E243">
            <v>0</v>
          </cell>
          <cell r="F243">
            <v>0</v>
          </cell>
          <cell r="G243">
            <v>0</v>
          </cell>
          <cell r="H243">
            <v>0</v>
          </cell>
          <cell r="I243">
            <v>0</v>
          </cell>
          <cell r="J243">
            <v>0</v>
          </cell>
          <cell r="K243">
            <v>0</v>
          </cell>
          <cell r="L243">
            <v>0</v>
          </cell>
          <cell r="M243">
            <v>0</v>
          </cell>
          <cell r="N243">
            <v>0</v>
          </cell>
          <cell r="O243">
            <v>0</v>
          </cell>
        </row>
        <row r="244">
          <cell r="B244" t="str">
            <v>Dealer commission</v>
          </cell>
          <cell r="D244">
            <v>30000</v>
          </cell>
          <cell r="E244">
            <v>30000</v>
          </cell>
          <cell r="F244">
            <v>30000</v>
          </cell>
          <cell r="G244">
            <v>30000</v>
          </cell>
          <cell r="H244">
            <v>30000</v>
          </cell>
          <cell r="I244">
            <v>30000</v>
          </cell>
          <cell r="J244">
            <v>30000</v>
          </cell>
          <cell r="K244">
            <v>30000</v>
          </cell>
          <cell r="L244">
            <v>30000</v>
          </cell>
          <cell r="M244">
            <v>30000</v>
          </cell>
          <cell r="N244">
            <v>30000</v>
          </cell>
          <cell r="O244">
            <v>30000</v>
          </cell>
        </row>
        <row r="245">
          <cell r="D245">
            <v>1435623.6662436225</v>
          </cell>
          <cell r="E245">
            <v>1435623.6662436225</v>
          </cell>
          <cell r="F245">
            <v>1435623.6662436225</v>
          </cell>
          <cell r="G245">
            <v>1435623.6662436225</v>
          </cell>
          <cell r="H245">
            <v>1435623.6662436225</v>
          </cell>
          <cell r="I245">
            <v>1435623.6662436225</v>
          </cell>
          <cell r="J245">
            <v>1435623.6662436225</v>
          </cell>
          <cell r="K245">
            <v>1435623.6662436225</v>
          </cell>
          <cell r="L245">
            <v>1435623.6662436225</v>
          </cell>
          <cell r="M245">
            <v>1435623.6662436225</v>
          </cell>
          <cell r="N245">
            <v>1435623.6662436225</v>
          </cell>
          <cell r="O245">
            <v>1435623.6662436225</v>
          </cell>
        </row>
        <row r="246">
          <cell r="B246" t="str">
            <v>Sales tax</v>
          </cell>
          <cell r="D246">
            <v>215343.54993654336</v>
          </cell>
          <cell r="E246">
            <v>215343.54993654336</v>
          </cell>
          <cell r="F246">
            <v>215343.54993654336</v>
          </cell>
          <cell r="G246">
            <v>215343.54993654336</v>
          </cell>
          <cell r="H246">
            <v>215343.54993654336</v>
          </cell>
          <cell r="I246">
            <v>215343.54993654336</v>
          </cell>
          <cell r="J246">
            <v>215343.54993654336</v>
          </cell>
          <cell r="K246">
            <v>215343.54993654336</v>
          </cell>
          <cell r="L246">
            <v>215343.54993654336</v>
          </cell>
          <cell r="M246">
            <v>215343.54993654336</v>
          </cell>
          <cell r="N246">
            <v>215343.54993654336</v>
          </cell>
          <cell r="O246">
            <v>215343.54993654336</v>
          </cell>
        </row>
        <row r="247">
          <cell r="B247" t="str">
            <v>Selling Price taken in budget</v>
          </cell>
          <cell r="D247">
            <v>1650967.216180166</v>
          </cell>
          <cell r="E247">
            <v>1650967.216180166</v>
          </cell>
          <cell r="F247">
            <v>1650967.216180166</v>
          </cell>
          <cell r="G247">
            <v>1650967.216180166</v>
          </cell>
          <cell r="H247">
            <v>1650967.216180166</v>
          </cell>
          <cell r="I247">
            <v>1650967.216180166</v>
          </cell>
          <cell r="J247">
            <v>1650967.216180166</v>
          </cell>
          <cell r="K247">
            <v>1650967.216180166</v>
          </cell>
          <cell r="L247">
            <v>1650967.216180166</v>
          </cell>
          <cell r="M247">
            <v>1650967.216180166</v>
          </cell>
          <cell r="N247">
            <v>1650967.216180166</v>
          </cell>
          <cell r="O247">
            <v>1650967.216180166</v>
          </cell>
        </row>
        <row r="248">
          <cell r="B248" t="str">
            <v>Selling price as per sales price list</v>
          </cell>
          <cell r="D248">
            <v>1860000</v>
          </cell>
          <cell r="E248">
            <v>1860000</v>
          </cell>
          <cell r="F248">
            <v>1860000</v>
          </cell>
          <cell r="G248">
            <v>1860000</v>
          </cell>
          <cell r="H248">
            <v>1860000</v>
          </cell>
          <cell r="I248">
            <v>1860000</v>
          </cell>
          <cell r="J248">
            <v>1860000</v>
          </cell>
          <cell r="K248">
            <v>1860000</v>
          </cell>
          <cell r="L248">
            <v>1860000</v>
          </cell>
          <cell r="M248">
            <v>1860000</v>
          </cell>
          <cell r="N248">
            <v>1860000</v>
          </cell>
          <cell r="O248">
            <v>1860000</v>
          </cell>
        </row>
        <row r="250">
          <cell r="B250" t="str">
            <v>Units sold</v>
          </cell>
          <cell r="D250">
            <v>3</v>
          </cell>
          <cell r="E250">
            <v>3</v>
          </cell>
          <cell r="F250">
            <v>3</v>
          </cell>
          <cell r="G250">
            <v>3</v>
          </cell>
          <cell r="H250">
            <v>3</v>
          </cell>
          <cell r="I250">
            <v>3</v>
          </cell>
          <cell r="J250">
            <v>3</v>
          </cell>
          <cell r="K250">
            <v>3</v>
          </cell>
          <cell r="L250">
            <v>3</v>
          </cell>
          <cell r="M250">
            <v>3</v>
          </cell>
          <cell r="N250">
            <v>3</v>
          </cell>
          <cell r="O250">
            <v>3</v>
          </cell>
          <cell r="P250">
            <v>36</v>
          </cell>
        </row>
        <row r="251">
          <cell r="D251">
            <v>2065440</v>
          </cell>
          <cell r="E251">
            <v>2065440</v>
          </cell>
          <cell r="F251">
            <v>2065440</v>
          </cell>
          <cell r="G251">
            <v>2065440</v>
          </cell>
          <cell r="H251">
            <v>2065440</v>
          </cell>
          <cell r="I251">
            <v>2065440</v>
          </cell>
          <cell r="J251">
            <v>2065440</v>
          </cell>
          <cell r="K251">
            <v>2065440</v>
          </cell>
          <cell r="L251">
            <v>2065440</v>
          </cell>
          <cell r="M251">
            <v>2065440</v>
          </cell>
          <cell r="N251">
            <v>2065440</v>
          </cell>
          <cell r="O251">
            <v>2065440</v>
          </cell>
          <cell r="P251">
            <v>24785280</v>
          </cell>
        </row>
        <row r="253">
          <cell r="B253" t="str">
            <v xml:space="preserve">Working </v>
          </cell>
        </row>
        <row r="254">
          <cell r="B254" t="str">
            <v xml:space="preserve">Sales </v>
          </cell>
          <cell r="D254">
            <v>4952901.6485404978</v>
          </cell>
          <cell r="E254">
            <v>4952901.6485404978</v>
          </cell>
          <cell r="F254">
            <v>4952901.6485404978</v>
          </cell>
          <cell r="G254">
            <v>4952901.6485404978</v>
          </cell>
          <cell r="H254">
            <v>4952901.6485404978</v>
          </cell>
          <cell r="I254">
            <v>4952901.6485404978</v>
          </cell>
          <cell r="J254">
            <v>4952901.6485404978</v>
          </cell>
          <cell r="K254">
            <v>4952901.6485404978</v>
          </cell>
          <cell r="L254">
            <v>4952901.6485404978</v>
          </cell>
          <cell r="M254">
            <v>4952901.6485404978</v>
          </cell>
          <cell r="N254">
            <v>4952901.6485404978</v>
          </cell>
          <cell r="O254">
            <v>4952901.6485404978</v>
          </cell>
        </row>
        <row r="255">
          <cell r="B255" t="str">
            <v>Sales tax</v>
          </cell>
          <cell r="D255">
            <v>215343.54993654336</v>
          </cell>
          <cell r="E255">
            <v>215343.54993654336</v>
          </cell>
          <cell r="F255">
            <v>215343.54993654336</v>
          </cell>
          <cell r="G255">
            <v>215343.54993654336</v>
          </cell>
          <cell r="H255">
            <v>215343.54993654336</v>
          </cell>
          <cell r="I255">
            <v>215343.54993654336</v>
          </cell>
          <cell r="J255">
            <v>215343.54993654336</v>
          </cell>
          <cell r="K255">
            <v>215343.54993654336</v>
          </cell>
          <cell r="L255">
            <v>215343.54993654336</v>
          </cell>
          <cell r="M255">
            <v>215343.54993654336</v>
          </cell>
          <cell r="N255">
            <v>215343.54993654336</v>
          </cell>
          <cell r="O255">
            <v>215343.54993654336</v>
          </cell>
        </row>
        <row r="256">
          <cell r="B256" t="str">
            <v>Cost of Sales - per unit</v>
          </cell>
          <cell r="D256">
            <v>1281458.1839588226</v>
          </cell>
          <cell r="E256">
            <v>1281458.1839588226</v>
          </cell>
          <cell r="F256">
            <v>1281458.1839588226</v>
          </cell>
          <cell r="G256">
            <v>1281458.1839588226</v>
          </cell>
          <cell r="H256">
            <v>1281458.1839588226</v>
          </cell>
          <cell r="I256">
            <v>1281458.1839588226</v>
          </cell>
          <cell r="J256">
            <v>1281458.1839588226</v>
          </cell>
          <cell r="K256">
            <v>1281458.1839588226</v>
          </cell>
          <cell r="L256">
            <v>1281458.1839588226</v>
          </cell>
          <cell r="M256">
            <v>1281458.1839588226</v>
          </cell>
          <cell r="N256">
            <v>1281458.1839588226</v>
          </cell>
          <cell r="O256">
            <v>1281458.1839588226</v>
          </cell>
        </row>
        <row r="257">
          <cell r="B257" t="str">
            <v>Cost of Sales - Total</v>
          </cell>
          <cell r="D257">
            <v>3844374.5518764677</v>
          </cell>
          <cell r="E257">
            <v>3844374.5518764677</v>
          </cell>
          <cell r="F257">
            <v>3844374.5518764677</v>
          </cell>
          <cell r="G257">
            <v>3844374.5518764677</v>
          </cell>
          <cell r="H257">
            <v>3844374.5518764677</v>
          </cell>
          <cell r="I257">
            <v>3844374.5518764677</v>
          </cell>
          <cell r="J257">
            <v>3844374.5518764677</v>
          </cell>
          <cell r="K257">
            <v>3844374.5518764677</v>
          </cell>
          <cell r="L257">
            <v>3844374.5518764677</v>
          </cell>
          <cell r="M257">
            <v>3844374.5518764677</v>
          </cell>
          <cell r="N257">
            <v>3844374.5518764677</v>
          </cell>
          <cell r="O257">
            <v>3844374.5518764677</v>
          </cell>
        </row>
        <row r="258">
          <cell r="B258" t="str">
            <v>Presumptive Tax - Per unit</v>
          </cell>
          <cell r="D258">
            <v>64165.482284800004</v>
          </cell>
          <cell r="E258">
            <v>64165.482284800004</v>
          </cell>
          <cell r="F258">
            <v>64165.482284800004</v>
          </cell>
          <cell r="G258">
            <v>64165.482284800004</v>
          </cell>
          <cell r="H258">
            <v>64165.482284800004</v>
          </cell>
          <cell r="I258">
            <v>64165.482284800004</v>
          </cell>
          <cell r="J258">
            <v>64165.482284800004</v>
          </cell>
          <cell r="K258">
            <v>64165.482284800004</v>
          </cell>
          <cell r="L258">
            <v>64165.482284800004</v>
          </cell>
          <cell r="M258">
            <v>64165.482284800004</v>
          </cell>
          <cell r="N258">
            <v>64165.482284800004</v>
          </cell>
          <cell r="O258">
            <v>64165.482284800004</v>
          </cell>
        </row>
        <row r="259">
          <cell r="B259" t="str">
            <v>Presumptive Tax - Total</v>
          </cell>
          <cell r="D259">
            <v>192496.44685440001</v>
          </cell>
          <cell r="E259">
            <v>192496.44685440001</v>
          </cell>
          <cell r="F259">
            <v>192496.44685440001</v>
          </cell>
          <cell r="G259">
            <v>192496.44685440001</v>
          </cell>
          <cell r="H259">
            <v>192496.44685440001</v>
          </cell>
          <cell r="I259">
            <v>192496.44685440001</v>
          </cell>
          <cell r="J259">
            <v>192496.44685440001</v>
          </cell>
          <cell r="K259">
            <v>192496.44685440001</v>
          </cell>
          <cell r="L259">
            <v>192496.44685440001</v>
          </cell>
          <cell r="M259">
            <v>192496.44685440001</v>
          </cell>
          <cell r="N259">
            <v>192496.44685440001</v>
          </cell>
          <cell r="O259">
            <v>192496.44685440001</v>
          </cell>
        </row>
        <row r="260">
          <cell r="D260">
            <v>154165.48228479992</v>
          </cell>
          <cell r="E260">
            <v>154165.48228479992</v>
          </cell>
          <cell r="F260">
            <v>154165.48228479992</v>
          </cell>
          <cell r="G260">
            <v>154165.48228479992</v>
          </cell>
          <cell r="H260">
            <v>154165.48228479992</v>
          </cell>
          <cell r="I260">
            <v>154165.48228479992</v>
          </cell>
          <cell r="J260">
            <v>154165.48228479992</v>
          </cell>
          <cell r="K260">
            <v>154165.48228479992</v>
          </cell>
          <cell r="L260">
            <v>154165.48228479992</v>
          </cell>
          <cell r="M260">
            <v>154165.48228479992</v>
          </cell>
          <cell r="N260">
            <v>154165.48228479992</v>
          </cell>
          <cell r="O260">
            <v>154165.48228479992</v>
          </cell>
        </row>
        <row r="261">
          <cell r="D261">
            <v>0.10738572086108139</v>
          </cell>
          <cell r="E261">
            <v>0.10738572086108139</v>
          </cell>
          <cell r="F261">
            <v>0.10738572086108139</v>
          </cell>
          <cell r="G261">
            <v>0.10738572086108139</v>
          </cell>
          <cell r="H261">
            <v>0.10738572086108139</v>
          </cell>
          <cell r="I261">
            <v>0.10738572086108139</v>
          </cell>
          <cell r="J261">
            <v>0.10738572086108139</v>
          </cell>
          <cell r="K261">
            <v>0.10738572086108139</v>
          </cell>
          <cell r="L261">
            <v>0.10738572086108139</v>
          </cell>
          <cell r="M261">
            <v>0.10738572086108139</v>
          </cell>
          <cell r="N261">
            <v>0.10738572086108139</v>
          </cell>
          <cell r="O261">
            <v>0.10738572086108139</v>
          </cell>
        </row>
        <row r="263">
          <cell r="B263" t="str">
            <v>4 x 4   - D/C</v>
          </cell>
          <cell r="D263">
            <v>548</v>
          </cell>
          <cell r="E263">
            <v>579</v>
          </cell>
          <cell r="F263">
            <v>610</v>
          </cell>
          <cell r="G263">
            <v>641</v>
          </cell>
          <cell r="H263">
            <v>672</v>
          </cell>
          <cell r="I263">
            <v>703</v>
          </cell>
          <cell r="J263">
            <v>734</v>
          </cell>
          <cell r="K263">
            <v>765</v>
          </cell>
          <cell r="L263">
            <v>796</v>
          </cell>
          <cell r="M263">
            <v>827</v>
          </cell>
          <cell r="N263">
            <v>858</v>
          </cell>
          <cell r="O263">
            <v>889</v>
          </cell>
        </row>
        <row r="264">
          <cell r="D264">
            <v>1671900</v>
          </cell>
        </row>
        <row r="265">
          <cell r="B265" t="str">
            <v>Document Retirement i.e. C &amp; F</v>
          </cell>
          <cell r="D265">
            <v>0.52</v>
          </cell>
          <cell r="E265">
            <v>0.52</v>
          </cell>
          <cell r="F265">
            <v>0.52</v>
          </cell>
          <cell r="G265">
            <v>0.52</v>
          </cell>
          <cell r="H265">
            <v>0.52</v>
          </cell>
          <cell r="I265">
            <v>0.52</v>
          </cell>
          <cell r="J265">
            <v>0.52</v>
          </cell>
          <cell r="K265">
            <v>0.52</v>
          </cell>
          <cell r="L265">
            <v>0.52</v>
          </cell>
          <cell r="M265">
            <v>0.52</v>
          </cell>
          <cell r="N265">
            <v>0.52</v>
          </cell>
          <cell r="O265">
            <v>0.52</v>
          </cell>
        </row>
        <row r="266">
          <cell r="B266" t="str">
            <v>Duty / Sales tax / Octroi / DMI / Tax etc.</v>
          </cell>
          <cell r="D266">
            <v>0.52</v>
          </cell>
          <cell r="E266">
            <v>0.52</v>
          </cell>
          <cell r="F266">
            <v>0.52</v>
          </cell>
          <cell r="G266">
            <v>0.52</v>
          </cell>
          <cell r="H266">
            <v>0.52</v>
          </cell>
          <cell r="I266">
            <v>0.52</v>
          </cell>
          <cell r="J266">
            <v>0.52</v>
          </cell>
          <cell r="K266">
            <v>0.52</v>
          </cell>
          <cell r="L266">
            <v>0.52</v>
          </cell>
          <cell r="M266">
            <v>0.52</v>
          </cell>
          <cell r="N266">
            <v>0.52</v>
          </cell>
          <cell r="O266">
            <v>0.52</v>
          </cell>
        </row>
        <row r="267">
          <cell r="B267" t="str">
            <v>QUANTITY</v>
          </cell>
          <cell r="D267">
            <v>1</v>
          </cell>
          <cell r="E267">
            <v>1</v>
          </cell>
          <cell r="F267">
            <v>1</v>
          </cell>
          <cell r="G267">
            <v>1</v>
          </cell>
          <cell r="H267">
            <v>1</v>
          </cell>
          <cell r="I267">
            <v>1</v>
          </cell>
          <cell r="J267">
            <v>1</v>
          </cell>
          <cell r="K267">
            <v>1</v>
          </cell>
          <cell r="L267">
            <v>1</v>
          </cell>
          <cell r="M267">
            <v>1</v>
          </cell>
          <cell r="N267">
            <v>1</v>
          </cell>
          <cell r="O267">
            <v>1</v>
          </cell>
        </row>
        <row r="268">
          <cell r="B268" t="str">
            <v>C &amp; F</v>
          </cell>
          <cell r="C268" t="str">
            <v>¥</v>
          </cell>
          <cell r="D268">
            <v>1541500</v>
          </cell>
          <cell r="E268">
            <v>1541500</v>
          </cell>
          <cell r="F268">
            <v>1541500</v>
          </cell>
          <cell r="G268">
            <v>1541500</v>
          </cell>
          <cell r="H268">
            <v>1541500</v>
          </cell>
          <cell r="I268">
            <v>1541500</v>
          </cell>
          <cell r="J268">
            <v>1541500</v>
          </cell>
          <cell r="K268">
            <v>1541500</v>
          </cell>
          <cell r="L268">
            <v>1541500</v>
          </cell>
          <cell r="M268">
            <v>1541500</v>
          </cell>
          <cell r="N268">
            <v>1541500</v>
          </cell>
          <cell r="O268">
            <v>1541500</v>
          </cell>
        </row>
        <row r="269">
          <cell r="B269" t="str">
            <v>F.O.B. VALUE - ITP</v>
          </cell>
          <cell r="C269" t="str">
            <v>¥</v>
          </cell>
          <cell r="D269">
            <v>1541500</v>
          </cell>
          <cell r="E269">
            <v>1541500</v>
          </cell>
          <cell r="F269">
            <v>1541500</v>
          </cell>
          <cell r="G269">
            <v>1541500</v>
          </cell>
          <cell r="H269">
            <v>1541500</v>
          </cell>
          <cell r="I269">
            <v>1541500</v>
          </cell>
          <cell r="J269">
            <v>1541500</v>
          </cell>
          <cell r="K269">
            <v>1541500</v>
          </cell>
          <cell r="L269">
            <v>1541500</v>
          </cell>
          <cell r="M269">
            <v>1541500</v>
          </cell>
          <cell r="N269">
            <v>1541500</v>
          </cell>
          <cell r="O269">
            <v>1541500</v>
          </cell>
        </row>
        <row r="270">
          <cell r="B270" t="str">
            <v>OPTIONS</v>
          </cell>
          <cell r="C270" t="str">
            <v>¥</v>
          </cell>
          <cell r="D270">
            <v>0</v>
          </cell>
          <cell r="E270">
            <v>0</v>
          </cell>
          <cell r="F270">
            <v>0</v>
          </cell>
          <cell r="G270">
            <v>0</v>
          </cell>
          <cell r="H270">
            <v>0</v>
          </cell>
          <cell r="I270">
            <v>0</v>
          </cell>
          <cell r="J270">
            <v>0</v>
          </cell>
          <cell r="K270">
            <v>0</v>
          </cell>
          <cell r="L270">
            <v>0</v>
          </cell>
          <cell r="M270">
            <v>0</v>
          </cell>
          <cell r="N270">
            <v>0</v>
          </cell>
          <cell r="O270">
            <v>0</v>
          </cell>
        </row>
        <row r="271">
          <cell r="B271" t="str">
            <v>COMMISSION  (FIXED)</v>
          </cell>
          <cell r="C271" t="str">
            <v>¥</v>
          </cell>
          <cell r="D271">
            <v>0</v>
          </cell>
          <cell r="E271">
            <v>0</v>
          </cell>
          <cell r="F271">
            <v>0</v>
          </cell>
          <cell r="G271">
            <v>0</v>
          </cell>
          <cell r="H271">
            <v>0</v>
          </cell>
          <cell r="I271">
            <v>0</v>
          </cell>
          <cell r="J271">
            <v>0</v>
          </cell>
          <cell r="K271">
            <v>0</v>
          </cell>
          <cell r="L271">
            <v>0</v>
          </cell>
          <cell r="M271">
            <v>0</v>
          </cell>
          <cell r="N271">
            <v>0</v>
          </cell>
          <cell r="O271">
            <v>0</v>
          </cell>
        </row>
        <row r="272">
          <cell r="B272" t="str">
            <v>ESTIMATED YEN</v>
          </cell>
          <cell r="C272" t="str">
            <v>¥</v>
          </cell>
        </row>
        <row r="273">
          <cell r="B273" t="str">
            <v>LOADING FOR ADVERTISING/WARRANTY</v>
          </cell>
          <cell r="C273" t="str">
            <v>¥</v>
          </cell>
          <cell r="D273">
            <v>0</v>
          </cell>
          <cell r="E273">
            <v>0</v>
          </cell>
          <cell r="F273">
            <v>0</v>
          </cell>
          <cell r="G273">
            <v>0</v>
          </cell>
          <cell r="H273">
            <v>0</v>
          </cell>
          <cell r="I273">
            <v>0</v>
          </cell>
          <cell r="J273">
            <v>0</v>
          </cell>
          <cell r="K273">
            <v>0</v>
          </cell>
          <cell r="L273">
            <v>0</v>
          </cell>
          <cell r="M273">
            <v>0</v>
          </cell>
          <cell r="N273">
            <v>0</v>
          </cell>
          <cell r="O273">
            <v>0</v>
          </cell>
        </row>
        <row r="274">
          <cell r="B274" t="str">
            <v>SUB - TOTAL</v>
          </cell>
          <cell r="C274" t="str">
            <v>¥</v>
          </cell>
          <cell r="D274">
            <v>1541500</v>
          </cell>
          <cell r="E274">
            <v>1541500</v>
          </cell>
          <cell r="F274">
            <v>1541500</v>
          </cell>
          <cell r="G274">
            <v>1541500</v>
          </cell>
          <cell r="H274">
            <v>1541500</v>
          </cell>
          <cell r="I274">
            <v>1541500</v>
          </cell>
          <cell r="J274">
            <v>1541500</v>
          </cell>
          <cell r="K274">
            <v>1541500</v>
          </cell>
          <cell r="L274">
            <v>1541500</v>
          </cell>
          <cell r="M274">
            <v>1541500</v>
          </cell>
          <cell r="N274">
            <v>1541500</v>
          </cell>
          <cell r="O274">
            <v>1541500</v>
          </cell>
        </row>
        <row r="275">
          <cell r="B275" t="str">
            <v>SUB - TOTAL</v>
          </cell>
          <cell r="C275" t="str">
            <v>Rs</v>
          </cell>
          <cell r="D275">
            <v>801580</v>
          </cell>
          <cell r="E275">
            <v>801580</v>
          </cell>
          <cell r="F275">
            <v>801580</v>
          </cell>
          <cell r="G275">
            <v>801580</v>
          </cell>
          <cell r="H275">
            <v>801580</v>
          </cell>
          <cell r="I275">
            <v>801580</v>
          </cell>
          <cell r="J275">
            <v>801580</v>
          </cell>
          <cell r="K275">
            <v>801580</v>
          </cell>
          <cell r="L275">
            <v>801580</v>
          </cell>
          <cell r="M275">
            <v>801580</v>
          </cell>
          <cell r="N275">
            <v>801580</v>
          </cell>
          <cell r="O275">
            <v>801580</v>
          </cell>
        </row>
        <row r="276">
          <cell r="B276" t="str">
            <v>INSURANCE @ 0.3% OF C&amp;F</v>
          </cell>
          <cell r="C276" t="str">
            <v>Rs</v>
          </cell>
          <cell r="D276">
            <v>2404.7400000000002</v>
          </cell>
          <cell r="E276">
            <v>2404.7400000000002</v>
          </cell>
          <cell r="F276">
            <v>2404.7400000000002</v>
          </cell>
          <cell r="G276">
            <v>2404.7400000000002</v>
          </cell>
          <cell r="H276">
            <v>2404.7400000000002</v>
          </cell>
          <cell r="I276">
            <v>2404.7400000000002</v>
          </cell>
          <cell r="J276">
            <v>2404.7400000000002</v>
          </cell>
          <cell r="K276">
            <v>2404.7400000000002</v>
          </cell>
          <cell r="L276">
            <v>2404.7400000000002</v>
          </cell>
          <cell r="M276">
            <v>2404.7400000000002</v>
          </cell>
          <cell r="N276">
            <v>2404.7400000000002</v>
          </cell>
          <cell r="O276">
            <v>2404.7400000000002</v>
          </cell>
        </row>
        <row r="277">
          <cell r="B277" t="str">
            <v>OCEAN FREIGHT</v>
          </cell>
          <cell r="C277" t="str">
            <v>Rs</v>
          </cell>
          <cell r="D277">
            <v>0</v>
          </cell>
          <cell r="E277">
            <v>0</v>
          </cell>
          <cell r="F277">
            <v>0</v>
          </cell>
          <cell r="G277">
            <v>0</v>
          </cell>
          <cell r="H277">
            <v>0</v>
          </cell>
          <cell r="I277">
            <v>0</v>
          </cell>
          <cell r="J277">
            <v>0</v>
          </cell>
          <cell r="K277">
            <v>0</v>
          </cell>
          <cell r="L277">
            <v>0</v>
          </cell>
          <cell r="M277">
            <v>0</v>
          </cell>
          <cell r="N277">
            <v>0</v>
          </cell>
          <cell r="O277">
            <v>0</v>
          </cell>
        </row>
        <row r="278">
          <cell r="B278" t="str">
            <v>TOTAL  C &amp; F</v>
          </cell>
          <cell r="C278" t="str">
            <v>Rs</v>
          </cell>
          <cell r="D278">
            <v>803984.74</v>
          </cell>
          <cell r="E278">
            <v>803984.74</v>
          </cell>
          <cell r="F278">
            <v>803984.74</v>
          </cell>
          <cell r="G278">
            <v>803984.74</v>
          </cell>
          <cell r="H278">
            <v>803984.74</v>
          </cell>
          <cell r="I278">
            <v>803984.74</v>
          </cell>
          <cell r="J278">
            <v>803984.74</v>
          </cell>
          <cell r="K278">
            <v>803984.74</v>
          </cell>
          <cell r="L278">
            <v>803984.74</v>
          </cell>
          <cell r="M278">
            <v>803984.74</v>
          </cell>
          <cell r="N278">
            <v>803984.74</v>
          </cell>
          <cell r="O278">
            <v>803984.74</v>
          </cell>
        </row>
        <row r="279">
          <cell r="B279" t="str">
            <v>LANDING  CHARGES 1%</v>
          </cell>
          <cell r="C279" t="str">
            <v>Rs</v>
          </cell>
          <cell r="D279">
            <v>8039.8473999999997</v>
          </cell>
          <cell r="E279">
            <v>8039.8473999999997</v>
          </cell>
          <cell r="F279">
            <v>8039.8473999999997</v>
          </cell>
          <cell r="G279">
            <v>8039.8473999999997</v>
          </cell>
          <cell r="H279">
            <v>8039.8473999999997</v>
          </cell>
          <cell r="I279">
            <v>8039.8473999999997</v>
          </cell>
          <cell r="J279">
            <v>8039.8473999999997</v>
          </cell>
          <cell r="K279">
            <v>8039.8473999999997</v>
          </cell>
          <cell r="L279">
            <v>8039.8473999999997</v>
          </cell>
          <cell r="M279">
            <v>8039.8473999999997</v>
          </cell>
          <cell r="N279">
            <v>8039.8473999999997</v>
          </cell>
          <cell r="O279">
            <v>8039.8473999999997</v>
          </cell>
        </row>
        <row r="280">
          <cell r="B280" t="str">
            <v>UNIT  VALUE</v>
          </cell>
          <cell r="C280" t="str">
            <v>Rs</v>
          </cell>
          <cell r="D280">
            <v>812024.58739999996</v>
          </cell>
          <cell r="E280">
            <v>812024.58739999996</v>
          </cell>
          <cell r="F280">
            <v>812024.58739999996</v>
          </cell>
          <cell r="G280">
            <v>812024.58739999996</v>
          </cell>
          <cell r="H280">
            <v>812024.58739999996</v>
          </cell>
          <cell r="I280">
            <v>812024.58739999996</v>
          </cell>
          <cell r="J280">
            <v>812024.58739999996</v>
          </cell>
          <cell r="K280">
            <v>812024.58739999996</v>
          </cell>
          <cell r="L280">
            <v>812024.58739999996</v>
          </cell>
          <cell r="M280">
            <v>812024.58739999996</v>
          </cell>
          <cell r="N280">
            <v>812024.58739999996</v>
          </cell>
          <cell r="O280">
            <v>812024.58739999996</v>
          </cell>
        </row>
        <row r="281">
          <cell r="B281" t="str">
            <v>DUTY ASSESSIBLE VALUE (DAV)</v>
          </cell>
          <cell r="C281">
            <v>1</v>
          </cell>
          <cell r="D281">
            <v>812024.58739999996</v>
          </cell>
          <cell r="E281">
            <v>812024.58739999996</v>
          </cell>
          <cell r="F281">
            <v>812024.58739999996</v>
          </cell>
          <cell r="G281">
            <v>812024.58739999996</v>
          </cell>
          <cell r="H281">
            <v>812024.58739999996</v>
          </cell>
          <cell r="I281">
            <v>812024.58739999996</v>
          </cell>
          <cell r="J281">
            <v>812024.58739999996</v>
          </cell>
          <cell r="K281">
            <v>812024.58739999996</v>
          </cell>
          <cell r="L281">
            <v>812024.58739999996</v>
          </cell>
          <cell r="M281">
            <v>812024.58739999996</v>
          </cell>
          <cell r="N281">
            <v>812024.58739999996</v>
          </cell>
          <cell r="O281">
            <v>812024.58739999996</v>
          </cell>
        </row>
        <row r="282">
          <cell r="B282" t="str">
            <v>C &amp; F</v>
          </cell>
          <cell r="C282">
            <v>2</v>
          </cell>
          <cell r="D282">
            <v>801580</v>
          </cell>
          <cell r="E282">
            <v>801580</v>
          </cell>
          <cell r="F282">
            <v>801580</v>
          </cell>
          <cell r="G282">
            <v>801580</v>
          </cell>
          <cell r="H282">
            <v>801580</v>
          </cell>
          <cell r="I282">
            <v>801580</v>
          </cell>
          <cell r="J282">
            <v>801580</v>
          </cell>
          <cell r="K282">
            <v>801580</v>
          </cell>
          <cell r="L282">
            <v>801580</v>
          </cell>
          <cell r="M282">
            <v>801580</v>
          </cell>
          <cell r="N282">
            <v>801580</v>
          </cell>
          <cell r="O282">
            <v>801580</v>
          </cell>
        </row>
        <row r="283">
          <cell r="B283" t="str">
            <v>BANK  CHARGES  @ 0.5 %       OF (2)</v>
          </cell>
          <cell r="C283">
            <v>3</v>
          </cell>
          <cell r="D283">
            <v>4007.9</v>
          </cell>
          <cell r="E283">
            <v>4007.9</v>
          </cell>
          <cell r="F283">
            <v>4007.9</v>
          </cell>
          <cell r="G283">
            <v>4007.9</v>
          </cell>
          <cell r="H283">
            <v>4007.9</v>
          </cell>
          <cell r="I283">
            <v>4007.9</v>
          </cell>
          <cell r="J283">
            <v>4007.9</v>
          </cell>
          <cell r="K283">
            <v>4007.9</v>
          </cell>
          <cell r="L283">
            <v>4007.9</v>
          </cell>
          <cell r="M283">
            <v>4007.9</v>
          </cell>
          <cell r="N283">
            <v>4007.9</v>
          </cell>
          <cell r="O283">
            <v>4007.9</v>
          </cell>
        </row>
        <row r="284">
          <cell r="B284" t="str">
            <v>LC OPENING CHG @ 0.35 %      OF (2)</v>
          </cell>
          <cell r="C284">
            <v>4</v>
          </cell>
          <cell r="D284">
            <v>2805.53</v>
          </cell>
          <cell r="E284">
            <v>2805.53</v>
          </cell>
          <cell r="F284">
            <v>2805.53</v>
          </cell>
          <cell r="G284">
            <v>2805.53</v>
          </cell>
          <cell r="H284">
            <v>2805.53</v>
          </cell>
          <cell r="I284">
            <v>2805.53</v>
          </cell>
          <cell r="J284">
            <v>2805.53</v>
          </cell>
          <cell r="K284">
            <v>2805.53</v>
          </cell>
          <cell r="L284">
            <v>2805.53</v>
          </cell>
          <cell r="M284">
            <v>2805.53</v>
          </cell>
          <cell r="N284">
            <v>2805.53</v>
          </cell>
          <cell r="O284">
            <v>2805.53</v>
          </cell>
        </row>
        <row r="285">
          <cell r="B285" t="str">
            <v>ITP Valuation Provisional 8% of (1)</v>
          </cell>
          <cell r="C285">
            <v>5</v>
          </cell>
          <cell r="D285">
            <v>64961.966992000001</v>
          </cell>
          <cell r="E285">
            <v>64961.966992000001</v>
          </cell>
          <cell r="F285">
            <v>64961.966992000001</v>
          </cell>
          <cell r="G285">
            <v>64961.966992000001</v>
          </cell>
          <cell r="H285">
            <v>64961.966992000001</v>
          </cell>
          <cell r="I285">
            <v>64961.966992000001</v>
          </cell>
          <cell r="J285">
            <v>64961.966992000001</v>
          </cell>
          <cell r="K285">
            <v>64961.966992000001</v>
          </cell>
          <cell r="L285">
            <v>64961.966992000001</v>
          </cell>
          <cell r="M285">
            <v>64961.966992000001</v>
          </cell>
          <cell r="N285">
            <v>64961.966992000001</v>
          </cell>
          <cell r="O285">
            <v>64961.966992000001</v>
          </cell>
        </row>
        <row r="286">
          <cell r="B286" t="str">
            <v>INSURANCE @ 0.3 %                OF (2)</v>
          </cell>
          <cell r="C286">
            <v>6</v>
          </cell>
          <cell r="D286">
            <v>2404.7400000000002</v>
          </cell>
          <cell r="E286">
            <v>2404.7400000000002</v>
          </cell>
          <cell r="F286">
            <v>2404.7400000000002</v>
          </cell>
          <cell r="G286">
            <v>2404.7400000000002</v>
          </cell>
          <cell r="H286">
            <v>2404.7400000000002</v>
          </cell>
          <cell r="I286">
            <v>2404.7400000000002</v>
          </cell>
          <cell r="J286">
            <v>2404.7400000000002</v>
          </cell>
          <cell r="K286">
            <v>2404.7400000000002</v>
          </cell>
          <cell r="L286">
            <v>2404.7400000000002</v>
          </cell>
          <cell r="M286">
            <v>2404.7400000000002</v>
          </cell>
          <cell r="N286">
            <v>2404.7400000000002</v>
          </cell>
          <cell r="O286">
            <v>2404.7400000000002</v>
          </cell>
        </row>
        <row r="287">
          <cell r="B287" t="str">
            <v>CUSTOM DUTY @ 60 %            OF (1)</v>
          </cell>
          <cell r="C287">
            <v>7</v>
          </cell>
          <cell r="D287">
            <v>487214.75243999995</v>
          </cell>
          <cell r="E287">
            <v>487214.75243999995</v>
          </cell>
          <cell r="F287">
            <v>487214.75243999995</v>
          </cell>
          <cell r="G287">
            <v>487214.75243999995</v>
          </cell>
          <cell r="H287">
            <v>487214.75243999995</v>
          </cell>
          <cell r="I287">
            <v>487214.75243999995</v>
          </cell>
          <cell r="J287">
            <v>487214.75243999995</v>
          </cell>
          <cell r="K287">
            <v>487214.75243999995</v>
          </cell>
          <cell r="L287">
            <v>487214.75243999995</v>
          </cell>
          <cell r="M287">
            <v>487214.75243999995</v>
          </cell>
          <cell r="N287">
            <v>487214.75243999995</v>
          </cell>
          <cell r="O287">
            <v>487214.75243999995</v>
          </cell>
        </row>
        <row r="288">
          <cell r="B288" t="str">
            <v>C.V.T. 7.5% of (1+7+9+10+11)</v>
          </cell>
          <cell r="C288">
            <v>8</v>
          </cell>
          <cell r="D288">
            <v>117666.11271425999</v>
          </cell>
          <cell r="E288">
            <v>117666.11271425999</v>
          </cell>
          <cell r="F288">
            <v>117666.11271425999</v>
          </cell>
          <cell r="G288">
            <v>117666.11271425999</v>
          </cell>
          <cell r="H288">
            <v>117666.11271425999</v>
          </cell>
          <cell r="I288">
            <v>117666.11271425999</v>
          </cell>
          <cell r="J288">
            <v>117666.11271425999</v>
          </cell>
          <cell r="K288">
            <v>117666.11271425999</v>
          </cell>
          <cell r="L288">
            <v>117666.11271425999</v>
          </cell>
          <cell r="M288">
            <v>117666.11271425999</v>
          </cell>
          <cell r="N288">
            <v>117666.11271425999</v>
          </cell>
          <cell r="O288">
            <v>117666.11271425999</v>
          </cell>
        </row>
        <row r="289">
          <cell r="B289" t="str">
            <v>SALES TAX   @ 15 %  OF (1+7)</v>
          </cell>
          <cell r="C289">
            <v>9</v>
          </cell>
          <cell r="D289">
            <v>194885.900976</v>
          </cell>
          <cell r="E289">
            <v>194885.900976</v>
          </cell>
          <cell r="F289">
            <v>194885.900976</v>
          </cell>
          <cell r="G289">
            <v>194885.900976</v>
          </cell>
          <cell r="H289">
            <v>194885.900976</v>
          </cell>
          <cell r="I289">
            <v>194885.900976</v>
          </cell>
          <cell r="J289">
            <v>194885.900976</v>
          </cell>
          <cell r="K289">
            <v>194885.900976</v>
          </cell>
          <cell r="L289">
            <v>194885.900976</v>
          </cell>
          <cell r="M289">
            <v>194885.900976</v>
          </cell>
          <cell r="N289">
            <v>194885.900976</v>
          </cell>
          <cell r="O289">
            <v>194885.900976</v>
          </cell>
        </row>
        <row r="290">
          <cell r="B290" t="str">
            <v>INCOME TAX  @ 5 % OF (1+7+9)</v>
          </cell>
          <cell r="C290">
            <v>10</v>
          </cell>
          <cell r="D290">
            <v>74706.262040799993</v>
          </cell>
          <cell r="E290">
            <v>74706.262040799993</v>
          </cell>
          <cell r="F290">
            <v>74706.262040799993</v>
          </cell>
          <cell r="G290">
            <v>74706.262040799993</v>
          </cell>
          <cell r="H290">
            <v>74706.262040799993</v>
          </cell>
          <cell r="I290">
            <v>74706.262040799993</v>
          </cell>
          <cell r="J290">
            <v>74706.262040799993</v>
          </cell>
          <cell r="K290">
            <v>74706.262040799993</v>
          </cell>
          <cell r="L290">
            <v>74706.262040799993</v>
          </cell>
          <cell r="M290">
            <v>74706.262040799993</v>
          </cell>
          <cell r="N290">
            <v>74706.262040799993</v>
          </cell>
          <cell r="O290">
            <v>74706.262040799993</v>
          </cell>
        </row>
        <row r="291">
          <cell r="B291" t="str">
            <v>CENTRAL EXCISE DUTY     @ Rs.50</v>
          </cell>
          <cell r="C291">
            <v>11</v>
          </cell>
          <cell r="D291">
            <v>50</v>
          </cell>
          <cell r="E291">
            <v>50</v>
          </cell>
          <cell r="F291">
            <v>50</v>
          </cell>
          <cell r="G291">
            <v>50</v>
          </cell>
          <cell r="H291">
            <v>50</v>
          </cell>
          <cell r="I291">
            <v>50</v>
          </cell>
          <cell r="J291">
            <v>50</v>
          </cell>
          <cell r="K291">
            <v>50</v>
          </cell>
          <cell r="L291">
            <v>50</v>
          </cell>
          <cell r="M291">
            <v>50</v>
          </cell>
          <cell r="N291">
            <v>50</v>
          </cell>
          <cell r="O291">
            <v>50</v>
          </cell>
        </row>
        <row r="292">
          <cell r="B292" t="str">
            <v>OCTROI @ 2 % OF  (1+5+7+8+9+11)</v>
          </cell>
          <cell r="C292">
            <v>12</v>
          </cell>
          <cell r="D292">
            <v>0</v>
          </cell>
          <cell r="E292">
            <v>0</v>
          </cell>
          <cell r="F292">
            <v>0</v>
          </cell>
          <cell r="G292">
            <v>0</v>
          </cell>
          <cell r="H292">
            <v>0</v>
          </cell>
          <cell r="I292">
            <v>0</v>
          </cell>
          <cell r="J292">
            <v>0</v>
          </cell>
          <cell r="K292">
            <v>0</v>
          </cell>
          <cell r="L292">
            <v>0</v>
          </cell>
          <cell r="M292">
            <v>0</v>
          </cell>
          <cell r="N292">
            <v>0</v>
          </cell>
          <cell r="O292">
            <v>0</v>
          </cell>
        </row>
        <row r="293">
          <cell r="B293" t="str">
            <v>KMC DMI @ 0.2 OF (1+5+7+8+9+10)</v>
          </cell>
          <cell r="C293">
            <v>13</v>
          </cell>
          <cell r="D293">
            <v>3502.9191651261199</v>
          </cell>
          <cell r="E293">
            <v>3502.9191651261199</v>
          </cell>
          <cell r="F293">
            <v>3502.9191651261199</v>
          </cell>
          <cell r="G293">
            <v>3502.9191651261199</v>
          </cell>
          <cell r="H293">
            <v>3502.9191651261199</v>
          </cell>
          <cell r="I293">
            <v>3502.9191651261199</v>
          </cell>
          <cell r="J293">
            <v>3502.9191651261199</v>
          </cell>
          <cell r="K293">
            <v>3502.9191651261199</v>
          </cell>
          <cell r="L293">
            <v>3502.9191651261199</v>
          </cell>
          <cell r="M293">
            <v>3502.9191651261199</v>
          </cell>
          <cell r="N293">
            <v>3502.9191651261199</v>
          </cell>
          <cell r="O293">
            <v>3502.9191651261199</v>
          </cell>
        </row>
        <row r="294">
          <cell r="B294" t="str">
            <v>WHARFAGE @ Rs.314 per cubic meter</v>
          </cell>
          <cell r="C294">
            <v>14</v>
          </cell>
          <cell r="D294">
            <v>4396</v>
          </cell>
          <cell r="E294">
            <v>4396</v>
          </cell>
          <cell r="F294">
            <v>4396</v>
          </cell>
          <cell r="G294">
            <v>4396</v>
          </cell>
          <cell r="H294">
            <v>4396</v>
          </cell>
          <cell r="I294">
            <v>4396</v>
          </cell>
          <cell r="J294">
            <v>4396</v>
          </cell>
          <cell r="K294">
            <v>4396</v>
          </cell>
          <cell r="L294">
            <v>4396</v>
          </cell>
          <cell r="M294">
            <v>4396</v>
          </cell>
          <cell r="N294">
            <v>4396</v>
          </cell>
          <cell r="O294">
            <v>4396</v>
          </cell>
        </row>
        <row r="295">
          <cell r="B295" t="str">
            <v>BONDING FEE @ 0 %               OF (1)</v>
          </cell>
          <cell r="C295">
            <v>15</v>
          </cell>
          <cell r="D295">
            <v>0</v>
          </cell>
          <cell r="E295">
            <v>0</v>
          </cell>
          <cell r="F295">
            <v>0</v>
          </cell>
          <cell r="G295">
            <v>0</v>
          </cell>
          <cell r="H295">
            <v>0</v>
          </cell>
          <cell r="I295">
            <v>0</v>
          </cell>
          <cell r="J295">
            <v>0</v>
          </cell>
          <cell r="K295">
            <v>0</v>
          </cell>
          <cell r="L295">
            <v>0</v>
          </cell>
          <cell r="M295">
            <v>0</v>
          </cell>
          <cell r="N295">
            <v>0</v>
          </cell>
          <cell r="O295">
            <v>0</v>
          </cell>
        </row>
        <row r="296">
          <cell r="B296" t="str">
            <v>STAMP DUTY CHARGE    @ Rs. 225</v>
          </cell>
          <cell r="C296">
            <v>16</v>
          </cell>
          <cell r="D296">
            <v>225</v>
          </cell>
          <cell r="E296">
            <v>225</v>
          </cell>
          <cell r="F296">
            <v>225</v>
          </cell>
          <cell r="G296">
            <v>225</v>
          </cell>
          <cell r="H296">
            <v>225</v>
          </cell>
          <cell r="I296">
            <v>225</v>
          </cell>
          <cell r="J296">
            <v>225</v>
          </cell>
          <cell r="K296">
            <v>225</v>
          </cell>
          <cell r="L296">
            <v>225</v>
          </cell>
          <cell r="M296">
            <v>225</v>
          </cell>
          <cell r="N296">
            <v>225</v>
          </cell>
          <cell r="O296">
            <v>225</v>
          </cell>
        </row>
        <row r="297">
          <cell r="B297" t="str">
            <v>CLEARING  CHARGES      @ Rs. 750</v>
          </cell>
          <cell r="C297">
            <v>17</v>
          </cell>
          <cell r="D297">
            <v>750</v>
          </cell>
          <cell r="E297">
            <v>750</v>
          </cell>
          <cell r="F297">
            <v>750</v>
          </cell>
          <cell r="G297">
            <v>750</v>
          </cell>
          <cell r="H297">
            <v>750</v>
          </cell>
          <cell r="I297">
            <v>750</v>
          </cell>
          <cell r="J297">
            <v>750</v>
          </cell>
          <cell r="K297">
            <v>750</v>
          </cell>
          <cell r="L297">
            <v>750</v>
          </cell>
          <cell r="M297">
            <v>750</v>
          </cell>
          <cell r="N297">
            <v>750</v>
          </cell>
          <cell r="O297">
            <v>750</v>
          </cell>
        </row>
        <row r="298">
          <cell r="B298" t="str">
            <v>OTHER CLEARING CHARGES @ Rs.200</v>
          </cell>
          <cell r="C298">
            <v>18</v>
          </cell>
          <cell r="D298">
            <v>200</v>
          </cell>
          <cell r="E298">
            <v>200</v>
          </cell>
          <cell r="F298">
            <v>200</v>
          </cell>
          <cell r="G298">
            <v>200</v>
          </cell>
          <cell r="H298">
            <v>200</v>
          </cell>
          <cell r="I298">
            <v>200</v>
          </cell>
          <cell r="J298">
            <v>200</v>
          </cell>
          <cell r="K298">
            <v>200</v>
          </cell>
          <cell r="L298">
            <v>200</v>
          </cell>
          <cell r="M298">
            <v>200</v>
          </cell>
          <cell r="N298">
            <v>200</v>
          </cell>
          <cell r="O298">
            <v>200</v>
          </cell>
        </row>
        <row r="299">
          <cell r="B299" t="str">
            <v>DELIEVERY ORDER CHARGES @ Rs.600</v>
          </cell>
          <cell r="C299">
            <v>19</v>
          </cell>
          <cell r="D299">
            <v>600</v>
          </cell>
          <cell r="E299">
            <v>600</v>
          </cell>
          <cell r="F299">
            <v>600</v>
          </cell>
          <cell r="G299">
            <v>600</v>
          </cell>
          <cell r="H299">
            <v>600</v>
          </cell>
          <cell r="I299">
            <v>600</v>
          </cell>
          <cell r="J299">
            <v>600</v>
          </cell>
          <cell r="K299">
            <v>600</v>
          </cell>
          <cell r="L299">
            <v>600</v>
          </cell>
          <cell r="M299">
            <v>600</v>
          </cell>
          <cell r="N299">
            <v>600</v>
          </cell>
          <cell r="O299">
            <v>600</v>
          </cell>
        </row>
        <row r="300">
          <cell r="B300" t="str">
            <v>DEMURRAGE</v>
          </cell>
          <cell r="C300">
            <v>20</v>
          </cell>
          <cell r="D300">
            <v>0</v>
          </cell>
          <cell r="E300">
            <v>0</v>
          </cell>
          <cell r="F300">
            <v>0</v>
          </cell>
          <cell r="G300">
            <v>0</v>
          </cell>
          <cell r="H300">
            <v>0</v>
          </cell>
          <cell r="I300">
            <v>0</v>
          </cell>
          <cell r="J300">
            <v>0</v>
          </cell>
          <cell r="K300">
            <v>0</v>
          </cell>
          <cell r="L300">
            <v>0</v>
          </cell>
          <cell r="M300">
            <v>0</v>
          </cell>
          <cell r="N300">
            <v>0</v>
          </cell>
          <cell r="O300">
            <v>0</v>
          </cell>
        </row>
        <row r="301">
          <cell r="B301" t="str">
            <v>SHIFTING CHARGES          @ Rs. 500</v>
          </cell>
          <cell r="C301">
            <v>21</v>
          </cell>
          <cell r="D301">
            <v>500</v>
          </cell>
          <cell r="E301">
            <v>500</v>
          </cell>
          <cell r="F301">
            <v>500</v>
          </cell>
          <cell r="G301">
            <v>500</v>
          </cell>
          <cell r="H301">
            <v>500</v>
          </cell>
          <cell r="I301">
            <v>500</v>
          </cell>
          <cell r="J301">
            <v>500</v>
          </cell>
          <cell r="K301">
            <v>500</v>
          </cell>
          <cell r="L301">
            <v>500</v>
          </cell>
          <cell r="M301">
            <v>500</v>
          </cell>
          <cell r="N301">
            <v>500</v>
          </cell>
          <cell r="O301">
            <v>500</v>
          </cell>
        </row>
        <row r="302">
          <cell r="B302" t="str">
            <v>Total Landed Cost excluding presumptive tax</v>
          </cell>
          <cell r="C302" t="str">
            <v>A</v>
          </cell>
          <cell r="D302">
            <v>1490864.9213113859</v>
          </cell>
          <cell r="E302">
            <v>1490864.9213113859</v>
          </cell>
          <cell r="F302">
            <v>1490864.9213113859</v>
          </cell>
          <cell r="G302">
            <v>1490864.9213113859</v>
          </cell>
          <cell r="H302">
            <v>1490864.9213113859</v>
          </cell>
          <cell r="I302">
            <v>1490864.9213113859</v>
          </cell>
          <cell r="J302">
            <v>1490864.9213113859</v>
          </cell>
          <cell r="K302">
            <v>1490864.9213113859</v>
          </cell>
          <cell r="L302">
            <v>1490864.9213113859</v>
          </cell>
          <cell r="M302">
            <v>1490864.9213113859</v>
          </cell>
          <cell r="N302">
            <v>1490864.9213113859</v>
          </cell>
          <cell r="O302">
            <v>1490864.9213113859</v>
          </cell>
        </row>
        <row r="303">
          <cell r="D303">
            <v>1.8599078336677386</v>
          </cell>
          <cell r="E303">
            <v>1.8599078336677386</v>
          </cell>
          <cell r="F303">
            <v>1.8599078336677386</v>
          </cell>
          <cell r="G303">
            <v>1.8599078336677386</v>
          </cell>
          <cell r="H303">
            <v>1.8599078336677386</v>
          </cell>
          <cell r="I303">
            <v>1.8599078336677386</v>
          </cell>
          <cell r="J303">
            <v>1.8599078336677386</v>
          </cell>
          <cell r="K303">
            <v>1.8599078336677386</v>
          </cell>
          <cell r="L303">
            <v>1.8599078336677386</v>
          </cell>
          <cell r="M303">
            <v>1.8599078336677386</v>
          </cell>
          <cell r="N303">
            <v>1.8599078336677386</v>
          </cell>
          <cell r="O303">
            <v>1.8599078336677386</v>
          </cell>
        </row>
        <row r="305">
          <cell r="B305" t="str">
            <v>Presumptive tax</v>
          </cell>
          <cell r="D305">
            <v>74706.262040799993</v>
          </cell>
          <cell r="E305">
            <v>74706.262040799993</v>
          </cell>
          <cell r="F305">
            <v>74706.262040799993</v>
          </cell>
          <cell r="G305">
            <v>74706.262040799993</v>
          </cell>
          <cell r="H305">
            <v>74706.262040799993</v>
          </cell>
          <cell r="I305">
            <v>74706.262040799993</v>
          </cell>
          <cell r="J305">
            <v>74706.262040799993</v>
          </cell>
          <cell r="K305">
            <v>74706.262040799993</v>
          </cell>
          <cell r="L305">
            <v>74706.262040799993</v>
          </cell>
          <cell r="M305">
            <v>74706.262040799993</v>
          </cell>
          <cell r="N305">
            <v>74706.262040799993</v>
          </cell>
          <cell r="O305">
            <v>74706.262040799993</v>
          </cell>
        </row>
        <row r="306">
          <cell r="B306" t="str">
            <v>Tax U/S 50 (4) @ 3.5%</v>
          </cell>
          <cell r="D306">
            <v>0</v>
          </cell>
          <cell r="E306">
            <v>0</v>
          </cell>
          <cell r="F306">
            <v>0</v>
          </cell>
          <cell r="G306">
            <v>0</v>
          </cell>
          <cell r="H306">
            <v>0</v>
          </cell>
          <cell r="I306">
            <v>0</v>
          </cell>
          <cell r="J306">
            <v>0</v>
          </cell>
          <cell r="K306">
            <v>0</v>
          </cell>
          <cell r="L306">
            <v>0</v>
          </cell>
          <cell r="M306">
            <v>0</v>
          </cell>
          <cell r="N306">
            <v>0</v>
          </cell>
          <cell r="O306">
            <v>0</v>
          </cell>
        </row>
        <row r="307">
          <cell r="D307">
            <v>74706.262040799993</v>
          </cell>
          <cell r="E307">
            <v>74706.262040799993</v>
          </cell>
          <cell r="F307">
            <v>74706.262040799993</v>
          </cell>
          <cell r="G307">
            <v>74706.262040799993</v>
          </cell>
          <cell r="H307">
            <v>74706.262040799993</v>
          </cell>
          <cell r="I307">
            <v>74706.262040799993</v>
          </cell>
          <cell r="J307">
            <v>74706.262040799993</v>
          </cell>
          <cell r="K307">
            <v>74706.262040799993</v>
          </cell>
          <cell r="L307">
            <v>74706.262040799993</v>
          </cell>
          <cell r="M307">
            <v>74706.262040799993</v>
          </cell>
          <cell r="N307">
            <v>74706.262040799993</v>
          </cell>
          <cell r="O307">
            <v>74706.262040799993</v>
          </cell>
        </row>
        <row r="309">
          <cell r="B309" t="str">
            <v>Existing selling price</v>
          </cell>
        </row>
        <row r="310">
          <cell r="B310" t="str">
            <v>Landed cost</v>
          </cell>
          <cell r="D310">
            <v>1565571.1833521859</v>
          </cell>
          <cell r="E310">
            <v>1565571.1833521859</v>
          </cell>
          <cell r="F310">
            <v>1565571.1833521859</v>
          </cell>
          <cell r="G310">
            <v>1565571.1833521859</v>
          </cell>
          <cell r="H310">
            <v>1565571.1833521859</v>
          </cell>
          <cell r="I310">
            <v>1565571.1833521859</v>
          </cell>
          <cell r="J310">
            <v>1565571.1833521859</v>
          </cell>
          <cell r="K310">
            <v>1565571.1833521859</v>
          </cell>
          <cell r="L310">
            <v>1565571.1833521859</v>
          </cell>
          <cell r="M310">
            <v>1565571.1833521859</v>
          </cell>
          <cell r="N310">
            <v>1565571.1833521859</v>
          </cell>
          <cell r="O310">
            <v>1565571.1833521859</v>
          </cell>
        </row>
        <row r="311">
          <cell r="B311" t="str">
            <v>Distributor Mark-up.</v>
          </cell>
          <cell r="D311">
            <v>60000</v>
          </cell>
          <cell r="E311">
            <v>60000</v>
          </cell>
          <cell r="F311">
            <v>60000</v>
          </cell>
          <cell r="G311">
            <v>60000</v>
          </cell>
          <cell r="H311">
            <v>60000</v>
          </cell>
          <cell r="I311">
            <v>60000</v>
          </cell>
          <cell r="J311">
            <v>60000</v>
          </cell>
          <cell r="K311">
            <v>60000</v>
          </cell>
          <cell r="L311">
            <v>60000</v>
          </cell>
          <cell r="M311">
            <v>60000</v>
          </cell>
          <cell r="N311">
            <v>60000</v>
          </cell>
          <cell r="O311">
            <v>60000</v>
          </cell>
        </row>
        <row r="312">
          <cell r="B312" t="str">
            <v>Income  Tax 3.5%</v>
          </cell>
          <cell r="D312">
            <v>0</v>
          </cell>
          <cell r="E312">
            <v>0</v>
          </cell>
          <cell r="F312">
            <v>0</v>
          </cell>
          <cell r="G312">
            <v>0</v>
          </cell>
          <cell r="H312">
            <v>0</v>
          </cell>
          <cell r="I312">
            <v>0</v>
          </cell>
          <cell r="J312">
            <v>0</v>
          </cell>
          <cell r="K312">
            <v>0</v>
          </cell>
          <cell r="L312">
            <v>0</v>
          </cell>
          <cell r="M312">
            <v>0</v>
          </cell>
          <cell r="N312">
            <v>0</v>
          </cell>
          <cell r="O312">
            <v>0</v>
          </cell>
        </row>
        <row r="313">
          <cell r="B313" t="str">
            <v>Dealer commission</v>
          </cell>
          <cell r="D313">
            <v>30000</v>
          </cell>
          <cell r="E313">
            <v>30000</v>
          </cell>
          <cell r="F313">
            <v>30000</v>
          </cell>
          <cell r="G313">
            <v>30000</v>
          </cell>
          <cell r="H313">
            <v>30000</v>
          </cell>
          <cell r="I313">
            <v>30000</v>
          </cell>
          <cell r="J313">
            <v>30000</v>
          </cell>
          <cell r="K313">
            <v>30000</v>
          </cell>
          <cell r="L313">
            <v>30000</v>
          </cell>
          <cell r="M313">
            <v>30000</v>
          </cell>
          <cell r="N313">
            <v>30000</v>
          </cell>
          <cell r="O313">
            <v>30000</v>
          </cell>
        </row>
        <row r="314">
          <cell r="D314">
            <v>1655571.1833521859</v>
          </cell>
          <cell r="E314">
            <v>1655571.1833521859</v>
          </cell>
          <cell r="F314">
            <v>1655571.1833521859</v>
          </cell>
          <cell r="G314">
            <v>1655571.1833521859</v>
          </cell>
          <cell r="H314">
            <v>1655571.1833521859</v>
          </cell>
          <cell r="I314">
            <v>1655571.1833521859</v>
          </cell>
          <cell r="J314">
            <v>1655571.1833521859</v>
          </cell>
          <cell r="K314">
            <v>1655571.1833521859</v>
          </cell>
          <cell r="L314">
            <v>1655571.1833521859</v>
          </cell>
          <cell r="M314">
            <v>1655571.1833521859</v>
          </cell>
          <cell r="N314">
            <v>1655571.1833521859</v>
          </cell>
          <cell r="O314">
            <v>1655571.1833521859</v>
          </cell>
        </row>
        <row r="315">
          <cell r="B315" t="str">
            <v>Sales tax</v>
          </cell>
          <cell r="D315">
            <v>248335.67750282786</v>
          </cell>
          <cell r="E315">
            <v>248335.67750282786</v>
          </cell>
          <cell r="F315">
            <v>248335.67750282786</v>
          </cell>
          <cell r="G315">
            <v>248335.67750282786</v>
          </cell>
          <cell r="H315">
            <v>248335.67750282786</v>
          </cell>
          <cell r="I315">
            <v>248335.67750282786</v>
          </cell>
          <cell r="J315">
            <v>248335.67750282786</v>
          </cell>
          <cell r="K315">
            <v>248335.67750282786</v>
          </cell>
          <cell r="L315">
            <v>248335.67750282786</v>
          </cell>
          <cell r="M315">
            <v>248335.67750282786</v>
          </cell>
          <cell r="N315">
            <v>248335.67750282786</v>
          </cell>
          <cell r="O315">
            <v>248335.67750282786</v>
          </cell>
        </row>
        <row r="316">
          <cell r="B316" t="str">
            <v>Selling price taken in budget</v>
          </cell>
          <cell r="D316">
            <v>1903906.8608550138</v>
          </cell>
          <cell r="E316">
            <v>1903906.8608550138</v>
          </cell>
          <cell r="F316">
            <v>1903906.8608550138</v>
          </cell>
          <cell r="G316">
            <v>1903906.8608550138</v>
          </cell>
          <cell r="H316">
            <v>1903906.8608550138</v>
          </cell>
          <cell r="I316">
            <v>1903906.8608550138</v>
          </cell>
          <cell r="J316">
            <v>1903906.8608550138</v>
          </cell>
          <cell r="K316">
            <v>1903906.8608550138</v>
          </cell>
          <cell r="L316">
            <v>1903906.8608550138</v>
          </cell>
          <cell r="M316">
            <v>1903906.8608550138</v>
          </cell>
          <cell r="N316">
            <v>1903906.8608550138</v>
          </cell>
          <cell r="O316">
            <v>1903906.8608550138</v>
          </cell>
        </row>
        <row r="317">
          <cell r="B317" t="str">
            <v>Selling price as per sales price list</v>
          </cell>
          <cell r="D317">
            <v>2090000</v>
          </cell>
          <cell r="E317">
            <v>2090000</v>
          </cell>
          <cell r="F317">
            <v>2090000</v>
          </cell>
          <cell r="G317">
            <v>2090000</v>
          </cell>
          <cell r="H317">
            <v>2090000</v>
          </cell>
          <cell r="I317">
            <v>2090000</v>
          </cell>
          <cell r="J317">
            <v>2090000</v>
          </cell>
          <cell r="K317">
            <v>2090000</v>
          </cell>
          <cell r="L317">
            <v>2090000</v>
          </cell>
          <cell r="M317">
            <v>2090000</v>
          </cell>
          <cell r="N317">
            <v>2090000</v>
          </cell>
          <cell r="O317">
            <v>2090000</v>
          </cell>
        </row>
        <row r="319">
          <cell r="B319" t="str">
            <v>Units sold</v>
          </cell>
          <cell r="D319">
            <v>5</v>
          </cell>
          <cell r="E319">
            <v>3</v>
          </cell>
          <cell r="F319">
            <v>3</v>
          </cell>
          <cell r="G319">
            <v>3</v>
          </cell>
          <cell r="H319">
            <v>3</v>
          </cell>
          <cell r="I319">
            <v>5</v>
          </cell>
          <cell r="J319">
            <v>4</v>
          </cell>
          <cell r="K319">
            <v>4</v>
          </cell>
          <cell r="L319">
            <v>3</v>
          </cell>
          <cell r="M319">
            <v>2</v>
          </cell>
          <cell r="N319">
            <v>3</v>
          </cell>
          <cell r="O319">
            <v>5</v>
          </cell>
        </row>
        <row r="320">
          <cell r="D320">
            <v>4007900</v>
          </cell>
          <cell r="E320">
            <v>2404740</v>
          </cell>
          <cell r="F320">
            <v>2404740</v>
          </cell>
          <cell r="G320">
            <v>2404740</v>
          </cell>
          <cell r="H320">
            <v>2404740</v>
          </cell>
          <cell r="I320">
            <v>4007900</v>
          </cell>
          <cell r="J320">
            <v>3206320</v>
          </cell>
          <cell r="K320">
            <v>3206320</v>
          </cell>
          <cell r="L320">
            <v>2404740</v>
          </cell>
          <cell r="M320">
            <v>1603160</v>
          </cell>
          <cell r="N320">
            <v>2404740</v>
          </cell>
          <cell r="O320">
            <v>4007900</v>
          </cell>
          <cell r="P320">
            <v>34467940</v>
          </cell>
        </row>
        <row r="321">
          <cell r="B321" t="str">
            <v xml:space="preserve">Working </v>
          </cell>
        </row>
        <row r="322">
          <cell r="B322" t="str">
            <v xml:space="preserve">Sales </v>
          </cell>
          <cell r="D322">
            <v>9519534.3042750694</v>
          </cell>
          <cell r="E322">
            <v>5711720.5825650413</v>
          </cell>
          <cell r="F322">
            <v>5711720.5825650413</v>
          </cell>
          <cell r="G322">
            <v>5711720.5825650413</v>
          </cell>
          <cell r="H322">
            <v>5711720.5825650413</v>
          </cell>
          <cell r="I322">
            <v>9519534.3042750694</v>
          </cell>
          <cell r="J322">
            <v>7615627.4434200553</v>
          </cell>
          <cell r="K322">
            <v>7615627.4434200553</v>
          </cell>
          <cell r="L322">
            <v>5711720.5825650413</v>
          </cell>
          <cell r="M322">
            <v>3807813.7217100277</v>
          </cell>
          <cell r="N322">
            <v>5711720.5825650413</v>
          </cell>
          <cell r="O322">
            <v>9519534.3042750694</v>
          </cell>
        </row>
        <row r="323">
          <cell r="B323" t="str">
            <v>Saels tax</v>
          </cell>
          <cell r="D323">
            <v>248335.67750282786</v>
          </cell>
          <cell r="E323">
            <v>248335.67750282786</v>
          </cell>
          <cell r="F323">
            <v>248335.67750282786</v>
          </cell>
          <cell r="G323">
            <v>248335.67750282786</v>
          </cell>
          <cell r="H323">
            <v>248335.67750282786</v>
          </cell>
          <cell r="I323">
            <v>248335.67750282786</v>
          </cell>
          <cell r="J323">
            <v>248335.67750282786</v>
          </cell>
          <cell r="K323">
            <v>248335.67750282786</v>
          </cell>
          <cell r="L323">
            <v>248335.67750282786</v>
          </cell>
          <cell r="M323">
            <v>248335.67750282786</v>
          </cell>
          <cell r="N323">
            <v>248335.67750282786</v>
          </cell>
          <cell r="O323">
            <v>248335.67750282786</v>
          </cell>
        </row>
        <row r="324">
          <cell r="B324" t="str">
            <v>Cost of Sales - Per unit</v>
          </cell>
          <cell r="D324">
            <v>1490864.9213113859</v>
          </cell>
          <cell r="E324">
            <v>1490864.9213113859</v>
          </cell>
          <cell r="F324">
            <v>1490864.9213113859</v>
          </cell>
          <cell r="G324">
            <v>1490864.9213113859</v>
          </cell>
          <cell r="H324">
            <v>1490864.9213113859</v>
          </cell>
          <cell r="I324">
            <v>1490864.9213113859</v>
          </cell>
          <cell r="J324">
            <v>1490864.9213113859</v>
          </cell>
          <cell r="K324">
            <v>1490864.9213113859</v>
          </cell>
          <cell r="L324">
            <v>1490864.9213113859</v>
          </cell>
          <cell r="M324">
            <v>1490864.9213113859</v>
          </cell>
          <cell r="N324">
            <v>1490864.9213113859</v>
          </cell>
          <cell r="O324">
            <v>1490864.9213113859</v>
          </cell>
        </row>
        <row r="325">
          <cell r="B325" t="str">
            <v>Cost of Sales - Total</v>
          </cell>
          <cell r="D325">
            <v>7454324.6065569296</v>
          </cell>
          <cell r="E325">
            <v>4472594.7639341578</v>
          </cell>
          <cell r="F325">
            <v>4472594.7639341578</v>
          </cell>
          <cell r="G325">
            <v>4472594.7639341578</v>
          </cell>
          <cell r="H325">
            <v>4472594.7639341578</v>
          </cell>
          <cell r="I325">
            <v>7454324.6065569296</v>
          </cell>
          <cell r="J325">
            <v>5963459.6852455437</v>
          </cell>
          <cell r="K325">
            <v>5963459.6852455437</v>
          </cell>
          <cell r="L325">
            <v>4472594.7639341578</v>
          </cell>
          <cell r="M325">
            <v>2981729.8426227719</v>
          </cell>
          <cell r="N325">
            <v>4472594.7639341578</v>
          </cell>
          <cell r="O325">
            <v>7454324.6065569296</v>
          </cell>
        </row>
        <row r="326">
          <cell r="B326" t="str">
            <v>Presumptive Tax - Per unit</v>
          </cell>
          <cell r="D326">
            <v>74706.262040799993</v>
          </cell>
          <cell r="E326">
            <v>74706.262040799993</v>
          </cell>
          <cell r="F326">
            <v>74706.262040799993</v>
          </cell>
          <cell r="G326">
            <v>74706.262040799993</v>
          </cell>
          <cell r="H326">
            <v>74706.262040799993</v>
          </cell>
          <cell r="I326">
            <v>74706.262040799993</v>
          </cell>
          <cell r="J326">
            <v>74706.262040799993</v>
          </cell>
          <cell r="K326">
            <v>74706.262040799993</v>
          </cell>
          <cell r="L326">
            <v>74706.262040799993</v>
          </cell>
          <cell r="M326">
            <v>74706.262040799993</v>
          </cell>
          <cell r="N326">
            <v>74706.262040799993</v>
          </cell>
          <cell r="O326">
            <v>74706.262040799993</v>
          </cell>
        </row>
        <row r="327">
          <cell r="B327" t="str">
            <v>Presumptive Tax - Total</v>
          </cell>
          <cell r="D327">
            <v>373531.31020399998</v>
          </cell>
          <cell r="E327">
            <v>224118.78612239996</v>
          </cell>
          <cell r="F327">
            <v>224118.78612239996</v>
          </cell>
          <cell r="G327">
            <v>224118.78612239996</v>
          </cell>
          <cell r="H327">
            <v>224118.78612239996</v>
          </cell>
          <cell r="I327">
            <v>373531.31020399998</v>
          </cell>
          <cell r="J327">
            <v>298825.04816319997</v>
          </cell>
          <cell r="K327">
            <v>298825.04816319997</v>
          </cell>
          <cell r="L327">
            <v>224118.78612239996</v>
          </cell>
          <cell r="M327">
            <v>149412.52408159999</v>
          </cell>
          <cell r="N327">
            <v>224118.78612239996</v>
          </cell>
          <cell r="O327">
            <v>373531.31020399998</v>
          </cell>
        </row>
        <row r="328">
          <cell r="D328">
            <v>164706.26204079995</v>
          </cell>
          <cell r="E328">
            <v>164706.26204079995</v>
          </cell>
          <cell r="F328">
            <v>164706.26204079995</v>
          </cell>
          <cell r="G328">
            <v>164706.26204079995</v>
          </cell>
          <cell r="H328">
            <v>164706.26204079995</v>
          </cell>
          <cell r="I328">
            <v>164706.26204079995</v>
          </cell>
          <cell r="J328">
            <v>164706.26204079995</v>
          </cell>
          <cell r="K328">
            <v>164706.26204079995</v>
          </cell>
          <cell r="L328">
            <v>164706.26204079995</v>
          </cell>
          <cell r="M328">
            <v>164706.26204079995</v>
          </cell>
          <cell r="N328">
            <v>164706.26204079995</v>
          </cell>
          <cell r="O328">
            <v>164706.26204079995</v>
          </cell>
        </row>
        <row r="329">
          <cell r="D329">
            <v>9.9486064807738542E-2</v>
          </cell>
          <cell r="E329">
            <v>9.9486064807738542E-2</v>
          </cell>
          <cell r="F329">
            <v>9.9486064807738542E-2</v>
          </cell>
          <cell r="G329">
            <v>9.9486064807738542E-2</v>
          </cell>
          <cell r="H329">
            <v>9.9486064807738542E-2</v>
          </cell>
          <cell r="I329">
            <v>9.9486064807738542E-2</v>
          </cell>
          <cell r="J329">
            <v>9.9486064807738542E-2</v>
          </cell>
          <cell r="K329">
            <v>9.9486064807738542E-2</v>
          </cell>
          <cell r="L329">
            <v>9.9486064807738542E-2</v>
          </cell>
          <cell r="M329">
            <v>9.9486064807738542E-2</v>
          </cell>
          <cell r="N329">
            <v>9.9486064807738542E-2</v>
          </cell>
          <cell r="O329">
            <v>9.9486064807738542E-2</v>
          </cell>
        </row>
        <row r="331">
          <cell r="B331" t="str">
            <v>Hiace -  Commuter</v>
          </cell>
          <cell r="D331">
            <v>548</v>
          </cell>
          <cell r="E331">
            <v>579</v>
          </cell>
          <cell r="F331">
            <v>610</v>
          </cell>
          <cell r="G331">
            <v>641</v>
          </cell>
          <cell r="H331">
            <v>672</v>
          </cell>
          <cell r="I331">
            <v>703</v>
          </cell>
          <cell r="J331">
            <v>734</v>
          </cell>
          <cell r="K331">
            <v>765</v>
          </cell>
          <cell r="L331">
            <v>796</v>
          </cell>
          <cell r="M331">
            <v>827</v>
          </cell>
          <cell r="N331">
            <v>858</v>
          </cell>
          <cell r="O331">
            <v>889</v>
          </cell>
        </row>
        <row r="333">
          <cell r="B333" t="str">
            <v>Document Retirement i.e. C &amp; F</v>
          </cell>
          <cell r="D333">
            <v>0.52</v>
          </cell>
          <cell r="E333">
            <v>0.52</v>
          </cell>
          <cell r="F333">
            <v>0.52</v>
          </cell>
          <cell r="G333">
            <v>0.52</v>
          </cell>
          <cell r="H333">
            <v>0.52</v>
          </cell>
          <cell r="I333">
            <v>0.52</v>
          </cell>
          <cell r="J333">
            <v>0.52</v>
          </cell>
          <cell r="K333">
            <v>0.52</v>
          </cell>
          <cell r="L333">
            <v>0.52</v>
          </cell>
          <cell r="M333">
            <v>0.52</v>
          </cell>
          <cell r="N333">
            <v>0.52</v>
          </cell>
          <cell r="O333">
            <v>0.52</v>
          </cell>
        </row>
        <row r="334">
          <cell r="B334" t="str">
            <v>Duty / Sales tax / Octroi / DMI / Tax etc.</v>
          </cell>
          <cell r="D334">
            <v>0.52</v>
          </cell>
          <cell r="E334">
            <v>0.52</v>
          </cell>
          <cell r="F334">
            <v>0.52</v>
          </cell>
          <cell r="G334">
            <v>0.52</v>
          </cell>
          <cell r="H334">
            <v>0.52</v>
          </cell>
          <cell r="I334">
            <v>0.52</v>
          </cell>
          <cell r="J334">
            <v>0.52</v>
          </cell>
          <cell r="K334">
            <v>0.52</v>
          </cell>
          <cell r="L334">
            <v>0.52</v>
          </cell>
          <cell r="M334">
            <v>0.52</v>
          </cell>
          <cell r="N334">
            <v>0.52</v>
          </cell>
          <cell r="O334">
            <v>0.52</v>
          </cell>
        </row>
        <row r="335">
          <cell r="B335" t="str">
            <v>QUANTITY</v>
          </cell>
          <cell r="D335">
            <v>1</v>
          </cell>
          <cell r="E335">
            <v>1</v>
          </cell>
          <cell r="F335">
            <v>1</v>
          </cell>
          <cell r="G335">
            <v>1</v>
          </cell>
          <cell r="H335">
            <v>1</v>
          </cell>
          <cell r="I335">
            <v>1</v>
          </cell>
          <cell r="J335">
            <v>1</v>
          </cell>
          <cell r="K335">
            <v>1</v>
          </cell>
          <cell r="L335">
            <v>1</v>
          </cell>
          <cell r="M335">
            <v>1</v>
          </cell>
          <cell r="N335">
            <v>1</v>
          </cell>
          <cell r="O335">
            <v>1</v>
          </cell>
        </row>
        <row r="336">
          <cell r="B336" t="str">
            <v>C &amp; F</v>
          </cell>
          <cell r="C336" t="str">
            <v>¥</v>
          </cell>
          <cell r="D336">
            <v>1596300</v>
          </cell>
          <cell r="E336">
            <v>1596300</v>
          </cell>
          <cell r="F336">
            <v>1596300</v>
          </cell>
          <cell r="G336">
            <v>1596300</v>
          </cell>
          <cell r="H336">
            <v>1596300</v>
          </cell>
          <cell r="I336">
            <v>1596300</v>
          </cell>
          <cell r="J336">
            <v>1596300</v>
          </cell>
          <cell r="K336">
            <v>1596300</v>
          </cell>
          <cell r="L336">
            <v>1596300</v>
          </cell>
          <cell r="M336">
            <v>1596300</v>
          </cell>
          <cell r="N336">
            <v>1596300</v>
          </cell>
          <cell r="O336">
            <v>1596300</v>
          </cell>
        </row>
        <row r="337">
          <cell r="B337" t="str">
            <v>F.O.B. VALUE - ITP</v>
          </cell>
          <cell r="C337" t="str">
            <v>¥</v>
          </cell>
          <cell r="D337">
            <v>1596300</v>
          </cell>
          <cell r="E337">
            <v>1596300</v>
          </cell>
          <cell r="F337">
            <v>1596300</v>
          </cell>
          <cell r="G337">
            <v>1596300</v>
          </cell>
          <cell r="H337">
            <v>1596300</v>
          </cell>
          <cell r="I337">
            <v>1596300</v>
          </cell>
          <cell r="J337">
            <v>1596300</v>
          </cell>
          <cell r="K337">
            <v>1596300</v>
          </cell>
          <cell r="L337">
            <v>1596300</v>
          </cell>
          <cell r="M337">
            <v>1596300</v>
          </cell>
          <cell r="N337">
            <v>1596300</v>
          </cell>
          <cell r="O337">
            <v>1596300</v>
          </cell>
        </row>
        <row r="338">
          <cell r="B338" t="str">
            <v>OPTIONS</v>
          </cell>
          <cell r="C338" t="str">
            <v>¥</v>
          </cell>
          <cell r="D338">
            <v>0</v>
          </cell>
          <cell r="E338">
            <v>0</v>
          </cell>
          <cell r="F338">
            <v>0</v>
          </cell>
          <cell r="G338">
            <v>0</v>
          </cell>
          <cell r="H338">
            <v>0</v>
          </cell>
          <cell r="I338">
            <v>0</v>
          </cell>
          <cell r="J338">
            <v>0</v>
          </cell>
          <cell r="K338">
            <v>0</v>
          </cell>
          <cell r="L338">
            <v>0</v>
          </cell>
          <cell r="M338">
            <v>0</v>
          </cell>
          <cell r="N338">
            <v>0</v>
          </cell>
          <cell r="O338">
            <v>0</v>
          </cell>
        </row>
        <row r="339">
          <cell r="B339" t="str">
            <v>COMMISSION  (FIXED)</v>
          </cell>
          <cell r="C339" t="str">
            <v>¥</v>
          </cell>
          <cell r="D339">
            <v>0</v>
          </cell>
          <cell r="E339">
            <v>0</v>
          </cell>
          <cell r="F339">
            <v>0</v>
          </cell>
          <cell r="G339">
            <v>0</v>
          </cell>
          <cell r="H339">
            <v>0</v>
          </cell>
          <cell r="I339">
            <v>0</v>
          </cell>
          <cell r="J339">
            <v>0</v>
          </cell>
          <cell r="K339">
            <v>0</v>
          </cell>
          <cell r="L339">
            <v>0</v>
          </cell>
          <cell r="M339">
            <v>0</v>
          </cell>
          <cell r="N339">
            <v>0</v>
          </cell>
          <cell r="O339">
            <v>0</v>
          </cell>
        </row>
        <row r="340">
          <cell r="B340" t="str">
            <v>ESTIMATED YEN</v>
          </cell>
          <cell r="C340" t="str">
            <v>¥</v>
          </cell>
        </row>
        <row r="341">
          <cell r="B341" t="str">
            <v>LOADING FOR ADVERTISING/WARRANTY</v>
          </cell>
          <cell r="C341" t="str">
            <v>¥</v>
          </cell>
          <cell r="D341">
            <v>0</v>
          </cell>
          <cell r="E341">
            <v>0</v>
          </cell>
          <cell r="F341">
            <v>0</v>
          </cell>
          <cell r="G341">
            <v>0</v>
          </cell>
          <cell r="H341">
            <v>0</v>
          </cell>
          <cell r="I341">
            <v>0</v>
          </cell>
          <cell r="J341">
            <v>0</v>
          </cell>
          <cell r="K341">
            <v>0</v>
          </cell>
          <cell r="L341">
            <v>0</v>
          </cell>
          <cell r="M341">
            <v>0</v>
          </cell>
          <cell r="N341">
            <v>0</v>
          </cell>
          <cell r="O341">
            <v>0</v>
          </cell>
        </row>
        <row r="342">
          <cell r="B342" t="str">
            <v>SUB - TOTAL</v>
          </cell>
          <cell r="C342" t="str">
            <v>¥</v>
          </cell>
          <cell r="D342">
            <v>1596300</v>
          </cell>
          <cell r="E342">
            <v>1596300</v>
          </cell>
          <cell r="F342">
            <v>1596300</v>
          </cell>
          <cell r="G342">
            <v>1596300</v>
          </cell>
          <cell r="H342">
            <v>1596300</v>
          </cell>
          <cell r="I342">
            <v>1596300</v>
          </cell>
          <cell r="J342">
            <v>1596300</v>
          </cell>
          <cell r="K342">
            <v>1596300</v>
          </cell>
          <cell r="L342">
            <v>1596300</v>
          </cell>
          <cell r="M342">
            <v>1596300</v>
          </cell>
          <cell r="N342">
            <v>1596300</v>
          </cell>
          <cell r="O342">
            <v>1596300</v>
          </cell>
        </row>
        <row r="343">
          <cell r="B343" t="str">
            <v>SUB - TOTAL</v>
          </cell>
          <cell r="C343" t="str">
            <v>Rs</v>
          </cell>
          <cell r="D343">
            <v>830076</v>
          </cell>
          <cell r="E343">
            <v>830076</v>
          </cell>
          <cell r="F343">
            <v>830076</v>
          </cell>
          <cell r="G343">
            <v>830076</v>
          </cell>
          <cell r="H343">
            <v>830076</v>
          </cell>
          <cell r="I343">
            <v>830076</v>
          </cell>
          <cell r="J343">
            <v>830076</v>
          </cell>
          <cell r="K343">
            <v>830076</v>
          </cell>
          <cell r="L343">
            <v>830076</v>
          </cell>
          <cell r="M343">
            <v>830076</v>
          </cell>
          <cell r="N343">
            <v>830076</v>
          </cell>
          <cell r="O343">
            <v>830076</v>
          </cell>
        </row>
        <row r="344">
          <cell r="B344" t="str">
            <v>INSURANCE @ 0.3% OF C&amp;F</v>
          </cell>
          <cell r="C344" t="str">
            <v>Rs</v>
          </cell>
          <cell r="D344">
            <v>2490.2280000000001</v>
          </cell>
          <cell r="E344">
            <v>2490.2280000000001</v>
          </cell>
          <cell r="F344">
            <v>2490.2280000000001</v>
          </cell>
          <cell r="G344">
            <v>2490.2280000000001</v>
          </cell>
          <cell r="H344">
            <v>2490.2280000000001</v>
          </cell>
          <cell r="I344">
            <v>2490.2280000000001</v>
          </cell>
          <cell r="J344">
            <v>2490.2280000000001</v>
          </cell>
          <cell r="K344">
            <v>2490.2280000000001</v>
          </cell>
          <cell r="L344">
            <v>2490.2280000000001</v>
          </cell>
          <cell r="M344">
            <v>2490.2280000000001</v>
          </cell>
          <cell r="N344">
            <v>2490.2280000000001</v>
          </cell>
          <cell r="O344">
            <v>2490.2280000000001</v>
          </cell>
        </row>
        <row r="345">
          <cell r="B345" t="str">
            <v>OCEAN FREIGHT</v>
          </cell>
          <cell r="C345" t="str">
            <v>Rs</v>
          </cell>
          <cell r="D345">
            <v>0</v>
          </cell>
          <cell r="E345">
            <v>0</v>
          </cell>
          <cell r="F345">
            <v>0</v>
          </cell>
          <cell r="G345">
            <v>0</v>
          </cell>
          <cell r="H345">
            <v>0</v>
          </cell>
          <cell r="I345">
            <v>0</v>
          </cell>
          <cell r="J345">
            <v>0</v>
          </cell>
          <cell r="K345">
            <v>0</v>
          </cell>
          <cell r="L345">
            <v>0</v>
          </cell>
          <cell r="M345">
            <v>0</v>
          </cell>
          <cell r="N345">
            <v>0</v>
          </cell>
          <cell r="O345">
            <v>0</v>
          </cell>
        </row>
        <row r="346">
          <cell r="B346" t="str">
            <v>TOTAL  C &amp; F</v>
          </cell>
          <cell r="C346" t="str">
            <v>Rs</v>
          </cell>
          <cell r="D346">
            <v>832566.228</v>
          </cell>
          <cell r="E346">
            <v>832566.228</v>
          </cell>
          <cell r="F346">
            <v>832566.228</v>
          </cell>
          <cell r="G346">
            <v>832566.228</v>
          </cell>
          <cell r="H346">
            <v>832566.228</v>
          </cell>
          <cell r="I346">
            <v>832566.228</v>
          </cell>
          <cell r="J346">
            <v>832566.228</v>
          </cell>
          <cell r="K346">
            <v>832566.228</v>
          </cell>
          <cell r="L346">
            <v>832566.228</v>
          </cell>
          <cell r="M346">
            <v>832566.228</v>
          </cell>
          <cell r="N346">
            <v>832566.228</v>
          </cell>
          <cell r="O346">
            <v>832566.228</v>
          </cell>
        </row>
        <row r="347">
          <cell r="B347" t="str">
            <v>LANDING  CHARGES 1%</v>
          </cell>
          <cell r="C347" t="str">
            <v>Rs</v>
          </cell>
          <cell r="D347">
            <v>8325.6622800000005</v>
          </cell>
          <cell r="E347">
            <v>8325.6622800000005</v>
          </cell>
          <cell r="F347">
            <v>8325.6622800000005</v>
          </cell>
          <cell r="G347">
            <v>8325.6622800000005</v>
          </cell>
          <cell r="H347">
            <v>8325.6622800000005</v>
          </cell>
          <cell r="I347">
            <v>8325.6622800000005</v>
          </cell>
          <cell r="J347">
            <v>8325.6622800000005</v>
          </cell>
          <cell r="K347">
            <v>8325.6622800000005</v>
          </cell>
          <cell r="L347">
            <v>8325.6622800000005</v>
          </cell>
          <cell r="M347">
            <v>8325.6622800000005</v>
          </cell>
          <cell r="N347">
            <v>8325.6622800000005</v>
          </cell>
          <cell r="O347">
            <v>8325.6622800000005</v>
          </cell>
        </row>
        <row r="348">
          <cell r="B348" t="str">
            <v>UNIT  VALUE</v>
          </cell>
          <cell r="C348" t="str">
            <v>Rs</v>
          </cell>
          <cell r="D348">
            <v>840891.89028000005</v>
          </cell>
          <cell r="E348">
            <v>840891.89028000005</v>
          </cell>
          <cell r="F348">
            <v>840891.89028000005</v>
          </cell>
          <cell r="G348">
            <v>840891.89028000005</v>
          </cell>
          <cell r="H348">
            <v>840891.89028000005</v>
          </cell>
          <cell r="I348">
            <v>840891.89028000005</v>
          </cell>
          <cell r="J348">
            <v>840891.89028000005</v>
          </cell>
          <cell r="K348">
            <v>840891.89028000005</v>
          </cell>
          <cell r="L348">
            <v>840891.89028000005</v>
          </cell>
          <cell r="M348">
            <v>840891.89028000005</v>
          </cell>
          <cell r="N348">
            <v>840891.89028000005</v>
          </cell>
          <cell r="O348">
            <v>840891.89028000005</v>
          </cell>
        </row>
        <row r="349">
          <cell r="B349" t="str">
            <v>DUTY ASSESSIBLE VALUE (DAV)</v>
          </cell>
          <cell r="C349">
            <v>1</v>
          </cell>
          <cell r="D349">
            <v>840891.89028000005</v>
          </cell>
          <cell r="E349">
            <v>840891.89028000005</v>
          </cell>
          <cell r="F349">
            <v>840891.89028000005</v>
          </cell>
          <cell r="G349">
            <v>840891.89028000005</v>
          </cell>
          <cell r="H349">
            <v>840891.89028000005</v>
          </cell>
          <cell r="I349">
            <v>840891.89028000005</v>
          </cell>
          <cell r="J349">
            <v>840891.89028000005</v>
          </cell>
          <cell r="K349">
            <v>840891.89028000005</v>
          </cell>
          <cell r="L349">
            <v>840891.89028000005</v>
          </cell>
          <cell r="M349">
            <v>840891.89028000005</v>
          </cell>
          <cell r="N349">
            <v>840891.89028000005</v>
          </cell>
          <cell r="O349">
            <v>840891.89028000005</v>
          </cell>
        </row>
        <row r="350">
          <cell r="B350" t="str">
            <v>C &amp; F</v>
          </cell>
          <cell r="C350">
            <v>2</v>
          </cell>
          <cell r="D350">
            <v>830076</v>
          </cell>
          <cell r="E350">
            <v>830076</v>
          </cell>
          <cell r="F350">
            <v>830076</v>
          </cell>
          <cell r="G350">
            <v>830076</v>
          </cell>
          <cell r="H350">
            <v>830076</v>
          </cell>
          <cell r="I350">
            <v>830076</v>
          </cell>
          <cell r="J350">
            <v>830076</v>
          </cell>
          <cell r="K350">
            <v>830076</v>
          </cell>
          <cell r="L350">
            <v>830076</v>
          </cell>
          <cell r="M350">
            <v>830076</v>
          </cell>
          <cell r="N350">
            <v>830076</v>
          </cell>
          <cell r="O350">
            <v>830076</v>
          </cell>
        </row>
        <row r="351">
          <cell r="B351" t="str">
            <v>BANK  CHARGES  @ 0.5 %       OF (2)</v>
          </cell>
          <cell r="C351">
            <v>3</v>
          </cell>
          <cell r="D351">
            <v>4150.38</v>
          </cell>
          <cell r="E351">
            <v>4150.38</v>
          </cell>
          <cell r="F351">
            <v>4150.38</v>
          </cell>
          <cell r="G351">
            <v>4150.38</v>
          </cell>
          <cell r="H351">
            <v>4150.38</v>
          </cell>
          <cell r="I351">
            <v>4150.38</v>
          </cell>
          <cell r="J351">
            <v>4150.38</v>
          </cell>
          <cell r="K351">
            <v>4150.38</v>
          </cell>
          <cell r="L351">
            <v>4150.38</v>
          </cell>
          <cell r="M351">
            <v>4150.38</v>
          </cell>
          <cell r="N351">
            <v>4150.38</v>
          </cell>
          <cell r="O351">
            <v>4150.38</v>
          </cell>
        </row>
        <row r="352">
          <cell r="B352" t="str">
            <v>LC OPENING CHG @ 0.35 %      OF (2)</v>
          </cell>
          <cell r="C352">
            <v>4</v>
          </cell>
          <cell r="D352">
            <v>2905.2660000000001</v>
          </cell>
          <cell r="E352">
            <v>2905.2660000000001</v>
          </cell>
          <cell r="F352">
            <v>2905.2660000000001</v>
          </cell>
          <cell r="G352">
            <v>2905.2660000000001</v>
          </cell>
          <cell r="H352">
            <v>2905.2660000000001</v>
          </cell>
          <cell r="I352">
            <v>2905.2660000000001</v>
          </cell>
          <cell r="J352">
            <v>2905.2660000000001</v>
          </cell>
          <cell r="K352">
            <v>2905.2660000000001</v>
          </cell>
          <cell r="L352">
            <v>2905.2660000000001</v>
          </cell>
          <cell r="M352">
            <v>2905.2660000000001</v>
          </cell>
          <cell r="N352">
            <v>2905.2660000000001</v>
          </cell>
          <cell r="O352">
            <v>2905.2660000000001</v>
          </cell>
        </row>
        <row r="353">
          <cell r="B353" t="str">
            <v>ITP Valuation Provisional 8% of (1)</v>
          </cell>
          <cell r="C353">
            <v>5</v>
          </cell>
          <cell r="D353">
            <v>67271.351222400001</v>
          </cell>
          <cell r="E353">
            <v>67271.351222400001</v>
          </cell>
          <cell r="F353">
            <v>67271.351222400001</v>
          </cell>
          <cell r="G353">
            <v>67271.351222400001</v>
          </cell>
          <cell r="H353">
            <v>67271.351222400001</v>
          </cell>
          <cell r="I353">
            <v>67271.351222400001</v>
          </cell>
          <cell r="J353">
            <v>67271.351222400001</v>
          </cell>
          <cell r="K353">
            <v>67271.351222400001</v>
          </cell>
          <cell r="L353">
            <v>67271.351222400001</v>
          </cell>
          <cell r="M353">
            <v>67271.351222400001</v>
          </cell>
          <cell r="N353">
            <v>67271.351222400001</v>
          </cell>
          <cell r="O353">
            <v>67271.351222400001</v>
          </cell>
        </row>
        <row r="354">
          <cell r="B354" t="str">
            <v>INSURANCE @ 0.3 %                OF (2)</v>
          </cell>
          <cell r="C354">
            <v>6</v>
          </cell>
          <cell r="D354">
            <v>2490.2280000000001</v>
          </cell>
          <cell r="E354">
            <v>2490.2280000000001</v>
          </cell>
          <cell r="F354">
            <v>2490.2280000000001</v>
          </cell>
          <cell r="G354">
            <v>2490.2280000000001</v>
          </cell>
          <cell r="H354">
            <v>2490.2280000000001</v>
          </cell>
          <cell r="I354">
            <v>2490.2280000000001</v>
          </cell>
          <cell r="J354">
            <v>2490.2280000000001</v>
          </cell>
          <cell r="K354">
            <v>2490.2280000000001</v>
          </cell>
          <cell r="L354">
            <v>2490.2280000000001</v>
          </cell>
          <cell r="M354">
            <v>2490.2280000000001</v>
          </cell>
          <cell r="N354">
            <v>2490.2280000000001</v>
          </cell>
          <cell r="O354">
            <v>2490.2280000000001</v>
          </cell>
        </row>
        <row r="355">
          <cell r="B355" t="str">
            <v>CUSTOM DUTY @ 60 %            OF (1)</v>
          </cell>
          <cell r="C355">
            <v>7</v>
          </cell>
          <cell r="D355">
            <v>504535.13416800002</v>
          </cell>
          <cell r="E355">
            <v>504535.13416800002</v>
          </cell>
          <cell r="F355">
            <v>504535.13416800002</v>
          </cell>
          <cell r="G355">
            <v>504535.13416800002</v>
          </cell>
          <cell r="H355">
            <v>504535.13416800002</v>
          </cell>
          <cell r="I355">
            <v>504535.13416800002</v>
          </cell>
          <cell r="J355">
            <v>504535.13416800002</v>
          </cell>
          <cell r="K355">
            <v>504535.13416800002</v>
          </cell>
          <cell r="L355">
            <v>504535.13416800002</v>
          </cell>
          <cell r="M355">
            <v>504535.13416800002</v>
          </cell>
          <cell r="N355">
            <v>504535.13416800002</v>
          </cell>
          <cell r="O355">
            <v>504535.13416800002</v>
          </cell>
        </row>
        <row r="356">
          <cell r="B356" t="str">
            <v>C.V.T. 7.5% of (1+7+9+10+11)</v>
          </cell>
          <cell r="C356">
            <v>8</v>
          </cell>
          <cell r="D356">
            <v>121848.984901572</v>
          </cell>
          <cell r="E356">
            <v>121848.984901572</v>
          </cell>
          <cell r="F356">
            <v>121848.984901572</v>
          </cell>
          <cell r="G356">
            <v>121848.984901572</v>
          </cell>
          <cell r="H356">
            <v>121848.984901572</v>
          </cell>
          <cell r="I356">
            <v>121848.984901572</v>
          </cell>
          <cell r="J356">
            <v>121848.984901572</v>
          </cell>
          <cell r="K356">
            <v>121848.984901572</v>
          </cell>
          <cell r="L356">
            <v>121848.984901572</v>
          </cell>
          <cell r="M356">
            <v>121848.984901572</v>
          </cell>
          <cell r="N356">
            <v>121848.984901572</v>
          </cell>
          <cell r="O356">
            <v>121848.984901572</v>
          </cell>
        </row>
        <row r="357">
          <cell r="B357" t="str">
            <v>SALES TAX   @ 15 %  OF (1+7)</v>
          </cell>
          <cell r="C357">
            <v>9</v>
          </cell>
          <cell r="D357">
            <v>201814.0536672</v>
          </cell>
          <cell r="E357">
            <v>201814.0536672</v>
          </cell>
          <cell r="F357">
            <v>201814.0536672</v>
          </cell>
          <cell r="G357">
            <v>201814.0536672</v>
          </cell>
          <cell r="H357">
            <v>201814.0536672</v>
          </cell>
          <cell r="I357">
            <v>201814.0536672</v>
          </cell>
          <cell r="J357">
            <v>201814.0536672</v>
          </cell>
          <cell r="K357">
            <v>201814.0536672</v>
          </cell>
          <cell r="L357">
            <v>201814.0536672</v>
          </cell>
          <cell r="M357">
            <v>201814.0536672</v>
          </cell>
          <cell r="N357">
            <v>201814.0536672</v>
          </cell>
          <cell r="O357">
            <v>201814.0536672</v>
          </cell>
        </row>
        <row r="358">
          <cell r="B358" t="str">
            <v>INCOME TAX  @ 5 % OF (1+7+9)</v>
          </cell>
          <cell r="C358">
            <v>10</v>
          </cell>
          <cell r="D358">
            <v>77362.053905760011</v>
          </cell>
          <cell r="E358">
            <v>77362.053905760011</v>
          </cell>
          <cell r="F358">
            <v>77362.053905760011</v>
          </cell>
          <cell r="G358">
            <v>77362.053905760011</v>
          </cell>
          <cell r="H358">
            <v>77362.053905760011</v>
          </cell>
          <cell r="I358">
            <v>77362.053905760011</v>
          </cell>
          <cell r="J358">
            <v>77362.053905760011</v>
          </cell>
          <cell r="K358">
            <v>77362.053905760011</v>
          </cell>
          <cell r="L358">
            <v>77362.053905760011</v>
          </cell>
          <cell r="M358">
            <v>77362.053905760011</v>
          </cell>
          <cell r="N358">
            <v>77362.053905760011</v>
          </cell>
          <cell r="O358">
            <v>77362.053905760011</v>
          </cell>
        </row>
        <row r="359">
          <cell r="B359" t="str">
            <v>CENTRAL EXCISE DUTY     @ Rs.50</v>
          </cell>
          <cell r="C359">
            <v>11</v>
          </cell>
          <cell r="D359">
            <v>50</v>
          </cell>
          <cell r="E359">
            <v>50</v>
          </cell>
          <cell r="F359">
            <v>50</v>
          </cell>
          <cell r="G359">
            <v>50</v>
          </cell>
          <cell r="H359">
            <v>50</v>
          </cell>
          <cell r="I359">
            <v>50</v>
          </cell>
          <cell r="J359">
            <v>50</v>
          </cell>
          <cell r="K359">
            <v>50</v>
          </cell>
          <cell r="L359">
            <v>50</v>
          </cell>
          <cell r="M359">
            <v>50</v>
          </cell>
          <cell r="N359">
            <v>50</v>
          </cell>
          <cell r="O359">
            <v>50</v>
          </cell>
        </row>
        <row r="360">
          <cell r="B360" t="str">
            <v>OCTROI @ 2 % OF  (1+5+7+8+9+11)</v>
          </cell>
          <cell r="C360">
            <v>12</v>
          </cell>
          <cell r="D360">
            <v>0</v>
          </cell>
          <cell r="E360">
            <v>0</v>
          </cell>
          <cell r="F360">
            <v>0</v>
          </cell>
          <cell r="G360">
            <v>0</v>
          </cell>
          <cell r="H360">
            <v>0</v>
          </cell>
          <cell r="I360">
            <v>0</v>
          </cell>
          <cell r="J360">
            <v>0</v>
          </cell>
          <cell r="K360">
            <v>0</v>
          </cell>
          <cell r="L360">
            <v>0</v>
          </cell>
          <cell r="M360">
            <v>0</v>
          </cell>
          <cell r="N360">
            <v>0</v>
          </cell>
          <cell r="O360">
            <v>0</v>
          </cell>
        </row>
        <row r="361">
          <cell r="B361" t="str">
            <v>KMC DMI @ 0.2 OF (1+5+7+8+9+10)</v>
          </cell>
          <cell r="C361">
            <v>13</v>
          </cell>
          <cell r="D361">
            <v>3627.4469362898644</v>
          </cell>
          <cell r="E361">
            <v>3627.4469362898644</v>
          </cell>
          <cell r="F361">
            <v>3627.4469362898644</v>
          </cell>
          <cell r="G361">
            <v>3627.4469362898644</v>
          </cell>
          <cell r="H361">
            <v>3627.4469362898644</v>
          </cell>
          <cell r="I361">
            <v>3627.4469362898644</v>
          </cell>
          <cell r="J361">
            <v>3627.4469362898644</v>
          </cell>
          <cell r="K361">
            <v>3627.4469362898644</v>
          </cell>
          <cell r="L361">
            <v>3627.4469362898644</v>
          </cell>
          <cell r="M361">
            <v>3627.4469362898644</v>
          </cell>
          <cell r="N361">
            <v>3627.4469362898644</v>
          </cell>
          <cell r="O361">
            <v>3627.4469362898644</v>
          </cell>
        </row>
        <row r="362">
          <cell r="B362" t="str">
            <v>WHARFAGE @ Rs.314 per cubic meter</v>
          </cell>
          <cell r="C362">
            <v>14</v>
          </cell>
          <cell r="D362">
            <v>4396</v>
          </cell>
          <cell r="E362">
            <v>4396</v>
          </cell>
          <cell r="F362">
            <v>4396</v>
          </cell>
          <cell r="G362">
            <v>4396</v>
          </cell>
          <cell r="H362">
            <v>4396</v>
          </cell>
          <cell r="I362">
            <v>4396</v>
          </cell>
          <cell r="J362">
            <v>4396</v>
          </cell>
          <cell r="K362">
            <v>4396</v>
          </cell>
          <cell r="L362">
            <v>4396</v>
          </cell>
          <cell r="M362">
            <v>4396</v>
          </cell>
          <cell r="N362">
            <v>4396</v>
          </cell>
          <cell r="O362">
            <v>4396</v>
          </cell>
        </row>
        <row r="363">
          <cell r="B363" t="str">
            <v>BONDING FEE @ 0 %               OF (1)</v>
          </cell>
          <cell r="C363">
            <v>15</v>
          </cell>
          <cell r="D363">
            <v>0</v>
          </cell>
          <cell r="E363">
            <v>0</v>
          </cell>
          <cell r="F363">
            <v>0</v>
          </cell>
          <cell r="G363">
            <v>0</v>
          </cell>
          <cell r="H363">
            <v>0</v>
          </cell>
          <cell r="I363">
            <v>0</v>
          </cell>
          <cell r="J363">
            <v>0</v>
          </cell>
          <cell r="K363">
            <v>0</v>
          </cell>
          <cell r="L363">
            <v>0</v>
          </cell>
          <cell r="M363">
            <v>0</v>
          </cell>
          <cell r="N363">
            <v>0</v>
          </cell>
          <cell r="O363">
            <v>0</v>
          </cell>
        </row>
        <row r="364">
          <cell r="B364" t="str">
            <v>STAMP DUTY CHARGE    @ Rs. 225</v>
          </cell>
          <cell r="C364">
            <v>16</v>
          </cell>
          <cell r="D364">
            <v>225</v>
          </cell>
          <cell r="E364">
            <v>225</v>
          </cell>
          <cell r="F364">
            <v>225</v>
          </cell>
          <cell r="G364">
            <v>225</v>
          </cell>
          <cell r="H364">
            <v>225</v>
          </cell>
          <cell r="I364">
            <v>225</v>
          </cell>
          <cell r="J364">
            <v>225</v>
          </cell>
          <cell r="K364">
            <v>225</v>
          </cell>
          <cell r="L364">
            <v>225</v>
          </cell>
          <cell r="M364">
            <v>225</v>
          </cell>
          <cell r="N364">
            <v>225</v>
          </cell>
          <cell r="O364">
            <v>225</v>
          </cell>
        </row>
        <row r="365">
          <cell r="B365" t="str">
            <v>CLEARING  CHARGES      @ Rs. 750</v>
          </cell>
          <cell r="C365">
            <v>17</v>
          </cell>
          <cell r="D365">
            <v>750</v>
          </cell>
          <cell r="E365">
            <v>750</v>
          </cell>
          <cell r="F365">
            <v>750</v>
          </cell>
          <cell r="G365">
            <v>750</v>
          </cell>
          <cell r="H365">
            <v>750</v>
          </cell>
          <cell r="I365">
            <v>750</v>
          </cell>
          <cell r="J365">
            <v>750</v>
          </cell>
          <cell r="K365">
            <v>750</v>
          </cell>
          <cell r="L365">
            <v>750</v>
          </cell>
          <cell r="M365">
            <v>750</v>
          </cell>
          <cell r="N365">
            <v>750</v>
          </cell>
          <cell r="O365">
            <v>750</v>
          </cell>
        </row>
        <row r="366">
          <cell r="B366" t="str">
            <v>OTHER CLEARING CHARGES @ Rs.200</v>
          </cell>
          <cell r="C366">
            <v>18</v>
          </cell>
          <cell r="D366">
            <v>200</v>
          </cell>
          <cell r="E366">
            <v>200</v>
          </cell>
          <cell r="F366">
            <v>200</v>
          </cell>
          <cell r="G366">
            <v>200</v>
          </cell>
          <cell r="H366">
            <v>200</v>
          </cell>
          <cell r="I366">
            <v>200</v>
          </cell>
          <cell r="J366">
            <v>200</v>
          </cell>
          <cell r="K366">
            <v>200</v>
          </cell>
          <cell r="L366">
            <v>200</v>
          </cell>
          <cell r="M366">
            <v>200</v>
          </cell>
          <cell r="N366">
            <v>200</v>
          </cell>
          <cell r="O366">
            <v>200</v>
          </cell>
        </row>
        <row r="367">
          <cell r="B367" t="str">
            <v>DELIEVERY ORDER CHARGES @ Rs.600</v>
          </cell>
          <cell r="C367">
            <v>19</v>
          </cell>
          <cell r="D367">
            <v>600</v>
          </cell>
          <cell r="E367">
            <v>600</v>
          </cell>
          <cell r="F367">
            <v>600</v>
          </cell>
          <cell r="G367">
            <v>600</v>
          </cell>
          <cell r="H367">
            <v>600</v>
          </cell>
          <cell r="I367">
            <v>600</v>
          </cell>
          <cell r="J367">
            <v>600</v>
          </cell>
          <cell r="K367">
            <v>600</v>
          </cell>
          <cell r="L367">
            <v>600</v>
          </cell>
          <cell r="M367">
            <v>600</v>
          </cell>
          <cell r="N367">
            <v>600</v>
          </cell>
          <cell r="O367">
            <v>600</v>
          </cell>
        </row>
        <row r="368">
          <cell r="B368" t="str">
            <v>DEMURRAGE</v>
          </cell>
          <cell r="C368">
            <v>20</v>
          </cell>
          <cell r="D368">
            <v>0</v>
          </cell>
          <cell r="E368">
            <v>0</v>
          </cell>
          <cell r="F368">
            <v>0</v>
          </cell>
          <cell r="G368">
            <v>0</v>
          </cell>
          <cell r="H368">
            <v>0</v>
          </cell>
          <cell r="I368">
            <v>0</v>
          </cell>
          <cell r="J368">
            <v>0</v>
          </cell>
          <cell r="K368">
            <v>0</v>
          </cell>
          <cell r="L368">
            <v>0</v>
          </cell>
          <cell r="M368">
            <v>0</v>
          </cell>
          <cell r="N368">
            <v>0</v>
          </cell>
          <cell r="O368">
            <v>0</v>
          </cell>
        </row>
        <row r="369">
          <cell r="B369" t="str">
            <v>SHIFTING CHARGES          @ Rs. 500</v>
          </cell>
          <cell r="C369">
            <v>21</v>
          </cell>
          <cell r="D369">
            <v>500</v>
          </cell>
          <cell r="E369">
            <v>500</v>
          </cell>
          <cell r="F369">
            <v>500</v>
          </cell>
          <cell r="G369">
            <v>500</v>
          </cell>
          <cell r="H369">
            <v>500</v>
          </cell>
          <cell r="I369">
            <v>500</v>
          </cell>
          <cell r="J369">
            <v>500</v>
          </cell>
          <cell r="K369">
            <v>500</v>
          </cell>
          <cell r="L369">
            <v>500</v>
          </cell>
          <cell r="M369">
            <v>500</v>
          </cell>
          <cell r="N369">
            <v>500</v>
          </cell>
          <cell r="O369">
            <v>500</v>
          </cell>
        </row>
        <row r="370">
          <cell r="B370" t="str">
            <v>Total Landed Cost excluding presumptive tax</v>
          </cell>
          <cell r="C370" t="str">
            <v>A</v>
          </cell>
          <cell r="D370">
            <v>1543625.7912282618</v>
          </cell>
          <cell r="E370">
            <v>1543625.7912282618</v>
          </cell>
          <cell r="F370">
            <v>1543625.7912282618</v>
          </cell>
          <cell r="G370">
            <v>1543625.7912282618</v>
          </cell>
          <cell r="H370">
            <v>1543625.7912282618</v>
          </cell>
          <cell r="I370">
            <v>1543625.7912282618</v>
          </cell>
          <cell r="J370">
            <v>1543625.7912282618</v>
          </cell>
          <cell r="K370">
            <v>1543625.7912282618</v>
          </cell>
          <cell r="L370">
            <v>1543625.7912282618</v>
          </cell>
          <cell r="M370">
            <v>1543625.7912282618</v>
          </cell>
          <cell r="N370">
            <v>1543625.7912282618</v>
          </cell>
          <cell r="O370">
            <v>1543625.7912282618</v>
          </cell>
        </row>
        <row r="371">
          <cell r="D371">
            <v>1.8596198314711687</v>
          </cell>
          <cell r="E371">
            <v>1.8596198314711687</v>
          </cell>
          <cell r="F371">
            <v>1.8596198314711687</v>
          </cell>
          <cell r="G371">
            <v>1.8596198314711687</v>
          </cell>
          <cell r="H371">
            <v>1.8596198314711687</v>
          </cell>
          <cell r="I371">
            <v>1.8596198314711687</v>
          </cell>
          <cell r="J371">
            <v>1.8596198314711687</v>
          </cell>
          <cell r="K371">
            <v>1.8596198314711687</v>
          </cell>
          <cell r="L371">
            <v>1.8596198314711687</v>
          </cell>
          <cell r="M371">
            <v>1.8596198314711687</v>
          </cell>
          <cell r="N371">
            <v>1.8596198314711687</v>
          </cell>
          <cell r="O371">
            <v>1.8596198314711687</v>
          </cell>
        </row>
        <row r="373">
          <cell r="B373" t="str">
            <v>Presumptive tax</v>
          </cell>
          <cell r="D373">
            <v>77362.053905760011</v>
          </cell>
          <cell r="E373">
            <v>77362.053905760011</v>
          </cell>
          <cell r="F373">
            <v>77362.053905760011</v>
          </cell>
          <cell r="G373">
            <v>77362.053905760011</v>
          </cell>
          <cell r="H373">
            <v>77362.053905760011</v>
          </cell>
          <cell r="I373">
            <v>77362.053905760011</v>
          </cell>
          <cell r="J373">
            <v>77362.053905760011</v>
          </cell>
          <cell r="K373">
            <v>77362.053905760011</v>
          </cell>
          <cell r="L373">
            <v>77362.053905760011</v>
          </cell>
          <cell r="M373">
            <v>77362.053905760011</v>
          </cell>
          <cell r="N373">
            <v>77362.053905760011</v>
          </cell>
          <cell r="O373">
            <v>77362.053905760011</v>
          </cell>
        </row>
        <row r="374">
          <cell r="B374" t="str">
            <v>Tax U/S 50 (4) @ 3.5%</v>
          </cell>
          <cell r="D374">
            <v>0</v>
          </cell>
          <cell r="E374">
            <v>0</v>
          </cell>
          <cell r="F374">
            <v>0</v>
          </cell>
          <cell r="G374">
            <v>0</v>
          </cell>
          <cell r="H374">
            <v>0</v>
          </cell>
          <cell r="I374">
            <v>0</v>
          </cell>
          <cell r="J374">
            <v>0</v>
          </cell>
          <cell r="K374">
            <v>0</v>
          </cell>
          <cell r="L374">
            <v>0</v>
          </cell>
          <cell r="M374">
            <v>0</v>
          </cell>
          <cell r="N374">
            <v>0</v>
          </cell>
          <cell r="O374">
            <v>0</v>
          </cell>
        </row>
        <row r="375">
          <cell r="D375">
            <v>77362.053905760011</v>
          </cell>
          <cell r="E375">
            <v>77362.053905760011</v>
          </cell>
          <cell r="F375">
            <v>77362.053905760011</v>
          </cell>
          <cell r="G375">
            <v>77362.053905760011</v>
          </cell>
          <cell r="H375">
            <v>77362.053905760011</v>
          </cell>
          <cell r="I375">
            <v>77362.053905760011</v>
          </cell>
          <cell r="J375">
            <v>77362.053905760011</v>
          </cell>
          <cell r="K375">
            <v>77362.053905760011</v>
          </cell>
          <cell r="L375">
            <v>77362.053905760011</v>
          </cell>
          <cell r="M375">
            <v>77362.053905760011</v>
          </cell>
          <cell r="N375">
            <v>77362.053905760011</v>
          </cell>
          <cell r="O375">
            <v>77362.053905760011</v>
          </cell>
        </row>
        <row r="377">
          <cell r="B377" t="str">
            <v>Existing selling price</v>
          </cell>
        </row>
        <row r="378">
          <cell r="B378" t="str">
            <v>Landed cost</v>
          </cell>
          <cell r="D378">
            <v>1620987.8451340217</v>
          </cell>
          <cell r="E378">
            <v>1620987.8451340217</v>
          </cell>
          <cell r="F378">
            <v>1620987.8451340217</v>
          </cell>
          <cell r="G378">
            <v>1620987.8451340217</v>
          </cell>
          <cell r="H378">
            <v>1620987.8451340217</v>
          </cell>
          <cell r="I378">
            <v>1620987.8451340217</v>
          </cell>
          <cell r="J378">
            <v>1620987.8451340217</v>
          </cell>
          <cell r="K378">
            <v>1620987.8451340217</v>
          </cell>
          <cell r="L378">
            <v>1620987.8451340217</v>
          </cell>
          <cell r="M378">
            <v>1620987.8451340217</v>
          </cell>
          <cell r="N378">
            <v>1620987.8451340217</v>
          </cell>
          <cell r="O378">
            <v>1620987.8451340217</v>
          </cell>
        </row>
        <row r="379">
          <cell r="B379" t="str">
            <v>Distributor Mark-up.</v>
          </cell>
          <cell r="D379">
            <v>60000</v>
          </cell>
          <cell r="E379">
            <v>60000</v>
          </cell>
          <cell r="F379">
            <v>60000</v>
          </cell>
          <cell r="G379">
            <v>60000</v>
          </cell>
          <cell r="H379">
            <v>60000</v>
          </cell>
          <cell r="I379">
            <v>60000</v>
          </cell>
          <cell r="J379">
            <v>60000</v>
          </cell>
          <cell r="K379">
            <v>60000</v>
          </cell>
          <cell r="L379">
            <v>60000</v>
          </cell>
          <cell r="M379">
            <v>60000</v>
          </cell>
          <cell r="N379">
            <v>60000</v>
          </cell>
          <cell r="O379">
            <v>60000</v>
          </cell>
        </row>
        <row r="380">
          <cell r="B380" t="str">
            <v>Income  Tax 3.5%</v>
          </cell>
          <cell r="D380">
            <v>0</v>
          </cell>
          <cell r="E380">
            <v>0</v>
          </cell>
          <cell r="F380">
            <v>0</v>
          </cell>
          <cell r="G380">
            <v>0</v>
          </cell>
          <cell r="H380">
            <v>0</v>
          </cell>
          <cell r="I380">
            <v>0</v>
          </cell>
          <cell r="J380">
            <v>0</v>
          </cell>
          <cell r="K380">
            <v>0</v>
          </cell>
          <cell r="L380">
            <v>0</v>
          </cell>
          <cell r="M380">
            <v>0</v>
          </cell>
          <cell r="N380">
            <v>0</v>
          </cell>
          <cell r="O380">
            <v>0</v>
          </cell>
        </row>
        <row r="381">
          <cell r="B381" t="str">
            <v>Dealer commission</v>
          </cell>
          <cell r="D381">
            <v>30000</v>
          </cell>
          <cell r="E381">
            <v>30000</v>
          </cell>
          <cell r="F381">
            <v>30000</v>
          </cell>
          <cell r="G381">
            <v>30000</v>
          </cell>
          <cell r="H381">
            <v>30000</v>
          </cell>
          <cell r="I381">
            <v>30000</v>
          </cell>
          <cell r="J381">
            <v>30000</v>
          </cell>
          <cell r="K381">
            <v>30000</v>
          </cell>
          <cell r="L381">
            <v>30000</v>
          </cell>
          <cell r="M381">
            <v>30000</v>
          </cell>
          <cell r="N381">
            <v>30000</v>
          </cell>
          <cell r="O381">
            <v>30000</v>
          </cell>
        </row>
        <row r="382">
          <cell r="D382">
            <v>1710987.8451340217</v>
          </cell>
          <cell r="E382">
            <v>1710987.8451340217</v>
          </cell>
          <cell r="F382">
            <v>1710987.8451340217</v>
          </cell>
          <cell r="G382">
            <v>1710987.8451340217</v>
          </cell>
          <cell r="H382">
            <v>1710987.8451340217</v>
          </cell>
          <cell r="I382">
            <v>1710987.8451340217</v>
          </cell>
          <cell r="J382">
            <v>1710987.8451340217</v>
          </cell>
          <cell r="K382">
            <v>1710987.8451340217</v>
          </cell>
          <cell r="L382">
            <v>1710987.8451340217</v>
          </cell>
          <cell r="M382">
            <v>1710987.8451340217</v>
          </cell>
          <cell r="N382">
            <v>1710987.8451340217</v>
          </cell>
          <cell r="O382">
            <v>1710987.8451340217</v>
          </cell>
        </row>
        <row r="383">
          <cell r="B383" t="str">
            <v>Sales tax</v>
          </cell>
          <cell r="D383">
            <v>256648.17677010325</v>
          </cell>
          <cell r="E383">
            <v>256648.17677010325</v>
          </cell>
          <cell r="F383">
            <v>256648.17677010325</v>
          </cell>
          <cell r="G383">
            <v>256648.17677010325</v>
          </cell>
          <cell r="H383">
            <v>256648.17677010325</v>
          </cell>
          <cell r="I383">
            <v>256648.17677010325</v>
          </cell>
          <cell r="J383">
            <v>256648.17677010325</v>
          </cell>
          <cell r="K383">
            <v>256648.17677010325</v>
          </cell>
          <cell r="L383">
            <v>256648.17677010325</v>
          </cell>
          <cell r="M383">
            <v>256648.17677010325</v>
          </cell>
          <cell r="N383">
            <v>256648.17677010325</v>
          </cell>
          <cell r="O383">
            <v>256648.17677010325</v>
          </cell>
        </row>
        <row r="384">
          <cell r="B384" t="str">
            <v>Selling price taken in budget</v>
          </cell>
          <cell r="D384">
            <v>1967636.0219041249</v>
          </cell>
          <cell r="E384">
            <v>1967636.0219041249</v>
          </cell>
          <cell r="F384">
            <v>1967636.0219041249</v>
          </cell>
          <cell r="G384">
            <v>1967636.0219041249</v>
          </cell>
          <cell r="H384">
            <v>1967636.0219041249</v>
          </cell>
          <cell r="I384">
            <v>1967636.0219041249</v>
          </cell>
          <cell r="J384">
            <v>1967636.0219041249</v>
          </cell>
          <cell r="K384">
            <v>1967636.0219041249</v>
          </cell>
          <cell r="L384">
            <v>1967636.0219041249</v>
          </cell>
          <cell r="M384">
            <v>1967636.0219041249</v>
          </cell>
          <cell r="N384">
            <v>1967636.0219041249</v>
          </cell>
          <cell r="O384">
            <v>1967636.0219041249</v>
          </cell>
        </row>
        <row r="385">
          <cell r="B385" t="str">
            <v>Selling price as per sales price list</v>
          </cell>
          <cell r="D385">
            <v>1580000</v>
          </cell>
          <cell r="E385">
            <v>1580000</v>
          </cell>
          <cell r="F385">
            <v>1580000</v>
          </cell>
          <cell r="G385">
            <v>1580000</v>
          </cell>
          <cell r="H385">
            <v>1580000</v>
          </cell>
          <cell r="I385">
            <v>1580000</v>
          </cell>
          <cell r="J385">
            <v>1580000</v>
          </cell>
          <cell r="K385">
            <v>1580000</v>
          </cell>
          <cell r="L385">
            <v>1580000</v>
          </cell>
          <cell r="M385">
            <v>1580000</v>
          </cell>
          <cell r="N385">
            <v>1580000</v>
          </cell>
          <cell r="O385">
            <v>1580000</v>
          </cell>
        </row>
        <row r="387">
          <cell r="B387" t="str">
            <v>Units sold</v>
          </cell>
          <cell r="D387">
            <v>10</v>
          </cell>
          <cell r="E387">
            <v>10</v>
          </cell>
          <cell r="F387">
            <v>10</v>
          </cell>
          <cell r="G387">
            <v>10</v>
          </cell>
          <cell r="H387">
            <v>10</v>
          </cell>
          <cell r="I387">
            <v>10</v>
          </cell>
          <cell r="J387">
            <v>10</v>
          </cell>
          <cell r="K387">
            <v>10</v>
          </cell>
          <cell r="L387">
            <v>10</v>
          </cell>
          <cell r="M387">
            <v>10</v>
          </cell>
          <cell r="N387">
            <v>10</v>
          </cell>
          <cell r="O387">
            <v>10</v>
          </cell>
        </row>
        <row r="388">
          <cell r="D388">
            <v>8300760</v>
          </cell>
          <cell r="E388">
            <v>8300760</v>
          </cell>
          <cell r="F388">
            <v>8300760</v>
          </cell>
          <cell r="G388">
            <v>8300760</v>
          </cell>
          <cell r="H388">
            <v>8300760</v>
          </cell>
          <cell r="I388">
            <v>8300760</v>
          </cell>
          <cell r="J388">
            <v>8300760</v>
          </cell>
          <cell r="K388">
            <v>8300760</v>
          </cell>
          <cell r="L388">
            <v>8300760</v>
          </cell>
          <cell r="M388">
            <v>8300760</v>
          </cell>
          <cell r="N388">
            <v>8300760</v>
          </cell>
          <cell r="O388">
            <v>8300760</v>
          </cell>
          <cell r="P388">
            <v>99609120</v>
          </cell>
        </row>
        <row r="389">
          <cell r="B389" t="str">
            <v xml:space="preserve">Working </v>
          </cell>
        </row>
        <row r="390">
          <cell r="B390" t="str">
            <v xml:space="preserve">Sales </v>
          </cell>
          <cell r="D390">
            <v>19676360.219041251</v>
          </cell>
          <cell r="E390">
            <v>19676360.219041251</v>
          </cell>
          <cell r="F390">
            <v>19676360.219041251</v>
          </cell>
          <cell r="G390">
            <v>19676360.219041251</v>
          </cell>
          <cell r="H390">
            <v>19676360.219041251</v>
          </cell>
          <cell r="I390">
            <v>19676360.219041251</v>
          </cell>
          <cell r="J390">
            <v>19676360.219041251</v>
          </cell>
          <cell r="K390">
            <v>19676360.219041251</v>
          </cell>
          <cell r="L390">
            <v>19676360.219041251</v>
          </cell>
          <cell r="M390">
            <v>19676360.219041251</v>
          </cell>
          <cell r="N390">
            <v>19676360.219041251</v>
          </cell>
          <cell r="O390">
            <v>19676360.219041251</v>
          </cell>
        </row>
        <row r="391">
          <cell r="B391" t="str">
            <v>Sales tax</v>
          </cell>
          <cell r="D391">
            <v>256648.17677010325</v>
          </cell>
          <cell r="E391">
            <v>256648.17677010325</v>
          </cell>
          <cell r="F391">
            <v>256648.17677010325</v>
          </cell>
          <cell r="G391">
            <v>256648.17677010325</v>
          </cell>
          <cell r="H391">
            <v>256648.17677010325</v>
          </cell>
          <cell r="I391">
            <v>256648.17677010325</v>
          </cell>
          <cell r="J391">
            <v>256648.17677010325</v>
          </cell>
          <cell r="K391">
            <v>256648.17677010325</v>
          </cell>
          <cell r="L391">
            <v>256648.17677010325</v>
          </cell>
          <cell r="M391">
            <v>256648.17677010325</v>
          </cell>
          <cell r="N391">
            <v>256648.17677010325</v>
          </cell>
          <cell r="O391">
            <v>256648.17677010325</v>
          </cell>
        </row>
        <row r="392">
          <cell r="B392" t="str">
            <v>Cost of Sales - Per unit</v>
          </cell>
          <cell r="D392">
            <v>1543625.7912282618</v>
          </cell>
          <cell r="E392">
            <v>1543625.7912282618</v>
          </cell>
          <cell r="F392">
            <v>1543625.7912282618</v>
          </cell>
          <cell r="G392">
            <v>1543625.7912282618</v>
          </cell>
          <cell r="H392">
            <v>1543625.7912282618</v>
          </cell>
          <cell r="I392">
            <v>1543625.7912282618</v>
          </cell>
          <cell r="J392">
            <v>1543625.7912282618</v>
          </cell>
          <cell r="K392">
            <v>1543625.7912282618</v>
          </cell>
          <cell r="L392">
            <v>1543625.7912282618</v>
          </cell>
          <cell r="M392">
            <v>1543625.7912282618</v>
          </cell>
          <cell r="N392">
            <v>1543625.7912282618</v>
          </cell>
          <cell r="O392">
            <v>1543625.7912282618</v>
          </cell>
        </row>
        <row r="393">
          <cell r="B393" t="str">
            <v>Cost of Sales - Total</v>
          </cell>
          <cell r="D393">
            <v>14662637.373225018</v>
          </cell>
          <cell r="E393">
            <v>14662637.373225018</v>
          </cell>
          <cell r="F393">
            <v>14662637.373225018</v>
          </cell>
          <cell r="G393">
            <v>14662637.373225018</v>
          </cell>
          <cell r="H393">
            <v>14662637.373225018</v>
          </cell>
          <cell r="I393">
            <v>14662637.373225018</v>
          </cell>
          <cell r="J393">
            <v>14662637.373225018</v>
          </cell>
          <cell r="K393">
            <v>14662637.373225018</v>
          </cell>
          <cell r="L393">
            <v>14662637.373225018</v>
          </cell>
          <cell r="M393">
            <v>14662637.373225018</v>
          </cell>
          <cell r="N393">
            <v>14662637.373225018</v>
          </cell>
          <cell r="O393">
            <v>14662637.373225018</v>
          </cell>
        </row>
        <row r="394">
          <cell r="B394" t="str">
            <v>Presumptive Tax - Per unit</v>
          </cell>
          <cell r="D394">
            <v>77362.053905760011</v>
          </cell>
          <cell r="E394">
            <v>77362.053905760011</v>
          </cell>
          <cell r="F394">
            <v>77362.053905760011</v>
          </cell>
          <cell r="G394">
            <v>77362.053905760011</v>
          </cell>
          <cell r="H394">
            <v>77362.053905760011</v>
          </cell>
          <cell r="I394">
            <v>77362.053905760011</v>
          </cell>
          <cell r="J394">
            <v>77362.053905760011</v>
          </cell>
          <cell r="K394">
            <v>77362.053905760011</v>
          </cell>
          <cell r="L394">
            <v>77362.053905760011</v>
          </cell>
          <cell r="M394">
            <v>77362.053905760011</v>
          </cell>
          <cell r="N394">
            <v>77362.053905760011</v>
          </cell>
          <cell r="O394">
            <v>77362.053905760011</v>
          </cell>
        </row>
        <row r="395">
          <cell r="B395" t="str">
            <v>Presumptive Tax - Total</v>
          </cell>
          <cell r="D395">
            <v>773620.53905760008</v>
          </cell>
          <cell r="E395">
            <v>773620.53905760008</v>
          </cell>
          <cell r="F395">
            <v>773620.53905760008</v>
          </cell>
          <cell r="G395">
            <v>773620.53905760008</v>
          </cell>
          <cell r="H395">
            <v>773620.53905760008</v>
          </cell>
          <cell r="I395">
            <v>773620.53905760008</v>
          </cell>
          <cell r="J395">
            <v>773620.53905760008</v>
          </cell>
          <cell r="K395">
            <v>773620.53905760008</v>
          </cell>
          <cell r="L395">
            <v>773620.53905760008</v>
          </cell>
          <cell r="M395">
            <v>773620.53905760008</v>
          </cell>
          <cell r="N395">
            <v>773620.53905760008</v>
          </cell>
          <cell r="O395">
            <v>773620.53905760008</v>
          </cell>
        </row>
        <row r="396">
          <cell r="D396">
            <v>167362.05390575994</v>
          </cell>
          <cell r="E396">
            <v>167362.05390575994</v>
          </cell>
          <cell r="F396">
            <v>167362.05390575994</v>
          </cell>
          <cell r="G396">
            <v>167362.05390575994</v>
          </cell>
          <cell r="H396">
            <v>167362.05390575994</v>
          </cell>
          <cell r="I396">
            <v>167362.05390575994</v>
          </cell>
          <cell r="J396">
            <v>167362.05390575994</v>
          </cell>
          <cell r="K396">
            <v>167362.05390575994</v>
          </cell>
          <cell r="L396">
            <v>167362.05390575994</v>
          </cell>
          <cell r="M396">
            <v>167362.05390575994</v>
          </cell>
          <cell r="N396">
            <v>167362.05390575994</v>
          </cell>
          <cell r="O396">
            <v>167362.05390575994</v>
          </cell>
        </row>
        <row r="397">
          <cell r="D397">
            <v>9.7816039068734859E-2</v>
          </cell>
          <cell r="E397">
            <v>9.7816039068734859E-2</v>
          </cell>
          <cell r="F397">
            <v>9.7816039068734859E-2</v>
          </cell>
          <cell r="G397">
            <v>9.7816039068734859E-2</v>
          </cell>
          <cell r="H397">
            <v>9.7816039068734859E-2</v>
          </cell>
          <cell r="I397">
            <v>9.7816039068734859E-2</v>
          </cell>
          <cell r="J397">
            <v>9.7816039068734859E-2</v>
          </cell>
          <cell r="K397">
            <v>9.7816039068734859E-2</v>
          </cell>
          <cell r="L397">
            <v>9.7816039068734859E-2</v>
          </cell>
          <cell r="M397">
            <v>9.7816039068734859E-2</v>
          </cell>
          <cell r="N397">
            <v>9.7816039068734859E-2</v>
          </cell>
          <cell r="O397">
            <v>9.7816039068734859E-2</v>
          </cell>
        </row>
        <row r="399">
          <cell r="B399" t="str">
            <v>Hiace - Panel Van</v>
          </cell>
          <cell r="D399">
            <v>548</v>
          </cell>
          <cell r="E399">
            <v>579</v>
          </cell>
          <cell r="F399">
            <v>610</v>
          </cell>
          <cell r="G399">
            <v>641</v>
          </cell>
          <cell r="H399">
            <v>672</v>
          </cell>
          <cell r="I399">
            <v>703</v>
          </cell>
          <cell r="J399">
            <v>734</v>
          </cell>
          <cell r="K399">
            <v>765</v>
          </cell>
          <cell r="L399">
            <v>796</v>
          </cell>
          <cell r="M399">
            <v>827</v>
          </cell>
          <cell r="N399">
            <v>858</v>
          </cell>
          <cell r="O399">
            <v>889</v>
          </cell>
        </row>
        <row r="401">
          <cell r="B401" t="str">
            <v>Document Retirement i.e. C &amp; F</v>
          </cell>
          <cell r="D401">
            <v>0.52</v>
          </cell>
          <cell r="E401">
            <v>0.52</v>
          </cell>
          <cell r="F401">
            <v>0.52</v>
          </cell>
          <cell r="G401">
            <v>0.52</v>
          </cell>
          <cell r="H401">
            <v>0.52</v>
          </cell>
          <cell r="I401">
            <v>0.52</v>
          </cell>
          <cell r="J401">
            <v>0.52</v>
          </cell>
          <cell r="K401">
            <v>0.52</v>
          </cell>
          <cell r="L401">
            <v>0.52</v>
          </cell>
          <cell r="M401">
            <v>0.52</v>
          </cell>
          <cell r="N401">
            <v>0.52</v>
          </cell>
          <cell r="O401">
            <v>0.52</v>
          </cell>
        </row>
        <row r="402">
          <cell r="B402" t="str">
            <v>Duty / Sales tax / Octroi / DMI / Tax etc.</v>
          </cell>
          <cell r="D402">
            <v>0.52</v>
          </cell>
          <cell r="E402">
            <v>0.52</v>
          </cell>
          <cell r="F402">
            <v>0.52</v>
          </cell>
          <cell r="G402">
            <v>0.52</v>
          </cell>
          <cell r="H402">
            <v>0.52</v>
          </cell>
          <cell r="I402">
            <v>0.52</v>
          </cell>
          <cell r="J402">
            <v>0.52</v>
          </cell>
          <cell r="K402">
            <v>0.52</v>
          </cell>
          <cell r="L402">
            <v>0.52</v>
          </cell>
          <cell r="M402">
            <v>0.52</v>
          </cell>
          <cell r="N402">
            <v>0.52</v>
          </cell>
          <cell r="O402">
            <v>0.52</v>
          </cell>
        </row>
        <row r="403">
          <cell r="B403" t="str">
            <v>QUANTITY</v>
          </cell>
          <cell r="D403">
            <v>1</v>
          </cell>
          <cell r="E403">
            <v>1</v>
          </cell>
          <cell r="F403">
            <v>1</v>
          </cell>
          <cell r="G403">
            <v>1</v>
          </cell>
          <cell r="H403">
            <v>1</v>
          </cell>
          <cell r="I403">
            <v>1</v>
          </cell>
          <cell r="J403">
            <v>1</v>
          </cell>
          <cell r="K403">
            <v>1</v>
          </cell>
          <cell r="L403">
            <v>1</v>
          </cell>
          <cell r="M403">
            <v>1</v>
          </cell>
          <cell r="N403">
            <v>1</v>
          </cell>
          <cell r="O403">
            <v>1</v>
          </cell>
        </row>
        <row r="404">
          <cell r="B404" t="str">
            <v>C &amp; F</v>
          </cell>
          <cell r="C404" t="str">
            <v>¥</v>
          </cell>
          <cell r="D404">
            <v>1408411</v>
          </cell>
          <cell r="E404">
            <v>1408411</v>
          </cell>
          <cell r="F404">
            <v>1408411</v>
          </cell>
          <cell r="G404">
            <v>1408411</v>
          </cell>
          <cell r="H404">
            <v>1408411</v>
          </cell>
          <cell r="I404">
            <v>1408411</v>
          </cell>
          <cell r="J404">
            <v>1408411</v>
          </cell>
          <cell r="K404">
            <v>1408411</v>
          </cell>
          <cell r="L404">
            <v>1408411</v>
          </cell>
          <cell r="M404">
            <v>1408411</v>
          </cell>
          <cell r="N404">
            <v>1408411</v>
          </cell>
          <cell r="O404">
            <v>1408411</v>
          </cell>
        </row>
        <row r="405">
          <cell r="B405" t="str">
            <v>F.O.B. VALUE - ITP</v>
          </cell>
          <cell r="C405" t="str">
            <v>¥</v>
          </cell>
          <cell r="D405">
            <v>1408411</v>
          </cell>
          <cell r="E405">
            <v>1408411</v>
          </cell>
          <cell r="F405">
            <v>1408411</v>
          </cell>
          <cell r="G405">
            <v>1408411</v>
          </cell>
          <cell r="H405">
            <v>1408411</v>
          </cell>
          <cell r="I405">
            <v>1408411</v>
          </cell>
          <cell r="J405">
            <v>1408411</v>
          </cell>
          <cell r="K405">
            <v>1408411</v>
          </cell>
          <cell r="L405">
            <v>1408411</v>
          </cell>
          <cell r="M405">
            <v>1408411</v>
          </cell>
          <cell r="N405">
            <v>1408411</v>
          </cell>
          <cell r="O405">
            <v>1408411</v>
          </cell>
        </row>
        <row r="406">
          <cell r="B406" t="str">
            <v>OPTIONS</v>
          </cell>
          <cell r="C406" t="str">
            <v>¥</v>
          </cell>
          <cell r="D406">
            <v>0</v>
          </cell>
          <cell r="E406">
            <v>0</v>
          </cell>
          <cell r="F406">
            <v>0</v>
          </cell>
          <cell r="G406">
            <v>0</v>
          </cell>
          <cell r="H406">
            <v>0</v>
          </cell>
          <cell r="I406">
            <v>0</v>
          </cell>
          <cell r="J406">
            <v>0</v>
          </cell>
          <cell r="K406">
            <v>0</v>
          </cell>
          <cell r="L406">
            <v>0</v>
          </cell>
          <cell r="M406">
            <v>0</v>
          </cell>
          <cell r="N406">
            <v>0</v>
          </cell>
          <cell r="O406">
            <v>0</v>
          </cell>
        </row>
        <row r="407">
          <cell r="B407" t="str">
            <v>COMMISSION  (FIXED)</v>
          </cell>
          <cell r="C407" t="str">
            <v>¥</v>
          </cell>
          <cell r="D407">
            <v>0</v>
          </cell>
          <cell r="E407">
            <v>0</v>
          </cell>
          <cell r="F407">
            <v>0</v>
          </cell>
          <cell r="G407">
            <v>0</v>
          </cell>
          <cell r="H407">
            <v>0</v>
          </cell>
          <cell r="I407">
            <v>0</v>
          </cell>
          <cell r="J407">
            <v>0</v>
          </cell>
          <cell r="K407">
            <v>0</v>
          </cell>
          <cell r="L407">
            <v>0</v>
          </cell>
          <cell r="M407">
            <v>0</v>
          </cell>
          <cell r="N407">
            <v>0</v>
          </cell>
          <cell r="O407">
            <v>0</v>
          </cell>
        </row>
        <row r="408">
          <cell r="B408" t="str">
            <v>ESTIMATED YEN</v>
          </cell>
          <cell r="C408" t="str">
            <v>¥</v>
          </cell>
        </row>
        <row r="409">
          <cell r="B409" t="str">
            <v>LOADING FOR ADVERTISING/WARRANTY</v>
          </cell>
          <cell r="C409" t="str">
            <v>¥</v>
          </cell>
          <cell r="D409">
            <v>0</v>
          </cell>
          <cell r="E409">
            <v>0</v>
          </cell>
          <cell r="F409">
            <v>0</v>
          </cell>
          <cell r="G409">
            <v>0</v>
          </cell>
          <cell r="H409">
            <v>0</v>
          </cell>
          <cell r="I409">
            <v>0</v>
          </cell>
          <cell r="J409">
            <v>0</v>
          </cell>
          <cell r="K409">
            <v>0</v>
          </cell>
          <cell r="L409">
            <v>0</v>
          </cell>
          <cell r="M409">
            <v>0</v>
          </cell>
          <cell r="N409">
            <v>0</v>
          </cell>
          <cell r="O409">
            <v>0</v>
          </cell>
        </row>
        <row r="410">
          <cell r="B410" t="str">
            <v>SUB - TOTAL</v>
          </cell>
          <cell r="C410" t="str">
            <v>¥</v>
          </cell>
          <cell r="D410">
            <v>1408411</v>
          </cell>
          <cell r="E410">
            <v>1408411</v>
          </cell>
          <cell r="F410">
            <v>1408411</v>
          </cell>
          <cell r="G410">
            <v>1408411</v>
          </cell>
          <cell r="H410">
            <v>1408411</v>
          </cell>
          <cell r="I410">
            <v>1408411</v>
          </cell>
          <cell r="J410">
            <v>1408411</v>
          </cell>
          <cell r="K410">
            <v>1408411</v>
          </cell>
          <cell r="L410">
            <v>1408411</v>
          </cell>
          <cell r="M410">
            <v>1408411</v>
          </cell>
          <cell r="N410">
            <v>1408411</v>
          </cell>
          <cell r="O410">
            <v>1408411</v>
          </cell>
        </row>
        <row r="411">
          <cell r="B411" t="str">
            <v>SUB - TOTAL</v>
          </cell>
          <cell r="C411" t="str">
            <v>Rs</v>
          </cell>
          <cell r="D411">
            <v>732373.72</v>
          </cell>
          <cell r="E411">
            <v>732373.72</v>
          </cell>
          <cell r="F411">
            <v>732373.72</v>
          </cell>
          <cell r="G411">
            <v>732373.72</v>
          </cell>
          <cell r="H411">
            <v>732373.72</v>
          </cell>
          <cell r="I411">
            <v>732373.72</v>
          </cell>
          <cell r="J411">
            <v>732373.72</v>
          </cell>
          <cell r="K411">
            <v>732373.72</v>
          </cell>
          <cell r="L411">
            <v>732373.72</v>
          </cell>
          <cell r="M411">
            <v>732373.72</v>
          </cell>
          <cell r="N411">
            <v>732373.72</v>
          </cell>
          <cell r="O411">
            <v>732373.72</v>
          </cell>
        </row>
        <row r="412">
          <cell r="B412" t="str">
            <v>INSURANCE @ 0.3% OF C&amp;F</v>
          </cell>
          <cell r="C412" t="str">
            <v>Rs</v>
          </cell>
          <cell r="D412">
            <v>2197.1211600000001</v>
          </cell>
          <cell r="E412">
            <v>2197.1211600000001</v>
          </cell>
          <cell r="F412">
            <v>2197.1211600000001</v>
          </cell>
          <cell r="G412">
            <v>2197.1211600000001</v>
          </cell>
          <cell r="H412">
            <v>2197.1211600000001</v>
          </cell>
          <cell r="I412">
            <v>2197.1211600000001</v>
          </cell>
          <cell r="J412">
            <v>2197.1211600000001</v>
          </cell>
          <cell r="K412">
            <v>2197.1211600000001</v>
          </cell>
          <cell r="L412">
            <v>2197.1211600000001</v>
          </cell>
          <cell r="M412">
            <v>2197.1211600000001</v>
          </cell>
          <cell r="N412">
            <v>2197.1211600000001</v>
          </cell>
          <cell r="O412">
            <v>2197.1211600000001</v>
          </cell>
        </row>
        <row r="413">
          <cell r="B413" t="str">
            <v>OCEAN FREIGHT</v>
          </cell>
          <cell r="C413" t="str">
            <v>Rs</v>
          </cell>
          <cell r="D413">
            <v>0</v>
          </cell>
          <cell r="E413">
            <v>0</v>
          </cell>
          <cell r="F413">
            <v>0</v>
          </cell>
          <cell r="G413">
            <v>0</v>
          </cell>
          <cell r="H413">
            <v>0</v>
          </cell>
          <cell r="I413">
            <v>0</v>
          </cell>
          <cell r="J413">
            <v>0</v>
          </cell>
          <cell r="K413">
            <v>0</v>
          </cell>
          <cell r="L413">
            <v>0</v>
          </cell>
          <cell r="M413">
            <v>0</v>
          </cell>
          <cell r="N413">
            <v>0</v>
          </cell>
          <cell r="O413">
            <v>0</v>
          </cell>
        </row>
        <row r="414">
          <cell r="B414" t="str">
            <v>TOTAL  C &amp; F</v>
          </cell>
          <cell r="C414" t="str">
            <v>Rs</v>
          </cell>
          <cell r="D414">
            <v>734570.84115999995</v>
          </cell>
          <cell r="E414">
            <v>734570.84115999995</v>
          </cell>
          <cell r="F414">
            <v>734570.84115999995</v>
          </cell>
          <cell r="G414">
            <v>734570.84115999995</v>
          </cell>
          <cell r="H414">
            <v>734570.84115999995</v>
          </cell>
          <cell r="I414">
            <v>734570.84115999995</v>
          </cell>
          <cell r="J414">
            <v>734570.84115999995</v>
          </cell>
          <cell r="K414">
            <v>734570.84115999995</v>
          </cell>
          <cell r="L414">
            <v>734570.84115999995</v>
          </cell>
          <cell r="M414">
            <v>734570.84115999995</v>
          </cell>
          <cell r="N414">
            <v>734570.84115999995</v>
          </cell>
          <cell r="O414">
            <v>734570.84115999995</v>
          </cell>
        </row>
        <row r="415">
          <cell r="B415" t="str">
            <v>LANDING  CHARGES 1%</v>
          </cell>
          <cell r="C415" t="str">
            <v>Rs</v>
          </cell>
          <cell r="D415">
            <v>7345.7084115999996</v>
          </cell>
          <cell r="E415">
            <v>7345.7084115999996</v>
          </cell>
          <cell r="F415">
            <v>7345.7084115999996</v>
          </cell>
          <cell r="G415">
            <v>7345.7084115999996</v>
          </cell>
          <cell r="H415">
            <v>7345.7084115999996</v>
          </cell>
          <cell r="I415">
            <v>7345.7084115999996</v>
          </cell>
          <cell r="J415">
            <v>7345.7084115999996</v>
          </cell>
          <cell r="K415">
            <v>7345.7084115999996</v>
          </cell>
          <cell r="L415">
            <v>7345.7084115999996</v>
          </cell>
          <cell r="M415">
            <v>7345.7084115999996</v>
          </cell>
          <cell r="N415">
            <v>7345.7084115999996</v>
          </cell>
          <cell r="O415">
            <v>7345.7084115999996</v>
          </cell>
        </row>
        <row r="416">
          <cell r="B416" t="str">
            <v>UNIT  VALUE</v>
          </cell>
          <cell r="C416" t="str">
            <v>Rs</v>
          </cell>
          <cell r="D416">
            <v>741916.54957159993</v>
          </cell>
          <cell r="E416">
            <v>741916.54957159993</v>
          </cell>
          <cell r="F416">
            <v>741916.54957159993</v>
          </cell>
          <cell r="G416">
            <v>741916.54957159993</v>
          </cell>
          <cell r="H416">
            <v>741916.54957159993</v>
          </cell>
          <cell r="I416">
            <v>741916.54957159993</v>
          </cell>
          <cell r="J416">
            <v>741916.54957159993</v>
          </cell>
          <cell r="K416">
            <v>741916.54957159993</v>
          </cell>
          <cell r="L416">
            <v>741916.54957159993</v>
          </cell>
          <cell r="M416">
            <v>741916.54957159993</v>
          </cell>
          <cell r="N416">
            <v>741916.54957159993</v>
          </cell>
          <cell r="O416">
            <v>741916.54957159993</v>
          </cell>
        </row>
        <row r="417">
          <cell r="B417" t="str">
            <v>DUTY ASSESSIBLE VALUE (DAV)</v>
          </cell>
          <cell r="C417">
            <v>1</v>
          </cell>
          <cell r="D417">
            <v>741916.54957159993</v>
          </cell>
          <cell r="E417">
            <v>741916.54957159993</v>
          </cell>
          <cell r="F417">
            <v>741916.54957159993</v>
          </cell>
          <cell r="G417">
            <v>741916.54957159993</v>
          </cell>
          <cell r="H417">
            <v>741916.54957159993</v>
          </cell>
          <cell r="I417">
            <v>741916.54957159993</v>
          </cell>
          <cell r="J417">
            <v>741916.54957159993</v>
          </cell>
          <cell r="K417">
            <v>741916.54957159993</v>
          </cell>
          <cell r="L417">
            <v>741916.54957159993</v>
          </cell>
          <cell r="M417">
            <v>741916.54957159993</v>
          </cell>
          <cell r="N417">
            <v>741916.54957159993</v>
          </cell>
          <cell r="O417">
            <v>741916.54957159993</v>
          </cell>
        </row>
        <row r="418">
          <cell r="B418" t="str">
            <v>C &amp; F</v>
          </cell>
          <cell r="C418">
            <v>2</v>
          </cell>
          <cell r="D418">
            <v>732373.72</v>
          </cell>
          <cell r="E418">
            <v>732373.72</v>
          </cell>
          <cell r="F418">
            <v>732373.72</v>
          </cell>
          <cell r="G418">
            <v>732373.72</v>
          </cell>
          <cell r="H418">
            <v>732373.72</v>
          </cell>
          <cell r="I418">
            <v>732373.72</v>
          </cell>
          <cell r="J418">
            <v>732373.72</v>
          </cell>
          <cell r="K418">
            <v>732373.72</v>
          </cell>
          <cell r="L418">
            <v>732373.72</v>
          </cell>
          <cell r="M418">
            <v>732373.72</v>
          </cell>
          <cell r="N418">
            <v>732373.72</v>
          </cell>
          <cell r="O418">
            <v>732373.72</v>
          </cell>
        </row>
        <row r="419">
          <cell r="B419" t="str">
            <v>BANK  CHARGES  @ 0.5 %       OF (2)</v>
          </cell>
          <cell r="C419">
            <v>3</v>
          </cell>
          <cell r="D419">
            <v>3661.8685999999998</v>
          </cell>
          <cell r="E419">
            <v>3661.8685999999998</v>
          </cell>
          <cell r="F419">
            <v>3661.8685999999998</v>
          </cell>
          <cell r="G419">
            <v>3661.8685999999998</v>
          </cell>
          <cell r="H419">
            <v>3661.8685999999998</v>
          </cell>
          <cell r="I419">
            <v>3661.8685999999998</v>
          </cell>
          <cell r="J419">
            <v>3661.8685999999998</v>
          </cell>
          <cell r="K419">
            <v>3661.8685999999998</v>
          </cell>
          <cell r="L419">
            <v>3661.8685999999998</v>
          </cell>
          <cell r="M419">
            <v>3661.8685999999998</v>
          </cell>
          <cell r="N419">
            <v>3661.8685999999998</v>
          </cell>
          <cell r="O419">
            <v>3661.8685999999998</v>
          </cell>
        </row>
        <row r="420">
          <cell r="B420" t="str">
            <v>LC OPENING CHG @ 0.35 %      OF (2)</v>
          </cell>
          <cell r="C420">
            <v>4</v>
          </cell>
          <cell r="D420">
            <v>2563.3080199999999</v>
          </cell>
          <cell r="E420">
            <v>2563.3080199999999</v>
          </cell>
          <cell r="F420">
            <v>2563.3080199999999</v>
          </cell>
          <cell r="G420">
            <v>2563.3080199999999</v>
          </cell>
          <cell r="H420">
            <v>2563.3080199999999</v>
          </cell>
          <cell r="I420">
            <v>2563.3080199999999</v>
          </cell>
          <cell r="J420">
            <v>2563.3080199999999</v>
          </cell>
          <cell r="K420">
            <v>2563.3080199999999</v>
          </cell>
          <cell r="L420">
            <v>2563.3080199999999</v>
          </cell>
          <cell r="M420">
            <v>2563.3080199999999</v>
          </cell>
          <cell r="N420">
            <v>2563.3080199999999</v>
          </cell>
          <cell r="O420">
            <v>2563.3080199999999</v>
          </cell>
        </row>
        <row r="421">
          <cell r="B421" t="str">
            <v>ITP Valuation Provisional 8% of (1)</v>
          </cell>
          <cell r="C421">
            <v>5</v>
          </cell>
          <cell r="D421">
            <v>59353.323965727992</v>
          </cell>
          <cell r="E421">
            <v>59353.323965727992</v>
          </cell>
          <cell r="F421">
            <v>59353.323965727992</v>
          </cell>
          <cell r="G421">
            <v>59353.323965727992</v>
          </cell>
          <cell r="H421">
            <v>59353.323965727992</v>
          </cell>
          <cell r="I421">
            <v>59353.323965727992</v>
          </cell>
          <cell r="J421">
            <v>59353.323965727992</v>
          </cell>
          <cell r="K421">
            <v>59353.323965727992</v>
          </cell>
          <cell r="L421">
            <v>59353.323965727992</v>
          </cell>
          <cell r="M421">
            <v>59353.323965727992</v>
          </cell>
          <cell r="N421">
            <v>59353.323965727992</v>
          </cell>
          <cell r="O421">
            <v>59353.323965727992</v>
          </cell>
        </row>
        <row r="422">
          <cell r="B422" t="str">
            <v>INSURANCE @ 0.3 %                OF (2)</v>
          </cell>
          <cell r="C422">
            <v>6</v>
          </cell>
          <cell r="D422">
            <v>2197.1211600000001</v>
          </cell>
          <cell r="E422">
            <v>2197.1211600000001</v>
          </cell>
          <cell r="F422">
            <v>2197.1211600000001</v>
          </cell>
          <cell r="G422">
            <v>2197.1211600000001</v>
          </cell>
          <cell r="H422">
            <v>2197.1211600000001</v>
          </cell>
          <cell r="I422">
            <v>2197.1211600000001</v>
          </cell>
          <cell r="J422">
            <v>2197.1211600000001</v>
          </cell>
          <cell r="K422">
            <v>2197.1211600000001</v>
          </cell>
          <cell r="L422">
            <v>2197.1211600000001</v>
          </cell>
          <cell r="M422">
            <v>2197.1211600000001</v>
          </cell>
          <cell r="N422">
            <v>2197.1211600000001</v>
          </cell>
          <cell r="O422">
            <v>2197.1211600000001</v>
          </cell>
        </row>
        <row r="423">
          <cell r="B423" t="str">
            <v>CUSTOM DUTY @ 60 %            OF (1)</v>
          </cell>
          <cell r="C423">
            <v>7</v>
          </cell>
          <cell r="D423">
            <v>445149.92974295997</v>
          </cell>
          <cell r="E423">
            <v>445149.92974295997</v>
          </cell>
          <cell r="F423">
            <v>445149.92974295997</v>
          </cell>
          <cell r="G423">
            <v>445149.92974295997</v>
          </cell>
          <cell r="H423">
            <v>445149.92974295997</v>
          </cell>
          <cell r="I423">
            <v>445149.92974295997</v>
          </cell>
          <cell r="J423">
            <v>445149.92974295997</v>
          </cell>
          <cell r="K423">
            <v>445149.92974295997</v>
          </cell>
          <cell r="L423">
            <v>445149.92974295997</v>
          </cell>
          <cell r="M423">
            <v>445149.92974295997</v>
          </cell>
          <cell r="N423">
            <v>445149.92974295997</v>
          </cell>
          <cell r="O423">
            <v>445149.92974295997</v>
          </cell>
        </row>
        <row r="424">
          <cell r="B424" t="str">
            <v>C.V.T. 7.5% of (1+7+9+10+11)</v>
          </cell>
          <cell r="C424">
            <v>8</v>
          </cell>
          <cell r="D424">
            <v>107507.45803292481</v>
          </cell>
          <cell r="E424">
            <v>107507.45803292481</v>
          </cell>
          <cell r="F424">
            <v>107507.45803292481</v>
          </cell>
          <cell r="G424">
            <v>107507.45803292481</v>
          </cell>
          <cell r="H424">
            <v>107507.45803292481</v>
          </cell>
          <cell r="I424">
            <v>107507.45803292481</v>
          </cell>
          <cell r="J424">
            <v>107507.45803292481</v>
          </cell>
          <cell r="K424">
            <v>107507.45803292481</v>
          </cell>
          <cell r="L424">
            <v>107507.45803292481</v>
          </cell>
          <cell r="M424">
            <v>107507.45803292481</v>
          </cell>
          <cell r="N424">
            <v>107507.45803292481</v>
          </cell>
          <cell r="O424">
            <v>107507.45803292481</v>
          </cell>
        </row>
        <row r="425">
          <cell r="B425" t="str">
            <v>SALES TAX   @ 15 %  OF (1+7)</v>
          </cell>
          <cell r="C425">
            <v>9</v>
          </cell>
          <cell r="D425">
            <v>178059.97189718398</v>
          </cell>
          <cell r="E425">
            <v>178059.97189718398</v>
          </cell>
          <cell r="F425">
            <v>178059.97189718398</v>
          </cell>
          <cell r="G425">
            <v>178059.97189718398</v>
          </cell>
          <cell r="H425">
            <v>178059.97189718398</v>
          </cell>
          <cell r="I425">
            <v>178059.97189718398</v>
          </cell>
          <cell r="J425">
            <v>178059.97189718398</v>
          </cell>
          <cell r="K425">
            <v>178059.97189718398</v>
          </cell>
          <cell r="L425">
            <v>178059.97189718398</v>
          </cell>
          <cell r="M425">
            <v>178059.97189718398</v>
          </cell>
          <cell r="N425">
            <v>178059.97189718398</v>
          </cell>
          <cell r="O425">
            <v>178059.97189718398</v>
          </cell>
        </row>
        <row r="426">
          <cell r="B426" t="str">
            <v>INCOME TAX  @ 5 % OF (1+7+9)</v>
          </cell>
          <cell r="C426">
            <v>10</v>
          </cell>
          <cell r="D426">
            <v>68256.322560587185</v>
          </cell>
          <cell r="E426">
            <v>68256.322560587185</v>
          </cell>
          <cell r="F426">
            <v>68256.322560587185</v>
          </cell>
          <cell r="G426">
            <v>68256.322560587185</v>
          </cell>
          <cell r="H426">
            <v>68256.322560587185</v>
          </cell>
          <cell r="I426">
            <v>68256.322560587185</v>
          </cell>
          <cell r="J426">
            <v>68256.322560587185</v>
          </cell>
          <cell r="K426">
            <v>68256.322560587185</v>
          </cell>
          <cell r="L426">
            <v>68256.322560587185</v>
          </cell>
          <cell r="M426">
            <v>68256.322560587185</v>
          </cell>
          <cell r="N426">
            <v>68256.322560587185</v>
          </cell>
          <cell r="O426">
            <v>68256.322560587185</v>
          </cell>
        </row>
        <row r="427">
          <cell r="B427" t="str">
            <v>CENTRAL EXCISE DUTY     @ Rs.50</v>
          </cell>
          <cell r="C427">
            <v>11</v>
          </cell>
          <cell r="D427">
            <v>50</v>
          </cell>
          <cell r="E427">
            <v>50</v>
          </cell>
          <cell r="F427">
            <v>50</v>
          </cell>
          <cell r="G427">
            <v>50</v>
          </cell>
          <cell r="H427">
            <v>50</v>
          </cell>
          <cell r="I427">
            <v>50</v>
          </cell>
          <cell r="J427">
            <v>50</v>
          </cell>
          <cell r="K427">
            <v>50</v>
          </cell>
          <cell r="L427">
            <v>50</v>
          </cell>
          <cell r="M427">
            <v>50</v>
          </cell>
          <cell r="N427">
            <v>50</v>
          </cell>
          <cell r="O427">
            <v>50</v>
          </cell>
        </row>
        <row r="428">
          <cell r="B428" t="str">
            <v>OCTROI @ 2 % OF  (1+5+7+8+9+11)</v>
          </cell>
          <cell r="C428">
            <v>12</v>
          </cell>
          <cell r="D428">
            <v>0</v>
          </cell>
          <cell r="E428">
            <v>0</v>
          </cell>
          <cell r="F428">
            <v>0</v>
          </cell>
          <cell r="G428">
            <v>0</v>
          </cell>
          <cell r="H428">
            <v>0</v>
          </cell>
          <cell r="I428">
            <v>0</v>
          </cell>
          <cell r="J428">
            <v>0</v>
          </cell>
          <cell r="K428">
            <v>0</v>
          </cell>
          <cell r="L428">
            <v>0</v>
          </cell>
          <cell r="M428">
            <v>0</v>
          </cell>
          <cell r="N428">
            <v>0</v>
          </cell>
          <cell r="O428">
            <v>0</v>
          </cell>
        </row>
        <row r="429">
          <cell r="B429" t="str">
            <v>KMC DMI @ 0.2 OF (1+5+7+8+9+10)</v>
          </cell>
          <cell r="C429">
            <v>13</v>
          </cell>
          <cell r="D429">
            <v>3200.4871115419678</v>
          </cell>
          <cell r="E429">
            <v>3200.4871115419678</v>
          </cell>
          <cell r="F429">
            <v>3200.4871115419678</v>
          </cell>
          <cell r="G429">
            <v>3200.4871115419678</v>
          </cell>
          <cell r="H429">
            <v>3200.4871115419678</v>
          </cell>
          <cell r="I429">
            <v>3200.4871115419678</v>
          </cell>
          <cell r="J429">
            <v>3200.4871115419678</v>
          </cell>
          <cell r="K429">
            <v>3200.4871115419678</v>
          </cell>
          <cell r="L429">
            <v>3200.4871115419678</v>
          </cell>
          <cell r="M429">
            <v>3200.4871115419678</v>
          </cell>
          <cell r="N429">
            <v>3200.4871115419678</v>
          </cell>
          <cell r="O429">
            <v>3200.4871115419678</v>
          </cell>
        </row>
        <row r="430">
          <cell r="B430" t="str">
            <v>WHARFAGE @ Rs.314 per cubic meter</v>
          </cell>
          <cell r="C430">
            <v>14</v>
          </cell>
          <cell r="D430">
            <v>4396</v>
          </cell>
          <cell r="E430">
            <v>4396</v>
          </cell>
          <cell r="F430">
            <v>4396</v>
          </cell>
          <cell r="G430">
            <v>4396</v>
          </cell>
          <cell r="H430">
            <v>4396</v>
          </cell>
          <cell r="I430">
            <v>4396</v>
          </cell>
          <cell r="J430">
            <v>4396</v>
          </cell>
          <cell r="K430">
            <v>4396</v>
          </cell>
          <cell r="L430">
            <v>4396</v>
          </cell>
          <cell r="M430">
            <v>4396</v>
          </cell>
          <cell r="N430">
            <v>4396</v>
          </cell>
          <cell r="O430">
            <v>4396</v>
          </cell>
        </row>
        <row r="431">
          <cell r="B431" t="str">
            <v>BONDING FEE @ 0 %               OF (1)</v>
          </cell>
          <cell r="C431">
            <v>15</v>
          </cell>
          <cell r="D431">
            <v>0</v>
          </cell>
          <cell r="E431">
            <v>0</v>
          </cell>
          <cell r="F431">
            <v>0</v>
          </cell>
          <cell r="G431">
            <v>0</v>
          </cell>
          <cell r="H431">
            <v>0</v>
          </cell>
          <cell r="I431">
            <v>0</v>
          </cell>
          <cell r="J431">
            <v>0</v>
          </cell>
          <cell r="K431">
            <v>0</v>
          </cell>
          <cell r="L431">
            <v>0</v>
          </cell>
          <cell r="M431">
            <v>0</v>
          </cell>
          <cell r="N431">
            <v>0</v>
          </cell>
          <cell r="O431">
            <v>0</v>
          </cell>
        </row>
        <row r="432">
          <cell r="B432" t="str">
            <v>STAMP DUTY CHARGE    @ Rs. 225</v>
          </cell>
          <cell r="C432">
            <v>16</v>
          </cell>
          <cell r="D432">
            <v>225</v>
          </cell>
          <cell r="E432">
            <v>225</v>
          </cell>
          <cell r="F432">
            <v>225</v>
          </cell>
          <cell r="G432">
            <v>225</v>
          </cell>
          <cell r="H432">
            <v>225</v>
          </cell>
          <cell r="I432">
            <v>225</v>
          </cell>
          <cell r="J432">
            <v>225</v>
          </cell>
          <cell r="K432">
            <v>225</v>
          </cell>
          <cell r="L432">
            <v>225</v>
          </cell>
          <cell r="M432">
            <v>225</v>
          </cell>
          <cell r="N432">
            <v>225</v>
          </cell>
          <cell r="O432">
            <v>225</v>
          </cell>
        </row>
        <row r="433">
          <cell r="B433" t="str">
            <v>CLEARING  CHARGES      @ Rs. 750</v>
          </cell>
          <cell r="C433">
            <v>17</v>
          </cell>
          <cell r="D433">
            <v>750</v>
          </cell>
          <cell r="E433">
            <v>750</v>
          </cell>
          <cell r="F433">
            <v>750</v>
          </cell>
          <cell r="G433">
            <v>750</v>
          </cell>
          <cell r="H433">
            <v>750</v>
          </cell>
          <cell r="I433">
            <v>750</v>
          </cell>
          <cell r="J433">
            <v>750</v>
          </cell>
          <cell r="K433">
            <v>750</v>
          </cell>
          <cell r="L433">
            <v>750</v>
          </cell>
          <cell r="M433">
            <v>750</v>
          </cell>
          <cell r="N433">
            <v>750</v>
          </cell>
          <cell r="O433">
            <v>750</v>
          </cell>
        </row>
        <row r="434">
          <cell r="B434" t="str">
            <v>OTHER CLEARING CHARGES @ Rs.200</v>
          </cell>
          <cell r="C434">
            <v>18</v>
          </cell>
          <cell r="D434">
            <v>200</v>
          </cell>
          <cell r="E434">
            <v>200</v>
          </cell>
          <cell r="F434">
            <v>200</v>
          </cell>
          <cell r="G434">
            <v>200</v>
          </cell>
          <cell r="H434">
            <v>200</v>
          </cell>
          <cell r="I434">
            <v>200</v>
          </cell>
          <cell r="J434">
            <v>200</v>
          </cell>
          <cell r="K434">
            <v>200</v>
          </cell>
          <cell r="L434">
            <v>200</v>
          </cell>
          <cell r="M434">
            <v>200</v>
          </cell>
          <cell r="N434">
            <v>200</v>
          </cell>
          <cell r="O434">
            <v>200</v>
          </cell>
        </row>
        <row r="435">
          <cell r="B435" t="str">
            <v>DELIEVERY ORDER CHARGES @ Rs.600</v>
          </cell>
          <cell r="C435">
            <v>19</v>
          </cell>
          <cell r="D435">
            <v>600</v>
          </cell>
          <cell r="E435">
            <v>600</v>
          </cell>
          <cell r="F435">
            <v>600</v>
          </cell>
          <cell r="G435">
            <v>600</v>
          </cell>
          <cell r="H435">
            <v>600</v>
          </cell>
          <cell r="I435">
            <v>600</v>
          </cell>
          <cell r="J435">
            <v>600</v>
          </cell>
          <cell r="K435">
            <v>600</v>
          </cell>
          <cell r="L435">
            <v>600</v>
          </cell>
          <cell r="M435">
            <v>600</v>
          </cell>
          <cell r="N435">
            <v>600</v>
          </cell>
          <cell r="O435">
            <v>600</v>
          </cell>
        </row>
        <row r="436">
          <cell r="B436" t="str">
            <v>DEMURRAGE</v>
          </cell>
          <cell r="C436">
            <v>20</v>
          </cell>
          <cell r="D436">
            <v>0</v>
          </cell>
          <cell r="E436">
            <v>0</v>
          </cell>
          <cell r="F436">
            <v>0</v>
          </cell>
          <cell r="G436">
            <v>0</v>
          </cell>
          <cell r="H436">
            <v>0</v>
          </cell>
          <cell r="I436">
            <v>0</v>
          </cell>
          <cell r="J436">
            <v>0</v>
          </cell>
          <cell r="K436">
            <v>0</v>
          </cell>
          <cell r="L436">
            <v>0</v>
          </cell>
          <cell r="M436">
            <v>0</v>
          </cell>
          <cell r="N436">
            <v>0</v>
          </cell>
          <cell r="O436">
            <v>0</v>
          </cell>
        </row>
        <row r="437">
          <cell r="B437" t="str">
            <v>SHIFTING CHARGES          @ Rs. 500</v>
          </cell>
          <cell r="C437">
            <v>21</v>
          </cell>
          <cell r="D437">
            <v>500</v>
          </cell>
          <cell r="E437">
            <v>500</v>
          </cell>
          <cell r="F437">
            <v>500</v>
          </cell>
          <cell r="G437">
            <v>500</v>
          </cell>
          <cell r="H437">
            <v>500</v>
          </cell>
          <cell r="I437">
            <v>500</v>
          </cell>
          <cell r="J437">
            <v>500</v>
          </cell>
          <cell r="K437">
            <v>500</v>
          </cell>
          <cell r="L437">
            <v>500</v>
          </cell>
          <cell r="M437">
            <v>500</v>
          </cell>
          <cell r="N437">
            <v>500</v>
          </cell>
          <cell r="O437">
            <v>500</v>
          </cell>
        </row>
        <row r="438">
          <cell r="B438" t="str">
            <v>Total Landed Cost excluding presumptive tax</v>
          </cell>
          <cell r="C438" t="str">
            <v>A</v>
          </cell>
          <cell r="D438">
            <v>1362728.2166331548</v>
          </cell>
          <cell r="E438">
            <v>1362728.2166331548</v>
          </cell>
          <cell r="F438">
            <v>1362728.2166331548</v>
          </cell>
          <cell r="G438">
            <v>1362728.2166331548</v>
          </cell>
          <cell r="H438">
            <v>1362728.2166331548</v>
          </cell>
          <cell r="I438">
            <v>1362728.2166331548</v>
          </cell>
          <cell r="J438">
            <v>1362728.2166331548</v>
          </cell>
          <cell r="K438">
            <v>1362728.2166331548</v>
          </cell>
          <cell r="L438">
            <v>1362728.2166331548</v>
          </cell>
          <cell r="M438">
            <v>1362728.2166331548</v>
          </cell>
          <cell r="N438">
            <v>1362728.2166331548</v>
          </cell>
          <cell r="O438">
            <v>1362728.2166331548</v>
          </cell>
        </row>
        <row r="439">
          <cell r="D439">
            <v>1.8607005950911986</v>
          </cell>
          <cell r="E439">
            <v>1.8607005950911986</v>
          </cell>
          <cell r="F439">
            <v>1.8607005950911986</v>
          </cell>
          <cell r="G439">
            <v>1.8607005950911986</v>
          </cell>
          <cell r="H439">
            <v>1.8607005950911986</v>
          </cell>
          <cell r="I439">
            <v>1.8607005950911986</v>
          </cell>
          <cell r="J439">
            <v>1.8607005950911986</v>
          </cell>
          <cell r="K439">
            <v>1.8607005950911986</v>
          </cell>
          <cell r="L439">
            <v>1.8607005950911986</v>
          </cell>
          <cell r="M439">
            <v>1.8607005950911986</v>
          </cell>
          <cell r="N439">
            <v>1.8607005950911986</v>
          </cell>
          <cell r="O439">
            <v>1.8607005950911986</v>
          </cell>
        </row>
        <row r="441">
          <cell r="B441" t="str">
            <v>Presumptive tax</v>
          </cell>
          <cell r="D441">
            <v>68256.322560587185</v>
          </cell>
          <cell r="E441">
            <v>68256.322560587185</v>
          </cell>
          <cell r="F441">
            <v>68256.322560587185</v>
          </cell>
          <cell r="G441">
            <v>68256.322560587185</v>
          </cell>
          <cell r="H441">
            <v>68256.322560587185</v>
          </cell>
          <cell r="I441">
            <v>68256.322560587185</v>
          </cell>
          <cell r="J441">
            <v>68256.322560587185</v>
          </cell>
          <cell r="K441">
            <v>68256.322560587185</v>
          </cell>
          <cell r="L441">
            <v>68256.322560587185</v>
          </cell>
          <cell r="M441">
            <v>68256.322560587185</v>
          </cell>
          <cell r="N441">
            <v>68256.322560587185</v>
          </cell>
          <cell r="O441">
            <v>68256.322560587185</v>
          </cell>
        </row>
        <row r="442">
          <cell r="B442" t="str">
            <v>Tax U/S 50 (4) @ 3.5%</v>
          </cell>
          <cell r="D442">
            <v>0</v>
          </cell>
          <cell r="E442">
            <v>0</v>
          </cell>
          <cell r="F442">
            <v>0</v>
          </cell>
          <cell r="G442">
            <v>0</v>
          </cell>
          <cell r="H442">
            <v>0</v>
          </cell>
          <cell r="I442">
            <v>0</v>
          </cell>
          <cell r="J442">
            <v>0</v>
          </cell>
          <cell r="K442">
            <v>0</v>
          </cell>
          <cell r="L442">
            <v>0</v>
          </cell>
          <cell r="M442">
            <v>0</v>
          </cell>
          <cell r="N442">
            <v>0</v>
          </cell>
          <cell r="O442">
            <v>0</v>
          </cell>
        </row>
        <row r="443">
          <cell r="D443">
            <v>68256.322560587185</v>
          </cell>
          <cell r="E443">
            <v>68256.322560587185</v>
          </cell>
          <cell r="F443">
            <v>68256.322560587185</v>
          </cell>
          <cell r="G443">
            <v>68256.322560587185</v>
          </cell>
          <cell r="H443">
            <v>68256.322560587185</v>
          </cell>
          <cell r="I443">
            <v>68256.322560587185</v>
          </cell>
          <cell r="J443">
            <v>68256.322560587185</v>
          </cell>
          <cell r="K443">
            <v>68256.322560587185</v>
          </cell>
          <cell r="L443">
            <v>68256.322560587185</v>
          </cell>
          <cell r="M443">
            <v>68256.322560587185</v>
          </cell>
          <cell r="N443">
            <v>68256.322560587185</v>
          </cell>
          <cell r="O443">
            <v>68256.322560587185</v>
          </cell>
        </row>
        <row r="446">
          <cell r="B446" t="str">
            <v>Existing selling price</v>
          </cell>
        </row>
        <row r="447">
          <cell r="B447" t="str">
            <v>Landed cost</v>
          </cell>
          <cell r="D447">
            <v>1362728.2166331548</v>
          </cell>
          <cell r="E447">
            <v>1362728.2166331548</v>
          </cell>
          <cell r="F447">
            <v>1362728.2166331548</v>
          </cell>
          <cell r="G447">
            <v>1362728.2166331548</v>
          </cell>
          <cell r="H447">
            <v>1362728.2166331548</v>
          </cell>
          <cell r="I447">
            <v>1362728.2166331548</v>
          </cell>
          <cell r="J447">
            <v>1362728.2166331548</v>
          </cell>
          <cell r="K447">
            <v>1362728.2166331548</v>
          </cell>
          <cell r="L447">
            <v>1362728.2166331548</v>
          </cell>
          <cell r="M447">
            <v>1362728.2166331548</v>
          </cell>
          <cell r="N447">
            <v>1362728.2166331548</v>
          </cell>
          <cell r="O447">
            <v>1362728.2166331548</v>
          </cell>
        </row>
        <row r="448">
          <cell r="B448" t="str">
            <v>Distributor Mark-up.</v>
          </cell>
          <cell r="D448">
            <v>60000</v>
          </cell>
          <cell r="E448">
            <v>60000</v>
          </cell>
          <cell r="F448">
            <v>60000</v>
          </cell>
          <cell r="G448">
            <v>60000</v>
          </cell>
          <cell r="H448">
            <v>60000</v>
          </cell>
          <cell r="I448">
            <v>60000</v>
          </cell>
          <cell r="J448">
            <v>60000</v>
          </cell>
          <cell r="K448">
            <v>60000</v>
          </cell>
          <cell r="L448">
            <v>60000</v>
          </cell>
          <cell r="M448">
            <v>60000</v>
          </cell>
          <cell r="N448">
            <v>60000</v>
          </cell>
          <cell r="O448">
            <v>60000</v>
          </cell>
        </row>
        <row r="449">
          <cell r="B449" t="str">
            <v>Income  Tax 3.5%</v>
          </cell>
          <cell r="D449">
            <v>0</v>
          </cell>
          <cell r="E449">
            <v>0</v>
          </cell>
          <cell r="F449">
            <v>0</v>
          </cell>
          <cell r="G449">
            <v>0</v>
          </cell>
          <cell r="H449">
            <v>0</v>
          </cell>
          <cell r="I449">
            <v>0</v>
          </cell>
          <cell r="J449">
            <v>0</v>
          </cell>
          <cell r="K449">
            <v>0</v>
          </cell>
          <cell r="L449">
            <v>0</v>
          </cell>
          <cell r="M449">
            <v>0</v>
          </cell>
          <cell r="N449">
            <v>0</v>
          </cell>
          <cell r="O449">
            <v>0</v>
          </cell>
        </row>
        <row r="450">
          <cell r="B450" t="str">
            <v>Dealer commission</v>
          </cell>
          <cell r="D450">
            <v>30000</v>
          </cell>
          <cell r="E450">
            <v>30000</v>
          </cell>
          <cell r="F450">
            <v>30000</v>
          </cell>
          <cell r="G450">
            <v>30000</v>
          </cell>
          <cell r="H450">
            <v>30000</v>
          </cell>
          <cell r="I450">
            <v>30000</v>
          </cell>
          <cell r="J450">
            <v>30000</v>
          </cell>
          <cell r="K450">
            <v>30000</v>
          </cell>
          <cell r="L450">
            <v>30000</v>
          </cell>
          <cell r="M450">
            <v>30000</v>
          </cell>
          <cell r="N450">
            <v>30000</v>
          </cell>
          <cell r="O450">
            <v>30000</v>
          </cell>
        </row>
        <row r="451">
          <cell r="D451">
            <v>1452728.2166331548</v>
          </cell>
          <cell r="E451">
            <v>1452728.2166331548</v>
          </cell>
          <cell r="F451">
            <v>1452728.2166331548</v>
          </cell>
          <cell r="G451">
            <v>1452728.2166331548</v>
          </cell>
          <cell r="H451">
            <v>1452728.2166331548</v>
          </cell>
          <cell r="I451">
            <v>1452728.2166331548</v>
          </cell>
          <cell r="J451">
            <v>1452728.2166331548</v>
          </cell>
          <cell r="K451">
            <v>1452728.2166331548</v>
          </cell>
          <cell r="L451">
            <v>1452728.2166331548</v>
          </cell>
          <cell r="M451">
            <v>1452728.2166331548</v>
          </cell>
          <cell r="N451">
            <v>1452728.2166331548</v>
          </cell>
          <cell r="O451">
            <v>1452728.2166331548</v>
          </cell>
        </row>
        <row r="452">
          <cell r="B452" t="str">
            <v>Sales tax</v>
          </cell>
          <cell r="D452">
            <v>217909.2324949732</v>
          </cell>
          <cell r="E452">
            <v>217909.2324949732</v>
          </cell>
          <cell r="F452">
            <v>217909.2324949732</v>
          </cell>
          <cell r="G452">
            <v>217909.2324949732</v>
          </cell>
          <cell r="H452">
            <v>217909.2324949732</v>
          </cell>
          <cell r="I452">
            <v>217909.2324949732</v>
          </cell>
          <cell r="J452">
            <v>217909.2324949732</v>
          </cell>
          <cell r="K452">
            <v>217909.2324949732</v>
          </cell>
          <cell r="L452">
            <v>217909.2324949732</v>
          </cell>
          <cell r="M452">
            <v>217909.2324949732</v>
          </cell>
          <cell r="N452">
            <v>217909.2324949732</v>
          </cell>
          <cell r="O452">
            <v>217909.2324949732</v>
          </cell>
        </row>
        <row r="453">
          <cell r="B453" t="str">
            <v>Selling price taken in budget</v>
          </cell>
          <cell r="D453">
            <v>1670637.4491281279</v>
          </cell>
          <cell r="E453">
            <v>1670637.4491281279</v>
          </cell>
          <cell r="F453">
            <v>1670637.4491281279</v>
          </cell>
          <cell r="G453">
            <v>1670637.4491281279</v>
          </cell>
          <cell r="H453">
            <v>1670637.4491281279</v>
          </cell>
          <cell r="I453">
            <v>1670637.4491281279</v>
          </cell>
          <cell r="J453">
            <v>1670637.4491281279</v>
          </cell>
          <cell r="K453">
            <v>1670637.4491281279</v>
          </cell>
          <cell r="L453">
            <v>1670637.4491281279</v>
          </cell>
          <cell r="M453">
            <v>1670637.4491281279</v>
          </cell>
          <cell r="N453">
            <v>1670637.4491281279</v>
          </cell>
          <cell r="O453">
            <v>1670637.4491281279</v>
          </cell>
        </row>
        <row r="454">
          <cell r="B454" t="str">
            <v>Selling price as per sales price list</v>
          </cell>
          <cell r="D454">
            <v>1810000</v>
          </cell>
          <cell r="E454">
            <v>1810000</v>
          </cell>
          <cell r="F454">
            <v>1810000</v>
          </cell>
          <cell r="G454">
            <v>1810000</v>
          </cell>
          <cell r="H454">
            <v>1810000</v>
          </cell>
          <cell r="I454">
            <v>1810000</v>
          </cell>
          <cell r="J454">
            <v>1810000</v>
          </cell>
          <cell r="K454">
            <v>1810000</v>
          </cell>
          <cell r="L454">
            <v>1810000</v>
          </cell>
          <cell r="M454">
            <v>1810000</v>
          </cell>
          <cell r="N454">
            <v>1810000</v>
          </cell>
          <cell r="O454">
            <v>1810000</v>
          </cell>
        </row>
        <row r="456">
          <cell r="B456" t="str">
            <v>Units sold</v>
          </cell>
          <cell r="D456">
            <v>10</v>
          </cell>
          <cell r="E456">
            <v>10</v>
          </cell>
          <cell r="F456">
            <v>10</v>
          </cell>
          <cell r="G456">
            <v>10</v>
          </cell>
          <cell r="H456">
            <v>10</v>
          </cell>
          <cell r="I456">
            <v>10</v>
          </cell>
          <cell r="J456">
            <v>10</v>
          </cell>
          <cell r="K456">
            <v>10</v>
          </cell>
          <cell r="L456">
            <v>10</v>
          </cell>
          <cell r="M456">
            <v>10</v>
          </cell>
          <cell r="N456">
            <v>10</v>
          </cell>
          <cell r="O456">
            <v>10</v>
          </cell>
        </row>
        <row r="457">
          <cell r="D457">
            <v>36618.686000000002</v>
          </cell>
          <cell r="E457">
            <v>36618.686000000002</v>
          </cell>
          <cell r="F457">
            <v>36618.686000000002</v>
          </cell>
          <cell r="G457">
            <v>36618.686000000002</v>
          </cell>
          <cell r="H457">
            <v>36618.686000000002</v>
          </cell>
          <cell r="I457">
            <v>36618.686000000002</v>
          </cell>
          <cell r="J457">
            <v>36618.686000000002</v>
          </cell>
          <cell r="K457">
            <v>36618.686000000002</v>
          </cell>
          <cell r="L457">
            <v>36618.686000000002</v>
          </cell>
          <cell r="M457">
            <v>36618.686000000002</v>
          </cell>
          <cell r="N457">
            <v>36618.686000000002</v>
          </cell>
          <cell r="O457">
            <v>36618.686000000002</v>
          </cell>
          <cell r="P457">
            <v>439424.2319999999</v>
          </cell>
        </row>
        <row r="458">
          <cell r="B458" t="str">
            <v xml:space="preserve">Working </v>
          </cell>
        </row>
        <row r="459">
          <cell r="B459" t="str">
            <v xml:space="preserve">Sales </v>
          </cell>
          <cell r="D459">
            <v>16706374.491281278</v>
          </cell>
          <cell r="E459">
            <v>16706374.491281278</v>
          </cell>
          <cell r="F459">
            <v>16706374.491281278</v>
          </cell>
          <cell r="G459">
            <v>16706374.491281278</v>
          </cell>
          <cell r="H459">
            <v>16706374.491281278</v>
          </cell>
          <cell r="I459">
            <v>16706374.491281278</v>
          </cell>
          <cell r="J459">
            <v>16706374.491281278</v>
          </cell>
          <cell r="K459">
            <v>16706374.491281278</v>
          </cell>
          <cell r="L459">
            <v>16706374.491281278</v>
          </cell>
          <cell r="M459">
            <v>16706374.491281278</v>
          </cell>
          <cell r="N459">
            <v>16706374.491281278</v>
          </cell>
          <cell r="O459">
            <v>16706374.491281278</v>
          </cell>
        </row>
        <row r="460">
          <cell r="B460" t="str">
            <v>Sales tax</v>
          </cell>
          <cell r="D460">
            <v>217909.2324949732</v>
          </cell>
          <cell r="E460">
            <v>217909.2324949732</v>
          </cell>
          <cell r="F460">
            <v>217909.2324949732</v>
          </cell>
          <cell r="G460">
            <v>217909.2324949732</v>
          </cell>
          <cell r="H460">
            <v>217909.2324949732</v>
          </cell>
          <cell r="I460">
            <v>217909.2324949732</v>
          </cell>
          <cell r="J460">
            <v>217909.2324949732</v>
          </cell>
          <cell r="K460">
            <v>217909.2324949732</v>
          </cell>
          <cell r="L460">
            <v>217909.2324949732</v>
          </cell>
          <cell r="M460">
            <v>217909.2324949732</v>
          </cell>
          <cell r="N460">
            <v>217909.2324949732</v>
          </cell>
          <cell r="O460">
            <v>217909.2324949732</v>
          </cell>
        </row>
        <row r="461">
          <cell r="B461" t="str">
            <v>Cost of Sales - Perunit</v>
          </cell>
          <cell r="D461">
            <v>1294471.8940725676</v>
          </cell>
          <cell r="E461">
            <v>1294471.8940725676</v>
          </cell>
          <cell r="F461">
            <v>1294471.8940725676</v>
          </cell>
          <cell r="G461">
            <v>1294471.8940725676</v>
          </cell>
          <cell r="H461">
            <v>1294471.8940725676</v>
          </cell>
          <cell r="I461">
            <v>1294471.8940725676</v>
          </cell>
          <cell r="J461">
            <v>1294471.8940725676</v>
          </cell>
          <cell r="K461">
            <v>1294471.8940725676</v>
          </cell>
          <cell r="L461">
            <v>1294471.8940725676</v>
          </cell>
          <cell r="M461">
            <v>1294471.8940725676</v>
          </cell>
          <cell r="N461">
            <v>1294471.8940725676</v>
          </cell>
          <cell r="O461">
            <v>1294471.8940725676</v>
          </cell>
        </row>
        <row r="462">
          <cell r="B462" t="str">
            <v>Cost of Sales - Total</v>
          </cell>
          <cell r="D462">
            <v>12944718.940725677</v>
          </cell>
          <cell r="E462">
            <v>12944718.940725677</v>
          </cell>
          <cell r="F462">
            <v>12944718.940725677</v>
          </cell>
          <cell r="G462">
            <v>12944718.940725677</v>
          </cell>
          <cell r="H462">
            <v>12944718.940725677</v>
          </cell>
          <cell r="I462">
            <v>12944718.940725677</v>
          </cell>
          <cell r="J462">
            <v>12944718.940725677</v>
          </cell>
          <cell r="K462">
            <v>12944718.940725677</v>
          </cell>
          <cell r="L462">
            <v>12944718.940725677</v>
          </cell>
          <cell r="M462">
            <v>12944718.940725677</v>
          </cell>
          <cell r="N462">
            <v>12944718.940725677</v>
          </cell>
          <cell r="O462">
            <v>12944718.940725677</v>
          </cell>
        </row>
        <row r="463">
          <cell r="B463" t="str">
            <v>Presumptive Tax - Per unit</v>
          </cell>
          <cell r="D463">
            <v>68256.322560587185</v>
          </cell>
          <cell r="E463">
            <v>68256.322560587185</v>
          </cell>
          <cell r="F463">
            <v>68256.322560587185</v>
          </cell>
          <cell r="G463">
            <v>68256.322560587185</v>
          </cell>
          <cell r="H463">
            <v>68256.322560587185</v>
          </cell>
          <cell r="I463">
            <v>68256.322560587185</v>
          </cell>
          <cell r="J463">
            <v>68256.322560587185</v>
          </cell>
          <cell r="K463">
            <v>68256.322560587185</v>
          </cell>
          <cell r="L463">
            <v>68256.322560587185</v>
          </cell>
          <cell r="M463">
            <v>68256.322560587185</v>
          </cell>
          <cell r="N463">
            <v>68256.322560587185</v>
          </cell>
          <cell r="O463">
            <v>68256.322560587185</v>
          </cell>
        </row>
        <row r="464">
          <cell r="B464" t="str">
            <v>Presumptive Tax - Total</v>
          </cell>
          <cell r="D464">
            <v>682563.22560587188</v>
          </cell>
          <cell r="E464">
            <v>682563.22560587188</v>
          </cell>
          <cell r="F464">
            <v>682563.22560587188</v>
          </cell>
          <cell r="G464">
            <v>682563.22560587188</v>
          </cell>
          <cell r="H464">
            <v>682563.22560587188</v>
          </cell>
          <cell r="I464">
            <v>682563.22560587188</v>
          </cell>
          <cell r="J464">
            <v>682563.22560587188</v>
          </cell>
          <cell r="K464">
            <v>682563.22560587188</v>
          </cell>
          <cell r="L464">
            <v>682563.22560587188</v>
          </cell>
          <cell r="M464">
            <v>682563.22560587188</v>
          </cell>
          <cell r="N464">
            <v>682563.22560587188</v>
          </cell>
          <cell r="O464">
            <v>682563.22560587188</v>
          </cell>
        </row>
        <row r="467">
          <cell r="B467" t="str">
            <v>Coaster</v>
          </cell>
          <cell r="D467">
            <v>548</v>
          </cell>
          <cell r="E467">
            <v>579</v>
          </cell>
          <cell r="F467">
            <v>610</v>
          </cell>
          <cell r="G467">
            <v>641</v>
          </cell>
          <cell r="H467">
            <v>672</v>
          </cell>
          <cell r="I467">
            <v>703</v>
          </cell>
          <cell r="J467">
            <v>734</v>
          </cell>
          <cell r="K467">
            <v>765</v>
          </cell>
          <cell r="L467">
            <v>796</v>
          </cell>
          <cell r="M467">
            <v>827</v>
          </cell>
          <cell r="N467">
            <v>858</v>
          </cell>
          <cell r="O467">
            <v>889</v>
          </cell>
        </row>
        <row r="469">
          <cell r="B469" t="str">
            <v>Document Retirement i.e. C &amp; F</v>
          </cell>
          <cell r="D469">
            <v>0.52</v>
          </cell>
          <cell r="E469">
            <v>0.52</v>
          </cell>
          <cell r="F469">
            <v>0.52</v>
          </cell>
          <cell r="G469">
            <v>0.52</v>
          </cell>
          <cell r="H469">
            <v>0.52</v>
          </cell>
          <cell r="I469">
            <v>0.52</v>
          </cell>
          <cell r="J469">
            <v>0.52</v>
          </cell>
          <cell r="K469">
            <v>0.52</v>
          </cell>
          <cell r="L469">
            <v>0.52</v>
          </cell>
          <cell r="M469">
            <v>0.52</v>
          </cell>
          <cell r="N469">
            <v>0.52</v>
          </cell>
          <cell r="O469">
            <v>0.52</v>
          </cell>
        </row>
        <row r="470">
          <cell r="B470" t="str">
            <v>Duty / Sales tax / Octroi / DMI / Tax etc.</v>
          </cell>
          <cell r="D470">
            <v>0.52</v>
          </cell>
          <cell r="E470">
            <v>0.52</v>
          </cell>
          <cell r="F470">
            <v>0.52</v>
          </cell>
          <cell r="G470">
            <v>0.52</v>
          </cell>
          <cell r="H470">
            <v>0.52</v>
          </cell>
          <cell r="I470">
            <v>0.52</v>
          </cell>
          <cell r="J470">
            <v>0.52</v>
          </cell>
          <cell r="K470">
            <v>0.52</v>
          </cell>
          <cell r="L470">
            <v>0.52</v>
          </cell>
          <cell r="M470">
            <v>0.52</v>
          </cell>
          <cell r="N470">
            <v>0.52</v>
          </cell>
          <cell r="O470">
            <v>0.52</v>
          </cell>
        </row>
        <row r="471">
          <cell r="B471" t="str">
            <v>QUANTITY</v>
          </cell>
          <cell r="D471">
            <v>1</v>
          </cell>
          <cell r="E471">
            <v>1</v>
          </cell>
          <cell r="F471">
            <v>1</v>
          </cell>
          <cell r="G471">
            <v>1</v>
          </cell>
          <cell r="H471">
            <v>1</v>
          </cell>
          <cell r="I471">
            <v>1</v>
          </cell>
          <cell r="J471">
            <v>1</v>
          </cell>
          <cell r="K471">
            <v>1</v>
          </cell>
          <cell r="L471">
            <v>1</v>
          </cell>
          <cell r="M471">
            <v>1</v>
          </cell>
          <cell r="N471">
            <v>1</v>
          </cell>
          <cell r="O471">
            <v>1</v>
          </cell>
        </row>
        <row r="472">
          <cell r="B472" t="str">
            <v>C &amp; F</v>
          </cell>
          <cell r="C472" t="str">
            <v>¥</v>
          </cell>
          <cell r="D472">
            <v>3421100</v>
          </cell>
          <cell r="E472">
            <v>3421100</v>
          </cell>
          <cell r="F472">
            <v>3421100</v>
          </cell>
          <cell r="G472">
            <v>3421100</v>
          </cell>
          <cell r="H472">
            <v>3421100</v>
          </cell>
          <cell r="I472">
            <v>3421100</v>
          </cell>
          <cell r="J472">
            <v>3421100</v>
          </cell>
          <cell r="K472">
            <v>3421100</v>
          </cell>
          <cell r="L472">
            <v>3421100</v>
          </cell>
          <cell r="M472">
            <v>3421100</v>
          </cell>
          <cell r="N472">
            <v>3421100</v>
          </cell>
          <cell r="O472">
            <v>3421100</v>
          </cell>
        </row>
        <row r="473">
          <cell r="B473" t="str">
            <v>F.O.B. VALUE - ITP</v>
          </cell>
          <cell r="C473" t="str">
            <v>¥</v>
          </cell>
          <cell r="D473">
            <v>3421100</v>
          </cell>
          <cell r="E473">
            <v>3421100</v>
          </cell>
          <cell r="F473">
            <v>3421100</v>
          </cell>
          <cell r="G473">
            <v>3421100</v>
          </cell>
          <cell r="H473">
            <v>3421100</v>
          </cell>
          <cell r="I473">
            <v>3421100</v>
          </cell>
          <cell r="J473">
            <v>3421100</v>
          </cell>
          <cell r="K473">
            <v>3421100</v>
          </cell>
          <cell r="L473">
            <v>3421100</v>
          </cell>
          <cell r="M473">
            <v>3421100</v>
          </cell>
          <cell r="N473">
            <v>3421100</v>
          </cell>
          <cell r="O473">
            <v>3421100</v>
          </cell>
        </row>
        <row r="474">
          <cell r="B474" t="str">
            <v>OPTIONS</v>
          </cell>
          <cell r="C474" t="str">
            <v>¥</v>
          </cell>
          <cell r="D474">
            <v>0</v>
          </cell>
          <cell r="E474">
            <v>0</v>
          </cell>
          <cell r="F474">
            <v>0</v>
          </cell>
          <cell r="G474">
            <v>0</v>
          </cell>
          <cell r="H474">
            <v>0</v>
          </cell>
          <cell r="I474">
            <v>0</v>
          </cell>
          <cell r="J474">
            <v>0</v>
          </cell>
          <cell r="K474">
            <v>0</v>
          </cell>
          <cell r="L474">
            <v>0</v>
          </cell>
          <cell r="M474">
            <v>0</v>
          </cell>
          <cell r="N474">
            <v>0</v>
          </cell>
          <cell r="O474">
            <v>0</v>
          </cell>
        </row>
        <row r="475">
          <cell r="B475" t="str">
            <v>COMMISSION  (FIXED)</v>
          </cell>
          <cell r="C475" t="str">
            <v>¥</v>
          </cell>
          <cell r="D475">
            <v>0</v>
          </cell>
          <cell r="E475">
            <v>0</v>
          </cell>
          <cell r="F475">
            <v>0</v>
          </cell>
          <cell r="G475">
            <v>0</v>
          </cell>
          <cell r="H475">
            <v>0</v>
          </cell>
          <cell r="I475">
            <v>0</v>
          </cell>
          <cell r="J475">
            <v>0</v>
          </cell>
          <cell r="K475">
            <v>0</v>
          </cell>
          <cell r="L475">
            <v>0</v>
          </cell>
          <cell r="M475">
            <v>0</v>
          </cell>
          <cell r="N475">
            <v>0</v>
          </cell>
          <cell r="O475">
            <v>0</v>
          </cell>
        </row>
        <row r="476">
          <cell r="B476" t="str">
            <v>ESTIMATED YEN</v>
          </cell>
          <cell r="C476" t="str">
            <v>¥</v>
          </cell>
        </row>
        <row r="477">
          <cell r="B477" t="str">
            <v>LOADING FOR ADVERTISING/WARRANTY</v>
          </cell>
          <cell r="C477" t="str">
            <v>¥</v>
          </cell>
          <cell r="D477">
            <v>0</v>
          </cell>
          <cell r="E477">
            <v>0</v>
          </cell>
          <cell r="F477">
            <v>0</v>
          </cell>
          <cell r="G477">
            <v>0</v>
          </cell>
          <cell r="H477">
            <v>0</v>
          </cell>
          <cell r="I477">
            <v>0</v>
          </cell>
          <cell r="J477">
            <v>0</v>
          </cell>
          <cell r="K477">
            <v>0</v>
          </cell>
          <cell r="L477">
            <v>0</v>
          </cell>
          <cell r="M477">
            <v>0</v>
          </cell>
          <cell r="N477">
            <v>0</v>
          </cell>
          <cell r="O477">
            <v>0</v>
          </cell>
        </row>
        <row r="478">
          <cell r="B478" t="str">
            <v>SUB - TOTAL</v>
          </cell>
          <cell r="C478" t="str">
            <v>¥</v>
          </cell>
          <cell r="D478">
            <v>3421100</v>
          </cell>
          <cell r="E478">
            <v>3421100</v>
          </cell>
          <cell r="F478">
            <v>3421100</v>
          </cell>
          <cell r="G478">
            <v>3421100</v>
          </cell>
          <cell r="H478">
            <v>3421100</v>
          </cell>
          <cell r="I478">
            <v>3421100</v>
          </cell>
          <cell r="J478">
            <v>3421100</v>
          </cell>
          <cell r="K478">
            <v>3421100</v>
          </cell>
          <cell r="L478">
            <v>3421100</v>
          </cell>
          <cell r="M478">
            <v>3421100</v>
          </cell>
          <cell r="N478">
            <v>3421100</v>
          </cell>
          <cell r="O478">
            <v>3421100</v>
          </cell>
        </row>
        <row r="479">
          <cell r="B479" t="str">
            <v>SUB - TOTAL</v>
          </cell>
          <cell r="C479" t="str">
            <v>Rs</v>
          </cell>
          <cell r="D479">
            <v>1778972</v>
          </cell>
          <cell r="E479">
            <v>1778972</v>
          </cell>
          <cell r="F479">
            <v>1778972</v>
          </cell>
          <cell r="G479">
            <v>1778972</v>
          </cell>
          <cell r="H479">
            <v>1778972</v>
          </cell>
          <cell r="I479">
            <v>1778972</v>
          </cell>
          <cell r="J479">
            <v>1778972</v>
          </cell>
          <cell r="K479">
            <v>1778972</v>
          </cell>
          <cell r="L479">
            <v>1778972</v>
          </cell>
          <cell r="M479">
            <v>1778972</v>
          </cell>
          <cell r="N479">
            <v>1778972</v>
          </cell>
          <cell r="O479">
            <v>1778972</v>
          </cell>
        </row>
        <row r="480">
          <cell r="B480" t="str">
            <v>INSURANCE @ 0.3% OF C&amp;F</v>
          </cell>
          <cell r="C480" t="str">
            <v>Rs</v>
          </cell>
          <cell r="D480">
            <v>5336.9160000000002</v>
          </cell>
          <cell r="E480">
            <v>5336.9160000000002</v>
          </cell>
          <cell r="F480">
            <v>5336.9160000000002</v>
          </cell>
          <cell r="G480">
            <v>5336.9160000000002</v>
          </cell>
          <cell r="H480">
            <v>5336.9160000000002</v>
          </cell>
          <cell r="I480">
            <v>5336.9160000000002</v>
          </cell>
          <cell r="J480">
            <v>5336.9160000000002</v>
          </cell>
          <cell r="K480">
            <v>5336.9160000000002</v>
          </cell>
          <cell r="L480">
            <v>5336.9160000000002</v>
          </cell>
          <cell r="M480">
            <v>5336.9160000000002</v>
          </cell>
          <cell r="N480">
            <v>5336.9160000000002</v>
          </cell>
          <cell r="O480">
            <v>5336.9160000000002</v>
          </cell>
        </row>
        <row r="481">
          <cell r="B481" t="str">
            <v>OCEAN FREIGHT</v>
          </cell>
          <cell r="C481" t="str">
            <v>Rs</v>
          </cell>
          <cell r="D481">
            <v>0</v>
          </cell>
          <cell r="E481">
            <v>0</v>
          </cell>
          <cell r="F481">
            <v>0</v>
          </cell>
          <cell r="G481">
            <v>0</v>
          </cell>
          <cell r="H481">
            <v>0</v>
          </cell>
          <cell r="I481">
            <v>0</v>
          </cell>
          <cell r="J481">
            <v>0</v>
          </cell>
          <cell r="K481">
            <v>0</v>
          </cell>
          <cell r="L481">
            <v>0</v>
          </cell>
          <cell r="M481">
            <v>0</v>
          </cell>
          <cell r="N481">
            <v>0</v>
          </cell>
          <cell r="O481">
            <v>0</v>
          </cell>
        </row>
        <row r="482">
          <cell r="B482" t="str">
            <v>TOTAL  C &amp; F</v>
          </cell>
          <cell r="C482" t="str">
            <v>Rs</v>
          </cell>
          <cell r="D482">
            <v>1784308.916</v>
          </cell>
          <cell r="E482">
            <v>1784308.916</v>
          </cell>
          <cell r="F482">
            <v>1784308.916</v>
          </cell>
          <cell r="G482">
            <v>1784308.916</v>
          </cell>
          <cell r="H482">
            <v>1784308.916</v>
          </cell>
          <cell r="I482">
            <v>1784308.916</v>
          </cell>
          <cell r="J482">
            <v>1784308.916</v>
          </cell>
          <cell r="K482">
            <v>1784308.916</v>
          </cell>
          <cell r="L482">
            <v>1784308.916</v>
          </cell>
          <cell r="M482">
            <v>1784308.916</v>
          </cell>
          <cell r="N482">
            <v>1784308.916</v>
          </cell>
          <cell r="O482">
            <v>1784308.916</v>
          </cell>
        </row>
        <row r="483">
          <cell r="B483" t="str">
            <v>LANDING  CHARGES 1%</v>
          </cell>
          <cell r="C483" t="str">
            <v>Rs</v>
          </cell>
          <cell r="D483">
            <v>17843.08916</v>
          </cell>
          <cell r="E483">
            <v>17843.08916</v>
          </cell>
          <cell r="F483">
            <v>17843.08916</v>
          </cell>
          <cell r="G483">
            <v>17843.08916</v>
          </cell>
          <cell r="H483">
            <v>17843.08916</v>
          </cell>
          <cell r="I483">
            <v>17843.08916</v>
          </cell>
          <cell r="J483">
            <v>17843.08916</v>
          </cell>
          <cell r="K483">
            <v>17843.08916</v>
          </cell>
          <cell r="L483">
            <v>17843.08916</v>
          </cell>
          <cell r="M483">
            <v>17843.08916</v>
          </cell>
          <cell r="N483">
            <v>17843.08916</v>
          </cell>
          <cell r="O483">
            <v>17843.08916</v>
          </cell>
        </row>
        <row r="484">
          <cell r="B484" t="str">
            <v>UNIT  VALUE</v>
          </cell>
          <cell r="C484" t="str">
            <v>Rs</v>
          </cell>
          <cell r="D484">
            <v>1802152.0051599999</v>
          </cell>
          <cell r="E484">
            <v>1802152.0051599999</v>
          </cell>
          <cell r="F484">
            <v>1802152.0051599999</v>
          </cell>
          <cell r="G484">
            <v>1802152.0051599999</v>
          </cell>
          <cell r="H484">
            <v>1802152.0051599999</v>
          </cell>
          <cell r="I484">
            <v>1802152.0051599999</v>
          </cell>
          <cell r="J484">
            <v>1802152.0051599999</v>
          </cell>
          <cell r="K484">
            <v>1802152.0051599999</v>
          </cell>
          <cell r="L484">
            <v>1802152.0051599999</v>
          </cell>
          <cell r="M484">
            <v>1802152.0051599999</v>
          </cell>
          <cell r="N484">
            <v>1802152.0051599999</v>
          </cell>
          <cell r="O484">
            <v>1802152.0051599999</v>
          </cell>
        </row>
        <row r="485">
          <cell r="B485" t="str">
            <v>DUTY ASSESSIBLE VALUE (DAV)</v>
          </cell>
          <cell r="C485">
            <v>1</v>
          </cell>
          <cell r="D485">
            <v>1802152.0051599999</v>
          </cell>
          <cell r="E485">
            <v>1802152.0051599999</v>
          </cell>
          <cell r="F485">
            <v>1802152.0051599999</v>
          </cell>
          <cell r="G485">
            <v>1802152.0051599999</v>
          </cell>
          <cell r="H485">
            <v>1802152.0051599999</v>
          </cell>
          <cell r="I485">
            <v>1802152.0051599999</v>
          </cell>
          <cell r="J485">
            <v>1802152.0051599999</v>
          </cell>
          <cell r="K485">
            <v>1802152.0051599999</v>
          </cell>
          <cell r="L485">
            <v>1802152.0051599999</v>
          </cell>
          <cell r="M485">
            <v>1802152.0051599999</v>
          </cell>
          <cell r="N485">
            <v>1802152.0051599999</v>
          </cell>
          <cell r="O485">
            <v>1802152.0051599999</v>
          </cell>
        </row>
        <row r="486">
          <cell r="B486" t="str">
            <v>C &amp; F</v>
          </cell>
          <cell r="C486">
            <v>2</v>
          </cell>
          <cell r="D486">
            <v>1778972</v>
          </cell>
          <cell r="E486">
            <v>1778972</v>
          </cell>
          <cell r="F486">
            <v>1778972</v>
          </cell>
          <cell r="G486">
            <v>1778972</v>
          </cell>
          <cell r="H486">
            <v>1778972</v>
          </cell>
          <cell r="I486">
            <v>1778972</v>
          </cell>
          <cell r="J486">
            <v>1778972</v>
          </cell>
          <cell r="K486">
            <v>1778972</v>
          </cell>
          <cell r="L486">
            <v>1778972</v>
          </cell>
          <cell r="M486">
            <v>1778972</v>
          </cell>
          <cell r="N486">
            <v>1778972</v>
          </cell>
          <cell r="O486">
            <v>1778972</v>
          </cell>
        </row>
        <row r="487">
          <cell r="B487" t="str">
            <v>BANK  CHARGES  @ 0.5 %       OF (2)</v>
          </cell>
          <cell r="C487">
            <v>3</v>
          </cell>
          <cell r="D487">
            <v>8894.86</v>
          </cell>
          <cell r="E487">
            <v>8894.86</v>
          </cell>
          <cell r="F487">
            <v>8894.86</v>
          </cell>
          <cell r="G487">
            <v>8894.86</v>
          </cell>
          <cell r="H487">
            <v>8894.86</v>
          </cell>
          <cell r="I487">
            <v>8894.86</v>
          </cell>
          <cell r="J487">
            <v>8894.86</v>
          </cell>
          <cell r="K487">
            <v>8894.86</v>
          </cell>
          <cell r="L487">
            <v>8894.86</v>
          </cell>
          <cell r="M487">
            <v>8894.86</v>
          </cell>
          <cell r="N487">
            <v>8894.86</v>
          </cell>
          <cell r="O487">
            <v>8894.86</v>
          </cell>
        </row>
        <row r="488">
          <cell r="B488" t="str">
            <v>LC OPENING CHG @ 0.35 %      OF (2)</v>
          </cell>
          <cell r="C488">
            <v>4</v>
          </cell>
          <cell r="D488">
            <v>6226.402</v>
          </cell>
          <cell r="E488">
            <v>6226.402</v>
          </cell>
          <cell r="F488">
            <v>6226.402</v>
          </cell>
          <cell r="G488">
            <v>6226.402</v>
          </cell>
          <cell r="H488">
            <v>6226.402</v>
          </cell>
          <cell r="I488">
            <v>6226.402</v>
          </cell>
          <cell r="J488">
            <v>6226.402</v>
          </cell>
          <cell r="K488">
            <v>6226.402</v>
          </cell>
          <cell r="L488">
            <v>6226.402</v>
          </cell>
          <cell r="M488">
            <v>6226.402</v>
          </cell>
          <cell r="N488">
            <v>6226.402</v>
          </cell>
          <cell r="O488">
            <v>6226.402</v>
          </cell>
        </row>
        <row r="489">
          <cell r="B489" t="str">
            <v>ITP Valuation Provisional 8% of (1)</v>
          </cell>
          <cell r="C489">
            <v>5</v>
          </cell>
          <cell r="D489">
            <v>144172.1604128</v>
          </cell>
          <cell r="E489">
            <v>144172.1604128</v>
          </cell>
          <cell r="F489">
            <v>144172.1604128</v>
          </cell>
          <cell r="G489">
            <v>144172.1604128</v>
          </cell>
          <cell r="H489">
            <v>144172.1604128</v>
          </cell>
          <cell r="I489">
            <v>144172.1604128</v>
          </cell>
          <cell r="J489">
            <v>144172.1604128</v>
          </cell>
          <cell r="K489">
            <v>144172.1604128</v>
          </cell>
          <cell r="L489">
            <v>144172.1604128</v>
          </cell>
          <cell r="M489">
            <v>144172.1604128</v>
          </cell>
          <cell r="N489">
            <v>144172.1604128</v>
          </cell>
          <cell r="O489">
            <v>144172.1604128</v>
          </cell>
        </row>
        <row r="490">
          <cell r="B490" t="str">
            <v>INSURANCE @ 0.3 %                OF (2)</v>
          </cell>
          <cell r="C490">
            <v>6</v>
          </cell>
          <cell r="D490">
            <v>5336.9160000000002</v>
          </cell>
          <cell r="E490">
            <v>5336.9160000000002</v>
          </cell>
          <cell r="F490">
            <v>5336.9160000000002</v>
          </cell>
          <cell r="G490">
            <v>5336.9160000000002</v>
          </cell>
          <cell r="H490">
            <v>5336.9160000000002</v>
          </cell>
          <cell r="I490">
            <v>5336.9160000000002</v>
          </cell>
          <cell r="J490">
            <v>5336.9160000000002</v>
          </cell>
          <cell r="K490">
            <v>5336.9160000000002</v>
          </cell>
          <cell r="L490">
            <v>5336.9160000000002</v>
          </cell>
          <cell r="M490">
            <v>5336.9160000000002</v>
          </cell>
          <cell r="N490">
            <v>5336.9160000000002</v>
          </cell>
          <cell r="O490">
            <v>5336.9160000000002</v>
          </cell>
        </row>
        <row r="491">
          <cell r="B491" t="str">
            <v>CUSTOM DUTY @ 60 %            OF (1)</v>
          </cell>
          <cell r="C491">
            <v>7</v>
          </cell>
          <cell r="D491">
            <v>1081291.203096</v>
          </cell>
          <cell r="E491">
            <v>1081291.203096</v>
          </cell>
          <cell r="F491">
            <v>1081291.203096</v>
          </cell>
          <cell r="G491">
            <v>1081291.203096</v>
          </cell>
          <cell r="H491">
            <v>1081291.203096</v>
          </cell>
          <cell r="I491">
            <v>1081291.203096</v>
          </cell>
          <cell r="J491">
            <v>1081291.203096</v>
          </cell>
          <cell r="K491">
            <v>1081291.203096</v>
          </cell>
          <cell r="L491">
            <v>1081291.203096</v>
          </cell>
          <cell r="M491">
            <v>1081291.203096</v>
          </cell>
          <cell r="N491">
            <v>1081291.203096</v>
          </cell>
          <cell r="O491">
            <v>1081291.203096</v>
          </cell>
        </row>
        <row r="492">
          <cell r="B492" t="str">
            <v>C.V.T. 7.5% of (1+7+9+10+11)</v>
          </cell>
          <cell r="C492">
            <v>8</v>
          </cell>
          <cell r="D492">
            <v>261135.57554768398</v>
          </cell>
          <cell r="E492">
            <v>261135.57554768398</v>
          </cell>
          <cell r="F492">
            <v>261135.57554768398</v>
          </cell>
          <cell r="G492">
            <v>261135.57554768398</v>
          </cell>
          <cell r="H492">
            <v>261135.57554768398</v>
          </cell>
          <cell r="I492">
            <v>261135.57554768398</v>
          </cell>
          <cell r="J492">
            <v>261135.57554768398</v>
          </cell>
          <cell r="K492">
            <v>261135.57554768398</v>
          </cell>
          <cell r="L492">
            <v>261135.57554768398</v>
          </cell>
          <cell r="M492">
            <v>261135.57554768398</v>
          </cell>
          <cell r="N492">
            <v>261135.57554768398</v>
          </cell>
          <cell r="O492">
            <v>261135.57554768398</v>
          </cell>
        </row>
        <row r="493">
          <cell r="B493" t="str">
            <v>SALES TAX   @ 15 %  OF (1+7)</v>
          </cell>
          <cell r="C493">
            <v>9</v>
          </cell>
          <cell r="D493">
            <v>432516.48123839992</v>
          </cell>
          <cell r="E493">
            <v>432516.48123839992</v>
          </cell>
          <cell r="F493">
            <v>432516.48123839992</v>
          </cell>
          <cell r="G493">
            <v>432516.48123839992</v>
          </cell>
          <cell r="H493">
            <v>432516.48123839992</v>
          </cell>
          <cell r="I493">
            <v>432516.48123839992</v>
          </cell>
          <cell r="J493">
            <v>432516.48123839992</v>
          </cell>
          <cell r="K493">
            <v>432516.48123839992</v>
          </cell>
          <cell r="L493">
            <v>432516.48123839992</v>
          </cell>
          <cell r="M493">
            <v>432516.48123839992</v>
          </cell>
          <cell r="N493">
            <v>432516.48123839992</v>
          </cell>
          <cell r="O493">
            <v>432516.48123839992</v>
          </cell>
        </row>
        <row r="494">
          <cell r="B494" t="str">
            <v>INCOME TAX  @ 5 % OF (1+7+9)</v>
          </cell>
          <cell r="C494">
            <v>10</v>
          </cell>
          <cell r="D494">
            <v>165797.98447472</v>
          </cell>
          <cell r="E494">
            <v>165797.98447472</v>
          </cell>
          <cell r="F494">
            <v>165797.98447472</v>
          </cell>
          <cell r="G494">
            <v>165797.98447472</v>
          </cell>
          <cell r="H494">
            <v>165797.98447472</v>
          </cell>
          <cell r="I494">
            <v>165797.98447472</v>
          </cell>
          <cell r="J494">
            <v>165797.98447472</v>
          </cell>
          <cell r="K494">
            <v>165797.98447472</v>
          </cell>
          <cell r="L494">
            <v>165797.98447472</v>
          </cell>
          <cell r="M494">
            <v>165797.98447472</v>
          </cell>
          <cell r="N494">
            <v>165797.98447472</v>
          </cell>
          <cell r="O494">
            <v>165797.98447472</v>
          </cell>
        </row>
        <row r="495">
          <cell r="B495" t="str">
            <v>CENTRAL EXCISE DUTY     @ Rs.50</v>
          </cell>
          <cell r="C495">
            <v>11</v>
          </cell>
          <cell r="D495">
            <v>50</v>
          </cell>
          <cell r="E495">
            <v>50</v>
          </cell>
          <cell r="F495">
            <v>50</v>
          </cell>
          <cell r="G495">
            <v>50</v>
          </cell>
          <cell r="H495">
            <v>50</v>
          </cell>
          <cell r="I495">
            <v>50</v>
          </cell>
          <cell r="J495">
            <v>50</v>
          </cell>
          <cell r="K495">
            <v>50</v>
          </cell>
          <cell r="L495">
            <v>50</v>
          </cell>
          <cell r="M495">
            <v>50</v>
          </cell>
          <cell r="N495">
            <v>50</v>
          </cell>
          <cell r="O495">
            <v>50</v>
          </cell>
        </row>
        <row r="496">
          <cell r="B496" t="str">
            <v>OCTROI @ 2 % OF  (1+5+7+8+9+11)</v>
          </cell>
          <cell r="C496">
            <v>12</v>
          </cell>
          <cell r="D496">
            <v>0</v>
          </cell>
          <cell r="E496">
            <v>0</v>
          </cell>
          <cell r="F496">
            <v>0</v>
          </cell>
          <cell r="G496">
            <v>0</v>
          </cell>
          <cell r="H496">
            <v>0</v>
          </cell>
          <cell r="I496">
            <v>0</v>
          </cell>
          <cell r="J496">
            <v>0</v>
          </cell>
          <cell r="K496">
            <v>0</v>
          </cell>
          <cell r="L496">
            <v>0</v>
          </cell>
          <cell r="M496">
            <v>0</v>
          </cell>
          <cell r="N496">
            <v>0</v>
          </cell>
          <cell r="O496">
            <v>0</v>
          </cell>
        </row>
        <row r="497">
          <cell r="B497" t="str">
            <v>KMC DMI @ 0.2 OF (1+5+7+8+9+10)</v>
          </cell>
          <cell r="C497">
            <v>13</v>
          </cell>
          <cell r="D497">
            <v>7774.1308198592087</v>
          </cell>
          <cell r="E497">
            <v>7774.1308198592087</v>
          </cell>
          <cell r="F497">
            <v>7774.1308198592087</v>
          </cell>
          <cell r="G497">
            <v>7774.1308198592087</v>
          </cell>
          <cell r="H497">
            <v>7774.1308198592087</v>
          </cell>
          <cell r="I497">
            <v>7774.1308198592087</v>
          </cell>
          <cell r="J497">
            <v>7774.1308198592087</v>
          </cell>
          <cell r="K497">
            <v>7774.1308198592087</v>
          </cell>
          <cell r="L497">
            <v>7774.1308198592087</v>
          </cell>
          <cell r="M497">
            <v>7774.1308198592087</v>
          </cell>
          <cell r="N497">
            <v>7774.1308198592087</v>
          </cell>
          <cell r="O497">
            <v>7774.1308198592087</v>
          </cell>
        </row>
        <row r="498">
          <cell r="B498" t="str">
            <v>WHARFAGE @ Rs.314 per cubic meter</v>
          </cell>
          <cell r="C498">
            <v>14</v>
          </cell>
          <cell r="D498">
            <v>4396</v>
          </cell>
          <cell r="E498">
            <v>4396</v>
          </cell>
          <cell r="F498">
            <v>4396</v>
          </cell>
          <cell r="G498">
            <v>4396</v>
          </cell>
          <cell r="H498">
            <v>4396</v>
          </cell>
          <cell r="I498">
            <v>4396</v>
          </cell>
          <cell r="J498">
            <v>4396</v>
          </cell>
          <cell r="K498">
            <v>4396</v>
          </cell>
          <cell r="L498">
            <v>4396</v>
          </cell>
          <cell r="M498">
            <v>4396</v>
          </cell>
          <cell r="N498">
            <v>4396</v>
          </cell>
          <cell r="O498">
            <v>4396</v>
          </cell>
        </row>
        <row r="499">
          <cell r="B499" t="str">
            <v>BONDING FEE @ 0 %               OF (1)</v>
          </cell>
          <cell r="C499">
            <v>15</v>
          </cell>
          <cell r="D499">
            <v>0</v>
          </cell>
          <cell r="E499">
            <v>0</v>
          </cell>
          <cell r="F499">
            <v>0</v>
          </cell>
          <cell r="G499">
            <v>0</v>
          </cell>
          <cell r="H499">
            <v>0</v>
          </cell>
          <cell r="I499">
            <v>0</v>
          </cell>
          <cell r="J499">
            <v>0</v>
          </cell>
          <cell r="K499">
            <v>0</v>
          </cell>
          <cell r="L499">
            <v>0</v>
          </cell>
          <cell r="M499">
            <v>0</v>
          </cell>
          <cell r="N499">
            <v>0</v>
          </cell>
          <cell r="O499">
            <v>0</v>
          </cell>
        </row>
        <row r="500">
          <cell r="B500" t="str">
            <v>STAMP DUTY CHARGE    @ Rs. 225</v>
          </cell>
          <cell r="C500">
            <v>16</v>
          </cell>
          <cell r="D500">
            <v>225</v>
          </cell>
          <cell r="E500">
            <v>225</v>
          </cell>
          <cell r="F500">
            <v>225</v>
          </cell>
          <cell r="G500">
            <v>225</v>
          </cell>
          <cell r="H500">
            <v>225</v>
          </cell>
          <cell r="I500">
            <v>225</v>
          </cell>
          <cell r="J500">
            <v>225</v>
          </cell>
          <cell r="K500">
            <v>225</v>
          </cell>
          <cell r="L500">
            <v>225</v>
          </cell>
          <cell r="M500">
            <v>225</v>
          </cell>
          <cell r="N500">
            <v>225</v>
          </cell>
          <cell r="O500">
            <v>225</v>
          </cell>
        </row>
        <row r="501">
          <cell r="B501" t="str">
            <v>CLEARING  CHARGES      @ Rs. 750</v>
          </cell>
          <cell r="C501">
            <v>17</v>
          </cell>
          <cell r="D501">
            <v>750</v>
          </cell>
          <cell r="E501">
            <v>750</v>
          </cell>
          <cell r="F501">
            <v>750</v>
          </cell>
          <cell r="G501">
            <v>750</v>
          </cell>
          <cell r="H501">
            <v>750</v>
          </cell>
          <cell r="I501">
            <v>750</v>
          </cell>
          <cell r="J501">
            <v>750</v>
          </cell>
          <cell r="K501">
            <v>750</v>
          </cell>
          <cell r="L501">
            <v>750</v>
          </cell>
          <cell r="M501">
            <v>750</v>
          </cell>
          <cell r="N501">
            <v>750</v>
          </cell>
          <cell r="O501">
            <v>750</v>
          </cell>
        </row>
        <row r="502">
          <cell r="B502" t="str">
            <v>OTHER CLEARING CHARGES @ Rs.200</v>
          </cell>
          <cell r="C502">
            <v>18</v>
          </cell>
          <cell r="D502">
            <v>200</v>
          </cell>
          <cell r="E502">
            <v>200</v>
          </cell>
          <cell r="F502">
            <v>200</v>
          </cell>
          <cell r="G502">
            <v>200</v>
          </cell>
          <cell r="H502">
            <v>200</v>
          </cell>
          <cell r="I502">
            <v>200</v>
          </cell>
          <cell r="J502">
            <v>200</v>
          </cell>
          <cell r="K502">
            <v>200</v>
          </cell>
          <cell r="L502">
            <v>200</v>
          </cell>
          <cell r="M502">
            <v>200</v>
          </cell>
          <cell r="N502">
            <v>200</v>
          </cell>
          <cell r="O502">
            <v>200</v>
          </cell>
        </row>
        <row r="503">
          <cell r="B503" t="str">
            <v>DELIEVERY ORDER CHARGES @ Rs.600</v>
          </cell>
          <cell r="C503">
            <v>19</v>
          </cell>
          <cell r="D503">
            <v>600</v>
          </cell>
          <cell r="E503">
            <v>600</v>
          </cell>
          <cell r="F503">
            <v>600</v>
          </cell>
          <cell r="G503">
            <v>600</v>
          </cell>
          <cell r="H503">
            <v>600</v>
          </cell>
          <cell r="I503">
            <v>600</v>
          </cell>
          <cell r="J503">
            <v>600</v>
          </cell>
          <cell r="K503">
            <v>600</v>
          </cell>
          <cell r="L503">
            <v>600</v>
          </cell>
          <cell r="M503">
            <v>600</v>
          </cell>
          <cell r="N503">
            <v>600</v>
          </cell>
          <cell r="O503">
            <v>600</v>
          </cell>
        </row>
        <row r="504">
          <cell r="B504" t="str">
            <v>DEMURRAGE</v>
          </cell>
          <cell r="C504">
            <v>20</v>
          </cell>
          <cell r="D504">
            <v>0</v>
          </cell>
          <cell r="E504">
            <v>0</v>
          </cell>
          <cell r="F504">
            <v>0</v>
          </cell>
          <cell r="G504">
            <v>0</v>
          </cell>
          <cell r="H504">
            <v>0</v>
          </cell>
          <cell r="I504">
            <v>0</v>
          </cell>
          <cell r="J504">
            <v>0</v>
          </cell>
          <cell r="K504">
            <v>0</v>
          </cell>
          <cell r="L504">
            <v>0</v>
          </cell>
          <cell r="M504">
            <v>0</v>
          </cell>
          <cell r="N504">
            <v>0</v>
          </cell>
          <cell r="O504">
            <v>0</v>
          </cell>
        </row>
        <row r="505">
          <cell r="B505" t="str">
            <v>SHIFTING CHARGES          @ Rs. 500</v>
          </cell>
          <cell r="C505">
            <v>21</v>
          </cell>
          <cell r="D505">
            <v>500</v>
          </cell>
          <cell r="E505">
            <v>500</v>
          </cell>
          <cell r="F505">
            <v>500</v>
          </cell>
          <cell r="G505">
            <v>500</v>
          </cell>
          <cell r="H505">
            <v>500</v>
          </cell>
          <cell r="I505">
            <v>500</v>
          </cell>
          <cell r="J505">
            <v>500</v>
          </cell>
          <cell r="K505">
            <v>500</v>
          </cell>
          <cell r="L505">
            <v>500</v>
          </cell>
          <cell r="M505">
            <v>500</v>
          </cell>
          <cell r="N505">
            <v>500</v>
          </cell>
          <cell r="O505">
            <v>500</v>
          </cell>
        </row>
        <row r="506">
          <cell r="B506" t="str">
            <v>Total Landed Cost excluding presumptive tax</v>
          </cell>
          <cell r="C506" t="str">
            <v>A</v>
          </cell>
          <cell r="D506">
            <v>3300524.2478763433</v>
          </cell>
          <cell r="E506">
            <v>3300524.2478763433</v>
          </cell>
          <cell r="F506">
            <v>3300524.2478763433</v>
          </cell>
          <cell r="G506">
            <v>3300524.2478763433</v>
          </cell>
          <cell r="H506">
            <v>3300524.2478763433</v>
          </cell>
          <cell r="I506">
            <v>3300524.2478763433</v>
          </cell>
          <cell r="J506">
            <v>3300524.2478763433</v>
          </cell>
          <cell r="K506">
            <v>3300524.2478763433</v>
          </cell>
          <cell r="L506">
            <v>3300524.2478763433</v>
          </cell>
          <cell r="M506">
            <v>3300524.2478763433</v>
          </cell>
          <cell r="N506">
            <v>3300524.2478763433</v>
          </cell>
          <cell r="O506">
            <v>3300524.2478763433</v>
          </cell>
        </row>
        <row r="507">
          <cell r="D507">
            <v>1.8552985926008634</v>
          </cell>
          <cell r="E507">
            <v>1.8552985926008634</v>
          </cell>
          <cell r="F507">
            <v>1.8552985926008634</v>
          </cell>
          <cell r="G507">
            <v>1.8552985926008634</v>
          </cell>
          <cell r="H507">
            <v>1.8552985926008634</v>
          </cell>
          <cell r="I507">
            <v>1.8552985926008634</v>
          </cell>
          <cell r="J507">
            <v>1.8552985926008634</v>
          </cell>
          <cell r="K507">
            <v>1.8552985926008634</v>
          </cell>
          <cell r="L507">
            <v>1.8552985926008634</v>
          </cell>
          <cell r="M507">
            <v>1.8552985926008634</v>
          </cell>
          <cell r="N507">
            <v>1.8552985926008634</v>
          </cell>
          <cell r="O507">
            <v>1.8552985926008634</v>
          </cell>
        </row>
        <row r="509">
          <cell r="B509" t="str">
            <v>Presumptive tax</v>
          </cell>
          <cell r="D509">
            <v>165797.98447472</v>
          </cell>
          <cell r="E509">
            <v>165797.98447472</v>
          </cell>
          <cell r="F509">
            <v>165797.98447472</v>
          </cell>
          <cell r="G509">
            <v>165797.98447472</v>
          </cell>
          <cell r="H509">
            <v>165797.98447472</v>
          </cell>
          <cell r="I509">
            <v>165797.98447472</v>
          </cell>
          <cell r="J509">
            <v>165797.98447472</v>
          </cell>
          <cell r="K509">
            <v>165797.98447472</v>
          </cell>
          <cell r="L509">
            <v>165797.98447472</v>
          </cell>
          <cell r="M509">
            <v>165797.98447472</v>
          </cell>
          <cell r="N509">
            <v>165797.98447472</v>
          </cell>
          <cell r="O509">
            <v>165797.98447472</v>
          </cell>
        </row>
        <row r="510">
          <cell r="B510" t="str">
            <v>Tax U/S 50 (4) @ 3.5%</v>
          </cell>
          <cell r="D510">
            <v>0</v>
          </cell>
          <cell r="E510">
            <v>0</v>
          </cell>
          <cell r="F510">
            <v>0</v>
          </cell>
          <cell r="G510">
            <v>0</v>
          </cell>
          <cell r="H510">
            <v>0</v>
          </cell>
          <cell r="I510">
            <v>0</v>
          </cell>
          <cell r="J510">
            <v>0</v>
          </cell>
          <cell r="K510">
            <v>0</v>
          </cell>
          <cell r="L510">
            <v>0</v>
          </cell>
          <cell r="M510">
            <v>0</v>
          </cell>
          <cell r="N510">
            <v>0</v>
          </cell>
          <cell r="O510">
            <v>0</v>
          </cell>
        </row>
        <row r="511">
          <cell r="D511">
            <v>165797.98447472</v>
          </cell>
          <cell r="E511">
            <v>165797.98447472</v>
          </cell>
          <cell r="F511">
            <v>165797.98447472</v>
          </cell>
          <cell r="G511">
            <v>165797.98447472</v>
          </cell>
          <cell r="H511">
            <v>165797.98447472</v>
          </cell>
          <cell r="I511">
            <v>165797.98447472</v>
          </cell>
          <cell r="J511">
            <v>165797.98447472</v>
          </cell>
          <cell r="K511">
            <v>165797.98447472</v>
          </cell>
          <cell r="L511">
            <v>165797.98447472</v>
          </cell>
          <cell r="M511">
            <v>165797.98447472</v>
          </cell>
          <cell r="N511">
            <v>165797.98447472</v>
          </cell>
          <cell r="O511">
            <v>165797.98447472</v>
          </cell>
        </row>
        <row r="514">
          <cell r="B514" t="str">
            <v>Existing selling price</v>
          </cell>
        </row>
        <row r="515">
          <cell r="B515" t="str">
            <v>Landed cost</v>
          </cell>
          <cell r="D515">
            <v>3466322.2323510633</v>
          </cell>
          <cell r="E515">
            <v>3466322.2323510633</v>
          </cell>
          <cell r="F515">
            <v>3466322.2323510633</v>
          </cell>
          <cell r="G515">
            <v>3466322.2323510633</v>
          </cell>
          <cell r="H515">
            <v>3466322.2323510633</v>
          </cell>
          <cell r="I515">
            <v>3466322.2323510633</v>
          </cell>
          <cell r="J515">
            <v>3466322.2323510633</v>
          </cell>
          <cell r="K515">
            <v>3466322.2323510633</v>
          </cell>
          <cell r="L515">
            <v>3466322.2323510633</v>
          </cell>
          <cell r="M515">
            <v>3466322.2323510633</v>
          </cell>
          <cell r="N515">
            <v>3466322.2323510633</v>
          </cell>
          <cell r="O515">
            <v>3466322.2323510633</v>
          </cell>
        </row>
        <row r="516">
          <cell r="B516" t="str">
            <v>Distributor Mark-up.</v>
          </cell>
          <cell r="D516">
            <v>60000</v>
          </cell>
          <cell r="E516">
            <v>60000</v>
          </cell>
          <cell r="F516">
            <v>60000</v>
          </cell>
          <cell r="G516">
            <v>60000</v>
          </cell>
          <cell r="H516">
            <v>60000</v>
          </cell>
          <cell r="I516">
            <v>60000</v>
          </cell>
          <cell r="J516">
            <v>60000</v>
          </cell>
          <cell r="K516">
            <v>60000</v>
          </cell>
          <cell r="L516">
            <v>60000</v>
          </cell>
          <cell r="M516">
            <v>60000</v>
          </cell>
          <cell r="N516">
            <v>60000</v>
          </cell>
          <cell r="O516">
            <v>60000</v>
          </cell>
        </row>
        <row r="517">
          <cell r="B517" t="str">
            <v>Income  Tax 3.5%</v>
          </cell>
          <cell r="D517">
            <v>0</v>
          </cell>
          <cell r="E517">
            <v>0</v>
          </cell>
          <cell r="F517">
            <v>0</v>
          </cell>
          <cell r="G517">
            <v>0</v>
          </cell>
          <cell r="H517">
            <v>0</v>
          </cell>
          <cell r="I517">
            <v>0</v>
          </cell>
          <cell r="J517">
            <v>0</v>
          </cell>
          <cell r="K517">
            <v>0</v>
          </cell>
          <cell r="L517">
            <v>0</v>
          </cell>
          <cell r="M517">
            <v>0</v>
          </cell>
          <cell r="N517">
            <v>0</v>
          </cell>
          <cell r="O517">
            <v>0</v>
          </cell>
        </row>
        <row r="518">
          <cell r="B518" t="str">
            <v>Dealer commission</v>
          </cell>
          <cell r="D518">
            <v>30000</v>
          </cell>
          <cell r="E518">
            <v>30000</v>
          </cell>
          <cell r="F518">
            <v>30000</v>
          </cell>
          <cell r="G518">
            <v>30000</v>
          </cell>
          <cell r="H518">
            <v>30000</v>
          </cell>
          <cell r="I518">
            <v>30000</v>
          </cell>
          <cell r="J518">
            <v>30000</v>
          </cell>
          <cell r="K518">
            <v>30000</v>
          </cell>
          <cell r="L518">
            <v>30000</v>
          </cell>
          <cell r="M518">
            <v>30000</v>
          </cell>
          <cell r="N518">
            <v>30000</v>
          </cell>
          <cell r="O518">
            <v>30000</v>
          </cell>
        </row>
        <row r="519">
          <cell r="D519">
            <v>3556322.2323510633</v>
          </cell>
          <cell r="E519">
            <v>3556322.2323510633</v>
          </cell>
          <cell r="F519">
            <v>3556322.2323510633</v>
          </cell>
          <cell r="G519">
            <v>3556322.2323510633</v>
          </cell>
          <cell r="H519">
            <v>3556322.2323510633</v>
          </cell>
          <cell r="I519">
            <v>3556322.2323510633</v>
          </cell>
          <cell r="J519">
            <v>3556322.2323510633</v>
          </cell>
          <cell r="K519">
            <v>3556322.2323510633</v>
          </cell>
          <cell r="L519">
            <v>3556322.2323510633</v>
          </cell>
          <cell r="M519">
            <v>3556322.2323510633</v>
          </cell>
          <cell r="N519">
            <v>3556322.2323510633</v>
          </cell>
          <cell r="O519">
            <v>3556322.2323510633</v>
          </cell>
        </row>
        <row r="520">
          <cell r="B520" t="str">
            <v>Sales tax</v>
          </cell>
          <cell r="D520">
            <v>533448.33485265949</v>
          </cell>
          <cell r="E520">
            <v>533448.33485265949</v>
          </cell>
          <cell r="F520">
            <v>533448.33485265949</v>
          </cell>
          <cell r="G520">
            <v>533448.33485265949</v>
          </cell>
          <cell r="H520">
            <v>533448.33485265949</v>
          </cell>
          <cell r="I520">
            <v>533448.33485265949</v>
          </cell>
          <cell r="J520">
            <v>533448.33485265949</v>
          </cell>
          <cell r="K520">
            <v>533448.33485265949</v>
          </cell>
          <cell r="L520">
            <v>533448.33485265949</v>
          </cell>
          <cell r="M520">
            <v>533448.33485265949</v>
          </cell>
          <cell r="N520">
            <v>533448.33485265949</v>
          </cell>
          <cell r="O520">
            <v>533448.33485265949</v>
          </cell>
        </row>
        <row r="521">
          <cell r="B521" t="str">
            <v>Selling price taken in budget</v>
          </cell>
          <cell r="D521">
            <v>4089770.5672037229</v>
          </cell>
          <cell r="E521">
            <v>4089770.5672037229</v>
          </cell>
          <cell r="F521">
            <v>4089770.5672037229</v>
          </cell>
          <cell r="G521">
            <v>4089770.5672037229</v>
          </cell>
          <cell r="H521">
            <v>4089770.5672037229</v>
          </cell>
          <cell r="I521">
            <v>4089770.5672037229</v>
          </cell>
          <cell r="J521">
            <v>4089770.5672037229</v>
          </cell>
          <cell r="K521">
            <v>4089770.5672037229</v>
          </cell>
          <cell r="L521">
            <v>4089770.5672037229</v>
          </cell>
          <cell r="M521">
            <v>4089770.5672037229</v>
          </cell>
          <cell r="N521">
            <v>4089770.5672037229</v>
          </cell>
          <cell r="O521">
            <v>4089770.5672037229</v>
          </cell>
        </row>
        <row r="522">
          <cell r="B522" t="str">
            <v>Selling price as per sales price list</v>
          </cell>
          <cell r="D522">
            <v>4420000</v>
          </cell>
          <cell r="E522">
            <v>4420000</v>
          </cell>
          <cell r="F522">
            <v>4420000</v>
          </cell>
          <cell r="G522">
            <v>4420000</v>
          </cell>
          <cell r="H522">
            <v>4420000</v>
          </cell>
          <cell r="I522">
            <v>4420000</v>
          </cell>
          <cell r="J522">
            <v>4420000</v>
          </cell>
          <cell r="K522">
            <v>4420000</v>
          </cell>
          <cell r="L522">
            <v>4420000</v>
          </cell>
          <cell r="M522">
            <v>4420000</v>
          </cell>
          <cell r="N522">
            <v>4420000</v>
          </cell>
          <cell r="O522">
            <v>4420000</v>
          </cell>
        </row>
        <row r="524">
          <cell r="B524" t="str">
            <v>Units sold</v>
          </cell>
          <cell r="D524">
            <v>0</v>
          </cell>
          <cell r="E524">
            <v>0</v>
          </cell>
          <cell r="F524">
            <v>0</v>
          </cell>
          <cell r="G524">
            <v>0</v>
          </cell>
          <cell r="H524">
            <v>0</v>
          </cell>
          <cell r="I524">
            <v>0</v>
          </cell>
          <cell r="J524">
            <v>1</v>
          </cell>
          <cell r="K524">
            <v>0</v>
          </cell>
          <cell r="L524">
            <v>0</v>
          </cell>
          <cell r="M524">
            <v>0</v>
          </cell>
          <cell r="N524">
            <v>0</v>
          </cell>
          <cell r="O524">
            <v>1</v>
          </cell>
        </row>
        <row r="525">
          <cell r="D525">
            <v>0</v>
          </cell>
          <cell r="E525">
            <v>0</v>
          </cell>
          <cell r="F525">
            <v>0</v>
          </cell>
          <cell r="G525">
            <v>0</v>
          </cell>
          <cell r="H525">
            <v>0</v>
          </cell>
          <cell r="I525">
            <v>0</v>
          </cell>
          <cell r="J525">
            <v>1778972</v>
          </cell>
          <cell r="K525">
            <v>0</v>
          </cell>
          <cell r="L525">
            <v>0</v>
          </cell>
          <cell r="M525">
            <v>0</v>
          </cell>
          <cell r="N525">
            <v>0</v>
          </cell>
          <cell r="O525">
            <v>1778972</v>
          </cell>
          <cell r="P525">
            <v>3557944</v>
          </cell>
        </row>
        <row r="526">
          <cell r="B526" t="str">
            <v xml:space="preserve">Working </v>
          </cell>
        </row>
        <row r="527">
          <cell r="B527" t="str">
            <v xml:space="preserve">Sales </v>
          </cell>
          <cell r="D527">
            <v>0</v>
          </cell>
          <cell r="E527">
            <v>0</v>
          </cell>
          <cell r="F527">
            <v>0</v>
          </cell>
          <cell r="G527">
            <v>0</v>
          </cell>
          <cell r="H527">
            <v>0</v>
          </cell>
          <cell r="I527">
            <v>0</v>
          </cell>
          <cell r="J527">
            <v>4089770.5672037229</v>
          </cell>
          <cell r="K527">
            <v>0</v>
          </cell>
          <cell r="L527">
            <v>0</v>
          </cell>
          <cell r="M527">
            <v>0</v>
          </cell>
          <cell r="N527">
            <v>0</v>
          </cell>
          <cell r="O527">
            <v>4089770.5672037229</v>
          </cell>
        </row>
        <row r="528">
          <cell r="B528" t="str">
            <v>Sales tax</v>
          </cell>
          <cell r="D528">
            <v>533448.33485265949</v>
          </cell>
          <cell r="E528">
            <v>533448.33485265949</v>
          </cell>
          <cell r="F528">
            <v>533448.33485265949</v>
          </cell>
          <cell r="G528">
            <v>533448.33485265949</v>
          </cell>
          <cell r="H528">
            <v>533448.33485265949</v>
          </cell>
          <cell r="I528">
            <v>533448.33485265949</v>
          </cell>
          <cell r="J528">
            <v>533448.33485265949</v>
          </cell>
          <cell r="K528">
            <v>533448.33485265949</v>
          </cell>
          <cell r="L528">
            <v>533448.33485265949</v>
          </cell>
          <cell r="M528">
            <v>533448.33485265949</v>
          </cell>
          <cell r="N528">
            <v>533448.33485265949</v>
          </cell>
          <cell r="O528">
            <v>533448.33485265949</v>
          </cell>
        </row>
        <row r="529">
          <cell r="B529" t="str">
            <v>Cost of Sales - Per unit</v>
          </cell>
          <cell r="D529">
            <v>3300524.2478763433</v>
          </cell>
          <cell r="E529">
            <v>3300524.2478763433</v>
          </cell>
          <cell r="F529">
            <v>3300524.2478763433</v>
          </cell>
          <cell r="G529">
            <v>3300524.2478763433</v>
          </cell>
          <cell r="H529">
            <v>3300524.2478763433</v>
          </cell>
          <cell r="I529">
            <v>3300524.2478763433</v>
          </cell>
          <cell r="J529">
            <v>3300524.2478763433</v>
          </cell>
          <cell r="K529">
            <v>3300524.2478763433</v>
          </cell>
          <cell r="L529">
            <v>3300524.2478763433</v>
          </cell>
          <cell r="M529">
            <v>3300524.2478763433</v>
          </cell>
          <cell r="N529">
            <v>3300524.2478763433</v>
          </cell>
          <cell r="O529">
            <v>3300524.2478763433</v>
          </cell>
        </row>
        <row r="530">
          <cell r="B530" t="str">
            <v>Cost of Sales - Total</v>
          </cell>
          <cell r="D530">
            <v>0</v>
          </cell>
          <cell r="E530">
            <v>0</v>
          </cell>
          <cell r="F530">
            <v>0</v>
          </cell>
          <cell r="G530">
            <v>0</v>
          </cell>
          <cell r="H530">
            <v>0</v>
          </cell>
          <cell r="I530">
            <v>0</v>
          </cell>
          <cell r="J530">
            <v>3300524.2478763433</v>
          </cell>
          <cell r="K530">
            <v>0</v>
          </cell>
          <cell r="L530">
            <v>0</v>
          </cell>
          <cell r="M530">
            <v>0</v>
          </cell>
          <cell r="N530">
            <v>0</v>
          </cell>
          <cell r="O530">
            <v>3300524.2478763433</v>
          </cell>
        </row>
        <row r="531">
          <cell r="B531" t="str">
            <v>Presumptive Tax - Per unit</v>
          </cell>
          <cell r="D531">
            <v>165797.98447472</v>
          </cell>
          <cell r="E531">
            <v>165797.98447472</v>
          </cell>
          <cell r="F531">
            <v>165797.98447472</v>
          </cell>
          <cell r="G531">
            <v>165797.98447472</v>
          </cell>
          <cell r="H531">
            <v>165797.98447472</v>
          </cell>
          <cell r="I531">
            <v>165797.98447472</v>
          </cell>
          <cell r="J531">
            <v>165797.98447472</v>
          </cell>
          <cell r="K531">
            <v>165797.98447472</v>
          </cell>
          <cell r="L531">
            <v>165797.98447472</v>
          </cell>
          <cell r="M531">
            <v>165797.98447472</v>
          </cell>
          <cell r="N531">
            <v>165797.98447472</v>
          </cell>
          <cell r="O531">
            <v>165797.98447472</v>
          </cell>
        </row>
        <row r="532">
          <cell r="B532" t="str">
            <v>Presumptive Tax - Total</v>
          </cell>
          <cell r="D532">
            <v>0</v>
          </cell>
          <cell r="E532">
            <v>0</v>
          </cell>
          <cell r="F532">
            <v>0</v>
          </cell>
          <cell r="G532">
            <v>0</v>
          </cell>
          <cell r="H532">
            <v>0</v>
          </cell>
          <cell r="I532">
            <v>0</v>
          </cell>
          <cell r="J532">
            <v>165797.98447472</v>
          </cell>
          <cell r="K532">
            <v>0</v>
          </cell>
          <cell r="L532">
            <v>0</v>
          </cell>
          <cell r="M532">
            <v>0</v>
          </cell>
          <cell r="N532">
            <v>0</v>
          </cell>
          <cell r="O532">
            <v>165797.98447472</v>
          </cell>
        </row>
      </sheetData>
      <sheetData sheetId="14">
        <row r="31">
          <cell r="C31" t="str">
            <v xml:space="preserve">           Govt. levies</v>
          </cell>
          <cell r="E31">
            <v>10018.28215462092</v>
          </cell>
          <cell r="F31">
            <v>10018.28215462092</v>
          </cell>
          <cell r="G31">
            <v>10018.28215462092</v>
          </cell>
          <cell r="H31">
            <v>11273.206497094026</v>
          </cell>
          <cell r="I31">
            <v>7750.3294667521423</v>
          </cell>
          <cell r="J31">
            <v>7750.3294667521423</v>
          </cell>
          <cell r="K31">
            <v>10568.631091025649</v>
          </cell>
          <cell r="L31">
            <v>8454.9048728205198</v>
          </cell>
          <cell r="M31">
            <v>7045.7540606837665</v>
          </cell>
          <cell r="N31">
            <v>6341.178654615389</v>
          </cell>
          <cell r="O31">
            <v>7045.7540606837665</v>
          </cell>
          <cell r="P31">
            <v>7045.7540606837665</v>
          </cell>
          <cell r="Q31">
            <v>103330.68869497394</v>
          </cell>
        </row>
        <row r="32">
          <cell r="E32">
            <v>36560.508410620925</v>
          </cell>
          <cell r="F32">
            <v>36560.508410620925</v>
          </cell>
          <cell r="G32">
            <v>36560.508410620925</v>
          </cell>
          <cell r="H32">
            <v>41136.917111494025</v>
          </cell>
          <cell r="I32">
            <v>28281.630514152144</v>
          </cell>
          <cell r="J32">
            <v>28281.630514152144</v>
          </cell>
          <cell r="K32">
            <v>38565.859792025651</v>
          </cell>
          <cell r="L32">
            <v>30852.687833620523</v>
          </cell>
          <cell r="M32">
            <v>25710.57319468377</v>
          </cell>
          <cell r="N32">
            <v>23139.515875215391</v>
          </cell>
          <cell r="O32">
            <v>25710.57319468377</v>
          </cell>
          <cell r="P32">
            <v>25710.57319468377</v>
          </cell>
          <cell r="Q32">
            <v>377071.48645657394</v>
          </cell>
        </row>
        <row r="33">
          <cell r="C33" t="str">
            <v>XE G - Document Ret.</v>
          </cell>
          <cell r="E33">
            <v>0</v>
          </cell>
          <cell r="F33">
            <v>0</v>
          </cell>
          <cell r="G33">
            <v>0</v>
          </cell>
          <cell r="H33">
            <v>0</v>
          </cell>
          <cell r="I33">
            <v>0</v>
          </cell>
          <cell r="J33">
            <v>0</v>
          </cell>
          <cell r="K33">
            <v>0</v>
          </cell>
          <cell r="L33">
            <v>0</v>
          </cell>
          <cell r="M33">
            <v>0</v>
          </cell>
          <cell r="N33">
            <v>0</v>
          </cell>
          <cell r="O33">
            <v>0</v>
          </cell>
          <cell r="P33">
            <v>0</v>
          </cell>
          <cell r="Q33">
            <v>0</v>
          </cell>
        </row>
        <row r="34">
          <cell r="C34" t="str">
            <v xml:space="preserve">           Govt. levies</v>
          </cell>
          <cell r="E34">
            <v>0</v>
          </cell>
          <cell r="F34">
            <v>0</v>
          </cell>
          <cell r="G34">
            <v>0</v>
          </cell>
          <cell r="H34">
            <v>0</v>
          </cell>
          <cell r="I34">
            <v>0</v>
          </cell>
          <cell r="J34">
            <v>0</v>
          </cell>
          <cell r="K34">
            <v>0</v>
          </cell>
          <cell r="L34">
            <v>0</v>
          </cell>
          <cell r="M34">
            <v>0</v>
          </cell>
          <cell r="N34">
            <v>0</v>
          </cell>
          <cell r="O34">
            <v>0</v>
          </cell>
          <cell r="P34">
            <v>0</v>
          </cell>
          <cell r="Q34">
            <v>0</v>
          </cell>
        </row>
        <row r="35">
          <cell r="E35">
            <v>0</v>
          </cell>
          <cell r="F35">
            <v>0</v>
          </cell>
          <cell r="G35">
            <v>0</v>
          </cell>
          <cell r="H35">
            <v>0</v>
          </cell>
          <cell r="I35">
            <v>0</v>
          </cell>
          <cell r="J35">
            <v>0</v>
          </cell>
          <cell r="K35">
            <v>0</v>
          </cell>
          <cell r="L35">
            <v>0</v>
          </cell>
          <cell r="M35">
            <v>0</v>
          </cell>
          <cell r="N35">
            <v>0</v>
          </cell>
          <cell r="O35">
            <v>0</v>
          </cell>
          <cell r="P35">
            <v>0</v>
          </cell>
          <cell r="Q35">
            <v>0</v>
          </cell>
        </row>
        <row r="36">
          <cell r="C36" t="str">
            <v>GL - Document Ret.</v>
          </cell>
          <cell r="E36">
            <v>20570.015372400005</v>
          </cell>
          <cell r="F36">
            <v>20570.015372400005</v>
          </cell>
          <cell r="G36">
            <v>20570.015372400005</v>
          </cell>
          <cell r="H36">
            <v>22502.445498000005</v>
          </cell>
          <cell r="I36">
            <v>15751.711848600002</v>
          </cell>
          <cell r="J36">
            <v>15751.711848600002</v>
          </cell>
          <cell r="K36">
            <v>22502.445498000005</v>
          </cell>
          <cell r="L36">
            <v>18001.956398400001</v>
          </cell>
          <cell r="M36">
            <v>13501.467298800002</v>
          </cell>
          <cell r="N36">
            <v>15751.711848600002</v>
          </cell>
          <cell r="O36">
            <v>15751.711848600002</v>
          </cell>
          <cell r="P36">
            <v>15751.711848600002</v>
          </cell>
          <cell r="Q36">
            <v>216976.92005340007</v>
          </cell>
        </row>
        <row r="37">
          <cell r="C37" t="str">
            <v xml:space="preserve">           Govt. levies</v>
          </cell>
          <cell r="E37">
            <v>7754.8399688031404</v>
          </cell>
          <cell r="F37">
            <v>7754.8399688031404</v>
          </cell>
          <cell r="G37">
            <v>7754.8399688031404</v>
          </cell>
          <cell r="H37">
            <v>8484.1334002636049</v>
          </cell>
          <cell r="I37">
            <v>5938.8933801845242</v>
          </cell>
          <cell r="J37">
            <v>5938.8933801845242</v>
          </cell>
          <cell r="K37">
            <v>8484.1334002636049</v>
          </cell>
          <cell r="L37">
            <v>6787.3067202108841</v>
          </cell>
          <cell r="M37">
            <v>5090.4800401581624</v>
          </cell>
          <cell r="N37">
            <v>5938.8933801845242</v>
          </cell>
          <cell r="O37">
            <v>5938.8933801845242</v>
          </cell>
          <cell r="P37">
            <v>5938.8933801845242</v>
          </cell>
          <cell r="Q37">
            <v>81805.040368228307</v>
          </cell>
        </row>
        <row r="38">
          <cell r="E38">
            <v>28324.855341203147</v>
          </cell>
          <cell r="F38">
            <v>28324.855341203147</v>
          </cell>
          <cell r="G38">
            <v>28324.855341203147</v>
          </cell>
          <cell r="H38">
            <v>30986.578898263608</v>
          </cell>
          <cell r="I38">
            <v>21690.605228784527</v>
          </cell>
          <cell r="J38">
            <v>21690.605228784527</v>
          </cell>
          <cell r="K38">
            <v>30986.578898263608</v>
          </cell>
          <cell r="L38">
            <v>24789.263118610885</v>
          </cell>
          <cell r="M38">
            <v>18591.947338958165</v>
          </cell>
          <cell r="N38">
            <v>21690.605228784527</v>
          </cell>
          <cell r="O38">
            <v>21690.605228784527</v>
          </cell>
          <cell r="P38">
            <v>21690.605228784527</v>
          </cell>
          <cell r="Q38">
            <v>298781.96042162838</v>
          </cell>
        </row>
        <row r="39">
          <cell r="C39" t="str">
            <v>GLi - Document Ret.</v>
          </cell>
          <cell r="E39">
            <v>24863.557375800003</v>
          </cell>
          <cell r="F39">
            <v>27626.174862000003</v>
          </cell>
          <cell r="G39">
            <v>27626.174862000003</v>
          </cell>
          <cell r="H39">
            <v>29917.952664600005</v>
          </cell>
          <cell r="I39">
            <v>24478.324907400001</v>
          </cell>
          <cell r="J39">
            <v>21758.511028800003</v>
          </cell>
          <cell r="K39">
            <v>35357.580421800005</v>
          </cell>
          <cell r="L39">
            <v>27198.138786000003</v>
          </cell>
          <cell r="M39">
            <v>29917.952664600005</v>
          </cell>
          <cell r="N39">
            <v>35357.580421800005</v>
          </cell>
          <cell r="O39">
            <v>35357.580421800005</v>
          </cell>
          <cell r="P39">
            <v>35357.580421800005</v>
          </cell>
          <cell r="Q39">
            <v>354817.10883840011</v>
          </cell>
        </row>
        <row r="40">
          <cell r="C40" t="str">
            <v xml:space="preserve">           Govt. levies</v>
          </cell>
          <cell r="E40">
            <v>9364.1008831126182</v>
          </cell>
          <cell r="F40">
            <v>10404.556536791797</v>
          </cell>
          <cell r="G40">
            <v>10404.556536791797</v>
          </cell>
          <cell r="H40">
            <v>11268.536940171038</v>
          </cell>
          <cell r="I40">
            <v>9219.7120419581224</v>
          </cell>
          <cell r="J40">
            <v>8195.299592851663</v>
          </cell>
          <cell r="K40">
            <v>13317.361838383955</v>
          </cell>
          <cell r="L40">
            <v>10244.12449106458</v>
          </cell>
          <cell r="M40">
            <v>11268.536940171038</v>
          </cell>
          <cell r="N40">
            <v>13317.361838383955</v>
          </cell>
          <cell r="O40">
            <v>13317.361838383955</v>
          </cell>
          <cell r="P40">
            <v>13317.361838383955</v>
          </cell>
          <cell r="Q40">
            <v>133638.87131644844</v>
          </cell>
        </row>
        <row r="41">
          <cell r="E41">
            <v>34227.658258912619</v>
          </cell>
          <cell r="F41">
            <v>38030.731398791802</v>
          </cell>
          <cell r="G41">
            <v>38030.731398791802</v>
          </cell>
          <cell r="H41">
            <v>41186.489604771043</v>
          </cell>
          <cell r="I41">
            <v>33698.036949358124</v>
          </cell>
          <cell r="J41">
            <v>29953.810621651668</v>
          </cell>
          <cell r="K41">
            <v>48674.942260183961</v>
          </cell>
          <cell r="L41">
            <v>37442.263277064587</v>
          </cell>
          <cell r="M41">
            <v>41186.489604771043</v>
          </cell>
          <cell r="N41">
            <v>48674.942260183961</v>
          </cell>
          <cell r="O41">
            <v>48674.942260183961</v>
          </cell>
          <cell r="P41">
            <v>48674.942260183961</v>
          </cell>
          <cell r="Q41">
            <v>488455.9801548486</v>
          </cell>
        </row>
        <row r="42">
          <cell r="C42" t="str">
            <v>XE LTD</v>
          </cell>
          <cell r="E42">
            <v>0</v>
          </cell>
          <cell r="F42">
            <v>0</v>
          </cell>
          <cell r="G42">
            <v>0</v>
          </cell>
          <cell r="H42">
            <v>0</v>
          </cell>
          <cell r="I42">
            <v>0</v>
          </cell>
          <cell r="J42">
            <v>0</v>
          </cell>
          <cell r="K42">
            <v>0</v>
          </cell>
          <cell r="L42">
            <v>0</v>
          </cell>
          <cell r="M42">
            <v>0</v>
          </cell>
          <cell r="N42">
            <v>0</v>
          </cell>
          <cell r="O42">
            <v>0</v>
          </cell>
          <cell r="P42">
            <v>0</v>
          </cell>
          <cell r="Q42">
            <v>0</v>
          </cell>
        </row>
        <row r="43">
          <cell r="C43" t="str">
            <v xml:space="preserve">           Govt. levies</v>
          </cell>
          <cell r="E43">
            <v>0</v>
          </cell>
          <cell r="F43">
            <v>0</v>
          </cell>
          <cell r="G43">
            <v>0</v>
          </cell>
          <cell r="H43">
            <v>0</v>
          </cell>
          <cell r="I43">
            <v>0</v>
          </cell>
          <cell r="J43">
            <v>0</v>
          </cell>
          <cell r="K43">
            <v>0</v>
          </cell>
          <cell r="L43">
            <v>0</v>
          </cell>
          <cell r="M43">
            <v>0</v>
          </cell>
          <cell r="N43">
            <v>0</v>
          </cell>
          <cell r="O43">
            <v>0</v>
          </cell>
          <cell r="P43">
            <v>0</v>
          </cell>
          <cell r="Q43">
            <v>0</v>
          </cell>
        </row>
        <row r="44">
          <cell r="E44">
            <v>0</v>
          </cell>
          <cell r="F44">
            <v>0</v>
          </cell>
          <cell r="G44">
            <v>0</v>
          </cell>
          <cell r="H44">
            <v>0</v>
          </cell>
          <cell r="I44">
            <v>0</v>
          </cell>
          <cell r="J44">
            <v>0</v>
          </cell>
          <cell r="K44">
            <v>0</v>
          </cell>
          <cell r="L44">
            <v>0</v>
          </cell>
          <cell r="M44">
            <v>0</v>
          </cell>
          <cell r="N44">
            <v>0</v>
          </cell>
          <cell r="O44">
            <v>0</v>
          </cell>
          <cell r="P44">
            <v>0</v>
          </cell>
          <cell r="Q44">
            <v>0</v>
          </cell>
        </row>
        <row r="45">
          <cell r="C45" t="str">
            <v>GLi -  A/T Document Ret.</v>
          </cell>
          <cell r="E45">
            <v>25673.555544000003</v>
          </cell>
          <cell r="F45">
            <v>28882.749987000003</v>
          </cell>
          <cell r="G45">
            <v>28882.749987000003</v>
          </cell>
          <cell r="H45">
            <v>28882.749987000003</v>
          </cell>
          <cell r="I45">
            <v>19255.166658000002</v>
          </cell>
          <cell r="J45">
            <v>22464.361101000002</v>
          </cell>
          <cell r="K45">
            <v>35301.138873000004</v>
          </cell>
          <cell r="L45">
            <v>28882.749987000003</v>
          </cell>
          <cell r="M45">
            <v>28882.749987000003</v>
          </cell>
          <cell r="N45">
            <v>35301.138873000004</v>
          </cell>
          <cell r="O45">
            <v>35301.138873000004</v>
          </cell>
          <cell r="P45">
            <v>35301.138873000004</v>
          </cell>
          <cell r="Q45">
            <v>353011.38873000001</v>
          </cell>
        </row>
        <row r="46">
          <cell r="C46" t="str">
            <v xml:space="preserve">           Govt. levies</v>
          </cell>
          <cell r="E46">
            <v>9662.6960014820925</v>
          </cell>
          <cell r="F46">
            <v>10870.533001667352</v>
          </cell>
          <cell r="G46">
            <v>10870.533001667352</v>
          </cell>
          <cell r="H46">
            <v>10870.533001667352</v>
          </cell>
          <cell r="I46">
            <v>7247.0220011115689</v>
          </cell>
          <cell r="J46">
            <v>8454.8590012968289</v>
          </cell>
          <cell r="K46">
            <v>13286.207002037876</v>
          </cell>
          <cell r="L46">
            <v>10870.533001667352</v>
          </cell>
          <cell r="M46">
            <v>10870.533001667352</v>
          </cell>
          <cell r="N46">
            <v>13286.207002037876</v>
          </cell>
          <cell r="O46">
            <v>13286.207002037876</v>
          </cell>
          <cell r="P46">
            <v>13286.207002037876</v>
          </cell>
          <cell r="Q46">
            <v>132862.07002037877</v>
          </cell>
        </row>
        <row r="47">
          <cell r="E47">
            <v>35336.251545482097</v>
          </cell>
          <cell r="F47">
            <v>39753.282988667357</v>
          </cell>
          <cell r="G47">
            <v>39753.282988667357</v>
          </cell>
          <cell r="H47">
            <v>39753.282988667357</v>
          </cell>
          <cell r="I47">
            <v>26502.188659111569</v>
          </cell>
          <cell r="J47">
            <v>30919.220102296829</v>
          </cell>
          <cell r="K47">
            <v>48587.345875037878</v>
          </cell>
          <cell r="L47">
            <v>39753.282988667357</v>
          </cell>
          <cell r="M47">
            <v>39753.282988667357</v>
          </cell>
          <cell r="N47">
            <v>48587.345875037878</v>
          </cell>
          <cell r="O47">
            <v>48587.345875037878</v>
          </cell>
          <cell r="P47">
            <v>48587.345875037878</v>
          </cell>
          <cell r="Q47">
            <v>485873.45875037886</v>
          </cell>
        </row>
        <row r="48">
          <cell r="C48" t="str">
            <v xml:space="preserve">20D SUNROOF </v>
          </cell>
          <cell r="E48">
            <v>0</v>
          </cell>
          <cell r="F48">
            <v>0</v>
          </cell>
          <cell r="G48">
            <v>0</v>
          </cell>
          <cell r="H48">
            <v>0</v>
          </cell>
          <cell r="I48">
            <v>0</v>
          </cell>
          <cell r="J48">
            <v>0</v>
          </cell>
          <cell r="K48">
            <v>0</v>
          </cell>
          <cell r="L48">
            <v>0</v>
          </cell>
          <cell r="M48">
            <v>0</v>
          </cell>
          <cell r="N48">
            <v>0</v>
          </cell>
          <cell r="O48">
            <v>0</v>
          </cell>
          <cell r="P48">
            <v>0</v>
          </cell>
          <cell r="Q48">
            <v>0</v>
          </cell>
        </row>
        <row r="49">
          <cell r="C49" t="str">
            <v xml:space="preserve">           Govt. levies</v>
          </cell>
          <cell r="E49">
            <v>0</v>
          </cell>
          <cell r="F49">
            <v>0</v>
          </cell>
          <cell r="G49">
            <v>0</v>
          </cell>
          <cell r="H49">
            <v>0</v>
          </cell>
          <cell r="I49">
            <v>0</v>
          </cell>
          <cell r="J49">
            <v>0</v>
          </cell>
          <cell r="K49">
            <v>0</v>
          </cell>
          <cell r="L49">
            <v>0</v>
          </cell>
          <cell r="M49">
            <v>0</v>
          </cell>
          <cell r="N49">
            <v>0</v>
          </cell>
          <cell r="O49">
            <v>0</v>
          </cell>
          <cell r="P49">
            <v>0</v>
          </cell>
          <cell r="Q49">
            <v>0</v>
          </cell>
        </row>
        <row r="50">
          <cell r="E50">
            <v>0</v>
          </cell>
          <cell r="F50">
            <v>0</v>
          </cell>
          <cell r="G50">
            <v>0</v>
          </cell>
          <cell r="H50">
            <v>0</v>
          </cell>
          <cell r="I50">
            <v>0</v>
          </cell>
          <cell r="J50">
            <v>0</v>
          </cell>
          <cell r="K50">
            <v>0</v>
          </cell>
          <cell r="L50">
            <v>0</v>
          </cell>
          <cell r="M50">
            <v>0</v>
          </cell>
          <cell r="N50">
            <v>0</v>
          </cell>
          <cell r="O50">
            <v>0</v>
          </cell>
          <cell r="P50">
            <v>0</v>
          </cell>
          <cell r="Q50">
            <v>0</v>
          </cell>
        </row>
        <row r="51">
          <cell r="C51" t="str">
            <v>2.0 D - Document Ret.</v>
          </cell>
          <cell r="E51">
            <v>41344.851834000008</v>
          </cell>
          <cell r="F51">
            <v>46857.498745200006</v>
          </cell>
          <cell r="G51">
            <v>46857.498745200006</v>
          </cell>
          <cell r="H51">
            <v>48846.097450800007</v>
          </cell>
          <cell r="I51">
            <v>35277.737047800001</v>
          </cell>
          <cell r="J51">
            <v>35277.737047800001</v>
          </cell>
          <cell r="K51">
            <v>46132.425370200006</v>
          </cell>
          <cell r="L51">
            <v>32564.064967200004</v>
          </cell>
          <cell r="M51">
            <v>40705.081209000004</v>
          </cell>
          <cell r="N51">
            <v>43418.753289600005</v>
          </cell>
          <cell r="O51">
            <v>40705.081209000004</v>
          </cell>
          <cell r="P51">
            <v>43418.753289600005</v>
          </cell>
          <cell r="Q51">
            <v>501405.58020540013</v>
          </cell>
        </row>
        <row r="52">
          <cell r="C52" t="str">
            <v xml:space="preserve">           Govt. levies</v>
          </cell>
          <cell r="E52">
            <v>15571.448855440281</v>
          </cell>
          <cell r="F52">
            <v>17647.642036165649</v>
          </cell>
          <cell r="G52">
            <v>17647.642036165649</v>
          </cell>
          <cell r="H52">
            <v>18397.987992635699</v>
          </cell>
          <cell r="I52">
            <v>13287.435772459114</v>
          </cell>
          <cell r="J52">
            <v>13287.435772459114</v>
          </cell>
          <cell r="K52">
            <v>17375.87754860038</v>
          </cell>
          <cell r="L52">
            <v>12265.325328423798</v>
          </cell>
          <cell r="M52">
            <v>15331.656660529748</v>
          </cell>
          <cell r="N52">
            <v>16353.767104565064</v>
          </cell>
          <cell r="O52">
            <v>15331.656660529748</v>
          </cell>
          <cell r="P52">
            <v>16353.767104565064</v>
          </cell>
          <cell r="Q52">
            <v>188851.64287253929</v>
          </cell>
        </row>
        <row r="53">
          <cell r="E53">
            <v>56916.300689440293</v>
          </cell>
          <cell r="F53">
            <v>64505.140781365655</v>
          </cell>
          <cell r="G53">
            <v>64505.140781365655</v>
          </cell>
          <cell r="H53">
            <v>67244.085443435702</v>
          </cell>
          <cell r="I53">
            <v>48565.172820259118</v>
          </cell>
          <cell r="J53">
            <v>48565.172820259118</v>
          </cell>
          <cell r="K53">
            <v>63508.302918800386</v>
          </cell>
          <cell r="L53">
            <v>44829.390295623802</v>
          </cell>
          <cell r="M53">
            <v>56036.737869529752</v>
          </cell>
          <cell r="N53">
            <v>59772.520394165069</v>
          </cell>
          <cell r="O53">
            <v>56036.737869529752</v>
          </cell>
          <cell r="P53">
            <v>59772.520394165069</v>
          </cell>
          <cell r="Q53">
            <v>690257.22307793936</v>
          </cell>
        </row>
        <row r="54">
          <cell r="C54" t="str">
            <v>2.0 D G - Document Ret.</v>
          </cell>
          <cell r="E54">
            <v>66151.762934400002</v>
          </cell>
          <cell r="F54">
            <v>71664.409845600007</v>
          </cell>
          <cell r="G54">
            <v>71664.409845600007</v>
          </cell>
          <cell r="H54">
            <v>78696.490337399999</v>
          </cell>
          <cell r="I54">
            <v>54273.441612000002</v>
          </cell>
          <cell r="J54">
            <v>56987.113692600004</v>
          </cell>
          <cell r="K54">
            <v>73269.146176199996</v>
          </cell>
          <cell r="L54">
            <v>54273.441612000002</v>
          </cell>
          <cell r="M54">
            <v>65128.129934400007</v>
          </cell>
          <cell r="N54">
            <v>70555.474095600002</v>
          </cell>
          <cell r="O54">
            <v>67841.802015000008</v>
          </cell>
          <cell r="P54">
            <v>70555.474095600002</v>
          </cell>
          <cell r="Q54">
            <v>801061.0961964</v>
          </cell>
        </row>
        <row r="55">
          <cell r="C55" t="str">
            <v xml:space="preserve">           Govt. levies</v>
          </cell>
          <cell r="E55">
            <v>24914.318168704449</v>
          </cell>
          <cell r="F55">
            <v>26990.51134942982</v>
          </cell>
          <cell r="G55">
            <v>26990.51134942982</v>
          </cell>
          <cell r="H55">
            <v>29641.202877024178</v>
          </cell>
          <cell r="I55">
            <v>20442.20888070633</v>
          </cell>
          <cell r="J55">
            <v>21464.319324741646</v>
          </cell>
          <cell r="K55">
            <v>27596.981988953547</v>
          </cell>
          <cell r="L55">
            <v>20442.20888070633</v>
          </cell>
          <cell r="M55">
            <v>24530.650656847596</v>
          </cell>
          <cell r="N55">
            <v>26574.871544918227</v>
          </cell>
          <cell r="O55">
            <v>25552.761100882912</v>
          </cell>
          <cell r="P55">
            <v>26574.871544918227</v>
          </cell>
          <cell r="Q55">
            <v>301715.41766726307</v>
          </cell>
        </row>
        <row r="56">
          <cell r="E56">
            <v>91066.081103104458</v>
          </cell>
          <cell r="F56">
            <v>98654.921195029834</v>
          </cell>
          <cell r="G56">
            <v>98654.921195029834</v>
          </cell>
          <cell r="H56">
            <v>108337.69321442417</v>
          </cell>
          <cell r="I56">
            <v>74715.650492706336</v>
          </cell>
          <cell r="J56">
            <v>78451.433017341653</v>
          </cell>
          <cell r="K56">
            <v>100866.12816515354</v>
          </cell>
          <cell r="L56">
            <v>74715.650492706336</v>
          </cell>
          <cell r="M56">
            <v>89658.780591247603</v>
          </cell>
          <cell r="N56">
            <v>97130.345640518237</v>
          </cell>
          <cell r="O56">
            <v>93394.56311588292</v>
          </cell>
          <cell r="P56">
            <v>97130.345640518237</v>
          </cell>
          <cell r="Q56">
            <v>1102776.5138636632</v>
          </cell>
        </row>
        <row r="57">
          <cell r="C57" t="str">
            <v>2.0 D G Ltd - Document Ret.</v>
          </cell>
          <cell r="E57">
            <v>0</v>
          </cell>
          <cell r="F57">
            <v>0</v>
          </cell>
          <cell r="G57">
            <v>0</v>
          </cell>
          <cell r="H57">
            <v>0</v>
          </cell>
          <cell r="I57">
            <v>0</v>
          </cell>
          <cell r="J57">
            <v>0</v>
          </cell>
          <cell r="K57">
            <v>0</v>
          </cell>
          <cell r="L57">
            <v>0</v>
          </cell>
          <cell r="M57">
            <v>0</v>
          </cell>
          <cell r="N57">
            <v>0</v>
          </cell>
          <cell r="O57">
            <v>0</v>
          </cell>
          <cell r="P57">
            <v>0</v>
          </cell>
          <cell r="Q57">
            <v>0</v>
          </cell>
        </row>
        <row r="58">
          <cell r="C58" t="str">
            <v xml:space="preserve">           Govt. levies</v>
          </cell>
          <cell r="E58">
            <v>0</v>
          </cell>
          <cell r="F58">
            <v>0</v>
          </cell>
          <cell r="G58">
            <v>0</v>
          </cell>
          <cell r="H58">
            <v>0</v>
          </cell>
          <cell r="I58">
            <v>0</v>
          </cell>
          <cell r="J58">
            <v>0</v>
          </cell>
          <cell r="K58">
            <v>0</v>
          </cell>
          <cell r="L58">
            <v>0</v>
          </cell>
          <cell r="M58">
            <v>0</v>
          </cell>
          <cell r="N58">
            <v>0</v>
          </cell>
          <cell r="O58">
            <v>0</v>
          </cell>
          <cell r="P58">
            <v>0</v>
          </cell>
          <cell r="Q58">
            <v>0</v>
          </cell>
        </row>
        <row r="59">
          <cell r="E59">
            <v>0</v>
          </cell>
          <cell r="F59">
            <v>0</v>
          </cell>
          <cell r="G59">
            <v>0</v>
          </cell>
          <cell r="H59">
            <v>0</v>
          </cell>
          <cell r="I59">
            <v>0</v>
          </cell>
          <cell r="J59">
            <v>0</v>
          </cell>
          <cell r="K59">
            <v>0</v>
          </cell>
          <cell r="L59">
            <v>0</v>
          </cell>
          <cell r="M59">
            <v>0</v>
          </cell>
          <cell r="N59">
            <v>0</v>
          </cell>
          <cell r="O59">
            <v>0</v>
          </cell>
          <cell r="P59">
            <v>0</v>
          </cell>
          <cell r="Q59">
            <v>0</v>
          </cell>
        </row>
        <row r="60">
          <cell r="C60" t="str">
            <v>2.0 D SE - Document Ret.</v>
          </cell>
          <cell r="E60">
            <v>0</v>
          </cell>
          <cell r="F60">
            <v>0</v>
          </cell>
          <cell r="G60">
            <v>0</v>
          </cell>
          <cell r="H60">
            <v>0</v>
          </cell>
          <cell r="I60">
            <v>0</v>
          </cell>
          <cell r="J60">
            <v>0</v>
          </cell>
          <cell r="K60">
            <v>0</v>
          </cell>
          <cell r="L60">
            <v>0</v>
          </cell>
          <cell r="M60">
            <v>0</v>
          </cell>
          <cell r="N60">
            <v>0</v>
          </cell>
          <cell r="O60">
            <v>0</v>
          </cell>
          <cell r="P60">
            <v>0</v>
          </cell>
          <cell r="Q60">
            <v>0</v>
          </cell>
        </row>
        <row r="61">
          <cell r="C61" t="str">
            <v xml:space="preserve">           Govt. levies</v>
          </cell>
          <cell r="E61">
            <v>0</v>
          </cell>
          <cell r="F61">
            <v>0</v>
          </cell>
          <cell r="G61">
            <v>0</v>
          </cell>
          <cell r="H61">
            <v>0</v>
          </cell>
          <cell r="I61">
            <v>0</v>
          </cell>
          <cell r="J61">
            <v>0</v>
          </cell>
          <cell r="K61">
            <v>0</v>
          </cell>
          <cell r="L61">
            <v>0</v>
          </cell>
          <cell r="M61">
            <v>0</v>
          </cell>
          <cell r="N61">
            <v>0</v>
          </cell>
          <cell r="O61">
            <v>0</v>
          </cell>
          <cell r="P61">
            <v>0</v>
          </cell>
          <cell r="Q61">
            <v>0</v>
          </cell>
        </row>
        <row r="62">
          <cell r="E62">
            <v>0</v>
          </cell>
          <cell r="F62">
            <v>0</v>
          </cell>
          <cell r="G62">
            <v>0</v>
          </cell>
          <cell r="H62">
            <v>0</v>
          </cell>
          <cell r="I62">
            <v>0</v>
          </cell>
          <cell r="J62">
            <v>0</v>
          </cell>
          <cell r="K62">
            <v>0</v>
          </cell>
          <cell r="L62">
            <v>0</v>
          </cell>
          <cell r="M62">
            <v>0</v>
          </cell>
          <cell r="N62">
            <v>0</v>
          </cell>
          <cell r="O62">
            <v>0</v>
          </cell>
          <cell r="P62">
            <v>0</v>
          </cell>
          <cell r="Q62">
            <v>0</v>
          </cell>
        </row>
        <row r="63">
          <cell r="C63" t="str">
            <v>HILUX 4 X 2- Doc, Ret.</v>
          </cell>
          <cell r="E63">
            <v>19030.137478560006</v>
          </cell>
          <cell r="F63">
            <v>18656.997528000004</v>
          </cell>
          <cell r="G63">
            <v>16418.157824640002</v>
          </cell>
          <cell r="H63">
            <v>20522.697280800003</v>
          </cell>
          <cell r="I63">
            <v>36567.71515488001</v>
          </cell>
          <cell r="J63">
            <v>8582.2188628800031</v>
          </cell>
          <cell r="K63">
            <v>37313.995056000007</v>
          </cell>
          <cell r="L63">
            <v>19403.277429120004</v>
          </cell>
          <cell r="M63">
            <v>104479.18615680002</v>
          </cell>
          <cell r="N63">
            <v>44776.794067200011</v>
          </cell>
          <cell r="O63">
            <v>44776.794067200011</v>
          </cell>
          <cell r="P63">
            <v>47761.913671680013</v>
          </cell>
          <cell r="Q63">
            <v>418289.88457776012</v>
          </cell>
        </row>
        <row r="64">
          <cell r="C64" t="str">
            <v xml:space="preserve">           Govt. levies</v>
          </cell>
          <cell r="E64">
            <v>4253.8877733930121</v>
          </cell>
          <cell r="F64">
            <v>4170.4782092088362</v>
          </cell>
          <cell r="G64">
            <v>3670.0208241037758</v>
          </cell>
          <cell r="H64">
            <v>4587.5260301297194</v>
          </cell>
          <cell r="I64">
            <v>8174.1372900493179</v>
          </cell>
          <cell r="J64">
            <v>1918.4199762360647</v>
          </cell>
          <cell r="K64">
            <v>8340.9564184176725</v>
          </cell>
          <cell r="L64">
            <v>4337.297337577189</v>
          </cell>
          <cell r="M64">
            <v>23354.677971569483</v>
          </cell>
          <cell r="N64">
            <v>10009.147702101207</v>
          </cell>
          <cell r="O64">
            <v>10009.147702101207</v>
          </cell>
          <cell r="P64">
            <v>10676.42421557462</v>
          </cell>
          <cell r="Q64">
            <v>93502.121450462117</v>
          </cell>
        </row>
        <row r="65">
          <cell r="E65">
            <v>23284.025251953019</v>
          </cell>
          <cell r="F65">
            <v>22827.475737208839</v>
          </cell>
          <cell r="G65">
            <v>20088.178648743778</v>
          </cell>
          <cell r="H65">
            <v>25110.223310929723</v>
          </cell>
          <cell r="I65">
            <v>44741.852444929325</v>
          </cell>
          <cell r="J65">
            <v>10500.638839116067</v>
          </cell>
          <cell r="K65">
            <v>45654.951474417678</v>
          </cell>
          <cell r="L65">
            <v>23740.574766697195</v>
          </cell>
          <cell r="M65">
            <v>127833.8641283695</v>
          </cell>
          <cell r="N65">
            <v>54785.941769301222</v>
          </cell>
          <cell r="O65">
            <v>54785.941769301222</v>
          </cell>
          <cell r="P65">
            <v>58438.337887254631</v>
          </cell>
          <cell r="Q65">
            <v>511792.00602822215</v>
          </cell>
        </row>
        <row r="66">
          <cell r="C66" t="str">
            <v>HILUX 4 X 4- Doc, Ret.</v>
          </cell>
          <cell r="E66">
            <v>25657.391310720002</v>
          </cell>
          <cell r="F66">
            <v>70650.787667200013</v>
          </cell>
          <cell r="G66">
            <v>84409.098949760024</v>
          </cell>
          <cell r="H66">
            <v>98539.256483200021</v>
          </cell>
          <cell r="I66">
            <v>41646.780098560004</v>
          </cell>
          <cell r="J66">
            <v>77344.020183040004</v>
          </cell>
          <cell r="K66">
            <v>81806.175193600007</v>
          </cell>
          <cell r="L66">
            <v>69907.095165440012</v>
          </cell>
          <cell r="M66">
            <v>0</v>
          </cell>
          <cell r="N66">
            <v>0</v>
          </cell>
          <cell r="O66">
            <v>0</v>
          </cell>
          <cell r="P66">
            <v>0</v>
          </cell>
          <cell r="Q66">
            <v>549960.60505152016</v>
          </cell>
        </row>
        <row r="67">
          <cell r="C67" t="str">
            <v xml:space="preserve">           Govt. levies</v>
          </cell>
          <cell r="E67">
            <v>5755.2599287081939</v>
          </cell>
          <cell r="F67">
            <v>15847.817194993579</v>
          </cell>
          <cell r="G67">
            <v>18933.971069808114</v>
          </cell>
          <cell r="H67">
            <v>22103.534508806832</v>
          </cell>
          <cell r="I67">
            <v>9341.8711886277924</v>
          </cell>
          <cell r="J67">
            <v>17349.189350308756</v>
          </cell>
          <cell r="K67">
            <v>18350.104120518878</v>
          </cell>
          <cell r="L67">
            <v>15680.998066625225</v>
          </cell>
          <cell r="M67">
            <v>0</v>
          </cell>
          <cell r="N67">
            <v>0</v>
          </cell>
          <cell r="O67">
            <v>0</v>
          </cell>
          <cell r="P67">
            <v>0</v>
          </cell>
          <cell r="Q67">
            <v>123362.74542839738</v>
          </cell>
        </row>
        <row r="68">
          <cell r="E68">
            <v>31412.651239428196</v>
          </cell>
          <cell r="F68">
            <v>86498.604862193592</v>
          </cell>
          <cell r="G68">
            <v>103343.07001956814</v>
          </cell>
          <cell r="H68">
            <v>120642.79099200685</v>
          </cell>
          <cell r="I68">
            <v>50988.651287187793</v>
          </cell>
          <cell r="J68">
            <v>94693.209533348767</v>
          </cell>
          <cell r="K68">
            <v>100156.27931411889</v>
          </cell>
          <cell r="L68">
            <v>85588.093232065235</v>
          </cell>
          <cell r="M68">
            <v>0</v>
          </cell>
          <cell r="N68">
            <v>0</v>
          </cell>
          <cell r="O68">
            <v>0</v>
          </cell>
          <cell r="P68">
            <v>0</v>
          </cell>
          <cell r="Q68">
            <v>673323.35047991748</v>
          </cell>
        </row>
        <row r="69">
          <cell r="B69" t="str">
            <v xml:space="preserve">Maturity Due </v>
          </cell>
          <cell r="E69">
            <v>0</v>
          </cell>
          <cell r="F69">
            <v>0</v>
          </cell>
          <cell r="G69">
            <v>0</v>
          </cell>
          <cell r="H69">
            <v>0</v>
          </cell>
          <cell r="I69">
            <v>0</v>
          </cell>
          <cell r="J69">
            <v>0</v>
          </cell>
          <cell r="Q69">
            <v>0</v>
          </cell>
        </row>
        <row r="70">
          <cell r="E70">
            <v>0</v>
          </cell>
          <cell r="F70">
            <v>0</v>
          </cell>
          <cell r="G70">
            <v>0</v>
          </cell>
          <cell r="H70">
            <v>0</v>
          </cell>
          <cell r="I70">
            <v>0</v>
          </cell>
          <cell r="J70">
            <v>0</v>
          </cell>
          <cell r="K70">
            <v>0</v>
          </cell>
          <cell r="L70">
            <v>0</v>
          </cell>
          <cell r="M70">
            <v>0</v>
          </cell>
          <cell r="N70">
            <v>0</v>
          </cell>
          <cell r="O70">
            <v>0</v>
          </cell>
          <cell r="P70">
            <v>0</v>
          </cell>
          <cell r="Q70">
            <v>0</v>
          </cell>
        </row>
        <row r="71">
          <cell r="B71" t="str">
            <v xml:space="preserve">Total of </v>
          </cell>
          <cell r="C71" t="str">
            <v xml:space="preserve">Documents retirement </v>
          </cell>
          <cell r="E71">
            <v>249833.49810588002</v>
          </cell>
          <cell r="F71">
            <v>311450.86026340001</v>
          </cell>
          <cell r="G71">
            <v>322970.33184260002</v>
          </cell>
          <cell r="H71">
            <v>357771.40031620004</v>
          </cell>
          <cell r="I71">
            <v>247782.17837464003</v>
          </cell>
          <cell r="J71">
            <v>258696.97481212</v>
          </cell>
          <cell r="K71">
            <v>359680.1352898</v>
          </cell>
          <cell r="L71">
            <v>272628.50730596</v>
          </cell>
          <cell r="M71">
            <v>301279.38638460007</v>
          </cell>
          <cell r="N71">
            <v>261959.78981640001</v>
          </cell>
          <cell r="O71">
            <v>258398.92756860002</v>
          </cell>
          <cell r="P71">
            <v>266811.39133428008</v>
          </cell>
          <cell r="Q71">
            <v>3469263.3814144805</v>
          </cell>
        </row>
        <row r="72">
          <cell r="C72" t="str">
            <v xml:space="preserve">           Govt. levies</v>
          </cell>
          <cell r="E72">
            <v>87294.833734264714</v>
          </cell>
          <cell r="F72">
            <v>103704.66045168109</v>
          </cell>
          <cell r="G72">
            <v>106290.35694139056</v>
          </cell>
          <cell r="H72">
            <v>116626.66124779245</v>
          </cell>
          <cell r="I72">
            <v>81401.610021848901</v>
          </cell>
          <cell r="J72">
            <v>84358.745864830737</v>
          </cell>
          <cell r="K72">
            <v>117320.25340820156</v>
          </cell>
          <cell r="L72">
            <v>89082.698699095869</v>
          </cell>
          <cell r="M72">
            <v>97492.289331627151</v>
          </cell>
          <cell r="N72">
            <v>91821.427226806234</v>
          </cell>
          <cell r="O72">
            <v>90481.781744804</v>
          </cell>
          <cell r="P72">
            <v>93193.279146348024</v>
          </cell>
          <cell r="Q72">
            <v>1159068.5978186915</v>
          </cell>
        </row>
        <row r="73">
          <cell r="E73">
            <v>337128.3318401447</v>
          </cell>
          <cell r="F73">
            <v>415155.52071508113</v>
          </cell>
          <cell r="G73">
            <v>429260.68878399057</v>
          </cell>
          <cell r="H73">
            <v>474398.06156399252</v>
          </cell>
          <cell r="I73">
            <v>329183.78839648893</v>
          </cell>
          <cell r="J73">
            <v>343055.72067695076</v>
          </cell>
          <cell r="K73">
            <v>477000.38869800157</v>
          </cell>
          <cell r="L73">
            <v>361711.20600505586</v>
          </cell>
          <cell r="M73">
            <v>398771.67571622721</v>
          </cell>
          <cell r="N73">
            <v>353781.21704320621</v>
          </cell>
          <cell r="O73">
            <v>348880.70931340405</v>
          </cell>
          <cell r="P73">
            <v>360004.67048062809</v>
          </cell>
          <cell r="Q73">
            <v>4628331.9792331718</v>
          </cell>
        </row>
        <row r="74">
          <cell r="B74" t="str">
            <v>Vendors' Parts</v>
          </cell>
          <cell r="AB74">
            <v>0</v>
          </cell>
          <cell r="AC74">
            <v>0</v>
          </cell>
        </row>
        <row r="75">
          <cell r="C75" t="str">
            <v xml:space="preserve">XE </v>
          </cell>
          <cell r="E75">
            <v>28091.98</v>
          </cell>
          <cell r="F75">
            <v>28091.98</v>
          </cell>
          <cell r="G75">
            <v>28091.98</v>
          </cell>
          <cell r="H75">
            <v>32105.119999999999</v>
          </cell>
          <cell r="I75">
            <v>22072.27</v>
          </cell>
          <cell r="J75">
            <v>22072.27</v>
          </cell>
          <cell r="K75">
            <v>30048.9</v>
          </cell>
          <cell r="L75">
            <v>24039.119999999999</v>
          </cell>
          <cell r="M75">
            <v>20032.599999999999</v>
          </cell>
          <cell r="N75">
            <v>18029.34</v>
          </cell>
          <cell r="O75">
            <v>20032.599999999999</v>
          </cell>
          <cell r="P75">
            <v>20032.599999999999</v>
          </cell>
          <cell r="Q75">
            <v>292740.75999999995</v>
          </cell>
        </row>
        <row r="76">
          <cell r="C76" t="str">
            <v>XE G</v>
          </cell>
          <cell r="E76">
            <v>0</v>
          </cell>
          <cell r="F76">
            <v>0</v>
          </cell>
          <cell r="G76">
            <v>0</v>
          </cell>
          <cell r="H76">
            <v>0</v>
          </cell>
          <cell r="I76">
            <v>0</v>
          </cell>
          <cell r="J76">
            <v>0</v>
          </cell>
          <cell r="K76">
            <v>0</v>
          </cell>
          <cell r="L76">
            <v>0</v>
          </cell>
          <cell r="M76">
            <v>0</v>
          </cell>
          <cell r="N76">
            <v>0</v>
          </cell>
          <cell r="O76">
            <v>0</v>
          </cell>
          <cell r="P76">
            <v>0</v>
          </cell>
          <cell r="Q76">
            <v>0</v>
          </cell>
        </row>
        <row r="77">
          <cell r="C77" t="str">
            <v>GL</v>
          </cell>
          <cell r="E77">
            <v>18747.09</v>
          </cell>
          <cell r="F77">
            <v>18747.09</v>
          </cell>
          <cell r="G77">
            <v>18747.09</v>
          </cell>
          <cell r="H77">
            <v>20830.099999999999</v>
          </cell>
          <cell r="I77">
            <v>14581.07</v>
          </cell>
          <cell r="J77">
            <v>14581.07</v>
          </cell>
          <cell r="K77">
            <v>20797</v>
          </cell>
          <cell r="L77">
            <v>16637.599999999999</v>
          </cell>
          <cell r="M77">
            <v>12478.2</v>
          </cell>
          <cell r="N77">
            <v>14557.9</v>
          </cell>
          <cell r="O77">
            <v>14557.9</v>
          </cell>
          <cell r="P77">
            <v>14557.9</v>
          </cell>
          <cell r="Q77">
            <v>199820.01</v>
          </cell>
        </row>
        <row r="78">
          <cell r="C78" t="str">
            <v>GLi</v>
          </cell>
          <cell r="E78">
            <v>20722.86</v>
          </cell>
          <cell r="F78">
            <v>23025.4</v>
          </cell>
          <cell r="G78">
            <v>23025.4</v>
          </cell>
          <cell r="H78">
            <v>25327.94</v>
          </cell>
          <cell r="I78">
            <v>20722.86</v>
          </cell>
          <cell r="J78">
            <v>18420.32</v>
          </cell>
          <cell r="K78">
            <v>29889.99</v>
          </cell>
          <cell r="L78">
            <v>22992.3</v>
          </cell>
          <cell r="M78">
            <v>25291.53</v>
          </cell>
          <cell r="N78">
            <v>29889.99</v>
          </cell>
          <cell r="O78">
            <v>29889.99</v>
          </cell>
          <cell r="P78">
            <v>29889.99</v>
          </cell>
          <cell r="Q78">
            <v>299088.56999999995</v>
          </cell>
        </row>
        <row r="79">
          <cell r="C79" t="str">
            <v>XE LTD</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GLi - A/T</v>
          </cell>
          <cell r="E80">
            <v>18424.88</v>
          </cell>
          <cell r="F80">
            <v>20727.990000000002</v>
          </cell>
          <cell r="G80">
            <v>20727.990000000002</v>
          </cell>
          <cell r="H80">
            <v>20727.990000000002</v>
          </cell>
          <cell r="I80">
            <v>13818.66</v>
          </cell>
          <cell r="J80">
            <v>16121.77</v>
          </cell>
          <cell r="K80">
            <v>25297.8</v>
          </cell>
          <cell r="L80">
            <v>20698.2</v>
          </cell>
          <cell r="M80">
            <v>20698.2</v>
          </cell>
          <cell r="N80">
            <v>25297.8</v>
          </cell>
          <cell r="O80">
            <v>25297.8</v>
          </cell>
          <cell r="P80">
            <v>25297.8</v>
          </cell>
          <cell r="Q80">
            <v>253136.88</v>
          </cell>
        </row>
        <row r="81">
          <cell r="C81" t="str">
            <v>2.0 D SUNROOF</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2.0 D</v>
          </cell>
          <cell r="E82">
            <v>30311.1</v>
          </cell>
          <cell r="F82">
            <v>34352.58</v>
          </cell>
          <cell r="G82">
            <v>34352.58</v>
          </cell>
          <cell r="H82">
            <v>36373.32</v>
          </cell>
          <cell r="I82">
            <v>26269.62</v>
          </cell>
          <cell r="J82">
            <v>26269.62</v>
          </cell>
          <cell r="K82">
            <v>34296.31</v>
          </cell>
          <cell r="L82">
            <v>24209.16</v>
          </cell>
          <cell r="M82">
            <v>30261.45</v>
          </cell>
          <cell r="N82">
            <v>32278.880000000001</v>
          </cell>
          <cell r="O82">
            <v>30261.45</v>
          </cell>
          <cell r="P82">
            <v>32278.880000000001</v>
          </cell>
          <cell r="Q82">
            <v>371514.95</v>
          </cell>
        </row>
        <row r="83">
          <cell r="C83" t="str">
            <v>2.0 D G</v>
          </cell>
          <cell r="E83">
            <v>54334.559999999998</v>
          </cell>
          <cell r="F83">
            <v>58862.44</v>
          </cell>
          <cell r="G83">
            <v>58862.44</v>
          </cell>
          <cell r="H83">
            <v>65654.259999999995</v>
          </cell>
          <cell r="I83">
            <v>45278.8</v>
          </cell>
          <cell r="J83">
            <v>47542.74</v>
          </cell>
          <cell r="K83">
            <v>61037.01</v>
          </cell>
          <cell r="L83">
            <v>45212.6</v>
          </cell>
          <cell r="M83">
            <v>54255.12</v>
          </cell>
          <cell r="N83">
            <v>58776.38</v>
          </cell>
          <cell r="O83">
            <v>56515.75</v>
          </cell>
          <cell r="P83">
            <v>58776.38</v>
          </cell>
          <cell r="Q83">
            <v>665108.47999999998</v>
          </cell>
        </row>
        <row r="84">
          <cell r="C84" t="str">
            <v>2.0 D Ltd</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2.0 D SE</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HILUX 4 X 2 Std</v>
          </cell>
          <cell r="E86">
            <v>7106.6459999999997</v>
          </cell>
          <cell r="F86">
            <v>6967.3</v>
          </cell>
          <cell r="G86">
            <v>6131.2240000000002</v>
          </cell>
          <cell r="H86">
            <v>7664.03</v>
          </cell>
          <cell r="I86">
            <v>13655.907999999999</v>
          </cell>
          <cell r="J86">
            <v>3204.9580000000001</v>
          </cell>
          <cell r="K86">
            <v>13934.6</v>
          </cell>
          <cell r="L86">
            <v>7245.9920000000002</v>
          </cell>
          <cell r="M86">
            <v>39016.879999999997</v>
          </cell>
          <cell r="N86">
            <v>16721.52</v>
          </cell>
          <cell r="O86">
            <v>16721.52</v>
          </cell>
          <cell r="P86">
            <v>17836.288</v>
          </cell>
          <cell r="Q86">
            <v>156206.86600000001</v>
          </cell>
        </row>
        <row r="87">
          <cell r="C87" t="str">
            <v>HILUX 4 X 4</v>
          </cell>
          <cell r="E87">
            <v>9614.8739999999998</v>
          </cell>
          <cell r="F87">
            <v>26475.74</v>
          </cell>
          <cell r="G87">
            <v>31631.542000000001</v>
          </cell>
          <cell r="H87">
            <v>36926.69</v>
          </cell>
          <cell r="I87">
            <v>15606.752</v>
          </cell>
          <cell r="J87">
            <v>28983.968000000001</v>
          </cell>
          <cell r="K87">
            <v>30656.12</v>
          </cell>
          <cell r="L87">
            <v>26197.047999999999</v>
          </cell>
          <cell r="M87">
            <v>0</v>
          </cell>
          <cell r="N87">
            <v>0</v>
          </cell>
          <cell r="O87">
            <v>0</v>
          </cell>
          <cell r="P87">
            <v>0</v>
          </cell>
          <cell r="Q87">
            <v>206092.734</v>
          </cell>
        </row>
        <row r="88">
          <cell r="E88">
            <v>187353.99000000002</v>
          </cell>
          <cell r="F88">
            <v>217250.52</v>
          </cell>
          <cell r="G88">
            <v>221570.24599999998</v>
          </cell>
          <cell r="H88">
            <v>245609.44999999998</v>
          </cell>
          <cell r="I88">
            <v>172005.94</v>
          </cell>
          <cell r="J88">
            <v>177196.71599999999</v>
          </cell>
          <cell r="K88">
            <v>245957.73</v>
          </cell>
          <cell r="L88">
            <v>187232.02000000002</v>
          </cell>
          <cell r="M88">
            <v>202033.98</v>
          </cell>
          <cell r="N88">
            <v>195551.81</v>
          </cell>
          <cell r="O88">
            <v>193277.00999999998</v>
          </cell>
          <cell r="P88">
            <v>198669.83800000002</v>
          </cell>
          <cell r="Q88">
            <v>2443709.25</v>
          </cell>
        </row>
        <row r="89">
          <cell r="B89" t="str">
            <v>Nummi Parts</v>
          </cell>
          <cell r="R89">
            <v>2443709.25</v>
          </cell>
        </row>
        <row r="90">
          <cell r="C90" t="str">
            <v xml:space="preserve">XE </v>
          </cell>
          <cell r="E90">
            <v>19100.639152000003</v>
          </cell>
          <cell r="F90">
            <v>19100.639152000003</v>
          </cell>
          <cell r="G90">
            <v>19100.639152000003</v>
          </cell>
          <cell r="H90">
            <v>21829.301888000002</v>
          </cell>
          <cell r="I90">
            <v>15007.645048</v>
          </cell>
          <cell r="J90">
            <v>15007.645048</v>
          </cell>
          <cell r="K90">
            <v>20464.970519999999</v>
          </cell>
          <cell r="L90">
            <v>16371.976416000001</v>
          </cell>
          <cell r="M90">
            <v>13643.313680000001</v>
          </cell>
          <cell r="N90">
            <v>12278.982312</v>
          </cell>
          <cell r="O90">
            <v>13643.313680000001</v>
          </cell>
          <cell r="P90">
            <v>13643.313680000001</v>
          </cell>
          <cell r="Q90">
            <v>199192.379728</v>
          </cell>
          <cell r="R90">
            <v>1442911.491689</v>
          </cell>
        </row>
        <row r="91">
          <cell r="C91" t="str">
            <v>XE G</v>
          </cell>
          <cell r="E91">
            <v>0</v>
          </cell>
          <cell r="F91">
            <v>0</v>
          </cell>
          <cell r="G91">
            <v>0</v>
          </cell>
          <cell r="H91">
            <v>0</v>
          </cell>
          <cell r="I91">
            <v>0</v>
          </cell>
          <cell r="J91">
            <v>0</v>
          </cell>
          <cell r="K91">
            <v>0</v>
          </cell>
          <cell r="L91">
            <v>0</v>
          </cell>
          <cell r="M91">
            <v>0</v>
          </cell>
          <cell r="N91">
            <v>0</v>
          </cell>
          <cell r="O91">
            <v>0</v>
          </cell>
          <cell r="P91">
            <v>0</v>
          </cell>
          <cell r="Q91">
            <v>0</v>
          </cell>
          <cell r="R91">
            <v>159867.38</v>
          </cell>
        </row>
        <row r="92">
          <cell r="C92" t="str">
            <v>GL</v>
          </cell>
          <cell r="E92">
            <v>12087.294295500002</v>
          </cell>
          <cell r="F92">
            <v>12087.294295500002</v>
          </cell>
          <cell r="G92">
            <v>12087.294295500002</v>
          </cell>
          <cell r="H92">
            <v>13430.326995000001</v>
          </cell>
          <cell r="I92">
            <v>9401.2288965000007</v>
          </cell>
          <cell r="J92">
            <v>9401.2288965000007</v>
          </cell>
          <cell r="K92">
            <v>13430.326995000001</v>
          </cell>
          <cell r="L92">
            <v>10744.261596</v>
          </cell>
          <cell r="M92">
            <v>8058.1961970000002</v>
          </cell>
          <cell r="N92">
            <v>9401.2288965000007</v>
          </cell>
          <cell r="O92">
            <v>9401.2288965000007</v>
          </cell>
          <cell r="P92">
            <v>9401.2288965000007</v>
          </cell>
          <cell r="Q92">
            <v>128931.13915200002</v>
          </cell>
        </row>
        <row r="93">
          <cell r="C93" t="str">
            <v>GLi</v>
          </cell>
          <cell r="E93">
            <v>15092.636958000003</v>
          </cell>
          <cell r="F93">
            <v>16769.596620000004</v>
          </cell>
          <cell r="G93">
            <v>16769.596620000004</v>
          </cell>
          <cell r="H93">
            <v>18446.556282000001</v>
          </cell>
          <cell r="I93">
            <v>15092.636958000003</v>
          </cell>
          <cell r="J93">
            <v>13415.677296000002</v>
          </cell>
          <cell r="K93">
            <v>21800.475606000004</v>
          </cell>
          <cell r="L93">
            <v>16769.596620000004</v>
          </cell>
          <cell r="M93">
            <v>18446.556282000001</v>
          </cell>
          <cell r="N93">
            <v>21800.475606000004</v>
          </cell>
          <cell r="O93">
            <v>21800.475606000004</v>
          </cell>
          <cell r="P93">
            <v>21800.475606000004</v>
          </cell>
          <cell r="Q93">
            <v>218004.75606000001</v>
          </cell>
        </row>
        <row r="94">
          <cell r="C94" t="str">
            <v>XE LTD</v>
          </cell>
          <cell r="E94">
            <v>0</v>
          </cell>
          <cell r="F94">
            <v>0</v>
          </cell>
          <cell r="G94">
            <v>0</v>
          </cell>
          <cell r="H94">
            <v>0</v>
          </cell>
          <cell r="I94">
            <v>0</v>
          </cell>
          <cell r="J94">
            <v>0</v>
          </cell>
          <cell r="K94">
            <v>0</v>
          </cell>
          <cell r="L94">
            <v>0</v>
          </cell>
          <cell r="M94">
            <v>0</v>
          </cell>
          <cell r="N94">
            <v>0</v>
          </cell>
          <cell r="O94">
            <v>0</v>
          </cell>
          <cell r="P94">
            <v>0</v>
          </cell>
          <cell r="Q94">
            <v>0</v>
          </cell>
        </row>
        <row r="95">
          <cell r="C95" t="str">
            <v>GLi - A/T</v>
          </cell>
          <cell r="E95">
            <v>13523.953272000001</v>
          </cell>
          <cell r="F95">
            <v>15214.447431000001</v>
          </cell>
          <cell r="G95">
            <v>15214.447431000001</v>
          </cell>
          <cell r="H95">
            <v>15214.447431000001</v>
          </cell>
          <cell r="I95">
            <v>10142.964953999999</v>
          </cell>
          <cell r="J95">
            <v>11833.459113000001</v>
          </cell>
          <cell r="K95">
            <v>18595.435748999997</v>
          </cell>
          <cell r="L95">
            <v>15214.447431000001</v>
          </cell>
          <cell r="M95">
            <v>15214.447431000001</v>
          </cell>
          <cell r="N95">
            <v>18595.435748999997</v>
          </cell>
          <cell r="O95">
            <v>18595.435748999997</v>
          </cell>
          <cell r="P95">
            <v>18595.435748999997</v>
          </cell>
          <cell r="Q95">
            <v>185954.35748999999</v>
          </cell>
        </row>
        <row r="96">
          <cell r="C96" t="str">
            <v>2.0 D SUNROOF</v>
          </cell>
          <cell r="E96">
            <v>0</v>
          </cell>
          <cell r="F96">
            <v>0</v>
          </cell>
          <cell r="G96">
            <v>0</v>
          </cell>
          <cell r="H96">
            <v>0</v>
          </cell>
          <cell r="I96">
            <v>0</v>
          </cell>
          <cell r="J96">
            <v>0</v>
          </cell>
          <cell r="K96">
            <v>0</v>
          </cell>
          <cell r="L96">
            <v>0</v>
          </cell>
          <cell r="M96">
            <v>0</v>
          </cell>
          <cell r="N96">
            <v>0</v>
          </cell>
          <cell r="O96">
            <v>0</v>
          </cell>
          <cell r="P96">
            <v>0</v>
          </cell>
          <cell r="Q96">
            <v>0</v>
          </cell>
        </row>
        <row r="97">
          <cell r="C97" t="str">
            <v>2.0 D</v>
          </cell>
          <cell r="E97">
            <v>21271.464329999999</v>
          </cell>
          <cell r="F97">
            <v>24107.659574000001</v>
          </cell>
          <cell r="G97">
            <v>24107.659574000001</v>
          </cell>
          <cell r="H97">
            <v>25525.757195999999</v>
          </cell>
          <cell r="I97">
            <v>18435.269086</v>
          </cell>
          <cell r="J97">
            <v>18435.269086</v>
          </cell>
          <cell r="K97">
            <v>24107.659574000001</v>
          </cell>
          <cell r="L97">
            <v>17017.171464000003</v>
          </cell>
          <cell r="M97">
            <v>21271.464329999999</v>
          </cell>
          <cell r="N97">
            <v>22689.561952</v>
          </cell>
          <cell r="O97">
            <v>21271.464329999999</v>
          </cell>
          <cell r="P97">
            <v>22689.561952</v>
          </cell>
          <cell r="Q97">
            <v>260929.96244799995</v>
          </cell>
        </row>
        <row r="98">
          <cell r="C98" t="str">
            <v>2.0 D G</v>
          </cell>
          <cell r="E98">
            <v>36726.440556000001</v>
          </cell>
          <cell r="F98">
            <v>39786.977269000003</v>
          </cell>
          <cell r="G98">
            <v>39786.977269000003</v>
          </cell>
          <cell r="H98">
            <v>44377.782338500001</v>
          </cell>
          <cell r="I98">
            <v>30605.367129999999</v>
          </cell>
          <cell r="J98">
            <v>32135.635486499999</v>
          </cell>
          <cell r="K98">
            <v>41317.2456255</v>
          </cell>
          <cell r="L98">
            <v>30605.367129999999</v>
          </cell>
          <cell r="M98">
            <v>36726.440556000001</v>
          </cell>
          <cell r="N98">
            <v>39786.977269000003</v>
          </cell>
          <cell r="O98">
            <v>38256.708912499998</v>
          </cell>
          <cell r="P98">
            <v>39786.977269000003</v>
          </cell>
          <cell r="Q98">
            <v>449898.89681100001</v>
          </cell>
        </row>
        <row r="99">
          <cell r="C99" t="str">
            <v>2.0 D Ltd</v>
          </cell>
          <cell r="E99">
            <v>0</v>
          </cell>
          <cell r="F99">
            <v>0</v>
          </cell>
          <cell r="G99">
            <v>0</v>
          </cell>
          <cell r="H99">
            <v>0</v>
          </cell>
          <cell r="I99">
            <v>0</v>
          </cell>
          <cell r="J99">
            <v>0</v>
          </cell>
          <cell r="K99">
            <v>0</v>
          </cell>
          <cell r="L99">
            <v>0</v>
          </cell>
          <cell r="M99">
            <v>0</v>
          </cell>
          <cell r="N99">
            <v>0</v>
          </cell>
          <cell r="O99">
            <v>0</v>
          </cell>
          <cell r="P99">
            <v>0</v>
          </cell>
          <cell r="Q99">
            <v>0</v>
          </cell>
        </row>
        <row r="100">
          <cell r="C100" t="str">
            <v>2.0 D SE</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C101" t="str">
            <v>HILUX 4 X 2 Std</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C102" t="str">
            <v>HILUX 4 X 4</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E103">
            <v>117802.42856350001</v>
          </cell>
          <cell r="F103">
            <v>127066.61434150001</v>
          </cell>
          <cell r="G103">
            <v>127066.61434150001</v>
          </cell>
          <cell r="H103">
            <v>138824.1721305</v>
          </cell>
          <cell r="I103">
            <v>98685.112072500007</v>
          </cell>
          <cell r="J103">
            <v>100228.91492600001</v>
          </cell>
          <cell r="K103">
            <v>139716.11406950001</v>
          </cell>
          <cell r="L103">
            <v>106722.820657</v>
          </cell>
          <cell r="M103">
            <v>113360.41847600001</v>
          </cell>
          <cell r="N103">
            <v>124552.6617845</v>
          </cell>
          <cell r="O103">
            <v>122968.62717399999</v>
          </cell>
          <cell r="P103">
            <v>125916.99315250001</v>
          </cell>
          <cell r="Q103">
            <v>1442911.4916889998</v>
          </cell>
        </row>
        <row r="104">
          <cell r="B104" t="str">
            <v>Consumable</v>
          </cell>
        </row>
        <row r="105">
          <cell r="C105" t="str">
            <v xml:space="preserve">XE </v>
          </cell>
          <cell r="E105">
            <v>2455.04</v>
          </cell>
          <cell r="F105">
            <v>2455.04</v>
          </cell>
          <cell r="G105">
            <v>2455.04</v>
          </cell>
          <cell r="H105">
            <v>2805.76</v>
          </cell>
          <cell r="I105">
            <v>1928.96</v>
          </cell>
          <cell r="J105">
            <v>1928.96</v>
          </cell>
          <cell r="K105">
            <v>2630.4</v>
          </cell>
          <cell r="L105">
            <v>2104.3200000000002</v>
          </cell>
          <cell r="M105">
            <v>1753.6</v>
          </cell>
          <cell r="N105">
            <v>1578.24</v>
          </cell>
          <cell r="O105">
            <v>1753.6</v>
          </cell>
          <cell r="P105">
            <v>1753.6</v>
          </cell>
          <cell r="Q105">
            <v>25602.559999999998</v>
          </cell>
        </row>
        <row r="106">
          <cell r="C106" t="str">
            <v>XE G</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C107" t="str">
            <v>GL</v>
          </cell>
          <cell r="E107">
            <v>1898.46</v>
          </cell>
          <cell r="F107">
            <v>1898.46</v>
          </cell>
          <cell r="G107">
            <v>1898.46</v>
          </cell>
          <cell r="H107">
            <v>2109.4</v>
          </cell>
          <cell r="I107">
            <v>1476.58</v>
          </cell>
          <cell r="J107">
            <v>1476.58</v>
          </cell>
          <cell r="K107">
            <v>2109.4</v>
          </cell>
          <cell r="L107">
            <v>1687.52</v>
          </cell>
          <cell r="M107">
            <v>1265.6400000000001</v>
          </cell>
          <cell r="N107">
            <v>1476.58</v>
          </cell>
          <cell r="O107">
            <v>1476.58</v>
          </cell>
          <cell r="P107">
            <v>1476.58</v>
          </cell>
          <cell r="Q107">
            <v>20250.240000000005</v>
          </cell>
        </row>
        <row r="108">
          <cell r="C108" t="str">
            <v>GLi</v>
          </cell>
          <cell r="E108">
            <v>1852.29</v>
          </cell>
          <cell r="F108">
            <v>2058.1</v>
          </cell>
          <cell r="G108">
            <v>2058.1</v>
          </cell>
          <cell r="H108">
            <v>2263.91</v>
          </cell>
          <cell r="I108">
            <v>1852.29</v>
          </cell>
          <cell r="J108">
            <v>1646.48</v>
          </cell>
          <cell r="K108">
            <v>2675.53</v>
          </cell>
          <cell r="L108">
            <v>2058.1</v>
          </cell>
          <cell r="M108">
            <v>2263.91</v>
          </cell>
          <cell r="N108">
            <v>2675.53</v>
          </cell>
          <cell r="O108">
            <v>2675.53</v>
          </cell>
          <cell r="P108">
            <v>2675.53</v>
          </cell>
          <cell r="Q108">
            <v>26755.299999999996</v>
          </cell>
        </row>
        <row r="109">
          <cell r="C109" t="str">
            <v>XE LTD</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C110" t="str">
            <v>GLi - A/T</v>
          </cell>
          <cell r="E110">
            <v>1659.92</v>
          </cell>
          <cell r="F110">
            <v>1867.41</v>
          </cell>
          <cell r="G110">
            <v>1867.41</v>
          </cell>
          <cell r="H110">
            <v>1867.41</v>
          </cell>
          <cell r="I110">
            <v>1244.94</v>
          </cell>
          <cell r="J110">
            <v>1452.43</v>
          </cell>
          <cell r="K110">
            <v>2282.39</v>
          </cell>
          <cell r="L110">
            <v>1867.41</v>
          </cell>
          <cell r="M110">
            <v>1867.41</v>
          </cell>
          <cell r="N110">
            <v>2282.39</v>
          </cell>
          <cell r="O110">
            <v>2282.39</v>
          </cell>
          <cell r="P110">
            <v>2282.39</v>
          </cell>
          <cell r="Q110">
            <v>22823.899999999998</v>
          </cell>
        </row>
        <row r="111">
          <cell r="C111" t="str">
            <v>2.0 D SUNROOF</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C112" t="str">
            <v>2.0 D</v>
          </cell>
          <cell r="E112">
            <v>2623.65</v>
          </cell>
          <cell r="F112">
            <v>2973.47</v>
          </cell>
          <cell r="G112">
            <v>2973.47</v>
          </cell>
          <cell r="H112">
            <v>3148.38</v>
          </cell>
          <cell r="I112">
            <v>2273.83</v>
          </cell>
          <cell r="J112">
            <v>2273.83</v>
          </cell>
          <cell r="K112">
            <v>2973.47</v>
          </cell>
          <cell r="L112">
            <v>2098.92</v>
          </cell>
          <cell r="M112">
            <v>2623.65</v>
          </cell>
          <cell r="N112">
            <v>2798.56</v>
          </cell>
          <cell r="O112">
            <v>2623.65</v>
          </cell>
          <cell r="P112">
            <v>2798.56</v>
          </cell>
          <cell r="Q112">
            <v>32183.44000000001</v>
          </cell>
        </row>
        <row r="113">
          <cell r="C113" t="str">
            <v>2.0 D G</v>
          </cell>
          <cell r="E113">
            <v>4982.3999999999996</v>
          </cell>
          <cell r="F113">
            <v>5397.6</v>
          </cell>
          <cell r="G113">
            <v>5397.6</v>
          </cell>
          <cell r="H113">
            <v>6020.4</v>
          </cell>
          <cell r="I113">
            <v>4152</v>
          </cell>
          <cell r="J113">
            <v>4359.6000000000004</v>
          </cell>
          <cell r="K113">
            <v>5605.2</v>
          </cell>
          <cell r="L113">
            <v>4152</v>
          </cell>
          <cell r="M113">
            <v>4982.3999999999996</v>
          </cell>
          <cell r="N113">
            <v>5397.6</v>
          </cell>
          <cell r="O113">
            <v>5190</v>
          </cell>
          <cell r="P113">
            <v>5397.6</v>
          </cell>
          <cell r="Q113">
            <v>61034.399999999994</v>
          </cell>
        </row>
        <row r="114">
          <cell r="C114" t="str">
            <v>2.0 D Ltd</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C115" t="str">
            <v>2.0 D SE</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C116" t="str">
            <v>HILUX 4 X 2 Std</v>
          </cell>
          <cell r="E116">
            <v>762.19500000000005</v>
          </cell>
          <cell r="F116">
            <v>747.25</v>
          </cell>
          <cell r="G116">
            <v>657.58</v>
          </cell>
          <cell r="H116">
            <v>821.97500000000002</v>
          </cell>
          <cell r="I116">
            <v>1464.61</v>
          </cell>
          <cell r="J116">
            <v>343.73500000000001</v>
          </cell>
          <cell r="K116">
            <v>1494.5</v>
          </cell>
          <cell r="L116">
            <v>777.14</v>
          </cell>
          <cell r="M116">
            <v>4184.6000000000004</v>
          </cell>
          <cell r="N116">
            <v>1793.4</v>
          </cell>
          <cell r="O116">
            <v>1793.4</v>
          </cell>
          <cell r="P116">
            <v>1912.96</v>
          </cell>
          <cell r="Q116">
            <v>16753.344999999998</v>
          </cell>
        </row>
        <row r="117">
          <cell r="C117" t="str">
            <v>HILUX 4 X 4</v>
          </cell>
          <cell r="E117">
            <v>1031.2049999999999</v>
          </cell>
          <cell r="F117">
            <v>2839.55</v>
          </cell>
          <cell r="G117">
            <v>3392.5149999999999</v>
          </cell>
          <cell r="H117">
            <v>3960.4250000000002</v>
          </cell>
          <cell r="I117">
            <v>1673.84</v>
          </cell>
          <cell r="J117">
            <v>3108.56</v>
          </cell>
          <cell r="K117">
            <v>3287.9</v>
          </cell>
          <cell r="L117">
            <v>2809.66</v>
          </cell>
          <cell r="M117">
            <v>0</v>
          </cell>
          <cell r="N117">
            <v>0</v>
          </cell>
          <cell r="O117">
            <v>0</v>
          </cell>
          <cell r="P117">
            <v>0</v>
          </cell>
          <cell r="Q117">
            <v>22103.654999999999</v>
          </cell>
        </row>
        <row r="118">
          <cell r="E118">
            <v>17265.16</v>
          </cell>
          <cell r="F118">
            <v>20236.88</v>
          </cell>
          <cell r="G118">
            <v>20700.175000000003</v>
          </cell>
          <cell r="H118">
            <v>22997.66</v>
          </cell>
          <cell r="I118">
            <v>16067.050000000001</v>
          </cell>
          <cell r="J118">
            <v>16590.175000000003</v>
          </cell>
          <cell r="K118">
            <v>23058.79</v>
          </cell>
          <cell r="L118">
            <v>17555.07</v>
          </cell>
          <cell r="M118">
            <v>18941.21</v>
          </cell>
          <cell r="N118">
            <v>18002.3</v>
          </cell>
          <cell r="O118">
            <v>17795.150000000001</v>
          </cell>
          <cell r="P118">
            <v>18297.22</v>
          </cell>
          <cell r="Q118">
            <v>227506.84</v>
          </cell>
        </row>
        <row r="120">
          <cell r="B120" t="str">
            <v>Production  - Expenses</v>
          </cell>
          <cell r="E120">
            <v>7880.1416034521535</v>
          </cell>
          <cell r="F120">
            <v>7880.1416034521517</v>
          </cell>
          <cell r="G120">
            <v>7880.1416034521517</v>
          </cell>
          <cell r="H120">
            <v>7880.1416034521517</v>
          </cell>
          <cell r="I120">
            <v>7880.1416034521499</v>
          </cell>
          <cell r="J120">
            <v>7880.1416034521517</v>
          </cell>
          <cell r="K120">
            <v>7880.1416034521517</v>
          </cell>
          <cell r="L120">
            <v>7880.1416034521517</v>
          </cell>
          <cell r="M120">
            <v>7880.1416034521517</v>
          </cell>
          <cell r="N120">
            <v>7880.1416034521517</v>
          </cell>
          <cell r="O120">
            <v>7880.1416034521535</v>
          </cell>
          <cell r="P120">
            <v>7880.1416034521517</v>
          </cell>
          <cell r="Q120">
            <v>94561.699241425827</v>
          </cell>
          <cell r="R120">
            <v>94561699.241425812</v>
          </cell>
        </row>
        <row r="121">
          <cell r="B121" t="str">
            <v>Utility</v>
          </cell>
          <cell r="E121">
            <v>5887.56</v>
          </cell>
          <cell r="F121">
            <v>6763.44</v>
          </cell>
          <cell r="G121">
            <v>6914.2860000000001</v>
          </cell>
          <cell r="H121">
            <v>7542</v>
          </cell>
          <cell r="I121">
            <v>5692.92</v>
          </cell>
          <cell r="J121">
            <v>5843.7659999999996</v>
          </cell>
          <cell r="K121">
            <v>7785.25</v>
          </cell>
          <cell r="L121">
            <v>6325.45</v>
          </cell>
          <cell r="M121">
            <v>6714.73</v>
          </cell>
          <cell r="N121">
            <v>6276.79</v>
          </cell>
          <cell r="O121">
            <v>6228.13</v>
          </cell>
          <cell r="P121">
            <v>6364.3779999999997</v>
          </cell>
          <cell r="Q121">
            <v>78338.699999999983</v>
          </cell>
        </row>
        <row r="122">
          <cell r="B122" t="str">
            <v>Selling Expenses</v>
          </cell>
          <cell r="E122">
            <v>4716.5375094517831</v>
          </cell>
          <cell r="F122">
            <v>4825.8100553567892</v>
          </cell>
          <cell r="G122">
            <v>4843.7144884970676</v>
          </cell>
          <cell r="H122">
            <v>4872.1482111430259</v>
          </cell>
          <cell r="I122">
            <v>4706.0575212955846</v>
          </cell>
          <cell r="J122">
            <v>4667.0358775320201</v>
          </cell>
          <cell r="K122">
            <v>4806.4170365934979</v>
          </cell>
          <cell r="L122">
            <v>4719.198614561752</v>
          </cell>
          <cell r="M122">
            <v>4781.9414535826245</v>
          </cell>
          <cell r="N122">
            <v>4768.7243505052465</v>
          </cell>
          <cell r="O122">
            <v>4742.3458814959449</v>
          </cell>
          <cell r="P122">
            <v>4687.7984706351408</v>
          </cell>
          <cell r="Q122">
            <v>57137.729470650476</v>
          </cell>
          <cell r="R122">
            <v>57137729.470650472</v>
          </cell>
        </row>
        <row r="123">
          <cell r="B123" t="str">
            <v>Advertisement</v>
          </cell>
          <cell r="E123">
            <v>728.29641355494789</v>
          </cell>
          <cell r="F123">
            <v>1056.9943530255041</v>
          </cell>
          <cell r="G123">
            <v>8259.4953286153795</v>
          </cell>
          <cell r="H123">
            <v>8669.0963705023532</v>
          </cell>
          <cell r="I123">
            <v>6696.6187668775119</v>
          </cell>
          <cell r="J123">
            <v>720.65270014865484</v>
          </cell>
          <cell r="K123">
            <v>924.86424760546845</v>
          </cell>
          <cell r="L123">
            <v>4450.7201157747422</v>
          </cell>
          <cell r="M123">
            <v>5555.0073231571951</v>
          </cell>
          <cell r="N123">
            <v>736.35475913109008</v>
          </cell>
          <cell r="O123">
            <v>8167.7559847718348</v>
          </cell>
          <cell r="P123">
            <v>1057.9473628533901</v>
          </cell>
          <cell r="Q123">
            <v>47023.803726018079</v>
          </cell>
          <cell r="R123">
            <v>47023803.726018071</v>
          </cell>
        </row>
        <row r="124">
          <cell r="B124" t="str">
            <v>Administrative Expenses</v>
          </cell>
          <cell r="E124">
            <v>9610.2614690381342</v>
          </cell>
          <cell r="F124">
            <v>9832.9116091950054</v>
          </cell>
          <cell r="G124">
            <v>9869.3930923991938</v>
          </cell>
          <cell r="H124">
            <v>9927.3287090709946</v>
          </cell>
          <cell r="I124">
            <v>9588.9077903762609</v>
          </cell>
          <cell r="J124">
            <v>9509.39857439568</v>
          </cell>
          <cell r="K124">
            <v>9793.3970329585809</v>
          </cell>
          <cell r="L124">
            <v>9615.6836491548293</v>
          </cell>
          <cell r="M124">
            <v>9743.526391228228</v>
          </cell>
          <cell r="N124">
            <v>9716.5956573620624</v>
          </cell>
          <cell r="O124">
            <v>9662.8477578013571</v>
          </cell>
          <cell r="P124">
            <v>9551.7037501938994</v>
          </cell>
          <cell r="Q124">
            <v>116421.95548317423</v>
          </cell>
          <cell r="R124">
            <v>116421955.4831742</v>
          </cell>
        </row>
        <row r="125">
          <cell r="B125" t="str">
            <v xml:space="preserve">Charity </v>
          </cell>
          <cell r="E125">
            <v>335.00287848739538</v>
          </cell>
          <cell r="F125">
            <v>347.28684652239082</v>
          </cell>
          <cell r="G125">
            <v>349.1376909729762</v>
          </cell>
          <cell r="H125">
            <v>354.15012557217733</v>
          </cell>
          <cell r="I125">
            <v>331.60260960121019</v>
          </cell>
          <cell r="J125">
            <v>330.22425827276487</v>
          </cell>
          <cell r="K125">
            <v>344.58448684253443</v>
          </cell>
          <cell r="L125">
            <v>329.1908470307481</v>
          </cell>
          <cell r="M125">
            <v>336.64406164473309</v>
          </cell>
          <cell r="N125">
            <v>333.97223581964943</v>
          </cell>
          <cell r="O125">
            <v>331.80588298747699</v>
          </cell>
          <cell r="P125">
            <v>329.51520011444171</v>
          </cell>
          <cell r="Q125">
            <v>4053.1171238684983</v>
          </cell>
          <cell r="R125">
            <v>4053117.123868498</v>
          </cell>
        </row>
        <row r="126">
          <cell r="Q126">
            <v>0</v>
          </cell>
        </row>
        <row r="127">
          <cell r="E127">
            <v>29157.799873984415</v>
          </cell>
          <cell r="F127">
            <v>30706.584467551842</v>
          </cell>
          <cell r="G127">
            <v>38116.168203936766</v>
          </cell>
          <cell r="H127">
            <v>39244.865019740697</v>
          </cell>
          <cell r="I127">
            <v>34896.248291602722</v>
          </cell>
          <cell r="J127">
            <v>28951.219013801267</v>
          </cell>
          <cell r="K127">
            <v>31534.654407452232</v>
          </cell>
          <cell r="L127">
            <v>33320.384829974224</v>
          </cell>
          <cell r="M127">
            <v>35011.990833064934</v>
          </cell>
          <cell r="N127">
            <v>29712.578606270199</v>
          </cell>
          <cell r="O127">
            <v>37013.027110508767</v>
          </cell>
          <cell r="P127">
            <v>29871.48438724902</v>
          </cell>
          <cell r="Q127">
            <v>397537.00504513714</v>
          </cell>
          <cell r="R127">
            <v>319198305.04513711</v>
          </cell>
        </row>
        <row r="128">
          <cell r="Q128">
            <v>0</v>
          </cell>
        </row>
        <row r="129">
          <cell r="B129" t="str">
            <v>Instalment of LMM</v>
          </cell>
          <cell r="E129">
            <v>0</v>
          </cell>
          <cell r="K129">
            <v>0</v>
          </cell>
          <cell r="Q129">
            <v>0</v>
          </cell>
          <cell r="R129">
            <v>13191</v>
          </cell>
        </row>
        <row r="130">
          <cell r="B130" t="str">
            <v>Investment for the year 2000~2001</v>
          </cell>
          <cell r="E130">
            <v>0</v>
          </cell>
          <cell r="F130">
            <v>0</v>
          </cell>
          <cell r="G130">
            <v>0</v>
          </cell>
          <cell r="H130">
            <v>2000</v>
          </cell>
          <cell r="I130">
            <v>2000</v>
          </cell>
          <cell r="J130">
            <v>2000</v>
          </cell>
          <cell r="K130">
            <v>2000</v>
          </cell>
          <cell r="L130">
            <v>2000</v>
          </cell>
          <cell r="M130">
            <v>2000</v>
          </cell>
          <cell r="N130">
            <v>2000</v>
          </cell>
          <cell r="O130">
            <v>2000</v>
          </cell>
          <cell r="P130">
            <v>2000</v>
          </cell>
          <cell r="Q130">
            <v>18000</v>
          </cell>
        </row>
        <row r="131">
          <cell r="B131" t="str">
            <v>Project investment - Corolla Model Change</v>
          </cell>
          <cell r="E131">
            <v>0</v>
          </cell>
          <cell r="F131">
            <v>0</v>
          </cell>
          <cell r="G131">
            <v>0</v>
          </cell>
          <cell r="H131">
            <v>0</v>
          </cell>
          <cell r="I131">
            <v>0</v>
          </cell>
          <cell r="J131">
            <v>0</v>
          </cell>
          <cell r="K131">
            <v>0</v>
          </cell>
          <cell r="L131">
            <v>0</v>
          </cell>
          <cell r="M131">
            <v>0</v>
          </cell>
          <cell r="N131">
            <v>0</v>
          </cell>
          <cell r="O131">
            <v>0</v>
          </cell>
          <cell r="P131">
            <v>0</v>
          </cell>
          <cell r="Q131">
            <v>0</v>
          </cell>
          <cell r="R131">
            <v>17987</v>
          </cell>
        </row>
        <row r="132">
          <cell r="B132" t="str">
            <v>Payment of dividend</v>
          </cell>
          <cell r="K132">
            <v>157200</v>
          </cell>
          <cell r="Q132">
            <v>157200</v>
          </cell>
        </row>
        <row r="133">
          <cell r="B133" t="str">
            <v>Adjustment of advance from customer / Askari leasing</v>
          </cell>
          <cell r="E133">
            <v>0</v>
          </cell>
          <cell r="F133">
            <v>0</v>
          </cell>
          <cell r="G133">
            <v>0</v>
          </cell>
          <cell r="H133">
            <v>0</v>
          </cell>
          <cell r="J133">
            <v>0</v>
          </cell>
          <cell r="K133">
            <v>0</v>
          </cell>
          <cell r="N133">
            <v>0</v>
          </cell>
          <cell r="Q133">
            <v>0</v>
          </cell>
        </row>
        <row r="134">
          <cell r="B134" t="str">
            <v>Advance tax payment</v>
          </cell>
          <cell r="E134">
            <v>0</v>
          </cell>
          <cell r="G134">
            <v>31950</v>
          </cell>
          <cell r="H134">
            <v>0</v>
          </cell>
          <cell r="J134">
            <v>31950</v>
          </cell>
          <cell r="K134">
            <v>0</v>
          </cell>
          <cell r="M134">
            <v>31950</v>
          </cell>
          <cell r="N134">
            <v>0</v>
          </cell>
          <cell r="P134">
            <v>31950</v>
          </cell>
          <cell r="Q134">
            <v>127800</v>
          </cell>
          <cell r="R134" t="str">
            <v>Manual figure from p&amp;l</v>
          </cell>
        </row>
        <row r="135">
          <cell r="B135" t="str">
            <v>Bank charges</v>
          </cell>
          <cell r="E135">
            <v>500</v>
          </cell>
          <cell r="F135">
            <v>500</v>
          </cell>
          <cell r="G135">
            <v>500</v>
          </cell>
          <cell r="H135">
            <v>500</v>
          </cell>
          <cell r="I135">
            <v>500</v>
          </cell>
          <cell r="J135">
            <v>500</v>
          </cell>
          <cell r="K135">
            <v>500</v>
          </cell>
          <cell r="L135">
            <v>500</v>
          </cell>
          <cell r="M135">
            <v>500</v>
          </cell>
          <cell r="N135">
            <v>500</v>
          </cell>
          <cell r="O135">
            <v>500</v>
          </cell>
          <cell r="P135">
            <v>500</v>
          </cell>
          <cell r="Q135">
            <v>6000</v>
          </cell>
        </row>
        <row r="136">
          <cell r="B136" t="str">
            <v>Payment of short term markup</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E137">
            <v>500</v>
          </cell>
          <cell r="F137">
            <v>500</v>
          </cell>
          <cell r="G137">
            <v>32450</v>
          </cell>
          <cell r="H137">
            <v>2500</v>
          </cell>
          <cell r="I137">
            <v>2500</v>
          </cell>
          <cell r="J137">
            <v>34450</v>
          </cell>
          <cell r="K137">
            <v>159700</v>
          </cell>
          <cell r="L137">
            <v>2500</v>
          </cell>
          <cell r="M137">
            <v>34450</v>
          </cell>
          <cell r="N137">
            <v>2500</v>
          </cell>
          <cell r="O137">
            <v>2500</v>
          </cell>
          <cell r="P137">
            <v>34450</v>
          </cell>
          <cell r="Q137">
            <v>309000</v>
          </cell>
        </row>
        <row r="139">
          <cell r="B139" t="str">
            <v>Payment of Running Royalty</v>
          </cell>
          <cell r="E139">
            <v>0</v>
          </cell>
          <cell r="F139">
            <v>0</v>
          </cell>
          <cell r="G139">
            <v>0</v>
          </cell>
          <cell r="H139">
            <v>30000</v>
          </cell>
          <cell r="I139">
            <v>0</v>
          </cell>
          <cell r="J139">
            <v>0</v>
          </cell>
          <cell r="K139">
            <v>0</v>
          </cell>
          <cell r="L139">
            <v>0</v>
          </cell>
          <cell r="M139">
            <v>0</v>
          </cell>
          <cell r="N139">
            <v>0</v>
          </cell>
          <cell r="O139">
            <v>0</v>
          </cell>
          <cell r="P139">
            <v>0</v>
          </cell>
          <cell r="Q139">
            <v>30000</v>
          </cell>
        </row>
        <row r="140">
          <cell r="B140" t="str">
            <v>W.P.P.F.</v>
          </cell>
          <cell r="K140">
            <v>54000</v>
          </cell>
          <cell r="Q140">
            <v>54000</v>
          </cell>
        </row>
        <row r="141">
          <cell r="B141" t="str">
            <v>W.W.F.</v>
          </cell>
          <cell r="G141">
            <v>0</v>
          </cell>
          <cell r="J141">
            <v>20000</v>
          </cell>
          <cell r="Q141">
            <v>20000</v>
          </cell>
        </row>
        <row r="142">
          <cell r="B142" t="str">
            <v>Imprest account</v>
          </cell>
          <cell r="E142">
            <v>0</v>
          </cell>
          <cell r="F142">
            <v>0</v>
          </cell>
          <cell r="G142">
            <v>0</v>
          </cell>
          <cell r="H142">
            <v>0</v>
          </cell>
          <cell r="I142">
            <v>0</v>
          </cell>
          <cell r="J142">
            <v>0</v>
          </cell>
          <cell r="K142">
            <v>0</v>
          </cell>
          <cell r="M142">
            <v>0</v>
          </cell>
          <cell r="N142">
            <v>0</v>
          </cell>
          <cell r="O142">
            <v>0</v>
          </cell>
          <cell r="P142">
            <v>0</v>
          </cell>
          <cell r="Q142">
            <v>0</v>
          </cell>
          <cell r="R142">
            <v>58478.46910493102</v>
          </cell>
        </row>
        <row r="143">
          <cell r="E143">
            <v>0</v>
          </cell>
          <cell r="F143">
            <v>0</v>
          </cell>
          <cell r="G143">
            <v>0</v>
          </cell>
          <cell r="H143">
            <v>30000</v>
          </cell>
          <cell r="I143">
            <v>0</v>
          </cell>
          <cell r="J143">
            <v>20000</v>
          </cell>
          <cell r="K143">
            <v>54000</v>
          </cell>
          <cell r="L143">
            <v>0</v>
          </cell>
          <cell r="M143">
            <v>0</v>
          </cell>
          <cell r="N143">
            <v>0</v>
          </cell>
          <cell r="O143">
            <v>0</v>
          </cell>
          <cell r="P143">
            <v>0</v>
          </cell>
          <cell r="Q143">
            <v>104000</v>
          </cell>
        </row>
        <row r="144">
          <cell r="B144" t="str">
            <v>Total of Out flow</v>
          </cell>
          <cell r="E144">
            <v>689207.71027762908</v>
          </cell>
          <cell r="F144">
            <v>810916.11952413293</v>
          </cell>
          <cell r="G144">
            <v>869163.89232942741</v>
          </cell>
          <cell r="H144">
            <v>953574.20871423325</v>
          </cell>
          <cell r="I144">
            <v>653338.13876059162</v>
          </cell>
          <cell r="J144">
            <v>720472.74561675207</v>
          </cell>
          <cell r="K144">
            <v>1130967.6771749537</v>
          </cell>
          <cell r="L144">
            <v>709041.5014920301</v>
          </cell>
          <cell r="M144">
            <v>802569.27502529207</v>
          </cell>
          <cell r="N144">
            <v>724100.56743397634</v>
          </cell>
          <cell r="O144">
            <v>722434.52359791275</v>
          </cell>
          <cell r="P144">
            <v>767210.20602037711</v>
          </cell>
          <cell r="Q144">
            <v>9552996.5659673084</v>
          </cell>
        </row>
        <row r="146">
          <cell r="B146" t="str">
            <v>Net Cash In/&lt;out&gt; flow</v>
          </cell>
          <cell r="E146">
            <v>90228.376678892644</v>
          </cell>
          <cell r="F146">
            <v>101716.48917151918</v>
          </cell>
          <cell r="G146">
            <v>63293.064192311605</v>
          </cell>
          <cell r="H146">
            <v>80641.008677071193</v>
          </cell>
          <cell r="I146">
            <v>71517.948195930105</v>
          </cell>
          <cell r="J146">
            <v>26487.254383247928</v>
          </cell>
          <cell r="K146">
            <v>-93374.198914084118</v>
          </cell>
          <cell r="L146">
            <v>78950.237638404709</v>
          </cell>
          <cell r="M146">
            <v>62126.377148620901</v>
          </cell>
          <cell r="N146">
            <v>99573.345609501936</v>
          </cell>
          <cell r="O146">
            <v>89945.911184696015</v>
          </cell>
          <cell r="P146">
            <v>69044.57658831845</v>
          </cell>
          <cell r="Q146">
            <v>740150.39055442996</v>
          </cell>
        </row>
        <row r="149">
          <cell r="B149" t="str">
            <v>Indus Motor Company Limited</v>
          </cell>
        </row>
        <row r="150">
          <cell r="B150" t="str">
            <v xml:space="preserve">Projected Cash Flow - CKD Operation (DAIHATSU) </v>
          </cell>
        </row>
        <row r="151">
          <cell r="B151" t="str">
            <v>From 01-07-2000 to 30-06-2001</v>
          </cell>
        </row>
        <row r="153">
          <cell r="E153">
            <v>183</v>
          </cell>
          <cell r="F153">
            <v>214</v>
          </cell>
          <cell r="G153">
            <v>245</v>
          </cell>
          <cell r="H153">
            <v>276</v>
          </cell>
          <cell r="I153">
            <v>307</v>
          </cell>
          <cell r="J153">
            <v>338</v>
          </cell>
          <cell r="K153">
            <v>369</v>
          </cell>
          <cell r="L153">
            <v>400</v>
          </cell>
          <cell r="M153">
            <v>431</v>
          </cell>
          <cell r="N153">
            <v>462</v>
          </cell>
          <cell r="O153">
            <v>493</v>
          </cell>
          <cell r="P153">
            <v>524</v>
          </cell>
          <cell r="Q153" t="str">
            <v>TOTAL</v>
          </cell>
        </row>
        <row r="154">
          <cell r="B154" t="str">
            <v>In Flow</v>
          </cell>
          <cell r="Q154" t="str">
            <v>99 - 2000</v>
          </cell>
        </row>
        <row r="156">
          <cell r="B156" t="str">
            <v>Total Units sold</v>
          </cell>
          <cell r="E156">
            <v>300</v>
          </cell>
          <cell r="F156">
            <v>300</v>
          </cell>
          <cell r="G156">
            <v>300</v>
          </cell>
          <cell r="H156">
            <v>300</v>
          </cell>
          <cell r="I156">
            <v>300</v>
          </cell>
          <cell r="J156">
            <v>300</v>
          </cell>
          <cell r="K156">
            <v>350</v>
          </cell>
          <cell r="L156">
            <v>350</v>
          </cell>
          <cell r="M156">
            <v>350</v>
          </cell>
          <cell r="N156">
            <v>350</v>
          </cell>
          <cell r="O156">
            <v>350</v>
          </cell>
          <cell r="P156">
            <v>350</v>
          </cell>
          <cell r="Q156">
            <v>3900</v>
          </cell>
        </row>
        <row r="158">
          <cell r="C158" t="str">
            <v>CL</v>
          </cell>
          <cell r="E158">
            <v>26773.043478260872</v>
          </cell>
          <cell r="F158">
            <v>26773.043478260872</v>
          </cell>
          <cell r="G158">
            <v>26773.043478260872</v>
          </cell>
          <cell r="H158">
            <v>26773.043478260872</v>
          </cell>
          <cell r="I158">
            <v>26773.043478260872</v>
          </cell>
          <cell r="J158">
            <v>26773.043478260872</v>
          </cell>
          <cell r="K158">
            <v>26773.043478260872</v>
          </cell>
          <cell r="L158">
            <v>26773.043478260872</v>
          </cell>
          <cell r="M158">
            <v>26773.043478260872</v>
          </cell>
          <cell r="N158">
            <v>26773.043478260872</v>
          </cell>
          <cell r="O158">
            <v>26773.043478260872</v>
          </cell>
          <cell r="P158">
            <v>26773.043478260872</v>
          </cell>
          <cell r="Q158">
            <v>321276.52173913043</v>
          </cell>
        </row>
        <row r="159">
          <cell r="C159" t="str">
            <v>CL+AC</v>
          </cell>
          <cell r="E159">
            <v>0</v>
          </cell>
          <cell r="F159">
            <v>0</v>
          </cell>
          <cell r="G159">
            <v>0</v>
          </cell>
          <cell r="H159">
            <v>0</v>
          </cell>
          <cell r="I159">
            <v>0</v>
          </cell>
          <cell r="J159">
            <v>0</v>
          </cell>
          <cell r="K159">
            <v>4853.4782608695641</v>
          </cell>
          <cell r="L159">
            <v>4853.4782608695641</v>
          </cell>
          <cell r="M159">
            <v>4853.4782608695641</v>
          </cell>
          <cell r="N159">
            <v>4853.4782608695641</v>
          </cell>
          <cell r="O159">
            <v>4853.4782608695641</v>
          </cell>
          <cell r="P159">
            <v>4853.4782608695641</v>
          </cell>
          <cell r="Q159">
            <v>29120.869565217385</v>
          </cell>
        </row>
        <row r="160">
          <cell r="C160" t="str">
            <v>CX</v>
          </cell>
          <cell r="E160">
            <v>70760.869565217392</v>
          </cell>
          <cell r="F160">
            <v>70760.869565217392</v>
          </cell>
          <cell r="G160">
            <v>70760.869565217392</v>
          </cell>
          <cell r="H160">
            <v>70760.869565217392</v>
          </cell>
          <cell r="I160">
            <v>70760.869565217392</v>
          </cell>
          <cell r="J160">
            <v>70760.869565217392</v>
          </cell>
          <cell r="K160">
            <v>70760.869565217392</v>
          </cell>
          <cell r="L160">
            <v>70760.869565217392</v>
          </cell>
          <cell r="M160">
            <v>70760.869565217392</v>
          </cell>
          <cell r="N160">
            <v>70760.869565217392</v>
          </cell>
          <cell r="O160">
            <v>70760.869565217392</v>
          </cell>
          <cell r="P160">
            <v>70760.869565217392</v>
          </cell>
          <cell r="Q160">
            <v>849130.43478260876</v>
          </cell>
        </row>
        <row r="161">
          <cell r="C161" t="str">
            <v>CX SUNROOF</v>
          </cell>
          <cell r="E161">
            <v>0</v>
          </cell>
          <cell r="F161">
            <v>0</v>
          </cell>
          <cell r="G161">
            <v>0</v>
          </cell>
          <cell r="H161">
            <v>0</v>
          </cell>
          <cell r="I161">
            <v>0</v>
          </cell>
          <cell r="J161">
            <v>0</v>
          </cell>
          <cell r="K161">
            <v>12706.521739130436</v>
          </cell>
          <cell r="L161">
            <v>12706.521739130436</v>
          </cell>
          <cell r="M161">
            <v>12706.521739130436</v>
          </cell>
          <cell r="N161">
            <v>12706.521739130436</v>
          </cell>
          <cell r="O161">
            <v>12706.521739130436</v>
          </cell>
          <cell r="P161">
            <v>12706.521739130436</v>
          </cell>
          <cell r="Q161">
            <v>76239.130434782608</v>
          </cell>
        </row>
        <row r="162">
          <cell r="C162" t="str">
            <v>Scrap income</v>
          </cell>
          <cell r="E162">
            <v>100</v>
          </cell>
          <cell r="F162">
            <v>100</v>
          </cell>
          <cell r="G162">
            <v>100</v>
          </cell>
          <cell r="H162">
            <v>100</v>
          </cell>
          <cell r="I162">
            <v>100</v>
          </cell>
          <cell r="J162">
            <v>100</v>
          </cell>
          <cell r="K162">
            <v>100</v>
          </cell>
          <cell r="L162">
            <v>100</v>
          </cell>
          <cell r="M162">
            <v>100</v>
          </cell>
          <cell r="N162">
            <v>100</v>
          </cell>
          <cell r="O162">
            <v>100</v>
          </cell>
          <cell r="P162">
            <v>100</v>
          </cell>
          <cell r="Q162">
            <v>1200</v>
          </cell>
        </row>
        <row r="163">
          <cell r="C163" t="str">
            <v>Advance from customer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C164" t="str">
            <v xml:space="preserve">Subsidy on advertisement </v>
          </cell>
          <cell r="E164">
            <v>833.33333333333337</v>
          </cell>
          <cell r="F164">
            <v>833.33333333333337</v>
          </cell>
          <cell r="G164">
            <v>833.33333333333337</v>
          </cell>
          <cell r="H164">
            <v>833.33333333333337</v>
          </cell>
          <cell r="I164">
            <v>833.33333333333337</v>
          </cell>
          <cell r="J164">
            <v>833.33333333333337</v>
          </cell>
          <cell r="K164">
            <v>833.33333333333337</v>
          </cell>
          <cell r="L164">
            <v>833.33333333333337</v>
          </cell>
          <cell r="M164">
            <v>833.33333333333337</v>
          </cell>
          <cell r="N164">
            <v>833.33333333333337</v>
          </cell>
          <cell r="O164">
            <v>833.33333333333337</v>
          </cell>
          <cell r="P164">
            <v>833.33333333333337</v>
          </cell>
          <cell r="Q164">
            <v>10000</v>
          </cell>
        </row>
        <row r="165">
          <cell r="C165" t="str">
            <v>Total of In flow</v>
          </cell>
          <cell r="E165">
            <v>98467.246376811599</v>
          </cell>
          <cell r="F165">
            <v>98467.246376811599</v>
          </cell>
          <cell r="G165">
            <v>98467.246376811599</v>
          </cell>
          <cell r="H165">
            <v>98467.246376811599</v>
          </cell>
          <cell r="I165">
            <v>98467.246376811599</v>
          </cell>
          <cell r="J165">
            <v>98467.246376811599</v>
          </cell>
          <cell r="K165">
            <v>116027.24637681158</v>
          </cell>
          <cell r="L165">
            <v>116027.24637681158</v>
          </cell>
          <cell r="M165">
            <v>116027.24637681158</v>
          </cell>
          <cell r="N165">
            <v>116027.24637681158</v>
          </cell>
          <cell r="O165">
            <v>116027.24637681158</v>
          </cell>
          <cell r="P165">
            <v>116027.24637681158</v>
          </cell>
          <cell r="Q165">
            <v>1286966.9565217393</v>
          </cell>
        </row>
        <row r="166">
          <cell r="B166" t="str">
            <v>Out Flow</v>
          </cell>
        </row>
        <row r="167">
          <cell r="B167" t="str">
            <v>Arrival during the month</v>
          </cell>
        </row>
        <row r="168">
          <cell r="C168" t="str">
            <v>CL - Document Ret.-Usance</v>
          </cell>
          <cell r="E168">
            <v>12104.5862106</v>
          </cell>
          <cell r="F168">
            <v>12104.5862106</v>
          </cell>
          <cell r="G168">
            <v>12104.5862106</v>
          </cell>
          <cell r="H168">
            <v>12104.5862106</v>
          </cell>
          <cell r="I168">
            <v>12104.5862106</v>
          </cell>
          <cell r="J168">
            <v>12104.5862106</v>
          </cell>
          <cell r="K168">
            <v>12104.5862106</v>
          </cell>
          <cell r="L168">
            <v>12104.5862106</v>
          </cell>
          <cell r="M168">
            <v>12104.5862106</v>
          </cell>
          <cell r="N168">
            <v>12104.5862106</v>
          </cell>
          <cell r="O168">
            <v>12104.5862106</v>
          </cell>
          <cell r="P168">
            <v>12104.5862106</v>
          </cell>
          <cell r="Q168">
            <v>145255.03452720001</v>
          </cell>
        </row>
        <row r="169">
          <cell r="C169" t="str">
            <v xml:space="preserve">           Govt. levies</v>
          </cell>
          <cell r="E169">
            <v>4581.9155483240947</v>
          </cell>
          <cell r="F169">
            <v>4581.9155483240947</v>
          </cell>
          <cell r="G169">
            <v>4581.9155483240947</v>
          </cell>
          <cell r="H169">
            <v>4581.9155483240947</v>
          </cell>
          <cell r="I169">
            <v>4581.9155483240947</v>
          </cell>
          <cell r="J169">
            <v>4581.9155483240947</v>
          </cell>
          <cell r="K169">
            <v>4581.9155483240947</v>
          </cell>
          <cell r="L169">
            <v>4581.9155483240947</v>
          </cell>
          <cell r="M169">
            <v>4581.9155483240947</v>
          </cell>
          <cell r="N169">
            <v>4581.9155483240947</v>
          </cell>
          <cell r="O169">
            <v>4581.9155483240947</v>
          </cell>
          <cell r="P169">
            <v>4581.9155483240947</v>
          </cell>
          <cell r="Q169">
            <v>54982.986579889148</v>
          </cell>
        </row>
        <row r="170">
          <cell r="E170">
            <v>16686.501758924096</v>
          </cell>
          <cell r="F170">
            <v>16686.501758924096</v>
          </cell>
          <cell r="G170">
            <v>16686.501758924096</v>
          </cell>
          <cell r="H170">
            <v>16686.501758924096</v>
          </cell>
          <cell r="I170">
            <v>16686.501758924096</v>
          </cell>
          <cell r="J170">
            <v>16686.501758924096</v>
          </cell>
          <cell r="K170">
            <v>16686.501758924096</v>
          </cell>
          <cell r="L170">
            <v>16686.501758924096</v>
          </cell>
          <cell r="M170">
            <v>16686.501758924096</v>
          </cell>
          <cell r="N170">
            <v>16686.501758924096</v>
          </cell>
          <cell r="O170">
            <v>16686.501758924096</v>
          </cell>
          <cell r="P170">
            <v>16686.501758924096</v>
          </cell>
          <cell r="Q170">
            <v>200238.02110708921</v>
          </cell>
        </row>
        <row r="171">
          <cell r="C171" t="str">
            <v>CL+AC - Document Ret.-Usance</v>
          </cell>
          <cell r="E171">
            <v>0</v>
          </cell>
          <cell r="F171">
            <v>0</v>
          </cell>
          <cell r="G171">
            <v>0</v>
          </cell>
          <cell r="H171">
            <v>0</v>
          </cell>
          <cell r="I171">
            <v>0</v>
          </cell>
          <cell r="J171">
            <v>0</v>
          </cell>
          <cell r="K171">
            <v>2017.4310350999999</v>
          </cell>
          <cell r="L171">
            <v>2017.4310350999999</v>
          </cell>
          <cell r="M171">
            <v>2017.4310350999999</v>
          </cell>
          <cell r="N171">
            <v>2017.4310350999999</v>
          </cell>
          <cell r="O171">
            <v>2017.4310350999999</v>
          </cell>
          <cell r="P171">
            <v>2017.4310350999999</v>
          </cell>
          <cell r="Q171">
            <v>12104.5862106</v>
          </cell>
        </row>
        <row r="172">
          <cell r="C172" t="str">
            <v xml:space="preserve">           Govt. levies</v>
          </cell>
          <cell r="E172">
            <v>0</v>
          </cell>
          <cell r="F172">
            <v>0</v>
          </cell>
          <cell r="G172">
            <v>0</v>
          </cell>
          <cell r="H172">
            <v>0</v>
          </cell>
          <cell r="I172">
            <v>0</v>
          </cell>
          <cell r="J172">
            <v>0</v>
          </cell>
          <cell r="K172">
            <v>763.65259138734916</v>
          </cell>
          <cell r="L172">
            <v>763.65259138734916</v>
          </cell>
          <cell r="M172">
            <v>763.65259138734916</v>
          </cell>
          <cell r="N172">
            <v>763.65259138734916</v>
          </cell>
          <cell r="O172">
            <v>763.65259138734916</v>
          </cell>
          <cell r="P172">
            <v>763.65259138734916</v>
          </cell>
          <cell r="Q172">
            <v>4581.9155483240947</v>
          </cell>
        </row>
        <row r="173">
          <cell r="E173">
            <v>0</v>
          </cell>
          <cell r="F173">
            <v>0</v>
          </cell>
          <cell r="G173">
            <v>0</v>
          </cell>
          <cell r="H173">
            <v>0</v>
          </cell>
          <cell r="I173">
            <v>0</v>
          </cell>
          <cell r="J173">
            <v>0</v>
          </cell>
          <cell r="K173">
            <v>2781.0836264873492</v>
          </cell>
          <cell r="L173">
            <v>2781.0836264873492</v>
          </cell>
          <cell r="M173">
            <v>2781.0836264873492</v>
          </cell>
          <cell r="N173">
            <v>2781.0836264873492</v>
          </cell>
          <cell r="O173">
            <v>2781.0836264873492</v>
          </cell>
          <cell r="P173">
            <v>2781.0836264873492</v>
          </cell>
          <cell r="Q173">
            <v>16686.501758924096</v>
          </cell>
        </row>
        <row r="174">
          <cell r="C174" t="str">
            <v>CX - Document Ret.-Usance</v>
          </cell>
          <cell r="E174">
            <v>28244.034491399998</v>
          </cell>
          <cell r="F174">
            <v>28244.034491399998</v>
          </cell>
          <cell r="G174">
            <v>28244.034491399998</v>
          </cell>
          <cell r="H174">
            <v>28244.034491399998</v>
          </cell>
          <cell r="I174">
            <v>28244.034491399998</v>
          </cell>
          <cell r="J174">
            <v>28244.034491399998</v>
          </cell>
          <cell r="K174">
            <v>28244.034491399998</v>
          </cell>
          <cell r="L174">
            <v>28244.034491399998</v>
          </cell>
          <cell r="M174">
            <v>28244.034491399998</v>
          </cell>
          <cell r="N174">
            <v>28244.034491399998</v>
          </cell>
          <cell r="O174">
            <v>28244.034491399998</v>
          </cell>
          <cell r="P174">
            <v>28244.034491399998</v>
          </cell>
          <cell r="Q174">
            <v>338928.41389679996</v>
          </cell>
        </row>
        <row r="175">
          <cell r="C175" t="str">
            <v xml:space="preserve">           Govt. levies</v>
          </cell>
          <cell r="E175">
            <v>10691.136279422888</v>
          </cell>
          <cell r="F175">
            <v>10691.136279422888</v>
          </cell>
          <cell r="G175">
            <v>10691.136279422888</v>
          </cell>
          <cell r="H175">
            <v>10691.136279422888</v>
          </cell>
          <cell r="I175">
            <v>10691.136279422888</v>
          </cell>
          <cell r="J175">
            <v>10691.136279422888</v>
          </cell>
          <cell r="K175">
            <v>10691.136279422888</v>
          </cell>
          <cell r="L175">
            <v>10691.136279422888</v>
          </cell>
          <cell r="M175">
            <v>10691.136279422888</v>
          </cell>
          <cell r="N175">
            <v>10691.136279422888</v>
          </cell>
          <cell r="O175">
            <v>10691.136279422888</v>
          </cell>
          <cell r="P175">
            <v>10691.136279422888</v>
          </cell>
          <cell r="Q175">
            <v>128293.63535307469</v>
          </cell>
        </row>
        <row r="176">
          <cell r="E176">
            <v>38935.170770822886</v>
          </cell>
          <cell r="F176">
            <v>38935.170770822886</v>
          </cell>
          <cell r="G176">
            <v>38935.170770822886</v>
          </cell>
          <cell r="H176">
            <v>38935.170770822886</v>
          </cell>
          <cell r="I176">
            <v>38935.170770822886</v>
          </cell>
          <cell r="J176">
            <v>38935.170770822886</v>
          </cell>
          <cell r="K176">
            <v>38935.170770822886</v>
          </cell>
          <cell r="L176">
            <v>38935.170770822886</v>
          </cell>
          <cell r="M176">
            <v>38935.170770822886</v>
          </cell>
          <cell r="N176">
            <v>38935.170770822886</v>
          </cell>
          <cell r="O176">
            <v>38935.170770822886</v>
          </cell>
          <cell r="P176">
            <v>38935.170770822886</v>
          </cell>
          <cell r="Q176">
            <v>467222.04924987472</v>
          </cell>
        </row>
        <row r="177">
          <cell r="C177" t="str">
            <v>CX SUNROOF- Document Ret.-Usance</v>
          </cell>
          <cell r="E177">
            <v>0</v>
          </cell>
          <cell r="F177">
            <v>0</v>
          </cell>
          <cell r="G177">
            <v>0</v>
          </cell>
          <cell r="H177">
            <v>0</v>
          </cell>
          <cell r="I177">
            <v>0</v>
          </cell>
          <cell r="J177">
            <v>0</v>
          </cell>
          <cell r="K177">
            <v>4707.3390818999997</v>
          </cell>
          <cell r="L177">
            <v>4707.3390818999997</v>
          </cell>
          <cell r="M177">
            <v>4707.3390818999997</v>
          </cell>
          <cell r="N177">
            <v>4707.3390818999997</v>
          </cell>
          <cell r="O177">
            <v>4707.3390818999997</v>
          </cell>
          <cell r="P177">
            <v>4707.3390818999997</v>
          </cell>
          <cell r="Q177">
            <v>28244.034491399994</v>
          </cell>
        </row>
        <row r="178">
          <cell r="C178" t="str">
            <v xml:space="preserve">           Govt. levies</v>
          </cell>
          <cell r="E178">
            <v>0</v>
          </cell>
          <cell r="F178">
            <v>0</v>
          </cell>
          <cell r="G178">
            <v>0</v>
          </cell>
          <cell r="H178">
            <v>0</v>
          </cell>
          <cell r="I178">
            <v>0</v>
          </cell>
          <cell r="J178">
            <v>0</v>
          </cell>
          <cell r="K178">
            <v>1781.8560465704816</v>
          </cell>
          <cell r="L178">
            <v>1781.8560465704816</v>
          </cell>
          <cell r="M178">
            <v>1781.8560465704816</v>
          </cell>
          <cell r="N178">
            <v>1781.8560465704816</v>
          </cell>
          <cell r="O178">
            <v>1781.8560465704816</v>
          </cell>
          <cell r="P178">
            <v>1781.8560465704816</v>
          </cell>
          <cell r="Q178">
            <v>10691.13627942289</v>
          </cell>
        </row>
        <row r="179">
          <cell r="E179">
            <v>0</v>
          </cell>
          <cell r="F179">
            <v>0</v>
          </cell>
          <cell r="G179">
            <v>0</v>
          </cell>
          <cell r="H179">
            <v>0</v>
          </cell>
          <cell r="I179">
            <v>0</v>
          </cell>
          <cell r="J179">
            <v>0</v>
          </cell>
          <cell r="K179">
            <v>6489.195128470481</v>
          </cell>
          <cell r="L179">
            <v>6489.195128470481</v>
          </cell>
          <cell r="M179">
            <v>6489.195128470481</v>
          </cell>
          <cell r="N179">
            <v>6489.195128470481</v>
          </cell>
          <cell r="O179">
            <v>6489.195128470481</v>
          </cell>
          <cell r="P179">
            <v>6489.195128470481</v>
          </cell>
          <cell r="Q179">
            <v>38935.170770822886</v>
          </cell>
        </row>
        <row r="180">
          <cell r="B180" t="str">
            <v xml:space="preserve">Maturity Due </v>
          </cell>
          <cell r="F180">
            <v>0</v>
          </cell>
          <cell r="G180">
            <v>0</v>
          </cell>
          <cell r="H180">
            <v>0</v>
          </cell>
          <cell r="I180">
            <v>0</v>
          </cell>
          <cell r="J180">
            <v>0</v>
          </cell>
          <cell r="Q180">
            <v>0</v>
          </cell>
        </row>
        <row r="181">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B182" t="str">
            <v xml:space="preserve">Total of </v>
          </cell>
          <cell r="C182" t="str">
            <v xml:space="preserve">Documents retirement </v>
          </cell>
          <cell r="E182">
            <v>40348.620702</v>
          </cell>
          <cell r="F182">
            <v>40348.620702</v>
          </cell>
          <cell r="G182">
            <v>40348.620702</v>
          </cell>
          <cell r="H182">
            <v>40348.620702</v>
          </cell>
          <cell r="I182">
            <v>40348.620702</v>
          </cell>
          <cell r="J182">
            <v>40348.620702</v>
          </cell>
          <cell r="K182">
            <v>47073.390819</v>
          </cell>
          <cell r="L182">
            <v>47073.390819</v>
          </cell>
          <cell r="M182">
            <v>47073.390819</v>
          </cell>
          <cell r="N182">
            <v>47073.390819</v>
          </cell>
          <cell r="O182">
            <v>47073.390819</v>
          </cell>
          <cell r="P182">
            <v>47073.390819</v>
          </cell>
          <cell r="Q182">
            <v>524532.06912600005</v>
          </cell>
        </row>
        <row r="183">
          <cell r="C183" t="str">
            <v xml:space="preserve">           Govt. levies</v>
          </cell>
          <cell r="E183">
            <v>15273.051827746982</v>
          </cell>
          <cell r="F183">
            <v>15273.051827746982</v>
          </cell>
          <cell r="G183">
            <v>15273.051827746982</v>
          </cell>
          <cell r="H183">
            <v>15273.051827746982</v>
          </cell>
          <cell r="I183">
            <v>15273.051827746982</v>
          </cell>
          <cell r="J183">
            <v>15273.051827746982</v>
          </cell>
          <cell r="K183">
            <v>17818.560465704813</v>
          </cell>
          <cell r="L183">
            <v>17818.560465704813</v>
          </cell>
          <cell r="M183">
            <v>17818.560465704813</v>
          </cell>
          <cell r="N183">
            <v>17818.560465704813</v>
          </cell>
          <cell r="O183">
            <v>17818.560465704813</v>
          </cell>
          <cell r="P183">
            <v>17818.560465704813</v>
          </cell>
          <cell r="Q183">
            <v>198549.67376071081</v>
          </cell>
        </row>
        <row r="184">
          <cell r="E184">
            <v>55621.672529746982</v>
          </cell>
          <cell r="F184">
            <v>55621.672529746982</v>
          </cell>
          <cell r="G184">
            <v>55621.672529746982</v>
          </cell>
          <cell r="H184">
            <v>55621.672529746982</v>
          </cell>
          <cell r="I184">
            <v>55621.672529746982</v>
          </cell>
          <cell r="J184">
            <v>55621.672529746982</v>
          </cell>
          <cell r="K184">
            <v>64891.951284704817</v>
          </cell>
          <cell r="L184">
            <v>64891.951284704817</v>
          </cell>
          <cell r="M184">
            <v>64891.951284704817</v>
          </cell>
          <cell r="N184">
            <v>64891.951284704817</v>
          </cell>
          <cell r="O184">
            <v>64891.951284704817</v>
          </cell>
          <cell r="P184">
            <v>64891.951284704817</v>
          </cell>
          <cell r="Q184">
            <v>723081.74288671103</v>
          </cell>
        </row>
        <row r="185">
          <cell r="B185" t="str">
            <v>Vendors' Parts</v>
          </cell>
        </row>
        <row r="186">
          <cell r="C186" t="str">
            <v>CL</v>
          </cell>
          <cell r="E186">
            <v>6320.79</v>
          </cell>
          <cell r="F186">
            <v>6320.79</v>
          </cell>
          <cell r="G186">
            <v>6320.79</v>
          </cell>
          <cell r="H186">
            <v>6320.79</v>
          </cell>
          <cell r="I186">
            <v>6320.79</v>
          </cell>
          <cell r="J186">
            <v>6320.79</v>
          </cell>
          <cell r="K186">
            <v>6320.79</v>
          </cell>
          <cell r="L186">
            <v>6320.79</v>
          </cell>
          <cell r="M186">
            <v>6320.79</v>
          </cell>
          <cell r="N186">
            <v>6320.79</v>
          </cell>
          <cell r="O186">
            <v>6320.79</v>
          </cell>
          <cell r="P186">
            <v>6320.79</v>
          </cell>
          <cell r="Q186">
            <v>75849.48</v>
          </cell>
        </row>
        <row r="187">
          <cell r="C187" t="str">
            <v>CL+AC</v>
          </cell>
          <cell r="E187">
            <v>0</v>
          </cell>
          <cell r="F187">
            <v>0</v>
          </cell>
          <cell r="G187">
            <v>0</v>
          </cell>
          <cell r="H187">
            <v>0</v>
          </cell>
          <cell r="I187">
            <v>0</v>
          </cell>
          <cell r="J187">
            <v>0</v>
          </cell>
          <cell r="K187">
            <v>1383.4649999999999</v>
          </cell>
          <cell r="L187">
            <v>1383.4649999999999</v>
          </cell>
          <cell r="M187">
            <v>1383.4649999999999</v>
          </cell>
          <cell r="N187">
            <v>1383.4649999999999</v>
          </cell>
          <cell r="O187">
            <v>1383.4649999999999</v>
          </cell>
          <cell r="P187">
            <v>1383.4649999999999</v>
          </cell>
          <cell r="Q187">
            <v>8300.7899999999991</v>
          </cell>
        </row>
        <row r="188">
          <cell r="C188" t="str">
            <v>CX</v>
          </cell>
          <cell r="E188">
            <v>21430.080000000002</v>
          </cell>
          <cell r="F188">
            <v>21430.080000000002</v>
          </cell>
          <cell r="G188">
            <v>21430.080000000002</v>
          </cell>
          <cell r="H188">
            <v>21430.080000000002</v>
          </cell>
          <cell r="I188">
            <v>21430.080000000002</v>
          </cell>
          <cell r="J188">
            <v>21430.080000000002</v>
          </cell>
          <cell r="K188">
            <v>21430.080000000002</v>
          </cell>
          <cell r="L188">
            <v>21430.080000000002</v>
          </cell>
          <cell r="M188">
            <v>21430.080000000002</v>
          </cell>
          <cell r="N188">
            <v>21430.080000000002</v>
          </cell>
          <cell r="O188">
            <v>21430.080000000002</v>
          </cell>
          <cell r="P188">
            <v>21430.080000000002</v>
          </cell>
          <cell r="Q188">
            <v>257160.96000000008</v>
          </cell>
        </row>
        <row r="189">
          <cell r="C189" t="str">
            <v>CX SUNROOF</v>
          </cell>
          <cell r="E189">
            <v>0</v>
          </cell>
          <cell r="F189">
            <v>0</v>
          </cell>
          <cell r="G189">
            <v>0</v>
          </cell>
          <cell r="H189">
            <v>0</v>
          </cell>
          <cell r="I189">
            <v>0</v>
          </cell>
          <cell r="J189">
            <v>0</v>
          </cell>
          <cell r="K189">
            <v>4341.68</v>
          </cell>
          <cell r="L189">
            <v>4341.68</v>
          </cell>
          <cell r="M189">
            <v>4341.68</v>
          </cell>
          <cell r="N189">
            <v>4341.68</v>
          </cell>
          <cell r="O189">
            <v>4341.68</v>
          </cell>
          <cell r="P189">
            <v>4341.68</v>
          </cell>
          <cell r="Q189">
            <v>26050.080000000002</v>
          </cell>
        </row>
        <row r="190">
          <cell r="E190">
            <v>27750.870000000003</v>
          </cell>
          <cell r="F190">
            <v>27750.870000000003</v>
          </cell>
          <cell r="G190">
            <v>27750.870000000003</v>
          </cell>
          <cell r="H190">
            <v>27750.870000000003</v>
          </cell>
          <cell r="I190">
            <v>27750.870000000003</v>
          </cell>
          <cell r="J190">
            <v>27750.870000000003</v>
          </cell>
          <cell r="K190">
            <v>33476.014999999999</v>
          </cell>
          <cell r="L190">
            <v>33476.014999999999</v>
          </cell>
          <cell r="M190">
            <v>33476.014999999999</v>
          </cell>
          <cell r="N190">
            <v>33476.014999999999</v>
          </cell>
          <cell r="O190">
            <v>33476.014999999999</v>
          </cell>
          <cell r="P190">
            <v>33476.014999999999</v>
          </cell>
          <cell r="Q190">
            <v>367361.31000000011</v>
          </cell>
        </row>
        <row r="191">
          <cell r="B191" t="str">
            <v>DMC Parts</v>
          </cell>
          <cell r="R191">
            <v>341311230</v>
          </cell>
        </row>
        <row r="192">
          <cell r="C192" t="str">
            <v>CL</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row>
        <row r="193">
          <cell r="C193" t="str">
            <v>CG</v>
          </cell>
          <cell r="E193">
            <v>0</v>
          </cell>
          <cell r="F193">
            <v>0</v>
          </cell>
          <cell r="G193">
            <v>0</v>
          </cell>
          <cell r="H193">
            <v>0</v>
          </cell>
          <cell r="I193">
            <v>0</v>
          </cell>
          <cell r="J193">
            <v>0</v>
          </cell>
          <cell r="K193">
            <v>0</v>
          </cell>
          <cell r="L193">
            <v>0</v>
          </cell>
          <cell r="M193">
            <v>0</v>
          </cell>
          <cell r="N193">
            <v>0</v>
          </cell>
          <cell r="O193">
            <v>0</v>
          </cell>
          <cell r="P193">
            <v>0</v>
          </cell>
          <cell r="Q193">
            <v>0</v>
          </cell>
          <cell r="R193">
            <v>21085290</v>
          </cell>
        </row>
        <row r="194">
          <cell r="C194" t="str">
            <v>CX</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B196" t="str">
            <v>Consumable</v>
          </cell>
        </row>
        <row r="197">
          <cell r="C197" t="str">
            <v>CL</v>
          </cell>
          <cell r="E197">
            <v>602.01</v>
          </cell>
          <cell r="F197">
            <v>602.01</v>
          </cell>
          <cell r="G197">
            <v>602.01</v>
          </cell>
          <cell r="H197">
            <v>602.01</v>
          </cell>
          <cell r="I197">
            <v>602.01</v>
          </cell>
          <cell r="J197">
            <v>602.01</v>
          </cell>
          <cell r="K197">
            <v>602.01</v>
          </cell>
          <cell r="L197">
            <v>602.01</v>
          </cell>
          <cell r="M197">
            <v>602.01</v>
          </cell>
          <cell r="N197">
            <v>602.01</v>
          </cell>
          <cell r="O197">
            <v>602.01</v>
          </cell>
          <cell r="P197">
            <v>602.01</v>
          </cell>
          <cell r="Q197">
            <v>7224.1200000000017</v>
          </cell>
        </row>
        <row r="198">
          <cell r="C198" t="str">
            <v>CL+AC</v>
          </cell>
          <cell r="E198">
            <v>0</v>
          </cell>
          <cell r="F198">
            <v>0</v>
          </cell>
          <cell r="G198">
            <v>0</v>
          </cell>
          <cell r="H198">
            <v>0</v>
          </cell>
          <cell r="I198">
            <v>0</v>
          </cell>
          <cell r="J198">
            <v>0</v>
          </cell>
          <cell r="K198">
            <v>100.33499999999999</v>
          </cell>
          <cell r="L198">
            <v>100.33499999999999</v>
          </cell>
          <cell r="M198">
            <v>100.33499999999999</v>
          </cell>
          <cell r="N198">
            <v>100.33499999999999</v>
          </cell>
          <cell r="O198">
            <v>100.33499999999999</v>
          </cell>
          <cell r="P198">
            <v>100.33499999999999</v>
          </cell>
          <cell r="Q198">
            <v>602.01</v>
          </cell>
        </row>
        <row r="199">
          <cell r="C199" t="str">
            <v>CX</v>
          </cell>
          <cell r="E199">
            <v>2145.5700000000002</v>
          </cell>
          <cell r="F199">
            <v>2145.5700000000002</v>
          </cell>
          <cell r="G199">
            <v>2145.5700000000002</v>
          </cell>
          <cell r="H199">
            <v>2145.5700000000002</v>
          </cell>
          <cell r="I199">
            <v>2145.5700000000002</v>
          </cell>
          <cell r="J199">
            <v>2145.5700000000002</v>
          </cell>
          <cell r="K199">
            <v>2145.5700000000002</v>
          </cell>
          <cell r="L199">
            <v>2145.5700000000002</v>
          </cell>
          <cell r="M199">
            <v>2145.5700000000002</v>
          </cell>
          <cell r="N199">
            <v>2145.5700000000002</v>
          </cell>
          <cell r="O199">
            <v>2145.5700000000002</v>
          </cell>
          <cell r="P199">
            <v>2145.5700000000002</v>
          </cell>
          <cell r="Q199">
            <v>25746.84</v>
          </cell>
        </row>
        <row r="200">
          <cell r="C200" t="str">
            <v>CX SUNROOF</v>
          </cell>
          <cell r="E200">
            <v>0</v>
          </cell>
          <cell r="F200">
            <v>0</v>
          </cell>
          <cell r="G200">
            <v>0</v>
          </cell>
          <cell r="H200">
            <v>0</v>
          </cell>
          <cell r="I200">
            <v>0</v>
          </cell>
          <cell r="J200">
            <v>0</v>
          </cell>
          <cell r="K200">
            <v>357.59500000000003</v>
          </cell>
          <cell r="L200">
            <v>357.59500000000003</v>
          </cell>
          <cell r="M200">
            <v>357.59500000000003</v>
          </cell>
          <cell r="N200">
            <v>357.59500000000003</v>
          </cell>
          <cell r="O200">
            <v>357.59500000000003</v>
          </cell>
          <cell r="P200">
            <v>357.59500000000003</v>
          </cell>
          <cell r="Q200">
            <v>2145.5700000000002</v>
          </cell>
        </row>
        <row r="201">
          <cell r="E201">
            <v>2747.58</v>
          </cell>
          <cell r="F201">
            <v>2747.58</v>
          </cell>
          <cell r="G201">
            <v>2747.58</v>
          </cell>
          <cell r="H201">
            <v>2747.58</v>
          </cell>
          <cell r="I201">
            <v>2747.58</v>
          </cell>
          <cell r="J201">
            <v>2747.58</v>
          </cell>
          <cell r="K201">
            <v>3205.51</v>
          </cell>
          <cell r="L201">
            <v>3205.51</v>
          </cell>
          <cell r="M201">
            <v>3205.51</v>
          </cell>
          <cell r="N201">
            <v>3205.51</v>
          </cell>
          <cell r="O201">
            <v>3205.51</v>
          </cell>
          <cell r="P201">
            <v>3205.51</v>
          </cell>
          <cell r="Q201">
            <v>35718.54</v>
          </cell>
          <cell r="R201">
            <v>33572970</v>
          </cell>
        </row>
        <row r="203">
          <cell r="B203" t="str">
            <v>Production  - Expenses</v>
          </cell>
          <cell r="E203">
            <v>2251.0518132145107</v>
          </cell>
          <cell r="F203">
            <v>2251.0518132145107</v>
          </cell>
          <cell r="G203">
            <v>2251.0518132145107</v>
          </cell>
          <cell r="H203">
            <v>2251.0518132145107</v>
          </cell>
          <cell r="I203">
            <v>2251.0518132145107</v>
          </cell>
          <cell r="J203">
            <v>2251.0518132145107</v>
          </cell>
          <cell r="K203">
            <v>2251.0518132145116</v>
          </cell>
          <cell r="L203">
            <v>2251.0518132145116</v>
          </cell>
          <cell r="M203">
            <v>2251.0518132145116</v>
          </cell>
          <cell r="N203">
            <v>2251.0518132145116</v>
          </cell>
          <cell r="O203">
            <v>2251.0518132145116</v>
          </cell>
          <cell r="P203">
            <v>2251.0518132145116</v>
          </cell>
          <cell r="Q203">
            <v>27012.621758574136</v>
          </cell>
          <cell r="R203">
            <v>27012621.758574128</v>
          </cell>
        </row>
        <row r="204">
          <cell r="B204" t="str">
            <v>Utility</v>
          </cell>
          <cell r="E204">
            <v>1162.5</v>
          </cell>
          <cell r="F204">
            <v>1162.5</v>
          </cell>
          <cell r="G204">
            <v>1162.5</v>
          </cell>
          <cell r="H204">
            <v>1162.5</v>
          </cell>
          <cell r="I204">
            <v>1162.5</v>
          </cell>
          <cell r="J204">
            <v>1162.5</v>
          </cell>
          <cell r="K204">
            <v>1356.25</v>
          </cell>
          <cell r="L204">
            <v>1356.25</v>
          </cell>
          <cell r="M204">
            <v>1356.25</v>
          </cell>
          <cell r="N204">
            <v>1356.25</v>
          </cell>
          <cell r="O204">
            <v>1356.25</v>
          </cell>
          <cell r="P204">
            <v>1356.25</v>
          </cell>
          <cell r="Q204">
            <v>15112.5</v>
          </cell>
        </row>
        <row r="205">
          <cell r="B205" t="str">
            <v>Selling Expenses</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row>
        <row r="206">
          <cell r="B206" t="str">
            <v>Advertisement</v>
          </cell>
          <cell r="E206">
            <v>3267.1785390357918</v>
          </cell>
          <cell r="F206">
            <v>5722.4534291495156</v>
          </cell>
          <cell r="G206">
            <v>176.07549012767743</v>
          </cell>
          <cell r="H206">
            <v>732.42512907276921</v>
          </cell>
          <cell r="I206">
            <v>3235.9495154735855</v>
          </cell>
          <cell r="J206">
            <v>3461.1754975513181</v>
          </cell>
          <cell r="K206">
            <v>6775.2448701212988</v>
          </cell>
          <cell r="L206">
            <v>48.533272708605296</v>
          </cell>
          <cell r="M206">
            <v>48.533272708605296</v>
          </cell>
          <cell r="N206">
            <v>5459.9931797180961</v>
          </cell>
          <cell r="O206">
            <v>3154.6627260593432</v>
          </cell>
          <cell r="P206">
            <v>533.86599979465802</v>
          </cell>
          <cell r="Q206">
            <v>32616.090921521274</v>
          </cell>
          <cell r="R206">
            <v>32616090.921521265</v>
          </cell>
        </row>
        <row r="207">
          <cell r="B207" t="str">
            <v>Administrative Expenses</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row>
        <row r="208">
          <cell r="B208" t="str">
            <v xml:space="preserve">Charity </v>
          </cell>
          <cell r="E208">
            <v>41.995663398490194</v>
          </cell>
          <cell r="F208">
            <v>37.171897456944308</v>
          </cell>
          <cell r="G208">
            <v>36.574309394318952</v>
          </cell>
          <cell r="H208">
            <v>33.444169847864281</v>
          </cell>
          <cell r="I208">
            <v>44.705546988892252</v>
          </cell>
          <cell r="J208">
            <v>43.19982843932474</v>
          </cell>
          <cell r="K208">
            <v>38.274297027375844</v>
          </cell>
          <cell r="L208">
            <v>48.167125127388616</v>
          </cell>
          <cell r="M208">
            <v>44.881127641468566</v>
          </cell>
          <cell r="N208">
            <v>46.746188658827478</v>
          </cell>
          <cell r="O208">
            <v>47.089714875935435</v>
          </cell>
          <cell r="P208">
            <v>45.427294157637689</v>
          </cell>
          <cell r="Q208">
            <v>507.67716301446831</v>
          </cell>
          <cell r="R208">
            <v>507677.16301446845</v>
          </cell>
        </row>
        <row r="209">
          <cell r="Q209">
            <v>0</v>
          </cell>
        </row>
        <row r="210">
          <cell r="E210">
            <v>6722.7260156487928</v>
          </cell>
          <cell r="F210">
            <v>9173.1771398209712</v>
          </cell>
          <cell r="G210">
            <v>3626.2016127365068</v>
          </cell>
          <cell r="H210">
            <v>4179.4211121351436</v>
          </cell>
          <cell r="I210">
            <v>6694.2068756769886</v>
          </cell>
          <cell r="J210">
            <v>6917.9271392051542</v>
          </cell>
          <cell r="K210">
            <v>10420.820980363187</v>
          </cell>
          <cell r="L210">
            <v>3704.0022110505056</v>
          </cell>
          <cell r="M210">
            <v>3700.7162135645854</v>
          </cell>
          <cell r="N210">
            <v>9114.0411815914358</v>
          </cell>
          <cell r="O210">
            <v>6809.0542541497898</v>
          </cell>
          <cell r="P210">
            <v>4186.5951071668069</v>
          </cell>
          <cell r="Q210">
            <v>75248.889843109864</v>
          </cell>
        </row>
        <row r="211">
          <cell r="B211" t="str">
            <v>Instalment of L.T. Loan</v>
          </cell>
          <cell r="E211">
            <v>0</v>
          </cell>
          <cell r="J211">
            <v>0</v>
          </cell>
          <cell r="P211">
            <v>0</v>
          </cell>
          <cell r="Q211">
            <v>0</v>
          </cell>
        </row>
        <row r="212">
          <cell r="B212" t="str">
            <v>Investment for the year</v>
          </cell>
          <cell r="E212">
            <v>0</v>
          </cell>
          <cell r="G212">
            <v>0</v>
          </cell>
          <cell r="H212">
            <v>0</v>
          </cell>
          <cell r="I212">
            <v>0</v>
          </cell>
          <cell r="J212">
            <v>0</v>
          </cell>
          <cell r="K212">
            <v>0</v>
          </cell>
          <cell r="L212">
            <v>0</v>
          </cell>
          <cell r="M212">
            <v>0</v>
          </cell>
          <cell r="N212">
            <v>0</v>
          </cell>
          <cell r="O212">
            <v>0</v>
          </cell>
          <cell r="P212">
            <v>0</v>
          </cell>
          <cell r="Q212">
            <v>0</v>
          </cell>
        </row>
        <row r="213">
          <cell r="B213" t="str">
            <v>Bank charges</v>
          </cell>
          <cell r="E213">
            <v>100</v>
          </cell>
          <cell r="F213">
            <v>100</v>
          </cell>
          <cell r="G213">
            <v>100</v>
          </cell>
          <cell r="H213">
            <v>100</v>
          </cell>
          <cell r="I213">
            <v>100</v>
          </cell>
          <cell r="J213">
            <v>100</v>
          </cell>
          <cell r="K213">
            <v>100</v>
          </cell>
          <cell r="L213">
            <v>100</v>
          </cell>
          <cell r="M213">
            <v>100</v>
          </cell>
          <cell r="N213">
            <v>100</v>
          </cell>
          <cell r="O213">
            <v>100</v>
          </cell>
          <cell r="P213">
            <v>100</v>
          </cell>
          <cell r="Q213">
            <v>1200</v>
          </cell>
        </row>
        <row r="214">
          <cell r="B214" t="str">
            <v>Payment of short term markup</v>
          </cell>
          <cell r="E214">
            <v>0</v>
          </cell>
          <cell r="F214">
            <v>0</v>
          </cell>
          <cell r="G214">
            <v>0</v>
          </cell>
          <cell r="H214">
            <v>0</v>
          </cell>
          <cell r="I214">
            <v>0</v>
          </cell>
          <cell r="J214">
            <v>0</v>
          </cell>
          <cell r="K214">
            <v>0</v>
          </cell>
          <cell r="L214">
            <v>0</v>
          </cell>
          <cell r="M214">
            <v>0</v>
          </cell>
          <cell r="N214">
            <v>0</v>
          </cell>
          <cell r="O214">
            <v>0</v>
          </cell>
          <cell r="P214">
            <v>0</v>
          </cell>
          <cell r="Q214">
            <v>0</v>
          </cell>
        </row>
        <row r="215">
          <cell r="E215">
            <v>100</v>
          </cell>
          <cell r="F215">
            <v>100</v>
          </cell>
          <cell r="G215">
            <v>100</v>
          </cell>
          <cell r="H215">
            <v>100</v>
          </cell>
          <cell r="I215">
            <v>100</v>
          </cell>
          <cell r="J215">
            <v>100</v>
          </cell>
          <cell r="K215">
            <v>100</v>
          </cell>
          <cell r="L215">
            <v>100</v>
          </cell>
          <cell r="M215">
            <v>100</v>
          </cell>
          <cell r="N215">
            <v>100</v>
          </cell>
          <cell r="O215">
            <v>100</v>
          </cell>
          <cell r="P215">
            <v>100</v>
          </cell>
          <cell r="Q215">
            <v>1200</v>
          </cell>
        </row>
        <row r="217">
          <cell r="B217" t="str">
            <v>Payment of Running Royalty</v>
          </cell>
          <cell r="E217">
            <v>0</v>
          </cell>
          <cell r="F217">
            <v>0</v>
          </cell>
          <cell r="G217">
            <v>0</v>
          </cell>
          <cell r="H217">
            <v>4000</v>
          </cell>
          <cell r="I217">
            <v>0</v>
          </cell>
          <cell r="J217">
            <v>0</v>
          </cell>
          <cell r="K217">
            <v>0</v>
          </cell>
          <cell r="L217">
            <v>0</v>
          </cell>
          <cell r="M217">
            <v>0</v>
          </cell>
          <cell r="N217">
            <v>0</v>
          </cell>
          <cell r="O217">
            <v>0</v>
          </cell>
          <cell r="P217">
            <v>0</v>
          </cell>
          <cell r="Q217">
            <v>4000</v>
          </cell>
        </row>
        <row r="218">
          <cell r="B218" t="str">
            <v>Initial royalty</v>
          </cell>
          <cell r="E218">
            <v>0</v>
          </cell>
          <cell r="F218">
            <v>0</v>
          </cell>
          <cell r="Q218">
            <v>0</v>
          </cell>
        </row>
        <row r="219">
          <cell r="B219" t="str">
            <v>W.P.P.F.</v>
          </cell>
          <cell r="E219">
            <v>0</v>
          </cell>
          <cell r="F219">
            <v>0</v>
          </cell>
          <cell r="G219">
            <v>0</v>
          </cell>
          <cell r="H219">
            <v>0</v>
          </cell>
          <cell r="I219">
            <v>0</v>
          </cell>
          <cell r="J219">
            <v>0</v>
          </cell>
          <cell r="K219">
            <v>0</v>
          </cell>
          <cell r="L219">
            <v>0</v>
          </cell>
          <cell r="M219">
            <v>0</v>
          </cell>
          <cell r="N219">
            <v>0</v>
          </cell>
          <cell r="O219">
            <v>0</v>
          </cell>
          <cell r="P219">
            <v>0</v>
          </cell>
          <cell r="Q219">
            <v>0</v>
          </cell>
        </row>
        <row r="220">
          <cell r="B220" t="str">
            <v>W.W.F.</v>
          </cell>
          <cell r="E220">
            <v>0</v>
          </cell>
          <cell r="F220">
            <v>0</v>
          </cell>
          <cell r="G220">
            <v>0</v>
          </cell>
          <cell r="H220">
            <v>0</v>
          </cell>
          <cell r="I220">
            <v>0</v>
          </cell>
          <cell r="J220">
            <v>0</v>
          </cell>
          <cell r="K220">
            <v>0</v>
          </cell>
          <cell r="L220">
            <v>0</v>
          </cell>
          <cell r="M220">
            <v>0</v>
          </cell>
          <cell r="N220">
            <v>0</v>
          </cell>
          <cell r="O220">
            <v>0</v>
          </cell>
          <cell r="P220">
            <v>0</v>
          </cell>
          <cell r="Q220">
            <v>0</v>
          </cell>
        </row>
        <row r="221">
          <cell r="B221" t="str">
            <v>Imprest account</v>
          </cell>
          <cell r="E221">
            <v>0</v>
          </cell>
          <cell r="F221">
            <v>0</v>
          </cell>
          <cell r="G221">
            <v>0</v>
          </cell>
          <cell r="H221">
            <v>0</v>
          </cell>
          <cell r="I221">
            <v>0</v>
          </cell>
          <cell r="J221">
            <v>0</v>
          </cell>
          <cell r="K221">
            <v>0</v>
          </cell>
          <cell r="M221">
            <v>0</v>
          </cell>
          <cell r="N221">
            <v>0</v>
          </cell>
          <cell r="O221">
            <v>0</v>
          </cell>
          <cell r="P221">
            <v>0</v>
          </cell>
          <cell r="Q221">
            <v>0</v>
          </cell>
        </row>
        <row r="222">
          <cell r="E222">
            <v>0</v>
          </cell>
          <cell r="F222">
            <v>0</v>
          </cell>
          <cell r="G222">
            <v>0</v>
          </cell>
          <cell r="H222">
            <v>4000</v>
          </cell>
          <cell r="I222">
            <v>0</v>
          </cell>
          <cell r="J222">
            <v>0</v>
          </cell>
          <cell r="K222">
            <v>0</v>
          </cell>
          <cell r="L222">
            <v>0</v>
          </cell>
          <cell r="M222">
            <v>0</v>
          </cell>
          <cell r="N222">
            <v>0</v>
          </cell>
          <cell r="O222">
            <v>0</v>
          </cell>
          <cell r="P222">
            <v>0</v>
          </cell>
          <cell r="Q222">
            <v>4000</v>
          </cell>
        </row>
        <row r="223">
          <cell r="B223" t="str">
            <v>Total of Out flow</v>
          </cell>
          <cell r="E223">
            <v>92942.848545395769</v>
          </cell>
          <cell r="F223">
            <v>95393.299669567961</v>
          </cell>
          <cell r="G223">
            <v>89846.3241424835</v>
          </cell>
          <cell r="H223">
            <v>94399.543641882134</v>
          </cell>
          <cell r="I223">
            <v>92914.329405423981</v>
          </cell>
          <cell r="J223">
            <v>93138.049668952139</v>
          </cell>
          <cell r="K223">
            <v>112094.297265068</v>
          </cell>
          <cell r="L223">
            <v>105377.47849575532</v>
          </cell>
          <cell r="M223">
            <v>105374.1924982694</v>
          </cell>
          <cell r="N223">
            <v>110787.51746629625</v>
          </cell>
          <cell r="O223">
            <v>108482.53053885461</v>
          </cell>
          <cell r="P223">
            <v>105860.07139187162</v>
          </cell>
          <cell r="Q223">
            <v>1206610.482729821</v>
          </cell>
        </row>
        <row r="225">
          <cell r="B225" t="str">
            <v>Net Cash In/&lt;out&gt; flow</v>
          </cell>
          <cell r="E225">
            <v>5524.3978314158303</v>
          </cell>
          <cell r="F225">
            <v>3073.9467072436382</v>
          </cell>
          <cell r="G225">
            <v>8620.9222343280999</v>
          </cell>
          <cell r="H225">
            <v>4067.7027349294658</v>
          </cell>
          <cell r="I225">
            <v>5552.9169713876181</v>
          </cell>
          <cell r="J225">
            <v>5329.1967078594607</v>
          </cell>
          <cell r="K225">
            <v>3932.9491117435828</v>
          </cell>
          <cell r="L225">
            <v>10649.767881056265</v>
          </cell>
          <cell r="M225">
            <v>10653.053878542181</v>
          </cell>
          <cell r="N225">
            <v>5239.7289105153322</v>
          </cell>
          <cell r="O225">
            <v>7544.7158379569737</v>
          </cell>
          <cell r="P225">
            <v>10167.174984939964</v>
          </cell>
          <cell r="Q225">
            <v>80356.473791918252</v>
          </cell>
        </row>
        <row r="228">
          <cell r="B228" t="str">
            <v>Indus Motor Company Limited</v>
          </cell>
        </row>
        <row r="229">
          <cell r="B229" t="str">
            <v>Projected Cash Flow - (CBU Operation)</v>
          </cell>
        </row>
        <row r="230">
          <cell r="B230" t="str">
            <v>from 01-07-2000 to 30-06-2001</v>
          </cell>
        </row>
        <row r="231">
          <cell r="Q231" t="str">
            <v>Rs ' 000</v>
          </cell>
        </row>
        <row r="232">
          <cell r="B232" t="str">
            <v>Description</v>
          </cell>
          <cell r="E232">
            <v>183</v>
          </cell>
          <cell r="F232">
            <v>214</v>
          </cell>
          <cell r="G232">
            <v>245</v>
          </cell>
          <cell r="H232">
            <v>276</v>
          </cell>
          <cell r="I232">
            <v>307</v>
          </cell>
          <cell r="J232">
            <v>338</v>
          </cell>
          <cell r="K232">
            <v>369</v>
          </cell>
          <cell r="L232">
            <v>400</v>
          </cell>
          <cell r="M232">
            <v>431</v>
          </cell>
          <cell r="N232">
            <v>462</v>
          </cell>
          <cell r="O232">
            <v>493</v>
          </cell>
          <cell r="P232">
            <v>524</v>
          </cell>
          <cell r="Q232" t="str">
            <v>Total</v>
          </cell>
        </row>
        <row r="234">
          <cell r="B234" t="str">
            <v>In Flow</v>
          </cell>
        </row>
        <row r="235">
          <cell r="B235" t="str">
            <v>Collection based on COD &amp; Net Sales :</v>
          </cell>
        </row>
        <row r="236">
          <cell r="C236" t="str">
            <v>Total Units sold</v>
          </cell>
          <cell r="E236">
            <v>35</v>
          </cell>
          <cell r="F236">
            <v>31</v>
          </cell>
          <cell r="G236">
            <v>30</v>
          </cell>
          <cell r="H236">
            <v>30</v>
          </cell>
          <cell r="I236">
            <v>31</v>
          </cell>
          <cell r="J236">
            <v>36</v>
          </cell>
          <cell r="K236">
            <v>35</v>
          </cell>
          <cell r="L236">
            <v>32</v>
          </cell>
          <cell r="M236">
            <v>30</v>
          </cell>
          <cell r="N236">
            <v>29</v>
          </cell>
          <cell r="O236">
            <v>31</v>
          </cell>
          <cell r="P236">
            <v>37</v>
          </cell>
          <cell r="Q236">
            <v>387</v>
          </cell>
        </row>
        <row r="238">
          <cell r="C238" t="str">
            <v>Collection</v>
          </cell>
          <cell r="E238">
            <v>89954.34782608696</v>
          </cell>
          <cell r="F238">
            <v>82335.217391304337</v>
          </cell>
          <cell r="G238">
            <v>80373.913043478271</v>
          </cell>
          <cell r="H238">
            <v>82610.434782608689</v>
          </cell>
          <cell r="I238">
            <v>85441.304347826095</v>
          </cell>
          <cell r="J238">
            <v>95021.739130434784</v>
          </cell>
          <cell r="K238">
            <v>98184.782608695663</v>
          </cell>
          <cell r="L238">
            <v>90448.695652173905</v>
          </cell>
          <cell r="M238">
            <v>86639.130434782608</v>
          </cell>
          <cell r="N238">
            <v>85030</v>
          </cell>
          <cell r="O238">
            <v>88839.565217391311</v>
          </cell>
          <cell r="P238">
            <v>102233.47826086957</v>
          </cell>
          <cell r="Q238">
            <v>1067112.6086956523</v>
          </cell>
        </row>
        <row r="240">
          <cell r="E240">
            <v>89954.34782608696</v>
          </cell>
          <cell r="F240">
            <v>82335.217391304337</v>
          </cell>
          <cell r="G240">
            <v>80373.913043478271</v>
          </cell>
          <cell r="H240">
            <v>82610.434782608689</v>
          </cell>
          <cell r="I240">
            <v>85441.304347826095</v>
          </cell>
          <cell r="J240">
            <v>95021.739130434784</v>
          </cell>
          <cell r="K240">
            <v>98184.782608695663</v>
          </cell>
          <cell r="L240">
            <v>90448.695652173905</v>
          </cell>
          <cell r="M240">
            <v>86639.130434782608</v>
          </cell>
          <cell r="N240">
            <v>85030</v>
          </cell>
          <cell r="O240">
            <v>88839.565217391311</v>
          </cell>
          <cell r="P240">
            <v>102233.47826086957</v>
          </cell>
          <cell r="Q240">
            <v>1067112.6086956523</v>
          </cell>
          <cell r="R240">
            <v>1067112608.695652</v>
          </cell>
        </row>
        <row r="242">
          <cell r="B242" t="str">
            <v>Out Flow</v>
          </cell>
        </row>
        <row r="243">
          <cell r="B243" t="str">
            <v>Arrival during the month</v>
          </cell>
        </row>
        <row r="244">
          <cell r="B244" t="str">
            <v>Document Ret. at Sight and Levies :</v>
          </cell>
        </row>
        <row r="245">
          <cell r="C245" t="str">
            <v>4X2 D/C</v>
          </cell>
          <cell r="E245">
            <v>3986.94</v>
          </cell>
          <cell r="F245">
            <v>3986.94</v>
          </cell>
          <cell r="G245">
            <v>3986.94</v>
          </cell>
          <cell r="H245">
            <v>3986.94</v>
          </cell>
          <cell r="I245">
            <v>3986.94</v>
          </cell>
          <cell r="J245">
            <v>3986.94</v>
          </cell>
          <cell r="K245">
            <v>3986.94</v>
          </cell>
          <cell r="L245">
            <v>3986.94</v>
          </cell>
          <cell r="M245">
            <v>3986.94</v>
          </cell>
          <cell r="N245">
            <v>3986.94</v>
          </cell>
          <cell r="O245">
            <v>3986.94</v>
          </cell>
          <cell r="P245">
            <v>3986.94</v>
          </cell>
          <cell r="Q245">
            <v>47843.280000000006</v>
          </cell>
        </row>
        <row r="246">
          <cell r="C246" t="str">
            <v xml:space="preserve">4X4 D/C </v>
          </cell>
          <cell r="E246">
            <v>30227.398000000001</v>
          </cell>
          <cell r="F246">
            <v>24047.437999999998</v>
          </cell>
          <cell r="G246">
            <v>22461.822</v>
          </cell>
          <cell r="H246">
            <v>22461.822</v>
          </cell>
          <cell r="I246">
            <v>24047.437999999998</v>
          </cell>
          <cell r="J246">
            <v>31813.013999999999</v>
          </cell>
          <cell r="K246">
            <v>28723.034</v>
          </cell>
          <cell r="L246">
            <v>25551.802</v>
          </cell>
          <cell r="M246">
            <v>22461.822</v>
          </cell>
          <cell r="N246">
            <v>20957.457999999999</v>
          </cell>
          <cell r="O246">
            <v>24047.437999999998</v>
          </cell>
          <cell r="P246">
            <v>31813.013999999999</v>
          </cell>
          <cell r="Q246">
            <v>308613.50000000006</v>
          </cell>
        </row>
        <row r="247">
          <cell r="C247" t="str">
            <v>Hiace - Commuter</v>
          </cell>
          <cell r="E247">
            <v>10328.44</v>
          </cell>
          <cell r="F247">
            <v>10328.44</v>
          </cell>
          <cell r="G247">
            <v>10328.44</v>
          </cell>
          <cell r="H247">
            <v>10328.44</v>
          </cell>
          <cell r="I247">
            <v>10328.44</v>
          </cell>
          <cell r="J247">
            <v>10328.44</v>
          </cell>
          <cell r="K247">
            <v>10328.44</v>
          </cell>
          <cell r="L247">
            <v>10328.44</v>
          </cell>
          <cell r="M247">
            <v>10328.44</v>
          </cell>
          <cell r="N247">
            <v>10328.44</v>
          </cell>
          <cell r="O247">
            <v>10328.44</v>
          </cell>
          <cell r="P247">
            <v>10328.44</v>
          </cell>
          <cell r="Q247">
            <v>123941.28000000001</v>
          </cell>
        </row>
        <row r="248">
          <cell r="C248" t="str">
            <v>Hiace- Panel van</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C249" t="str">
            <v xml:space="preserve">Coaster </v>
          </cell>
          <cell r="E249">
            <v>0</v>
          </cell>
          <cell r="F249">
            <v>0</v>
          </cell>
          <cell r="G249">
            <v>0</v>
          </cell>
          <cell r="H249">
            <v>0</v>
          </cell>
          <cell r="I249">
            <v>0</v>
          </cell>
          <cell r="J249">
            <v>0</v>
          </cell>
          <cell r="K249">
            <v>2244.261</v>
          </cell>
          <cell r="L249">
            <v>0</v>
          </cell>
          <cell r="M249">
            <v>0</v>
          </cell>
          <cell r="N249">
            <v>0</v>
          </cell>
          <cell r="O249">
            <v>0</v>
          </cell>
          <cell r="P249">
            <v>2244.261</v>
          </cell>
          <cell r="Q249">
            <v>4488.5219999999999</v>
          </cell>
        </row>
        <row r="250">
          <cell r="P250">
            <v>0</v>
          </cell>
          <cell r="Q250">
            <v>0</v>
          </cell>
        </row>
        <row r="251">
          <cell r="E251">
            <v>44542.778000000006</v>
          </cell>
          <cell r="F251">
            <v>38362.817999999999</v>
          </cell>
          <cell r="G251">
            <v>36777.201999999997</v>
          </cell>
          <cell r="H251">
            <v>36777.201999999997</v>
          </cell>
          <cell r="I251">
            <v>38362.817999999999</v>
          </cell>
          <cell r="J251">
            <v>46128.394</v>
          </cell>
          <cell r="K251">
            <v>45282.674999999996</v>
          </cell>
          <cell r="L251">
            <v>39867.182000000001</v>
          </cell>
          <cell r="M251">
            <v>36777.201999999997</v>
          </cell>
          <cell r="N251">
            <v>35272.837999999996</v>
          </cell>
          <cell r="O251">
            <v>38362.817999999999</v>
          </cell>
          <cell r="P251">
            <v>48372.654999999999</v>
          </cell>
          <cell r="Q251">
            <v>484886.58200000011</v>
          </cell>
          <cell r="R251">
            <v>855021191.9015584</v>
          </cell>
        </row>
        <row r="253">
          <cell r="B253" t="str">
            <v xml:space="preserve">30% Margin on L/C </v>
          </cell>
          <cell r="E253">
            <v>0</v>
          </cell>
          <cell r="F253">
            <v>0</v>
          </cell>
          <cell r="G253">
            <v>0</v>
          </cell>
          <cell r="H253">
            <v>0</v>
          </cell>
          <cell r="I253">
            <v>0</v>
          </cell>
          <cell r="J253">
            <v>0</v>
          </cell>
          <cell r="K253">
            <v>0</v>
          </cell>
          <cell r="L253">
            <v>0</v>
          </cell>
          <cell r="M253">
            <v>0</v>
          </cell>
          <cell r="N253">
            <v>0</v>
          </cell>
          <cell r="O253">
            <v>0</v>
          </cell>
          <cell r="P253">
            <v>0</v>
          </cell>
          <cell r="Q253">
            <v>0</v>
          </cell>
        </row>
        <row r="255">
          <cell r="B255" t="str">
            <v>Toyota - Parts consignment</v>
          </cell>
          <cell r="E255">
            <v>25381.66529942576</v>
          </cell>
          <cell r="F255">
            <v>25381.66529942576</v>
          </cell>
          <cell r="G255">
            <v>25381.66529942576</v>
          </cell>
          <cell r="H255">
            <v>26814.807219031994</v>
          </cell>
          <cell r="I255">
            <v>27531.378178835112</v>
          </cell>
          <cell r="J255">
            <v>27531.378178835112</v>
          </cell>
          <cell r="K255">
            <v>29322.805578342904</v>
          </cell>
          <cell r="L255">
            <v>29322.805578342904</v>
          </cell>
          <cell r="M255">
            <v>29322.805578342904</v>
          </cell>
          <cell r="N255">
            <v>29322.805578342904</v>
          </cell>
          <cell r="O255">
            <v>29322.805578342904</v>
          </cell>
          <cell r="P255">
            <v>29322.805578342904</v>
          </cell>
          <cell r="Q255">
            <v>333959.39294503699</v>
          </cell>
          <cell r="R255">
            <v>333959392.94503695</v>
          </cell>
        </row>
        <row r="256">
          <cell r="B256" t="str">
            <v>Daihatsu - Parts consignment</v>
          </cell>
          <cell r="E256">
            <v>1744.2575881870384</v>
          </cell>
          <cell r="F256">
            <v>1744.2575881870384</v>
          </cell>
          <cell r="G256">
            <v>1744.2575881870384</v>
          </cell>
          <cell r="H256">
            <v>1744.2575881870384</v>
          </cell>
          <cell r="I256">
            <v>2093.1091058244465</v>
          </cell>
          <cell r="J256">
            <v>2093.1091058244465</v>
          </cell>
          <cell r="K256">
            <v>2790.8121410992617</v>
          </cell>
          <cell r="L256">
            <v>2790.8121410992617</v>
          </cell>
          <cell r="M256">
            <v>2790.8121410992617</v>
          </cell>
          <cell r="N256">
            <v>2790.8121410992617</v>
          </cell>
          <cell r="O256">
            <v>2790.8121410992617</v>
          </cell>
          <cell r="P256">
            <v>2790.8121410992617</v>
          </cell>
          <cell r="Q256">
            <v>27908.121410992611</v>
          </cell>
          <cell r="R256">
            <v>27908121.410992622</v>
          </cell>
        </row>
        <row r="257">
          <cell r="B257" t="str">
            <v>Cost of Oil</v>
          </cell>
          <cell r="E257">
            <v>2270.0891304347829</v>
          </cell>
          <cell r="F257">
            <v>2270.0891304347829</v>
          </cell>
          <cell r="G257">
            <v>2270.0891304347829</v>
          </cell>
          <cell r="H257">
            <v>2670.2404347826091</v>
          </cell>
          <cell r="I257">
            <v>2670.2404347826091</v>
          </cell>
          <cell r="J257">
            <v>2670.2404347826091</v>
          </cell>
          <cell r="K257">
            <v>3462.847826086957</v>
          </cell>
          <cell r="L257">
            <v>3462.847826086957</v>
          </cell>
          <cell r="M257">
            <v>3462.847826086957</v>
          </cell>
          <cell r="N257">
            <v>3655.2282608695655</v>
          </cell>
          <cell r="O257">
            <v>3655.2282608695655</v>
          </cell>
          <cell r="P257">
            <v>3655.2282608695655</v>
          </cell>
          <cell r="Q257">
            <v>36175.216956521741</v>
          </cell>
          <cell r="R257">
            <v>36175216.956521742</v>
          </cell>
        </row>
        <row r="258">
          <cell r="E258">
            <v>29396.012018047582</v>
          </cell>
          <cell r="F258">
            <v>29396.012018047582</v>
          </cell>
          <cell r="G258">
            <v>29396.012018047582</v>
          </cell>
          <cell r="H258">
            <v>31229.305242001643</v>
          </cell>
          <cell r="I258">
            <v>32294.727719442166</v>
          </cell>
          <cell r="J258">
            <v>32294.727719442166</v>
          </cell>
          <cell r="K258">
            <v>35576.465545529121</v>
          </cell>
          <cell r="L258">
            <v>35576.465545529121</v>
          </cell>
          <cell r="M258">
            <v>35576.465545529121</v>
          </cell>
          <cell r="N258">
            <v>35768.845980311729</v>
          </cell>
          <cell r="O258">
            <v>35768.845980311729</v>
          </cell>
          <cell r="P258">
            <v>35768.845980311729</v>
          </cell>
          <cell r="Q258">
            <v>398042.73131255136</v>
          </cell>
          <cell r="R258">
            <v>398042731.31255132</v>
          </cell>
        </row>
        <row r="260">
          <cell r="B260" t="str">
            <v>Selling Expense</v>
          </cell>
          <cell r="E260">
            <v>545.31282388154943</v>
          </cell>
          <cell r="F260">
            <v>436.04027797654413</v>
          </cell>
          <cell r="G260">
            <v>418.13584483626511</v>
          </cell>
          <cell r="H260">
            <v>389.70212219030691</v>
          </cell>
          <cell r="I260">
            <v>555.79281203774985</v>
          </cell>
          <cell r="J260">
            <v>594.81445580131356</v>
          </cell>
          <cell r="K260">
            <v>455.43329673983442</v>
          </cell>
          <cell r="L260">
            <v>542.65171877158002</v>
          </cell>
          <cell r="M260">
            <v>479.90887975070746</v>
          </cell>
          <cell r="N260">
            <v>493.1259828280858</v>
          </cell>
          <cell r="O260">
            <v>519.5044518373885</v>
          </cell>
          <cell r="P260">
            <v>574.05186269819126</v>
          </cell>
          <cell r="Q260">
            <v>6004.4745293495171</v>
          </cell>
          <cell r="R260">
            <v>6004.4745293495171</v>
          </cell>
        </row>
        <row r="261">
          <cell r="B261" t="str">
            <v>Advertisement Expenses</v>
          </cell>
          <cell r="E261">
            <v>84.203586445051982</v>
          </cell>
          <cell r="F261">
            <v>95.505646974495946</v>
          </cell>
          <cell r="G261">
            <v>713.00467138462045</v>
          </cell>
          <cell r="H261">
            <v>693.40362949764938</v>
          </cell>
          <cell r="I261">
            <v>790.8812331224899</v>
          </cell>
          <cell r="J261">
            <v>91.847299851345184</v>
          </cell>
          <cell r="K261">
            <v>87.63575239453138</v>
          </cell>
          <cell r="L261">
            <v>511.77988422525749</v>
          </cell>
          <cell r="M261">
            <v>557.4926768428038</v>
          </cell>
          <cell r="N261">
            <v>76.145240868909752</v>
          </cell>
          <cell r="O261">
            <v>894.74401522816652</v>
          </cell>
          <cell r="P261">
            <v>129.55263714660998</v>
          </cell>
          <cell r="Q261">
            <v>4726.1962739819319</v>
          </cell>
          <cell r="R261">
            <v>4726.1962739819328</v>
          </cell>
        </row>
        <row r="262">
          <cell r="B262" t="str">
            <v>Administrative Expense</v>
          </cell>
          <cell r="E262">
            <v>1111.11144762853</v>
          </cell>
          <cell r="F262">
            <v>888.46130747166023</v>
          </cell>
          <cell r="G262">
            <v>851.97982426747126</v>
          </cell>
          <cell r="H262">
            <v>794.0442075956704</v>
          </cell>
          <cell r="I262">
            <v>1132.4651262904038</v>
          </cell>
          <cell r="J262">
            <v>1211.9743422709839</v>
          </cell>
          <cell r="K262">
            <v>927.97588370808353</v>
          </cell>
          <cell r="L262">
            <v>1105.6892675118343</v>
          </cell>
          <cell r="M262">
            <v>977.84652543843583</v>
          </cell>
          <cell r="N262">
            <v>1004.7772593046017</v>
          </cell>
          <cell r="O262">
            <v>1058.5251588653075</v>
          </cell>
          <cell r="P262">
            <v>1169.6691664727646</v>
          </cell>
          <cell r="Q262">
            <v>12234.519516825747</v>
          </cell>
          <cell r="R262">
            <v>12234.519516825749</v>
          </cell>
        </row>
        <row r="263">
          <cell r="B263" t="str">
            <v>Charity &amp; Donation</v>
          </cell>
          <cell r="E263">
            <v>38.732092199059529</v>
          </cell>
          <cell r="F263">
            <v>31.379406018504159</v>
          </cell>
          <cell r="G263">
            <v>30.139469146222496</v>
          </cell>
          <cell r="H263">
            <v>28.326941120919383</v>
          </cell>
          <cell r="I263">
            <v>39.162790942379736</v>
          </cell>
          <cell r="J263">
            <v>42.087133596405359</v>
          </cell>
          <cell r="K263">
            <v>32.651192697861674</v>
          </cell>
          <cell r="L263">
            <v>37.853032587757859</v>
          </cell>
          <cell r="M263">
            <v>33.785121810224695</v>
          </cell>
          <cell r="N263">
            <v>34.535522483787283</v>
          </cell>
          <cell r="O263">
            <v>36.347967369991864</v>
          </cell>
          <cell r="P263">
            <v>40.351311089410743</v>
          </cell>
          <cell r="Q263">
            <v>425.35198106252477</v>
          </cell>
          <cell r="R263">
            <v>425.35198106252471</v>
          </cell>
        </row>
        <row r="265">
          <cell r="E265">
            <v>1779.3599501541908</v>
          </cell>
          <cell r="F265">
            <v>1451.3866384412045</v>
          </cell>
          <cell r="G265">
            <v>2013.2598096345791</v>
          </cell>
          <cell r="H265">
            <v>1905.4769004045461</v>
          </cell>
          <cell r="I265">
            <v>2518.3019623930231</v>
          </cell>
          <cell r="J265">
            <v>1940.7232315200481</v>
          </cell>
          <cell r="K265">
            <v>1503.696125540311</v>
          </cell>
          <cell r="L265">
            <v>2197.9739030964297</v>
          </cell>
          <cell r="M265">
            <v>2049.0332038421716</v>
          </cell>
          <cell r="N265">
            <v>1608.5840054853843</v>
          </cell>
          <cell r="O265">
            <v>2509.1215933008539</v>
          </cell>
          <cell r="P265">
            <v>1913.6249774069765</v>
          </cell>
          <cell r="Q265">
            <v>23390.542301219724</v>
          </cell>
        </row>
        <row r="267">
          <cell r="B267" t="str">
            <v>Financial Charges</v>
          </cell>
        </row>
        <row r="268">
          <cell r="C268" t="str">
            <v>Working Capital</v>
          </cell>
          <cell r="E268">
            <v>0</v>
          </cell>
          <cell r="F268">
            <v>0</v>
          </cell>
          <cell r="G268">
            <v>0</v>
          </cell>
          <cell r="H268">
            <v>0</v>
          </cell>
          <cell r="I268">
            <v>0</v>
          </cell>
          <cell r="J268">
            <v>0</v>
          </cell>
          <cell r="K268">
            <v>0</v>
          </cell>
          <cell r="L268">
            <v>0</v>
          </cell>
          <cell r="M268">
            <v>0</v>
          </cell>
          <cell r="N268">
            <v>0</v>
          </cell>
          <cell r="O268">
            <v>0</v>
          </cell>
          <cell r="P268">
            <v>0</v>
          </cell>
          <cell r="Q268">
            <v>0</v>
          </cell>
        </row>
        <row r="270">
          <cell r="B270" t="str">
            <v>Presumptive</v>
          </cell>
          <cell r="E270">
            <v>4312.6039179655454</v>
          </cell>
          <cell r="F270">
            <v>3473.3289179655453</v>
          </cell>
          <cell r="G270">
            <v>3825.4409179655454</v>
          </cell>
          <cell r="H270">
            <v>3995.1444331419198</v>
          </cell>
          <cell r="I270">
            <v>4053.8886907301071</v>
          </cell>
          <cell r="J270">
            <v>4541.0516907301071</v>
          </cell>
          <cell r="K270">
            <v>4608.3653347005738</v>
          </cell>
          <cell r="L270">
            <v>4255.7583347005739</v>
          </cell>
          <cell r="M270">
            <v>4061.9093347005742</v>
          </cell>
          <cell r="N270">
            <v>3967.5253347005741</v>
          </cell>
          <cell r="O270">
            <v>4161.3743347005739</v>
          </cell>
          <cell r="P270">
            <v>4802.214334700574</v>
          </cell>
          <cell r="Q270">
            <v>50058.605576702212</v>
          </cell>
          <cell r="R270">
            <v>50058.605576702219</v>
          </cell>
        </row>
        <row r="272">
          <cell r="C272" t="str">
            <v>Commission on HD</v>
          </cell>
          <cell r="E272">
            <v>-537.32799999999997</v>
          </cell>
          <cell r="F272">
            <v>-427.928</v>
          </cell>
          <cell r="G272">
            <v>-507.96</v>
          </cell>
          <cell r="H272">
            <v>-9525.4480000000003</v>
          </cell>
          <cell r="I272">
            <v>-9587.9680000000008</v>
          </cell>
          <cell r="J272">
            <v>-9511.3160000000007</v>
          </cell>
          <cell r="K272">
            <v>-2546.7600000000002</v>
          </cell>
          <cell r="L272">
            <v>-474.80799999999999</v>
          </cell>
          <cell r="M272">
            <v>-570.07599999999991</v>
          </cell>
          <cell r="N272">
            <v>-427.92799999999994</v>
          </cell>
          <cell r="O272">
            <v>-474.80799999999999</v>
          </cell>
          <cell r="P272">
            <v>-507.96</v>
          </cell>
          <cell r="Q272">
            <v>-35100.288</v>
          </cell>
          <cell r="R272">
            <v>35100.288</v>
          </cell>
        </row>
        <row r="273">
          <cell r="C273" t="str">
            <v>Interest Income</v>
          </cell>
          <cell r="E273">
            <v>0</v>
          </cell>
          <cell r="F273">
            <v>0</v>
          </cell>
          <cell r="G273">
            <v>0</v>
          </cell>
          <cell r="H273">
            <v>0</v>
          </cell>
          <cell r="I273">
            <v>0</v>
          </cell>
          <cell r="J273">
            <v>0</v>
          </cell>
          <cell r="K273">
            <v>0</v>
          </cell>
          <cell r="L273">
            <v>0</v>
          </cell>
          <cell r="M273">
            <v>0</v>
          </cell>
          <cell r="N273">
            <v>0</v>
          </cell>
          <cell r="O273">
            <v>0</v>
          </cell>
          <cell r="P273">
            <v>0</v>
          </cell>
          <cell r="Q273">
            <v>0</v>
          </cell>
        </row>
        <row r="274">
          <cell r="E274">
            <v>-537.32799999999997</v>
          </cell>
          <cell r="F274">
            <v>-427.928</v>
          </cell>
          <cell r="G274">
            <v>-507.96</v>
          </cell>
          <cell r="H274">
            <v>-9525.4480000000003</v>
          </cell>
          <cell r="I274">
            <v>-9587.9680000000008</v>
          </cell>
          <cell r="J274">
            <v>-9511.3160000000007</v>
          </cell>
          <cell r="K274">
            <v>-2546.7600000000002</v>
          </cell>
          <cell r="L274">
            <v>-474.80799999999999</v>
          </cell>
          <cell r="M274">
            <v>-570.07599999999991</v>
          </cell>
          <cell r="N274">
            <v>-427.92799999999994</v>
          </cell>
          <cell r="O274">
            <v>-474.80799999999999</v>
          </cell>
          <cell r="P274">
            <v>-507.96</v>
          </cell>
          <cell r="Q274">
            <v>-35100.288</v>
          </cell>
        </row>
        <row r="276">
          <cell r="C276" t="str">
            <v>Total of Out flow</v>
          </cell>
          <cell r="E276">
            <v>79493.42588616733</v>
          </cell>
          <cell r="F276">
            <v>72255.617574454329</v>
          </cell>
          <cell r="G276">
            <v>71503.954745647701</v>
          </cell>
          <cell r="H276">
            <v>64381.680575548104</v>
          </cell>
          <cell r="I276">
            <v>67641.76837256529</v>
          </cell>
          <cell r="J276">
            <v>75393.580641692315</v>
          </cell>
          <cell r="K276">
            <v>84424.442005770004</v>
          </cell>
          <cell r="L276">
            <v>81422.57178332613</v>
          </cell>
          <cell r="M276">
            <v>77894.534084071856</v>
          </cell>
          <cell r="N276">
            <v>76189.865320497687</v>
          </cell>
          <cell r="O276">
            <v>80327.351908313169</v>
          </cell>
          <cell r="P276">
            <v>90349.380292419286</v>
          </cell>
          <cell r="Q276">
            <v>857194.83482295903</v>
          </cell>
        </row>
        <row r="277">
          <cell r="B277" t="str">
            <v>Net Cash In/&lt;out&gt; flow</v>
          </cell>
          <cell r="E277">
            <v>10460.92193991963</v>
          </cell>
          <cell r="F277">
            <v>10079.599816850008</v>
          </cell>
          <cell r="G277">
            <v>8869.9582978305698</v>
          </cell>
          <cell r="H277">
            <v>18228.754207060585</v>
          </cell>
          <cell r="I277">
            <v>17799.535975260806</v>
          </cell>
          <cell r="J277">
            <v>19628.158488742469</v>
          </cell>
          <cell r="K277">
            <v>13760.340602925658</v>
          </cell>
          <cell r="L277">
            <v>9026.1238688477752</v>
          </cell>
          <cell r="M277">
            <v>8744.5963507107517</v>
          </cell>
          <cell r="N277">
            <v>8840.1346795023128</v>
          </cell>
          <cell r="O277">
            <v>8512.2133090781426</v>
          </cell>
          <cell r="P277">
            <v>11884.097968450282</v>
          </cell>
          <cell r="Q277">
            <v>209917.7738726933</v>
          </cell>
        </row>
        <row r="282">
          <cell r="B282" t="str">
            <v>INDUS MOTOR COMPANY LIMITED</v>
          </cell>
        </row>
        <row r="283">
          <cell r="B283" t="str">
            <v>Projected Cash Flow (CKD - Toyota &amp; Daihatsu)</v>
          </cell>
        </row>
        <row r="284">
          <cell r="B284" t="str">
            <v>From 01-07-2002 to 30-06-2003</v>
          </cell>
        </row>
        <row r="286">
          <cell r="E286">
            <v>549</v>
          </cell>
          <cell r="F286">
            <v>580</v>
          </cell>
          <cell r="G286">
            <v>611</v>
          </cell>
          <cell r="H286">
            <v>642</v>
          </cell>
          <cell r="I286">
            <v>673</v>
          </cell>
          <cell r="J286">
            <v>704</v>
          </cell>
          <cell r="K286">
            <v>735</v>
          </cell>
          <cell r="L286">
            <v>766</v>
          </cell>
          <cell r="M286">
            <v>797</v>
          </cell>
          <cell r="N286">
            <v>828</v>
          </cell>
          <cell r="O286">
            <v>859</v>
          </cell>
          <cell r="P286">
            <v>890</v>
          </cell>
          <cell r="Q286" t="str">
            <v>TOTAL</v>
          </cell>
        </row>
        <row r="288">
          <cell r="B288" t="str">
            <v>Total Units Sold</v>
          </cell>
          <cell r="E288">
            <v>1210</v>
          </cell>
          <cell r="F288">
            <v>1390</v>
          </cell>
          <cell r="G288">
            <v>1421</v>
          </cell>
          <cell r="H288">
            <v>1550</v>
          </cell>
          <cell r="I288">
            <v>1170</v>
          </cell>
          <cell r="J288">
            <v>1201</v>
          </cell>
          <cell r="K288">
            <v>1600</v>
          </cell>
          <cell r="L288">
            <v>1300</v>
          </cell>
          <cell r="M288">
            <v>1380</v>
          </cell>
          <cell r="N288">
            <v>1290</v>
          </cell>
          <cell r="O288">
            <v>1280</v>
          </cell>
          <cell r="P288">
            <v>1308</v>
          </cell>
          <cell r="Q288">
            <v>16100</v>
          </cell>
        </row>
        <row r="290">
          <cell r="B290" t="str">
            <v>Inflow</v>
          </cell>
        </row>
        <row r="291">
          <cell r="B291" t="str">
            <v>Sales</v>
          </cell>
          <cell r="E291">
            <v>877403.33333333337</v>
          </cell>
          <cell r="F291">
            <v>1010599.8550724637</v>
          </cell>
          <cell r="G291">
            <v>1030424.2028985507</v>
          </cell>
          <cell r="H291">
            <v>1132182.463768116</v>
          </cell>
          <cell r="I291">
            <v>822823.33333333337</v>
          </cell>
          <cell r="J291">
            <v>844927.24637681164</v>
          </cell>
          <cell r="K291">
            <v>1153120.7246376812</v>
          </cell>
          <cell r="L291">
            <v>903518.98550724634</v>
          </cell>
          <cell r="M291">
            <v>980222.89855072461</v>
          </cell>
          <cell r="N291">
            <v>939201.1594202898</v>
          </cell>
          <cell r="O291">
            <v>927907.6811594204</v>
          </cell>
          <cell r="P291">
            <v>951782.02898550709</v>
          </cell>
          <cell r="Q291">
            <v>11574113.913043477</v>
          </cell>
        </row>
        <row r="292">
          <cell r="B292" t="str">
            <v>Scrap income / Advance from customer</v>
          </cell>
          <cell r="E292">
            <v>500</v>
          </cell>
          <cell r="F292">
            <v>500</v>
          </cell>
          <cell r="G292">
            <v>500</v>
          </cell>
          <cell r="H292">
            <v>500</v>
          </cell>
          <cell r="I292">
            <v>500</v>
          </cell>
          <cell r="J292">
            <v>500</v>
          </cell>
          <cell r="K292">
            <v>500</v>
          </cell>
          <cell r="L292">
            <v>500</v>
          </cell>
          <cell r="M292">
            <v>500</v>
          </cell>
          <cell r="N292">
            <v>200500</v>
          </cell>
          <cell r="O292">
            <v>500</v>
          </cell>
          <cell r="P292">
            <v>500</v>
          </cell>
          <cell r="Q292">
            <v>206000</v>
          </cell>
        </row>
        <row r="293">
          <cell r="B293" t="str">
            <v>Term Loan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B294" t="str">
            <v>Subsidy on advertisement</v>
          </cell>
          <cell r="E294">
            <v>1833.3333333333335</v>
          </cell>
          <cell r="F294">
            <v>1833.3333333333335</v>
          </cell>
          <cell r="G294">
            <v>1833.3333333333335</v>
          </cell>
          <cell r="H294">
            <v>1833.3333333333335</v>
          </cell>
          <cell r="I294">
            <v>1833.3333333333335</v>
          </cell>
          <cell r="J294">
            <v>1833.3333333333335</v>
          </cell>
          <cell r="K294">
            <v>1833.3333333333335</v>
          </cell>
          <cell r="L294">
            <v>1833.3333333333335</v>
          </cell>
          <cell r="M294">
            <v>1833.3333333333335</v>
          </cell>
          <cell r="N294">
            <v>1833.3333333333335</v>
          </cell>
          <cell r="O294">
            <v>1833.3333333333335</v>
          </cell>
          <cell r="P294">
            <v>12833.333333333334</v>
          </cell>
          <cell r="Q294">
            <v>33000</v>
          </cell>
        </row>
        <row r="295">
          <cell r="E295">
            <v>879736.66666666674</v>
          </cell>
          <cell r="F295">
            <v>1012933.1884057971</v>
          </cell>
          <cell r="G295">
            <v>1032757.536231884</v>
          </cell>
          <cell r="H295">
            <v>1134515.7971014492</v>
          </cell>
          <cell r="I295">
            <v>825156.66666666674</v>
          </cell>
          <cell r="J295">
            <v>847260.57971014502</v>
          </cell>
          <cell r="K295">
            <v>1155454.0579710144</v>
          </cell>
          <cell r="L295">
            <v>905852.31884057971</v>
          </cell>
          <cell r="M295">
            <v>982556.23188405798</v>
          </cell>
          <cell r="N295">
            <v>1141534.4927536231</v>
          </cell>
          <cell r="O295">
            <v>930241.01449275378</v>
          </cell>
          <cell r="P295">
            <v>965115.36231884046</v>
          </cell>
          <cell r="Q295">
            <v>11813113.913043477</v>
          </cell>
        </row>
        <row r="296">
          <cell r="B296" t="str">
            <v>Outflow</v>
          </cell>
        </row>
        <row r="297">
          <cell r="B297" t="str">
            <v>CKD</v>
          </cell>
        </row>
        <row r="298">
          <cell r="B298" t="str">
            <v>Total of Document Retirement</v>
          </cell>
          <cell r="E298">
            <v>290182.11880788003</v>
          </cell>
          <cell r="F298">
            <v>351799.4809654</v>
          </cell>
          <cell r="G298">
            <v>363318.9525446</v>
          </cell>
          <cell r="H298">
            <v>398120.02101820003</v>
          </cell>
          <cell r="I298">
            <v>288130.79907664005</v>
          </cell>
          <cell r="J298">
            <v>299045.59551412001</v>
          </cell>
          <cell r="K298">
            <v>406753.52610880003</v>
          </cell>
          <cell r="L298">
            <v>319701.89812496002</v>
          </cell>
          <cell r="M298">
            <v>348352.7772036001</v>
          </cell>
          <cell r="N298">
            <v>309033.1806354</v>
          </cell>
          <cell r="O298">
            <v>305472.31838760001</v>
          </cell>
          <cell r="P298">
            <v>313884.7821532801</v>
          </cell>
          <cell r="Q298">
            <v>3993795.4505404802</v>
          </cell>
        </row>
        <row r="299">
          <cell r="B299" t="str">
            <v xml:space="preserve">              Govt. Levies</v>
          </cell>
          <cell r="E299">
            <v>102567.8855620117</v>
          </cell>
          <cell r="F299">
            <v>118977.71227942807</v>
          </cell>
          <cell r="G299">
            <v>121563.40876913755</v>
          </cell>
          <cell r="H299">
            <v>131899.71307553945</v>
          </cell>
          <cell r="I299">
            <v>96674.661849595883</v>
          </cell>
          <cell r="J299">
            <v>99631.797692577718</v>
          </cell>
          <cell r="K299">
            <v>135138.81387390639</v>
          </cell>
          <cell r="L299">
            <v>106901.25916480068</v>
          </cell>
          <cell r="M299">
            <v>115310.84979733196</v>
          </cell>
          <cell r="N299">
            <v>109639.98769251104</v>
          </cell>
          <cell r="O299">
            <v>108300.34221050881</v>
          </cell>
          <cell r="P299">
            <v>111011.83961205283</v>
          </cell>
          <cell r="Q299">
            <v>1357618.271579402</v>
          </cell>
        </row>
        <row r="300">
          <cell r="E300">
            <v>392750.00436989171</v>
          </cell>
          <cell r="F300">
            <v>470777.19324482809</v>
          </cell>
          <cell r="G300">
            <v>484882.36131373758</v>
          </cell>
          <cell r="H300">
            <v>530019.73409373942</v>
          </cell>
          <cell r="I300">
            <v>384805.46092623594</v>
          </cell>
          <cell r="J300">
            <v>398677.39320669771</v>
          </cell>
          <cell r="K300">
            <v>541892.33998270635</v>
          </cell>
          <cell r="L300">
            <v>426603.15728976071</v>
          </cell>
          <cell r="M300">
            <v>463663.62700093206</v>
          </cell>
          <cell r="N300">
            <v>418673.16832791106</v>
          </cell>
          <cell r="O300">
            <v>413772.66059810884</v>
          </cell>
          <cell r="P300">
            <v>424896.62176533294</v>
          </cell>
          <cell r="Q300">
            <v>5351413.7221198827</v>
          </cell>
        </row>
        <row r="302">
          <cell r="B302" t="str">
            <v>Vendor Parts</v>
          </cell>
          <cell r="E302">
            <v>215104.86000000002</v>
          </cell>
          <cell r="F302">
            <v>245001.38999999998</v>
          </cell>
          <cell r="G302">
            <v>249321.11599999998</v>
          </cell>
          <cell r="H302">
            <v>273360.32</v>
          </cell>
          <cell r="I302">
            <v>199756.81</v>
          </cell>
          <cell r="J302">
            <v>204947.58599999998</v>
          </cell>
          <cell r="K302">
            <v>279433.745</v>
          </cell>
          <cell r="L302">
            <v>220708.03500000003</v>
          </cell>
          <cell r="M302">
            <v>235509.995</v>
          </cell>
          <cell r="N302">
            <v>229027.82500000001</v>
          </cell>
          <cell r="O302">
            <v>226753.02499999997</v>
          </cell>
          <cell r="P302">
            <v>232145.853</v>
          </cell>
          <cell r="Q302">
            <v>2811070.5600000005</v>
          </cell>
        </row>
        <row r="303">
          <cell r="B303" t="str">
            <v>Nummi parts</v>
          </cell>
          <cell r="E303">
            <v>117802.42856350001</v>
          </cell>
          <cell r="F303">
            <v>127066.61434150001</v>
          </cell>
          <cell r="G303">
            <v>127066.61434150001</v>
          </cell>
          <cell r="H303">
            <v>138824.1721305</v>
          </cell>
          <cell r="I303">
            <v>98685.112072500007</v>
          </cell>
          <cell r="J303">
            <v>100228.91492600001</v>
          </cell>
          <cell r="K303">
            <v>139716.11406950001</v>
          </cell>
          <cell r="L303">
            <v>106722.820657</v>
          </cell>
          <cell r="M303">
            <v>113360.41847600001</v>
          </cell>
          <cell r="N303">
            <v>124552.6617845</v>
          </cell>
          <cell r="O303">
            <v>122968.62717399999</v>
          </cell>
          <cell r="P303">
            <v>125916.99315250001</v>
          </cell>
          <cell r="Q303">
            <v>1442911.4916889998</v>
          </cell>
        </row>
        <row r="304">
          <cell r="B304" t="str">
            <v>DMC Parts</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B305" t="str">
            <v>Consumeables</v>
          </cell>
          <cell r="E305">
            <v>20012.739999999998</v>
          </cell>
          <cell r="F305">
            <v>22984.46</v>
          </cell>
          <cell r="G305">
            <v>23447.755000000005</v>
          </cell>
          <cell r="H305">
            <v>25745.239999999998</v>
          </cell>
          <cell r="I305">
            <v>18814.63</v>
          </cell>
          <cell r="J305">
            <v>19337.755000000005</v>
          </cell>
          <cell r="K305">
            <v>26264.300000000003</v>
          </cell>
          <cell r="L305">
            <v>20760.580000000002</v>
          </cell>
          <cell r="M305">
            <v>22146.720000000001</v>
          </cell>
          <cell r="N305">
            <v>21207.809999999998</v>
          </cell>
          <cell r="O305">
            <v>21000.660000000003</v>
          </cell>
          <cell r="P305">
            <v>21502.730000000003</v>
          </cell>
          <cell r="Q305">
            <v>263225.38</v>
          </cell>
        </row>
        <row r="306">
          <cell r="B306" t="str">
            <v>Total Material Cost</v>
          </cell>
          <cell r="E306">
            <v>745670.03293339175</v>
          </cell>
          <cell r="F306">
            <v>865829.65758632799</v>
          </cell>
          <cell r="G306">
            <v>884717.8466552376</v>
          </cell>
          <cell r="H306">
            <v>967949.46622423944</v>
          </cell>
          <cell r="I306">
            <v>702062.012998736</v>
          </cell>
          <cell r="J306">
            <v>723191.64913269773</v>
          </cell>
          <cell r="K306">
            <v>987306.4990522064</v>
          </cell>
          <cell r="L306">
            <v>774794.59294676071</v>
          </cell>
          <cell r="M306">
            <v>834680.76047693193</v>
          </cell>
          <cell r="N306">
            <v>793461.46511241095</v>
          </cell>
          <cell r="O306">
            <v>784494.97277210886</v>
          </cell>
          <cell r="P306">
            <v>804462.19791783288</v>
          </cell>
          <cell r="Q306">
            <v>9868621.1538088843</v>
          </cell>
        </row>
        <row r="307">
          <cell r="B307" t="str">
            <v>Production Expenses</v>
          </cell>
          <cell r="E307">
            <v>10131.193416666665</v>
          </cell>
          <cell r="F307">
            <v>10131.193416666662</v>
          </cell>
          <cell r="G307">
            <v>10131.193416666662</v>
          </cell>
          <cell r="H307">
            <v>10131.193416666662</v>
          </cell>
          <cell r="I307">
            <v>10131.193416666662</v>
          </cell>
          <cell r="J307">
            <v>10131.193416666662</v>
          </cell>
          <cell r="K307">
            <v>10131.193416666663</v>
          </cell>
          <cell r="L307">
            <v>10131.193416666663</v>
          </cell>
          <cell r="M307">
            <v>10131.193416666663</v>
          </cell>
          <cell r="N307">
            <v>10131.193416666663</v>
          </cell>
          <cell r="O307">
            <v>10131.193416666665</v>
          </cell>
          <cell r="P307">
            <v>10131.193416666663</v>
          </cell>
          <cell r="Q307">
            <v>121574.32099999994</v>
          </cell>
        </row>
        <row r="308">
          <cell r="B308" t="str">
            <v>Utility</v>
          </cell>
          <cell r="E308">
            <v>7050.06</v>
          </cell>
          <cell r="F308">
            <v>7925.94</v>
          </cell>
          <cell r="G308">
            <v>8076.7860000000001</v>
          </cell>
          <cell r="H308">
            <v>8704.5</v>
          </cell>
          <cell r="I308">
            <v>6855.42</v>
          </cell>
          <cell r="J308">
            <v>7006.2659999999996</v>
          </cell>
          <cell r="K308">
            <v>9141.5</v>
          </cell>
          <cell r="L308">
            <v>7681.7</v>
          </cell>
          <cell r="M308">
            <v>8070.98</v>
          </cell>
          <cell r="N308">
            <v>7633.04</v>
          </cell>
          <cell r="O308">
            <v>7584.38</v>
          </cell>
          <cell r="P308">
            <v>7720.6279999999997</v>
          </cell>
          <cell r="Q308">
            <v>93451.199999999983</v>
          </cell>
        </row>
        <row r="309">
          <cell r="B309" t="str">
            <v>Conversion Cost</v>
          </cell>
          <cell r="E309">
            <v>762851.28635005851</v>
          </cell>
          <cell r="F309">
            <v>883886.79100299464</v>
          </cell>
          <cell r="G309">
            <v>902925.82607190427</v>
          </cell>
          <cell r="H309">
            <v>986785.15964090615</v>
          </cell>
          <cell r="I309">
            <v>719048.62641540274</v>
          </cell>
          <cell r="J309">
            <v>740329.10854936438</v>
          </cell>
          <cell r="K309">
            <v>1006579.1924688731</v>
          </cell>
          <cell r="L309">
            <v>792607.48636342736</v>
          </cell>
          <cell r="M309">
            <v>852882.93389359862</v>
          </cell>
          <cell r="N309">
            <v>811225.69852907769</v>
          </cell>
          <cell r="O309">
            <v>802210.54618877557</v>
          </cell>
          <cell r="P309">
            <v>822314.01933449961</v>
          </cell>
          <cell r="Q309">
            <v>10083646.674808884</v>
          </cell>
        </row>
        <row r="311">
          <cell r="B311" t="str">
            <v>Selling, Admin. &amp; Other Expenses</v>
          </cell>
        </row>
        <row r="312">
          <cell r="B312" t="str">
            <v>Selling</v>
          </cell>
          <cell r="E312">
            <v>4716.5375094517831</v>
          </cell>
          <cell r="F312">
            <v>4825.8100553567892</v>
          </cell>
          <cell r="G312">
            <v>4843.7144884970676</v>
          </cell>
          <cell r="H312">
            <v>4872.1482111430259</v>
          </cell>
          <cell r="I312">
            <v>4706.0575212955846</v>
          </cell>
          <cell r="J312">
            <v>4667.0358775320201</v>
          </cell>
          <cell r="K312">
            <v>4806.4170365934979</v>
          </cell>
          <cell r="L312">
            <v>4719.198614561752</v>
          </cell>
          <cell r="M312">
            <v>4781.9414535826245</v>
          </cell>
          <cell r="N312">
            <v>4768.7243505052465</v>
          </cell>
          <cell r="O312">
            <v>4742.3458814959449</v>
          </cell>
          <cell r="P312">
            <v>4687.7984706351408</v>
          </cell>
          <cell r="Q312">
            <v>57137.729470650476</v>
          </cell>
        </row>
        <row r="313">
          <cell r="B313" t="str">
            <v>Advertisement</v>
          </cell>
          <cell r="E313">
            <v>3995.4749525907396</v>
          </cell>
          <cell r="F313">
            <v>6779.4477821750197</v>
          </cell>
          <cell r="G313">
            <v>8435.5708187430573</v>
          </cell>
          <cell r="H313">
            <v>9401.521499575123</v>
          </cell>
          <cell r="I313">
            <v>9932.5682823510979</v>
          </cell>
          <cell r="J313">
            <v>4181.8281976999733</v>
          </cell>
          <cell r="K313">
            <v>7700.1091177267672</v>
          </cell>
          <cell r="L313">
            <v>4499.2533884833474</v>
          </cell>
          <cell r="M313">
            <v>5603.5405958658002</v>
          </cell>
          <cell r="N313">
            <v>6196.347938849186</v>
          </cell>
          <cell r="O313">
            <v>11322.418710831178</v>
          </cell>
          <cell r="P313">
            <v>1591.813362648048</v>
          </cell>
          <cell r="Q313">
            <v>79639.894647539317</v>
          </cell>
        </row>
        <row r="314">
          <cell r="B314" t="str">
            <v>Administrative</v>
          </cell>
          <cell r="E314">
            <v>9610.2614690381342</v>
          </cell>
          <cell r="F314">
            <v>9832.9116091950054</v>
          </cell>
          <cell r="G314">
            <v>9869.3930923991938</v>
          </cell>
          <cell r="H314">
            <v>9927.3287090709946</v>
          </cell>
          <cell r="I314">
            <v>9588.9077903762609</v>
          </cell>
          <cell r="J314">
            <v>9509.39857439568</v>
          </cell>
          <cell r="K314">
            <v>9793.3970329585809</v>
          </cell>
          <cell r="L314">
            <v>9615.6836491548293</v>
          </cell>
          <cell r="M314">
            <v>9743.526391228228</v>
          </cell>
          <cell r="N314">
            <v>9716.5956573620624</v>
          </cell>
          <cell r="O314">
            <v>9662.8477578013571</v>
          </cell>
          <cell r="P314">
            <v>9551.7037501938994</v>
          </cell>
          <cell r="Q314">
            <v>116421.95548317423</v>
          </cell>
        </row>
        <row r="315">
          <cell r="B315" t="str">
            <v>Charity and donation</v>
          </cell>
          <cell r="E315">
            <v>376.99854188588557</v>
          </cell>
          <cell r="F315">
            <v>384.45874397933511</v>
          </cell>
          <cell r="G315">
            <v>385.71200036729516</v>
          </cell>
          <cell r="H315">
            <v>387.59429542004159</v>
          </cell>
          <cell r="I315">
            <v>376.30815659010244</v>
          </cell>
          <cell r="J315">
            <v>373.4240867120896</v>
          </cell>
          <cell r="K315">
            <v>382.85878386991027</v>
          </cell>
          <cell r="L315">
            <v>377.3579721581367</v>
          </cell>
          <cell r="M315">
            <v>381.52518928620168</v>
          </cell>
          <cell r="N315">
            <v>380.71842447847689</v>
          </cell>
          <cell r="O315">
            <v>378.89559786341243</v>
          </cell>
          <cell r="P315">
            <v>374.94249427207939</v>
          </cell>
          <cell r="Q315">
            <v>4560.7942868829668</v>
          </cell>
        </row>
        <row r="316">
          <cell r="B316" t="str">
            <v>Running Royalty</v>
          </cell>
          <cell r="E316">
            <v>0</v>
          </cell>
          <cell r="F316">
            <v>0</v>
          </cell>
          <cell r="G316">
            <v>0</v>
          </cell>
          <cell r="H316">
            <v>34000</v>
          </cell>
          <cell r="I316">
            <v>0</v>
          </cell>
          <cell r="J316">
            <v>0</v>
          </cell>
          <cell r="K316">
            <v>0</v>
          </cell>
          <cell r="L316">
            <v>0</v>
          </cell>
          <cell r="M316">
            <v>0</v>
          </cell>
          <cell r="N316">
            <v>0</v>
          </cell>
          <cell r="O316">
            <v>0</v>
          </cell>
          <cell r="P316">
            <v>0</v>
          </cell>
          <cell r="Q316">
            <v>34000</v>
          </cell>
        </row>
        <row r="317">
          <cell r="B317" t="str">
            <v>Initial royalty</v>
          </cell>
          <cell r="E317">
            <v>0</v>
          </cell>
          <cell r="F317">
            <v>0</v>
          </cell>
          <cell r="G317">
            <v>0</v>
          </cell>
          <cell r="H317">
            <v>0</v>
          </cell>
          <cell r="I317">
            <v>0</v>
          </cell>
          <cell r="J317">
            <v>0</v>
          </cell>
          <cell r="K317">
            <v>0</v>
          </cell>
          <cell r="L317">
            <v>0</v>
          </cell>
          <cell r="M317">
            <v>0</v>
          </cell>
          <cell r="N317">
            <v>0</v>
          </cell>
          <cell r="O317">
            <v>0</v>
          </cell>
          <cell r="P317">
            <v>0</v>
          </cell>
          <cell r="Q317">
            <v>0</v>
          </cell>
        </row>
        <row r="318">
          <cell r="B318" t="str">
            <v>W.P.P.F.</v>
          </cell>
          <cell r="E318">
            <v>0</v>
          </cell>
          <cell r="F318">
            <v>0</v>
          </cell>
          <cell r="G318">
            <v>0</v>
          </cell>
          <cell r="H318">
            <v>0</v>
          </cell>
          <cell r="I318">
            <v>0</v>
          </cell>
          <cell r="J318">
            <v>0</v>
          </cell>
          <cell r="K318">
            <v>54000</v>
          </cell>
          <cell r="L318">
            <v>0</v>
          </cell>
          <cell r="M318">
            <v>0</v>
          </cell>
          <cell r="N318">
            <v>0</v>
          </cell>
          <cell r="O318">
            <v>0</v>
          </cell>
          <cell r="P318">
            <v>0</v>
          </cell>
          <cell r="Q318">
            <v>54000</v>
          </cell>
        </row>
        <row r="319">
          <cell r="B319" t="str">
            <v>W.W.F.</v>
          </cell>
          <cell r="E319">
            <v>0</v>
          </cell>
          <cell r="F319">
            <v>0</v>
          </cell>
          <cell r="G319">
            <v>0</v>
          </cell>
          <cell r="H319">
            <v>0</v>
          </cell>
          <cell r="I319">
            <v>0</v>
          </cell>
          <cell r="J319">
            <v>20000</v>
          </cell>
          <cell r="K319">
            <v>0</v>
          </cell>
          <cell r="L319">
            <v>0</v>
          </cell>
          <cell r="M319">
            <v>0</v>
          </cell>
          <cell r="N319">
            <v>0</v>
          </cell>
          <cell r="O319">
            <v>0</v>
          </cell>
          <cell r="P319">
            <v>0</v>
          </cell>
          <cell r="Q319">
            <v>20000</v>
          </cell>
        </row>
        <row r="320">
          <cell r="E320">
            <v>18699.272472966542</v>
          </cell>
          <cell r="F320">
            <v>21822.628190706149</v>
          </cell>
          <cell r="G320">
            <v>23534.390400006614</v>
          </cell>
          <cell r="H320">
            <v>58588.59271520919</v>
          </cell>
          <cell r="I320">
            <v>24603.841750613043</v>
          </cell>
          <cell r="J320">
            <v>38731.686736339761</v>
          </cell>
          <cell r="K320">
            <v>76682.781971148754</v>
          </cell>
          <cell r="L320">
            <v>19211.493624358063</v>
          </cell>
          <cell r="M320">
            <v>20510.533629962858</v>
          </cell>
          <cell r="N320">
            <v>21062.386371194971</v>
          </cell>
          <cell r="O320">
            <v>26106.507947991893</v>
          </cell>
          <cell r="P320">
            <v>16206.258077749168</v>
          </cell>
          <cell r="Q320">
            <v>365760.37388824701</v>
          </cell>
        </row>
        <row r="321">
          <cell r="B321" t="str">
            <v>Repayment of Loan</v>
          </cell>
        </row>
        <row r="322">
          <cell r="B322" t="str">
            <v>L.M.M.</v>
          </cell>
          <cell r="E322">
            <v>0</v>
          </cell>
          <cell r="F322">
            <v>0</v>
          </cell>
          <cell r="G322">
            <v>0</v>
          </cell>
          <cell r="H322">
            <v>0</v>
          </cell>
          <cell r="I322">
            <v>0</v>
          </cell>
          <cell r="J322">
            <v>0</v>
          </cell>
          <cell r="K322">
            <v>0</v>
          </cell>
          <cell r="L322">
            <v>0</v>
          </cell>
          <cell r="M322">
            <v>0</v>
          </cell>
          <cell r="N322">
            <v>0</v>
          </cell>
          <cell r="O322">
            <v>0</v>
          </cell>
          <cell r="P322">
            <v>0</v>
          </cell>
          <cell r="Q322">
            <v>0</v>
          </cell>
        </row>
        <row r="323">
          <cell r="B323" t="str">
            <v>Term loan</v>
          </cell>
          <cell r="E323">
            <v>0</v>
          </cell>
          <cell r="F323">
            <v>0</v>
          </cell>
          <cell r="G323">
            <v>0</v>
          </cell>
          <cell r="H323">
            <v>0</v>
          </cell>
          <cell r="I323">
            <v>0</v>
          </cell>
          <cell r="J323">
            <v>0</v>
          </cell>
          <cell r="K323">
            <v>0</v>
          </cell>
          <cell r="L323">
            <v>0</v>
          </cell>
          <cell r="M323">
            <v>0</v>
          </cell>
          <cell r="N323">
            <v>0</v>
          </cell>
          <cell r="O323">
            <v>0</v>
          </cell>
          <cell r="P323">
            <v>0</v>
          </cell>
          <cell r="Q323">
            <v>0</v>
          </cell>
        </row>
        <row r="324">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B325" t="str">
            <v>Project Investment</v>
          </cell>
        </row>
        <row r="326">
          <cell r="B326" t="str">
            <v>Capital Expenditure for the Year 2000-2001</v>
          </cell>
          <cell r="E326">
            <v>0</v>
          </cell>
          <cell r="F326">
            <v>0</v>
          </cell>
          <cell r="G326">
            <v>0</v>
          </cell>
          <cell r="H326">
            <v>2000</v>
          </cell>
          <cell r="I326">
            <v>2000</v>
          </cell>
          <cell r="J326">
            <v>2000</v>
          </cell>
          <cell r="K326">
            <v>2000</v>
          </cell>
          <cell r="L326">
            <v>2000</v>
          </cell>
          <cell r="M326">
            <v>2000</v>
          </cell>
          <cell r="N326">
            <v>2000</v>
          </cell>
          <cell r="O326">
            <v>2000</v>
          </cell>
          <cell r="P326">
            <v>2000</v>
          </cell>
          <cell r="Q326">
            <v>18000</v>
          </cell>
        </row>
        <row r="327">
          <cell r="B327" t="str">
            <v>Corolla Model change (557)</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E328">
            <v>0</v>
          </cell>
          <cell r="F328">
            <v>0</v>
          </cell>
          <cell r="G328">
            <v>0</v>
          </cell>
          <cell r="H328">
            <v>2000</v>
          </cell>
          <cell r="I328">
            <v>2000</v>
          </cell>
          <cell r="J328">
            <v>2000</v>
          </cell>
          <cell r="K328">
            <v>2000</v>
          </cell>
          <cell r="L328">
            <v>2000</v>
          </cell>
          <cell r="M328">
            <v>2000</v>
          </cell>
          <cell r="N328">
            <v>2000</v>
          </cell>
          <cell r="O328">
            <v>2000</v>
          </cell>
          <cell r="P328">
            <v>2000</v>
          </cell>
          <cell r="Q328">
            <v>18000</v>
          </cell>
        </row>
        <row r="330">
          <cell r="B330" t="str">
            <v>Other Payments/Adjustments</v>
          </cell>
        </row>
        <row r="331">
          <cell r="B331" t="str">
            <v xml:space="preserve">Income Tax </v>
          </cell>
          <cell r="E331">
            <v>0</v>
          </cell>
          <cell r="F331">
            <v>0</v>
          </cell>
          <cell r="G331">
            <v>31950</v>
          </cell>
          <cell r="H331">
            <v>0</v>
          </cell>
          <cell r="I331">
            <v>0</v>
          </cell>
          <cell r="J331">
            <v>31950</v>
          </cell>
          <cell r="K331">
            <v>0</v>
          </cell>
          <cell r="L331">
            <v>0</v>
          </cell>
          <cell r="M331">
            <v>31950</v>
          </cell>
          <cell r="N331">
            <v>0</v>
          </cell>
          <cell r="O331">
            <v>0</v>
          </cell>
          <cell r="P331">
            <v>31950</v>
          </cell>
          <cell r="Q331">
            <v>127800</v>
          </cell>
        </row>
        <row r="332">
          <cell r="B332" t="str">
            <v>Dividend  00~01</v>
          </cell>
          <cell r="E332">
            <v>0</v>
          </cell>
          <cell r="F332">
            <v>0</v>
          </cell>
          <cell r="G332">
            <v>0</v>
          </cell>
          <cell r="H332">
            <v>0</v>
          </cell>
          <cell r="I332">
            <v>0</v>
          </cell>
          <cell r="J332">
            <v>0</v>
          </cell>
          <cell r="K332">
            <v>157200</v>
          </cell>
          <cell r="L332">
            <v>0</v>
          </cell>
          <cell r="M332">
            <v>0</v>
          </cell>
          <cell r="N332">
            <v>0</v>
          </cell>
          <cell r="O332">
            <v>0</v>
          </cell>
          <cell r="P332">
            <v>0</v>
          </cell>
          <cell r="Q332">
            <v>157200</v>
          </cell>
        </row>
        <row r="333">
          <cell r="B333" t="str">
            <v>Bank charges</v>
          </cell>
          <cell r="E333">
            <v>600</v>
          </cell>
          <cell r="F333">
            <v>600</v>
          </cell>
          <cell r="G333">
            <v>600</v>
          </cell>
          <cell r="H333">
            <v>600</v>
          </cell>
          <cell r="I333">
            <v>600</v>
          </cell>
          <cell r="J333">
            <v>600</v>
          </cell>
          <cell r="K333">
            <v>600</v>
          </cell>
          <cell r="L333">
            <v>600</v>
          </cell>
          <cell r="M333">
            <v>600</v>
          </cell>
          <cell r="N333">
            <v>600</v>
          </cell>
          <cell r="O333">
            <v>600</v>
          </cell>
          <cell r="P333">
            <v>600</v>
          </cell>
          <cell r="Q333">
            <v>7200</v>
          </cell>
        </row>
        <row r="334">
          <cell r="B334" t="str">
            <v>Adjustment of advance from customers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B335" t="str">
            <v>Payment of short term markup</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B336" t="str">
            <v>Imprest account</v>
          </cell>
          <cell r="E336">
            <v>0</v>
          </cell>
          <cell r="F336">
            <v>0</v>
          </cell>
          <cell r="G336">
            <v>0</v>
          </cell>
          <cell r="H336">
            <v>0</v>
          </cell>
          <cell r="I336">
            <v>0</v>
          </cell>
          <cell r="J336">
            <v>0</v>
          </cell>
          <cell r="K336">
            <v>0</v>
          </cell>
          <cell r="L336">
            <v>0</v>
          </cell>
          <cell r="M336">
            <v>0</v>
          </cell>
          <cell r="N336">
            <v>0</v>
          </cell>
          <cell r="O336">
            <v>0</v>
          </cell>
          <cell r="P336">
            <v>0</v>
          </cell>
          <cell r="Q336">
            <v>0</v>
          </cell>
        </row>
        <row r="337">
          <cell r="E337">
            <v>600</v>
          </cell>
          <cell r="F337">
            <v>600</v>
          </cell>
          <cell r="G337">
            <v>32550</v>
          </cell>
          <cell r="H337">
            <v>600</v>
          </cell>
          <cell r="I337">
            <v>600</v>
          </cell>
          <cell r="J337">
            <v>32550</v>
          </cell>
          <cell r="K337">
            <v>157800</v>
          </cell>
          <cell r="L337">
            <v>600</v>
          </cell>
          <cell r="M337">
            <v>32550</v>
          </cell>
          <cell r="N337">
            <v>600</v>
          </cell>
          <cell r="O337">
            <v>600</v>
          </cell>
          <cell r="P337">
            <v>32550</v>
          </cell>
          <cell r="Q337">
            <v>292200</v>
          </cell>
        </row>
        <row r="339">
          <cell r="B339" t="str">
            <v>Total Outflow</v>
          </cell>
          <cell r="E339">
            <v>782150.55882302509</v>
          </cell>
          <cell r="F339">
            <v>906309.41919370077</v>
          </cell>
          <cell r="G339">
            <v>959010.21647191094</v>
          </cell>
          <cell r="H339">
            <v>1049973.7523561153</v>
          </cell>
          <cell r="I339">
            <v>748252.46816601581</v>
          </cell>
          <cell r="J339">
            <v>815610.79528570408</v>
          </cell>
          <cell r="K339">
            <v>1245061.9744400219</v>
          </cell>
          <cell r="L339">
            <v>816418.97998778545</v>
          </cell>
          <cell r="M339">
            <v>909943.46752356144</v>
          </cell>
          <cell r="N339">
            <v>836888.08490027266</v>
          </cell>
          <cell r="O339">
            <v>832917.05413676752</v>
          </cell>
          <cell r="P339">
            <v>875070.27741224878</v>
          </cell>
          <cell r="Q339">
            <v>10777607.048697131</v>
          </cell>
        </row>
        <row r="340">
          <cell r="B340" t="str">
            <v>Net Cash In  / &lt;out&gt; flow</v>
          </cell>
          <cell r="E340">
            <v>97586.107843641657</v>
          </cell>
          <cell r="F340">
            <v>106623.76921209635</v>
          </cell>
          <cell r="G340">
            <v>73747.319759973092</v>
          </cell>
          <cell r="H340">
            <v>84542.044745333958</v>
          </cell>
          <cell r="I340">
            <v>76904.198500650935</v>
          </cell>
          <cell r="J340">
            <v>31649.784424440935</v>
          </cell>
          <cell r="K340">
            <v>-89607.916469007498</v>
          </cell>
          <cell r="L340">
            <v>89433.338852794259</v>
          </cell>
          <cell r="M340">
            <v>72612.764360496541</v>
          </cell>
          <cell r="N340">
            <v>304646.40785335039</v>
          </cell>
          <cell r="O340">
            <v>97323.960355986259</v>
          </cell>
          <cell r="P340">
            <v>90045.084906591685</v>
          </cell>
        </row>
        <row r="341">
          <cell r="B341" t="str">
            <v>Balance as of 19-06-2001   &lt; provisional&gt;</v>
          </cell>
          <cell r="E341">
            <v>3000000</v>
          </cell>
          <cell r="F341">
            <v>3108047.0297835614</v>
          </cell>
          <cell r="G341">
            <v>3224750.3988125077</v>
          </cell>
          <cell r="H341">
            <v>3307367.6768703111</v>
          </cell>
          <cell r="I341">
            <v>3410138.4758227058</v>
          </cell>
          <cell r="J341">
            <v>3504842.2102986174</v>
          </cell>
          <cell r="K341">
            <v>3556120.1532118008</v>
          </cell>
          <cell r="L341">
            <v>3480272.5773457191</v>
          </cell>
          <cell r="M341">
            <v>3578732.0400673612</v>
          </cell>
          <cell r="N341">
            <v>3660089.4007785683</v>
          </cell>
          <cell r="O341">
            <v>3973575.9433114212</v>
          </cell>
          <cell r="P341">
            <v>4079412.1169764856</v>
          </cell>
        </row>
        <row r="342">
          <cell r="B342" t="str">
            <v>Net Cash In/&lt;out&gt; flow CBU</v>
          </cell>
          <cell r="E342">
            <v>10460.92193991963</v>
          </cell>
          <cell r="F342">
            <v>10079.599816850008</v>
          </cell>
          <cell r="G342">
            <v>8869.9582978305698</v>
          </cell>
          <cell r="H342">
            <v>18228.754207060585</v>
          </cell>
          <cell r="I342">
            <v>17799.535975260806</v>
          </cell>
          <cell r="J342">
            <v>19628.158488742469</v>
          </cell>
          <cell r="K342">
            <v>13760.340602925658</v>
          </cell>
          <cell r="L342">
            <v>9026.1238688477752</v>
          </cell>
          <cell r="M342">
            <v>8744.5963507107517</v>
          </cell>
          <cell r="N342">
            <v>8840.1346795023128</v>
          </cell>
          <cell r="O342">
            <v>8512.2133090781426</v>
          </cell>
          <cell r="P342">
            <v>11884.097968450282</v>
          </cell>
        </row>
        <row r="343">
          <cell r="B343" t="str">
            <v>Closing Balance</v>
          </cell>
          <cell r="E343">
            <v>3108047.0297835614</v>
          </cell>
          <cell r="F343">
            <v>3224750.3988125077</v>
          </cell>
          <cell r="G343">
            <v>3307367.6768703111</v>
          </cell>
          <cell r="H343">
            <v>3410138.4758227058</v>
          </cell>
          <cell r="I343">
            <v>3504842.2102986174</v>
          </cell>
          <cell r="J343">
            <v>3556120.1532118008</v>
          </cell>
          <cell r="K343">
            <v>3480272.5773457191</v>
          </cell>
          <cell r="L343">
            <v>3578732.0400673612</v>
          </cell>
          <cell r="M343">
            <v>3660089.4007785683</v>
          </cell>
          <cell r="N343">
            <v>3973575.9433114212</v>
          </cell>
          <cell r="O343">
            <v>4079412.1169764856</v>
          </cell>
          <cell r="P343">
            <v>4181341.2998515274</v>
          </cell>
        </row>
        <row r="345">
          <cell r="B345" t="str">
            <v>Average Closing Balance</v>
          </cell>
          <cell r="E345">
            <v>3000000</v>
          </cell>
          <cell r="F345">
            <v>3000000</v>
          </cell>
          <cell r="G345">
            <v>3000000</v>
          </cell>
          <cell r="H345">
            <v>1000000</v>
          </cell>
          <cell r="I345">
            <v>1000000</v>
          </cell>
          <cell r="J345">
            <v>1000000</v>
          </cell>
          <cell r="K345">
            <v>1000000</v>
          </cell>
          <cell r="L345">
            <v>1000000</v>
          </cell>
          <cell r="M345">
            <v>1000000</v>
          </cell>
          <cell r="N345">
            <v>1000000</v>
          </cell>
          <cell r="O345">
            <v>1000000</v>
          </cell>
          <cell r="P345">
            <v>1000000</v>
          </cell>
        </row>
        <row r="347">
          <cell r="B347" t="str">
            <v>Interest income @ 6%</v>
          </cell>
          <cell r="E347">
            <v>15000</v>
          </cell>
          <cell r="F347">
            <v>15000</v>
          </cell>
          <cell r="G347">
            <v>15000</v>
          </cell>
          <cell r="H347">
            <v>5000</v>
          </cell>
          <cell r="I347">
            <v>5000</v>
          </cell>
          <cell r="J347">
            <v>5000</v>
          </cell>
          <cell r="K347">
            <v>5000</v>
          </cell>
          <cell r="L347">
            <v>5000</v>
          </cell>
          <cell r="M347">
            <v>5000</v>
          </cell>
          <cell r="N347">
            <v>5000</v>
          </cell>
          <cell r="O347">
            <v>5000</v>
          </cell>
          <cell r="P347">
            <v>5000</v>
          </cell>
          <cell r="Q347">
            <v>90000</v>
          </cell>
        </row>
        <row r="348">
          <cell r="B348" t="str">
            <v>Financial Charges @ 10%</v>
          </cell>
          <cell r="E348">
            <v>0</v>
          </cell>
          <cell r="F348">
            <v>0</v>
          </cell>
          <cell r="G348">
            <v>0</v>
          </cell>
          <cell r="H348">
            <v>0</v>
          </cell>
          <cell r="I348">
            <v>0</v>
          </cell>
          <cell r="J348">
            <v>0</v>
          </cell>
          <cell r="K348">
            <v>0</v>
          </cell>
          <cell r="L348">
            <v>0</v>
          </cell>
          <cell r="M348">
            <v>0</v>
          </cell>
          <cell r="N348">
            <v>0</v>
          </cell>
          <cell r="O348">
            <v>0</v>
          </cell>
          <cell r="P348">
            <v>0</v>
          </cell>
          <cell r="Q348">
            <v>0</v>
          </cell>
        </row>
        <row r="349">
          <cell r="G349">
            <v>0</v>
          </cell>
          <cell r="J349">
            <v>0</v>
          </cell>
          <cell r="M349">
            <v>0</v>
          </cell>
          <cell r="Q349">
            <v>90000</v>
          </cell>
        </row>
        <row r="357">
          <cell r="B357" t="str">
            <v>Indus Motor Company Limited</v>
          </cell>
        </row>
        <row r="358">
          <cell r="B358" t="str">
            <v>Projected Cash Flow  (CKD &amp; CBU Operation)</v>
          </cell>
        </row>
        <row r="359">
          <cell r="B359" t="str">
            <v>From 01-07-2000 to 30-06-2001</v>
          </cell>
        </row>
        <row r="361">
          <cell r="E361">
            <v>183</v>
          </cell>
          <cell r="F361">
            <v>214</v>
          </cell>
          <cell r="G361">
            <v>245</v>
          </cell>
          <cell r="H361">
            <v>276</v>
          </cell>
          <cell r="I361">
            <v>307</v>
          </cell>
          <cell r="J361">
            <v>338</v>
          </cell>
          <cell r="K361">
            <v>369</v>
          </cell>
          <cell r="L361">
            <v>400</v>
          </cell>
          <cell r="M361">
            <v>431</v>
          </cell>
          <cell r="N361">
            <v>462</v>
          </cell>
          <cell r="O361">
            <v>493</v>
          </cell>
          <cell r="P361">
            <v>524</v>
          </cell>
          <cell r="Q361" t="str">
            <v>TOTAL</v>
          </cell>
        </row>
        <row r="362">
          <cell r="Q362" t="str">
            <v>97 - 98</v>
          </cell>
        </row>
        <row r="363">
          <cell r="B363" t="str">
            <v>Total Units sold</v>
          </cell>
        </row>
        <row r="364">
          <cell r="B364" t="str">
            <v xml:space="preserve">CKD </v>
          </cell>
          <cell r="E364">
            <v>1210</v>
          </cell>
          <cell r="F364">
            <v>1390</v>
          </cell>
          <cell r="G364">
            <v>1421</v>
          </cell>
          <cell r="H364">
            <v>1550</v>
          </cell>
          <cell r="I364">
            <v>1170</v>
          </cell>
          <cell r="J364">
            <v>1201</v>
          </cell>
          <cell r="K364">
            <v>1600</v>
          </cell>
          <cell r="L364">
            <v>1300</v>
          </cell>
          <cell r="M364">
            <v>1380</v>
          </cell>
          <cell r="N364">
            <v>1290</v>
          </cell>
          <cell r="O364">
            <v>1280</v>
          </cell>
          <cell r="P364">
            <v>1308</v>
          </cell>
          <cell r="Q364">
            <v>16100</v>
          </cell>
        </row>
        <row r="365">
          <cell r="B365" t="str">
            <v>CBU</v>
          </cell>
          <cell r="E365">
            <v>35</v>
          </cell>
          <cell r="F365">
            <v>31</v>
          </cell>
          <cell r="G365">
            <v>30</v>
          </cell>
          <cell r="H365">
            <v>30</v>
          </cell>
          <cell r="I365">
            <v>31</v>
          </cell>
          <cell r="J365">
            <v>36</v>
          </cell>
          <cell r="K365">
            <v>35</v>
          </cell>
          <cell r="L365">
            <v>32</v>
          </cell>
          <cell r="M365">
            <v>30</v>
          </cell>
          <cell r="N365">
            <v>29</v>
          </cell>
          <cell r="O365">
            <v>31</v>
          </cell>
          <cell r="P365">
            <v>37</v>
          </cell>
          <cell r="Q365">
            <v>387</v>
          </cell>
        </row>
        <row r="366">
          <cell r="E366">
            <v>1245</v>
          </cell>
          <cell r="F366">
            <v>1421</v>
          </cell>
          <cell r="G366">
            <v>1451</v>
          </cell>
          <cell r="H366">
            <v>1580</v>
          </cell>
          <cell r="I366">
            <v>1201</v>
          </cell>
          <cell r="J366">
            <v>1237</v>
          </cell>
          <cell r="K366">
            <v>1635</v>
          </cell>
          <cell r="L366">
            <v>1332</v>
          </cell>
          <cell r="M366">
            <v>1410</v>
          </cell>
          <cell r="N366">
            <v>1319</v>
          </cell>
          <cell r="O366">
            <v>1311</v>
          </cell>
          <cell r="P366">
            <v>1345</v>
          </cell>
          <cell r="Q366">
            <v>16487</v>
          </cell>
        </row>
        <row r="368">
          <cell r="B368" t="str">
            <v>In Flow</v>
          </cell>
        </row>
        <row r="369">
          <cell r="B369" t="str">
            <v>Collections  - CKD</v>
          </cell>
          <cell r="E369">
            <v>879736.66666666674</v>
          </cell>
          <cell r="F369">
            <v>1012933.1884057971</v>
          </cell>
          <cell r="G369">
            <v>1032757.536231884</v>
          </cell>
          <cell r="H369">
            <v>1134515.7971014492</v>
          </cell>
          <cell r="I369">
            <v>825156.66666666674</v>
          </cell>
          <cell r="J369">
            <v>847260.57971014502</v>
          </cell>
          <cell r="K369">
            <v>1155454.0579710144</v>
          </cell>
          <cell r="L369">
            <v>905852.31884057971</v>
          </cell>
          <cell r="M369">
            <v>982556.23188405798</v>
          </cell>
          <cell r="N369">
            <v>1141534.4927536231</v>
          </cell>
          <cell r="O369">
            <v>930241.01449275378</v>
          </cell>
          <cell r="P369">
            <v>965115.36231884046</v>
          </cell>
          <cell r="Q369">
            <v>11813113.913043479</v>
          </cell>
        </row>
        <row r="370">
          <cell r="B370" t="str">
            <v xml:space="preserve">                          CBU</v>
          </cell>
          <cell r="E370">
            <v>89954.34782608696</v>
          </cell>
          <cell r="F370">
            <v>82335.217391304337</v>
          </cell>
          <cell r="G370">
            <v>80373.913043478271</v>
          </cell>
          <cell r="H370">
            <v>82610.434782608689</v>
          </cell>
          <cell r="I370">
            <v>85441.304347826095</v>
          </cell>
          <cell r="J370">
            <v>95021.739130434784</v>
          </cell>
          <cell r="K370">
            <v>98184.782608695663</v>
          </cell>
          <cell r="L370">
            <v>90448.695652173905</v>
          </cell>
          <cell r="M370">
            <v>86639.130434782608</v>
          </cell>
          <cell r="N370">
            <v>85030</v>
          </cell>
          <cell r="O370">
            <v>88839.565217391311</v>
          </cell>
          <cell r="P370">
            <v>102233.47826086957</v>
          </cell>
          <cell r="Q370">
            <v>1067112.6086956523</v>
          </cell>
        </row>
        <row r="371">
          <cell r="E371">
            <v>969691.01449275366</v>
          </cell>
          <cell r="F371">
            <v>1095268.4057971016</v>
          </cell>
          <cell r="G371">
            <v>1113131.4492753623</v>
          </cell>
          <cell r="H371">
            <v>1217126.2318840579</v>
          </cell>
          <cell r="I371">
            <v>910597.9710144928</v>
          </cell>
          <cell r="J371">
            <v>942282.31884057983</v>
          </cell>
          <cell r="K371">
            <v>1253638.84057971</v>
          </cell>
          <cell r="L371">
            <v>996301.01449275366</v>
          </cell>
          <cell r="M371">
            <v>1069195.3623188406</v>
          </cell>
          <cell r="N371">
            <v>1226564.4927536231</v>
          </cell>
          <cell r="O371">
            <v>1019080.5797101451</v>
          </cell>
          <cell r="P371">
            <v>1067348.84057971</v>
          </cell>
          <cell r="Q371">
            <v>12880226.521739131</v>
          </cell>
        </row>
        <row r="373">
          <cell r="B373" t="str">
            <v>Interest income</v>
          </cell>
          <cell r="E373">
            <v>15000</v>
          </cell>
          <cell r="F373">
            <v>15000</v>
          </cell>
          <cell r="G373">
            <v>15000</v>
          </cell>
          <cell r="H373">
            <v>5000</v>
          </cell>
          <cell r="I373">
            <v>5000</v>
          </cell>
          <cell r="J373">
            <v>5000</v>
          </cell>
          <cell r="K373">
            <v>5000</v>
          </cell>
          <cell r="L373">
            <v>5000</v>
          </cell>
          <cell r="M373">
            <v>5000</v>
          </cell>
          <cell r="N373">
            <v>5000</v>
          </cell>
          <cell r="O373">
            <v>5000</v>
          </cell>
          <cell r="P373">
            <v>5000</v>
          </cell>
          <cell r="Q373">
            <v>90000</v>
          </cell>
        </row>
        <row r="374">
          <cell r="B374" t="str">
            <v>30% Margin on L/C Contra Adj</v>
          </cell>
        </row>
        <row r="375">
          <cell r="C375" t="str">
            <v>CKD</v>
          </cell>
          <cell r="E375">
            <v>1833.3333333333335</v>
          </cell>
          <cell r="F375">
            <v>1833.3333333333335</v>
          </cell>
          <cell r="G375">
            <v>1833.3333333333335</v>
          </cell>
          <cell r="H375">
            <v>1833.3333333333335</v>
          </cell>
          <cell r="I375">
            <v>1833.3333333333335</v>
          </cell>
          <cell r="J375">
            <v>1833.3333333333335</v>
          </cell>
          <cell r="K375">
            <v>1833.3333333333335</v>
          </cell>
          <cell r="L375">
            <v>1833.3333333333335</v>
          </cell>
          <cell r="M375">
            <v>1833.3333333333335</v>
          </cell>
          <cell r="N375">
            <v>1833.3333333333335</v>
          </cell>
          <cell r="O375">
            <v>1833.3333333333335</v>
          </cell>
          <cell r="P375">
            <v>12833.333333333334</v>
          </cell>
          <cell r="Q375">
            <v>33000</v>
          </cell>
        </row>
        <row r="376">
          <cell r="C376" t="str">
            <v>CBU</v>
          </cell>
          <cell r="E376">
            <v>0</v>
          </cell>
          <cell r="F376">
            <v>0</v>
          </cell>
          <cell r="G376">
            <v>0</v>
          </cell>
          <cell r="H376">
            <v>0</v>
          </cell>
          <cell r="I376">
            <v>0</v>
          </cell>
          <cell r="J376">
            <v>0</v>
          </cell>
          <cell r="K376">
            <v>0</v>
          </cell>
          <cell r="L376">
            <v>0</v>
          </cell>
          <cell r="M376">
            <v>0</v>
          </cell>
          <cell r="N376">
            <v>0</v>
          </cell>
          <cell r="O376">
            <v>0</v>
          </cell>
          <cell r="P376">
            <v>0</v>
          </cell>
          <cell r="Q376">
            <v>0</v>
          </cell>
        </row>
        <row r="377">
          <cell r="E377">
            <v>1833.3333333333335</v>
          </cell>
          <cell r="F377">
            <v>1833.3333333333335</v>
          </cell>
          <cell r="G377">
            <v>1833.3333333333335</v>
          </cell>
          <cell r="H377">
            <v>1833.3333333333335</v>
          </cell>
          <cell r="I377">
            <v>1833.3333333333335</v>
          </cell>
          <cell r="J377">
            <v>1833.3333333333335</v>
          </cell>
          <cell r="K377">
            <v>1833.3333333333335</v>
          </cell>
          <cell r="L377">
            <v>1833.3333333333335</v>
          </cell>
          <cell r="M377">
            <v>1833.3333333333335</v>
          </cell>
          <cell r="N377">
            <v>1833.3333333333335</v>
          </cell>
          <cell r="O377">
            <v>1833.3333333333335</v>
          </cell>
          <cell r="P377">
            <v>12833.333333333334</v>
          </cell>
          <cell r="Q377">
            <v>33000</v>
          </cell>
        </row>
        <row r="379">
          <cell r="B379" t="str">
            <v>Total Inflow</v>
          </cell>
          <cell r="E379">
            <v>986524.34782608703</v>
          </cell>
          <cell r="F379">
            <v>1112101.7391304348</v>
          </cell>
          <cell r="G379">
            <v>1129964.7826086956</v>
          </cell>
          <cell r="H379">
            <v>1223959.5652173911</v>
          </cell>
          <cell r="I379">
            <v>917431.30434782617</v>
          </cell>
          <cell r="J379">
            <v>949115.6521739132</v>
          </cell>
          <cell r="K379">
            <v>1260472.1739130432</v>
          </cell>
          <cell r="L379">
            <v>1003134.347826087</v>
          </cell>
          <cell r="M379">
            <v>1076028.6956521738</v>
          </cell>
          <cell r="N379">
            <v>1233397.8260869563</v>
          </cell>
          <cell r="O379">
            <v>1025913.9130434785</v>
          </cell>
          <cell r="P379">
            <v>1085182.1739130432</v>
          </cell>
          <cell r="Q379">
            <v>13003226.521739131</v>
          </cell>
        </row>
        <row r="381">
          <cell r="B381" t="str">
            <v>Out Flow</v>
          </cell>
        </row>
        <row r="382">
          <cell r="B382" t="str">
            <v xml:space="preserve"> Arrival during the month</v>
          </cell>
        </row>
        <row r="383">
          <cell r="C383" t="str">
            <v>CKD</v>
          </cell>
        </row>
        <row r="384">
          <cell r="C384" t="str">
            <v>Documents</v>
          </cell>
          <cell r="E384">
            <v>290182.11880788003</v>
          </cell>
          <cell r="F384">
            <v>351799.4809654</v>
          </cell>
          <cell r="G384">
            <v>363318.9525446</v>
          </cell>
          <cell r="H384">
            <v>398120.02101820003</v>
          </cell>
          <cell r="I384">
            <v>288130.79907664005</v>
          </cell>
          <cell r="J384">
            <v>299045.59551412001</v>
          </cell>
          <cell r="K384">
            <v>406753.52610880003</v>
          </cell>
          <cell r="L384">
            <v>319701.89812496002</v>
          </cell>
          <cell r="M384">
            <v>348352.7772036001</v>
          </cell>
          <cell r="N384">
            <v>309033.1806354</v>
          </cell>
          <cell r="O384">
            <v>305472.31838760001</v>
          </cell>
          <cell r="P384">
            <v>313884.7821532801</v>
          </cell>
          <cell r="Q384">
            <v>3993795.4505404802</v>
          </cell>
        </row>
        <row r="385">
          <cell r="C385" t="str">
            <v>Government Levies</v>
          </cell>
          <cell r="E385">
            <v>102567.8855620117</v>
          </cell>
          <cell r="F385">
            <v>118977.71227942807</v>
          </cell>
          <cell r="G385">
            <v>121563.40876913755</v>
          </cell>
          <cell r="H385">
            <v>131899.71307553945</v>
          </cell>
          <cell r="I385">
            <v>96674.661849595883</v>
          </cell>
          <cell r="J385">
            <v>99631.797692577718</v>
          </cell>
          <cell r="K385">
            <v>135138.81387390639</v>
          </cell>
          <cell r="L385">
            <v>106901.25916480068</v>
          </cell>
          <cell r="M385">
            <v>115310.84979733196</v>
          </cell>
          <cell r="N385">
            <v>109639.98769251104</v>
          </cell>
          <cell r="O385">
            <v>108300.34221050881</v>
          </cell>
          <cell r="P385">
            <v>111011.83961205283</v>
          </cell>
          <cell r="Q385">
            <v>1357618.271579402</v>
          </cell>
        </row>
        <row r="386">
          <cell r="E386">
            <v>392750.00436989171</v>
          </cell>
          <cell r="F386">
            <v>470777.19324482809</v>
          </cell>
          <cell r="G386">
            <v>484882.36131373758</v>
          </cell>
          <cell r="H386">
            <v>530019.73409373942</v>
          </cell>
          <cell r="I386">
            <v>384805.46092623594</v>
          </cell>
          <cell r="J386">
            <v>398677.39320669771</v>
          </cell>
          <cell r="K386">
            <v>541892.33998270635</v>
          </cell>
          <cell r="L386">
            <v>426603.15728976071</v>
          </cell>
          <cell r="M386">
            <v>463663.62700093206</v>
          </cell>
          <cell r="N386">
            <v>418673.16832791106</v>
          </cell>
          <cell r="O386">
            <v>413772.66059810884</v>
          </cell>
          <cell r="P386">
            <v>424896.62176533294</v>
          </cell>
          <cell r="Q386">
            <v>5351413.7221198827</v>
          </cell>
        </row>
        <row r="387">
          <cell r="C387" t="str">
            <v>CBU</v>
          </cell>
        </row>
        <row r="388">
          <cell r="C388" t="str">
            <v>Documents &amp; Govt Levies</v>
          </cell>
          <cell r="E388">
            <v>44542.778000000006</v>
          </cell>
          <cell r="F388">
            <v>38362.817999999999</v>
          </cell>
          <cell r="G388">
            <v>36777.201999999997</v>
          </cell>
          <cell r="H388">
            <v>36777.201999999997</v>
          </cell>
          <cell r="I388">
            <v>38362.817999999999</v>
          </cell>
          <cell r="J388">
            <v>46128.394</v>
          </cell>
          <cell r="K388">
            <v>45282.674999999996</v>
          </cell>
          <cell r="L388">
            <v>39867.182000000001</v>
          </cell>
          <cell r="M388">
            <v>36777.201999999997</v>
          </cell>
          <cell r="N388">
            <v>35272.837999999996</v>
          </cell>
          <cell r="O388">
            <v>38362.817999999999</v>
          </cell>
          <cell r="P388">
            <v>48372.654999999999</v>
          </cell>
          <cell r="Q388">
            <v>484886.58200000005</v>
          </cell>
        </row>
        <row r="389">
          <cell r="E389">
            <v>437292.78236989171</v>
          </cell>
          <cell r="F389">
            <v>509140.01124482811</v>
          </cell>
          <cell r="G389">
            <v>521659.56331373757</v>
          </cell>
          <cell r="H389">
            <v>566796.93609373947</v>
          </cell>
          <cell r="I389">
            <v>423168.27892623597</v>
          </cell>
          <cell r="J389">
            <v>444805.78720669774</v>
          </cell>
          <cell r="K389">
            <v>587175.0149827064</v>
          </cell>
          <cell r="L389">
            <v>466470.33928976068</v>
          </cell>
          <cell r="M389">
            <v>500440.82900093205</v>
          </cell>
          <cell r="N389">
            <v>453946.00632791105</v>
          </cell>
          <cell r="O389">
            <v>452135.47859810886</v>
          </cell>
          <cell r="P389">
            <v>473269.27676533291</v>
          </cell>
          <cell r="Q389">
            <v>5836300.3041198831</v>
          </cell>
        </row>
        <row r="391">
          <cell r="B391" t="str">
            <v>Parts consignment</v>
          </cell>
          <cell r="E391">
            <v>25381.66529942576</v>
          </cell>
          <cell r="F391">
            <v>25381.66529942576</v>
          </cell>
          <cell r="G391">
            <v>25381.66529942576</v>
          </cell>
          <cell r="H391">
            <v>26814.807219031994</v>
          </cell>
          <cell r="I391">
            <v>27531.378178835112</v>
          </cell>
          <cell r="J391">
            <v>27531.378178835112</v>
          </cell>
          <cell r="K391">
            <v>29322.805578342904</v>
          </cell>
          <cell r="L391">
            <v>29322.805578342904</v>
          </cell>
          <cell r="M391">
            <v>29322.805578342904</v>
          </cell>
          <cell r="N391">
            <v>29322.805578342904</v>
          </cell>
          <cell r="O391">
            <v>29322.805578342904</v>
          </cell>
          <cell r="P391">
            <v>29322.805578342904</v>
          </cell>
          <cell r="Q391">
            <v>333959.39294503699</v>
          </cell>
        </row>
        <row r="393">
          <cell r="B393" t="str">
            <v xml:space="preserve">30% Margin on L/C </v>
          </cell>
        </row>
        <row r="394">
          <cell r="C394" t="str">
            <v xml:space="preserve">CKD </v>
          </cell>
          <cell r="E394">
            <v>0</v>
          </cell>
          <cell r="F394">
            <v>0</v>
          </cell>
          <cell r="G394">
            <v>0</v>
          </cell>
          <cell r="H394">
            <v>0</v>
          </cell>
          <cell r="I394">
            <v>0</v>
          </cell>
          <cell r="J394">
            <v>0</v>
          </cell>
          <cell r="K394">
            <v>0</v>
          </cell>
          <cell r="L394">
            <v>0</v>
          </cell>
          <cell r="M394">
            <v>0</v>
          </cell>
          <cell r="N394">
            <v>0</v>
          </cell>
          <cell r="O394">
            <v>0</v>
          </cell>
          <cell r="P394">
            <v>0</v>
          </cell>
          <cell r="Q394">
            <v>0</v>
          </cell>
        </row>
        <row r="395">
          <cell r="C395" t="str">
            <v>CBU</v>
          </cell>
          <cell r="E395">
            <v>0</v>
          </cell>
          <cell r="F395">
            <v>0</v>
          </cell>
          <cell r="G395">
            <v>0</v>
          </cell>
          <cell r="H395">
            <v>0</v>
          </cell>
          <cell r="I395">
            <v>0</v>
          </cell>
          <cell r="J395">
            <v>0</v>
          </cell>
          <cell r="K395">
            <v>0</v>
          </cell>
          <cell r="L395">
            <v>0</v>
          </cell>
          <cell r="M395">
            <v>0</v>
          </cell>
          <cell r="N395">
            <v>0</v>
          </cell>
          <cell r="O395">
            <v>0</v>
          </cell>
          <cell r="P395">
            <v>0</v>
          </cell>
          <cell r="Q395">
            <v>0</v>
          </cell>
        </row>
        <row r="396">
          <cell r="E396">
            <v>0</v>
          </cell>
          <cell r="F396">
            <v>0</v>
          </cell>
          <cell r="G396">
            <v>0</v>
          </cell>
          <cell r="H396">
            <v>0</v>
          </cell>
          <cell r="I396">
            <v>0</v>
          </cell>
          <cell r="J396">
            <v>0</v>
          </cell>
          <cell r="K396">
            <v>0</v>
          </cell>
          <cell r="L396">
            <v>0</v>
          </cell>
          <cell r="M396">
            <v>0</v>
          </cell>
          <cell r="N396">
            <v>0</v>
          </cell>
          <cell r="O396">
            <v>0</v>
          </cell>
          <cell r="P396">
            <v>0</v>
          </cell>
          <cell r="Q396">
            <v>0</v>
          </cell>
        </row>
        <row r="398">
          <cell r="E398">
            <v>462674.44766931748</v>
          </cell>
          <cell r="F398">
            <v>534521.67654425383</v>
          </cell>
          <cell r="G398">
            <v>547041.22861316334</v>
          </cell>
          <cell r="H398">
            <v>593611.74331277143</v>
          </cell>
          <cell r="I398">
            <v>450699.65710507106</v>
          </cell>
          <cell r="J398">
            <v>472337.16538553283</v>
          </cell>
          <cell r="K398">
            <v>616497.82056104927</v>
          </cell>
          <cell r="L398">
            <v>495793.14486810361</v>
          </cell>
          <cell r="M398">
            <v>529763.63457927492</v>
          </cell>
          <cell r="N398">
            <v>483268.81190625398</v>
          </cell>
          <cell r="O398">
            <v>481458.28417645179</v>
          </cell>
          <cell r="P398">
            <v>502592.08234367584</v>
          </cell>
          <cell r="Q398">
            <v>6170259.6970649203</v>
          </cell>
        </row>
        <row r="400">
          <cell r="B400" t="str">
            <v>Vendor parts</v>
          </cell>
          <cell r="E400">
            <v>187353.99000000002</v>
          </cell>
          <cell r="F400">
            <v>217250.52</v>
          </cell>
          <cell r="G400">
            <v>221570.24599999998</v>
          </cell>
          <cell r="H400">
            <v>245609.44999999998</v>
          </cell>
          <cell r="I400">
            <v>172005.94</v>
          </cell>
          <cell r="J400">
            <v>177196.71599999999</v>
          </cell>
          <cell r="K400">
            <v>245957.73</v>
          </cell>
          <cell r="L400">
            <v>187232.02000000002</v>
          </cell>
          <cell r="M400">
            <v>202033.98</v>
          </cell>
          <cell r="N400">
            <v>195551.81</v>
          </cell>
          <cell r="O400">
            <v>193277.00999999998</v>
          </cell>
          <cell r="P400">
            <v>198669.83800000002</v>
          </cell>
          <cell r="Q400">
            <v>2443709.25</v>
          </cell>
        </row>
        <row r="401">
          <cell r="B401" t="str">
            <v>Consumable</v>
          </cell>
          <cell r="E401">
            <v>17265.16</v>
          </cell>
          <cell r="F401">
            <v>20236.88</v>
          </cell>
          <cell r="G401">
            <v>20700.175000000003</v>
          </cell>
          <cell r="H401">
            <v>22997.66</v>
          </cell>
          <cell r="I401">
            <v>16067.050000000001</v>
          </cell>
          <cell r="J401">
            <v>16590.175000000003</v>
          </cell>
          <cell r="K401">
            <v>23058.79</v>
          </cell>
          <cell r="L401">
            <v>17555.07</v>
          </cell>
          <cell r="M401">
            <v>18941.21</v>
          </cell>
          <cell r="N401">
            <v>18002.3</v>
          </cell>
          <cell r="O401">
            <v>17795.150000000001</v>
          </cell>
          <cell r="P401">
            <v>18297.22</v>
          </cell>
          <cell r="Q401">
            <v>227506.84</v>
          </cell>
        </row>
        <row r="402">
          <cell r="B402" t="str">
            <v>Expenses</v>
          </cell>
        </row>
        <row r="403">
          <cell r="B403" t="str">
            <v>Production Expenses</v>
          </cell>
          <cell r="E403">
            <v>7880.1416034521535</v>
          </cell>
          <cell r="F403">
            <v>7880.1416034521517</v>
          </cell>
          <cell r="G403">
            <v>7880.1416034521517</v>
          </cell>
          <cell r="H403">
            <v>7880.1416034521517</v>
          </cell>
          <cell r="I403">
            <v>7880.1416034521499</v>
          </cell>
          <cell r="J403">
            <v>7880.1416034521517</v>
          </cell>
          <cell r="K403">
            <v>7880.1416034521517</v>
          </cell>
          <cell r="L403">
            <v>7880.1416034521517</v>
          </cell>
          <cell r="M403">
            <v>7880.1416034521517</v>
          </cell>
          <cell r="N403">
            <v>7880.1416034521517</v>
          </cell>
          <cell r="O403">
            <v>7880.1416034521535</v>
          </cell>
          <cell r="P403">
            <v>7880.1416034521517</v>
          </cell>
          <cell r="Q403">
            <v>94561.699241425827</v>
          </cell>
        </row>
        <row r="404">
          <cell r="B404" t="str">
            <v>Selling Expenses</v>
          </cell>
          <cell r="E404">
            <v>5261.8503333333329</v>
          </cell>
          <cell r="F404">
            <v>5261.8503333333338</v>
          </cell>
          <cell r="G404">
            <v>5261.8503333333329</v>
          </cell>
          <cell r="H404">
            <v>5261.8503333333329</v>
          </cell>
          <cell r="I404">
            <v>5261.8503333333347</v>
          </cell>
          <cell r="J404">
            <v>5261.8503333333338</v>
          </cell>
          <cell r="K404">
            <v>5261.8503333333319</v>
          </cell>
          <cell r="L404">
            <v>5261.8503333333319</v>
          </cell>
          <cell r="M404">
            <v>5261.8503333333319</v>
          </cell>
          <cell r="N404">
            <v>5261.8503333333319</v>
          </cell>
          <cell r="O404">
            <v>5261.8503333333338</v>
          </cell>
          <cell r="P404">
            <v>5261.8503333333319</v>
          </cell>
          <cell r="Q404">
            <v>63142.204000000012</v>
          </cell>
        </row>
        <row r="405">
          <cell r="B405" t="str">
            <v>Adminstrative Expenses</v>
          </cell>
          <cell r="E405">
            <v>10721.372916666664</v>
          </cell>
          <cell r="F405">
            <v>10721.372916666665</v>
          </cell>
          <cell r="G405">
            <v>10721.372916666665</v>
          </cell>
          <cell r="H405">
            <v>10721.372916666665</v>
          </cell>
          <cell r="I405">
            <v>10721.372916666665</v>
          </cell>
          <cell r="J405">
            <v>10721.372916666664</v>
          </cell>
          <cell r="K405">
            <v>10721.372916666664</v>
          </cell>
          <cell r="L405">
            <v>10721.372916666664</v>
          </cell>
          <cell r="M405">
            <v>10721.372916666664</v>
          </cell>
          <cell r="N405">
            <v>10721.372916666664</v>
          </cell>
          <cell r="O405">
            <v>10721.372916666665</v>
          </cell>
          <cell r="P405">
            <v>10721.372916666664</v>
          </cell>
          <cell r="Q405">
            <v>128656.47499999995</v>
          </cell>
        </row>
        <row r="406">
          <cell r="B406" t="str">
            <v>Other Charges Charity &amp; Donation</v>
          </cell>
          <cell r="E406">
            <v>335.00287848739538</v>
          </cell>
          <cell r="F406">
            <v>347.28684652239082</v>
          </cell>
          <cell r="G406">
            <v>349.1376909729762</v>
          </cell>
          <cell r="H406">
            <v>354.15012557217733</v>
          </cell>
          <cell r="I406">
            <v>331.60260960121019</v>
          </cell>
          <cell r="J406">
            <v>330.22425827276487</v>
          </cell>
          <cell r="K406">
            <v>344.58448684253443</v>
          </cell>
          <cell r="L406">
            <v>329.1908470307481</v>
          </cell>
          <cell r="M406">
            <v>336.64406164473309</v>
          </cell>
          <cell r="N406">
            <v>333.97223581964943</v>
          </cell>
          <cell r="O406">
            <v>331.80588298747699</v>
          </cell>
          <cell r="P406">
            <v>329.51520011444171</v>
          </cell>
          <cell r="Q406">
            <v>4053.1171238684983</v>
          </cell>
        </row>
        <row r="408">
          <cell r="B408" t="str">
            <v>Repayment of loan</v>
          </cell>
        </row>
        <row r="409">
          <cell r="B409" t="str">
            <v>Instalemt of LMM</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B410" t="str">
            <v>Instalment of Suppliers Credit</v>
          </cell>
          <cell r="E410" t="e">
            <v>#REF!</v>
          </cell>
          <cell r="F410" t="e">
            <v>#REF!</v>
          </cell>
          <cell r="G410" t="e">
            <v>#REF!</v>
          </cell>
          <cell r="H410" t="e">
            <v>#REF!</v>
          </cell>
          <cell r="I410" t="e">
            <v>#REF!</v>
          </cell>
          <cell r="J410" t="e">
            <v>#REF!</v>
          </cell>
          <cell r="K410" t="e">
            <v>#REF!</v>
          </cell>
          <cell r="L410" t="e">
            <v>#REF!</v>
          </cell>
          <cell r="M410" t="e">
            <v>#REF!</v>
          </cell>
          <cell r="N410" t="e">
            <v>#REF!</v>
          </cell>
          <cell r="O410" t="e">
            <v>#REF!</v>
          </cell>
          <cell r="P410" t="e">
            <v>#REF!</v>
          </cell>
          <cell r="Q410" t="e">
            <v>#REF!</v>
          </cell>
        </row>
        <row r="411">
          <cell r="B411" t="str">
            <v>Investment in Projects</v>
          </cell>
        </row>
        <row r="412">
          <cell r="B412" t="str">
            <v>Investment for the year</v>
          </cell>
        </row>
        <row r="413">
          <cell r="B413" t="str">
            <v>Daihatsu</v>
          </cell>
          <cell r="E413">
            <v>0</v>
          </cell>
        </row>
      </sheetData>
      <sheetData sheetId="15">
        <row r="31">
          <cell r="B31" t="str">
            <v>GL</v>
          </cell>
          <cell r="C31">
            <v>90</v>
          </cell>
          <cell r="D31">
            <v>90</v>
          </cell>
          <cell r="E31">
            <v>90</v>
          </cell>
          <cell r="F31">
            <v>100</v>
          </cell>
          <cell r="G31">
            <v>70</v>
          </cell>
          <cell r="H31">
            <v>70</v>
          </cell>
          <cell r="I31">
            <v>100</v>
          </cell>
          <cell r="J31">
            <v>80</v>
          </cell>
          <cell r="K31">
            <v>60</v>
          </cell>
          <cell r="L31">
            <v>70</v>
          </cell>
          <cell r="M31">
            <v>70</v>
          </cell>
          <cell r="N31">
            <v>70</v>
          </cell>
          <cell r="O31">
            <v>960</v>
          </cell>
        </row>
        <row r="32">
          <cell r="B32" t="str">
            <v>GLI</v>
          </cell>
          <cell r="C32">
            <v>90</v>
          </cell>
          <cell r="D32">
            <v>100</v>
          </cell>
          <cell r="E32">
            <v>100</v>
          </cell>
          <cell r="F32">
            <v>110</v>
          </cell>
          <cell r="G32">
            <v>90</v>
          </cell>
          <cell r="H32">
            <v>80</v>
          </cell>
          <cell r="I32">
            <v>130</v>
          </cell>
          <cell r="J32">
            <v>100</v>
          </cell>
          <cell r="K32">
            <v>110</v>
          </cell>
          <cell r="L32">
            <v>130</v>
          </cell>
          <cell r="M32">
            <v>130</v>
          </cell>
          <cell r="N32">
            <v>130</v>
          </cell>
          <cell r="O32">
            <v>1300</v>
          </cell>
        </row>
        <row r="33">
          <cell r="B33" t="str">
            <v>XE LTD</v>
          </cell>
          <cell r="C33">
            <v>0</v>
          </cell>
          <cell r="D33">
            <v>0</v>
          </cell>
          <cell r="E33">
            <v>0</v>
          </cell>
          <cell r="F33">
            <v>0</v>
          </cell>
          <cell r="G33">
            <v>0</v>
          </cell>
          <cell r="H33">
            <v>0</v>
          </cell>
          <cell r="I33">
            <v>0</v>
          </cell>
          <cell r="J33">
            <v>0</v>
          </cell>
          <cell r="K33">
            <v>0</v>
          </cell>
          <cell r="L33">
            <v>0</v>
          </cell>
          <cell r="M33">
            <v>0</v>
          </cell>
          <cell r="N33">
            <v>0</v>
          </cell>
          <cell r="O33">
            <v>0</v>
          </cell>
        </row>
        <row r="34">
          <cell r="B34" t="str">
            <v>GLI - A/T</v>
          </cell>
          <cell r="C34">
            <v>80</v>
          </cell>
          <cell r="D34">
            <v>90</v>
          </cell>
          <cell r="E34">
            <v>90</v>
          </cell>
          <cell r="F34">
            <v>90</v>
          </cell>
          <cell r="G34">
            <v>60</v>
          </cell>
          <cell r="H34">
            <v>70</v>
          </cell>
          <cell r="I34">
            <v>110</v>
          </cell>
          <cell r="J34">
            <v>90</v>
          </cell>
          <cell r="K34">
            <v>90</v>
          </cell>
          <cell r="L34">
            <v>110</v>
          </cell>
          <cell r="M34">
            <v>110</v>
          </cell>
          <cell r="N34">
            <v>110</v>
          </cell>
          <cell r="O34">
            <v>1100</v>
          </cell>
        </row>
        <row r="35">
          <cell r="B35" t="str">
            <v>20D SUNROOF</v>
          </cell>
          <cell r="C35">
            <v>0</v>
          </cell>
          <cell r="D35">
            <v>0</v>
          </cell>
          <cell r="E35">
            <v>0</v>
          </cell>
          <cell r="F35">
            <v>0</v>
          </cell>
          <cell r="G35">
            <v>0</v>
          </cell>
          <cell r="H35">
            <v>0</v>
          </cell>
          <cell r="I35">
            <v>0</v>
          </cell>
          <cell r="J35">
            <v>0</v>
          </cell>
          <cell r="K35">
            <v>0</v>
          </cell>
          <cell r="L35">
            <v>0</v>
          </cell>
          <cell r="M35">
            <v>0</v>
          </cell>
          <cell r="N35">
            <v>0</v>
          </cell>
          <cell r="O35">
            <v>0</v>
          </cell>
        </row>
        <row r="36">
          <cell r="B36" t="str">
            <v>2.0 D</v>
          </cell>
          <cell r="C36">
            <v>150</v>
          </cell>
          <cell r="D36">
            <v>170</v>
          </cell>
          <cell r="E36">
            <v>170</v>
          </cell>
          <cell r="F36">
            <v>180</v>
          </cell>
          <cell r="G36">
            <v>130</v>
          </cell>
          <cell r="H36">
            <v>130</v>
          </cell>
          <cell r="I36">
            <v>170</v>
          </cell>
          <cell r="J36">
            <v>120</v>
          </cell>
          <cell r="K36">
            <v>150</v>
          </cell>
          <cell r="L36">
            <v>160</v>
          </cell>
          <cell r="M36">
            <v>150</v>
          </cell>
          <cell r="N36">
            <v>160</v>
          </cell>
          <cell r="O36">
            <v>1840</v>
          </cell>
        </row>
        <row r="37">
          <cell r="B37" t="str">
            <v>2.0 D G</v>
          </cell>
          <cell r="C37">
            <v>240</v>
          </cell>
          <cell r="D37">
            <v>260</v>
          </cell>
          <cell r="E37">
            <v>260</v>
          </cell>
          <cell r="F37">
            <v>290</v>
          </cell>
          <cell r="G37">
            <v>200</v>
          </cell>
          <cell r="H37">
            <v>210</v>
          </cell>
          <cell r="I37">
            <v>270</v>
          </cell>
          <cell r="J37">
            <v>200</v>
          </cell>
          <cell r="K37">
            <v>240</v>
          </cell>
          <cell r="L37">
            <v>260</v>
          </cell>
          <cell r="M37">
            <v>250</v>
          </cell>
          <cell r="N37">
            <v>260</v>
          </cell>
          <cell r="O37">
            <v>2940</v>
          </cell>
        </row>
        <row r="38">
          <cell r="B38" t="str">
            <v>2.0 D Ltd</v>
          </cell>
          <cell r="C38">
            <v>0</v>
          </cell>
          <cell r="D38">
            <v>0</v>
          </cell>
          <cell r="E38">
            <v>0</v>
          </cell>
          <cell r="F38">
            <v>0</v>
          </cell>
          <cell r="G38">
            <v>0</v>
          </cell>
          <cell r="H38">
            <v>0</v>
          </cell>
          <cell r="I38">
            <v>0</v>
          </cell>
          <cell r="J38">
            <v>0</v>
          </cell>
          <cell r="K38">
            <v>0</v>
          </cell>
          <cell r="L38">
            <v>0</v>
          </cell>
          <cell r="M38">
            <v>0</v>
          </cell>
          <cell r="N38">
            <v>0</v>
          </cell>
          <cell r="O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row>
        <row r="40">
          <cell r="B40" t="str">
            <v>Hilux  4 X 2 Std</v>
          </cell>
          <cell r="C40">
            <v>51</v>
          </cell>
          <cell r="D40">
            <v>50</v>
          </cell>
          <cell r="E40">
            <v>44</v>
          </cell>
          <cell r="F40">
            <v>55</v>
          </cell>
          <cell r="G40">
            <v>98</v>
          </cell>
          <cell r="H40">
            <v>23</v>
          </cell>
          <cell r="I40">
            <v>100</v>
          </cell>
          <cell r="J40">
            <v>52</v>
          </cell>
          <cell r="K40">
            <v>280</v>
          </cell>
          <cell r="L40">
            <v>120</v>
          </cell>
          <cell r="M40">
            <v>120</v>
          </cell>
          <cell r="N40">
            <v>128</v>
          </cell>
          <cell r="O40">
            <v>1121</v>
          </cell>
        </row>
        <row r="41">
          <cell r="B41" t="str">
            <v>Hilux  4 X 2 Dless</v>
          </cell>
          <cell r="C41">
            <v>69</v>
          </cell>
          <cell r="D41">
            <v>190</v>
          </cell>
          <cell r="E41">
            <v>227</v>
          </cell>
          <cell r="F41">
            <v>265</v>
          </cell>
          <cell r="G41">
            <v>112</v>
          </cell>
          <cell r="H41">
            <v>208</v>
          </cell>
          <cell r="I41">
            <v>220</v>
          </cell>
          <cell r="J41">
            <v>188</v>
          </cell>
          <cell r="K41">
            <v>0</v>
          </cell>
          <cell r="L41">
            <v>0</v>
          </cell>
          <cell r="M41">
            <v>0</v>
          </cell>
          <cell r="N41">
            <v>0</v>
          </cell>
          <cell r="O41">
            <v>1479</v>
          </cell>
        </row>
        <row r="42">
          <cell r="B42" t="str">
            <v>Cuore - CL</v>
          </cell>
          <cell r="C42">
            <v>90</v>
          </cell>
          <cell r="D42">
            <v>90</v>
          </cell>
          <cell r="E42">
            <v>90</v>
          </cell>
          <cell r="F42">
            <v>90</v>
          </cell>
          <cell r="G42">
            <v>90</v>
          </cell>
          <cell r="H42">
            <v>90</v>
          </cell>
          <cell r="I42">
            <v>90</v>
          </cell>
          <cell r="J42">
            <v>90</v>
          </cell>
          <cell r="K42">
            <v>90</v>
          </cell>
          <cell r="L42">
            <v>90</v>
          </cell>
          <cell r="M42">
            <v>90</v>
          </cell>
          <cell r="N42">
            <v>90</v>
          </cell>
          <cell r="O42">
            <v>1080</v>
          </cell>
        </row>
        <row r="43">
          <cell r="B43" t="str">
            <v>Cuore - Cl+AC</v>
          </cell>
          <cell r="C43">
            <v>0</v>
          </cell>
          <cell r="D43">
            <v>0</v>
          </cell>
          <cell r="E43">
            <v>0</v>
          </cell>
          <cell r="F43">
            <v>0</v>
          </cell>
          <cell r="G43">
            <v>0</v>
          </cell>
          <cell r="H43">
            <v>0</v>
          </cell>
          <cell r="I43">
            <v>15</v>
          </cell>
          <cell r="J43">
            <v>15</v>
          </cell>
          <cell r="K43">
            <v>15</v>
          </cell>
          <cell r="L43">
            <v>15</v>
          </cell>
          <cell r="M43">
            <v>15</v>
          </cell>
          <cell r="N43">
            <v>15</v>
          </cell>
          <cell r="O43">
            <v>90</v>
          </cell>
        </row>
        <row r="44">
          <cell r="B44" t="str">
            <v>Cuore - CX</v>
          </cell>
          <cell r="C44">
            <v>210</v>
          </cell>
          <cell r="D44">
            <v>210</v>
          </cell>
          <cell r="E44">
            <v>210</v>
          </cell>
          <cell r="F44">
            <v>210</v>
          </cell>
          <cell r="G44">
            <v>210</v>
          </cell>
          <cell r="H44">
            <v>210</v>
          </cell>
          <cell r="I44">
            <v>210</v>
          </cell>
          <cell r="J44">
            <v>210</v>
          </cell>
          <cell r="K44">
            <v>210</v>
          </cell>
          <cell r="L44">
            <v>210</v>
          </cell>
          <cell r="M44">
            <v>210</v>
          </cell>
          <cell r="N44">
            <v>210</v>
          </cell>
          <cell r="O44">
            <v>2520</v>
          </cell>
        </row>
        <row r="45">
          <cell r="B45" t="str">
            <v>Cuore - CX Sunroof</v>
          </cell>
          <cell r="C45">
            <v>0</v>
          </cell>
          <cell r="D45">
            <v>0</v>
          </cell>
          <cell r="E45">
            <v>0</v>
          </cell>
          <cell r="F45">
            <v>0</v>
          </cell>
          <cell r="G45">
            <v>0</v>
          </cell>
          <cell r="H45">
            <v>0</v>
          </cell>
          <cell r="I45">
            <v>35</v>
          </cell>
          <cell r="J45">
            <v>35</v>
          </cell>
          <cell r="K45">
            <v>35</v>
          </cell>
          <cell r="L45">
            <v>35</v>
          </cell>
          <cell r="M45">
            <v>35</v>
          </cell>
          <cell r="N45">
            <v>35</v>
          </cell>
          <cell r="O45">
            <v>210</v>
          </cell>
        </row>
        <row r="46">
          <cell r="C46">
            <v>1210</v>
          </cell>
          <cell r="D46">
            <v>1390</v>
          </cell>
          <cell r="E46">
            <v>1421</v>
          </cell>
          <cell r="F46">
            <v>1550</v>
          </cell>
          <cell r="G46">
            <v>1170</v>
          </cell>
          <cell r="H46">
            <v>1201</v>
          </cell>
          <cell r="I46">
            <v>1600</v>
          </cell>
          <cell r="J46">
            <v>1300</v>
          </cell>
          <cell r="K46">
            <v>1380</v>
          </cell>
          <cell r="L46">
            <v>1290</v>
          </cell>
          <cell r="M46">
            <v>1280</v>
          </cell>
          <cell r="N46">
            <v>1308</v>
          </cell>
          <cell r="O46">
            <v>16100</v>
          </cell>
        </row>
        <row r="49">
          <cell r="B49" t="str">
            <v>Working of Net Sales summary</v>
          </cell>
        </row>
        <row r="51">
          <cell r="B51" t="str">
            <v>Per Unit - Net Sales in Rupee</v>
          </cell>
        </row>
        <row r="53">
          <cell r="B53" t="str">
            <v>Product</v>
          </cell>
          <cell r="C53">
            <v>37073</v>
          </cell>
          <cell r="D53">
            <v>37104</v>
          </cell>
          <cell r="E53">
            <v>37135</v>
          </cell>
          <cell r="F53">
            <v>37166</v>
          </cell>
          <cell r="G53">
            <v>37197</v>
          </cell>
          <cell r="H53">
            <v>37228</v>
          </cell>
          <cell r="I53">
            <v>37259</v>
          </cell>
          <cell r="J53">
            <v>37290</v>
          </cell>
          <cell r="K53">
            <v>37321</v>
          </cell>
          <cell r="L53">
            <v>37352</v>
          </cell>
          <cell r="M53">
            <v>37383</v>
          </cell>
          <cell r="N53">
            <v>37414</v>
          </cell>
        </row>
        <row r="55">
          <cell r="B55" t="str">
            <v>XE</v>
          </cell>
          <cell r="C55">
            <v>718260.86956521741</v>
          </cell>
          <cell r="D55">
            <v>718260.86956521741</v>
          </cell>
          <cell r="E55">
            <v>718260.86956521741</v>
          </cell>
          <cell r="F55">
            <v>718260.86956521741</v>
          </cell>
          <cell r="G55">
            <v>718260.86956521741</v>
          </cell>
          <cell r="H55">
            <v>718260.86956521741</v>
          </cell>
          <cell r="I55">
            <v>718260.86956521741</v>
          </cell>
          <cell r="J55">
            <v>718260.86956521741</v>
          </cell>
          <cell r="K55">
            <v>718260.86956521741</v>
          </cell>
          <cell r="L55">
            <v>718260.86956521741</v>
          </cell>
          <cell r="M55">
            <v>718260.86956521741</v>
          </cell>
          <cell r="N55">
            <v>718260.86956521741</v>
          </cell>
          <cell r="O55">
            <v>8619130.4347826112</v>
          </cell>
        </row>
        <row r="56">
          <cell r="B56" t="str">
            <v>XE G</v>
          </cell>
          <cell r="C56">
            <v>0</v>
          </cell>
          <cell r="D56">
            <v>0</v>
          </cell>
          <cell r="E56">
            <v>0</v>
          </cell>
          <cell r="F56">
            <v>0</v>
          </cell>
          <cell r="G56">
            <v>0</v>
          </cell>
          <cell r="H56">
            <v>0</v>
          </cell>
          <cell r="I56">
            <v>0</v>
          </cell>
          <cell r="J56">
            <v>0</v>
          </cell>
          <cell r="K56">
            <v>0</v>
          </cell>
          <cell r="L56">
            <v>0</v>
          </cell>
          <cell r="M56">
            <v>0</v>
          </cell>
          <cell r="N56">
            <v>0</v>
          </cell>
          <cell r="O56">
            <v>0</v>
          </cell>
        </row>
        <row r="57">
          <cell r="B57" t="str">
            <v>GL</v>
          </cell>
          <cell r="C57">
            <v>796521.73913043481</v>
          </cell>
          <cell r="D57">
            <v>796521.73913043481</v>
          </cell>
          <cell r="E57">
            <v>796521.73913043481</v>
          </cell>
          <cell r="F57">
            <v>796521.73913043481</v>
          </cell>
          <cell r="G57">
            <v>796521.73913043481</v>
          </cell>
          <cell r="H57">
            <v>796521.73913043481</v>
          </cell>
          <cell r="I57">
            <v>796521.73913043481</v>
          </cell>
          <cell r="J57">
            <v>796521.73913043481</v>
          </cell>
          <cell r="K57">
            <v>796521.73913043481</v>
          </cell>
          <cell r="L57">
            <v>796521.73913043481</v>
          </cell>
          <cell r="M57">
            <v>796521.73913043481</v>
          </cell>
          <cell r="N57">
            <v>796521.73913043481</v>
          </cell>
          <cell r="O57">
            <v>9558260.8695652168</v>
          </cell>
        </row>
        <row r="58">
          <cell r="B58" t="str">
            <v>GLI</v>
          </cell>
          <cell r="C58">
            <v>903260.86956521741</v>
          </cell>
          <cell r="D58">
            <v>903260.86956521741</v>
          </cell>
          <cell r="E58">
            <v>903260.86956521741</v>
          </cell>
          <cell r="F58">
            <v>903260.86956521741</v>
          </cell>
          <cell r="G58">
            <v>903260.86956521741</v>
          </cell>
          <cell r="H58">
            <v>903260.86956521741</v>
          </cell>
          <cell r="I58">
            <v>903260.86956521741</v>
          </cell>
          <cell r="J58">
            <v>903260.86956521741</v>
          </cell>
          <cell r="K58">
            <v>903260.86956521741</v>
          </cell>
          <cell r="L58">
            <v>903260.86956521741</v>
          </cell>
          <cell r="M58">
            <v>903260.86956521741</v>
          </cell>
          <cell r="N58">
            <v>903260.86956521741</v>
          </cell>
          <cell r="O58">
            <v>10839130.434782609</v>
          </cell>
        </row>
        <row r="59">
          <cell r="B59" t="str">
            <v>XE LTD</v>
          </cell>
          <cell r="C59">
            <v>0</v>
          </cell>
          <cell r="D59">
            <v>0</v>
          </cell>
          <cell r="E59">
            <v>0</v>
          </cell>
          <cell r="F59">
            <v>0</v>
          </cell>
          <cell r="G59">
            <v>0</v>
          </cell>
          <cell r="H59">
            <v>0</v>
          </cell>
          <cell r="I59">
            <v>0</v>
          </cell>
          <cell r="J59">
            <v>0</v>
          </cell>
          <cell r="K59">
            <v>0</v>
          </cell>
          <cell r="L59">
            <v>0</v>
          </cell>
          <cell r="M59">
            <v>0</v>
          </cell>
          <cell r="N59">
            <v>0</v>
          </cell>
          <cell r="O59">
            <v>0</v>
          </cell>
        </row>
        <row r="60">
          <cell r="B60" t="str">
            <v>GLI - A/T</v>
          </cell>
          <cell r="C60">
            <v>981521.73913043481</v>
          </cell>
          <cell r="D60">
            <v>981521.73913043481</v>
          </cell>
          <cell r="E60">
            <v>981521.73913043481</v>
          </cell>
          <cell r="F60">
            <v>981521.73913043481</v>
          </cell>
          <cell r="G60">
            <v>981521.73913043481</v>
          </cell>
          <cell r="H60">
            <v>981521.73913043481</v>
          </cell>
          <cell r="I60">
            <v>981521.73913043481</v>
          </cell>
          <cell r="J60">
            <v>981521.73913043481</v>
          </cell>
          <cell r="K60">
            <v>981521.73913043481</v>
          </cell>
          <cell r="L60">
            <v>981521.73913043481</v>
          </cell>
          <cell r="M60">
            <v>981521.73913043481</v>
          </cell>
          <cell r="N60">
            <v>981521.73913043481</v>
          </cell>
          <cell r="O60">
            <v>11778260.869565219</v>
          </cell>
        </row>
        <row r="61">
          <cell r="B61" t="str">
            <v>20D SUNROOF</v>
          </cell>
          <cell r="C61">
            <v>0</v>
          </cell>
          <cell r="D61">
            <v>0</v>
          </cell>
          <cell r="E61">
            <v>0</v>
          </cell>
          <cell r="F61">
            <v>0</v>
          </cell>
          <cell r="G61">
            <v>0</v>
          </cell>
          <cell r="H61">
            <v>0</v>
          </cell>
          <cell r="I61">
            <v>0</v>
          </cell>
          <cell r="J61">
            <v>0</v>
          </cell>
          <cell r="K61">
            <v>0</v>
          </cell>
          <cell r="L61">
            <v>0</v>
          </cell>
          <cell r="M61">
            <v>0</v>
          </cell>
          <cell r="N61">
            <v>0</v>
          </cell>
          <cell r="O61">
            <v>0</v>
          </cell>
        </row>
        <row r="62">
          <cell r="B62" t="str">
            <v>2.0 D</v>
          </cell>
          <cell r="C62">
            <v>848695.65217391308</v>
          </cell>
          <cell r="D62">
            <v>848695.65217391308</v>
          </cell>
          <cell r="E62">
            <v>848695.65217391308</v>
          </cell>
          <cell r="F62">
            <v>848695.65217391308</v>
          </cell>
          <cell r="G62">
            <v>848695.65217391308</v>
          </cell>
          <cell r="H62">
            <v>848695.65217391308</v>
          </cell>
          <cell r="I62">
            <v>848695.65217391308</v>
          </cell>
          <cell r="J62">
            <v>848695.65217391308</v>
          </cell>
          <cell r="K62">
            <v>848695.65217391308</v>
          </cell>
          <cell r="L62">
            <v>848695.65217391308</v>
          </cell>
          <cell r="M62">
            <v>848695.65217391308</v>
          </cell>
          <cell r="N62">
            <v>848695.65217391308</v>
          </cell>
          <cell r="O62">
            <v>10184347.826086957</v>
          </cell>
        </row>
        <row r="63">
          <cell r="B63" t="str">
            <v>2.0 D G</v>
          </cell>
          <cell r="C63">
            <v>998913.04347826086</v>
          </cell>
          <cell r="D63">
            <v>998913.04347826086</v>
          </cell>
          <cell r="E63">
            <v>998913.04347826086</v>
          </cell>
          <cell r="F63">
            <v>998913.04347826086</v>
          </cell>
          <cell r="G63">
            <v>998913.04347826086</v>
          </cell>
          <cell r="H63">
            <v>998913.04347826086</v>
          </cell>
          <cell r="I63">
            <v>998913.04347826086</v>
          </cell>
          <cell r="J63">
            <v>998913.04347826086</v>
          </cell>
          <cell r="K63">
            <v>998913.04347826086</v>
          </cell>
          <cell r="L63">
            <v>998913.04347826086</v>
          </cell>
          <cell r="M63">
            <v>998913.04347826086</v>
          </cell>
          <cell r="N63">
            <v>998913.04347826086</v>
          </cell>
          <cell r="O63">
            <v>11986956.521739133</v>
          </cell>
        </row>
        <row r="64">
          <cell r="B64" t="str">
            <v>2.0 D Ltd</v>
          </cell>
          <cell r="C64">
            <v>0</v>
          </cell>
          <cell r="D64">
            <v>0</v>
          </cell>
          <cell r="E64">
            <v>0</v>
          </cell>
          <cell r="F64">
            <v>0</v>
          </cell>
          <cell r="G64">
            <v>0</v>
          </cell>
          <cell r="H64">
            <v>0</v>
          </cell>
          <cell r="I64">
            <v>0</v>
          </cell>
          <cell r="J64">
            <v>0</v>
          </cell>
          <cell r="K64">
            <v>0</v>
          </cell>
          <cell r="L64">
            <v>0</v>
          </cell>
          <cell r="M64">
            <v>0</v>
          </cell>
          <cell r="N64">
            <v>0</v>
          </cell>
          <cell r="O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row>
        <row r="66">
          <cell r="B66" t="str">
            <v>Hilux  4 X 2 Std</v>
          </cell>
          <cell r="C66">
            <v>674782.60869565222</v>
          </cell>
          <cell r="D66">
            <v>674782.60869565222</v>
          </cell>
          <cell r="E66">
            <v>674782.60869565222</v>
          </cell>
          <cell r="F66">
            <v>674782.60869565222</v>
          </cell>
          <cell r="G66">
            <v>674782.60869565222</v>
          </cell>
          <cell r="H66">
            <v>674782.60869565222</v>
          </cell>
          <cell r="I66">
            <v>674782.60869565222</v>
          </cell>
          <cell r="J66">
            <v>674782.60869565222</v>
          </cell>
          <cell r="K66">
            <v>674782.60869565222</v>
          </cell>
          <cell r="L66">
            <v>674782.60869565222</v>
          </cell>
          <cell r="M66">
            <v>674782.60869565222</v>
          </cell>
          <cell r="N66">
            <v>674782.60869565222</v>
          </cell>
          <cell r="O66">
            <v>8097391.3043478271</v>
          </cell>
        </row>
        <row r="67">
          <cell r="B67" t="str">
            <v>Hilux  4 X 2 Dless</v>
          </cell>
          <cell r="C67">
            <v>645217.39130434778</v>
          </cell>
          <cell r="D67">
            <v>645217.39130434778</v>
          </cell>
          <cell r="E67">
            <v>645217.39130434778</v>
          </cell>
          <cell r="F67">
            <v>645217.39130434778</v>
          </cell>
          <cell r="G67">
            <v>645217.39130434778</v>
          </cell>
          <cell r="H67">
            <v>645217.39130434778</v>
          </cell>
          <cell r="I67">
            <v>645217.39130434778</v>
          </cell>
          <cell r="J67">
            <v>645217.39130434778</v>
          </cell>
          <cell r="K67">
            <v>645217.39130434778</v>
          </cell>
          <cell r="L67">
            <v>645217.39130434778</v>
          </cell>
          <cell r="M67">
            <v>645217.39130434778</v>
          </cell>
          <cell r="N67">
            <v>645217.39130434778</v>
          </cell>
          <cell r="O67">
            <v>7742608.6956521729</v>
          </cell>
        </row>
        <row r="68">
          <cell r="B68" t="str">
            <v>Cuore - CL</v>
          </cell>
          <cell r="C68">
            <v>297478.26086956525</v>
          </cell>
          <cell r="D68">
            <v>297478.26086956525</v>
          </cell>
          <cell r="E68">
            <v>297478.26086956525</v>
          </cell>
          <cell r="F68">
            <v>297478.26086956525</v>
          </cell>
          <cell r="G68">
            <v>297478.26086956525</v>
          </cell>
          <cell r="H68">
            <v>297478.26086956525</v>
          </cell>
          <cell r="I68">
            <v>297478.26086956525</v>
          </cell>
          <cell r="J68">
            <v>297478.26086956525</v>
          </cell>
          <cell r="K68">
            <v>297478.26086956525</v>
          </cell>
          <cell r="L68">
            <v>297478.26086956525</v>
          </cell>
          <cell r="M68">
            <v>297478.26086956525</v>
          </cell>
          <cell r="N68">
            <v>297478.26086956525</v>
          </cell>
          <cell r="O68">
            <v>3569739.1304347836</v>
          </cell>
        </row>
        <row r="69">
          <cell r="B69" t="str">
            <v>Cuore - Cl+AC</v>
          </cell>
          <cell r="C69">
            <v>323565.21739130432</v>
          </cell>
          <cell r="D69">
            <v>323565.21739130432</v>
          </cell>
          <cell r="E69">
            <v>323565.21739130432</v>
          </cell>
          <cell r="F69">
            <v>323565.21739130432</v>
          </cell>
          <cell r="G69">
            <v>323565.21739130432</v>
          </cell>
          <cell r="H69">
            <v>323565.21739130432</v>
          </cell>
          <cell r="I69">
            <v>323565.21739130432</v>
          </cell>
          <cell r="J69">
            <v>323565.21739130432</v>
          </cell>
          <cell r="K69">
            <v>323565.21739130432</v>
          </cell>
          <cell r="L69">
            <v>323565.21739130432</v>
          </cell>
          <cell r="M69">
            <v>323565.21739130432</v>
          </cell>
          <cell r="N69">
            <v>323565.21739130432</v>
          </cell>
          <cell r="O69">
            <v>3882782.6086956509</v>
          </cell>
        </row>
        <row r="70">
          <cell r="B70" t="str">
            <v>Cuore - CX</v>
          </cell>
          <cell r="C70">
            <v>336956.52173913043</v>
          </cell>
          <cell r="D70">
            <v>336956.52173913043</v>
          </cell>
          <cell r="E70">
            <v>336956.52173913043</v>
          </cell>
          <cell r="F70">
            <v>336956.52173913043</v>
          </cell>
          <cell r="G70">
            <v>336956.52173913043</v>
          </cell>
          <cell r="H70">
            <v>336956.52173913043</v>
          </cell>
          <cell r="I70">
            <v>336956.52173913043</v>
          </cell>
          <cell r="J70">
            <v>336956.52173913043</v>
          </cell>
          <cell r="K70">
            <v>336956.52173913043</v>
          </cell>
          <cell r="L70">
            <v>336956.52173913043</v>
          </cell>
          <cell r="M70">
            <v>336956.52173913043</v>
          </cell>
          <cell r="N70">
            <v>336956.52173913043</v>
          </cell>
          <cell r="O70">
            <v>4043478.260869565</v>
          </cell>
        </row>
        <row r="71">
          <cell r="B71" t="str">
            <v>Cuore - CX Sunroof</v>
          </cell>
          <cell r="C71">
            <v>363043.47826086957</v>
          </cell>
          <cell r="D71">
            <v>363043.47826086957</v>
          </cell>
          <cell r="E71">
            <v>363043.47826086957</v>
          </cell>
          <cell r="F71">
            <v>363043.47826086957</v>
          </cell>
          <cell r="G71">
            <v>363043.47826086957</v>
          </cell>
          <cell r="H71">
            <v>363043.47826086957</v>
          </cell>
          <cell r="I71">
            <v>363043.47826086957</v>
          </cell>
          <cell r="J71">
            <v>363043.47826086957</v>
          </cell>
          <cell r="K71">
            <v>363043.47826086957</v>
          </cell>
          <cell r="L71">
            <v>363043.47826086957</v>
          </cell>
          <cell r="M71">
            <v>363043.47826086957</v>
          </cell>
          <cell r="N71">
            <v>363043.47826086957</v>
          </cell>
          <cell r="O71">
            <v>4356521.7391304346</v>
          </cell>
        </row>
        <row r="72">
          <cell r="C72">
            <v>7888217.3913043486</v>
          </cell>
          <cell r="D72">
            <v>7888217.3913043486</v>
          </cell>
          <cell r="E72">
            <v>7888217.3913043486</v>
          </cell>
          <cell r="F72">
            <v>7888217.3913043486</v>
          </cell>
          <cell r="G72">
            <v>7888217.3913043486</v>
          </cell>
          <cell r="H72">
            <v>7888217.3913043486</v>
          </cell>
          <cell r="I72">
            <v>7888217.3913043486</v>
          </cell>
          <cell r="J72">
            <v>7888217.3913043486</v>
          </cell>
          <cell r="K72">
            <v>7888217.3913043486</v>
          </cell>
          <cell r="L72">
            <v>7888217.3913043486</v>
          </cell>
          <cell r="M72">
            <v>7888217.3913043486</v>
          </cell>
          <cell r="N72">
            <v>7888217.3913043486</v>
          </cell>
          <cell r="O72">
            <v>94658608.695652172</v>
          </cell>
        </row>
        <row r="75">
          <cell r="B75" t="str">
            <v>Total Net Sales in Rupees</v>
          </cell>
        </row>
        <row r="77">
          <cell r="B77" t="str">
            <v>Product</v>
          </cell>
          <cell r="C77">
            <v>35977</v>
          </cell>
          <cell r="D77">
            <v>36008</v>
          </cell>
          <cell r="E77">
            <v>36039</v>
          </cell>
          <cell r="F77">
            <v>36070</v>
          </cell>
          <cell r="G77">
            <v>36101</v>
          </cell>
          <cell r="H77">
            <v>36132</v>
          </cell>
          <cell r="I77">
            <v>36163</v>
          </cell>
          <cell r="J77">
            <v>36194</v>
          </cell>
          <cell r="K77">
            <v>36225</v>
          </cell>
          <cell r="L77">
            <v>36256</v>
          </cell>
          <cell r="M77">
            <v>36287</v>
          </cell>
          <cell r="N77">
            <v>36318</v>
          </cell>
        </row>
        <row r="79">
          <cell r="B79" t="str">
            <v>XE</v>
          </cell>
          <cell r="C79">
            <v>100556521.73913044</v>
          </cell>
          <cell r="D79">
            <v>100556521.73913044</v>
          </cell>
          <cell r="E79">
            <v>100556521.73913044</v>
          </cell>
          <cell r="F79">
            <v>114921739.13043478</v>
          </cell>
          <cell r="G79">
            <v>79008695.652173921</v>
          </cell>
          <cell r="H79">
            <v>79008695.652173921</v>
          </cell>
          <cell r="I79">
            <v>107739130.43478261</v>
          </cell>
          <cell r="J79">
            <v>86191304.347826093</v>
          </cell>
          <cell r="K79">
            <v>71826086.956521735</v>
          </cell>
          <cell r="L79">
            <v>64643478.26086957</v>
          </cell>
          <cell r="M79">
            <v>71826086.956521735</v>
          </cell>
          <cell r="N79">
            <v>71826086.956521735</v>
          </cell>
          <cell r="O79">
            <v>1048660869.5652176</v>
          </cell>
        </row>
        <row r="80">
          <cell r="B80" t="str">
            <v>XE G</v>
          </cell>
          <cell r="C80">
            <v>0</v>
          </cell>
          <cell r="D80">
            <v>0</v>
          </cell>
          <cell r="E80">
            <v>0</v>
          </cell>
          <cell r="F80">
            <v>0</v>
          </cell>
          <cell r="G80">
            <v>0</v>
          </cell>
          <cell r="H80">
            <v>0</v>
          </cell>
          <cell r="I80">
            <v>0</v>
          </cell>
          <cell r="J80">
            <v>0</v>
          </cell>
          <cell r="K80">
            <v>0</v>
          </cell>
          <cell r="L80">
            <v>0</v>
          </cell>
          <cell r="M80">
            <v>0</v>
          </cell>
          <cell r="N80">
            <v>0</v>
          </cell>
          <cell r="O80">
            <v>0</v>
          </cell>
        </row>
        <row r="81">
          <cell r="B81" t="str">
            <v>GL</v>
          </cell>
          <cell r="C81">
            <v>71686956.52173914</v>
          </cell>
          <cell r="D81">
            <v>71686956.52173914</v>
          </cell>
          <cell r="E81">
            <v>71686956.52173914</v>
          </cell>
          <cell r="F81">
            <v>79652173.913043484</v>
          </cell>
          <cell r="G81">
            <v>55756521.739130437</v>
          </cell>
          <cell r="H81">
            <v>55756521.739130437</v>
          </cell>
          <cell r="I81">
            <v>79652173.913043484</v>
          </cell>
          <cell r="J81">
            <v>63721739.130434781</v>
          </cell>
          <cell r="K81">
            <v>47791304.347826086</v>
          </cell>
          <cell r="L81">
            <v>55756521.739130437</v>
          </cell>
          <cell r="M81">
            <v>55756521.739130437</v>
          </cell>
          <cell r="N81">
            <v>55756521.739130437</v>
          </cell>
          <cell r="O81">
            <v>764660869.56521773</v>
          </cell>
        </row>
        <row r="82">
          <cell r="B82" t="str">
            <v>GLI</v>
          </cell>
          <cell r="C82">
            <v>81293478.260869563</v>
          </cell>
          <cell r="D82">
            <v>90326086.956521735</v>
          </cell>
          <cell r="E82">
            <v>90326086.956521735</v>
          </cell>
          <cell r="F82">
            <v>99358695.652173921</v>
          </cell>
          <cell r="G82">
            <v>81293478.260869563</v>
          </cell>
          <cell r="H82">
            <v>72260869.565217391</v>
          </cell>
          <cell r="I82">
            <v>117423913.04347827</v>
          </cell>
          <cell r="J82">
            <v>90326086.956521735</v>
          </cell>
          <cell r="K82">
            <v>99358695.652173921</v>
          </cell>
          <cell r="L82">
            <v>117423913.04347827</v>
          </cell>
          <cell r="M82">
            <v>117423913.04347827</v>
          </cell>
          <cell r="N82">
            <v>117423913.04347827</v>
          </cell>
          <cell r="O82">
            <v>1174239130.4347827</v>
          </cell>
        </row>
        <row r="83">
          <cell r="B83" t="str">
            <v>XE LTD</v>
          </cell>
          <cell r="C83">
            <v>0</v>
          </cell>
          <cell r="D83">
            <v>0</v>
          </cell>
          <cell r="E83">
            <v>0</v>
          </cell>
          <cell r="F83">
            <v>0</v>
          </cell>
          <cell r="G83">
            <v>0</v>
          </cell>
          <cell r="H83">
            <v>0</v>
          </cell>
          <cell r="I83">
            <v>0</v>
          </cell>
          <cell r="J83">
            <v>0</v>
          </cell>
          <cell r="K83">
            <v>0</v>
          </cell>
          <cell r="L83">
            <v>0</v>
          </cell>
          <cell r="M83">
            <v>0</v>
          </cell>
          <cell r="N83">
            <v>0</v>
          </cell>
          <cell r="O83">
            <v>0</v>
          </cell>
        </row>
        <row r="84">
          <cell r="B84" t="str">
            <v>GLI - A/T</v>
          </cell>
          <cell r="C84">
            <v>78521739.130434781</v>
          </cell>
          <cell r="D84">
            <v>88336956.52173914</v>
          </cell>
          <cell r="E84">
            <v>88336956.52173914</v>
          </cell>
          <cell r="F84">
            <v>88336956.52173914</v>
          </cell>
          <cell r="G84">
            <v>58891304.347826086</v>
          </cell>
          <cell r="H84">
            <v>68706521.739130437</v>
          </cell>
          <cell r="I84">
            <v>107967391.30434783</v>
          </cell>
          <cell r="J84">
            <v>88336956.52173914</v>
          </cell>
          <cell r="K84">
            <v>88336956.52173914</v>
          </cell>
          <cell r="L84">
            <v>107967391.30434783</v>
          </cell>
          <cell r="M84">
            <v>107967391.30434783</v>
          </cell>
          <cell r="N84">
            <v>107967391.30434783</v>
          </cell>
          <cell r="O84">
            <v>1079673913.0434783</v>
          </cell>
        </row>
        <row r="85">
          <cell r="B85" t="str">
            <v>20D SUNROOF</v>
          </cell>
          <cell r="C85">
            <v>0</v>
          </cell>
          <cell r="D85">
            <v>0</v>
          </cell>
          <cell r="E85">
            <v>0</v>
          </cell>
          <cell r="F85">
            <v>0</v>
          </cell>
          <cell r="G85">
            <v>0</v>
          </cell>
          <cell r="H85">
            <v>0</v>
          </cell>
          <cell r="I85">
            <v>0</v>
          </cell>
          <cell r="J85">
            <v>0</v>
          </cell>
          <cell r="K85">
            <v>0</v>
          </cell>
          <cell r="L85">
            <v>0</v>
          </cell>
          <cell r="M85">
            <v>0</v>
          </cell>
          <cell r="N85">
            <v>0</v>
          </cell>
          <cell r="O85">
            <v>0</v>
          </cell>
        </row>
        <row r="86">
          <cell r="B86" t="str">
            <v>2.0 D</v>
          </cell>
          <cell r="C86">
            <v>127304347.82608697</v>
          </cell>
          <cell r="D86">
            <v>144278260.86956522</v>
          </cell>
          <cell r="E86">
            <v>144278260.86956522</v>
          </cell>
          <cell r="F86">
            <v>152765217.39130434</v>
          </cell>
          <cell r="G86">
            <v>110330434.7826087</v>
          </cell>
          <cell r="H86">
            <v>110330434.7826087</v>
          </cell>
          <cell r="I86">
            <v>144278260.86956522</v>
          </cell>
          <cell r="J86">
            <v>101843478.26086956</v>
          </cell>
          <cell r="K86">
            <v>127304347.82608697</v>
          </cell>
          <cell r="L86">
            <v>135791304.34782609</v>
          </cell>
          <cell r="M86">
            <v>127304347.82608697</v>
          </cell>
          <cell r="N86">
            <v>135791304.34782609</v>
          </cell>
          <cell r="O86">
            <v>1561600000</v>
          </cell>
        </row>
        <row r="87">
          <cell r="B87" t="str">
            <v>2.0 D G</v>
          </cell>
          <cell r="C87">
            <v>239739130.43478259</v>
          </cell>
          <cell r="D87">
            <v>259717391.30434781</v>
          </cell>
          <cell r="E87">
            <v>259717391.30434781</v>
          </cell>
          <cell r="F87">
            <v>289684782.60869563</v>
          </cell>
          <cell r="G87">
            <v>199782608.69565219</v>
          </cell>
          <cell r="H87">
            <v>209771739.13043478</v>
          </cell>
          <cell r="I87">
            <v>269706521.73913044</v>
          </cell>
          <cell r="J87">
            <v>199782608.69565219</v>
          </cell>
          <cell r="K87">
            <v>239739130.43478259</v>
          </cell>
          <cell r="L87">
            <v>259717391.30434781</v>
          </cell>
          <cell r="M87">
            <v>249728260.86956522</v>
          </cell>
          <cell r="N87">
            <v>259717391.30434781</v>
          </cell>
          <cell r="O87">
            <v>2936804347.826087</v>
          </cell>
        </row>
        <row r="88">
          <cell r="B88" t="str">
            <v>2.0 D Ltd</v>
          </cell>
          <cell r="C88">
            <v>0</v>
          </cell>
          <cell r="D88">
            <v>0</v>
          </cell>
          <cell r="E88">
            <v>0</v>
          </cell>
          <cell r="F88">
            <v>0</v>
          </cell>
          <cell r="G88">
            <v>0</v>
          </cell>
          <cell r="H88">
            <v>0</v>
          </cell>
          <cell r="I88">
            <v>0</v>
          </cell>
          <cell r="J88">
            <v>0</v>
          </cell>
          <cell r="K88">
            <v>0</v>
          </cell>
          <cell r="L88">
            <v>0</v>
          </cell>
          <cell r="M88">
            <v>0</v>
          </cell>
          <cell r="N88">
            <v>0</v>
          </cell>
          <cell r="O88">
            <v>0</v>
          </cell>
        </row>
        <row r="89">
          <cell r="B89">
            <v>0</v>
          </cell>
          <cell r="C89">
            <v>0</v>
          </cell>
          <cell r="D89">
            <v>0</v>
          </cell>
          <cell r="E89">
            <v>0</v>
          </cell>
          <cell r="F89">
            <v>0</v>
          </cell>
          <cell r="G89">
            <v>0</v>
          </cell>
          <cell r="H89">
            <v>0</v>
          </cell>
          <cell r="I89">
            <v>0</v>
          </cell>
          <cell r="J89">
            <v>0</v>
          </cell>
          <cell r="K89">
            <v>0</v>
          </cell>
          <cell r="L89">
            <v>0</v>
          </cell>
          <cell r="M89">
            <v>0</v>
          </cell>
          <cell r="N89">
            <v>0</v>
          </cell>
          <cell r="O89">
            <v>0</v>
          </cell>
        </row>
        <row r="90">
          <cell r="B90" t="str">
            <v>Hilux  4 X 2 Std</v>
          </cell>
          <cell r="C90">
            <v>34413913.043478265</v>
          </cell>
          <cell r="D90">
            <v>33739130.434782609</v>
          </cell>
          <cell r="E90">
            <v>29690434.782608699</v>
          </cell>
          <cell r="F90">
            <v>37113043.478260875</v>
          </cell>
          <cell r="G90">
            <v>66128695.652173914</v>
          </cell>
          <cell r="H90">
            <v>15520000.000000002</v>
          </cell>
          <cell r="I90">
            <v>67478260.869565219</v>
          </cell>
          <cell r="J90">
            <v>35088695.652173914</v>
          </cell>
          <cell r="K90">
            <v>188939130.43478262</v>
          </cell>
          <cell r="L90">
            <v>80973913.043478265</v>
          </cell>
          <cell r="M90">
            <v>80973913.043478265</v>
          </cell>
          <cell r="N90">
            <v>86372173.913043484</v>
          </cell>
          <cell r="O90">
            <v>756431304.34782612</v>
          </cell>
        </row>
        <row r="91">
          <cell r="B91" t="str">
            <v>Hilux  4 X 2 Dless</v>
          </cell>
          <cell r="C91">
            <v>44520000</v>
          </cell>
          <cell r="D91">
            <v>122591304.34782608</v>
          </cell>
          <cell r="E91">
            <v>146464347.82608694</v>
          </cell>
          <cell r="F91">
            <v>170982608.69565216</v>
          </cell>
          <cell r="G91">
            <v>72264347.826086953</v>
          </cell>
          <cell r="H91">
            <v>134205217.39130434</v>
          </cell>
          <cell r="I91">
            <v>141947826.0869565</v>
          </cell>
          <cell r="J91">
            <v>121300869.56521738</v>
          </cell>
          <cell r="K91">
            <v>0</v>
          </cell>
          <cell r="L91">
            <v>0</v>
          </cell>
          <cell r="M91">
            <v>0</v>
          </cell>
          <cell r="N91">
            <v>0</v>
          </cell>
          <cell r="O91">
            <v>954276521.73913038</v>
          </cell>
        </row>
        <row r="92">
          <cell r="B92" t="str">
            <v>Cuore - CL</v>
          </cell>
          <cell r="C92">
            <v>26773043.478260871</v>
          </cell>
          <cell r="D92">
            <v>26773043.478260871</v>
          </cell>
          <cell r="E92">
            <v>26773043.478260871</v>
          </cell>
          <cell r="F92">
            <v>26773043.478260871</v>
          </cell>
          <cell r="G92">
            <v>26773043.478260871</v>
          </cell>
          <cell r="H92">
            <v>26773043.478260871</v>
          </cell>
          <cell r="I92">
            <v>26773043.478260871</v>
          </cell>
          <cell r="J92">
            <v>26773043.478260871</v>
          </cell>
          <cell r="K92">
            <v>26773043.478260871</v>
          </cell>
          <cell r="L92">
            <v>26773043.478260871</v>
          </cell>
          <cell r="M92">
            <v>26773043.478260871</v>
          </cell>
          <cell r="N92">
            <v>26773043.478260871</v>
          </cell>
          <cell r="O92">
            <v>321276521.73913044</v>
          </cell>
        </row>
        <row r="93">
          <cell r="B93" t="str">
            <v>Cuore - Cl+AC</v>
          </cell>
          <cell r="C93">
            <v>0</v>
          </cell>
          <cell r="D93">
            <v>0</v>
          </cell>
          <cell r="E93">
            <v>0</v>
          </cell>
          <cell r="F93">
            <v>0</v>
          </cell>
          <cell r="G93">
            <v>0</v>
          </cell>
          <cell r="H93">
            <v>0</v>
          </cell>
          <cell r="I93">
            <v>4853478.2608695645</v>
          </cell>
          <cell r="J93">
            <v>4853478.2608695645</v>
          </cell>
          <cell r="K93">
            <v>4853478.2608695645</v>
          </cell>
          <cell r="L93">
            <v>4853478.2608695645</v>
          </cell>
          <cell r="M93">
            <v>4853478.2608695645</v>
          </cell>
          <cell r="N93">
            <v>4853478.2608695645</v>
          </cell>
          <cell r="O93">
            <v>29120869.565217383</v>
          </cell>
        </row>
        <row r="94">
          <cell r="B94" t="str">
            <v>Cuore - CX</v>
          </cell>
          <cell r="C94">
            <v>70760869.565217391</v>
          </cell>
          <cell r="D94">
            <v>70760869.565217391</v>
          </cell>
          <cell r="E94">
            <v>70760869.565217391</v>
          </cell>
          <cell r="F94">
            <v>70760869.565217391</v>
          </cell>
          <cell r="G94">
            <v>70760869.565217391</v>
          </cell>
          <cell r="H94">
            <v>70760869.565217391</v>
          </cell>
          <cell r="I94">
            <v>70760869.565217391</v>
          </cell>
          <cell r="J94">
            <v>70760869.565217391</v>
          </cell>
          <cell r="K94">
            <v>70760869.565217391</v>
          </cell>
          <cell r="L94">
            <v>70760869.565217391</v>
          </cell>
          <cell r="M94">
            <v>70760869.565217391</v>
          </cell>
          <cell r="N94">
            <v>70760869.565217391</v>
          </cell>
          <cell r="O94">
            <v>849130434.78260863</v>
          </cell>
        </row>
        <row r="95">
          <cell r="B95" t="str">
            <v>Cuore - CX Sunroof</v>
          </cell>
          <cell r="C95">
            <v>0</v>
          </cell>
          <cell r="D95">
            <v>0</v>
          </cell>
          <cell r="E95">
            <v>0</v>
          </cell>
          <cell r="F95">
            <v>0</v>
          </cell>
          <cell r="G95">
            <v>0</v>
          </cell>
          <cell r="H95">
            <v>0</v>
          </cell>
          <cell r="I95">
            <v>12706521.739130436</v>
          </cell>
          <cell r="J95">
            <v>12706521.739130436</v>
          </cell>
          <cell r="K95">
            <v>12706521.739130436</v>
          </cell>
          <cell r="L95">
            <v>12706521.739130436</v>
          </cell>
          <cell r="M95">
            <v>12706521.739130436</v>
          </cell>
          <cell r="N95">
            <v>12706521.739130436</v>
          </cell>
          <cell r="O95">
            <v>76239130.434782609</v>
          </cell>
        </row>
        <row r="96">
          <cell r="C96">
            <v>875570000</v>
          </cell>
          <cell r="D96">
            <v>1008766521.7391305</v>
          </cell>
          <cell r="E96">
            <v>1028590869.5652175</v>
          </cell>
          <cell r="F96">
            <v>1130349130.4347825</v>
          </cell>
          <cell r="G96">
            <v>820990000</v>
          </cell>
          <cell r="H96">
            <v>843093913.04347825</v>
          </cell>
          <cell r="I96">
            <v>1151287391.304348</v>
          </cell>
          <cell r="J96">
            <v>901685652.173913</v>
          </cell>
          <cell r="K96">
            <v>978389565.21739137</v>
          </cell>
          <cell r="L96">
            <v>937367826.0869565</v>
          </cell>
          <cell r="M96">
            <v>926074347.826087</v>
          </cell>
          <cell r="N96">
            <v>949948695.652174</v>
          </cell>
          <cell r="O96">
            <v>11552113913.043478</v>
          </cell>
        </row>
        <row r="97">
          <cell r="C97">
            <v>778036086.95652175</v>
          </cell>
        </row>
        <row r="98">
          <cell r="C98">
            <v>778036086.95652175</v>
          </cell>
        </row>
        <row r="99">
          <cell r="C99">
            <v>437785000</v>
          </cell>
          <cell r="D99">
            <v>942168260.86956525</v>
          </cell>
          <cell r="E99">
            <v>1018678695.652174</v>
          </cell>
          <cell r="F99">
            <v>1079470000</v>
          </cell>
          <cell r="G99">
            <v>975669565.21739125</v>
          </cell>
          <cell r="H99">
            <v>832041956.52173913</v>
          </cell>
          <cell r="I99">
            <v>997190652.17391312</v>
          </cell>
          <cell r="J99">
            <v>1026486521.7391305</v>
          </cell>
          <cell r="K99">
            <v>940037608.69565225</v>
          </cell>
          <cell r="L99">
            <v>957878695.652174</v>
          </cell>
          <cell r="M99">
            <v>931721086.95652175</v>
          </cell>
          <cell r="N99">
            <v>938011521.7391305</v>
          </cell>
          <cell r="O99">
            <v>-11552113913.043478</v>
          </cell>
        </row>
        <row r="100">
          <cell r="C100">
            <v>-97533913.043478251</v>
          </cell>
        </row>
        <row r="102">
          <cell r="B102" t="str">
            <v>Per Unit  - Documents cost in Rupees</v>
          </cell>
        </row>
        <row r="104">
          <cell r="B104" t="str">
            <v>Product</v>
          </cell>
          <cell r="C104">
            <v>35977</v>
          </cell>
          <cell r="D104">
            <v>36008</v>
          </cell>
          <cell r="E104">
            <v>36039</v>
          </cell>
          <cell r="F104">
            <v>36070</v>
          </cell>
          <cell r="G104">
            <v>36101</v>
          </cell>
          <cell r="H104">
            <v>36132</v>
          </cell>
          <cell r="I104">
            <v>36163</v>
          </cell>
          <cell r="J104">
            <v>36194</v>
          </cell>
          <cell r="K104">
            <v>36225</v>
          </cell>
          <cell r="L104">
            <v>36256</v>
          </cell>
          <cell r="M104">
            <v>36287</v>
          </cell>
          <cell r="N104">
            <v>36318</v>
          </cell>
        </row>
        <row r="106">
          <cell r="B106" t="str">
            <v>XE</v>
          </cell>
          <cell r="C106">
            <v>189587.33040000001</v>
          </cell>
          <cell r="D106">
            <v>189587.33040000001</v>
          </cell>
          <cell r="E106">
            <v>189587.33040000001</v>
          </cell>
          <cell r="F106">
            <v>186648.19134000002</v>
          </cell>
          <cell r="G106">
            <v>186648.19134000002</v>
          </cell>
          <cell r="H106">
            <v>186648.19134000002</v>
          </cell>
          <cell r="I106">
            <v>186648.19134000002</v>
          </cell>
          <cell r="J106">
            <v>186648.19134000002</v>
          </cell>
          <cell r="K106">
            <v>186648.19134000002</v>
          </cell>
          <cell r="L106">
            <v>186648.19134000002</v>
          </cell>
          <cell r="M106">
            <v>186648.19134000002</v>
          </cell>
          <cell r="N106">
            <v>186648.19134000002</v>
          </cell>
        </row>
        <row r="107">
          <cell r="B107" t="str">
            <v>XE G</v>
          </cell>
          <cell r="C107">
            <v>189587.33040000001</v>
          </cell>
          <cell r="D107">
            <v>189587.33040000001</v>
          </cell>
          <cell r="E107">
            <v>189587.33040000001</v>
          </cell>
          <cell r="F107">
            <v>186648.19134000002</v>
          </cell>
          <cell r="G107">
            <v>186648.19134000002</v>
          </cell>
          <cell r="H107">
            <v>186648.19134000002</v>
          </cell>
          <cell r="I107">
            <v>186648.19134000002</v>
          </cell>
          <cell r="J107">
            <v>186648.19134000002</v>
          </cell>
          <cell r="K107">
            <v>186648.19134000002</v>
          </cell>
          <cell r="L107">
            <v>186648.19134000002</v>
          </cell>
          <cell r="M107">
            <v>186648.19134000002</v>
          </cell>
          <cell r="N107">
            <v>186648.19134000002</v>
          </cell>
        </row>
        <row r="108">
          <cell r="B108" t="str">
            <v>GL</v>
          </cell>
          <cell r="C108">
            <v>228555.72636000006</v>
          </cell>
          <cell r="D108">
            <v>228555.72636000006</v>
          </cell>
          <cell r="E108">
            <v>228555.72636000006</v>
          </cell>
          <cell r="F108">
            <v>225024.45498000004</v>
          </cell>
          <cell r="G108">
            <v>225024.45498000004</v>
          </cell>
          <cell r="H108">
            <v>225024.45498000004</v>
          </cell>
          <cell r="I108">
            <v>225024.45498000004</v>
          </cell>
          <cell r="J108">
            <v>225024.45498000004</v>
          </cell>
          <cell r="K108">
            <v>225024.45498000004</v>
          </cell>
          <cell r="L108">
            <v>225024.45498000004</v>
          </cell>
          <cell r="M108">
            <v>225024.45498000004</v>
          </cell>
          <cell r="N108">
            <v>225024.45498000004</v>
          </cell>
        </row>
        <row r="109">
          <cell r="B109" t="str">
            <v>GLI</v>
          </cell>
          <cell r="C109">
            <v>276261.74862000003</v>
          </cell>
          <cell r="D109">
            <v>276261.74862000003</v>
          </cell>
          <cell r="E109">
            <v>276261.74862000003</v>
          </cell>
          <cell r="F109">
            <v>271981.38786000002</v>
          </cell>
          <cell r="G109">
            <v>271981.38786000002</v>
          </cell>
          <cell r="H109">
            <v>271981.38786000002</v>
          </cell>
          <cell r="I109">
            <v>271981.38786000002</v>
          </cell>
          <cell r="J109">
            <v>271981.38786000002</v>
          </cell>
          <cell r="K109">
            <v>271981.38786000002</v>
          </cell>
          <cell r="L109">
            <v>271981.38786000002</v>
          </cell>
          <cell r="M109">
            <v>271981.38786000002</v>
          </cell>
          <cell r="N109">
            <v>271981.38786000002</v>
          </cell>
        </row>
        <row r="110">
          <cell r="B110" t="str">
            <v>XE LTD</v>
          </cell>
          <cell r="C110">
            <v>276261.74862000003</v>
          </cell>
          <cell r="D110">
            <v>276261.74862000003</v>
          </cell>
          <cell r="E110">
            <v>276261.74862000003</v>
          </cell>
          <cell r="F110">
            <v>271981.38786000002</v>
          </cell>
          <cell r="G110">
            <v>271981.38786000002</v>
          </cell>
          <cell r="H110">
            <v>271981.38786000002</v>
          </cell>
          <cell r="I110">
            <v>271981.38786000002</v>
          </cell>
          <cell r="J110">
            <v>271981.38786000002</v>
          </cell>
          <cell r="K110">
            <v>271981.38786000002</v>
          </cell>
          <cell r="L110">
            <v>271981.38786000002</v>
          </cell>
          <cell r="M110">
            <v>271981.38786000002</v>
          </cell>
          <cell r="N110">
            <v>271981.38786000002</v>
          </cell>
        </row>
        <row r="111">
          <cell r="B111" t="str">
            <v>GLI - A/T</v>
          </cell>
          <cell r="C111">
            <v>320919.44430000003</v>
          </cell>
          <cell r="D111">
            <v>320919.44430000003</v>
          </cell>
          <cell r="E111">
            <v>320919.44430000003</v>
          </cell>
          <cell r="F111">
            <v>320919.44430000003</v>
          </cell>
          <cell r="G111">
            <v>320919.44430000003</v>
          </cell>
          <cell r="H111">
            <v>320919.44430000003</v>
          </cell>
          <cell r="I111">
            <v>320919.44430000003</v>
          </cell>
          <cell r="J111">
            <v>320919.44430000003</v>
          </cell>
          <cell r="K111">
            <v>320919.44430000003</v>
          </cell>
          <cell r="L111">
            <v>320919.44430000003</v>
          </cell>
          <cell r="M111">
            <v>320919.44430000003</v>
          </cell>
          <cell r="N111">
            <v>320919.44430000003</v>
          </cell>
        </row>
        <row r="112">
          <cell r="B112" t="str">
            <v>20D SUNROOF</v>
          </cell>
          <cell r="C112">
            <v>320919.44430000003</v>
          </cell>
          <cell r="D112">
            <v>320919.44430000003</v>
          </cell>
          <cell r="E112">
            <v>320919.44430000003</v>
          </cell>
          <cell r="F112">
            <v>320919.44430000003</v>
          </cell>
          <cell r="G112">
            <v>320919.44430000003</v>
          </cell>
          <cell r="H112">
            <v>320919.44430000003</v>
          </cell>
          <cell r="I112">
            <v>320919.44430000003</v>
          </cell>
          <cell r="J112">
            <v>320919.44430000003</v>
          </cell>
          <cell r="K112">
            <v>320919.44430000003</v>
          </cell>
          <cell r="L112">
            <v>320919.44430000003</v>
          </cell>
          <cell r="M112">
            <v>320919.44430000003</v>
          </cell>
          <cell r="N112">
            <v>320919.44430000003</v>
          </cell>
        </row>
        <row r="113">
          <cell r="B113" t="str">
            <v>2.0 D</v>
          </cell>
          <cell r="C113">
            <v>275632.34556000005</v>
          </cell>
          <cell r="D113">
            <v>275632.34556000005</v>
          </cell>
          <cell r="E113">
            <v>275632.34556000005</v>
          </cell>
          <cell r="F113">
            <v>271367.20806000003</v>
          </cell>
          <cell r="G113">
            <v>271367.20806000003</v>
          </cell>
          <cell r="H113">
            <v>271367.20806000003</v>
          </cell>
          <cell r="I113">
            <v>271367.20806000003</v>
          </cell>
          <cell r="J113">
            <v>271367.20806000003</v>
          </cell>
          <cell r="K113">
            <v>271367.20806000003</v>
          </cell>
          <cell r="L113">
            <v>271367.20806000003</v>
          </cell>
          <cell r="M113">
            <v>271367.20806000003</v>
          </cell>
          <cell r="N113">
            <v>271367.20806000003</v>
          </cell>
        </row>
        <row r="114">
          <cell r="B114" t="str">
            <v>2.0 D G</v>
          </cell>
          <cell r="C114">
            <v>275632.34556000005</v>
          </cell>
          <cell r="D114">
            <v>275632.34556000005</v>
          </cell>
          <cell r="E114">
            <v>275632.34556000005</v>
          </cell>
          <cell r="F114">
            <v>271367.20806000003</v>
          </cell>
          <cell r="G114">
            <v>271367.20806000003</v>
          </cell>
          <cell r="H114">
            <v>271367.20806000003</v>
          </cell>
          <cell r="I114">
            <v>271367.20806000003</v>
          </cell>
          <cell r="J114">
            <v>271367.20806000003</v>
          </cell>
          <cell r="K114">
            <v>271367.20806000003</v>
          </cell>
          <cell r="L114">
            <v>271367.20806000003</v>
          </cell>
          <cell r="M114">
            <v>271367.20806000003</v>
          </cell>
          <cell r="N114">
            <v>271367.20806000003</v>
          </cell>
        </row>
        <row r="115">
          <cell r="B115" t="str">
            <v>2.0 D Ltd</v>
          </cell>
          <cell r="C115">
            <v>275632.34556000005</v>
          </cell>
          <cell r="D115">
            <v>275632.34556000005</v>
          </cell>
          <cell r="E115">
            <v>275632.34556000005</v>
          </cell>
          <cell r="F115">
            <v>271367.20806000003</v>
          </cell>
          <cell r="G115">
            <v>271367.20806000003</v>
          </cell>
          <cell r="H115">
            <v>271367.20806000003</v>
          </cell>
          <cell r="I115">
            <v>271367.20806000003</v>
          </cell>
          <cell r="J115">
            <v>271367.20806000003</v>
          </cell>
          <cell r="K115">
            <v>271367.20806000003</v>
          </cell>
          <cell r="L115">
            <v>271367.20806000003</v>
          </cell>
          <cell r="M115">
            <v>271367.20806000003</v>
          </cell>
          <cell r="N115">
            <v>271367.20806000003</v>
          </cell>
        </row>
        <row r="116">
          <cell r="B116">
            <v>0</v>
          </cell>
          <cell r="C116">
            <v>275632.34556000005</v>
          </cell>
          <cell r="D116">
            <v>275632.34556000005</v>
          </cell>
          <cell r="E116">
            <v>275632.34556000005</v>
          </cell>
          <cell r="F116">
            <v>271367.20806000003</v>
          </cell>
          <cell r="G116">
            <v>271367.20806000003</v>
          </cell>
          <cell r="H116">
            <v>271367.20806000003</v>
          </cell>
          <cell r="I116">
            <v>271367.20806000003</v>
          </cell>
          <cell r="J116">
            <v>271367.20806000003</v>
          </cell>
          <cell r="K116">
            <v>271367.20806000003</v>
          </cell>
          <cell r="L116">
            <v>271367.20806000003</v>
          </cell>
          <cell r="M116">
            <v>271367.20806000003</v>
          </cell>
          <cell r="N116">
            <v>271367.20806000003</v>
          </cell>
        </row>
        <row r="117">
          <cell r="B117" t="str">
            <v>Hilux  4 X 2 Std</v>
          </cell>
          <cell r="C117">
            <v>373139.95056000008</v>
          </cell>
          <cell r="D117">
            <v>373139.95056000008</v>
          </cell>
          <cell r="E117">
            <v>373139.95056000008</v>
          </cell>
          <cell r="F117">
            <v>373139.95056000008</v>
          </cell>
          <cell r="G117">
            <v>373139.95056000008</v>
          </cell>
          <cell r="H117">
            <v>373139.95056000008</v>
          </cell>
          <cell r="I117">
            <v>373139.95056000008</v>
          </cell>
          <cell r="J117">
            <v>373139.95056000008</v>
          </cell>
          <cell r="K117">
            <v>373139.95056000008</v>
          </cell>
          <cell r="L117">
            <v>373139.95056000008</v>
          </cell>
          <cell r="M117">
            <v>373139.95056000008</v>
          </cell>
          <cell r="N117">
            <v>373139.95056000008</v>
          </cell>
        </row>
        <row r="118">
          <cell r="B118" t="str">
            <v>Hilux  4 X 2 Dless</v>
          </cell>
          <cell r="C118">
            <v>371846.25088000007</v>
          </cell>
          <cell r="D118">
            <v>371846.25088000007</v>
          </cell>
          <cell r="E118">
            <v>371846.25088000007</v>
          </cell>
          <cell r="F118">
            <v>371846.25088000007</v>
          </cell>
          <cell r="G118">
            <v>371846.25088000007</v>
          </cell>
          <cell r="H118">
            <v>371846.25088000007</v>
          </cell>
          <cell r="I118">
            <v>371846.25088000007</v>
          </cell>
          <cell r="J118">
            <v>371846.25088000007</v>
          </cell>
          <cell r="K118">
            <v>371846.25088000007</v>
          </cell>
          <cell r="L118">
            <v>371846.25088000007</v>
          </cell>
          <cell r="M118">
            <v>371846.25088000007</v>
          </cell>
          <cell r="N118">
            <v>371846.25088000007</v>
          </cell>
        </row>
        <row r="119">
          <cell r="B119" t="str">
            <v>Cuore - CL</v>
          </cell>
          <cell r="C119">
            <v>134495.40234</v>
          </cell>
          <cell r="D119">
            <v>134495.40234</v>
          </cell>
          <cell r="E119">
            <v>134495.40234</v>
          </cell>
          <cell r="F119">
            <v>134495.40234</v>
          </cell>
          <cell r="G119">
            <v>134495.40234</v>
          </cell>
          <cell r="H119">
            <v>134495.40234</v>
          </cell>
          <cell r="I119">
            <v>134495.40234</v>
          </cell>
          <cell r="J119">
            <v>134495.40234</v>
          </cell>
          <cell r="K119">
            <v>134495.40234</v>
          </cell>
          <cell r="L119">
            <v>134495.40234</v>
          </cell>
          <cell r="M119">
            <v>134495.40234</v>
          </cell>
          <cell r="N119">
            <v>134495.40234</v>
          </cell>
        </row>
        <row r="120">
          <cell r="B120" t="str">
            <v>Cuore - Cl+AC</v>
          </cell>
          <cell r="C120">
            <v>134495.40234</v>
          </cell>
          <cell r="D120">
            <v>134495.40234</v>
          </cell>
          <cell r="E120">
            <v>134495.40234</v>
          </cell>
          <cell r="F120">
            <v>134495.40234</v>
          </cell>
          <cell r="G120">
            <v>134495.40234</v>
          </cell>
          <cell r="H120">
            <v>134495.40234</v>
          </cell>
          <cell r="I120">
            <v>134495.40234</v>
          </cell>
          <cell r="J120">
            <v>134495.40234</v>
          </cell>
          <cell r="K120">
            <v>134495.40234</v>
          </cell>
          <cell r="L120">
            <v>134495.40234</v>
          </cell>
          <cell r="M120">
            <v>134495.40234</v>
          </cell>
          <cell r="N120">
            <v>134495.40234</v>
          </cell>
        </row>
        <row r="121">
          <cell r="B121" t="str">
            <v>Cuore - CX</v>
          </cell>
          <cell r="C121">
            <v>134495.40234</v>
          </cell>
          <cell r="D121">
            <v>134495.40234</v>
          </cell>
          <cell r="E121">
            <v>134495.40234</v>
          </cell>
          <cell r="F121">
            <v>134495.40234</v>
          </cell>
          <cell r="G121">
            <v>134495.40234</v>
          </cell>
          <cell r="H121">
            <v>134495.40234</v>
          </cell>
          <cell r="I121">
            <v>134495.40234</v>
          </cell>
          <cell r="J121">
            <v>134495.40234</v>
          </cell>
          <cell r="K121">
            <v>134495.40234</v>
          </cell>
          <cell r="L121">
            <v>134495.40234</v>
          </cell>
          <cell r="M121">
            <v>134495.40234</v>
          </cell>
          <cell r="N121">
            <v>134495.40234</v>
          </cell>
        </row>
        <row r="122">
          <cell r="B122" t="str">
            <v>Cuore - CX Sunroof</v>
          </cell>
          <cell r="C122">
            <v>134495.40234</v>
          </cell>
          <cell r="D122">
            <v>134495.40234</v>
          </cell>
          <cell r="E122">
            <v>134495.40234</v>
          </cell>
          <cell r="F122">
            <v>134495.40234</v>
          </cell>
          <cell r="G122">
            <v>134495.40234</v>
          </cell>
          <cell r="H122">
            <v>134495.40234</v>
          </cell>
          <cell r="I122">
            <v>134495.40234</v>
          </cell>
          <cell r="J122">
            <v>134495.40234</v>
          </cell>
          <cell r="K122">
            <v>134495.40234</v>
          </cell>
          <cell r="L122">
            <v>134495.40234</v>
          </cell>
          <cell r="M122">
            <v>134495.40234</v>
          </cell>
          <cell r="N122">
            <v>134495.40234</v>
          </cell>
        </row>
        <row r="124">
          <cell r="B124" t="str">
            <v>Per Unit  - Govt Levies in Rupees</v>
          </cell>
        </row>
        <row r="126">
          <cell r="B126" t="str">
            <v>Product</v>
          </cell>
          <cell r="C126">
            <v>35977</v>
          </cell>
          <cell r="D126">
            <v>36008</v>
          </cell>
          <cell r="E126">
            <v>36039</v>
          </cell>
          <cell r="F126">
            <v>36070</v>
          </cell>
          <cell r="G126">
            <v>36101</v>
          </cell>
          <cell r="H126">
            <v>36132</v>
          </cell>
          <cell r="I126">
            <v>36163</v>
          </cell>
          <cell r="J126">
            <v>36194</v>
          </cell>
          <cell r="K126">
            <v>36225</v>
          </cell>
          <cell r="L126">
            <v>36256</v>
          </cell>
          <cell r="M126">
            <v>36287</v>
          </cell>
          <cell r="N126">
            <v>36318</v>
          </cell>
        </row>
        <row r="128">
          <cell r="B128" t="str">
            <v>XE</v>
          </cell>
          <cell r="C128">
            <v>71559.158247292275</v>
          </cell>
          <cell r="D128">
            <v>71559.158247292275</v>
          </cell>
          <cell r="E128">
            <v>71559.158247292275</v>
          </cell>
          <cell r="F128">
            <v>70457.540606837661</v>
          </cell>
          <cell r="G128">
            <v>70457.540606837661</v>
          </cell>
          <cell r="H128">
            <v>70457.540606837661</v>
          </cell>
          <cell r="I128">
            <v>70457.540606837661</v>
          </cell>
          <cell r="J128">
            <v>70457.540606837661</v>
          </cell>
          <cell r="K128">
            <v>70457.540606837661</v>
          </cell>
          <cell r="L128">
            <v>70457.540606837661</v>
          </cell>
          <cell r="M128">
            <v>70457.540606837661</v>
          </cell>
          <cell r="N128">
            <v>70457.540606837661</v>
          </cell>
          <cell r="O128">
            <v>0</v>
          </cell>
        </row>
        <row r="129">
          <cell r="B129" t="str">
            <v>XE G</v>
          </cell>
          <cell r="C129">
            <v>71559.158247292275</v>
          </cell>
          <cell r="D129">
            <v>71559.158247292275</v>
          </cell>
          <cell r="E129">
            <v>71559.158247292275</v>
          </cell>
          <cell r="F129">
            <v>70457.540606837661</v>
          </cell>
          <cell r="G129">
            <v>70457.540606837661</v>
          </cell>
          <cell r="H129">
            <v>70457.540606837661</v>
          </cell>
          <cell r="I129">
            <v>70457.540606837661</v>
          </cell>
          <cell r="J129">
            <v>70457.540606837661</v>
          </cell>
          <cell r="K129">
            <v>70457.540606837661</v>
          </cell>
          <cell r="L129">
            <v>70457.540606837661</v>
          </cell>
          <cell r="M129">
            <v>70457.540606837661</v>
          </cell>
          <cell r="N129">
            <v>70457.540606837661</v>
          </cell>
          <cell r="O129">
            <v>0</v>
          </cell>
        </row>
        <row r="130">
          <cell r="B130" t="str">
            <v>GL</v>
          </cell>
          <cell r="C130">
            <v>86164.888542257118</v>
          </cell>
          <cell r="D130">
            <v>86164.888542257118</v>
          </cell>
          <cell r="E130">
            <v>86164.888542257118</v>
          </cell>
          <cell r="F130">
            <v>84841.334002636053</v>
          </cell>
          <cell r="G130">
            <v>84841.334002636053</v>
          </cell>
          <cell r="H130">
            <v>84841.334002636053</v>
          </cell>
          <cell r="I130">
            <v>84841.334002636053</v>
          </cell>
          <cell r="J130">
            <v>84841.334002636053</v>
          </cell>
          <cell r="K130">
            <v>84841.334002636053</v>
          </cell>
          <cell r="L130">
            <v>84841.334002636053</v>
          </cell>
          <cell r="M130">
            <v>84841.334002636053</v>
          </cell>
          <cell r="N130">
            <v>84841.334002636053</v>
          </cell>
          <cell r="O130" t="e">
            <v>#REF!</v>
          </cell>
        </row>
        <row r="131">
          <cell r="B131" t="str">
            <v>GLI</v>
          </cell>
          <cell r="C131">
            <v>104045.56536791798</v>
          </cell>
          <cell r="D131">
            <v>104045.56536791798</v>
          </cell>
          <cell r="E131">
            <v>104045.56536791798</v>
          </cell>
          <cell r="F131">
            <v>102441.24491064579</v>
          </cell>
          <cell r="G131">
            <v>102441.24491064579</v>
          </cell>
          <cell r="H131">
            <v>102441.24491064579</v>
          </cell>
          <cell r="I131">
            <v>102441.24491064579</v>
          </cell>
          <cell r="J131">
            <v>102441.24491064579</v>
          </cell>
          <cell r="K131">
            <v>102441.24491064579</v>
          </cell>
          <cell r="L131">
            <v>102441.24491064579</v>
          </cell>
          <cell r="M131">
            <v>102441.24491064579</v>
          </cell>
          <cell r="N131">
            <v>102441.24491064579</v>
          </cell>
          <cell r="O131">
            <v>0</v>
          </cell>
        </row>
        <row r="132">
          <cell r="B132" t="str">
            <v>XE LTD</v>
          </cell>
          <cell r="C132">
            <v>104045.56536791798</v>
          </cell>
          <cell r="D132">
            <v>104045.56536791798</v>
          </cell>
          <cell r="E132">
            <v>104045.56536791798</v>
          </cell>
          <cell r="F132">
            <v>102441.24491064579</v>
          </cell>
          <cell r="G132">
            <v>102441.24491064579</v>
          </cell>
          <cell r="H132">
            <v>102441.24491064579</v>
          </cell>
          <cell r="I132">
            <v>102441.24491064579</v>
          </cell>
          <cell r="J132">
            <v>102441.24491064579</v>
          </cell>
          <cell r="K132">
            <v>102441.24491064579</v>
          </cell>
          <cell r="L132">
            <v>102441.24491064579</v>
          </cell>
          <cell r="M132">
            <v>102441.24491064579</v>
          </cell>
          <cell r="N132">
            <v>102441.24491064579</v>
          </cell>
          <cell r="O132">
            <v>0</v>
          </cell>
        </row>
        <row r="133">
          <cell r="B133" t="str">
            <v>GLI - A/T</v>
          </cell>
          <cell r="C133">
            <v>120783.70001852614</v>
          </cell>
          <cell r="D133">
            <v>120783.70001852614</v>
          </cell>
          <cell r="E133">
            <v>120783.70001852614</v>
          </cell>
          <cell r="F133">
            <v>120783.70001852614</v>
          </cell>
          <cell r="G133">
            <v>120783.70001852614</v>
          </cell>
          <cell r="H133">
            <v>120783.70001852614</v>
          </cell>
          <cell r="I133">
            <v>120783.70001852614</v>
          </cell>
          <cell r="J133">
            <v>120783.70001852614</v>
          </cell>
          <cell r="K133">
            <v>120783.70001852614</v>
          </cell>
          <cell r="L133">
            <v>120783.70001852614</v>
          </cell>
          <cell r="M133">
            <v>120783.70001852614</v>
          </cell>
          <cell r="N133">
            <v>120783.70001852614</v>
          </cell>
          <cell r="O133">
            <v>0</v>
          </cell>
        </row>
        <row r="134">
          <cell r="B134" t="str">
            <v>20D SUNROOF</v>
          </cell>
          <cell r="C134">
            <v>120783.70001852614</v>
          </cell>
          <cell r="D134">
            <v>120783.70001852614</v>
          </cell>
          <cell r="E134">
            <v>120783.70001852614</v>
          </cell>
          <cell r="F134">
            <v>120783.70001852614</v>
          </cell>
          <cell r="G134">
            <v>120783.70001852614</v>
          </cell>
          <cell r="H134">
            <v>120783.70001852614</v>
          </cell>
          <cell r="I134">
            <v>120783.70001852614</v>
          </cell>
          <cell r="J134">
            <v>120783.70001852614</v>
          </cell>
          <cell r="K134">
            <v>120783.70001852614</v>
          </cell>
          <cell r="L134">
            <v>120783.70001852614</v>
          </cell>
          <cell r="M134">
            <v>120783.70001852614</v>
          </cell>
          <cell r="N134">
            <v>120783.70001852614</v>
          </cell>
          <cell r="O134">
            <v>0</v>
          </cell>
        </row>
        <row r="135">
          <cell r="B135" t="str">
            <v>2.0 D</v>
          </cell>
          <cell r="C135">
            <v>103809.65903626854</v>
          </cell>
          <cell r="D135">
            <v>103809.65903626854</v>
          </cell>
          <cell r="E135">
            <v>103809.65903626854</v>
          </cell>
          <cell r="F135">
            <v>102211.04440353165</v>
          </cell>
          <cell r="G135">
            <v>102211.04440353165</v>
          </cell>
          <cell r="H135">
            <v>102211.04440353165</v>
          </cell>
          <cell r="I135">
            <v>102211.04440353165</v>
          </cell>
          <cell r="J135">
            <v>102211.04440353165</v>
          </cell>
          <cell r="K135">
            <v>102211.04440353165</v>
          </cell>
          <cell r="L135">
            <v>102211.04440353165</v>
          </cell>
          <cell r="M135">
            <v>102211.04440353165</v>
          </cell>
          <cell r="N135">
            <v>102211.04440353165</v>
          </cell>
          <cell r="O135">
            <v>0</v>
          </cell>
        </row>
        <row r="136">
          <cell r="B136" t="str">
            <v>2.0 D G</v>
          </cell>
          <cell r="C136">
            <v>103809.65903626854</v>
          </cell>
          <cell r="D136">
            <v>103809.65903626854</v>
          </cell>
          <cell r="E136">
            <v>103809.65903626854</v>
          </cell>
          <cell r="F136">
            <v>102211.04440353165</v>
          </cell>
          <cell r="G136">
            <v>102211.04440353165</v>
          </cell>
          <cell r="H136">
            <v>102211.04440353165</v>
          </cell>
          <cell r="I136">
            <v>102211.04440353165</v>
          </cell>
          <cell r="J136">
            <v>102211.04440353165</v>
          </cell>
          <cell r="K136">
            <v>102211.04440353165</v>
          </cell>
          <cell r="L136">
            <v>102211.04440353165</v>
          </cell>
          <cell r="M136">
            <v>102211.04440353165</v>
          </cell>
          <cell r="N136">
            <v>102211.04440353165</v>
          </cell>
          <cell r="O136">
            <v>0</v>
          </cell>
        </row>
        <row r="137">
          <cell r="B137" t="str">
            <v>2.0 D Ltd</v>
          </cell>
          <cell r="C137">
            <v>103809.65903626854</v>
          </cell>
          <cell r="D137">
            <v>103809.65903626854</v>
          </cell>
          <cell r="E137">
            <v>103809.65903626854</v>
          </cell>
          <cell r="F137">
            <v>102211.04440353165</v>
          </cell>
          <cell r="G137">
            <v>102211.04440353165</v>
          </cell>
          <cell r="H137">
            <v>102211.04440353165</v>
          </cell>
          <cell r="I137">
            <v>102211.04440353165</v>
          </cell>
          <cell r="J137">
            <v>102211.04440353165</v>
          </cell>
          <cell r="K137">
            <v>102211.04440353165</v>
          </cell>
          <cell r="L137">
            <v>102211.04440353165</v>
          </cell>
          <cell r="M137">
            <v>102211.04440353165</v>
          </cell>
          <cell r="N137">
            <v>102211.04440353165</v>
          </cell>
          <cell r="O137">
            <v>0</v>
          </cell>
        </row>
        <row r="138">
          <cell r="B138">
            <v>0</v>
          </cell>
          <cell r="C138">
            <v>103809.65903626854</v>
          </cell>
          <cell r="D138">
            <v>103809.65903626854</v>
          </cell>
          <cell r="E138">
            <v>103809.65903626854</v>
          </cell>
          <cell r="F138">
            <v>102211.04440353165</v>
          </cell>
          <cell r="G138">
            <v>102211.04440353165</v>
          </cell>
          <cell r="H138">
            <v>102211.04440353165</v>
          </cell>
          <cell r="I138">
            <v>102211.04440353165</v>
          </cell>
          <cell r="J138">
            <v>102211.04440353165</v>
          </cell>
          <cell r="K138">
            <v>102211.04440353165</v>
          </cell>
          <cell r="L138">
            <v>102211.04440353165</v>
          </cell>
          <cell r="M138">
            <v>102211.04440353165</v>
          </cell>
          <cell r="N138">
            <v>102211.04440353165</v>
          </cell>
          <cell r="O138">
            <v>0</v>
          </cell>
        </row>
        <row r="139">
          <cell r="B139" t="str">
            <v>Hilux  4 X 2 Std</v>
          </cell>
          <cell r="C139">
            <v>83409.564184176721</v>
          </cell>
          <cell r="D139">
            <v>83409.564184176721</v>
          </cell>
          <cell r="E139">
            <v>83409.564184176721</v>
          </cell>
          <cell r="F139">
            <v>83409.564184176721</v>
          </cell>
          <cell r="G139">
            <v>83409.564184176721</v>
          </cell>
          <cell r="H139">
            <v>83409.564184176721</v>
          </cell>
          <cell r="I139">
            <v>83409.564184176721</v>
          </cell>
          <cell r="J139">
            <v>83409.564184176721</v>
          </cell>
          <cell r="K139">
            <v>83409.564184176721</v>
          </cell>
          <cell r="L139">
            <v>83409.564184176721</v>
          </cell>
          <cell r="M139">
            <v>83409.564184176721</v>
          </cell>
          <cell r="N139">
            <v>83409.564184176721</v>
          </cell>
          <cell r="O139">
            <v>0</v>
          </cell>
        </row>
        <row r="140">
          <cell r="B140" t="str">
            <v>Hilux  4 X 2 Dless</v>
          </cell>
          <cell r="C140">
            <v>83409.564184176721</v>
          </cell>
          <cell r="D140">
            <v>83409.564184176721</v>
          </cell>
          <cell r="E140">
            <v>83409.564184176721</v>
          </cell>
          <cell r="F140">
            <v>83409.564184176721</v>
          </cell>
          <cell r="G140">
            <v>83409.564184176721</v>
          </cell>
          <cell r="H140">
            <v>83409.564184176721</v>
          </cell>
          <cell r="I140">
            <v>83409.564184176721</v>
          </cell>
          <cell r="J140">
            <v>83409.564184176721</v>
          </cell>
          <cell r="K140">
            <v>83409.564184176721</v>
          </cell>
          <cell r="L140">
            <v>83409.564184176721</v>
          </cell>
          <cell r="M140">
            <v>83409.564184176721</v>
          </cell>
          <cell r="N140">
            <v>83409.564184176721</v>
          </cell>
          <cell r="O140">
            <v>0</v>
          </cell>
        </row>
        <row r="141">
          <cell r="B141" t="str">
            <v>Cuore - CL</v>
          </cell>
          <cell r="C141">
            <v>50910.172759156616</v>
          </cell>
          <cell r="D141">
            <v>50910.172759156616</v>
          </cell>
          <cell r="E141">
            <v>50910.172759156616</v>
          </cell>
          <cell r="F141">
            <v>50910.172759156616</v>
          </cell>
          <cell r="G141">
            <v>50910.172759156616</v>
          </cell>
          <cell r="H141">
            <v>50910.172759156616</v>
          </cell>
          <cell r="I141">
            <v>50910.172759156616</v>
          </cell>
          <cell r="J141">
            <v>50910.172759156616</v>
          </cell>
          <cell r="K141">
            <v>50910.172759156616</v>
          </cell>
          <cell r="L141">
            <v>50910.172759156616</v>
          </cell>
          <cell r="M141">
            <v>50910.172759156616</v>
          </cell>
          <cell r="N141">
            <v>50910.172759156616</v>
          </cell>
          <cell r="O141">
            <v>0</v>
          </cell>
        </row>
        <row r="142">
          <cell r="B142" t="str">
            <v>Cuore - Cl+AC</v>
          </cell>
          <cell r="C142">
            <v>50910.172759156616</v>
          </cell>
          <cell r="D142">
            <v>50910.172759156616</v>
          </cell>
          <cell r="E142">
            <v>50910.172759156616</v>
          </cell>
          <cell r="F142">
            <v>50910.172759156616</v>
          </cell>
          <cell r="G142">
            <v>50910.172759156616</v>
          </cell>
          <cell r="H142">
            <v>50910.172759156616</v>
          </cell>
          <cell r="I142">
            <v>50910.172759156616</v>
          </cell>
          <cell r="J142">
            <v>50910.172759156616</v>
          </cell>
          <cell r="K142">
            <v>50910.172759156616</v>
          </cell>
          <cell r="L142">
            <v>50910.172759156616</v>
          </cell>
          <cell r="M142">
            <v>50910.172759156616</v>
          </cell>
          <cell r="N142">
            <v>50910.172759156616</v>
          </cell>
          <cell r="O142">
            <v>0</v>
          </cell>
        </row>
        <row r="143">
          <cell r="B143" t="str">
            <v>Cuore - CX</v>
          </cell>
          <cell r="C143">
            <v>50910.172759156616</v>
          </cell>
          <cell r="D143">
            <v>50910.172759156616</v>
          </cell>
          <cell r="E143">
            <v>50910.172759156616</v>
          </cell>
          <cell r="F143">
            <v>50910.172759156616</v>
          </cell>
          <cell r="G143">
            <v>50910.172759156616</v>
          </cell>
          <cell r="H143">
            <v>50910.172759156616</v>
          </cell>
          <cell r="I143">
            <v>50910.172759156616</v>
          </cell>
          <cell r="J143">
            <v>50910.172759156616</v>
          </cell>
          <cell r="K143">
            <v>50910.172759156616</v>
          </cell>
          <cell r="L143">
            <v>50910.172759156616</v>
          </cell>
          <cell r="M143">
            <v>50910.172759156616</v>
          </cell>
          <cell r="N143">
            <v>50910.172759156616</v>
          </cell>
          <cell r="O143">
            <v>0</v>
          </cell>
        </row>
        <row r="144">
          <cell r="B144" t="str">
            <v>Cuore - CX Sunroof</v>
          </cell>
          <cell r="C144">
            <v>50910.172759156616</v>
          </cell>
          <cell r="D144">
            <v>50910.172759156616</v>
          </cell>
          <cell r="E144">
            <v>50910.172759156616</v>
          </cell>
          <cell r="F144">
            <v>50910.172759156616</v>
          </cell>
          <cell r="G144">
            <v>50910.172759156616</v>
          </cell>
          <cell r="H144">
            <v>50910.172759156616</v>
          </cell>
          <cell r="I144">
            <v>50910.172759156616</v>
          </cell>
          <cell r="J144">
            <v>50910.172759156616</v>
          </cell>
          <cell r="K144">
            <v>50910.172759156616</v>
          </cell>
          <cell r="L144">
            <v>50910.172759156616</v>
          </cell>
          <cell r="M144">
            <v>50910.172759156616</v>
          </cell>
          <cell r="N144">
            <v>50910.172759156616</v>
          </cell>
        </row>
        <row r="147">
          <cell r="B147" t="str">
            <v>PER UNIT - CKD &amp; DUTY COST</v>
          </cell>
        </row>
        <row r="148">
          <cell r="B148" t="str">
            <v>Product</v>
          </cell>
          <cell r="C148">
            <v>35977</v>
          </cell>
          <cell r="D148">
            <v>36008</v>
          </cell>
          <cell r="E148">
            <v>36039</v>
          </cell>
          <cell r="F148">
            <v>36070</v>
          </cell>
          <cell r="G148">
            <v>36101</v>
          </cell>
          <cell r="H148">
            <v>36132</v>
          </cell>
          <cell r="I148">
            <v>36163</v>
          </cell>
          <cell r="J148">
            <v>36194</v>
          </cell>
          <cell r="K148">
            <v>36225</v>
          </cell>
          <cell r="L148">
            <v>36256</v>
          </cell>
          <cell r="M148">
            <v>36287</v>
          </cell>
          <cell r="N148">
            <v>36318</v>
          </cell>
        </row>
        <row r="150">
          <cell r="B150" t="str">
            <v>XE</v>
          </cell>
          <cell r="C150">
            <v>261146.48864729228</v>
          </cell>
          <cell r="D150">
            <v>261146.48864729228</v>
          </cell>
          <cell r="E150">
            <v>261146.48864729228</v>
          </cell>
          <cell r="F150">
            <v>257105.73194683768</v>
          </cell>
          <cell r="G150">
            <v>257105.73194683768</v>
          </cell>
          <cell r="H150">
            <v>257105.73194683768</v>
          </cell>
          <cell r="I150">
            <v>257105.73194683768</v>
          </cell>
          <cell r="J150">
            <v>257105.73194683768</v>
          </cell>
          <cell r="K150">
            <v>257105.73194683768</v>
          </cell>
          <cell r="L150">
            <v>257105.73194683768</v>
          </cell>
          <cell r="M150">
            <v>257105.73194683768</v>
          </cell>
          <cell r="N150">
            <v>257105.73194683768</v>
          </cell>
        </row>
        <row r="151">
          <cell r="B151" t="str">
            <v>XE G</v>
          </cell>
          <cell r="C151">
            <v>261146.48864729228</v>
          </cell>
          <cell r="D151">
            <v>261146.48864729228</v>
          </cell>
          <cell r="E151">
            <v>261146.48864729228</v>
          </cell>
          <cell r="F151">
            <v>257105.73194683768</v>
          </cell>
          <cell r="G151">
            <v>257105.73194683768</v>
          </cell>
          <cell r="H151">
            <v>257105.73194683768</v>
          </cell>
          <cell r="I151">
            <v>257105.73194683768</v>
          </cell>
          <cell r="J151">
            <v>257105.73194683768</v>
          </cell>
          <cell r="K151">
            <v>257105.73194683768</v>
          </cell>
          <cell r="L151">
            <v>257105.73194683768</v>
          </cell>
          <cell r="M151">
            <v>257105.73194683768</v>
          </cell>
          <cell r="N151">
            <v>257105.73194683768</v>
          </cell>
        </row>
        <row r="152">
          <cell r="B152" t="str">
            <v>GL</v>
          </cell>
          <cell r="C152">
            <v>314720.61490225716</v>
          </cell>
          <cell r="D152">
            <v>314720.61490225716</v>
          </cell>
          <cell r="E152">
            <v>314720.61490225716</v>
          </cell>
          <cell r="F152">
            <v>309865.78898263606</v>
          </cell>
          <cell r="G152">
            <v>309865.78898263606</v>
          </cell>
          <cell r="H152">
            <v>309865.78898263606</v>
          </cell>
          <cell r="I152">
            <v>309865.78898263606</v>
          </cell>
          <cell r="J152">
            <v>309865.78898263606</v>
          </cell>
          <cell r="K152">
            <v>309865.78898263606</v>
          </cell>
          <cell r="L152">
            <v>309865.78898263606</v>
          </cell>
          <cell r="M152">
            <v>309865.78898263606</v>
          </cell>
          <cell r="N152">
            <v>309865.78898263606</v>
          </cell>
        </row>
        <row r="153">
          <cell r="B153" t="str">
            <v>GLI</v>
          </cell>
          <cell r="C153">
            <v>380307.31398791802</v>
          </cell>
          <cell r="D153">
            <v>380307.31398791802</v>
          </cell>
          <cell r="E153">
            <v>380307.31398791802</v>
          </cell>
          <cell r="F153">
            <v>374422.63277064578</v>
          </cell>
          <cell r="G153">
            <v>374422.63277064578</v>
          </cell>
          <cell r="H153">
            <v>374422.63277064578</v>
          </cell>
          <cell r="I153">
            <v>374422.63277064578</v>
          </cell>
          <cell r="J153">
            <v>374422.63277064578</v>
          </cell>
          <cell r="K153">
            <v>374422.63277064578</v>
          </cell>
          <cell r="L153">
            <v>374422.63277064578</v>
          </cell>
          <cell r="M153">
            <v>374422.63277064578</v>
          </cell>
          <cell r="N153">
            <v>374422.63277064578</v>
          </cell>
        </row>
        <row r="154">
          <cell r="B154" t="str">
            <v>XE LTD</v>
          </cell>
          <cell r="C154">
            <v>380307.31398791802</v>
          </cell>
          <cell r="D154">
            <v>380307.31398791802</v>
          </cell>
          <cell r="E154">
            <v>380307.31398791802</v>
          </cell>
          <cell r="F154">
            <v>374422.63277064578</v>
          </cell>
          <cell r="G154">
            <v>374422.63277064578</v>
          </cell>
          <cell r="H154">
            <v>374422.63277064578</v>
          </cell>
          <cell r="I154">
            <v>374422.63277064578</v>
          </cell>
          <cell r="J154">
            <v>374422.63277064578</v>
          </cell>
          <cell r="K154">
            <v>374422.63277064578</v>
          </cell>
          <cell r="L154">
            <v>374422.63277064578</v>
          </cell>
          <cell r="M154">
            <v>374422.63277064578</v>
          </cell>
          <cell r="N154">
            <v>374422.63277064578</v>
          </cell>
        </row>
        <row r="155">
          <cell r="B155" t="str">
            <v>GLI - A/T</v>
          </cell>
          <cell r="C155">
            <v>441703.14431852615</v>
          </cell>
          <cell r="D155">
            <v>441703.14431852615</v>
          </cell>
          <cell r="E155">
            <v>441703.14431852615</v>
          </cell>
          <cell r="F155">
            <v>441703.14431852615</v>
          </cell>
          <cell r="G155">
            <v>441703.14431852615</v>
          </cell>
          <cell r="H155">
            <v>441703.14431852615</v>
          </cell>
          <cell r="I155">
            <v>441703.14431852615</v>
          </cell>
          <cell r="J155">
            <v>441703.14431852615</v>
          </cell>
          <cell r="K155">
            <v>441703.14431852615</v>
          </cell>
          <cell r="L155">
            <v>441703.14431852615</v>
          </cell>
          <cell r="M155">
            <v>441703.14431852615</v>
          </cell>
          <cell r="N155">
            <v>441703.14431852615</v>
          </cell>
        </row>
        <row r="156">
          <cell r="B156" t="str">
            <v>20D SUNROOF</v>
          </cell>
          <cell r="C156">
            <v>441703.14431852615</v>
          </cell>
          <cell r="D156">
            <v>441703.14431852615</v>
          </cell>
          <cell r="E156">
            <v>441703.14431852615</v>
          </cell>
          <cell r="F156">
            <v>441703.14431852615</v>
          </cell>
          <cell r="G156">
            <v>441703.14431852615</v>
          </cell>
          <cell r="H156">
            <v>441703.14431852615</v>
          </cell>
          <cell r="I156">
            <v>441703.14431852615</v>
          </cell>
          <cell r="J156">
            <v>441703.14431852615</v>
          </cell>
          <cell r="K156">
            <v>441703.14431852615</v>
          </cell>
          <cell r="L156">
            <v>441703.14431852615</v>
          </cell>
          <cell r="M156">
            <v>441703.14431852615</v>
          </cell>
          <cell r="N156">
            <v>441703.14431852615</v>
          </cell>
        </row>
        <row r="157">
          <cell r="B157" t="str">
            <v>2.0 D</v>
          </cell>
          <cell r="C157">
            <v>379442.00459626858</v>
          </cell>
          <cell r="D157">
            <v>379442.00459626858</v>
          </cell>
          <cell r="E157">
            <v>379442.00459626858</v>
          </cell>
          <cell r="F157">
            <v>373578.25246353168</v>
          </cell>
          <cell r="G157">
            <v>373578.25246353168</v>
          </cell>
          <cell r="H157">
            <v>373578.25246353168</v>
          </cell>
          <cell r="I157">
            <v>373578.25246353168</v>
          </cell>
          <cell r="J157">
            <v>373578.25246353168</v>
          </cell>
          <cell r="K157">
            <v>373578.25246353168</v>
          </cell>
          <cell r="L157">
            <v>373578.25246353168</v>
          </cell>
          <cell r="M157">
            <v>373578.25246353168</v>
          </cell>
          <cell r="N157">
            <v>373578.25246353168</v>
          </cell>
        </row>
        <row r="158">
          <cell r="B158" t="str">
            <v>2.0 D G</v>
          </cell>
          <cell r="C158">
            <v>379442.00459626858</v>
          </cell>
          <cell r="D158">
            <v>379442.00459626858</v>
          </cell>
          <cell r="E158">
            <v>379442.00459626858</v>
          </cell>
          <cell r="F158">
            <v>373578.25246353168</v>
          </cell>
          <cell r="G158">
            <v>373578.25246353168</v>
          </cell>
          <cell r="H158">
            <v>373578.25246353168</v>
          </cell>
          <cell r="I158">
            <v>373578.25246353168</v>
          </cell>
          <cell r="J158">
            <v>373578.25246353168</v>
          </cell>
          <cell r="K158">
            <v>373578.25246353168</v>
          </cell>
          <cell r="L158">
            <v>373578.25246353168</v>
          </cell>
          <cell r="M158">
            <v>373578.25246353168</v>
          </cell>
          <cell r="N158">
            <v>373578.25246353168</v>
          </cell>
        </row>
        <row r="159">
          <cell r="B159" t="str">
            <v>2.0 D Ltd</v>
          </cell>
          <cell r="C159">
            <v>379442.00459626858</v>
          </cell>
          <cell r="D159">
            <v>379442.00459626858</v>
          </cell>
          <cell r="E159">
            <v>379442.00459626858</v>
          </cell>
          <cell r="F159">
            <v>373578.25246353168</v>
          </cell>
          <cell r="G159">
            <v>373578.25246353168</v>
          </cell>
          <cell r="H159">
            <v>373578.25246353168</v>
          </cell>
          <cell r="I159">
            <v>373578.25246353168</v>
          </cell>
          <cell r="J159">
            <v>373578.25246353168</v>
          </cell>
          <cell r="K159">
            <v>373578.25246353168</v>
          </cell>
          <cell r="L159">
            <v>373578.25246353168</v>
          </cell>
          <cell r="M159">
            <v>373578.25246353168</v>
          </cell>
          <cell r="N159">
            <v>373578.25246353168</v>
          </cell>
        </row>
        <row r="160">
          <cell r="B160">
            <v>0</v>
          </cell>
          <cell r="C160">
            <v>379442.00459626858</v>
          </cell>
          <cell r="D160">
            <v>379442.00459626858</v>
          </cell>
          <cell r="E160">
            <v>379442.00459626858</v>
          </cell>
          <cell r="F160">
            <v>373578.25246353168</v>
          </cell>
          <cell r="G160">
            <v>373578.25246353168</v>
          </cell>
          <cell r="H160">
            <v>373578.25246353168</v>
          </cell>
          <cell r="I160">
            <v>373578.25246353168</v>
          </cell>
          <cell r="J160">
            <v>373578.25246353168</v>
          </cell>
          <cell r="K160">
            <v>373578.25246353168</v>
          </cell>
          <cell r="L160">
            <v>373578.25246353168</v>
          </cell>
          <cell r="M160">
            <v>373578.25246353168</v>
          </cell>
          <cell r="N160">
            <v>373578.25246353168</v>
          </cell>
        </row>
        <row r="161">
          <cell r="B161" t="str">
            <v>Hilux  4 X 2 Std</v>
          </cell>
          <cell r="C161">
            <v>456549.51474417682</v>
          </cell>
          <cell r="D161">
            <v>456549.51474417682</v>
          </cell>
          <cell r="E161">
            <v>456549.51474417682</v>
          </cell>
          <cell r="F161">
            <v>456549.51474417682</v>
          </cell>
          <cell r="G161">
            <v>456549.51474417682</v>
          </cell>
          <cell r="H161">
            <v>456549.51474417682</v>
          </cell>
          <cell r="I161">
            <v>456549.51474417682</v>
          </cell>
          <cell r="J161">
            <v>456549.51474417682</v>
          </cell>
          <cell r="K161">
            <v>456549.51474417682</v>
          </cell>
          <cell r="L161">
            <v>456549.51474417682</v>
          </cell>
          <cell r="M161">
            <v>456549.51474417682</v>
          </cell>
          <cell r="N161">
            <v>456549.51474417682</v>
          </cell>
        </row>
        <row r="162">
          <cell r="B162" t="str">
            <v>Hilux  4 X 2 Dless</v>
          </cell>
          <cell r="C162">
            <v>455255.8150641768</v>
          </cell>
          <cell r="D162">
            <v>455255.8150641768</v>
          </cell>
          <cell r="E162">
            <v>455255.8150641768</v>
          </cell>
          <cell r="F162">
            <v>455255.8150641768</v>
          </cell>
          <cell r="G162">
            <v>455255.8150641768</v>
          </cell>
          <cell r="H162">
            <v>455255.8150641768</v>
          </cell>
          <cell r="I162">
            <v>455255.8150641768</v>
          </cell>
          <cell r="J162">
            <v>455255.8150641768</v>
          </cell>
          <cell r="K162">
            <v>455255.8150641768</v>
          </cell>
          <cell r="L162">
            <v>455255.8150641768</v>
          </cell>
          <cell r="M162">
            <v>455255.8150641768</v>
          </cell>
          <cell r="N162">
            <v>455255.8150641768</v>
          </cell>
        </row>
        <row r="163">
          <cell r="B163" t="str">
            <v>Cuore - CL</v>
          </cell>
          <cell r="C163">
            <v>185405.57509915662</v>
          </cell>
          <cell r="D163">
            <v>185405.57509915662</v>
          </cell>
          <cell r="E163">
            <v>185405.57509915662</v>
          </cell>
          <cell r="F163">
            <v>185405.57509915662</v>
          </cell>
          <cell r="G163">
            <v>185405.57509915662</v>
          </cell>
          <cell r="H163">
            <v>185405.57509915662</v>
          </cell>
          <cell r="I163">
            <v>185405.57509915662</v>
          </cell>
          <cell r="J163">
            <v>185405.57509915662</v>
          </cell>
          <cell r="K163">
            <v>185405.57509915662</v>
          </cell>
          <cell r="L163">
            <v>185405.57509915662</v>
          </cell>
          <cell r="M163">
            <v>185405.57509915662</v>
          </cell>
          <cell r="N163">
            <v>185405.57509915662</v>
          </cell>
        </row>
        <row r="164">
          <cell r="B164" t="str">
            <v>Cuore - Cl+AC</v>
          </cell>
          <cell r="C164">
            <v>185405.57509915662</v>
          </cell>
          <cell r="D164">
            <v>185405.57509915662</v>
          </cell>
          <cell r="E164">
            <v>185405.57509915662</v>
          </cell>
          <cell r="F164">
            <v>185405.57509915662</v>
          </cell>
          <cell r="G164">
            <v>185405.57509915662</v>
          </cell>
          <cell r="H164">
            <v>185405.57509915662</v>
          </cell>
          <cell r="I164">
            <v>185405.57509915662</v>
          </cell>
          <cell r="J164">
            <v>185405.57509915662</v>
          </cell>
          <cell r="K164">
            <v>185405.57509915662</v>
          </cell>
          <cell r="L164">
            <v>185405.57509915662</v>
          </cell>
          <cell r="M164">
            <v>185405.57509915662</v>
          </cell>
          <cell r="N164">
            <v>185405.57509915662</v>
          </cell>
        </row>
        <row r="165">
          <cell r="B165" t="str">
            <v>Cuore - CX</v>
          </cell>
          <cell r="C165">
            <v>185405.57509915662</v>
          </cell>
          <cell r="D165">
            <v>185405.57509915662</v>
          </cell>
          <cell r="E165">
            <v>185405.57509915662</v>
          </cell>
          <cell r="F165">
            <v>185405.57509915662</v>
          </cell>
          <cell r="G165">
            <v>185405.57509915662</v>
          </cell>
          <cell r="H165">
            <v>185405.57509915662</v>
          </cell>
          <cell r="I165">
            <v>185405.57509915662</v>
          </cell>
          <cell r="J165">
            <v>185405.57509915662</v>
          </cell>
          <cell r="K165">
            <v>185405.57509915662</v>
          </cell>
          <cell r="L165">
            <v>185405.57509915662</v>
          </cell>
          <cell r="M165">
            <v>185405.57509915662</v>
          </cell>
          <cell r="N165">
            <v>185405.57509915662</v>
          </cell>
        </row>
        <row r="166">
          <cell r="B166" t="str">
            <v>Cuore - CX Sunroof</v>
          </cell>
          <cell r="C166">
            <v>185405.57509915662</v>
          </cell>
          <cell r="D166">
            <v>185405.57509915662</v>
          </cell>
          <cell r="E166">
            <v>185405.57509915662</v>
          </cell>
          <cell r="F166">
            <v>185405.57509915662</v>
          </cell>
          <cell r="G166">
            <v>185405.57509915662</v>
          </cell>
          <cell r="H166">
            <v>185405.57509915662</v>
          </cell>
          <cell r="I166">
            <v>185405.57509915662</v>
          </cell>
          <cell r="J166">
            <v>185405.57509915662</v>
          </cell>
          <cell r="K166">
            <v>185405.57509915662</v>
          </cell>
          <cell r="L166">
            <v>185405.57509915662</v>
          </cell>
          <cell r="M166">
            <v>185405.57509915662</v>
          </cell>
          <cell r="N166">
            <v>185405.57509915662</v>
          </cell>
        </row>
        <row r="168">
          <cell r="B168" t="str">
            <v>TOTAL - CKD &amp; DUTY COST</v>
          </cell>
        </row>
        <row r="169">
          <cell r="B169" t="str">
            <v>Product</v>
          </cell>
          <cell r="C169">
            <v>35977</v>
          </cell>
          <cell r="D169">
            <v>36008</v>
          </cell>
          <cell r="E169">
            <v>36039</v>
          </cell>
          <cell r="F169">
            <v>36070</v>
          </cell>
          <cell r="G169">
            <v>36101</v>
          </cell>
          <cell r="H169">
            <v>36132</v>
          </cell>
          <cell r="I169">
            <v>36163</v>
          </cell>
          <cell r="J169">
            <v>36194</v>
          </cell>
          <cell r="K169">
            <v>36225</v>
          </cell>
          <cell r="L169">
            <v>36256</v>
          </cell>
          <cell r="M169">
            <v>36287</v>
          </cell>
          <cell r="N169">
            <v>36318</v>
          </cell>
        </row>
        <row r="170">
          <cell r="B170" t="str">
            <v>XE</v>
          </cell>
          <cell r="C170">
            <v>36560508.41062092</v>
          </cell>
          <cell r="D170">
            <v>36560508.41062092</v>
          </cell>
          <cell r="E170">
            <v>36560508.41062092</v>
          </cell>
          <cell r="F170">
            <v>41136917.111494027</v>
          </cell>
          <cell r="G170">
            <v>28281630.514152143</v>
          </cell>
          <cell r="H170">
            <v>28281630.514152143</v>
          </cell>
          <cell r="I170">
            <v>38565859.792025656</v>
          </cell>
          <cell r="J170">
            <v>30852687.833620522</v>
          </cell>
          <cell r="K170">
            <v>25710573.194683768</v>
          </cell>
          <cell r="L170">
            <v>23139515.875215393</v>
          </cell>
          <cell r="M170">
            <v>25710573.194683768</v>
          </cell>
          <cell r="N170">
            <v>25710573.194683768</v>
          </cell>
          <cell r="O170">
            <v>377071486.45657402</v>
          </cell>
        </row>
        <row r="171">
          <cell r="B171" t="str">
            <v>XE G</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B172" t="str">
            <v>GL</v>
          </cell>
          <cell r="C172">
            <v>28324855.341203146</v>
          </cell>
          <cell r="D172">
            <v>28324855.341203146</v>
          </cell>
          <cell r="E172">
            <v>28324855.341203146</v>
          </cell>
          <cell r="F172">
            <v>30986578.898263607</v>
          </cell>
          <cell r="G172">
            <v>21690605.228784524</v>
          </cell>
          <cell r="H172">
            <v>21690605.228784524</v>
          </cell>
          <cell r="I172">
            <v>30986578.898263607</v>
          </cell>
          <cell r="J172">
            <v>24789263.118610885</v>
          </cell>
          <cell r="K172">
            <v>18591947.338958163</v>
          </cell>
          <cell r="L172">
            <v>21690605.228784524</v>
          </cell>
          <cell r="M172">
            <v>21690605.228784524</v>
          </cell>
          <cell r="N172">
            <v>21690605.228784524</v>
          </cell>
          <cell r="O172">
            <v>298781960.4216283</v>
          </cell>
        </row>
        <row r="173">
          <cell r="B173" t="str">
            <v>GLI</v>
          </cell>
          <cell r="C173">
            <v>34227658.258912623</v>
          </cell>
          <cell r="D173">
            <v>38030731.398791805</v>
          </cell>
          <cell r="E173">
            <v>38030731.398791805</v>
          </cell>
          <cell r="F173">
            <v>41186489.604771033</v>
          </cell>
          <cell r="G173">
            <v>33698036.949358121</v>
          </cell>
          <cell r="H173">
            <v>29953810.621651664</v>
          </cell>
          <cell r="I173">
            <v>48674942.260183953</v>
          </cell>
          <cell r="J173">
            <v>37442263.277064577</v>
          </cell>
          <cell r="K173">
            <v>41186489.604771033</v>
          </cell>
          <cell r="L173">
            <v>48674942.260183953</v>
          </cell>
          <cell r="M173">
            <v>48674942.260183953</v>
          </cell>
          <cell r="N173">
            <v>48674942.260183953</v>
          </cell>
          <cell r="O173">
            <v>488455980.1548484</v>
          </cell>
        </row>
        <row r="174">
          <cell r="B174" t="str">
            <v>XE LTD</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B175" t="str">
            <v>GLI - A/T</v>
          </cell>
          <cell r="C175">
            <v>35336251.545482092</v>
          </cell>
          <cell r="D175">
            <v>39753282.988667354</v>
          </cell>
          <cell r="E175">
            <v>39753282.988667354</v>
          </cell>
          <cell r="F175">
            <v>39753282.988667354</v>
          </cell>
          <cell r="G175">
            <v>26502188.659111567</v>
          </cell>
          <cell r="H175">
            <v>30919220.102296829</v>
          </cell>
          <cell r="I175">
            <v>48587345.875037879</v>
          </cell>
          <cell r="J175">
            <v>39753282.988667354</v>
          </cell>
          <cell r="K175">
            <v>39753282.988667354</v>
          </cell>
          <cell r="L175">
            <v>48587345.875037879</v>
          </cell>
          <cell r="M175">
            <v>48587345.875037879</v>
          </cell>
          <cell r="N175">
            <v>48587345.875037879</v>
          </cell>
          <cell r="O175">
            <v>485873458.75037885</v>
          </cell>
        </row>
        <row r="176">
          <cell r="B176" t="str">
            <v>20D SUNROOF</v>
          </cell>
          <cell r="C176">
            <v>0</v>
          </cell>
          <cell r="D176">
            <v>0</v>
          </cell>
          <cell r="E176">
            <v>0</v>
          </cell>
          <cell r="F176">
            <v>0</v>
          </cell>
          <cell r="G176">
            <v>0</v>
          </cell>
          <cell r="H176">
            <v>0</v>
          </cell>
          <cell r="I176">
            <v>0</v>
          </cell>
          <cell r="J176">
            <v>0</v>
          </cell>
          <cell r="K176">
            <v>0</v>
          </cell>
          <cell r="L176">
            <v>0</v>
          </cell>
          <cell r="M176">
            <v>0</v>
          </cell>
          <cell r="N176">
            <v>0</v>
          </cell>
          <cell r="O176">
            <v>0</v>
          </cell>
        </row>
        <row r="177">
          <cell r="B177" t="str">
            <v>2.0 D</v>
          </cell>
          <cell r="C177">
            <v>56916300.689440288</v>
          </cell>
          <cell r="D177">
            <v>64505140.781365663</v>
          </cell>
          <cell r="E177">
            <v>64505140.781365663</v>
          </cell>
          <cell r="F177">
            <v>67244085.443435699</v>
          </cell>
          <cell r="G177">
            <v>48565172.820259117</v>
          </cell>
          <cell r="H177">
            <v>48565172.820259117</v>
          </cell>
          <cell r="I177">
            <v>63508302.918800384</v>
          </cell>
          <cell r="J177">
            <v>44829390.295623802</v>
          </cell>
          <cell r="K177">
            <v>56036737.869529754</v>
          </cell>
          <cell r="L177">
            <v>59772520.394165069</v>
          </cell>
          <cell r="M177">
            <v>56036737.869529754</v>
          </cell>
          <cell r="N177">
            <v>59772520.394165069</v>
          </cell>
          <cell r="O177">
            <v>690257223.07793915</v>
          </cell>
        </row>
        <row r="178">
          <cell r="B178" t="str">
            <v>2.0 D G</v>
          </cell>
          <cell r="C178">
            <v>91066081.103104457</v>
          </cell>
          <cell r="D178">
            <v>98654921.195029825</v>
          </cell>
          <cell r="E178">
            <v>98654921.195029825</v>
          </cell>
          <cell r="F178">
            <v>108337693.21442419</v>
          </cell>
          <cell r="G178">
            <v>74715650.492706329</v>
          </cell>
          <cell r="H178">
            <v>78451433.017341658</v>
          </cell>
          <cell r="I178">
            <v>100866128.16515355</v>
          </cell>
          <cell r="J178">
            <v>74715650.492706329</v>
          </cell>
          <cell r="K178">
            <v>89658780.591247603</v>
          </cell>
          <cell r="L178">
            <v>97130345.640518233</v>
          </cell>
          <cell r="M178">
            <v>93394563.115882918</v>
          </cell>
          <cell r="N178">
            <v>97130345.640518233</v>
          </cell>
          <cell r="O178">
            <v>1102776513.863663</v>
          </cell>
        </row>
        <row r="179">
          <cell r="B179" t="str">
            <v>2.0 D Ltd</v>
          </cell>
          <cell r="C179">
            <v>0</v>
          </cell>
          <cell r="D179">
            <v>0</v>
          </cell>
          <cell r="E179">
            <v>0</v>
          </cell>
          <cell r="F179">
            <v>0</v>
          </cell>
          <cell r="G179">
            <v>0</v>
          </cell>
          <cell r="H179">
            <v>0</v>
          </cell>
          <cell r="I179">
            <v>0</v>
          </cell>
          <cell r="J179">
            <v>0</v>
          </cell>
          <cell r="K179">
            <v>0</v>
          </cell>
          <cell r="L179">
            <v>0</v>
          </cell>
          <cell r="M179">
            <v>0</v>
          </cell>
          <cell r="N179">
            <v>0</v>
          </cell>
          <cell r="O179">
            <v>0</v>
          </cell>
        </row>
        <row r="180">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row>
        <row r="181">
          <cell r="B181" t="str">
            <v>Hilux  4 X 2 Std</v>
          </cell>
          <cell r="C181">
            <v>23284025.251953017</v>
          </cell>
          <cell r="D181">
            <v>22827475.73720884</v>
          </cell>
          <cell r="E181">
            <v>20088178.648743778</v>
          </cell>
          <cell r="F181">
            <v>25110223.310929727</v>
          </cell>
          <cell r="G181">
            <v>44741852.444929332</v>
          </cell>
          <cell r="H181">
            <v>10500638.839116067</v>
          </cell>
          <cell r="I181">
            <v>45654951.474417679</v>
          </cell>
          <cell r="J181">
            <v>23740574.766697194</v>
          </cell>
          <cell r="K181">
            <v>127833864.12836951</v>
          </cell>
          <cell r="L181">
            <v>54785941.769301221</v>
          </cell>
          <cell r="M181">
            <v>54785941.769301221</v>
          </cell>
          <cell r="N181">
            <v>58438337.887254633</v>
          </cell>
          <cell r="O181">
            <v>511792006.02822226</v>
          </cell>
        </row>
        <row r="182">
          <cell r="B182" t="str">
            <v>Hilux  4 X 2 Dless</v>
          </cell>
          <cell r="C182">
            <v>31412651.2394282</v>
          </cell>
          <cell r="D182">
            <v>86498604.862193599</v>
          </cell>
          <cell r="E182">
            <v>103343070.01956813</v>
          </cell>
          <cell r="F182">
            <v>120642790.99200685</v>
          </cell>
          <cell r="G182">
            <v>50988651.2871878</v>
          </cell>
          <cell r="H182">
            <v>94693209.533348769</v>
          </cell>
          <cell r="I182">
            <v>100156279.31411889</v>
          </cell>
          <cell r="J182">
            <v>85588093.232065246</v>
          </cell>
          <cell r="K182">
            <v>0</v>
          </cell>
          <cell r="L182">
            <v>0</v>
          </cell>
          <cell r="M182">
            <v>0</v>
          </cell>
          <cell r="N182">
            <v>0</v>
          </cell>
          <cell r="O182">
            <v>673323350.47991741</v>
          </cell>
        </row>
        <row r="183">
          <cell r="B183" t="str">
            <v>Cuore - CL</v>
          </cell>
          <cell r="C183">
            <v>16686501.758924095</v>
          </cell>
          <cell r="D183">
            <v>16686501.758924095</v>
          </cell>
          <cell r="E183">
            <v>16686501.758924095</v>
          </cell>
          <cell r="F183">
            <v>16686501.758924095</v>
          </cell>
          <cell r="G183">
            <v>16686501.758924095</v>
          </cell>
          <cell r="H183">
            <v>16686501.758924095</v>
          </cell>
          <cell r="I183">
            <v>16686501.758924095</v>
          </cell>
          <cell r="J183">
            <v>16686501.758924095</v>
          </cell>
          <cell r="K183">
            <v>16686501.758924095</v>
          </cell>
          <cell r="L183">
            <v>16686501.758924095</v>
          </cell>
          <cell r="M183">
            <v>16686501.758924095</v>
          </cell>
          <cell r="N183">
            <v>16686501.758924095</v>
          </cell>
          <cell r="O183">
            <v>200238021.10708913</v>
          </cell>
        </row>
        <row r="184">
          <cell r="B184" t="str">
            <v>Cuore - Cl+AC</v>
          </cell>
          <cell r="C184">
            <v>0</v>
          </cell>
          <cell r="D184">
            <v>0</v>
          </cell>
          <cell r="E184">
            <v>0</v>
          </cell>
          <cell r="F184">
            <v>0</v>
          </cell>
          <cell r="G184">
            <v>0</v>
          </cell>
          <cell r="H184">
            <v>0</v>
          </cell>
          <cell r="I184">
            <v>2781083.6264873492</v>
          </cell>
          <cell r="J184">
            <v>2781083.6264873492</v>
          </cell>
          <cell r="K184">
            <v>2781083.6264873492</v>
          </cell>
          <cell r="L184">
            <v>2781083.6264873492</v>
          </cell>
          <cell r="M184">
            <v>2781083.6264873492</v>
          </cell>
          <cell r="N184">
            <v>2781083.6264873492</v>
          </cell>
          <cell r="O184">
            <v>16686501.758924093</v>
          </cell>
        </row>
        <row r="185">
          <cell r="B185" t="str">
            <v>Cuore - CX</v>
          </cell>
          <cell r="C185">
            <v>38935170.77082289</v>
          </cell>
          <cell r="D185">
            <v>38935170.77082289</v>
          </cell>
          <cell r="E185">
            <v>38935170.77082289</v>
          </cell>
          <cell r="F185">
            <v>38935170.77082289</v>
          </cell>
          <cell r="G185">
            <v>38935170.77082289</v>
          </cell>
          <cell r="H185">
            <v>38935170.77082289</v>
          </cell>
          <cell r="I185">
            <v>38935170.77082289</v>
          </cell>
          <cell r="J185">
            <v>38935170.77082289</v>
          </cell>
          <cell r="K185">
            <v>38935170.77082289</v>
          </cell>
          <cell r="L185">
            <v>38935170.77082289</v>
          </cell>
          <cell r="M185">
            <v>38935170.77082289</v>
          </cell>
          <cell r="N185">
            <v>38935170.77082289</v>
          </cell>
          <cell r="O185">
            <v>467222049.24987465</v>
          </cell>
        </row>
        <row r="186">
          <cell r="B186" t="str">
            <v>Cuore - CX Sunroof</v>
          </cell>
          <cell r="C186">
            <v>0</v>
          </cell>
          <cell r="D186">
            <v>0</v>
          </cell>
          <cell r="E186">
            <v>0</v>
          </cell>
          <cell r="F186">
            <v>0</v>
          </cell>
          <cell r="G186">
            <v>0</v>
          </cell>
          <cell r="H186">
            <v>0</v>
          </cell>
          <cell r="I186">
            <v>6489195.1284704814</v>
          </cell>
          <cell r="J186">
            <v>6489195.1284704814</v>
          </cell>
          <cell r="K186">
            <v>6489195.1284704814</v>
          </cell>
          <cell r="L186">
            <v>6489195.1284704814</v>
          </cell>
          <cell r="M186">
            <v>6489195.1284704814</v>
          </cell>
          <cell r="N186">
            <v>6489195.1284704814</v>
          </cell>
          <cell r="O186">
            <v>38935170.77082289</v>
          </cell>
        </row>
        <row r="188">
          <cell r="C188">
            <v>392750004.3698917</v>
          </cell>
          <cell r="D188">
            <v>470777193.2448281</v>
          </cell>
          <cell r="E188">
            <v>484882361.31373763</v>
          </cell>
          <cell r="F188">
            <v>530019734.09373945</v>
          </cell>
          <cell r="G188">
            <v>384805460.92623591</v>
          </cell>
          <cell r="H188">
            <v>398677393.2066977</v>
          </cell>
          <cell r="I188">
            <v>541892339.98270643</v>
          </cell>
          <cell r="J188">
            <v>426603157.28976071</v>
          </cell>
          <cell r="K188">
            <v>463663627.00093198</v>
          </cell>
          <cell r="L188">
            <v>418673168.32791108</v>
          </cell>
          <cell r="M188">
            <v>413772660.59810883</v>
          </cell>
          <cell r="N188">
            <v>424896621.76533288</v>
          </cell>
          <cell r="O188">
            <v>5351413722.1198826</v>
          </cell>
        </row>
      </sheetData>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31">
          <cell r="B31">
            <v>5</v>
          </cell>
        </row>
      </sheetData>
      <sheetData sheetId="47">
        <row r="31">
          <cell r="B31">
            <v>0</v>
          </cell>
        </row>
      </sheetData>
      <sheetData sheetId="48">
        <row r="31">
          <cell r="B31">
            <v>0</v>
          </cell>
        </row>
      </sheetData>
      <sheetData sheetId="49">
        <row r="31">
          <cell r="B31">
            <v>0</v>
          </cell>
        </row>
      </sheetData>
      <sheetData sheetId="50">
        <row r="31">
          <cell r="B31">
            <v>0</v>
          </cell>
        </row>
      </sheetData>
      <sheetData sheetId="51">
        <row r="31">
          <cell r="B31">
            <v>0</v>
          </cell>
        </row>
      </sheetData>
      <sheetData sheetId="52">
        <row r="31">
          <cell r="B31">
            <v>0</v>
          </cell>
        </row>
      </sheetData>
      <sheetData sheetId="53">
        <row r="31">
          <cell r="B31">
            <v>0</v>
          </cell>
        </row>
      </sheetData>
      <sheetData sheetId="54">
        <row r="31">
          <cell r="B31" t="str">
            <v>L/c Opening &amp; Bank Charges</v>
          </cell>
        </row>
      </sheetData>
      <sheetData sheetId="55">
        <row r="31">
          <cell r="B31" t="str">
            <v>GL</v>
          </cell>
        </row>
      </sheetData>
      <sheetData sheetId="56">
        <row r="31">
          <cell r="B31" t="str">
            <v>GL</v>
          </cell>
        </row>
      </sheetData>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ow r="31">
          <cell r="B31">
            <v>5</v>
          </cell>
        </row>
      </sheetData>
      <sheetData sheetId="9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
      <sheetName val="AL905"/>
      <sheetName val="AL904"/>
      <sheetName val="AL922"/>
      <sheetName val="I-BR"/>
      <sheetName val="I-B"/>
      <sheetName val="BS-OVS"/>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B-Cash"/>
      <sheetName val="CDB-Deposits"/>
      <sheetName val="Deps &amp; Cash-Summ"/>
      <sheetName val="FETRS-Data"/>
      <sheetName val="Recon+Br-Pos"/>
      <sheetName val="Static Data"/>
      <sheetName val="AL905"/>
      <sheetName val="Deposits"/>
      <sheetName val="Abu Dhabi"/>
      <sheetName val="BSDOMOVS"/>
      <sheetName val="I-BR"/>
      <sheetName val="I-B"/>
    </sheetNames>
    <sheetDataSet>
      <sheetData sheetId="0" refreshError="1"/>
      <sheetData sheetId="1" refreshError="1">
        <row r="4">
          <cell r="F4">
            <v>1316.75</v>
          </cell>
          <cell r="K4" t="str">
            <v>USDFE-12</v>
          </cell>
        </row>
        <row r="5">
          <cell r="F5">
            <v>170.4</v>
          </cell>
          <cell r="K5" t="str">
            <v>USDFE-12</v>
          </cell>
        </row>
        <row r="6">
          <cell r="F6">
            <v>395690.07</v>
          </cell>
          <cell r="K6" t="str">
            <v>USDFE-12</v>
          </cell>
        </row>
        <row r="7">
          <cell r="F7">
            <v>818.58</v>
          </cell>
          <cell r="K7" t="str">
            <v>USDFE-12</v>
          </cell>
        </row>
        <row r="8">
          <cell r="F8">
            <v>2071.5100000000002</v>
          </cell>
          <cell r="K8" t="str">
            <v>USDFE-12</v>
          </cell>
        </row>
        <row r="9">
          <cell r="F9">
            <v>6971.54</v>
          </cell>
          <cell r="K9" t="str">
            <v>USDFE-12</v>
          </cell>
        </row>
        <row r="10">
          <cell r="F10">
            <v>103.66</v>
          </cell>
          <cell r="K10" t="str">
            <v>USDFE-12</v>
          </cell>
        </row>
        <row r="11">
          <cell r="F11">
            <v>295.69</v>
          </cell>
          <cell r="K11" t="str">
            <v>USDFE-12</v>
          </cell>
        </row>
        <row r="12">
          <cell r="F12">
            <v>1334.08</v>
          </cell>
          <cell r="K12" t="str">
            <v>USDFE-12</v>
          </cell>
        </row>
        <row r="13">
          <cell r="F13">
            <v>4264.97</v>
          </cell>
          <cell r="K13" t="str">
            <v>USDFE-12</v>
          </cell>
        </row>
        <row r="14">
          <cell r="F14">
            <v>4998.87</v>
          </cell>
          <cell r="K14" t="str">
            <v>USDFE-12</v>
          </cell>
        </row>
        <row r="15">
          <cell r="F15">
            <v>201058</v>
          </cell>
          <cell r="K15" t="str">
            <v>USDFE-12</v>
          </cell>
        </row>
        <row r="16">
          <cell r="F16">
            <v>1000</v>
          </cell>
          <cell r="K16" t="str">
            <v>USDFE-12</v>
          </cell>
        </row>
        <row r="17">
          <cell r="F17">
            <v>2800</v>
          </cell>
          <cell r="K17" t="str">
            <v>USDFE-12</v>
          </cell>
        </row>
        <row r="18">
          <cell r="F18">
            <v>3516.19</v>
          </cell>
          <cell r="K18" t="str">
            <v>USDFE-12</v>
          </cell>
        </row>
        <row r="19">
          <cell r="F19">
            <v>35120</v>
          </cell>
          <cell r="K19" t="str">
            <v>USDFE-12</v>
          </cell>
        </row>
        <row r="20">
          <cell r="F20">
            <v>39953.949999999997</v>
          </cell>
          <cell r="K20" t="str">
            <v>USDFE-12</v>
          </cell>
        </row>
        <row r="21">
          <cell r="F21">
            <v>11898.69</v>
          </cell>
          <cell r="K21" t="str">
            <v>USDFE-12</v>
          </cell>
        </row>
        <row r="22">
          <cell r="F22">
            <v>2906.7</v>
          </cell>
          <cell r="K22" t="str">
            <v>USDFE-12</v>
          </cell>
        </row>
        <row r="23">
          <cell r="F23">
            <v>2091.39</v>
          </cell>
          <cell r="K23" t="str">
            <v>USDFE-12</v>
          </cell>
        </row>
        <row r="24">
          <cell r="F24">
            <v>4971.17</v>
          </cell>
          <cell r="K24" t="str">
            <v>USDFE-12</v>
          </cell>
        </row>
        <row r="25">
          <cell r="F25">
            <v>145</v>
          </cell>
          <cell r="K25" t="str">
            <v>USDFE-12</v>
          </cell>
        </row>
        <row r="26">
          <cell r="F26">
            <v>774.6</v>
          </cell>
          <cell r="K26" t="str">
            <v>USDFE-12</v>
          </cell>
        </row>
        <row r="27">
          <cell r="F27">
            <v>1171.6099999999999</v>
          </cell>
          <cell r="K27" t="str">
            <v>USDFE-12</v>
          </cell>
        </row>
        <row r="28">
          <cell r="F28">
            <v>2052</v>
          </cell>
          <cell r="K28" t="str">
            <v>USDFE-12</v>
          </cell>
        </row>
        <row r="29">
          <cell r="F29">
            <v>539.24</v>
          </cell>
          <cell r="K29" t="str">
            <v>USDFE-12</v>
          </cell>
        </row>
        <row r="30">
          <cell r="F30">
            <v>1332.4</v>
          </cell>
          <cell r="K30" t="str">
            <v>USDFE-12</v>
          </cell>
        </row>
        <row r="31">
          <cell r="F31">
            <v>16.45</v>
          </cell>
          <cell r="K31" t="str">
            <v>USDFE-12</v>
          </cell>
        </row>
        <row r="32">
          <cell r="F32">
            <v>926.7</v>
          </cell>
          <cell r="K32" t="str">
            <v>GBPFE-12</v>
          </cell>
        </row>
        <row r="33">
          <cell r="F33">
            <v>500</v>
          </cell>
          <cell r="K33" t="str">
            <v>GBPFE-12</v>
          </cell>
        </row>
        <row r="34">
          <cell r="F34">
            <v>1000</v>
          </cell>
          <cell r="K34" t="str">
            <v>GBPFE-12</v>
          </cell>
        </row>
        <row r="35">
          <cell r="F35">
            <v>2500</v>
          </cell>
          <cell r="K35" t="str">
            <v>GBPFE-12</v>
          </cell>
        </row>
        <row r="36">
          <cell r="F36">
            <v>379.2</v>
          </cell>
          <cell r="K36" t="str">
            <v>GBPFE-12</v>
          </cell>
        </row>
        <row r="37">
          <cell r="F37">
            <v>8920</v>
          </cell>
          <cell r="K37" t="str">
            <v>GBPFE-12</v>
          </cell>
        </row>
        <row r="38">
          <cell r="F38">
            <v>5790</v>
          </cell>
          <cell r="K38" t="str">
            <v>GBPFE-12</v>
          </cell>
        </row>
        <row r="39">
          <cell r="F39">
            <v>1050</v>
          </cell>
          <cell r="K39" t="str">
            <v>GBPFE-12</v>
          </cell>
        </row>
        <row r="40">
          <cell r="F40">
            <v>205</v>
          </cell>
          <cell r="K40" t="str">
            <v>GBPFE-12</v>
          </cell>
        </row>
        <row r="41">
          <cell r="F41">
            <v>11000.84</v>
          </cell>
          <cell r="K41" t="str">
            <v>GBPFE-12</v>
          </cell>
        </row>
        <row r="42">
          <cell r="F42">
            <v>444.67</v>
          </cell>
          <cell r="K42" t="str">
            <v>GBPFE-12</v>
          </cell>
        </row>
        <row r="43">
          <cell r="F43">
            <v>3434.43</v>
          </cell>
          <cell r="K43" t="str">
            <v>GBPFE-12</v>
          </cell>
        </row>
        <row r="44">
          <cell r="F44">
            <v>361</v>
          </cell>
          <cell r="K44" t="str">
            <v>GBPFE-12</v>
          </cell>
        </row>
        <row r="45">
          <cell r="F45">
            <v>6999.75</v>
          </cell>
          <cell r="K45" t="str">
            <v>GBPFE-12</v>
          </cell>
        </row>
        <row r="46">
          <cell r="F46">
            <v>30000</v>
          </cell>
          <cell r="K46" t="str">
            <v>JPYFE-25</v>
          </cell>
        </row>
        <row r="47">
          <cell r="F47">
            <v>995122.6</v>
          </cell>
          <cell r="K47" t="str">
            <v>USDFE-25</v>
          </cell>
        </row>
        <row r="48">
          <cell r="F48">
            <v>1306218.53</v>
          </cell>
          <cell r="K48" t="str">
            <v>EURFE-25</v>
          </cell>
        </row>
        <row r="49">
          <cell r="F49">
            <v>600</v>
          </cell>
          <cell r="K49" t="str">
            <v>EURFE-25</v>
          </cell>
        </row>
        <row r="50">
          <cell r="F50">
            <v>530</v>
          </cell>
          <cell r="K50" t="str">
            <v>EURFE-25</v>
          </cell>
        </row>
        <row r="51">
          <cell r="F51">
            <v>4999.12</v>
          </cell>
          <cell r="K51" t="str">
            <v>EURFE-25</v>
          </cell>
        </row>
        <row r="52">
          <cell r="F52">
            <v>11812.04</v>
          </cell>
          <cell r="K52" t="str">
            <v>USDFE-25</v>
          </cell>
        </row>
        <row r="53">
          <cell r="F53">
            <v>3517</v>
          </cell>
          <cell r="K53" t="str">
            <v>USDFE-25</v>
          </cell>
        </row>
        <row r="54">
          <cell r="F54">
            <v>3500</v>
          </cell>
          <cell r="K54" t="str">
            <v>USDFE-25</v>
          </cell>
        </row>
        <row r="55">
          <cell r="F55">
            <v>2875432.77</v>
          </cell>
          <cell r="K55" t="str">
            <v>USDFE-25</v>
          </cell>
        </row>
        <row r="56">
          <cell r="F56">
            <v>17814.259999999998</v>
          </cell>
          <cell r="K56" t="str">
            <v>USDFE-25</v>
          </cell>
        </row>
        <row r="57">
          <cell r="F57">
            <v>4496.3999999999996</v>
          </cell>
          <cell r="K57" t="str">
            <v>USDFE-25</v>
          </cell>
        </row>
        <row r="58">
          <cell r="F58">
            <v>585164.35</v>
          </cell>
          <cell r="K58" t="str">
            <v>USDFE-25</v>
          </cell>
        </row>
        <row r="59">
          <cell r="F59">
            <v>116757.8</v>
          </cell>
          <cell r="K59" t="str">
            <v>USDFE-25</v>
          </cell>
        </row>
        <row r="60">
          <cell r="F60">
            <v>106125.11</v>
          </cell>
          <cell r="K60" t="str">
            <v>USDFE-25</v>
          </cell>
        </row>
        <row r="61">
          <cell r="F61">
            <v>5447.02</v>
          </cell>
          <cell r="K61" t="str">
            <v>USDFE-25</v>
          </cell>
        </row>
        <row r="62">
          <cell r="F62">
            <v>3676.5</v>
          </cell>
          <cell r="K62" t="str">
            <v>USDFE-25</v>
          </cell>
        </row>
        <row r="63">
          <cell r="F63">
            <v>998</v>
          </cell>
          <cell r="K63" t="str">
            <v>USDFE-25</v>
          </cell>
        </row>
        <row r="64">
          <cell r="F64">
            <v>5928143.0999999996</v>
          </cell>
          <cell r="K64" t="str">
            <v>USDFE-25</v>
          </cell>
        </row>
        <row r="65">
          <cell r="F65">
            <v>1511</v>
          </cell>
          <cell r="K65" t="str">
            <v>USDFE-25</v>
          </cell>
        </row>
        <row r="66">
          <cell r="F66">
            <v>494362.89</v>
          </cell>
          <cell r="K66" t="str">
            <v>USDFE-25</v>
          </cell>
        </row>
        <row r="67">
          <cell r="F67">
            <v>5265.13</v>
          </cell>
          <cell r="K67" t="str">
            <v>USDFE-25</v>
          </cell>
        </row>
        <row r="68">
          <cell r="F68">
            <v>5792.91</v>
          </cell>
          <cell r="K68" t="str">
            <v>USDFE-25</v>
          </cell>
        </row>
        <row r="69">
          <cell r="F69">
            <v>14398.29</v>
          </cell>
          <cell r="K69" t="str">
            <v>USDFE-25</v>
          </cell>
        </row>
        <row r="70">
          <cell r="F70">
            <v>88887.34</v>
          </cell>
          <cell r="K70" t="str">
            <v>USDFE-25</v>
          </cell>
        </row>
        <row r="71">
          <cell r="F71">
            <v>90604.12</v>
          </cell>
          <cell r="K71" t="str">
            <v>USDFE-25</v>
          </cell>
        </row>
        <row r="72">
          <cell r="F72">
            <v>88550</v>
          </cell>
          <cell r="K72" t="str">
            <v>USDFE-25</v>
          </cell>
        </row>
        <row r="73">
          <cell r="F73">
            <v>61000</v>
          </cell>
          <cell r="K73" t="str">
            <v>USDFE-25</v>
          </cell>
        </row>
        <row r="74">
          <cell r="F74">
            <v>198057.46</v>
          </cell>
          <cell r="K74" t="str">
            <v>USDFE-25</v>
          </cell>
        </row>
        <row r="75">
          <cell r="F75">
            <v>108164.73</v>
          </cell>
          <cell r="K75" t="str">
            <v>USDFE-25</v>
          </cell>
        </row>
        <row r="76">
          <cell r="F76">
            <v>1076</v>
          </cell>
          <cell r="K76" t="str">
            <v>USDFE-25</v>
          </cell>
        </row>
        <row r="77">
          <cell r="F77">
            <v>1592</v>
          </cell>
          <cell r="K77" t="str">
            <v>USDFE-25</v>
          </cell>
        </row>
        <row r="78">
          <cell r="F78">
            <v>192291.54</v>
          </cell>
          <cell r="K78" t="str">
            <v>USDFE-25</v>
          </cell>
        </row>
        <row r="79">
          <cell r="F79">
            <v>9134</v>
          </cell>
          <cell r="K79" t="str">
            <v>USDFE-25</v>
          </cell>
        </row>
        <row r="80">
          <cell r="F80">
            <v>225569.04</v>
          </cell>
          <cell r="K80" t="str">
            <v>USDFE-25</v>
          </cell>
        </row>
        <row r="81">
          <cell r="F81">
            <v>29131.95</v>
          </cell>
          <cell r="K81" t="str">
            <v>USDFE-25</v>
          </cell>
        </row>
        <row r="82">
          <cell r="F82">
            <v>3343</v>
          </cell>
          <cell r="K82" t="str">
            <v>USDFE-25</v>
          </cell>
        </row>
        <row r="83">
          <cell r="F83">
            <v>358642.22</v>
          </cell>
          <cell r="K83" t="str">
            <v>USDFE-25</v>
          </cell>
        </row>
        <row r="84">
          <cell r="F84">
            <v>3562.49</v>
          </cell>
          <cell r="K84" t="str">
            <v>USDFE-25</v>
          </cell>
        </row>
        <row r="85">
          <cell r="F85">
            <v>4149</v>
          </cell>
          <cell r="K85" t="str">
            <v>USDFE-25</v>
          </cell>
        </row>
        <row r="86">
          <cell r="F86">
            <v>3096626.19</v>
          </cell>
          <cell r="K86" t="str">
            <v>USDFE-25</v>
          </cell>
        </row>
        <row r="87">
          <cell r="F87">
            <v>31242.66</v>
          </cell>
          <cell r="K87" t="str">
            <v>USDFE-25</v>
          </cell>
        </row>
        <row r="88">
          <cell r="F88">
            <v>336.8</v>
          </cell>
          <cell r="K88" t="str">
            <v>USDFE-25</v>
          </cell>
        </row>
        <row r="89">
          <cell r="F89">
            <v>1000</v>
          </cell>
          <cell r="K89" t="str">
            <v>USDFE-25</v>
          </cell>
        </row>
        <row r="90">
          <cell r="F90">
            <v>265174.13</v>
          </cell>
          <cell r="K90" t="str">
            <v>USDFE-25</v>
          </cell>
        </row>
        <row r="91">
          <cell r="F91">
            <v>66899.67</v>
          </cell>
          <cell r="K91" t="str">
            <v>USDFE-25</v>
          </cell>
        </row>
        <row r="92">
          <cell r="F92">
            <v>9846.6200000000008</v>
          </cell>
          <cell r="K92" t="str">
            <v>USDFE-25</v>
          </cell>
        </row>
        <row r="93">
          <cell r="F93">
            <v>685170.99</v>
          </cell>
          <cell r="K93" t="str">
            <v>USDFE-25</v>
          </cell>
        </row>
        <row r="94">
          <cell r="F94">
            <v>199634</v>
          </cell>
          <cell r="K94" t="str">
            <v>USDFE-25</v>
          </cell>
        </row>
        <row r="95">
          <cell r="F95">
            <v>122234.43</v>
          </cell>
          <cell r="K95" t="str">
            <v>USDFE-25</v>
          </cell>
        </row>
        <row r="96">
          <cell r="F96">
            <v>1000</v>
          </cell>
          <cell r="K96" t="str">
            <v>USDFE-25</v>
          </cell>
        </row>
        <row r="97">
          <cell r="F97">
            <v>43432.7</v>
          </cell>
          <cell r="K97" t="str">
            <v>USDFE-25</v>
          </cell>
        </row>
        <row r="98">
          <cell r="F98">
            <v>19403.830000000002</v>
          </cell>
          <cell r="K98" t="str">
            <v>USDFE-25</v>
          </cell>
        </row>
        <row r="99">
          <cell r="F99">
            <v>67.06</v>
          </cell>
          <cell r="K99" t="str">
            <v>USDFE-25</v>
          </cell>
        </row>
        <row r="100">
          <cell r="F100">
            <v>1586</v>
          </cell>
          <cell r="K100" t="str">
            <v>USDFE-25</v>
          </cell>
        </row>
        <row r="101">
          <cell r="F101">
            <v>373.2</v>
          </cell>
          <cell r="K101" t="str">
            <v>USDFE-25</v>
          </cell>
        </row>
        <row r="102">
          <cell r="F102">
            <v>142622.42000000001</v>
          </cell>
          <cell r="K102" t="str">
            <v>USDFE-25</v>
          </cell>
        </row>
        <row r="103">
          <cell r="F103">
            <v>153248.5</v>
          </cell>
          <cell r="K103" t="str">
            <v>USDFE-25</v>
          </cell>
        </row>
        <row r="104">
          <cell r="F104">
            <v>103595</v>
          </cell>
          <cell r="K104" t="str">
            <v>USDFE-25</v>
          </cell>
        </row>
        <row r="105">
          <cell r="F105">
            <v>114090.29</v>
          </cell>
          <cell r="K105" t="str">
            <v>USDFE-25</v>
          </cell>
        </row>
        <row r="106">
          <cell r="F106">
            <v>39762</v>
          </cell>
          <cell r="K106" t="str">
            <v>USDFE-25</v>
          </cell>
        </row>
        <row r="107">
          <cell r="F107">
            <v>629.32000000000005</v>
          </cell>
          <cell r="K107" t="str">
            <v>USDFE-25</v>
          </cell>
        </row>
        <row r="108">
          <cell r="F108">
            <v>600</v>
          </cell>
          <cell r="K108" t="str">
            <v>USDFE-25</v>
          </cell>
        </row>
        <row r="109">
          <cell r="F109">
            <v>1000</v>
          </cell>
          <cell r="K109" t="str">
            <v>USDFE-25</v>
          </cell>
        </row>
        <row r="110">
          <cell r="F110">
            <v>7374.85</v>
          </cell>
          <cell r="K110" t="str">
            <v>USDFE-25</v>
          </cell>
        </row>
        <row r="111">
          <cell r="F111">
            <v>174697.43</v>
          </cell>
          <cell r="K111" t="str">
            <v>USDFE-25</v>
          </cell>
        </row>
        <row r="112">
          <cell r="F112">
            <v>3623.5</v>
          </cell>
          <cell r="K112" t="str">
            <v>USDFE-25</v>
          </cell>
        </row>
        <row r="113">
          <cell r="F113">
            <v>18632.189999999999</v>
          </cell>
          <cell r="K113" t="str">
            <v>USDFE-25</v>
          </cell>
        </row>
        <row r="114">
          <cell r="F114">
            <v>20907.86</v>
          </cell>
          <cell r="K114" t="str">
            <v>USDFE-25</v>
          </cell>
        </row>
        <row r="115">
          <cell r="F115">
            <v>103068.53</v>
          </cell>
          <cell r="K115" t="str">
            <v>USDFE-25</v>
          </cell>
        </row>
        <row r="116">
          <cell r="F116">
            <v>94.5</v>
          </cell>
          <cell r="K116" t="str">
            <v>USDFE-25</v>
          </cell>
        </row>
        <row r="117">
          <cell r="F117">
            <v>1023.5</v>
          </cell>
          <cell r="K117" t="str">
            <v>USDFE-25</v>
          </cell>
        </row>
        <row r="118">
          <cell r="F118">
            <v>34816.29</v>
          </cell>
          <cell r="K118" t="str">
            <v>USDFE-25</v>
          </cell>
        </row>
        <row r="119">
          <cell r="F119">
            <v>32222.560000000001</v>
          </cell>
          <cell r="K119" t="str">
            <v>USDFE-25</v>
          </cell>
        </row>
        <row r="120">
          <cell r="F120">
            <v>3569</v>
          </cell>
          <cell r="K120" t="str">
            <v>USDFE-25</v>
          </cell>
        </row>
        <row r="121">
          <cell r="F121">
            <v>7375</v>
          </cell>
          <cell r="K121" t="str">
            <v>USDFE-25</v>
          </cell>
        </row>
        <row r="122">
          <cell r="F122">
            <v>9888.9500000000007</v>
          </cell>
          <cell r="K122" t="str">
            <v>USDFE-25</v>
          </cell>
        </row>
        <row r="123">
          <cell r="F123">
            <v>70360.289999999994</v>
          </cell>
          <cell r="K123" t="str">
            <v>USDFE-25</v>
          </cell>
        </row>
        <row r="124">
          <cell r="F124">
            <v>745</v>
          </cell>
          <cell r="K124" t="str">
            <v>USDFE-25</v>
          </cell>
        </row>
        <row r="125">
          <cell r="F125">
            <v>15902.72</v>
          </cell>
          <cell r="K125" t="str">
            <v>USDFE-25</v>
          </cell>
        </row>
        <row r="126">
          <cell r="F126">
            <v>28.75</v>
          </cell>
          <cell r="K126" t="str">
            <v>USDFE-25</v>
          </cell>
        </row>
        <row r="127">
          <cell r="F127">
            <v>50831.76</v>
          </cell>
          <cell r="K127" t="str">
            <v>USDFE-25</v>
          </cell>
        </row>
        <row r="128">
          <cell r="F128">
            <v>5</v>
          </cell>
          <cell r="K128" t="str">
            <v>USDFE-25</v>
          </cell>
        </row>
        <row r="129">
          <cell r="F129">
            <v>8467.3700000000008</v>
          </cell>
          <cell r="K129" t="str">
            <v>USDFE-25</v>
          </cell>
        </row>
        <row r="130">
          <cell r="F130">
            <v>46510</v>
          </cell>
          <cell r="K130" t="str">
            <v>USDFE-25</v>
          </cell>
        </row>
        <row r="131">
          <cell r="F131">
            <v>1007.85</v>
          </cell>
          <cell r="K131" t="str">
            <v>USDFE-25</v>
          </cell>
        </row>
        <row r="132">
          <cell r="F132">
            <v>44.5</v>
          </cell>
          <cell r="K132" t="str">
            <v>USDFE-25</v>
          </cell>
        </row>
        <row r="133">
          <cell r="F133">
            <v>14382</v>
          </cell>
          <cell r="K133" t="str">
            <v>USDFE-25</v>
          </cell>
        </row>
        <row r="134">
          <cell r="F134">
            <v>952818.18</v>
          </cell>
          <cell r="K134" t="str">
            <v>USDFE-25</v>
          </cell>
        </row>
        <row r="135">
          <cell r="F135">
            <v>2126650.6800000002</v>
          </cell>
          <cell r="K135" t="str">
            <v>USDFE-25</v>
          </cell>
        </row>
        <row r="136">
          <cell r="F136">
            <v>5300</v>
          </cell>
          <cell r="K136" t="str">
            <v>USDFE-25</v>
          </cell>
        </row>
        <row r="137">
          <cell r="F137">
            <v>434225.73</v>
          </cell>
          <cell r="K137" t="str">
            <v>USDFE-25</v>
          </cell>
        </row>
        <row r="138">
          <cell r="F138">
            <v>1540.38</v>
          </cell>
          <cell r="K138" t="str">
            <v>USDFE-25</v>
          </cell>
        </row>
        <row r="139">
          <cell r="F139">
            <v>56450.32</v>
          </cell>
          <cell r="K139" t="str">
            <v>USDFE-25</v>
          </cell>
        </row>
        <row r="140">
          <cell r="F140">
            <v>1840</v>
          </cell>
          <cell r="K140" t="str">
            <v>USDFE-25</v>
          </cell>
        </row>
        <row r="141">
          <cell r="F141">
            <v>47048.12</v>
          </cell>
          <cell r="K141" t="str">
            <v>USDFE-25</v>
          </cell>
        </row>
        <row r="142">
          <cell r="F142">
            <v>83410.94</v>
          </cell>
          <cell r="K142" t="str">
            <v>USDFE-25</v>
          </cell>
        </row>
        <row r="143">
          <cell r="F143">
            <v>44654.86</v>
          </cell>
          <cell r="K143" t="str">
            <v>USDFE-25</v>
          </cell>
        </row>
        <row r="144">
          <cell r="F144">
            <v>3181</v>
          </cell>
          <cell r="K144" t="str">
            <v>USDFE-25</v>
          </cell>
        </row>
        <row r="145">
          <cell r="F145">
            <v>13094.5</v>
          </cell>
          <cell r="K145" t="str">
            <v>USDFE-25</v>
          </cell>
        </row>
        <row r="146">
          <cell r="F146">
            <v>198436.39</v>
          </cell>
          <cell r="K146" t="str">
            <v>USDFE-25</v>
          </cell>
        </row>
        <row r="147">
          <cell r="F147">
            <v>38604.11</v>
          </cell>
          <cell r="K147" t="str">
            <v>USDFE-25</v>
          </cell>
        </row>
        <row r="148">
          <cell r="F148">
            <v>8.5</v>
          </cell>
          <cell r="K148" t="str">
            <v>USDFE-25</v>
          </cell>
        </row>
        <row r="149">
          <cell r="F149">
            <v>190438.6</v>
          </cell>
          <cell r="K149" t="str">
            <v>USDFE-25</v>
          </cell>
        </row>
        <row r="150">
          <cell r="F150">
            <v>110641.4</v>
          </cell>
          <cell r="K150" t="str">
            <v>USDFE-25</v>
          </cell>
        </row>
        <row r="151">
          <cell r="F151">
            <v>1460</v>
          </cell>
          <cell r="K151" t="str">
            <v>USDFE-25</v>
          </cell>
        </row>
        <row r="152">
          <cell r="F152">
            <v>121489.57</v>
          </cell>
          <cell r="K152" t="str">
            <v>USDFE-25</v>
          </cell>
        </row>
        <row r="153">
          <cell r="F153">
            <v>13592.67</v>
          </cell>
          <cell r="K153" t="str">
            <v>USDFE-25</v>
          </cell>
        </row>
        <row r="154">
          <cell r="F154">
            <v>23323.65</v>
          </cell>
          <cell r="K154" t="str">
            <v>USDFE-25</v>
          </cell>
        </row>
        <row r="155">
          <cell r="F155">
            <v>3400</v>
          </cell>
          <cell r="K155" t="str">
            <v>USDFE-25</v>
          </cell>
        </row>
        <row r="156">
          <cell r="F156">
            <v>93978.3</v>
          </cell>
          <cell r="K156" t="str">
            <v>USDFE-25</v>
          </cell>
        </row>
        <row r="157">
          <cell r="F157">
            <v>394460.35</v>
          </cell>
          <cell r="K157" t="str">
            <v>USDFE-25</v>
          </cell>
        </row>
        <row r="158">
          <cell r="F158">
            <v>25763.93</v>
          </cell>
          <cell r="K158" t="str">
            <v>USDFE-25</v>
          </cell>
        </row>
        <row r="159">
          <cell r="F159">
            <v>48820</v>
          </cell>
          <cell r="K159" t="str">
            <v>USDFE-25</v>
          </cell>
        </row>
        <row r="160">
          <cell r="F160">
            <v>75883.77</v>
          </cell>
          <cell r="K160" t="str">
            <v>USDFE-25</v>
          </cell>
        </row>
        <row r="161">
          <cell r="F161">
            <v>21612.5</v>
          </cell>
          <cell r="K161" t="str">
            <v>USDFE-25</v>
          </cell>
        </row>
        <row r="162">
          <cell r="F162">
            <v>42695.53</v>
          </cell>
          <cell r="K162" t="str">
            <v>USDFE-25</v>
          </cell>
        </row>
        <row r="163">
          <cell r="F163">
            <v>18920.689999999999</v>
          </cell>
          <cell r="K163" t="str">
            <v>USDFE-25</v>
          </cell>
        </row>
        <row r="164">
          <cell r="F164">
            <v>176.45</v>
          </cell>
          <cell r="K164" t="str">
            <v>USDFE-25</v>
          </cell>
        </row>
        <row r="165">
          <cell r="F165">
            <v>1360</v>
          </cell>
          <cell r="K165" t="str">
            <v>USDFE-25</v>
          </cell>
        </row>
        <row r="166">
          <cell r="F166">
            <v>102600</v>
          </cell>
          <cell r="K166" t="str">
            <v>USDFE-25</v>
          </cell>
        </row>
        <row r="167">
          <cell r="F167">
            <v>262496.57</v>
          </cell>
          <cell r="K167" t="str">
            <v>USDFE-25</v>
          </cell>
        </row>
        <row r="168">
          <cell r="F168">
            <v>60704.17</v>
          </cell>
          <cell r="K168" t="str">
            <v>USDFE-25</v>
          </cell>
        </row>
        <row r="169">
          <cell r="F169">
            <v>35016.67</v>
          </cell>
          <cell r="K169" t="str">
            <v>USDFE-25</v>
          </cell>
        </row>
        <row r="170">
          <cell r="F170">
            <v>2108515.69</v>
          </cell>
          <cell r="K170" t="str">
            <v>USDFE-25</v>
          </cell>
        </row>
        <row r="171">
          <cell r="F171">
            <v>1839.13</v>
          </cell>
          <cell r="K171" t="str">
            <v>USDFE-25</v>
          </cell>
        </row>
        <row r="172">
          <cell r="F172">
            <v>49393.23</v>
          </cell>
          <cell r="K172" t="str">
            <v>USDFE-25</v>
          </cell>
        </row>
        <row r="173">
          <cell r="F173">
            <v>1161.6500000000001</v>
          </cell>
          <cell r="K173" t="str">
            <v>USDFE-25</v>
          </cell>
        </row>
        <row r="174">
          <cell r="F174">
            <v>70322.009999999995</v>
          </cell>
          <cell r="K174" t="str">
            <v>USDFE-25</v>
          </cell>
        </row>
        <row r="175">
          <cell r="F175">
            <v>12585.24</v>
          </cell>
          <cell r="K175" t="str">
            <v>USDFE-25</v>
          </cell>
        </row>
        <row r="176">
          <cell r="F176">
            <v>460492.77</v>
          </cell>
          <cell r="K176" t="str">
            <v>USDFE-25</v>
          </cell>
        </row>
        <row r="177">
          <cell r="F177">
            <v>152607.67999999999</v>
          </cell>
          <cell r="K177" t="str">
            <v>USDFE-25</v>
          </cell>
        </row>
        <row r="178">
          <cell r="F178">
            <v>2135.85</v>
          </cell>
          <cell r="K178" t="str">
            <v>USDFE-25</v>
          </cell>
        </row>
        <row r="179">
          <cell r="F179">
            <v>15238.6</v>
          </cell>
          <cell r="K179" t="str">
            <v>USDFE-25</v>
          </cell>
        </row>
        <row r="180">
          <cell r="F180">
            <v>30683.5</v>
          </cell>
          <cell r="K180" t="str">
            <v>USDFE-25</v>
          </cell>
        </row>
        <row r="181">
          <cell r="F181">
            <v>130058.01</v>
          </cell>
          <cell r="K181" t="str">
            <v>USDFE-25</v>
          </cell>
        </row>
        <row r="182">
          <cell r="F182">
            <v>20445</v>
          </cell>
          <cell r="K182" t="str">
            <v>GBPFE-25</v>
          </cell>
        </row>
        <row r="183">
          <cell r="F183">
            <v>3972.45</v>
          </cell>
          <cell r="K183" t="str">
            <v>GBPFE-25</v>
          </cell>
        </row>
        <row r="184">
          <cell r="F184">
            <v>700</v>
          </cell>
          <cell r="K184" t="str">
            <v>GBPFE-25</v>
          </cell>
        </row>
        <row r="185">
          <cell r="F185">
            <v>275896.96000000002</v>
          </cell>
          <cell r="K185" t="str">
            <v>GBPFE-25</v>
          </cell>
        </row>
        <row r="186">
          <cell r="F186">
            <v>999.1</v>
          </cell>
          <cell r="K186" t="str">
            <v>GBPFE-25</v>
          </cell>
        </row>
        <row r="187">
          <cell r="F187">
            <v>11316.83</v>
          </cell>
          <cell r="K187" t="str">
            <v>GBPFE-25</v>
          </cell>
        </row>
        <row r="188">
          <cell r="F188">
            <v>855.9</v>
          </cell>
          <cell r="K188" t="str">
            <v>GBPFE-25</v>
          </cell>
        </row>
        <row r="189">
          <cell r="F189">
            <v>7397.54</v>
          </cell>
          <cell r="K189" t="str">
            <v>GBPFE-25</v>
          </cell>
        </row>
        <row r="190">
          <cell r="F190">
            <v>23658.54</v>
          </cell>
          <cell r="K190" t="str">
            <v>GBPFE-25</v>
          </cell>
        </row>
        <row r="191">
          <cell r="F191">
            <v>4.0999999999999996</v>
          </cell>
          <cell r="K191" t="str">
            <v>GBPFE-25</v>
          </cell>
        </row>
        <row r="192">
          <cell r="F192">
            <v>6106.35</v>
          </cell>
          <cell r="K192" t="str">
            <v>GBPFE-25</v>
          </cell>
        </row>
        <row r="193">
          <cell r="F193">
            <v>186.05</v>
          </cell>
          <cell r="K193" t="str">
            <v>GBPFE-25</v>
          </cell>
        </row>
        <row r="194">
          <cell r="F194">
            <v>2400.5700000000002</v>
          </cell>
          <cell r="K194" t="str">
            <v>GBPFE-25</v>
          </cell>
        </row>
        <row r="195">
          <cell r="F195">
            <v>5900</v>
          </cell>
          <cell r="K195" t="str">
            <v>GBPFE-25</v>
          </cell>
        </row>
        <row r="196">
          <cell r="F196">
            <v>1298.42</v>
          </cell>
          <cell r="K196" t="str">
            <v>GBPFE-25</v>
          </cell>
        </row>
        <row r="197">
          <cell r="F197">
            <v>500</v>
          </cell>
          <cell r="K197" t="str">
            <v>GBPFE-25</v>
          </cell>
        </row>
        <row r="198">
          <cell r="F198">
            <v>160.69999999999999</v>
          </cell>
          <cell r="K198" t="str">
            <v>GBPFE-25</v>
          </cell>
        </row>
        <row r="199">
          <cell r="F199">
            <v>118518.96</v>
          </cell>
          <cell r="K199" t="str">
            <v>GBPFE-25</v>
          </cell>
        </row>
        <row r="200">
          <cell r="F200">
            <v>5541.78</v>
          </cell>
          <cell r="K200" t="str">
            <v>GBPFE-25</v>
          </cell>
        </row>
        <row r="201">
          <cell r="F201">
            <v>50</v>
          </cell>
          <cell r="K201" t="str">
            <v>GBPFE-25</v>
          </cell>
        </row>
        <row r="202">
          <cell r="F202">
            <v>4210.97</v>
          </cell>
          <cell r="K202" t="str">
            <v>GBPFE-25</v>
          </cell>
        </row>
        <row r="203">
          <cell r="F203">
            <v>44174</v>
          </cell>
          <cell r="K203" t="str">
            <v>GBPFE-25</v>
          </cell>
        </row>
        <row r="204">
          <cell r="F204">
            <v>6000</v>
          </cell>
          <cell r="K204" t="str">
            <v>GBPFE-25</v>
          </cell>
        </row>
        <row r="205">
          <cell r="F205">
            <v>53965.45</v>
          </cell>
          <cell r="K205" t="str">
            <v>GBPFE-25</v>
          </cell>
        </row>
        <row r="206">
          <cell r="F206">
            <v>702.84</v>
          </cell>
          <cell r="K206" t="str">
            <v>GBPFE-25</v>
          </cell>
        </row>
        <row r="207">
          <cell r="F207">
            <v>10310</v>
          </cell>
          <cell r="K207" t="str">
            <v>GBPFE-25</v>
          </cell>
        </row>
        <row r="208">
          <cell r="F208">
            <v>12151.02</v>
          </cell>
          <cell r="K208" t="str">
            <v>GBPFE-25</v>
          </cell>
        </row>
        <row r="209">
          <cell r="F209">
            <v>4897.2700000000004</v>
          </cell>
          <cell r="K209" t="str">
            <v>GBPFE-25</v>
          </cell>
        </row>
        <row r="210">
          <cell r="F210">
            <v>5440</v>
          </cell>
          <cell r="K210" t="str">
            <v>GBPFE-25</v>
          </cell>
        </row>
        <row r="211">
          <cell r="F211">
            <v>2230</v>
          </cell>
          <cell r="K211" t="str">
            <v>GBPFE-25</v>
          </cell>
        </row>
        <row r="212">
          <cell r="F212">
            <v>5172.8500000000004</v>
          </cell>
          <cell r="K212" t="str">
            <v>GBPFE-25</v>
          </cell>
        </row>
        <row r="213">
          <cell r="F213">
            <v>660</v>
          </cell>
          <cell r="K213" t="str">
            <v>GBPFE-25</v>
          </cell>
        </row>
        <row r="214">
          <cell r="F214">
            <v>4886.34</v>
          </cell>
          <cell r="K214" t="str">
            <v>GBPFE-25</v>
          </cell>
        </row>
        <row r="215">
          <cell r="F215">
            <v>2160.29</v>
          </cell>
          <cell r="K215" t="str">
            <v>GBPFE-25</v>
          </cell>
        </row>
        <row r="216">
          <cell r="F216">
            <v>13071.85</v>
          </cell>
          <cell r="K216" t="str">
            <v>GBPFE-25</v>
          </cell>
        </row>
        <row r="217">
          <cell r="F217">
            <v>30</v>
          </cell>
          <cell r="K217" t="str">
            <v>GBPFE-25</v>
          </cell>
        </row>
        <row r="218">
          <cell r="F218">
            <v>81921.5</v>
          </cell>
          <cell r="K218" t="str">
            <v>GBPFE-25</v>
          </cell>
        </row>
        <row r="219">
          <cell r="F219">
            <v>22861.34</v>
          </cell>
          <cell r="K219" t="str">
            <v>GBPFE-25</v>
          </cell>
        </row>
        <row r="220">
          <cell r="F220">
            <v>6255.62</v>
          </cell>
          <cell r="K220" t="str">
            <v>GBPFE-25</v>
          </cell>
        </row>
        <row r="221">
          <cell r="F221">
            <v>4701.3</v>
          </cell>
          <cell r="K221" t="str">
            <v>GBPFE-25</v>
          </cell>
        </row>
        <row r="222">
          <cell r="F222">
            <v>8100</v>
          </cell>
          <cell r="K222" t="str">
            <v>GBPFE-25</v>
          </cell>
        </row>
        <row r="223">
          <cell r="F223">
            <v>10597.8</v>
          </cell>
          <cell r="K223" t="str">
            <v>GBPFE-25</v>
          </cell>
        </row>
        <row r="224">
          <cell r="F224">
            <v>6845.87</v>
          </cell>
          <cell r="K224" t="str">
            <v>GBPFE-25</v>
          </cell>
        </row>
        <row r="225">
          <cell r="F225">
            <v>400</v>
          </cell>
          <cell r="K225" t="str">
            <v>GBPFE-25</v>
          </cell>
        </row>
        <row r="226">
          <cell r="F226">
            <v>7636.13</v>
          </cell>
          <cell r="K226" t="str">
            <v>GBPFE-25</v>
          </cell>
        </row>
        <row r="227">
          <cell r="F227">
            <v>8200</v>
          </cell>
          <cell r="K227" t="str">
            <v>GBPFE-25</v>
          </cell>
        </row>
        <row r="228">
          <cell r="F228">
            <v>10479.620000000001</v>
          </cell>
          <cell r="K228" t="str">
            <v>GBPFE-25</v>
          </cell>
        </row>
        <row r="229">
          <cell r="F229">
            <v>4250.18</v>
          </cell>
          <cell r="K229" t="str">
            <v>GBPFE-25</v>
          </cell>
        </row>
        <row r="230">
          <cell r="F230">
            <v>1000</v>
          </cell>
          <cell r="K230" t="str">
            <v>GBPFE-25</v>
          </cell>
        </row>
        <row r="231">
          <cell r="F231">
            <v>8999</v>
          </cell>
          <cell r="K231" t="str">
            <v>GBPFE-25</v>
          </cell>
        </row>
        <row r="232">
          <cell r="F232">
            <v>303.33</v>
          </cell>
          <cell r="K232" t="str">
            <v>GBPFE-25</v>
          </cell>
        </row>
        <row r="233">
          <cell r="F233">
            <v>3257.6</v>
          </cell>
          <cell r="K233" t="str">
            <v>GBPFE-25</v>
          </cell>
        </row>
        <row r="234">
          <cell r="F234">
            <v>4283.8</v>
          </cell>
          <cell r="K234" t="str">
            <v>GBPFE-25</v>
          </cell>
        </row>
        <row r="235">
          <cell r="F235">
            <v>5400</v>
          </cell>
          <cell r="K235" t="str">
            <v>EURFE-25</v>
          </cell>
        </row>
        <row r="236">
          <cell r="F236">
            <v>38823.25</v>
          </cell>
          <cell r="K236" t="str">
            <v>EURFE-25</v>
          </cell>
        </row>
        <row r="237">
          <cell r="F237">
            <v>226.2</v>
          </cell>
          <cell r="K237" t="str">
            <v>EURFE-25</v>
          </cell>
        </row>
        <row r="238">
          <cell r="F238">
            <v>500</v>
          </cell>
          <cell r="K238" t="str">
            <v>EURFE-25</v>
          </cell>
        </row>
        <row r="239">
          <cell r="F239">
            <v>674</v>
          </cell>
          <cell r="K239" t="str">
            <v>EURFE-25</v>
          </cell>
        </row>
        <row r="240">
          <cell r="F240">
            <v>18000</v>
          </cell>
          <cell r="K240" t="str">
            <v>EURFE-25</v>
          </cell>
        </row>
        <row r="241">
          <cell r="F241">
            <v>1537.37</v>
          </cell>
          <cell r="K241" t="str">
            <v>EURFE-25</v>
          </cell>
        </row>
        <row r="242">
          <cell r="F242">
            <v>1800</v>
          </cell>
          <cell r="K242" t="str">
            <v>EURFE-25</v>
          </cell>
        </row>
        <row r="243">
          <cell r="F243">
            <v>563.76</v>
          </cell>
          <cell r="K243" t="str">
            <v>EURFE-25</v>
          </cell>
        </row>
        <row r="244">
          <cell r="F244">
            <v>31.21</v>
          </cell>
          <cell r="K244" t="str">
            <v>EURFE-25</v>
          </cell>
        </row>
        <row r="245">
          <cell r="F245">
            <v>2656.777</v>
          </cell>
          <cell r="K245" t="str">
            <v>EURFE-25</v>
          </cell>
        </row>
        <row r="246">
          <cell r="F246">
            <v>500</v>
          </cell>
          <cell r="K246" t="str">
            <v>EURFE-25</v>
          </cell>
        </row>
        <row r="247">
          <cell r="F247">
            <v>859.86</v>
          </cell>
          <cell r="K247" t="str">
            <v>EURFE-25</v>
          </cell>
        </row>
        <row r="248">
          <cell r="F248">
            <v>750</v>
          </cell>
          <cell r="K248" t="str">
            <v>EURFE-25</v>
          </cell>
        </row>
        <row r="249">
          <cell r="F249">
            <v>508</v>
          </cell>
          <cell r="K249" t="str">
            <v>EURFE-25</v>
          </cell>
        </row>
        <row r="250">
          <cell r="F250">
            <v>23879.53</v>
          </cell>
          <cell r="K250" t="str">
            <v>EURFE-25</v>
          </cell>
        </row>
        <row r="251">
          <cell r="F251">
            <v>3896.43</v>
          </cell>
          <cell r="K251" t="str">
            <v>EURFE-25</v>
          </cell>
        </row>
        <row r="252">
          <cell r="F252">
            <v>650</v>
          </cell>
          <cell r="K252" t="str">
            <v>EURFE-25</v>
          </cell>
        </row>
        <row r="253">
          <cell r="F253">
            <v>211.28</v>
          </cell>
          <cell r="K253" t="str">
            <v>EURFE-25</v>
          </cell>
        </row>
        <row r="254">
          <cell r="F254">
            <v>419.84</v>
          </cell>
          <cell r="K254" t="str">
            <v>EURFE-25</v>
          </cell>
        </row>
        <row r="255">
          <cell r="F255">
            <v>50652.78</v>
          </cell>
          <cell r="K255" t="str">
            <v>EURFE-25</v>
          </cell>
        </row>
        <row r="256">
          <cell r="F256">
            <v>35235</v>
          </cell>
          <cell r="K256" t="str">
            <v>EURFE-25</v>
          </cell>
        </row>
        <row r="257">
          <cell r="F257">
            <v>705</v>
          </cell>
          <cell r="K257" t="str">
            <v>EURFE-25</v>
          </cell>
        </row>
        <row r="258">
          <cell r="F258">
            <v>634.66</v>
          </cell>
          <cell r="K258" t="str">
            <v>EURFE-25</v>
          </cell>
        </row>
        <row r="259">
          <cell r="F259">
            <v>1136.97</v>
          </cell>
          <cell r="K259" t="str">
            <v>EURFE-25</v>
          </cell>
        </row>
        <row r="260">
          <cell r="F260">
            <v>3016.82</v>
          </cell>
          <cell r="K260" t="str">
            <v>EURFE-25</v>
          </cell>
        </row>
        <row r="261">
          <cell r="F261">
            <v>4000</v>
          </cell>
          <cell r="K261" t="str">
            <v>EURFE-25</v>
          </cell>
        </row>
        <row r="262">
          <cell r="F262">
            <v>1963.46</v>
          </cell>
          <cell r="K262" t="str">
            <v>EURFE-25</v>
          </cell>
        </row>
        <row r="263">
          <cell r="F263">
            <v>656</v>
          </cell>
          <cell r="K263" t="str">
            <v>EURFE-25</v>
          </cell>
        </row>
        <row r="264">
          <cell r="F264">
            <v>891.66</v>
          </cell>
          <cell r="K264" t="str">
            <v>EURFE-25</v>
          </cell>
        </row>
        <row r="265">
          <cell r="F265">
            <v>1459.48</v>
          </cell>
          <cell r="K265" t="str">
            <v>EURFE-25</v>
          </cell>
        </row>
        <row r="266">
          <cell r="F266">
            <v>11</v>
          </cell>
          <cell r="K266" t="str">
            <v>EURFE-25</v>
          </cell>
        </row>
        <row r="267">
          <cell r="F267">
            <v>1815</v>
          </cell>
          <cell r="K267" t="str">
            <v>EURFE-25</v>
          </cell>
        </row>
        <row r="268">
          <cell r="F268">
            <v>2191.1999999999998</v>
          </cell>
          <cell r="K268" t="str">
            <v>EURFE-25</v>
          </cell>
        </row>
        <row r="269">
          <cell r="F269">
            <v>22330.6</v>
          </cell>
          <cell r="K269" t="str">
            <v>EURFE-25</v>
          </cell>
        </row>
        <row r="270">
          <cell r="F270">
            <v>8563</v>
          </cell>
          <cell r="K270" t="str">
            <v>EURFE-25</v>
          </cell>
        </row>
        <row r="271">
          <cell r="F271">
            <v>5994</v>
          </cell>
          <cell r="K271" t="str">
            <v>EURFE-25</v>
          </cell>
        </row>
        <row r="272">
          <cell r="F272">
            <v>22207.45</v>
          </cell>
          <cell r="K272" t="str">
            <v>EURFE-25</v>
          </cell>
        </row>
        <row r="273">
          <cell r="F273">
            <v>37645.800000000003</v>
          </cell>
          <cell r="K273" t="str">
            <v>EURFE-25</v>
          </cell>
        </row>
        <row r="274">
          <cell r="F274">
            <v>6065.01</v>
          </cell>
          <cell r="K274" t="str">
            <v>EURFE-25</v>
          </cell>
        </row>
        <row r="275">
          <cell r="F275">
            <v>1000</v>
          </cell>
          <cell r="K275" t="str">
            <v>EURFE-25</v>
          </cell>
        </row>
        <row r="276">
          <cell r="F276">
            <v>1998.32</v>
          </cell>
          <cell r="K276" t="str">
            <v>EURFE-25</v>
          </cell>
        </row>
        <row r="277">
          <cell r="F277">
            <v>474</v>
          </cell>
          <cell r="K277" t="str">
            <v>EURFE-25</v>
          </cell>
        </row>
        <row r="278">
          <cell r="F278">
            <v>3900</v>
          </cell>
          <cell r="K278" t="str">
            <v>EURFE-25</v>
          </cell>
        </row>
        <row r="279">
          <cell r="F279">
            <v>17503.939999999999</v>
          </cell>
          <cell r="K279" t="str">
            <v>EURFE-25</v>
          </cell>
        </row>
        <row r="280">
          <cell r="F280">
            <v>475</v>
          </cell>
          <cell r="K280" t="str">
            <v>EURFE-25</v>
          </cell>
        </row>
        <row r="281">
          <cell r="F281">
            <v>700</v>
          </cell>
          <cell r="K281" t="str">
            <v>EURFE-25</v>
          </cell>
        </row>
        <row r="282">
          <cell r="F282">
            <v>899.51</v>
          </cell>
          <cell r="K282" t="str">
            <v>EURFE-25</v>
          </cell>
        </row>
        <row r="283">
          <cell r="F283">
            <v>8066.44</v>
          </cell>
          <cell r="K283" t="str">
            <v>EURFE-25</v>
          </cell>
        </row>
        <row r="284">
          <cell r="F284">
            <v>26879.200000000001</v>
          </cell>
          <cell r="K284" t="str">
            <v>EURFE-25</v>
          </cell>
        </row>
        <row r="285">
          <cell r="F285">
            <v>41896.44</v>
          </cell>
          <cell r="K285" t="str">
            <v>EURFE-25</v>
          </cell>
        </row>
        <row r="286">
          <cell r="F286">
            <v>210434</v>
          </cell>
          <cell r="K286" t="str">
            <v>EURFE-25</v>
          </cell>
        </row>
        <row r="287">
          <cell r="F287">
            <v>10670</v>
          </cell>
          <cell r="K287" t="str">
            <v>EURFE-25</v>
          </cell>
        </row>
        <row r="288">
          <cell r="F288">
            <v>3695</v>
          </cell>
          <cell r="K288" t="str">
            <v>EURFE-25</v>
          </cell>
        </row>
        <row r="289">
          <cell r="F289">
            <v>8218.2999999999993</v>
          </cell>
          <cell r="K289" t="str">
            <v>EURFE-25</v>
          </cell>
        </row>
        <row r="290">
          <cell r="F290">
            <v>161</v>
          </cell>
          <cell r="K290" t="str">
            <v>EURFE-25</v>
          </cell>
        </row>
        <row r="291">
          <cell r="F291">
            <v>1603.93</v>
          </cell>
          <cell r="K291" t="str">
            <v>EURFE-25</v>
          </cell>
        </row>
        <row r="292">
          <cell r="F292">
            <v>4269.6000000000004</v>
          </cell>
          <cell r="K292" t="str">
            <v>EURFE-25</v>
          </cell>
        </row>
        <row r="293">
          <cell r="F293">
            <v>64018.31</v>
          </cell>
          <cell r="K293" t="str">
            <v>EURFE-25</v>
          </cell>
        </row>
        <row r="294">
          <cell r="F294">
            <v>1749.1</v>
          </cell>
          <cell r="K294" t="str">
            <v>EURFE-25</v>
          </cell>
        </row>
        <row r="295">
          <cell r="F295">
            <v>972.62</v>
          </cell>
          <cell r="K295" t="str">
            <v>EURFE-25</v>
          </cell>
        </row>
        <row r="296">
          <cell r="F296">
            <v>10205.91</v>
          </cell>
          <cell r="K296" t="str">
            <v>EURFE-25</v>
          </cell>
        </row>
        <row r="297">
          <cell r="F297">
            <v>2363.1999999999998</v>
          </cell>
          <cell r="K297" t="str">
            <v>EURFE-25</v>
          </cell>
        </row>
        <row r="298">
          <cell r="F298">
            <v>1282</v>
          </cell>
          <cell r="K298" t="str">
            <v>EURFE-25</v>
          </cell>
        </row>
        <row r="299">
          <cell r="F299">
            <v>12000</v>
          </cell>
          <cell r="K299" t="str">
            <v>AEDFE-25</v>
          </cell>
        </row>
        <row r="300">
          <cell r="F300">
            <v>233390</v>
          </cell>
          <cell r="K300" t="str">
            <v>AEDFE-25</v>
          </cell>
        </row>
        <row r="301">
          <cell r="F301">
            <v>118850</v>
          </cell>
          <cell r="K301" t="str">
            <v>AEDFE-25</v>
          </cell>
        </row>
        <row r="302">
          <cell r="F302">
            <v>934</v>
          </cell>
          <cell r="K302" t="str">
            <v>AEDFE-25</v>
          </cell>
        </row>
        <row r="303">
          <cell r="F303">
            <v>31473.4</v>
          </cell>
          <cell r="K303" t="str">
            <v>AEDFE-25</v>
          </cell>
        </row>
        <row r="304">
          <cell r="F304">
            <v>22510</v>
          </cell>
          <cell r="K304" t="str">
            <v>AEDFE-25</v>
          </cell>
        </row>
        <row r="305">
          <cell r="F305">
            <v>6260</v>
          </cell>
          <cell r="K305" t="str">
            <v>AEDFE-25</v>
          </cell>
        </row>
        <row r="306">
          <cell r="F306">
            <v>77600</v>
          </cell>
          <cell r="K306" t="str">
            <v>AEDFE-25</v>
          </cell>
        </row>
        <row r="307">
          <cell r="F307">
            <v>11747.43</v>
          </cell>
          <cell r="K307" t="str">
            <v>AEDFE-25</v>
          </cell>
        </row>
        <row r="308">
          <cell r="F308">
            <v>234.72</v>
          </cell>
          <cell r="K308" t="str">
            <v>AEDFE-25</v>
          </cell>
        </row>
        <row r="309">
          <cell r="F309">
            <v>182358.51</v>
          </cell>
          <cell r="K309" t="str">
            <v>AEDFE-25</v>
          </cell>
        </row>
        <row r="310">
          <cell r="F310">
            <v>961.78</v>
          </cell>
          <cell r="K310" t="str">
            <v>AEDFE-25</v>
          </cell>
        </row>
        <row r="311">
          <cell r="F311">
            <v>8000</v>
          </cell>
          <cell r="K311" t="str">
            <v>AEDFE-25</v>
          </cell>
        </row>
        <row r="312">
          <cell r="F312">
            <v>2939.33</v>
          </cell>
          <cell r="K312" t="str">
            <v>AEDFE-25</v>
          </cell>
        </row>
        <row r="313">
          <cell r="F313">
            <v>1.39</v>
          </cell>
          <cell r="K313" t="str">
            <v>AEDFE-25</v>
          </cell>
        </row>
        <row r="314">
          <cell r="F314">
            <v>4531.66</v>
          </cell>
          <cell r="K314" t="str">
            <v>AEDFE-25</v>
          </cell>
        </row>
        <row r="315">
          <cell r="F315">
            <v>7111.24</v>
          </cell>
          <cell r="K315" t="str">
            <v>AEDFE-25</v>
          </cell>
        </row>
        <row r="316">
          <cell r="F316">
            <v>6600.2</v>
          </cell>
          <cell r="K316" t="str">
            <v>AEDFE-25</v>
          </cell>
        </row>
        <row r="317">
          <cell r="F317">
            <v>35000</v>
          </cell>
          <cell r="K317" t="str">
            <v>AEDFE-25</v>
          </cell>
        </row>
        <row r="318">
          <cell r="F318">
            <v>10000</v>
          </cell>
          <cell r="K318" t="str">
            <v>AEDFE-25</v>
          </cell>
        </row>
        <row r="319">
          <cell r="F319">
            <v>25130</v>
          </cell>
          <cell r="K319" t="str">
            <v>AEDFE-25</v>
          </cell>
        </row>
        <row r="320">
          <cell r="F320">
            <v>2350.35</v>
          </cell>
          <cell r="K320" t="str">
            <v>AEDFE-25</v>
          </cell>
        </row>
        <row r="321">
          <cell r="F321">
            <v>4296.8</v>
          </cell>
          <cell r="K321" t="str">
            <v>AEDFE-25</v>
          </cell>
        </row>
        <row r="322">
          <cell r="F322">
            <v>90000</v>
          </cell>
          <cell r="K322" t="str">
            <v>AEDFE-25</v>
          </cell>
        </row>
        <row r="323">
          <cell r="F323">
            <v>12500</v>
          </cell>
          <cell r="K323" t="str">
            <v>AEDFE-25</v>
          </cell>
        </row>
        <row r="324">
          <cell r="F324">
            <v>1000</v>
          </cell>
          <cell r="K324" t="str">
            <v>AEDFE-25</v>
          </cell>
        </row>
        <row r="325">
          <cell r="F325">
            <v>29952.95</v>
          </cell>
          <cell r="K325" t="str">
            <v>AEDFE-25</v>
          </cell>
        </row>
        <row r="326">
          <cell r="F326">
            <v>383562.81</v>
          </cell>
          <cell r="K326" t="str">
            <v>AEDFE-25</v>
          </cell>
        </row>
        <row r="327">
          <cell r="F327">
            <v>8541.23</v>
          </cell>
          <cell r="K327" t="str">
            <v>AEDFE-25</v>
          </cell>
        </row>
        <row r="328">
          <cell r="F328">
            <v>258426</v>
          </cell>
          <cell r="K328" t="str">
            <v>AEDFE-25</v>
          </cell>
        </row>
        <row r="329">
          <cell r="F329">
            <v>28300</v>
          </cell>
          <cell r="K329" t="str">
            <v>AEDFE-25</v>
          </cell>
        </row>
        <row r="330">
          <cell r="F330">
            <v>973706</v>
          </cell>
          <cell r="K330" t="str">
            <v>AEDFE-25</v>
          </cell>
        </row>
        <row r="331">
          <cell r="F331">
            <v>48124.75</v>
          </cell>
          <cell r="K331" t="str">
            <v>AEDFE-25</v>
          </cell>
        </row>
        <row r="332">
          <cell r="F332">
            <v>134039.88</v>
          </cell>
          <cell r="K332" t="str">
            <v>AEDFE-25</v>
          </cell>
        </row>
        <row r="333">
          <cell r="F333">
            <v>37122.699999999997</v>
          </cell>
          <cell r="K333" t="str">
            <v>AEDFE-25</v>
          </cell>
        </row>
        <row r="334">
          <cell r="F334">
            <v>2197.6</v>
          </cell>
          <cell r="K334" t="str">
            <v>AEDFE-25</v>
          </cell>
        </row>
        <row r="335">
          <cell r="F335">
            <v>206000</v>
          </cell>
          <cell r="K335" t="str">
            <v>SARFE-25</v>
          </cell>
        </row>
        <row r="336">
          <cell r="F336">
            <v>5266</v>
          </cell>
          <cell r="K336" t="str">
            <v>SARFE-25</v>
          </cell>
        </row>
        <row r="337">
          <cell r="F337">
            <v>1587244.1</v>
          </cell>
          <cell r="K337" t="str">
            <v>SARFE-25</v>
          </cell>
        </row>
        <row r="338">
          <cell r="F338">
            <v>18000</v>
          </cell>
          <cell r="K338" t="str">
            <v>SARFE-25</v>
          </cell>
        </row>
        <row r="339">
          <cell r="F339">
            <v>114901.91</v>
          </cell>
          <cell r="K339" t="str">
            <v>SARFE-25</v>
          </cell>
        </row>
        <row r="340">
          <cell r="F340">
            <v>114540</v>
          </cell>
          <cell r="K340" t="str">
            <v>SARFE-25</v>
          </cell>
        </row>
        <row r="341">
          <cell r="F341">
            <v>23500</v>
          </cell>
          <cell r="K341" t="str">
            <v>SARFE-25</v>
          </cell>
        </row>
        <row r="342">
          <cell r="F342">
            <v>105000</v>
          </cell>
          <cell r="K342" t="str">
            <v>SARFE-25</v>
          </cell>
        </row>
        <row r="343">
          <cell r="F343">
            <v>100</v>
          </cell>
          <cell r="K343" t="str">
            <v>SARFE-25</v>
          </cell>
        </row>
        <row r="344">
          <cell r="F344">
            <v>23800.49</v>
          </cell>
          <cell r="K344" t="str">
            <v>SARFE-25</v>
          </cell>
        </row>
        <row r="345">
          <cell r="F345">
            <v>801067.61</v>
          </cell>
          <cell r="K345" t="str">
            <v>SARFE-25</v>
          </cell>
        </row>
        <row r="346">
          <cell r="F346">
            <v>9956</v>
          </cell>
          <cell r="K346" t="str">
            <v>SARFE-25</v>
          </cell>
        </row>
        <row r="347">
          <cell r="F347">
            <v>6997.64</v>
          </cell>
          <cell r="K347" t="str">
            <v>SARFE-25</v>
          </cell>
        </row>
        <row r="348">
          <cell r="F348">
            <v>70504.02</v>
          </cell>
          <cell r="K348" t="str">
            <v>SARFE-25</v>
          </cell>
        </row>
        <row r="349">
          <cell r="F349">
            <v>368</v>
          </cell>
          <cell r="K349" t="str">
            <v>SARFE-25</v>
          </cell>
        </row>
        <row r="350">
          <cell r="F350">
            <v>68820</v>
          </cell>
          <cell r="K350" t="str">
            <v>SARFE-25</v>
          </cell>
        </row>
        <row r="351">
          <cell r="F351">
            <v>2000</v>
          </cell>
          <cell r="K351" t="str">
            <v>SARFE-25</v>
          </cell>
        </row>
        <row r="352">
          <cell r="F352">
            <v>27000</v>
          </cell>
          <cell r="K352" t="str">
            <v>SARFE-25</v>
          </cell>
        </row>
        <row r="353">
          <cell r="F353">
            <v>2300</v>
          </cell>
          <cell r="K353" t="str">
            <v>SARFE-25</v>
          </cell>
        </row>
        <row r="354">
          <cell r="F354">
            <v>12800</v>
          </cell>
          <cell r="K354" t="str">
            <v>SARFE-25</v>
          </cell>
        </row>
        <row r="355">
          <cell r="F355">
            <v>2634</v>
          </cell>
          <cell r="K355" t="str">
            <v>SARFE-25</v>
          </cell>
        </row>
        <row r="356">
          <cell r="F356">
            <v>7595.6</v>
          </cell>
          <cell r="K356" t="str">
            <v>SARFE-25</v>
          </cell>
        </row>
        <row r="357">
          <cell r="F357">
            <v>46000</v>
          </cell>
          <cell r="K357" t="str">
            <v>SARFE-25</v>
          </cell>
        </row>
        <row r="358">
          <cell r="F358">
            <v>20000</v>
          </cell>
          <cell r="K358" t="str">
            <v>SARFE-25</v>
          </cell>
        </row>
        <row r="359">
          <cell r="F359">
            <v>2000</v>
          </cell>
          <cell r="K359" t="str">
            <v>SARFE-25</v>
          </cell>
        </row>
        <row r="360">
          <cell r="F360">
            <v>104961.34</v>
          </cell>
          <cell r="K360" t="str">
            <v>SARFE-25</v>
          </cell>
        </row>
        <row r="361">
          <cell r="F361">
            <v>2000</v>
          </cell>
          <cell r="K361" t="str">
            <v>SARFE-25</v>
          </cell>
        </row>
        <row r="362">
          <cell r="F362">
            <v>24776.7</v>
          </cell>
          <cell r="K362" t="str">
            <v>SARFE-25</v>
          </cell>
        </row>
        <row r="363">
          <cell r="F363">
            <v>41750</v>
          </cell>
          <cell r="K363" t="str">
            <v>SARFE-25</v>
          </cell>
        </row>
        <row r="364">
          <cell r="F364">
            <v>90000</v>
          </cell>
          <cell r="K364" t="str">
            <v>SARFE-25</v>
          </cell>
        </row>
        <row r="365">
          <cell r="F365">
            <v>50000</v>
          </cell>
          <cell r="K365" t="str">
            <v>SARFE-25</v>
          </cell>
        </row>
        <row r="366">
          <cell r="F366">
            <v>0.18</v>
          </cell>
          <cell r="K366" t="str">
            <v>SARFE-25</v>
          </cell>
        </row>
        <row r="367">
          <cell r="F367">
            <v>22900</v>
          </cell>
          <cell r="K367" t="str">
            <v>SARFE-25</v>
          </cell>
        </row>
        <row r="368">
          <cell r="F368">
            <v>9000</v>
          </cell>
          <cell r="K368" t="str">
            <v>SARFE-25</v>
          </cell>
        </row>
        <row r="369">
          <cell r="F369">
            <v>110000</v>
          </cell>
          <cell r="K369" t="str">
            <v>SARFE-25</v>
          </cell>
        </row>
        <row r="370">
          <cell r="F370">
            <v>102433</v>
          </cell>
          <cell r="K370" t="str">
            <v>SARFE-25</v>
          </cell>
        </row>
        <row r="371">
          <cell r="F371">
            <v>6056</v>
          </cell>
          <cell r="K371" t="str">
            <v>SARFE-25</v>
          </cell>
        </row>
        <row r="372">
          <cell r="F372">
            <v>234</v>
          </cell>
          <cell r="K372" t="str">
            <v>SARFE-25</v>
          </cell>
        </row>
        <row r="373">
          <cell r="F373">
            <v>31220</v>
          </cell>
          <cell r="K373" t="str">
            <v>SARFE-25</v>
          </cell>
        </row>
        <row r="374">
          <cell r="F374">
            <v>20000</v>
          </cell>
          <cell r="K374" t="str">
            <v>SARFE-25</v>
          </cell>
        </row>
        <row r="375">
          <cell r="F375">
            <v>6673490</v>
          </cell>
          <cell r="K375" t="str">
            <v>JPYFE-25</v>
          </cell>
        </row>
        <row r="376">
          <cell r="F376">
            <v>1182.45</v>
          </cell>
          <cell r="K376" t="str">
            <v>USDFE-12</v>
          </cell>
        </row>
        <row r="377">
          <cell r="F377">
            <v>1490.42</v>
          </cell>
          <cell r="K377" t="str">
            <v>USDFE-12</v>
          </cell>
        </row>
        <row r="378">
          <cell r="F378">
            <v>8903.33</v>
          </cell>
          <cell r="K378" t="str">
            <v>USDFE-12</v>
          </cell>
        </row>
        <row r="379">
          <cell r="F379">
            <v>16552.3</v>
          </cell>
          <cell r="K379" t="str">
            <v>USDFE-12</v>
          </cell>
        </row>
        <row r="380">
          <cell r="F380">
            <v>54019.95</v>
          </cell>
          <cell r="K380" t="str">
            <v>USDFE-12</v>
          </cell>
        </row>
        <row r="381">
          <cell r="F381">
            <v>27449.040000000001</v>
          </cell>
          <cell r="K381" t="str">
            <v>USDFE-12</v>
          </cell>
        </row>
        <row r="382">
          <cell r="F382">
            <v>93951.15</v>
          </cell>
          <cell r="K382" t="str">
            <v>USDFE-12</v>
          </cell>
        </row>
        <row r="383">
          <cell r="F383">
            <v>2119.3200000000002</v>
          </cell>
          <cell r="K383" t="str">
            <v>USDFE-12</v>
          </cell>
        </row>
        <row r="384">
          <cell r="F384">
            <v>9254.4599999999991</v>
          </cell>
          <cell r="K384" t="str">
            <v>USDFE-12</v>
          </cell>
        </row>
        <row r="385">
          <cell r="F385">
            <v>20110.63</v>
          </cell>
          <cell r="K385" t="str">
            <v>USDFE-12</v>
          </cell>
        </row>
        <row r="386">
          <cell r="F386">
            <v>8124.95</v>
          </cell>
          <cell r="K386" t="str">
            <v>USDFE-12</v>
          </cell>
        </row>
        <row r="387">
          <cell r="F387">
            <v>4967.07</v>
          </cell>
          <cell r="K387" t="str">
            <v>USDFE-12</v>
          </cell>
        </row>
        <row r="388">
          <cell r="F388">
            <v>58925.71</v>
          </cell>
          <cell r="K388" t="str">
            <v>USDFE-12</v>
          </cell>
        </row>
        <row r="389">
          <cell r="F389">
            <v>1270.1500000000001</v>
          </cell>
          <cell r="K389" t="str">
            <v>USDFE-12</v>
          </cell>
        </row>
        <row r="390">
          <cell r="F390">
            <v>1579.4</v>
          </cell>
          <cell r="K390" t="str">
            <v>USDFE-12</v>
          </cell>
        </row>
        <row r="391">
          <cell r="F391">
            <v>1793.1</v>
          </cell>
          <cell r="K391" t="str">
            <v>USDFE-12</v>
          </cell>
        </row>
        <row r="392">
          <cell r="F392">
            <v>771.97</v>
          </cell>
          <cell r="K392" t="str">
            <v>USDFE-12</v>
          </cell>
        </row>
        <row r="393">
          <cell r="F393">
            <v>20873.21</v>
          </cell>
          <cell r="K393" t="str">
            <v>USDFE-12</v>
          </cell>
        </row>
        <row r="394">
          <cell r="F394">
            <v>53516.76</v>
          </cell>
          <cell r="K394" t="str">
            <v>USDFE-12</v>
          </cell>
        </row>
        <row r="395">
          <cell r="F395">
            <v>14930.36</v>
          </cell>
          <cell r="K395" t="str">
            <v>USDFE-12</v>
          </cell>
        </row>
        <row r="396">
          <cell r="F396">
            <v>790.23</v>
          </cell>
          <cell r="K396" t="str">
            <v>USDFE-12</v>
          </cell>
        </row>
        <row r="397">
          <cell r="F397">
            <v>8658.14</v>
          </cell>
          <cell r="K397" t="str">
            <v>USDFE-12</v>
          </cell>
        </row>
        <row r="398">
          <cell r="F398">
            <v>1381.87</v>
          </cell>
          <cell r="K398" t="str">
            <v>USDFE-12</v>
          </cell>
        </row>
        <row r="399">
          <cell r="F399">
            <v>3.32</v>
          </cell>
          <cell r="K399" t="str">
            <v>USDFE-12</v>
          </cell>
        </row>
        <row r="400">
          <cell r="F400">
            <v>19622.189999999999</v>
          </cell>
          <cell r="K400" t="str">
            <v>USDFE-12</v>
          </cell>
        </row>
        <row r="401">
          <cell r="F401">
            <v>83434.679999999993</v>
          </cell>
          <cell r="K401" t="str">
            <v>USDFE-12</v>
          </cell>
        </row>
        <row r="402">
          <cell r="F402">
            <v>93703.44</v>
          </cell>
          <cell r="K402" t="str">
            <v>USDFE-12</v>
          </cell>
        </row>
        <row r="403">
          <cell r="F403">
            <v>6731.97</v>
          </cell>
          <cell r="K403" t="str">
            <v>USDFE-12</v>
          </cell>
        </row>
        <row r="404">
          <cell r="F404">
            <v>10836.31</v>
          </cell>
          <cell r="K404" t="str">
            <v>USDFE-12</v>
          </cell>
        </row>
        <row r="405">
          <cell r="F405">
            <v>1661.45</v>
          </cell>
          <cell r="K405" t="str">
            <v>USDFE-12</v>
          </cell>
        </row>
        <row r="406">
          <cell r="F406">
            <v>96.63</v>
          </cell>
          <cell r="K406" t="str">
            <v>USDFE-12</v>
          </cell>
        </row>
        <row r="407">
          <cell r="F407">
            <v>154936.93</v>
          </cell>
          <cell r="K407" t="str">
            <v>USDFE-12</v>
          </cell>
        </row>
        <row r="408">
          <cell r="F408">
            <v>1017.5</v>
          </cell>
          <cell r="K408" t="str">
            <v>USDFE-12</v>
          </cell>
        </row>
        <row r="409">
          <cell r="F409">
            <v>1135.31</v>
          </cell>
          <cell r="K409" t="str">
            <v>USDFE-12</v>
          </cell>
        </row>
        <row r="410">
          <cell r="F410">
            <v>1764.46</v>
          </cell>
          <cell r="K410" t="str">
            <v>USDFE-12</v>
          </cell>
        </row>
        <row r="411">
          <cell r="F411">
            <v>19492.560000000001</v>
          </cell>
          <cell r="K411" t="str">
            <v>USDFE-12</v>
          </cell>
        </row>
        <row r="412">
          <cell r="F412">
            <v>1340.97</v>
          </cell>
          <cell r="K412" t="str">
            <v>USDFE-12</v>
          </cell>
        </row>
        <row r="413">
          <cell r="F413">
            <v>7579.14</v>
          </cell>
          <cell r="K413" t="str">
            <v>USDFE-12</v>
          </cell>
        </row>
        <row r="414">
          <cell r="F414">
            <v>6389.96</v>
          </cell>
          <cell r="K414" t="str">
            <v>USDFE-12</v>
          </cell>
        </row>
        <row r="415">
          <cell r="F415">
            <v>9644.0499999999993</v>
          </cell>
          <cell r="K415" t="str">
            <v>USDFE-12</v>
          </cell>
        </row>
        <row r="416">
          <cell r="F416">
            <v>1022.32</v>
          </cell>
          <cell r="K416" t="str">
            <v>USDFE-12</v>
          </cell>
        </row>
        <row r="417">
          <cell r="F417">
            <v>2377.04</v>
          </cell>
          <cell r="K417" t="str">
            <v>USDFE-12</v>
          </cell>
        </row>
        <row r="418">
          <cell r="F418">
            <v>223499.9</v>
          </cell>
          <cell r="K418" t="str">
            <v>USDFE-12</v>
          </cell>
        </row>
        <row r="419">
          <cell r="F419">
            <v>2202.39</v>
          </cell>
          <cell r="K419" t="str">
            <v>USDFE-12</v>
          </cell>
        </row>
        <row r="420">
          <cell r="F420">
            <v>1092.1099999999999</v>
          </cell>
          <cell r="K420" t="str">
            <v>USDFE-12</v>
          </cell>
        </row>
        <row r="421">
          <cell r="F421">
            <v>1014.6</v>
          </cell>
          <cell r="K421" t="str">
            <v>USDFE-12</v>
          </cell>
        </row>
        <row r="422">
          <cell r="F422">
            <v>4437.6899999999996</v>
          </cell>
          <cell r="K422" t="str">
            <v>USDFE-12</v>
          </cell>
        </row>
        <row r="423">
          <cell r="F423">
            <v>6163.69</v>
          </cell>
          <cell r="K423" t="str">
            <v>USDFE-12</v>
          </cell>
        </row>
        <row r="424">
          <cell r="F424">
            <v>12467.58</v>
          </cell>
          <cell r="K424" t="str">
            <v>USDFE-12</v>
          </cell>
        </row>
        <row r="425">
          <cell r="F425">
            <v>3307.66</v>
          </cell>
          <cell r="K425" t="str">
            <v>USDFE-12</v>
          </cell>
        </row>
        <row r="426">
          <cell r="F426">
            <v>280463.78000000003</v>
          </cell>
          <cell r="K426" t="str">
            <v>USDFE-12</v>
          </cell>
        </row>
        <row r="427">
          <cell r="F427">
            <v>212452.79</v>
          </cell>
          <cell r="K427" t="str">
            <v>USDFE-12</v>
          </cell>
        </row>
        <row r="428">
          <cell r="F428">
            <v>32279.06</v>
          </cell>
          <cell r="K428" t="str">
            <v>USDFE-12</v>
          </cell>
        </row>
        <row r="429">
          <cell r="F429">
            <v>4587.7700000000004</v>
          </cell>
          <cell r="K429" t="str">
            <v>USDFE-12</v>
          </cell>
        </row>
        <row r="430">
          <cell r="F430">
            <v>11772.48</v>
          </cell>
          <cell r="K430" t="str">
            <v>USDFE-12</v>
          </cell>
        </row>
        <row r="431">
          <cell r="F431">
            <v>1233.98</v>
          </cell>
          <cell r="K431" t="str">
            <v>USDFE-12</v>
          </cell>
        </row>
        <row r="432">
          <cell r="F432">
            <v>54575.55</v>
          </cell>
          <cell r="K432" t="str">
            <v>USDFE-12</v>
          </cell>
        </row>
        <row r="433">
          <cell r="F433">
            <v>537.13</v>
          </cell>
          <cell r="K433" t="str">
            <v>USDFE-12</v>
          </cell>
        </row>
        <row r="434">
          <cell r="F434">
            <v>31516.82</v>
          </cell>
          <cell r="K434" t="str">
            <v>USDFE-12</v>
          </cell>
        </row>
        <row r="435">
          <cell r="F435">
            <v>2275.2800000000002</v>
          </cell>
          <cell r="K435" t="str">
            <v>USDFE-12</v>
          </cell>
        </row>
        <row r="436">
          <cell r="F436">
            <v>1901.04</v>
          </cell>
          <cell r="K436" t="str">
            <v>USDFE-12</v>
          </cell>
        </row>
        <row r="437">
          <cell r="F437">
            <v>5259.24</v>
          </cell>
          <cell r="K437" t="str">
            <v>USDFE-12</v>
          </cell>
        </row>
        <row r="438">
          <cell r="F438">
            <v>6487.23</v>
          </cell>
          <cell r="K438" t="str">
            <v>USDFE-12</v>
          </cell>
        </row>
        <row r="439">
          <cell r="F439">
            <v>1665.95</v>
          </cell>
          <cell r="K439" t="str">
            <v>USDFE-12</v>
          </cell>
        </row>
        <row r="440">
          <cell r="F440">
            <v>87490.43</v>
          </cell>
          <cell r="K440" t="str">
            <v>USDFE-12</v>
          </cell>
        </row>
        <row r="441">
          <cell r="F441">
            <v>11431.75</v>
          </cell>
          <cell r="K441" t="str">
            <v>USDFE-12</v>
          </cell>
        </row>
        <row r="442">
          <cell r="F442">
            <v>479.77</v>
          </cell>
          <cell r="K442" t="str">
            <v>USDFE-12</v>
          </cell>
        </row>
        <row r="443">
          <cell r="F443">
            <v>41791.75</v>
          </cell>
          <cell r="K443" t="str">
            <v>USDFE-12</v>
          </cell>
        </row>
        <row r="444">
          <cell r="F444">
            <v>31190.73</v>
          </cell>
          <cell r="K444" t="str">
            <v>USDFE-12</v>
          </cell>
        </row>
        <row r="445">
          <cell r="F445">
            <v>3785.16</v>
          </cell>
          <cell r="K445" t="str">
            <v>USDFE-12</v>
          </cell>
        </row>
        <row r="446">
          <cell r="F446">
            <v>53251.34</v>
          </cell>
          <cell r="K446" t="str">
            <v>USDFE-12</v>
          </cell>
        </row>
        <row r="447">
          <cell r="F447">
            <v>10160.57</v>
          </cell>
          <cell r="K447" t="str">
            <v>USDFE-12</v>
          </cell>
        </row>
        <row r="448">
          <cell r="F448">
            <v>4782.87</v>
          </cell>
          <cell r="K448" t="str">
            <v>USDFE-12</v>
          </cell>
        </row>
        <row r="449">
          <cell r="F449">
            <v>3179.21</v>
          </cell>
          <cell r="K449" t="str">
            <v>USDFE-12</v>
          </cell>
        </row>
        <row r="450">
          <cell r="F450">
            <v>7521.43</v>
          </cell>
          <cell r="K450" t="str">
            <v>USDFE-12</v>
          </cell>
        </row>
        <row r="451">
          <cell r="F451">
            <v>3504.78</v>
          </cell>
          <cell r="K451" t="str">
            <v>USDFE-12</v>
          </cell>
        </row>
        <row r="452">
          <cell r="F452">
            <v>159216.64000000001</v>
          </cell>
          <cell r="K452" t="str">
            <v>USDFE-12</v>
          </cell>
        </row>
        <row r="453">
          <cell r="F453">
            <v>1331.88</v>
          </cell>
          <cell r="K453" t="str">
            <v>USDFE-12</v>
          </cell>
        </row>
        <row r="454">
          <cell r="F454">
            <v>48962.84</v>
          </cell>
          <cell r="K454" t="str">
            <v>GBPFE-12</v>
          </cell>
        </row>
        <row r="455">
          <cell r="F455">
            <v>585.42999999999995</v>
          </cell>
          <cell r="K455" t="str">
            <v>GBPFE-12</v>
          </cell>
        </row>
        <row r="456">
          <cell r="F456">
            <v>953.09</v>
          </cell>
          <cell r="K456" t="str">
            <v>GBPFE-12</v>
          </cell>
        </row>
        <row r="457">
          <cell r="F457">
            <v>394.57</v>
          </cell>
          <cell r="K457" t="str">
            <v>GBPFE-12</v>
          </cell>
        </row>
        <row r="458">
          <cell r="F458">
            <v>7946.21</v>
          </cell>
          <cell r="K458" t="str">
            <v>GBPFE-12</v>
          </cell>
        </row>
        <row r="459">
          <cell r="F459">
            <v>119.72</v>
          </cell>
          <cell r="K459" t="str">
            <v>GBPFE-12</v>
          </cell>
        </row>
        <row r="460">
          <cell r="F460">
            <v>886.81</v>
          </cell>
          <cell r="K460" t="str">
            <v>GBPFE-12</v>
          </cell>
        </row>
        <row r="461">
          <cell r="F461">
            <v>73520.05</v>
          </cell>
          <cell r="K461" t="str">
            <v>GBPFE-12</v>
          </cell>
        </row>
        <row r="462">
          <cell r="F462">
            <v>1863.91</v>
          </cell>
          <cell r="K462" t="str">
            <v>GBPFE-12</v>
          </cell>
        </row>
        <row r="463">
          <cell r="F463">
            <v>25616.66</v>
          </cell>
          <cell r="K463" t="str">
            <v>GBPFE-12</v>
          </cell>
        </row>
        <row r="464">
          <cell r="F464">
            <v>1353.83</v>
          </cell>
          <cell r="K464" t="str">
            <v>GBPFE-12</v>
          </cell>
        </row>
        <row r="465">
          <cell r="F465">
            <v>25.14</v>
          </cell>
          <cell r="K465" t="str">
            <v>GBPFE-12</v>
          </cell>
        </row>
        <row r="466">
          <cell r="F466">
            <v>91.3</v>
          </cell>
          <cell r="K466" t="str">
            <v>GBPFE-12</v>
          </cell>
        </row>
        <row r="467">
          <cell r="F467">
            <v>447.69</v>
          </cell>
          <cell r="K467" t="str">
            <v>GBPFE-12</v>
          </cell>
        </row>
        <row r="468">
          <cell r="F468">
            <v>7384.49</v>
          </cell>
          <cell r="K468" t="str">
            <v>GBPFE-12</v>
          </cell>
        </row>
        <row r="469">
          <cell r="F469">
            <v>3118.49</v>
          </cell>
          <cell r="K469" t="str">
            <v>GBPFE-12</v>
          </cell>
        </row>
        <row r="470">
          <cell r="F470">
            <v>104025.99</v>
          </cell>
          <cell r="K470" t="str">
            <v>GBPFE-12</v>
          </cell>
        </row>
        <row r="471">
          <cell r="F471">
            <v>11880.55</v>
          </cell>
          <cell r="K471" t="str">
            <v>GBPFE-12</v>
          </cell>
        </row>
        <row r="472">
          <cell r="F472">
            <v>807.62</v>
          </cell>
          <cell r="K472" t="str">
            <v>GBPFE-12</v>
          </cell>
        </row>
        <row r="473">
          <cell r="F473">
            <v>7658.2</v>
          </cell>
          <cell r="K473" t="str">
            <v>GBPFE-12</v>
          </cell>
        </row>
        <row r="474">
          <cell r="F474">
            <v>973.91</v>
          </cell>
          <cell r="K474" t="str">
            <v>GBPFE-12</v>
          </cell>
        </row>
        <row r="475">
          <cell r="F475">
            <v>47.37</v>
          </cell>
          <cell r="K475" t="str">
            <v>GBPFE-12</v>
          </cell>
        </row>
        <row r="476">
          <cell r="F476">
            <v>855.68</v>
          </cell>
          <cell r="K476" t="str">
            <v>GBPFE-12</v>
          </cell>
        </row>
        <row r="477">
          <cell r="F477">
            <v>499.72</v>
          </cell>
          <cell r="K477" t="str">
            <v>GBPFE-12</v>
          </cell>
        </row>
        <row r="478">
          <cell r="F478">
            <v>902.94</v>
          </cell>
          <cell r="K478" t="str">
            <v>GBPFE-12</v>
          </cell>
        </row>
        <row r="479">
          <cell r="F479">
            <v>9617.6</v>
          </cell>
          <cell r="K479" t="str">
            <v>GBPFE-12</v>
          </cell>
        </row>
        <row r="480">
          <cell r="F480">
            <v>1556.47</v>
          </cell>
          <cell r="K480" t="str">
            <v>GBPFE-12</v>
          </cell>
        </row>
        <row r="481">
          <cell r="F481">
            <v>8526.84</v>
          </cell>
          <cell r="K481" t="str">
            <v>GBPFE-12</v>
          </cell>
        </row>
        <row r="482">
          <cell r="F482">
            <v>441.67</v>
          </cell>
          <cell r="K482" t="str">
            <v>GBPFE-12</v>
          </cell>
        </row>
        <row r="483">
          <cell r="F483">
            <v>97.94</v>
          </cell>
          <cell r="K483" t="str">
            <v>GBPFE-12</v>
          </cell>
        </row>
        <row r="484">
          <cell r="F484">
            <v>580.12</v>
          </cell>
          <cell r="K484" t="str">
            <v>GBPFE-12</v>
          </cell>
        </row>
        <row r="485">
          <cell r="F485">
            <v>3567.52</v>
          </cell>
          <cell r="K485" t="str">
            <v>GBPFE-12</v>
          </cell>
        </row>
        <row r="486">
          <cell r="F486">
            <v>201.38</v>
          </cell>
          <cell r="K486" t="str">
            <v>GBPFE-12</v>
          </cell>
        </row>
        <row r="487">
          <cell r="F487">
            <v>15216.7</v>
          </cell>
          <cell r="K487" t="str">
            <v>GBPFE-12</v>
          </cell>
        </row>
        <row r="488">
          <cell r="F488">
            <v>3361.88</v>
          </cell>
          <cell r="K488" t="str">
            <v>GBPFE-12</v>
          </cell>
        </row>
        <row r="489">
          <cell r="F489">
            <v>2904.21</v>
          </cell>
          <cell r="K489" t="str">
            <v>GBPFE-12</v>
          </cell>
        </row>
        <row r="490">
          <cell r="F490">
            <v>14226.37</v>
          </cell>
          <cell r="K490" t="str">
            <v>GBPFE-12</v>
          </cell>
        </row>
        <row r="491">
          <cell r="F491">
            <v>5630.27</v>
          </cell>
          <cell r="K491" t="str">
            <v>GBPFE-12</v>
          </cell>
        </row>
        <row r="492">
          <cell r="F492">
            <v>2382.94</v>
          </cell>
          <cell r="K492" t="str">
            <v>GBPFE-12</v>
          </cell>
        </row>
        <row r="493">
          <cell r="F493">
            <v>3350.11</v>
          </cell>
          <cell r="K493" t="str">
            <v>GBPFE-12</v>
          </cell>
        </row>
        <row r="494">
          <cell r="F494">
            <v>3450.68</v>
          </cell>
          <cell r="K494" t="str">
            <v>GBPFE-12</v>
          </cell>
        </row>
        <row r="495">
          <cell r="F495">
            <v>1458.55</v>
          </cell>
          <cell r="K495" t="str">
            <v>GBPFE-12</v>
          </cell>
        </row>
        <row r="496">
          <cell r="F496">
            <v>4331.3</v>
          </cell>
          <cell r="K496" t="str">
            <v>GBPFE-12</v>
          </cell>
        </row>
        <row r="497">
          <cell r="F497">
            <v>1906.86</v>
          </cell>
          <cell r="K497" t="str">
            <v>GBPFE-12</v>
          </cell>
        </row>
        <row r="498">
          <cell r="F498">
            <v>11139.63</v>
          </cell>
          <cell r="K498" t="str">
            <v>GBPFE-12</v>
          </cell>
        </row>
        <row r="499">
          <cell r="F499">
            <v>55.06</v>
          </cell>
          <cell r="K499" t="str">
            <v>GBPFE-12</v>
          </cell>
        </row>
        <row r="500">
          <cell r="F500">
            <v>2026.49</v>
          </cell>
          <cell r="K500" t="str">
            <v>GBPFE-12</v>
          </cell>
        </row>
        <row r="501">
          <cell r="F501">
            <v>1075.82</v>
          </cell>
          <cell r="K501" t="str">
            <v>GBPFE-12</v>
          </cell>
        </row>
        <row r="502">
          <cell r="F502">
            <v>462.12</v>
          </cell>
          <cell r="K502" t="str">
            <v>GBPFE-12</v>
          </cell>
        </row>
        <row r="503">
          <cell r="F503">
            <v>14925.56</v>
          </cell>
          <cell r="K503" t="str">
            <v>JPYFE-25</v>
          </cell>
        </row>
        <row r="504">
          <cell r="F504">
            <v>2001.36</v>
          </cell>
          <cell r="K504" t="str">
            <v>EURFE-25</v>
          </cell>
        </row>
        <row r="505">
          <cell r="F505">
            <v>4266.04</v>
          </cell>
          <cell r="K505" t="str">
            <v>EURFE-12</v>
          </cell>
        </row>
        <row r="506">
          <cell r="F506">
            <v>157534.46</v>
          </cell>
          <cell r="K506" t="str">
            <v>USDFE-12</v>
          </cell>
        </row>
        <row r="507">
          <cell r="F507">
            <v>132343.98000000001</v>
          </cell>
          <cell r="K507" t="str">
            <v>USDFE-25</v>
          </cell>
        </row>
        <row r="508">
          <cell r="F508">
            <v>55941.88</v>
          </cell>
          <cell r="K508" t="str">
            <v>USDFE-25</v>
          </cell>
        </row>
        <row r="509">
          <cell r="F509">
            <v>453097.38</v>
          </cell>
          <cell r="K509" t="str">
            <v>USDFE-25</v>
          </cell>
        </row>
        <row r="510">
          <cell r="F510">
            <v>66801.58</v>
          </cell>
          <cell r="K510" t="str">
            <v>USDFE-25</v>
          </cell>
        </row>
        <row r="511">
          <cell r="F511">
            <v>328516.06</v>
          </cell>
          <cell r="K511" t="str">
            <v>USDFE-25</v>
          </cell>
        </row>
        <row r="512">
          <cell r="F512">
            <v>4564.29</v>
          </cell>
          <cell r="K512" t="str">
            <v>USDFE-25</v>
          </cell>
        </row>
        <row r="513">
          <cell r="F513">
            <v>54850.1</v>
          </cell>
          <cell r="K513" t="str">
            <v>USDFE-25</v>
          </cell>
        </row>
        <row r="514">
          <cell r="F514">
            <v>172359.11</v>
          </cell>
          <cell r="K514" t="str">
            <v>USDFE-25</v>
          </cell>
        </row>
        <row r="515">
          <cell r="F515">
            <v>12211.41</v>
          </cell>
          <cell r="K515" t="str">
            <v>USDFE-25</v>
          </cell>
        </row>
        <row r="516">
          <cell r="F516">
            <v>46672.83</v>
          </cell>
          <cell r="K516" t="str">
            <v>USDFE-25</v>
          </cell>
        </row>
        <row r="517">
          <cell r="F517">
            <v>448921.41</v>
          </cell>
          <cell r="K517" t="str">
            <v>USDFE-25</v>
          </cell>
        </row>
        <row r="518">
          <cell r="F518">
            <v>7516.7</v>
          </cell>
          <cell r="K518" t="str">
            <v>USDFE-25</v>
          </cell>
        </row>
        <row r="519">
          <cell r="F519">
            <v>104959.21</v>
          </cell>
          <cell r="K519" t="str">
            <v>USDFE-25</v>
          </cell>
        </row>
        <row r="520">
          <cell r="F520">
            <v>73326.66</v>
          </cell>
          <cell r="K520" t="str">
            <v>USDFE-25</v>
          </cell>
        </row>
        <row r="521">
          <cell r="F521">
            <v>15853.85</v>
          </cell>
          <cell r="K521" t="str">
            <v>USDFE-25</v>
          </cell>
        </row>
        <row r="522">
          <cell r="F522">
            <v>6936.14</v>
          </cell>
          <cell r="K522" t="str">
            <v>USDFE-25</v>
          </cell>
        </row>
        <row r="523">
          <cell r="F523">
            <v>82254.460000000006</v>
          </cell>
          <cell r="K523" t="str">
            <v>USDFE-25</v>
          </cell>
        </row>
        <row r="524">
          <cell r="F524">
            <v>27625.24</v>
          </cell>
          <cell r="K524" t="str">
            <v>USDFE-25</v>
          </cell>
        </row>
        <row r="525">
          <cell r="F525">
            <v>563653.02</v>
          </cell>
          <cell r="K525" t="str">
            <v>USDFE-25</v>
          </cell>
        </row>
        <row r="526">
          <cell r="F526">
            <v>1507.94</v>
          </cell>
          <cell r="K526" t="str">
            <v>USDFE-25</v>
          </cell>
        </row>
        <row r="527">
          <cell r="F527">
            <v>1423101.04</v>
          </cell>
          <cell r="K527" t="str">
            <v>USDFE-25</v>
          </cell>
        </row>
        <row r="528">
          <cell r="F528">
            <v>9796.34</v>
          </cell>
          <cell r="K528" t="str">
            <v>USDFE-25</v>
          </cell>
        </row>
        <row r="529">
          <cell r="F529">
            <v>2.1800000000000002</v>
          </cell>
          <cell r="K529" t="str">
            <v>USDFE-25</v>
          </cell>
        </row>
        <row r="530">
          <cell r="F530">
            <v>19467.16</v>
          </cell>
          <cell r="K530" t="str">
            <v>USDFE-25</v>
          </cell>
        </row>
        <row r="531">
          <cell r="F531">
            <v>771243.39</v>
          </cell>
          <cell r="K531" t="str">
            <v>USDFE-25</v>
          </cell>
        </row>
        <row r="532">
          <cell r="F532">
            <v>348955.17</v>
          </cell>
          <cell r="K532" t="str">
            <v>USDFE-25</v>
          </cell>
        </row>
        <row r="533">
          <cell r="F533">
            <v>136415.03</v>
          </cell>
          <cell r="K533" t="str">
            <v>USDFE-25</v>
          </cell>
        </row>
        <row r="534">
          <cell r="F534">
            <v>48477.97</v>
          </cell>
          <cell r="K534" t="str">
            <v>USDFE-25</v>
          </cell>
        </row>
        <row r="535">
          <cell r="F535">
            <v>254615.99</v>
          </cell>
          <cell r="K535" t="str">
            <v>USDFE-25</v>
          </cell>
        </row>
        <row r="536">
          <cell r="F536">
            <v>66724.98</v>
          </cell>
          <cell r="K536" t="str">
            <v>USDFE-25</v>
          </cell>
        </row>
        <row r="537">
          <cell r="F537">
            <v>300.01</v>
          </cell>
          <cell r="K537" t="str">
            <v>USDFE-25</v>
          </cell>
        </row>
        <row r="538">
          <cell r="F538">
            <v>62492.25</v>
          </cell>
          <cell r="K538" t="str">
            <v>USDFE-25</v>
          </cell>
        </row>
        <row r="539">
          <cell r="F539">
            <v>7750.75</v>
          </cell>
          <cell r="K539" t="str">
            <v>USDFE-25</v>
          </cell>
        </row>
        <row r="540">
          <cell r="F540">
            <v>323323.90000000002</v>
          </cell>
          <cell r="K540" t="str">
            <v>USDFE-25</v>
          </cell>
        </row>
        <row r="541">
          <cell r="F541">
            <v>265178.71000000002</v>
          </cell>
          <cell r="K541" t="str">
            <v>USDFE-25</v>
          </cell>
        </row>
        <row r="542">
          <cell r="F542">
            <v>1841.3</v>
          </cell>
          <cell r="K542" t="str">
            <v>USDFE-25</v>
          </cell>
        </row>
        <row r="543">
          <cell r="F543">
            <v>4555.82</v>
          </cell>
          <cell r="K543" t="str">
            <v>USDFE-25</v>
          </cell>
        </row>
        <row r="544">
          <cell r="F544">
            <v>5587.9</v>
          </cell>
          <cell r="K544" t="str">
            <v>USDFE-25</v>
          </cell>
        </row>
        <row r="545">
          <cell r="F545">
            <v>29969.16</v>
          </cell>
          <cell r="K545" t="str">
            <v>USDFE-25</v>
          </cell>
        </row>
        <row r="546">
          <cell r="F546">
            <v>184568.19</v>
          </cell>
          <cell r="K546" t="str">
            <v>USDFE-25</v>
          </cell>
        </row>
        <row r="547">
          <cell r="F547">
            <v>187986.91</v>
          </cell>
          <cell r="K547" t="str">
            <v>USDFE-25</v>
          </cell>
        </row>
        <row r="548">
          <cell r="F548">
            <v>34159.03</v>
          </cell>
          <cell r="K548" t="str">
            <v>USDFE-25</v>
          </cell>
        </row>
        <row r="549">
          <cell r="F549">
            <v>176193.7</v>
          </cell>
          <cell r="K549" t="str">
            <v>USDFE-25</v>
          </cell>
        </row>
        <row r="550">
          <cell r="F550">
            <v>117366.14</v>
          </cell>
          <cell r="K550" t="str">
            <v>USDFE-25</v>
          </cell>
        </row>
        <row r="551">
          <cell r="F551">
            <v>108045.84</v>
          </cell>
          <cell r="K551" t="str">
            <v>USDFE-25</v>
          </cell>
        </row>
        <row r="552">
          <cell r="F552">
            <v>4994.34</v>
          </cell>
          <cell r="K552" t="str">
            <v>USDFE-25</v>
          </cell>
        </row>
        <row r="553">
          <cell r="F553">
            <v>1374981.16</v>
          </cell>
          <cell r="K553" t="str">
            <v>USDFE-25</v>
          </cell>
        </row>
        <row r="554">
          <cell r="F554">
            <v>161405.51</v>
          </cell>
          <cell r="K554" t="str">
            <v>USDFE-25</v>
          </cell>
        </row>
        <row r="555">
          <cell r="F555">
            <v>107985.14</v>
          </cell>
          <cell r="K555" t="str">
            <v>USDFE-25</v>
          </cell>
        </row>
        <row r="556">
          <cell r="F556">
            <v>582186.41</v>
          </cell>
          <cell r="K556" t="str">
            <v>USDFE-25</v>
          </cell>
        </row>
        <row r="557">
          <cell r="F557">
            <v>49145.73</v>
          </cell>
          <cell r="K557" t="str">
            <v>USDFE-25</v>
          </cell>
        </row>
        <row r="558">
          <cell r="F558">
            <v>95625.75</v>
          </cell>
          <cell r="K558" t="str">
            <v>USDFE-25</v>
          </cell>
        </row>
        <row r="559">
          <cell r="F559">
            <v>359145.51</v>
          </cell>
          <cell r="K559" t="str">
            <v>USDFE-25</v>
          </cell>
        </row>
        <row r="560">
          <cell r="F560">
            <v>26069.57</v>
          </cell>
          <cell r="K560" t="str">
            <v>USDFE-25</v>
          </cell>
        </row>
        <row r="561">
          <cell r="F561">
            <v>123774.23</v>
          </cell>
          <cell r="K561" t="str">
            <v>USDFE-25</v>
          </cell>
        </row>
        <row r="562">
          <cell r="F562">
            <v>5002.2</v>
          </cell>
          <cell r="K562" t="str">
            <v>USDFE-25</v>
          </cell>
        </row>
        <row r="563">
          <cell r="F563">
            <v>50381.78</v>
          </cell>
          <cell r="K563" t="str">
            <v>USDFE-25</v>
          </cell>
        </row>
        <row r="564">
          <cell r="F564">
            <v>308.14999999999998</v>
          </cell>
          <cell r="K564" t="str">
            <v>USDFE-25</v>
          </cell>
        </row>
        <row r="565">
          <cell r="F565">
            <v>2101596.04</v>
          </cell>
          <cell r="K565" t="str">
            <v>USDFE-25</v>
          </cell>
        </row>
        <row r="566">
          <cell r="F566">
            <v>17666.14</v>
          </cell>
          <cell r="K566" t="str">
            <v>USDFE-25</v>
          </cell>
        </row>
        <row r="567">
          <cell r="F567">
            <v>36537.910000000003</v>
          </cell>
          <cell r="K567" t="str">
            <v>USDFE-25</v>
          </cell>
        </row>
        <row r="568">
          <cell r="F568">
            <v>451419.5</v>
          </cell>
          <cell r="K568" t="str">
            <v>USDFE-25</v>
          </cell>
        </row>
        <row r="569">
          <cell r="F569">
            <v>1956496.32</v>
          </cell>
          <cell r="K569" t="str">
            <v>USDFE-25</v>
          </cell>
        </row>
        <row r="570">
          <cell r="F570">
            <v>119956.93</v>
          </cell>
          <cell r="K570" t="str">
            <v>USDFE-25</v>
          </cell>
        </row>
        <row r="571">
          <cell r="F571">
            <v>350525.88</v>
          </cell>
          <cell r="K571" t="str">
            <v>USDFE-25</v>
          </cell>
        </row>
        <row r="572">
          <cell r="F572">
            <v>1025904.67</v>
          </cell>
          <cell r="K572" t="str">
            <v>USDFE-25</v>
          </cell>
        </row>
        <row r="573">
          <cell r="F573">
            <v>120198.15</v>
          </cell>
          <cell r="K573" t="str">
            <v>USDFE-25</v>
          </cell>
        </row>
        <row r="574">
          <cell r="F574">
            <v>226937.14</v>
          </cell>
          <cell r="K574" t="str">
            <v>USDFE-25</v>
          </cell>
        </row>
        <row r="575">
          <cell r="F575">
            <v>59243.94</v>
          </cell>
          <cell r="K575" t="str">
            <v>USDFE-25</v>
          </cell>
        </row>
        <row r="576">
          <cell r="F576">
            <v>122460.79</v>
          </cell>
          <cell r="K576" t="str">
            <v>USDFE-25</v>
          </cell>
        </row>
        <row r="577">
          <cell r="F577">
            <v>41325.69</v>
          </cell>
          <cell r="K577" t="str">
            <v>USDFE-25</v>
          </cell>
        </row>
        <row r="578">
          <cell r="F578">
            <v>13503.31</v>
          </cell>
          <cell r="K578" t="str">
            <v>USDFE-25</v>
          </cell>
        </row>
        <row r="579">
          <cell r="F579">
            <v>174972.55</v>
          </cell>
          <cell r="K579" t="str">
            <v>USDFE-25</v>
          </cell>
        </row>
        <row r="580">
          <cell r="F580">
            <v>3383415.99</v>
          </cell>
          <cell r="K580" t="str">
            <v>USDFE-25</v>
          </cell>
        </row>
        <row r="581">
          <cell r="F581">
            <v>274911.21000000002</v>
          </cell>
          <cell r="K581" t="str">
            <v>USDFE-25</v>
          </cell>
        </row>
        <row r="582">
          <cell r="F582">
            <v>71073.53</v>
          </cell>
          <cell r="K582" t="str">
            <v>USDFE-25</v>
          </cell>
        </row>
        <row r="583">
          <cell r="F583">
            <v>20064.580000000002</v>
          </cell>
          <cell r="K583" t="str">
            <v>USDFE-25</v>
          </cell>
        </row>
        <row r="584">
          <cell r="F584">
            <v>320118.45</v>
          </cell>
          <cell r="K584" t="str">
            <v>USDFE-25</v>
          </cell>
        </row>
        <row r="585">
          <cell r="F585">
            <v>1144795.1299999999</v>
          </cell>
          <cell r="K585" t="str">
            <v>USDFE-25</v>
          </cell>
        </row>
        <row r="586">
          <cell r="F586">
            <v>212241.29</v>
          </cell>
          <cell r="K586" t="str">
            <v>USDFE-25</v>
          </cell>
        </row>
        <row r="587">
          <cell r="F587">
            <v>321624.69</v>
          </cell>
          <cell r="K587" t="str">
            <v>USDFE-25</v>
          </cell>
        </row>
        <row r="588">
          <cell r="F588">
            <v>5989.79</v>
          </cell>
          <cell r="K588" t="str">
            <v>USDFE-25</v>
          </cell>
        </row>
        <row r="589">
          <cell r="F589">
            <v>8567</v>
          </cell>
          <cell r="K589" t="str">
            <v>USDFE-25</v>
          </cell>
        </row>
        <row r="590">
          <cell r="F590">
            <v>184763</v>
          </cell>
          <cell r="K590" t="str">
            <v>USDFE-25</v>
          </cell>
        </row>
        <row r="591">
          <cell r="F591">
            <v>142241.92000000001</v>
          </cell>
          <cell r="K591" t="str">
            <v>USDFE-25</v>
          </cell>
        </row>
        <row r="592">
          <cell r="F592">
            <v>54562.92</v>
          </cell>
          <cell r="K592" t="str">
            <v>USDFE-25</v>
          </cell>
        </row>
        <row r="593">
          <cell r="F593">
            <v>612416.94999999995</v>
          </cell>
          <cell r="K593" t="str">
            <v>USDFE-25</v>
          </cell>
        </row>
        <row r="594">
          <cell r="F594">
            <v>32956.959999999999</v>
          </cell>
          <cell r="K594" t="str">
            <v>USDFE-25</v>
          </cell>
        </row>
        <row r="595">
          <cell r="F595">
            <v>44309.75</v>
          </cell>
          <cell r="K595" t="str">
            <v>USDFE-25</v>
          </cell>
        </row>
        <row r="596">
          <cell r="F596">
            <v>110847.03999999999</v>
          </cell>
          <cell r="K596" t="str">
            <v>USDFE-25</v>
          </cell>
        </row>
        <row r="597">
          <cell r="F597">
            <v>2190.39</v>
          </cell>
          <cell r="K597" t="str">
            <v>USDFE-25</v>
          </cell>
        </row>
        <row r="598">
          <cell r="F598">
            <v>338581.61</v>
          </cell>
          <cell r="K598" t="str">
            <v>USDFE-25</v>
          </cell>
        </row>
        <row r="599">
          <cell r="F599">
            <v>543256.92000000004</v>
          </cell>
          <cell r="K599" t="str">
            <v>USDFE-25</v>
          </cell>
        </row>
        <row r="600">
          <cell r="F600">
            <v>69606.75</v>
          </cell>
          <cell r="K600" t="str">
            <v>USDFE-25</v>
          </cell>
        </row>
        <row r="601">
          <cell r="F601">
            <v>190115.03</v>
          </cell>
          <cell r="K601" t="str">
            <v>USDFE-25</v>
          </cell>
        </row>
        <row r="602">
          <cell r="F602">
            <v>105970.06</v>
          </cell>
          <cell r="K602" t="str">
            <v>USDFE-25</v>
          </cell>
        </row>
        <row r="603">
          <cell r="F603">
            <v>178797.84</v>
          </cell>
          <cell r="K603" t="str">
            <v>USDFE-25</v>
          </cell>
        </row>
        <row r="604">
          <cell r="F604">
            <v>229485.61</v>
          </cell>
          <cell r="K604" t="str">
            <v>USDFE-25</v>
          </cell>
        </row>
        <row r="605">
          <cell r="F605">
            <v>39306.199999999997</v>
          </cell>
          <cell r="K605" t="str">
            <v>USDFE-25</v>
          </cell>
        </row>
        <row r="606">
          <cell r="F606">
            <v>1769256.95</v>
          </cell>
          <cell r="K606" t="str">
            <v>USDFE-25</v>
          </cell>
        </row>
        <row r="607">
          <cell r="F607">
            <v>71082.990000000005</v>
          </cell>
          <cell r="K607" t="str">
            <v>USDFE-25</v>
          </cell>
        </row>
        <row r="608">
          <cell r="F608">
            <v>133289.07999999999</v>
          </cell>
          <cell r="K608" t="str">
            <v>USDFE-25</v>
          </cell>
        </row>
        <row r="609">
          <cell r="F609">
            <v>251.21</v>
          </cell>
          <cell r="K609" t="str">
            <v>USDFE-25</v>
          </cell>
        </row>
        <row r="610">
          <cell r="F610">
            <v>53.72</v>
          </cell>
          <cell r="K610" t="str">
            <v>USDFE-25</v>
          </cell>
        </row>
        <row r="611">
          <cell r="F611">
            <v>81663.56</v>
          </cell>
          <cell r="K611" t="str">
            <v>USDFE-25</v>
          </cell>
        </row>
        <row r="612">
          <cell r="F612">
            <v>8003.05</v>
          </cell>
          <cell r="K612" t="str">
            <v>USDFE-25</v>
          </cell>
        </row>
        <row r="613">
          <cell r="F613">
            <v>1148023.44</v>
          </cell>
          <cell r="K613" t="str">
            <v>USDFE-25</v>
          </cell>
        </row>
        <row r="614">
          <cell r="F614">
            <v>367417.89</v>
          </cell>
          <cell r="K614" t="str">
            <v>USDFE-25</v>
          </cell>
        </row>
        <row r="615">
          <cell r="F615">
            <v>114419.32</v>
          </cell>
          <cell r="K615" t="str">
            <v>USDFE-25</v>
          </cell>
        </row>
        <row r="616">
          <cell r="F616">
            <v>107705.3</v>
          </cell>
          <cell r="K616" t="str">
            <v>USDFE-25</v>
          </cell>
        </row>
        <row r="617">
          <cell r="F617">
            <v>78799.070000000007</v>
          </cell>
          <cell r="K617" t="str">
            <v>USDFE-25</v>
          </cell>
        </row>
        <row r="618">
          <cell r="F618">
            <v>495163.19</v>
          </cell>
          <cell r="K618" t="str">
            <v>USDFE-25</v>
          </cell>
        </row>
        <row r="619">
          <cell r="F619">
            <v>64.760000000000005</v>
          </cell>
          <cell r="K619" t="str">
            <v>USDFE-25</v>
          </cell>
        </row>
        <row r="620">
          <cell r="F620">
            <v>75</v>
          </cell>
          <cell r="K620" t="str">
            <v>USDFE-25</v>
          </cell>
        </row>
        <row r="621">
          <cell r="F621">
            <v>205344.36</v>
          </cell>
          <cell r="K621" t="str">
            <v>USDFE-25</v>
          </cell>
        </row>
        <row r="622">
          <cell r="F622">
            <v>380371.73</v>
          </cell>
          <cell r="K622" t="str">
            <v>USDFE-25</v>
          </cell>
        </row>
        <row r="623">
          <cell r="F623">
            <v>66283.5</v>
          </cell>
          <cell r="K623" t="str">
            <v>USDFE-25</v>
          </cell>
        </row>
        <row r="624">
          <cell r="F624">
            <v>527.91</v>
          </cell>
          <cell r="K624" t="str">
            <v>USDFE-25</v>
          </cell>
        </row>
        <row r="625">
          <cell r="F625">
            <v>828301.52</v>
          </cell>
          <cell r="K625" t="str">
            <v>USDFE-25</v>
          </cell>
        </row>
        <row r="626">
          <cell r="F626">
            <v>345264.85</v>
          </cell>
          <cell r="K626" t="str">
            <v>USDFE-25</v>
          </cell>
        </row>
        <row r="627">
          <cell r="F627">
            <v>13514.2</v>
          </cell>
          <cell r="K627" t="str">
            <v>USDFE-25</v>
          </cell>
        </row>
        <row r="628">
          <cell r="F628">
            <v>976.24</v>
          </cell>
          <cell r="K628" t="str">
            <v>USDFE-25</v>
          </cell>
        </row>
        <row r="629">
          <cell r="F629">
            <v>41953.440000000002</v>
          </cell>
          <cell r="K629" t="str">
            <v>USDFE-25</v>
          </cell>
        </row>
        <row r="630">
          <cell r="F630">
            <v>222655.26</v>
          </cell>
          <cell r="K630" t="str">
            <v>USDFE-25</v>
          </cell>
        </row>
        <row r="631">
          <cell r="F631">
            <v>500529.53</v>
          </cell>
          <cell r="K631" t="str">
            <v>USDFE-25</v>
          </cell>
        </row>
        <row r="632">
          <cell r="F632">
            <v>79619.09</v>
          </cell>
          <cell r="K632" t="str">
            <v>USDFE-25</v>
          </cell>
        </row>
        <row r="633">
          <cell r="F633">
            <v>1716266.19</v>
          </cell>
          <cell r="K633" t="str">
            <v>USDFE-25</v>
          </cell>
        </row>
        <row r="634">
          <cell r="F634">
            <v>407205.85</v>
          </cell>
          <cell r="K634" t="str">
            <v>USDFE-25</v>
          </cell>
        </row>
        <row r="635">
          <cell r="F635">
            <v>196175.93</v>
          </cell>
          <cell r="K635" t="str">
            <v>USDFE-25</v>
          </cell>
        </row>
        <row r="636">
          <cell r="F636">
            <v>24822.13</v>
          </cell>
          <cell r="K636" t="str">
            <v>USDFE-25</v>
          </cell>
        </row>
        <row r="637">
          <cell r="F637">
            <v>154928.28</v>
          </cell>
          <cell r="K637" t="str">
            <v>USDFE-25</v>
          </cell>
        </row>
        <row r="638">
          <cell r="F638">
            <v>7635.78</v>
          </cell>
          <cell r="K638" t="str">
            <v>USDFE-25</v>
          </cell>
        </row>
        <row r="639">
          <cell r="F639">
            <v>53990.17</v>
          </cell>
          <cell r="K639" t="str">
            <v>USDFE-25</v>
          </cell>
        </row>
        <row r="640">
          <cell r="F640">
            <v>123765.8</v>
          </cell>
          <cell r="K640" t="str">
            <v>USDFE-25</v>
          </cell>
        </row>
        <row r="641">
          <cell r="F641">
            <v>62933.02</v>
          </cell>
          <cell r="K641" t="str">
            <v>USDFE-25</v>
          </cell>
        </row>
        <row r="642">
          <cell r="F642">
            <v>78694.22</v>
          </cell>
          <cell r="K642" t="str">
            <v>USDFE-25</v>
          </cell>
        </row>
        <row r="643">
          <cell r="F643">
            <v>373470.49</v>
          </cell>
          <cell r="K643" t="str">
            <v>USDFE-25</v>
          </cell>
        </row>
        <row r="644">
          <cell r="F644">
            <v>50.2</v>
          </cell>
          <cell r="K644" t="str">
            <v>USDFE-25</v>
          </cell>
        </row>
        <row r="645">
          <cell r="F645">
            <v>76564.679999999993</v>
          </cell>
          <cell r="K645" t="str">
            <v>USDFE-25</v>
          </cell>
        </row>
        <row r="646">
          <cell r="F646">
            <v>2269971.36</v>
          </cell>
          <cell r="K646" t="str">
            <v>USDFE-25</v>
          </cell>
        </row>
        <row r="647">
          <cell r="F647">
            <v>765359.78</v>
          </cell>
          <cell r="K647" t="str">
            <v>USDFE-25</v>
          </cell>
        </row>
        <row r="648">
          <cell r="F648">
            <v>553949.66</v>
          </cell>
          <cell r="K648" t="str">
            <v>USDFE-25</v>
          </cell>
        </row>
        <row r="649">
          <cell r="F649">
            <v>1609.39</v>
          </cell>
          <cell r="K649" t="str">
            <v>USDFE-25</v>
          </cell>
        </row>
        <row r="650">
          <cell r="F650">
            <v>663289.67000000004</v>
          </cell>
          <cell r="K650" t="str">
            <v>USDFE-25</v>
          </cell>
        </row>
        <row r="651">
          <cell r="F651">
            <v>1218646.32</v>
          </cell>
          <cell r="K651" t="str">
            <v>USDFE-25</v>
          </cell>
        </row>
        <row r="652">
          <cell r="F652">
            <v>42526.52</v>
          </cell>
          <cell r="K652" t="str">
            <v>USDFE-25</v>
          </cell>
        </row>
        <row r="653">
          <cell r="F653">
            <v>532.62</v>
          </cell>
          <cell r="K653" t="str">
            <v>USDFE-25</v>
          </cell>
        </row>
        <row r="654">
          <cell r="F654">
            <v>8674.9500000000007</v>
          </cell>
          <cell r="K654" t="str">
            <v>USDFE-25</v>
          </cell>
        </row>
        <row r="655">
          <cell r="F655">
            <v>154599.84</v>
          </cell>
          <cell r="K655" t="str">
            <v>USDFE-25</v>
          </cell>
        </row>
        <row r="656">
          <cell r="F656">
            <v>105214.48</v>
          </cell>
          <cell r="K656" t="str">
            <v>USDFE-25</v>
          </cell>
        </row>
        <row r="657">
          <cell r="F657">
            <v>4672.1000000000004</v>
          </cell>
          <cell r="K657" t="str">
            <v>USDFE-25</v>
          </cell>
        </row>
        <row r="658">
          <cell r="F658">
            <v>196508.14</v>
          </cell>
          <cell r="K658" t="str">
            <v>USDFE-25</v>
          </cell>
        </row>
        <row r="659">
          <cell r="F659">
            <v>4906.79</v>
          </cell>
          <cell r="K659" t="str">
            <v>USDFE-25</v>
          </cell>
        </row>
        <row r="660">
          <cell r="F660">
            <v>257366.69</v>
          </cell>
          <cell r="K660" t="str">
            <v>USDFE-25</v>
          </cell>
        </row>
        <row r="661">
          <cell r="F661">
            <v>485792.69</v>
          </cell>
          <cell r="K661" t="str">
            <v>USDFE-25</v>
          </cell>
        </row>
        <row r="662">
          <cell r="F662">
            <v>170051.04</v>
          </cell>
          <cell r="K662" t="str">
            <v>USDFE-25</v>
          </cell>
        </row>
        <row r="663">
          <cell r="F663">
            <v>9000.11</v>
          </cell>
          <cell r="K663" t="str">
            <v>USDFE-25</v>
          </cell>
        </row>
        <row r="664">
          <cell r="F664">
            <v>43947.33</v>
          </cell>
          <cell r="K664" t="str">
            <v>USDFE-25</v>
          </cell>
        </row>
        <row r="665">
          <cell r="F665">
            <v>19944.22</v>
          </cell>
          <cell r="K665" t="str">
            <v>USDFE-25</v>
          </cell>
        </row>
        <row r="666">
          <cell r="F666">
            <v>39649.86</v>
          </cell>
          <cell r="K666" t="str">
            <v>USDFE-25</v>
          </cell>
        </row>
        <row r="667">
          <cell r="F667">
            <v>38677.360000000001</v>
          </cell>
          <cell r="K667" t="str">
            <v>USDFE-25</v>
          </cell>
        </row>
        <row r="668">
          <cell r="F668">
            <v>2500.09</v>
          </cell>
          <cell r="K668" t="str">
            <v>USDFE-25</v>
          </cell>
        </row>
        <row r="669">
          <cell r="F669">
            <v>600062.97</v>
          </cell>
          <cell r="K669" t="str">
            <v>USDFE-25</v>
          </cell>
        </row>
        <row r="670">
          <cell r="F670">
            <v>48638.01</v>
          </cell>
          <cell r="K670" t="str">
            <v>USDFE-25</v>
          </cell>
        </row>
        <row r="671">
          <cell r="F671">
            <v>1000.35</v>
          </cell>
          <cell r="K671" t="str">
            <v>USDFE-25</v>
          </cell>
        </row>
        <row r="672">
          <cell r="F672">
            <v>154117.19</v>
          </cell>
          <cell r="K672" t="str">
            <v>USDFE-25</v>
          </cell>
        </row>
        <row r="673">
          <cell r="F673">
            <v>85633.48</v>
          </cell>
          <cell r="K673" t="str">
            <v>USDFE-25</v>
          </cell>
        </row>
        <row r="674">
          <cell r="F674">
            <v>19531.41</v>
          </cell>
          <cell r="K674" t="str">
            <v>USDFE-25</v>
          </cell>
        </row>
        <row r="675">
          <cell r="F675">
            <v>446884.1</v>
          </cell>
          <cell r="K675" t="str">
            <v>USDFE-25</v>
          </cell>
        </row>
        <row r="676">
          <cell r="F676">
            <v>14632.43</v>
          </cell>
          <cell r="K676" t="str">
            <v>USDFE-25</v>
          </cell>
        </row>
        <row r="677">
          <cell r="F677">
            <v>129553.35</v>
          </cell>
          <cell r="K677" t="str">
            <v>USDFE-25</v>
          </cell>
        </row>
        <row r="678">
          <cell r="F678">
            <v>429197.95</v>
          </cell>
          <cell r="K678" t="str">
            <v>USDFE-25</v>
          </cell>
        </row>
        <row r="679">
          <cell r="F679">
            <v>31662.78</v>
          </cell>
          <cell r="K679" t="str">
            <v>USDFE-25</v>
          </cell>
        </row>
        <row r="680">
          <cell r="F680">
            <v>25412.25</v>
          </cell>
          <cell r="K680" t="str">
            <v>USDFE-25</v>
          </cell>
        </row>
        <row r="681">
          <cell r="F681">
            <v>3999.43</v>
          </cell>
          <cell r="K681" t="str">
            <v>USDFE-25</v>
          </cell>
        </row>
        <row r="682">
          <cell r="F682">
            <v>162484.04</v>
          </cell>
          <cell r="K682" t="str">
            <v>USDFE-25</v>
          </cell>
        </row>
        <row r="683">
          <cell r="F683">
            <v>40667.120000000003</v>
          </cell>
          <cell r="K683" t="str">
            <v>USDFE-25</v>
          </cell>
        </row>
        <row r="684">
          <cell r="F684">
            <v>1458703.17</v>
          </cell>
          <cell r="K684" t="str">
            <v>USDFE-25</v>
          </cell>
        </row>
        <row r="685">
          <cell r="F685">
            <v>36776.559999999998</v>
          </cell>
          <cell r="K685" t="str">
            <v>USDFE-25</v>
          </cell>
        </row>
        <row r="686">
          <cell r="F686">
            <v>15133.63</v>
          </cell>
          <cell r="K686" t="str">
            <v>USDFE-25</v>
          </cell>
        </row>
        <row r="687">
          <cell r="F687">
            <v>232439.35</v>
          </cell>
          <cell r="K687" t="str">
            <v>USDFE-25</v>
          </cell>
        </row>
        <row r="688">
          <cell r="F688">
            <v>460065.68</v>
          </cell>
          <cell r="K688" t="str">
            <v>USDFE-25</v>
          </cell>
        </row>
        <row r="689">
          <cell r="F689">
            <v>50786.62</v>
          </cell>
          <cell r="K689" t="str">
            <v>USDFE-25</v>
          </cell>
        </row>
        <row r="690">
          <cell r="F690">
            <v>264601.78000000003</v>
          </cell>
          <cell r="K690" t="str">
            <v>USDFE-25</v>
          </cell>
        </row>
        <row r="691">
          <cell r="F691">
            <v>254840.01</v>
          </cell>
          <cell r="K691" t="str">
            <v>USDFE-25</v>
          </cell>
        </row>
        <row r="692">
          <cell r="F692">
            <v>0.02</v>
          </cell>
          <cell r="K692" t="str">
            <v>USDFE-25</v>
          </cell>
        </row>
        <row r="693">
          <cell r="F693">
            <v>508.08</v>
          </cell>
          <cell r="K693" t="str">
            <v>USDFE-25</v>
          </cell>
        </row>
        <row r="694">
          <cell r="F694">
            <v>795102.34</v>
          </cell>
          <cell r="K694" t="str">
            <v>USDFE-25</v>
          </cell>
        </row>
        <row r="695">
          <cell r="F695">
            <v>73439.42</v>
          </cell>
          <cell r="K695" t="str">
            <v>USDFE-25</v>
          </cell>
        </row>
        <row r="696">
          <cell r="F696">
            <v>41350.879999999997</v>
          </cell>
          <cell r="K696" t="str">
            <v>USDFE-25</v>
          </cell>
        </row>
        <row r="697">
          <cell r="F697">
            <v>95.49</v>
          </cell>
          <cell r="K697" t="str">
            <v>USDFE-25</v>
          </cell>
        </row>
        <row r="698">
          <cell r="F698">
            <v>5000.22</v>
          </cell>
          <cell r="K698" t="str">
            <v>USDFE-25</v>
          </cell>
        </row>
        <row r="699">
          <cell r="F699">
            <v>48845.88</v>
          </cell>
          <cell r="K699" t="str">
            <v>USDFE-25</v>
          </cell>
        </row>
        <row r="700">
          <cell r="F700">
            <v>32641.05</v>
          </cell>
          <cell r="K700" t="str">
            <v>USDFE-25</v>
          </cell>
        </row>
        <row r="701">
          <cell r="F701">
            <v>1613965.29</v>
          </cell>
          <cell r="K701" t="str">
            <v>USDFE-25</v>
          </cell>
        </row>
        <row r="702">
          <cell r="F702">
            <v>18467.11</v>
          </cell>
          <cell r="K702" t="str">
            <v>USDFE-25</v>
          </cell>
        </row>
        <row r="703">
          <cell r="F703">
            <v>10000.23</v>
          </cell>
          <cell r="K703" t="str">
            <v>USDFE-25</v>
          </cell>
        </row>
        <row r="704">
          <cell r="F704">
            <v>660884.14</v>
          </cell>
          <cell r="K704" t="str">
            <v>USDFE-25</v>
          </cell>
        </row>
        <row r="705">
          <cell r="F705">
            <v>31516.19</v>
          </cell>
          <cell r="K705" t="str">
            <v>USDFE-25</v>
          </cell>
        </row>
        <row r="706">
          <cell r="F706">
            <v>308814.57</v>
          </cell>
          <cell r="K706" t="str">
            <v>USDFE-25</v>
          </cell>
        </row>
        <row r="707">
          <cell r="F707">
            <v>14012.75</v>
          </cell>
          <cell r="K707" t="str">
            <v>USDFE-25</v>
          </cell>
        </row>
        <row r="708">
          <cell r="F708">
            <v>47508.22</v>
          </cell>
          <cell r="K708" t="str">
            <v>USDFE-25</v>
          </cell>
        </row>
        <row r="709">
          <cell r="F709">
            <v>54033</v>
          </cell>
          <cell r="K709" t="str">
            <v>USDFE-25</v>
          </cell>
        </row>
        <row r="710">
          <cell r="F710">
            <v>1470107.45</v>
          </cell>
          <cell r="K710" t="str">
            <v>USDFE-25</v>
          </cell>
        </row>
        <row r="711">
          <cell r="F711">
            <v>136599.41</v>
          </cell>
          <cell r="K711" t="str">
            <v>USDFE-25</v>
          </cell>
        </row>
        <row r="712">
          <cell r="F712">
            <v>601.26</v>
          </cell>
          <cell r="K712" t="str">
            <v>USDFE-25</v>
          </cell>
        </row>
        <row r="713">
          <cell r="F713">
            <v>202319.2</v>
          </cell>
          <cell r="K713" t="str">
            <v>USDFE-25</v>
          </cell>
        </row>
        <row r="714">
          <cell r="F714">
            <v>304486.62</v>
          </cell>
          <cell r="K714" t="str">
            <v>USDFE-25</v>
          </cell>
        </row>
        <row r="715">
          <cell r="F715">
            <v>1060007.05</v>
          </cell>
          <cell r="K715" t="str">
            <v>USDFE-25</v>
          </cell>
        </row>
        <row r="716">
          <cell r="F716">
            <v>100</v>
          </cell>
          <cell r="K716" t="str">
            <v>USDFE-25</v>
          </cell>
        </row>
        <row r="717">
          <cell r="F717">
            <v>1570480.76</v>
          </cell>
          <cell r="K717" t="str">
            <v>USDFE-25</v>
          </cell>
        </row>
        <row r="718">
          <cell r="F718">
            <v>5342501.68</v>
          </cell>
          <cell r="K718" t="str">
            <v>USDFE-25</v>
          </cell>
        </row>
        <row r="719">
          <cell r="F719">
            <v>151978.5</v>
          </cell>
          <cell r="K719" t="str">
            <v>USDFE-25</v>
          </cell>
        </row>
        <row r="720">
          <cell r="F720">
            <v>66706.490000000005</v>
          </cell>
          <cell r="K720" t="str">
            <v>USDFE-25</v>
          </cell>
        </row>
        <row r="721">
          <cell r="F721">
            <v>807883.25</v>
          </cell>
          <cell r="K721" t="str">
            <v>USDFE-25</v>
          </cell>
        </row>
        <row r="722">
          <cell r="F722">
            <v>32725.87</v>
          </cell>
          <cell r="K722" t="str">
            <v>USDFE-25</v>
          </cell>
        </row>
        <row r="723">
          <cell r="F723">
            <v>28678.66</v>
          </cell>
          <cell r="K723" t="str">
            <v>USDFE-25</v>
          </cell>
        </row>
        <row r="724">
          <cell r="F724">
            <v>2216.6799999999998</v>
          </cell>
          <cell r="K724" t="str">
            <v>USDFE-25</v>
          </cell>
        </row>
        <row r="725">
          <cell r="F725">
            <v>406820.95</v>
          </cell>
          <cell r="K725" t="str">
            <v>USDFE-25</v>
          </cell>
        </row>
        <row r="726">
          <cell r="F726">
            <v>588.17999999999995</v>
          </cell>
          <cell r="K726" t="str">
            <v>USDFE-25</v>
          </cell>
        </row>
        <row r="727">
          <cell r="F727">
            <v>85191.84</v>
          </cell>
          <cell r="K727" t="str">
            <v>USDFE-25</v>
          </cell>
        </row>
        <row r="728">
          <cell r="F728">
            <v>22016.23</v>
          </cell>
          <cell r="K728" t="str">
            <v>USDFE-25</v>
          </cell>
        </row>
        <row r="729">
          <cell r="F729">
            <v>17524.07</v>
          </cell>
          <cell r="K729" t="str">
            <v>USDFE-25</v>
          </cell>
        </row>
        <row r="730">
          <cell r="F730">
            <v>12027.8</v>
          </cell>
          <cell r="K730" t="str">
            <v>USDFE-25</v>
          </cell>
        </row>
        <row r="731">
          <cell r="F731">
            <v>10051.44</v>
          </cell>
          <cell r="K731" t="str">
            <v>USDFE-25</v>
          </cell>
        </row>
        <row r="732">
          <cell r="F732">
            <v>437.63</v>
          </cell>
          <cell r="K732" t="str">
            <v>USDFE-25</v>
          </cell>
        </row>
        <row r="733">
          <cell r="F733">
            <v>40927.43</v>
          </cell>
          <cell r="K733" t="str">
            <v>USDFE-25</v>
          </cell>
        </row>
        <row r="734">
          <cell r="F734">
            <v>1099369.47</v>
          </cell>
          <cell r="K734" t="str">
            <v>USDFE-25</v>
          </cell>
        </row>
        <row r="735">
          <cell r="F735">
            <v>287541.58</v>
          </cell>
          <cell r="K735" t="str">
            <v>USDFE-25</v>
          </cell>
        </row>
        <row r="736">
          <cell r="F736">
            <v>147739.41</v>
          </cell>
          <cell r="K736" t="str">
            <v>USDFE-25</v>
          </cell>
        </row>
        <row r="737">
          <cell r="F737">
            <v>533919.21</v>
          </cell>
          <cell r="K737" t="str">
            <v>USDFE-25</v>
          </cell>
        </row>
        <row r="738">
          <cell r="F738">
            <v>75714.36</v>
          </cell>
          <cell r="K738" t="str">
            <v>USDFE-25</v>
          </cell>
        </row>
        <row r="739">
          <cell r="F739">
            <v>37670.230000000003</v>
          </cell>
          <cell r="K739" t="str">
            <v>USDFE-25</v>
          </cell>
        </row>
        <row r="740">
          <cell r="F740">
            <v>349812.99</v>
          </cell>
          <cell r="K740" t="str">
            <v>USDFE-25</v>
          </cell>
        </row>
        <row r="741">
          <cell r="F741">
            <v>10908.13</v>
          </cell>
          <cell r="K741" t="str">
            <v>USDFE-25</v>
          </cell>
        </row>
        <row r="742">
          <cell r="F742">
            <v>795657.65</v>
          </cell>
          <cell r="K742" t="str">
            <v>USDFE-25</v>
          </cell>
        </row>
        <row r="743">
          <cell r="F743">
            <v>915009.29</v>
          </cell>
          <cell r="K743" t="str">
            <v>USDFE-25</v>
          </cell>
        </row>
        <row r="744">
          <cell r="F744">
            <v>11964.54</v>
          </cell>
          <cell r="K744" t="str">
            <v>USDFE-25</v>
          </cell>
        </row>
        <row r="745">
          <cell r="F745">
            <v>5319.71</v>
          </cell>
          <cell r="K745" t="str">
            <v>USDFE-25</v>
          </cell>
        </row>
        <row r="746">
          <cell r="F746">
            <v>291615.35999999999</v>
          </cell>
          <cell r="K746" t="str">
            <v>USDFE-25</v>
          </cell>
        </row>
        <row r="747">
          <cell r="F747">
            <v>214944.99</v>
          </cell>
          <cell r="K747" t="str">
            <v>USDFE-25</v>
          </cell>
        </row>
        <row r="748">
          <cell r="F748">
            <v>154987.72</v>
          </cell>
          <cell r="K748" t="str">
            <v>USDFE-25</v>
          </cell>
        </row>
        <row r="749">
          <cell r="F749">
            <v>18486.650000000001</v>
          </cell>
          <cell r="K749" t="str">
            <v>USDFE-25</v>
          </cell>
        </row>
        <row r="750">
          <cell r="F750">
            <v>119481.41</v>
          </cell>
          <cell r="K750" t="str">
            <v>USDFE-25</v>
          </cell>
        </row>
        <row r="751">
          <cell r="F751">
            <v>25281.09</v>
          </cell>
          <cell r="K751" t="str">
            <v>USDFE-25</v>
          </cell>
        </row>
        <row r="752">
          <cell r="F752">
            <v>1514.84</v>
          </cell>
          <cell r="K752" t="str">
            <v>USDFE-25</v>
          </cell>
        </row>
        <row r="753">
          <cell r="F753">
            <v>8027.04</v>
          </cell>
          <cell r="K753" t="str">
            <v>USDFE-25</v>
          </cell>
        </row>
        <row r="754">
          <cell r="F754">
            <v>524226.99</v>
          </cell>
          <cell r="K754" t="str">
            <v>USDFE-25</v>
          </cell>
        </row>
        <row r="755">
          <cell r="F755">
            <v>5711.66</v>
          </cell>
          <cell r="K755" t="str">
            <v>USDFE-25</v>
          </cell>
        </row>
        <row r="756">
          <cell r="F756">
            <v>1698.63</v>
          </cell>
          <cell r="K756" t="str">
            <v>USDFE-25</v>
          </cell>
        </row>
        <row r="757">
          <cell r="F757">
            <v>17807.29</v>
          </cell>
          <cell r="K757" t="str">
            <v>USDFE-25</v>
          </cell>
        </row>
        <row r="758">
          <cell r="F758">
            <v>46195.05</v>
          </cell>
          <cell r="K758" t="str">
            <v>USDFE-25</v>
          </cell>
        </row>
        <row r="759">
          <cell r="F759">
            <v>689489.76</v>
          </cell>
          <cell r="K759" t="str">
            <v>USDFE-25</v>
          </cell>
        </row>
        <row r="760">
          <cell r="F760">
            <v>162364.62</v>
          </cell>
          <cell r="K760" t="str">
            <v>USDFE-25</v>
          </cell>
        </row>
        <row r="761">
          <cell r="F761">
            <v>33014.11</v>
          </cell>
          <cell r="K761" t="str">
            <v>USDFE-25</v>
          </cell>
        </row>
        <row r="762">
          <cell r="F762">
            <v>905210.62</v>
          </cell>
          <cell r="K762" t="str">
            <v>USDFE-25</v>
          </cell>
        </row>
        <row r="763">
          <cell r="F763">
            <v>228262.26</v>
          </cell>
          <cell r="K763" t="str">
            <v>USDFE-25</v>
          </cell>
        </row>
        <row r="764">
          <cell r="F764">
            <v>3116288.28</v>
          </cell>
          <cell r="K764" t="str">
            <v>USDFE-25</v>
          </cell>
        </row>
        <row r="765">
          <cell r="F765">
            <v>67303.05</v>
          </cell>
          <cell r="K765" t="str">
            <v>USDFE-25</v>
          </cell>
        </row>
        <row r="766">
          <cell r="F766">
            <v>99632.35</v>
          </cell>
          <cell r="K766" t="str">
            <v>USDFE-25</v>
          </cell>
        </row>
        <row r="767">
          <cell r="F767">
            <v>72189.429999999993</v>
          </cell>
          <cell r="K767" t="str">
            <v>USDFE-25</v>
          </cell>
        </row>
        <row r="768">
          <cell r="F768">
            <v>131885.39000000001</v>
          </cell>
          <cell r="K768" t="str">
            <v>USDFE-25</v>
          </cell>
        </row>
        <row r="769">
          <cell r="F769">
            <v>65431.67</v>
          </cell>
          <cell r="K769" t="str">
            <v>USDFE-25</v>
          </cell>
        </row>
        <row r="770">
          <cell r="F770">
            <v>479776.35</v>
          </cell>
          <cell r="K770" t="str">
            <v>USDFE-25</v>
          </cell>
        </row>
        <row r="771">
          <cell r="F771">
            <v>1048.2</v>
          </cell>
          <cell r="K771" t="str">
            <v>USDFE-25</v>
          </cell>
        </row>
        <row r="772">
          <cell r="F772">
            <v>550.25</v>
          </cell>
          <cell r="K772" t="str">
            <v>USDFE-25</v>
          </cell>
        </row>
        <row r="773">
          <cell r="F773">
            <v>408324.38</v>
          </cell>
          <cell r="K773" t="str">
            <v>USDFE-25</v>
          </cell>
        </row>
        <row r="774">
          <cell r="F774">
            <v>20214.419999999998</v>
          </cell>
          <cell r="K774" t="str">
            <v>USDFE-25</v>
          </cell>
        </row>
        <row r="775">
          <cell r="F775">
            <v>780954.59</v>
          </cell>
          <cell r="K775" t="str">
            <v>USDFE-25</v>
          </cell>
        </row>
        <row r="776">
          <cell r="F776">
            <v>44092.43</v>
          </cell>
          <cell r="K776" t="str">
            <v>USDFE-25</v>
          </cell>
        </row>
        <row r="777">
          <cell r="F777">
            <v>9400.2900000000009</v>
          </cell>
          <cell r="K777" t="str">
            <v>USDFE-25</v>
          </cell>
        </row>
        <row r="778">
          <cell r="F778">
            <v>17726.61</v>
          </cell>
          <cell r="K778" t="str">
            <v>USDFE-25</v>
          </cell>
        </row>
        <row r="779">
          <cell r="F779">
            <v>76022.259999999995</v>
          </cell>
          <cell r="K779" t="str">
            <v>USDFE-25</v>
          </cell>
        </row>
        <row r="780">
          <cell r="F780">
            <v>35128.71</v>
          </cell>
          <cell r="K780" t="str">
            <v>USDFE-25</v>
          </cell>
        </row>
        <row r="781">
          <cell r="F781">
            <v>93291.73</v>
          </cell>
          <cell r="K781" t="str">
            <v>USDFE-25</v>
          </cell>
        </row>
        <row r="782">
          <cell r="F782">
            <v>19701.669999999998</v>
          </cell>
          <cell r="K782" t="str">
            <v>USDFE-25</v>
          </cell>
        </row>
        <row r="783">
          <cell r="F783">
            <v>454.75</v>
          </cell>
          <cell r="K783" t="str">
            <v>USDFE-25</v>
          </cell>
        </row>
        <row r="784">
          <cell r="F784">
            <v>17890.8</v>
          </cell>
          <cell r="K784" t="str">
            <v>USDFE-25</v>
          </cell>
        </row>
        <row r="785">
          <cell r="F785">
            <v>143159.34</v>
          </cell>
          <cell r="K785" t="str">
            <v>USDFE-25</v>
          </cell>
        </row>
        <row r="786">
          <cell r="F786">
            <v>524917.56000000006</v>
          </cell>
          <cell r="K786" t="str">
            <v>USDFE-25</v>
          </cell>
        </row>
        <row r="787">
          <cell r="F787">
            <v>16968.39</v>
          </cell>
          <cell r="K787" t="str">
            <v>USDFE-25</v>
          </cell>
        </row>
        <row r="788">
          <cell r="F788">
            <v>350091.86</v>
          </cell>
          <cell r="K788" t="str">
            <v>USDFE-25</v>
          </cell>
        </row>
        <row r="789">
          <cell r="F789">
            <v>64598.43</v>
          </cell>
          <cell r="K789" t="str">
            <v>USDFE-25</v>
          </cell>
        </row>
        <row r="790">
          <cell r="F790">
            <v>43769.24</v>
          </cell>
          <cell r="K790" t="str">
            <v>GBPFE-25</v>
          </cell>
        </row>
        <row r="791">
          <cell r="F791">
            <v>31165.54</v>
          </cell>
          <cell r="K791" t="str">
            <v>GBPFE-25</v>
          </cell>
        </row>
        <row r="792">
          <cell r="F792">
            <v>516078.08000000002</v>
          </cell>
          <cell r="K792" t="str">
            <v>GBPFE-25</v>
          </cell>
        </row>
        <row r="793">
          <cell r="F793">
            <v>1482969.9</v>
          </cell>
          <cell r="K793" t="str">
            <v>GBPFE-25</v>
          </cell>
        </row>
        <row r="794">
          <cell r="F794">
            <v>1975083.29</v>
          </cell>
          <cell r="K794" t="str">
            <v>GBPFE-25</v>
          </cell>
        </row>
        <row r="795">
          <cell r="F795">
            <v>11232.59</v>
          </cell>
          <cell r="K795" t="str">
            <v>GBPFE-25</v>
          </cell>
        </row>
        <row r="796">
          <cell r="F796">
            <v>6958.42</v>
          </cell>
          <cell r="K796" t="str">
            <v>GBPFE-25</v>
          </cell>
        </row>
        <row r="797">
          <cell r="F797">
            <v>115914.59</v>
          </cell>
          <cell r="K797" t="str">
            <v>GBPFE-25</v>
          </cell>
        </row>
        <row r="798">
          <cell r="F798">
            <v>411.85</v>
          </cell>
          <cell r="K798" t="str">
            <v>GBPFE-25</v>
          </cell>
        </row>
        <row r="799">
          <cell r="F799">
            <v>2900.02</v>
          </cell>
          <cell r="K799" t="str">
            <v>GBPFE-25</v>
          </cell>
        </row>
        <row r="800">
          <cell r="F800">
            <v>5981.49</v>
          </cell>
          <cell r="K800" t="str">
            <v>GBPFE-25</v>
          </cell>
        </row>
        <row r="801">
          <cell r="F801">
            <v>1819.82</v>
          </cell>
          <cell r="K801" t="str">
            <v>GBPFE-25</v>
          </cell>
        </row>
        <row r="802">
          <cell r="F802">
            <v>6813.28</v>
          </cell>
          <cell r="K802" t="str">
            <v>GBPFE-25</v>
          </cell>
        </row>
        <row r="803">
          <cell r="F803">
            <v>396.52</v>
          </cell>
          <cell r="K803" t="str">
            <v>GBPFE-25</v>
          </cell>
        </row>
        <row r="804">
          <cell r="F804">
            <v>143500.06</v>
          </cell>
          <cell r="K804" t="str">
            <v>GBPFE-25</v>
          </cell>
        </row>
        <row r="805">
          <cell r="F805">
            <v>0.14000000000000001</v>
          </cell>
          <cell r="K805" t="str">
            <v>GBPFE-25</v>
          </cell>
        </row>
        <row r="806">
          <cell r="F806">
            <v>0.14000000000000001</v>
          </cell>
          <cell r="K806" t="str">
            <v>GBPFE-25</v>
          </cell>
        </row>
        <row r="807">
          <cell r="F807">
            <v>2201.5100000000002</v>
          </cell>
          <cell r="K807" t="str">
            <v>GBPFE-25</v>
          </cell>
        </row>
        <row r="808">
          <cell r="F808">
            <v>42232.87</v>
          </cell>
          <cell r="K808" t="str">
            <v>GBPFE-25</v>
          </cell>
        </row>
        <row r="809">
          <cell r="F809">
            <v>230485.23</v>
          </cell>
          <cell r="K809" t="str">
            <v>GBPFE-25</v>
          </cell>
        </row>
        <row r="810">
          <cell r="F810">
            <v>139695.44</v>
          </cell>
          <cell r="K810" t="str">
            <v>GBPFE-25</v>
          </cell>
        </row>
        <row r="811">
          <cell r="F811">
            <v>78303.289999999994</v>
          </cell>
          <cell r="K811" t="str">
            <v>GBPFE-25</v>
          </cell>
        </row>
        <row r="812">
          <cell r="F812">
            <v>1039069.13</v>
          </cell>
          <cell r="K812" t="str">
            <v>GBPFE-25</v>
          </cell>
        </row>
        <row r="813">
          <cell r="F813">
            <v>44149.27</v>
          </cell>
          <cell r="K813" t="str">
            <v>GBPFE-25</v>
          </cell>
        </row>
        <row r="814">
          <cell r="F814">
            <v>415134.32</v>
          </cell>
          <cell r="K814" t="str">
            <v>GBPFE-25</v>
          </cell>
        </row>
        <row r="815">
          <cell r="F815">
            <v>35552.559999999998</v>
          </cell>
          <cell r="K815" t="str">
            <v>GBPFE-25</v>
          </cell>
        </row>
        <row r="816">
          <cell r="F816">
            <v>90475.41</v>
          </cell>
          <cell r="K816" t="str">
            <v>GBPFE-25</v>
          </cell>
        </row>
        <row r="817">
          <cell r="F817">
            <v>767488.42</v>
          </cell>
          <cell r="K817" t="str">
            <v>GBPFE-25</v>
          </cell>
        </row>
        <row r="818">
          <cell r="F818">
            <v>384330.64</v>
          </cell>
          <cell r="K818" t="str">
            <v>GBPFE-25</v>
          </cell>
        </row>
        <row r="819">
          <cell r="F819">
            <v>173750.72</v>
          </cell>
          <cell r="K819" t="str">
            <v>GBPFE-25</v>
          </cell>
        </row>
        <row r="820">
          <cell r="F820">
            <v>42179.19</v>
          </cell>
          <cell r="K820" t="str">
            <v>GBPFE-25</v>
          </cell>
        </row>
        <row r="821">
          <cell r="F821">
            <v>4256.7700000000004</v>
          </cell>
          <cell r="K821" t="str">
            <v>GBPFE-25</v>
          </cell>
        </row>
        <row r="822">
          <cell r="F822">
            <v>115009.34</v>
          </cell>
          <cell r="K822" t="str">
            <v>GBPFE-25</v>
          </cell>
        </row>
        <row r="823">
          <cell r="F823">
            <v>17315.32</v>
          </cell>
          <cell r="K823" t="str">
            <v>GBPFE-25</v>
          </cell>
        </row>
        <row r="824">
          <cell r="F824">
            <v>7472.95</v>
          </cell>
          <cell r="K824" t="str">
            <v>GBPFE-25</v>
          </cell>
        </row>
        <row r="825">
          <cell r="F825">
            <v>91354.04</v>
          </cell>
          <cell r="K825" t="str">
            <v>GBPFE-25</v>
          </cell>
        </row>
        <row r="826">
          <cell r="F826">
            <v>114585.68</v>
          </cell>
          <cell r="K826" t="str">
            <v>GBPFE-25</v>
          </cell>
        </row>
        <row r="827">
          <cell r="F827">
            <v>701.54</v>
          </cell>
          <cell r="K827" t="str">
            <v>GBPFE-25</v>
          </cell>
        </row>
        <row r="828">
          <cell r="F828">
            <v>1197.52</v>
          </cell>
          <cell r="K828" t="str">
            <v>GBPFE-25</v>
          </cell>
        </row>
        <row r="829">
          <cell r="F829">
            <v>79173.89</v>
          </cell>
          <cell r="K829" t="str">
            <v>GBPFE-25</v>
          </cell>
        </row>
        <row r="830">
          <cell r="F830">
            <v>192283.95</v>
          </cell>
          <cell r="K830" t="str">
            <v>GBPFE-25</v>
          </cell>
        </row>
        <row r="831">
          <cell r="F831">
            <v>4118.71</v>
          </cell>
          <cell r="K831" t="str">
            <v>GBPFE-25</v>
          </cell>
        </row>
        <row r="832">
          <cell r="F832">
            <v>9920.67</v>
          </cell>
          <cell r="K832" t="str">
            <v>GBPFE-25</v>
          </cell>
        </row>
        <row r="833">
          <cell r="F833">
            <v>11052.88</v>
          </cell>
          <cell r="K833" t="str">
            <v>GBPFE-25</v>
          </cell>
        </row>
        <row r="834">
          <cell r="F834">
            <v>480.12</v>
          </cell>
          <cell r="K834" t="str">
            <v>GBPFE-25</v>
          </cell>
        </row>
        <row r="835">
          <cell r="F835">
            <v>4654.6899999999996</v>
          </cell>
          <cell r="K835" t="str">
            <v>GBPFE-25</v>
          </cell>
        </row>
        <row r="836">
          <cell r="F836">
            <v>27416.21</v>
          </cell>
          <cell r="K836" t="str">
            <v>GBPFE-25</v>
          </cell>
        </row>
        <row r="837">
          <cell r="F837">
            <v>81832.28</v>
          </cell>
          <cell r="K837" t="str">
            <v>GBPFE-25</v>
          </cell>
        </row>
        <row r="838">
          <cell r="F838">
            <v>146499.82999999999</v>
          </cell>
          <cell r="K838" t="str">
            <v>GBPFE-25</v>
          </cell>
        </row>
        <row r="839">
          <cell r="F839">
            <v>550.45000000000005</v>
          </cell>
          <cell r="K839" t="str">
            <v>GBPFE-25</v>
          </cell>
        </row>
        <row r="840">
          <cell r="F840">
            <v>52166.77</v>
          </cell>
          <cell r="K840" t="str">
            <v>GBPFE-25</v>
          </cell>
        </row>
        <row r="841">
          <cell r="F841">
            <v>1.04</v>
          </cell>
          <cell r="K841" t="str">
            <v>GBPFE-25</v>
          </cell>
        </row>
        <row r="842">
          <cell r="F842">
            <v>12977.52</v>
          </cell>
          <cell r="K842" t="str">
            <v>GBPFE-25</v>
          </cell>
        </row>
        <row r="843">
          <cell r="F843">
            <v>704748.66</v>
          </cell>
          <cell r="K843" t="str">
            <v>GBPFE-25</v>
          </cell>
        </row>
        <row r="844">
          <cell r="F844">
            <v>428903.42</v>
          </cell>
          <cell r="K844" t="str">
            <v>GBPFE-25</v>
          </cell>
        </row>
        <row r="845">
          <cell r="F845">
            <v>349428.7</v>
          </cell>
          <cell r="K845" t="str">
            <v>GBPFE-25</v>
          </cell>
        </row>
        <row r="846">
          <cell r="F846">
            <v>118478.24</v>
          </cell>
          <cell r="K846" t="str">
            <v>GBPFE-25</v>
          </cell>
        </row>
        <row r="847">
          <cell r="F847">
            <v>89251.55</v>
          </cell>
          <cell r="K847" t="str">
            <v>GBPFE-25</v>
          </cell>
        </row>
        <row r="848">
          <cell r="F848">
            <v>4000.48</v>
          </cell>
          <cell r="K848" t="str">
            <v>GBPFE-25</v>
          </cell>
        </row>
        <row r="849">
          <cell r="F849">
            <v>109237.45</v>
          </cell>
          <cell r="K849" t="str">
            <v>GBPFE-25</v>
          </cell>
        </row>
        <row r="850">
          <cell r="F850">
            <v>62972.52</v>
          </cell>
          <cell r="K850" t="str">
            <v>GBPFE-25</v>
          </cell>
        </row>
        <row r="851">
          <cell r="F851">
            <v>30767.119999999999</v>
          </cell>
          <cell r="K851" t="str">
            <v>GBPFE-25</v>
          </cell>
        </row>
        <row r="852">
          <cell r="F852">
            <v>2008.54</v>
          </cell>
          <cell r="K852" t="str">
            <v>GBPFE-25</v>
          </cell>
        </row>
        <row r="853">
          <cell r="F853">
            <v>158911.67999999999</v>
          </cell>
          <cell r="K853" t="str">
            <v>GBPFE-25</v>
          </cell>
        </row>
        <row r="854">
          <cell r="F854">
            <v>40444.78</v>
          </cell>
          <cell r="K854" t="str">
            <v>GBPFE-25</v>
          </cell>
        </row>
        <row r="855">
          <cell r="F855">
            <v>42406.06</v>
          </cell>
          <cell r="K855" t="str">
            <v>GBPFE-25</v>
          </cell>
        </row>
        <row r="856">
          <cell r="F856">
            <v>258376.08</v>
          </cell>
          <cell r="K856" t="str">
            <v>GBPFE-25</v>
          </cell>
        </row>
        <row r="857">
          <cell r="F857">
            <v>64716.71</v>
          </cell>
          <cell r="K857" t="str">
            <v>GBPFE-25</v>
          </cell>
        </row>
        <row r="858">
          <cell r="F858">
            <v>118424.32000000001</v>
          </cell>
          <cell r="K858" t="str">
            <v>GBPFE-25</v>
          </cell>
        </row>
        <row r="859">
          <cell r="F859">
            <v>167879.66</v>
          </cell>
          <cell r="K859" t="str">
            <v>GBPFE-25</v>
          </cell>
        </row>
        <row r="860">
          <cell r="F860">
            <v>23445.119999999999</v>
          </cell>
          <cell r="K860" t="str">
            <v>GBPFE-25</v>
          </cell>
        </row>
        <row r="861">
          <cell r="F861">
            <v>49471.91</v>
          </cell>
          <cell r="K861" t="str">
            <v>GBPFE-25</v>
          </cell>
        </row>
        <row r="862">
          <cell r="F862">
            <v>416909.63</v>
          </cell>
          <cell r="K862" t="str">
            <v>GBPFE-25</v>
          </cell>
        </row>
        <row r="863">
          <cell r="F863">
            <v>65641.490000000005</v>
          </cell>
          <cell r="K863" t="str">
            <v>GBPFE-25</v>
          </cell>
        </row>
        <row r="864">
          <cell r="F864">
            <v>5160.74</v>
          </cell>
          <cell r="K864" t="str">
            <v>GBPFE-25</v>
          </cell>
        </row>
        <row r="865">
          <cell r="F865">
            <v>19769.14</v>
          </cell>
          <cell r="K865" t="str">
            <v>GBPFE-25</v>
          </cell>
        </row>
        <row r="866">
          <cell r="F866">
            <v>59.38</v>
          </cell>
          <cell r="K866" t="str">
            <v>GBPFE-25</v>
          </cell>
        </row>
        <row r="867">
          <cell r="F867">
            <v>567706.69999999995</v>
          </cell>
          <cell r="K867" t="str">
            <v>GBPFE-25</v>
          </cell>
        </row>
        <row r="868">
          <cell r="F868">
            <v>123898.02</v>
          </cell>
          <cell r="K868" t="str">
            <v>GBPFE-25</v>
          </cell>
        </row>
        <row r="869">
          <cell r="F869">
            <v>29513.08</v>
          </cell>
          <cell r="K869" t="str">
            <v>GBPFE-25</v>
          </cell>
        </row>
        <row r="870">
          <cell r="F870">
            <v>9478.16</v>
          </cell>
          <cell r="K870" t="str">
            <v>GBPFE-25</v>
          </cell>
        </row>
        <row r="871">
          <cell r="F871">
            <v>48671.73</v>
          </cell>
          <cell r="K871" t="str">
            <v>GBPFE-25</v>
          </cell>
        </row>
        <row r="872">
          <cell r="F872">
            <v>13024.46</v>
          </cell>
          <cell r="K872" t="str">
            <v>GBPFE-25</v>
          </cell>
        </row>
        <row r="873">
          <cell r="F873">
            <v>15717.34</v>
          </cell>
          <cell r="K873" t="str">
            <v>GBPFE-25</v>
          </cell>
        </row>
        <row r="874">
          <cell r="F874">
            <v>31885.93</v>
          </cell>
          <cell r="K874" t="str">
            <v>GBPFE-25</v>
          </cell>
        </row>
        <row r="875">
          <cell r="F875">
            <v>1080.6400000000001</v>
          </cell>
          <cell r="K875" t="str">
            <v>GBPFE-25</v>
          </cell>
        </row>
        <row r="876">
          <cell r="F876">
            <v>193120.85</v>
          </cell>
          <cell r="K876" t="str">
            <v>GBPFE-25</v>
          </cell>
        </row>
        <row r="877">
          <cell r="F877">
            <v>84929.67</v>
          </cell>
          <cell r="K877" t="str">
            <v>GBPFE-25</v>
          </cell>
        </row>
        <row r="878">
          <cell r="F878">
            <v>404.21</v>
          </cell>
          <cell r="K878" t="str">
            <v>GBPFE-25</v>
          </cell>
        </row>
        <row r="879">
          <cell r="F879">
            <v>8369.98</v>
          </cell>
          <cell r="K879" t="str">
            <v>GBPFE-25</v>
          </cell>
        </row>
        <row r="880">
          <cell r="F880">
            <v>266441.32</v>
          </cell>
          <cell r="K880" t="str">
            <v>GBPFE-25</v>
          </cell>
        </row>
        <row r="881">
          <cell r="F881">
            <v>187217.29</v>
          </cell>
          <cell r="K881" t="str">
            <v>GBPFE-25</v>
          </cell>
        </row>
        <row r="882">
          <cell r="F882">
            <v>280222.98</v>
          </cell>
          <cell r="K882" t="str">
            <v>GBPFE-25</v>
          </cell>
        </row>
        <row r="883">
          <cell r="F883">
            <v>929277.94</v>
          </cell>
          <cell r="K883" t="str">
            <v>GBPFE-25</v>
          </cell>
        </row>
        <row r="884">
          <cell r="F884">
            <v>362946.23</v>
          </cell>
          <cell r="K884" t="str">
            <v>GBPFE-25</v>
          </cell>
        </row>
        <row r="885">
          <cell r="F885">
            <v>961057.71</v>
          </cell>
          <cell r="K885" t="str">
            <v>GBPFE-25</v>
          </cell>
        </row>
        <row r="886">
          <cell r="F886">
            <v>18234.03</v>
          </cell>
          <cell r="K886" t="str">
            <v>GBPFE-25</v>
          </cell>
        </row>
        <row r="887">
          <cell r="F887">
            <v>28649.8</v>
          </cell>
          <cell r="K887" t="str">
            <v>GBPFE-25</v>
          </cell>
        </row>
        <row r="888">
          <cell r="F888">
            <v>43705.84</v>
          </cell>
          <cell r="K888" t="str">
            <v>GBPFE-25</v>
          </cell>
        </row>
        <row r="889">
          <cell r="F889">
            <v>25190.7</v>
          </cell>
          <cell r="K889" t="str">
            <v>GBPFE-25</v>
          </cell>
        </row>
        <row r="890">
          <cell r="F890">
            <v>140696.88</v>
          </cell>
          <cell r="K890" t="str">
            <v>GBPFE-25</v>
          </cell>
        </row>
        <row r="891">
          <cell r="F891">
            <v>92784.14</v>
          </cell>
          <cell r="K891" t="str">
            <v>GBPFE-25</v>
          </cell>
        </row>
        <row r="892">
          <cell r="F892">
            <v>22994.9</v>
          </cell>
          <cell r="K892" t="str">
            <v>GBPFE-25</v>
          </cell>
        </row>
        <row r="893">
          <cell r="F893">
            <v>223074.33</v>
          </cell>
          <cell r="K893" t="str">
            <v>GBPFE-25</v>
          </cell>
        </row>
        <row r="894">
          <cell r="F894">
            <v>102558.09</v>
          </cell>
          <cell r="K894" t="str">
            <v>GBPFE-25</v>
          </cell>
        </row>
        <row r="895">
          <cell r="F895">
            <v>87490.49</v>
          </cell>
          <cell r="K895" t="str">
            <v>GBPFE-25</v>
          </cell>
        </row>
        <row r="896">
          <cell r="F896">
            <v>173592.2</v>
          </cell>
          <cell r="K896" t="str">
            <v>GBPFE-25</v>
          </cell>
        </row>
        <row r="897">
          <cell r="F897">
            <v>10902.48</v>
          </cell>
          <cell r="K897" t="str">
            <v>GBPFE-25</v>
          </cell>
        </row>
        <row r="898">
          <cell r="F898">
            <v>365644.79</v>
          </cell>
          <cell r="K898" t="str">
            <v>GBPFE-25</v>
          </cell>
        </row>
        <row r="899">
          <cell r="F899">
            <v>259195.84</v>
          </cell>
          <cell r="K899" t="str">
            <v>GBPFE-25</v>
          </cell>
        </row>
        <row r="900">
          <cell r="F900">
            <v>7731.2</v>
          </cell>
          <cell r="K900" t="str">
            <v>GBPFE-25</v>
          </cell>
        </row>
        <row r="901">
          <cell r="F901">
            <v>12882.8</v>
          </cell>
          <cell r="K901" t="str">
            <v>GBPFE-25</v>
          </cell>
        </row>
        <row r="902">
          <cell r="F902">
            <v>8515.6299999999992</v>
          </cell>
          <cell r="K902" t="str">
            <v>GBPFE-25</v>
          </cell>
        </row>
        <row r="903">
          <cell r="F903">
            <v>85.4</v>
          </cell>
          <cell r="K903" t="str">
            <v>GBPFE-25</v>
          </cell>
        </row>
        <row r="904">
          <cell r="F904">
            <v>881.42</v>
          </cell>
          <cell r="K904" t="str">
            <v>GBPFE-25</v>
          </cell>
        </row>
        <row r="905">
          <cell r="F905">
            <v>148076.01999999999</v>
          </cell>
          <cell r="K905" t="str">
            <v>GBPFE-25</v>
          </cell>
        </row>
        <row r="906">
          <cell r="F906">
            <v>141470.82999999999</v>
          </cell>
          <cell r="K906" t="str">
            <v>GBPFE-25</v>
          </cell>
        </row>
        <row r="907">
          <cell r="F907">
            <v>428027.57</v>
          </cell>
          <cell r="K907" t="str">
            <v>GBPFE-25</v>
          </cell>
        </row>
        <row r="908">
          <cell r="F908">
            <v>17758</v>
          </cell>
          <cell r="K908" t="str">
            <v>GBPFE-25</v>
          </cell>
        </row>
        <row r="909">
          <cell r="F909">
            <v>232823.47</v>
          </cell>
          <cell r="K909" t="str">
            <v>GBPFE-25</v>
          </cell>
        </row>
        <row r="910">
          <cell r="F910">
            <v>19501.91</v>
          </cell>
          <cell r="K910" t="str">
            <v>GBPFE-25</v>
          </cell>
        </row>
        <row r="911">
          <cell r="F911">
            <v>32325.19</v>
          </cell>
          <cell r="K911" t="str">
            <v>GBPFE-25</v>
          </cell>
        </row>
        <row r="912">
          <cell r="F912">
            <v>395210.11</v>
          </cell>
          <cell r="K912" t="str">
            <v>GBPFE-25</v>
          </cell>
        </row>
        <row r="913">
          <cell r="F913">
            <v>22251.759999999998</v>
          </cell>
          <cell r="K913" t="str">
            <v>GBPFE-25</v>
          </cell>
        </row>
        <row r="914">
          <cell r="F914">
            <v>22215.919999999998</v>
          </cell>
          <cell r="K914" t="str">
            <v>GBPFE-25</v>
          </cell>
        </row>
        <row r="915">
          <cell r="F915">
            <v>44257.37</v>
          </cell>
          <cell r="K915" t="str">
            <v>GBPFE-25</v>
          </cell>
        </row>
        <row r="916">
          <cell r="F916">
            <v>3585.32</v>
          </cell>
          <cell r="K916" t="str">
            <v>GBPFE-25</v>
          </cell>
        </row>
        <row r="917">
          <cell r="F917">
            <v>184956.18</v>
          </cell>
          <cell r="K917" t="str">
            <v>GBPFE-25</v>
          </cell>
        </row>
        <row r="918">
          <cell r="F918">
            <v>42353.08</v>
          </cell>
          <cell r="K918" t="str">
            <v>GBPFE-25</v>
          </cell>
        </row>
        <row r="919">
          <cell r="F919">
            <v>99065.55</v>
          </cell>
          <cell r="K919" t="str">
            <v>GBPFE-25</v>
          </cell>
        </row>
        <row r="920">
          <cell r="F920">
            <v>50258.68</v>
          </cell>
          <cell r="K920" t="str">
            <v>GBPFE-25</v>
          </cell>
        </row>
        <row r="921">
          <cell r="F921">
            <v>126826.92</v>
          </cell>
          <cell r="K921" t="str">
            <v>GBPFE-25</v>
          </cell>
        </row>
        <row r="922">
          <cell r="F922">
            <v>4970.1400000000003</v>
          </cell>
          <cell r="K922" t="str">
            <v>GBPFE-25</v>
          </cell>
        </row>
        <row r="923">
          <cell r="F923">
            <v>3241.08</v>
          </cell>
          <cell r="K923" t="str">
            <v>GBPFE-25</v>
          </cell>
        </row>
        <row r="924">
          <cell r="F924">
            <v>82277.62</v>
          </cell>
          <cell r="K924" t="str">
            <v>GBPFE-25</v>
          </cell>
        </row>
        <row r="925">
          <cell r="F925">
            <v>48788.65</v>
          </cell>
          <cell r="K925" t="str">
            <v>GBPFE-25</v>
          </cell>
        </row>
        <row r="926">
          <cell r="F926">
            <v>92461.35</v>
          </cell>
          <cell r="K926" t="str">
            <v>GBPFE-25</v>
          </cell>
        </row>
        <row r="927">
          <cell r="F927">
            <v>259474.99</v>
          </cell>
          <cell r="K927" t="str">
            <v>GBPFE-25</v>
          </cell>
        </row>
        <row r="928">
          <cell r="F928">
            <v>899.39</v>
          </cell>
          <cell r="K928" t="str">
            <v>GBPFE-25</v>
          </cell>
        </row>
        <row r="929">
          <cell r="F929">
            <v>55859.73</v>
          </cell>
          <cell r="K929" t="str">
            <v>GBPFE-25</v>
          </cell>
        </row>
        <row r="930">
          <cell r="F930">
            <v>767616.48</v>
          </cell>
          <cell r="K930" t="str">
            <v>GBPFE-25</v>
          </cell>
        </row>
        <row r="931">
          <cell r="F931">
            <v>159736.76</v>
          </cell>
          <cell r="K931" t="str">
            <v>GBPFE-25</v>
          </cell>
        </row>
        <row r="932">
          <cell r="F932">
            <v>12731.04</v>
          </cell>
          <cell r="K932" t="str">
            <v>GBPFE-25</v>
          </cell>
        </row>
        <row r="933">
          <cell r="F933">
            <v>12811.36</v>
          </cell>
          <cell r="K933" t="str">
            <v>GBPFE-25</v>
          </cell>
        </row>
        <row r="934">
          <cell r="F934">
            <v>682493.1</v>
          </cell>
          <cell r="K934" t="str">
            <v>GBPFE-25</v>
          </cell>
        </row>
        <row r="935">
          <cell r="F935">
            <v>8503.7000000000007</v>
          </cell>
          <cell r="K935" t="str">
            <v>GBPFE-25</v>
          </cell>
        </row>
        <row r="936">
          <cell r="F936">
            <v>37536.01</v>
          </cell>
          <cell r="K936" t="str">
            <v>GBPFE-25</v>
          </cell>
        </row>
        <row r="937">
          <cell r="F937">
            <v>20115.14</v>
          </cell>
          <cell r="K937" t="str">
            <v>GBPFE-25</v>
          </cell>
        </row>
        <row r="938">
          <cell r="F938">
            <v>11930.47</v>
          </cell>
          <cell r="K938" t="str">
            <v>GBPFE-25</v>
          </cell>
        </row>
        <row r="939">
          <cell r="F939">
            <v>610537.23</v>
          </cell>
          <cell r="K939" t="str">
            <v>GBPFE-25</v>
          </cell>
        </row>
        <row r="940">
          <cell r="F940">
            <v>137778.72</v>
          </cell>
          <cell r="K940" t="str">
            <v>GBPFE-25</v>
          </cell>
        </row>
        <row r="941">
          <cell r="F941">
            <v>158669.63</v>
          </cell>
          <cell r="K941" t="str">
            <v>GBPFE-25</v>
          </cell>
        </row>
        <row r="942">
          <cell r="F942">
            <v>203355.74</v>
          </cell>
          <cell r="K942" t="str">
            <v>GBPFE-25</v>
          </cell>
        </row>
        <row r="943">
          <cell r="F943">
            <v>148623.14000000001</v>
          </cell>
          <cell r="K943" t="str">
            <v>GBPFE-25</v>
          </cell>
        </row>
        <row r="944">
          <cell r="F944">
            <v>25604.880000000001</v>
          </cell>
          <cell r="K944" t="str">
            <v>GBPFE-25</v>
          </cell>
        </row>
        <row r="945">
          <cell r="F945">
            <v>9438.7000000000007</v>
          </cell>
          <cell r="K945" t="str">
            <v>GBPFE-25</v>
          </cell>
        </row>
        <row r="946">
          <cell r="F946">
            <v>45344.82</v>
          </cell>
          <cell r="K946" t="str">
            <v>GBPFE-25</v>
          </cell>
        </row>
        <row r="947">
          <cell r="F947">
            <v>1460.86</v>
          </cell>
          <cell r="K947" t="str">
            <v>GBPFE-25</v>
          </cell>
        </row>
        <row r="948">
          <cell r="F948">
            <v>14517.75</v>
          </cell>
          <cell r="K948" t="str">
            <v>GBPFE-25</v>
          </cell>
        </row>
        <row r="949">
          <cell r="F949">
            <v>43851.73</v>
          </cell>
          <cell r="K949" t="str">
            <v>GBPFE-25</v>
          </cell>
        </row>
        <row r="950">
          <cell r="F950">
            <v>52573.49</v>
          </cell>
          <cell r="K950" t="str">
            <v>GBPFE-25</v>
          </cell>
        </row>
        <row r="951">
          <cell r="F951">
            <v>86966.1</v>
          </cell>
          <cell r="K951" t="str">
            <v>GBPFE-25</v>
          </cell>
        </row>
        <row r="952">
          <cell r="F952">
            <v>269225.32</v>
          </cell>
          <cell r="K952" t="str">
            <v>GBPFE-25</v>
          </cell>
        </row>
        <row r="953">
          <cell r="F953">
            <v>8315.7199999999993</v>
          </cell>
          <cell r="K953" t="str">
            <v>GBPFE-25</v>
          </cell>
        </row>
        <row r="954">
          <cell r="F954">
            <v>18516.259999999998</v>
          </cell>
          <cell r="K954" t="str">
            <v>GBPFE-25</v>
          </cell>
        </row>
        <row r="955">
          <cell r="F955">
            <v>4275.45</v>
          </cell>
          <cell r="K955" t="str">
            <v>GBPFE-25</v>
          </cell>
        </row>
        <row r="956">
          <cell r="F956">
            <v>8295.6</v>
          </cell>
          <cell r="K956" t="str">
            <v>GBPFE-25</v>
          </cell>
        </row>
        <row r="957">
          <cell r="F957">
            <v>390310.48</v>
          </cell>
          <cell r="K957" t="str">
            <v>GBPFE-25</v>
          </cell>
        </row>
        <row r="958">
          <cell r="F958">
            <v>28116.959999999999</v>
          </cell>
          <cell r="K958" t="str">
            <v>GBPFE-25</v>
          </cell>
        </row>
        <row r="959">
          <cell r="F959">
            <v>4941.71</v>
          </cell>
          <cell r="K959" t="str">
            <v>GBPFE-25</v>
          </cell>
        </row>
        <row r="960">
          <cell r="F960">
            <v>339.57</v>
          </cell>
          <cell r="K960" t="str">
            <v>GBPFE-25</v>
          </cell>
        </row>
        <row r="961">
          <cell r="F961">
            <v>17300.21</v>
          </cell>
          <cell r="K961" t="str">
            <v>GBPFE-25</v>
          </cell>
        </row>
        <row r="962">
          <cell r="F962">
            <v>353.64</v>
          </cell>
          <cell r="K962" t="str">
            <v>GBPFE-25</v>
          </cell>
        </row>
        <row r="963">
          <cell r="F963">
            <v>58625.8</v>
          </cell>
          <cell r="K963" t="str">
            <v>GBPFE-25</v>
          </cell>
        </row>
        <row r="964">
          <cell r="F964">
            <v>48727.69</v>
          </cell>
          <cell r="K964" t="str">
            <v>GBPFE-25</v>
          </cell>
        </row>
        <row r="965">
          <cell r="F965">
            <v>7548.19</v>
          </cell>
          <cell r="K965" t="str">
            <v>GBPFE-25</v>
          </cell>
        </row>
        <row r="966">
          <cell r="F966">
            <v>195898.25</v>
          </cell>
          <cell r="K966" t="str">
            <v>GBPFE-25</v>
          </cell>
        </row>
        <row r="967">
          <cell r="F967">
            <v>350.2</v>
          </cell>
          <cell r="K967" t="str">
            <v>GBPFE-25</v>
          </cell>
        </row>
        <row r="968">
          <cell r="F968">
            <v>28460.52</v>
          </cell>
          <cell r="K968" t="str">
            <v>GBPFE-25</v>
          </cell>
        </row>
        <row r="969">
          <cell r="F969">
            <v>6817.01</v>
          </cell>
          <cell r="K969" t="str">
            <v>GBPFE-25</v>
          </cell>
        </row>
        <row r="970">
          <cell r="F970">
            <v>110404.36</v>
          </cell>
          <cell r="K970" t="str">
            <v>GBPFE-25</v>
          </cell>
        </row>
        <row r="971">
          <cell r="F971">
            <v>115457.3</v>
          </cell>
          <cell r="K971" t="str">
            <v>GBPFE-25</v>
          </cell>
        </row>
        <row r="972">
          <cell r="F972">
            <v>461330.02</v>
          </cell>
          <cell r="K972" t="str">
            <v>GBPFE-25</v>
          </cell>
        </row>
        <row r="973">
          <cell r="F973">
            <v>344738.55</v>
          </cell>
          <cell r="K973" t="str">
            <v>GBPFE-25</v>
          </cell>
        </row>
        <row r="974">
          <cell r="F974">
            <v>5831.39</v>
          </cell>
          <cell r="K974" t="str">
            <v>GBPFE-25</v>
          </cell>
        </row>
        <row r="975">
          <cell r="F975">
            <v>41002.050000000003</v>
          </cell>
          <cell r="K975" t="str">
            <v>GBPFE-25</v>
          </cell>
        </row>
        <row r="976">
          <cell r="F976">
            <v>53068.87</v>
          </cell>
          <cell r="K976" t="str">
            <v>GBPFE-25</v>
          </cell>
        </row>
        <row r="977">
          <cell r="F977">
            <v>799.08</v>
          </cell>
          <cell r="K977" t="str">
            <v>GBPFE-25</v>
          </cell>
        </row>
        <row r="978">
          <cell r="F978">
            <v>525620.53</v>
          </cell>
          <cell r="K978" t="str">
            <v>GBPFE-25</v>
          </cell>
        </row>
        <row r="979">
          <cell r="F979">
            <v>54788.54</v>
          </cell>
          <cell r="K979" t="str">
            <v>GBPFE-25</v>
          </cell>
        </row>
        <row r="980">
          <cell r="F980">
            <v>21606</v>
          </cell>
          <cell r="K980" t="str">
            <v>GBPFE-25</v>
          </cell>
        </row>
        <row r="981">
          <cell r="F981">
            <v>2603.87</v>
          </cell>
          <cell r="K981" t="str">
            <v>GBPFE-25</v>
          </cell>
        </row>
        <row r="982">
          <cell r="F982">
            <v>13559.87</v>
          </cell>
          <cell r="K982" t="str">
            <v>GBPFE-25</v>
          </cell>
        </row>
        <row r="983">
          <cell r="F983">
            <v>168939.35</v>
          </cell>
          <cell r="K983" t="str">
            <v>GBPFE-25</v>
          </cell>
        </row>
        <row r="984">
          <cell r="F984">
            <v>21826.18</v>
          </cell>
          <cell r="K984" t="str">
            <v>GBPFE-25</v>
          </cell>
        </row>
        <row r="985">
          <cell r="F985">
            <v>98019.86</v>
          </cell>
          <cell r="K985" t="str">
            <v>GBPFE-25</v>
          </cell>
        </row>
        <row r="986">
          <cell r="F986">
            <v>196.77</v>
          </cell>
          <cell r="K986" t="str">
            <v>GBPFE-25</v>
          </cell>
        </row>
        <row r="987">
          <cell r="F987">
            <v>69192.710000000006</v>
          </cell>
          <cell r="K987" t="str">
            <v>GBPFE-25</v>
          </cell>
        </row>
        <row r="988">
          <cell r="F988">
            <v>476634.23</v>
          </cell>
          <cell r="K988" t="str">
            <v>GBPFE-25</v>
          </cell>
        </row>
        <row r="989">
          <cell r="F989">
            <v>5751.74</v>
          </cell>
          <cell r="K989" t="str">
            <v>GBPFE-25</v>
          </cell>
        </row>
        <row r="990">
          <cell r="F990">
            <v>12936.05</v>
          </cell>
          <cell r="K990" t="str">
            <v>GBPFE-25</v>
          </cell>
        </row>
        <row r="991">
          <cell r="F991">
            <v>247260.68</v>
          </cell>
          <cell r="K991" t="str">
            <v>GBPFE-25</v>
          </cell>
        </row>
        <row r="992">
          <cell r="F992">
            <v>51450.98</v>
          </cell>
          <cell r="K992" t="str">
            <v>GBPFE-25</v>
          </cell>
        </row>
        <row r="993">
          <cell r="F993">
            <v>18752.509999999998</v>
          </cell>
          <cell r="K993" t="str">
            <v>GBPFE-25</v>
          </cell>
        </row>
        <row r="994">
          <cell r="F994">
            <v>22028.81</v>
          </cell>
          <cell r="K994" t="str">
            <v>GBPFE-25</v>
          </cell>
        </row>
        <row r="995">
          <cell r="F995">
            <v>49935.93</v>
          </cell>
          <cell r="K995" t="str">
            <v>GBPFE-25</v>
          </cell>
        </row>
        <row r="996">
          <cell r="F996">
            <v>23362.65</v>
          </cell>
          <cell r="K996" t="str">
            <v>GBPFE-25</v>
          </cell>
        </row>
        <row r="997">
          <cell r="F997">
            <v>10056.299999999999</v>
          </cell>
          <cell r="K997" t="str">
            <v>GBPFE-25</v>
          </cell>
        </row>
        <row r="998">
          <cell r="F998">
            <v>53601.19</v>
          </cell>
          <cell r="K998" t="str">
            <v>GBPFE-25</v>
          </cell>
        </row>
        <row r="999">
          <cell r="F999">
            <v>511.69</v>
          </cell>
          <cell r="K999" t="str">
            <v>GBPFE-25</v>
          </cell>
        </row>
        <row r="1000">
          <cell r="F1000">
            <v>85749.41</v>
          </cell>
          <cell r="K1000" t="str">
            <v>GBPFE-25</v>
          </cell>
        </row>
        <row r="1001">
          <cell r="F1001">
            <v>16850</v>
          </cell>
          <cell r="K1001" t="str">
            <v>GBPFE-25</v>
          </cell>
        </row>
        <row r="1002">
          <cell r="F1002">
            <v>3852.21</v>
          </cell>
          <cell r="K1002" t="str">
            <v>GBPFE-25</v>
          </cell>
        </row>
        <row r="1003">
          <cell r="F1003">
            <v>49804.21</v>
          </cell>
          <cell r="K1003" t="str">
            <v>GBPFE-25</v>
          </cell>
        </row>
        <row r="1004">
          <cell r="F1004">
            <v>45219.59</v>
          </cell>
          <cell r="K1004" t="str">
            <v>GBPFE-25</v>
          </cell>
        </row>
        <row r="1005">
          <cell r="F1005">
            <v>351.7</v>
          </cell>
          <cell r="K1005" t="str">
            <v>GBPFE-25</v>
          </cell>
        </row>
        <row r="1006">
          <cell r="F1006">
            <v>3900</v>
          </cell>
          <cell r="K1006" t="str">
            <v>GBPFE-25</v>
          </cell>
        </row>
        <row r="1007">
          <cell r="F1007">
            <v>4707.45</v>
          </cell>
          <cell r="K1007" t="str">
            <v>GBPFE-25</v>
          </cell>
        </row>
        <row r="1008">
          <cell r="F1008">
            <v>1330.32</v>
          </cell>
          <cell r="K1008" t="str">
            <v>GBPFE-25</v>
          </cell>
        </row>
        <row r="1009">
          <cell r="F1009">
            <v>599.19000000000005</v>
          </cell>
          <cell r="K1009" t="str">
            <v>GBPFE-25</v>
          </cell>
        </row>
        <row r="1010">
          <cell r="F1010">
            <v>42522.83</v>
          </cell>
          <cell r="K1010" t="str">
            <v>GBPFE-25</v>
          </cell>
        </row>
        <row r="1011">
          <cell r="F1011">
            <v>1077.29</v>
          </cell>
          <cell r="K1011" t="str">
            <v>GBPFE-25</v>
          </cell>
        </row>
        <row r="1012">
          <cell r="F1012">
            <v>21640.77</v>
          </cell>
          <cell r="K1012" t="str">
            <v>GBPFE-25</v>
          </cell>
        </row>
        <row r="1013">
          <cell r="F1013">
            <v>47580.44</v>
          </cell>
          <cell r="K1013" t="str">
            <v>GBPFE-25</v>
          </cell>
        </row>
        <row r="1014">
          <cell r="F1014">
            <v>130165.03</v>
          </cell>
          <cell r="K1014" t="str">
            <v>GBPFE-25</v>
          </cell>
        </row>
        <row r="1015">
          <cell r="F1015">
            <v>42857.88</v>
          </cell>
          <cell r="K1015" t="str">
            <v>GBPFE-25</v>
          </cell>
        </row>
        <row r="1016">
          <cell r="F1016">
            <v>1181.73</v>
          </cell>
          <cell r="K1016" t="str">
            <v>GBPFE-25</v>
          </cell>
        </row>
        <row r="1017">
          <cell r="F1017">
            <v>336386.61</v>
          </cell>
          <cell r="K1017" t="str">
            <v>GBPFE-25</v>
          </cell>
        </row>
        <row r="1018">
          <cell r="F1018">
            <v>191142.71</v>
          </cell>
          <cell r="K1018" t="str">
            <v>GBPFE-25</v>
          </cell>
        </row>
        <row r="1019">
          <cell r="F1019">
            <v>450</v>
          </cell>
          <cell r="K1019" t="str">
            <v>GBPFE-25</v>
          </cell>
        </row>
        <row r="1020">
          <cell r="F1020">
            <v>50672.93</v>
          </cell>
          <cell r="K1020" t="str">
            <v>GBPFE-25</v>
          </cell>
        </row>
        <row r="1021">
          <cell r="F1021">
            <v>17801.310000000001</v>
          </cell>
          <cell r="K1021" t="str">
            <v>GBPFE-25</v>
          </cell>
        </row>
        <row r="1022">
          <cell r="F1022">
            <v>56022.53</v>
          </cell>
          <cell r="K1022" t="str">
            <v>GBPFE-25</v>
          </cell>
        </row>
        <row r="1023">
          <cell r="F1023">
            <v>175433.17</v>
          </cell>
          <cell r="K1023" t="str">
            <v>GBPFE-25</v>
          </cell>
        </row>
        <row r="1024">
          <cell r="F1024">
            <v>799.72</v>
          </cell>
          <cell r="K1024" t="str">
            <v>GBPFE-25</v>
          </cell>
        </row>
        <row r="1025">
          <cell r="F1025">
            <v>8405.59</v>
          </cell>
          <cell r="K1025" t="str">
            <v>GBPFE-25</v>
          </cell>
        </row>
        <row r="1026">
          <cell r="F1026">
            <v>244558.77</v>
          </cell>
          <cell r="K1026" t="str">
            <v>GBPFE-25</v>
          </cell>
        </row>
        <row r="1027">
          <cell r="F1027">
            <v>269622.02</v>
          </cell>
          <cell r="K1027" t="str">
            <v>GBPFE-25</v>
          </cell>
        </row>
        <row r="1028">
          <cell r="F1028">
            <v>20273.37</v>
          </cell>
          <cell r="K1028" t="str">
            <v>GBPFE-25</v>
          </cell>
        </row>
        <row r="1029">
          <cell r="F1029">
            <v>30506.41</v>
          </cell>
          <cell r="K1029" t="str">
            <v>GBPFE-25</v>
          </cell>
        </row>
        <row r="1030">
          <cell r="F1030">
            <v>1015533.48</v>
          </cell>
          <cell r="K1030" t="str">
            <v>GBPFE-25</v>
          </cell>
        </row>
        <row r="1031">
          <cell r="F1031">
            <v>1277.75</v>
          </cell>
          <cell r="K1031" t="str">
            <v>GBPFE-25</v>
          </cell>
        </row>
        <row r="1032">
          <cell r="F1032">
            <v>214564.15</v>
          </cell>
          <cell r="K1032" t="str">
            <v>GBPFE-25</v>
          </cell>
        </row>
        <row r="1033">
          <cell r="F1033">
            <v>68344.149999999994</v>
          </cell>
          <cell r="K1033" t="str">
            <v>GBPFE-25</v>
          </cell>
        </row>
        <row r="1034">
          <cell r="F1034">
            <v>2041.86</v>
          </cell>
          <cell r="K1034" t="str">
            <v>GBPFE-25</v>
          </cell>
        </row>
        <row r="1035">
          <cell r="F1035">
            <v>182759.49</v>
          </cell>
          <cell r="K1035" t="str">
            <v>GBPFE-25</v>
          </cell>
        </row>
        <row r="1036">
          <cell r="F1036">
            <v>27205.66</v>
          </cell>
          <cell r="K1036" t="str">
            <v>GBPFE-25</v>
          </cell>
        </row>
        <row r="1037">
          <cell r="F1037">
            <v>37439.199999999997</v>
          </cell>
          <cell r="K1037" t="str">
            <v>GBPFE-25</v>
          </cell>
        </row>
        <row r="1038">
          <cell r="F1038">
            <v>308205.3</v>
          </cell>
          <cell r="K1038" t="str">
            <v>GBPFE-25</v>
          </cell>
        </row>
        <row r="1039">
          <cell r="F1039">
            <v>6161.06</v>
          </cell>
          <cell r="K1039" t="str">
            <v>GBPFE-25</v>
          </cell>
        </row>
        <row r="1040">
          <cell r="F1040">
            <v>571336.79</v>
          </cell>
          <cell r="K1040" t="str">
            <v>GBPFE-25</v>
          </cell>
        </row>
        <row r="1041">
          <cell r="F1041">
            <v>94179.47</v>
          </cell>
          <cell r="K1041" t="str">
            <v>GBPFE-25</v>
          </cell>
        </row>
        <row r="1042">
          <cell r="F1042">
            <v>32407.119999999999</v>
          </cell>
          <cell r="K1042" t="str">
            <v>GBPFE-25</v>
          </cell>
        </row>
        <row r="1043">
          <cell r="F1043">
            <v>5500</v>
          </cell>
          <cell r="K1043" t="str">
            <v>GBPFE-25</v>
          </cell>
        </row>
        <row r="1044">
          <cell r="F1044">
            <v>26156.98</v>
          </cell>
          <cell r="K1044" t="str">
            <v>GBPFE-25</v>
          </cell>
        </row>
        <row r="1045">
          <cell r="F1045">
            <v>130971.27</v>
          </cell>
          <cell r="K1045" t="str">
            <v>GBPFE-25</v>
          </cell>
        </row>
        <row r="1046">
          <cell r="F1046">
            <v>59.81</v>
          </cell>
          <cell r="K1046" t="str">
            <v>GBPFE-25</v>
          </cell>
        </row>
        <row r="1047">
          <cell r="F1047">
            <v>3245.28</v>
          </cell>
          <cell r="K1047" t="str">
            <v>GBPFE-25</v>
          </cell>
        </row>
        <row r="1048">
          <cell r="F1048">
            <v>52434.5</v>
          </cell>
          <cell r="K1048" t="str">
            <v>GBPFE-25</v>
          </cell>
        </row>
        <row r="1049">
          <cell r="F1049">
            <v>341.67</v>
          </cell>
          <cell r="K1049" t="str">
            <v>GBPFE-25</v>
          </cell>
        </row>
        <row r="1050">
          <cell r="F1050">
            <v>306128.78000000003</v>
          </cell>
          <cell r="K1050" t="str">
            <v>GBPFE-25</v>
          </cell>
        </row>
        <row r="1051">
          <cell r="F1051">
            <v>80232.289999999994</v>
          </cell>
          <cell r="K1051" t="str">
            <v>EURFE-25</v>
          </cell>
        </row>
        <row r="1052">
          <cell r="F1052">
            <v>3956.11</v>
          </cell>
          <cell r="K1052" t="str">
            <v>EURFE-25</v>
          </cell>
        </row>
        <row r="1053">
          <cell r="F1053">
            <v>2144924.1120000002</v>
          </cell>
          <cell r="K1053" t="str">
            <v>EURFE-25</v>
          </cell>
        </row>
        <row r="1054">
          <cell r="F1054">
            <v>95770.52</v>
          </cell>
          <cell r="K1054" t="str">
            <v>EURFE-25</v>
          </cell>
        </row>
        <row r="1055">
          <cell r="F1055">
            <v>12600.19</v>
          </cell>
          <cell r="K1055" t="str">
            <v>EURFE-25</v>
          </cell>
        </row>
        <row r="1056">
          <cell r="F1056">
            <v>25973.279999999999</v>
          </cell>
          <cell r="K1056" t="str">
            <v>EURFE-25</v>
          </cell>
        </row>
        <row r="1057">
          <cell r="F1057">
            <v>600.07000000000005</v>
          </cell>
          <cell r="K1057" t="str">
            <v>EURFE-25</v>
          </cell>
        </row>
        <row r="1058">
          <cell r="F1058">
            <v>1199992.77</v>
          </cell>
          <cell r="K1058" t="str">
            <v>EURFE-25</v>
          </cell>
        </row>
        <row r="1059">
          <cell r="F1059">
            <v>7800.38</v>
          </cell>
          <cell r="K1059" t="str">
            <v>EURFE-25</v>
          </cell>
        </row>
        <row r="1060">
          <cell r="F1060">
            <v>2488.8530000000001</v>
          </cell>
          <cell r="K1060" t="str">
            <v>EURFE-25</v>
          </cell>
        </row>
        <row r="1061">
          <cell r="F1061">
            <v>7622.7049999999999</v>
          </cell>
          <cell r="K1061" t="str">
            <v>EURFE-25</v>
          </cell>
        </row>
        <row r="1062">
          <cell r="F1062">
            <v>14697.68</v>
          </cell>
          <cell r="K1062" t="str">
            <v>EURFE-25</v>
          </cell>
        </row>
        <row r="1063">
          <cell r="F1063">
            <v>11584.57</v>
          </cell>
          <cell r="K1063" t="str">
            <v>EURFE-25</v>
          </cell>
        </row>
        <row r="1064">
          <cell r="F1064">
            <v>14689.49</v>
          </cell>
          <cell r="K1064" t="str">
            <v>EURFE-25</v>
          </cell>
        </row>
        <row r="1065">
          <cell r="F1065">
            <v>5690.1</v>
          </cell>
          <cell r="K1065" t="str">
            <v>EURFE-25</v>
          </cell>
        </row>
        <row r="1066">
          <cell r="F1066">
            <v>7885.1290000000008</v>
          </cell>
          <cell r="K1066" t="str">
            <v>EURFE-25</v>
          </cell>
        </row>
        <row r="1067">
          <cell r="F1067">
            <v>31726.16</v>
          </cell>
          <cell r="K1067" t="str">
            <v>EURFE-25</v>
          </cell>
        </row>
        <row r="1068">
          <cell r="F1068">
            <v>271199.58</v>
          </cell>
          <cell r="K1068" t="str">
            <v>EURFE-25</v>
          </cell>
        </row>
        <row r="1069">
          <cell r="F1069">
            <v>1517.96</v>
          </cell>
          <cell r="K1069" t="str">
            <v>EURFE-25</v>
          </cell>
        </row>
        <row r="1070">
          <cell r="F1070">
            <v>135.31</v>
          </cell>
          <cell r="K1070" t="str">
            <v>EURFE-25</v>
          </cell>
        </row>
        <row r="1071">
          <cell r="F1071">
            <v>8925.99</v>
          </cell>
          <cell r="K1071" t="str">
            <v>EURFE-25</v>
          </cell>
        </row>
        <row r="1072">
          <cell r="F1072">
            <v>15369.59</v>
          </cell>
          <cell r="K1072" t="str">
            <v>EURFE-25</v>
          </cell>
        </row>
        <row r="1073">
          <cell r="F1073">
            <v>75936.039999999994</v>
          </cell>
          <cell r="K1073" t="str">
            <v>EURFE-25</v>
          </cell>
        </row>
        <row r="1074">
          <cell r="F1074">
            <v>72457.600000000006</v>
          </cell>
          <cell r="K1074" t="str">
            <v>EURFE-25</v>
          </cell>
        </row>
        <row r="1075">
          <cell r="F1075">
            <v>14588.72</v>
          </cell>
          <cell r="K1075" t="str">
            <v>EURFE-25</v>
          </cell>
        </row>
        <row r="1076">
          <cell r="F1076">
            <v>213992.79</v>
          </cell>
          <cell r="K1076" t="str">
            <v>EURFE-25</v>
          </cell>
        </row>
        <row r="1077">
          <cell r="F1077">
            <v>112115.234</v>
          </cell>
          <cell r="K1077" t="str">
            <v>EURFE-25</v>
          </cell>
        </row>
        <row r="1078">
          <cell r="F1078">
            <v>692.57100000000003</v>
          </cell>
          <cell r="K1078" t="str">
            <v>EURFE-25</v>
          </cell>
        </row>
        <row r="1079">
          <cell r="F1079">
            <v>83122.263000000006</v>
          </cell>
          <cell r="K1079" t="str">
            <v>EURFE-25</v>
          </cell>
        </row>
        <row r="1080">
          <cell r="F1080">
            <v>11266.549000000001</v>
          </cell>
          <cell r="K1080" t="str">
            <v>EURFE-25</v>
          </cell>
        </row>
        <row r="1081">
          <cell r="F1081">
            <v>31824.543000000001</v>
          </cell>
          <cell r="K1081" t="str">
            <v>EURFE-25</v>
          </cell>
        </row>
        <row r="1082">
          <cell r="F1082">
            <v>49118.256999999998</v>
          </cell>
          <cell r="K1082" t="str">
            <v>EURFE-25</v>
          </cell>
        </row>
        <row r="1083">
          <cell r="F1083">
            <v>3788.57</v>
          </cell>
          <cell r="K1083" t="str">
            <v>EURFE-25</v>
          </cell>
        </row>
        <row r="1084">
          <cell r="F1084">
            <v>42620.31</v>
          </cell>
          <cell r="K1084" t="str">
            <v>EURFE-25</v>
          </cell>
        </row>
        <row r="1085">
          <cell r="F1085">
            <v>19633.48</v>
          </cell>
          <cell r="K1085" t="str">
            <v>EURFE-25</v>
          </cell>
        </row>
        <row r="1086">
          <cell r="F1086">
            <v>26419.22</v>
          </cell>
          <cell r="K1086" t="str">
            <v>EURFE-25</v>
          </cell>
        </row>
        <row r="1087">
          <cell r="F1087">
            <v>31800.29</v>
          </cell>
          <cell r="K1087" t="str">
            <v>EURFE-25</v>
          </cell>
        </row>
        <row r="1088">
          <cell r="F1088">
            <v>4962.49</v>
          </cell>
          <cell r="K1088" t="str">
            <v>EURFE-25</v>
          </cell>
        </row>
        <row r="1089">
          <cell r="F1089">
            <v>307253.37</v>
          </cell>
          <cell r="K1089" t="str">
            <v>EURFE-25</v>
          </cell>
        </row>
        <row r="1090">
          <cell r="F1090">
            <v>1916.63</v>
          </cell>
          <cell r="K1090" t="str">
            <v>EURFE-25</v>
          </cell>
        </row>
        <row r="1091">
          <cell r="F1091">
            <v>59779.03</v>
          </cell>
          <cell r="K1091" t="str">
            <v>EURFE-25</v>
          </cell>
        </row>
        <row r="1092">
          <cell r="F1092">
            <v>2543.2199999999998</v>
          </cell>
          <cell r="K1092" t="str">
            <v>EURFE-25</v>
          </cell>
        </row>
        <row r="1093">
          <cell r="F1093">
            <v>554.16</v>
          </cell>
          <cell r="K1093" t="str">
            <v>EURFE-25</v>
          </cell>
        </row>
        <row r="1094">
          <cell r="F1094">
            <v>79498.3</v>
          </cell>
          <cell r="K1094" t="str">
            <v>EURFE-25</v>
          </cell>
        </row>
        <row r="1095">
          <cell r="F1095">
            <v>258160.18100000001</v>
          </cell>
          <cell r="K1095" t="str">
            <v>EURFE-25</v>
          </cell>
        </row>
        <row r="1096">
          <cell r="F1096">
            <v>23189.39</v>
          </cell>
          <cell r="K1096" t="str">
            <v>EURFE-25</v>
          </cell>
        </row>
        <row r="1097">
          <cell r="F1097">
            <v>3456.96</v>
          </cell>
          <cell r="K1097" t="str">
            <v>EURFE-25</v>
          </cell>
        </row>
        <row r="1098">
          <cell r="F1098">
            <v>54634.83</v>
          </cell>
          <cell r="K1098" t="str">
            <v>EURFE-25</v>
          </cell>
        </row>
        <row r="1099">
          <cell r="F1099">
            <v>479.34</v>
          </cell>
          <cell r="K1099" t="str">
            <v>EURFE-25</v>
          </cell>
        </row>
        <row r="1100">
          <cell r="F1100">
            <v>100933.17</v>
          </cell>
          <cell r="K1100" t="str">
            <v>EURFE-25</v>
          </cell>
        </row>
        <row r="1101">
          <cell r="F1101">
            <v>1134.444</v>
          </cell>
          <cell r="K1101" t="str">
            <v>EURFE-25</v>
          </cell>
        </row>
        <row r="1102">
          <cell r="F1102">
            <v>49857.387000000002</v>
          </cell>
          <cell r="K1102" t="str">
            <v>EURFE-25</v>
          </cell>
        </row>
        <row r="1103">
          <cell r="F1103">
            <v>45705.595999999998</v>
          </cell>
          <cell r="K1103" t="str">
            <v>EURFE-25</v>
          </cell>
        </row>
        <row r="1104">
          <cell r="F1104">
            <v>3842.4810000000002</v>
          </cell>
          <cell r="K1104" t="str">
            <v>EURFE-25</v>
          </cell>
        </row>
        <row r="1105">
          <cell r="F1105">
            <v>99252.811000000002</v>
          </cell>
          <cell r="K1105" t="str">
            <v>EURFE-25</v>
          </cell>
        </row>
        <row r="1106">
          <cell r="F1106">
            <v>17553.178</v>
          </cell>
          <cell r="K1106" t="str">
            <v>EURFE-25</v>
          </cell>
        </row>
        <row r="1107">
          <cell r="F1107">
            <v>517.95000000000005</v>
          </cell>
          <cell r="K1107" t="str">
            <v>EURFE-25</v>
          </cell>
        </row>
        <row r="1108">
          <cell r="F1108">
            <v>17838.38</v>
          </cell>
          <cell r="K1108" t="str">
            <v>EURFE-25</v>
          </cell>
        </row>
        <row r="1109">
          <cell r="F1109">
            <v>773480.77099999995</v>
          </cell>
          <cell r="K1109" t="str">
            <v>EURFE-25</v>
          </cell>
        </row>
        <row r="1110">
          <cell r="F1110">
            <v>17709.009999999998</v>
          </cell>
          <cell r="K1110" t="str">
            <v>EURFE-25</v>
          </cell>
        </row>
        <row r="1111">
          <cell r="F1111">
            <v>14195.51</v>
          </cell>
          <cell r="K1111" t="str">
            <v>EURFE-25</v>
          </cell>
        </row>
        <row r="1112">
          <cell r="F1112">
            <v>153725</v>
          </cell>
          <cell r="K1112" t="str">
            <v>EURFE-25</v>
          </cell>
        </row>
        <row r="1113">
          <cell r="F1113">
            <v>80357.184999999998</v>
          </cell>
          <cell r="K1113" t="str">
            <v>EURFE-25</v>
          </cell>
        </row>
        <row r="1114">
          <cell r="F1114">
            <v>2500.9540000000002</v>
          </cell>
          <cell r="K1114" t="str">
            <v>EURFE-25</v>
          </cell>
        </row>
        <row r="1115">
          <cell r="F1115">
            <v>16071.794</v>
          </cell>
          <cell r="K1115" t="str">
            <v>EURFE-25</v>
          </cell>
        </row>
        <row r="1116">
          <cell r="F1116">
            <v>14890.857</v>
          </cell>
          <cell r="K1116" t="str">
            <v>EURFE-25</v>
          </cell>
        </row>
        <row r="1117">
          <cell r="F1117">
            <v>21829.96</v>
          </cell>
          <cell r="K1117" t="str">
            <v>EURFE-25</v>
          </cell>
        </row>
        <row r="1118">
          <cell r="F1118">
            <v>500.15100000000001</v>
          </cell>
          <cell r="K1118" t="str">
            <v>EURFE-25</v>
          </cell>
        </row>
        <row r="1119">
          <cell r="F1119">
            <v>5461.8190000000004</v>
          </cell>
          <cell r="K1119" t="str">
            <v>EURFE-25</v>
          </cell>
        </row>
        <row r="1120">
          <cell r="F1120">
            <v>2404.056</v>
          </cell>
          <cell r="K1120" t="str">
            <v>EURFE-25</v>
          </cell>
        </row>
        <row r="1121">
          <cell r="F1121">
            <v>114323.076</v>
          </cell>
          <cell r="K1121" t="str">
            <v>EURFE-25</v>
          </cell>
        </row>
        <row r="1122">
          <cell r="F1122">
            <v>29774.116000000002</v>
          </cell>
          <cell r="K1122" t="str">
            <v>EURFE-25</v>
          </cell>
        </row>
        <row r="1123">
          <cell r="F1123">
            <v>64101.091999999997</v>
          </cell>
          <cell r="K1123" t="str">
            <v>EURFE-25</v>
          </cell>
        </row>
        <row r="1124">
          <cell r="F1124">
            <v>700.89</v>
          </cell>
          <cell r="K1124" t="str">
            <v>EURFE-25</v>
          </cell>
        </row>
        <row r="1125">
          <cell r="F1125">
            <v>28590.555</v>
          </cell>
          <cell r="K1125" t="str">
            <v>EURFE-25</v>
          </cell>
        </row>
        <row r="1126">
          <cell r="F1126">
            <v>333292.89600000001</v>
          </cell>
          <cell r="K1126" t="str">
            <v>EURFE-25</v>
          </cell>
        </row>
        <row r="1127">
          <cell r="F1127">
            <v>71603.289999999994</v>
          </cell>
          <cell r="K1127" t="str">
            <v>EURFE-25</v>
          </cell>
        </row>
        <row r="1128">
          <cell r="F1128">
            <v>7587.15</v>
          </cell>
          <cell r="K1128" t="str">
            <v>EURFE-25</v>
          </cell>
        </row>
        <row r="1129">
          <cell r="F1129">
            <v>192840.25</v>
          </cell>
          <cell r="K1129" t="str">
            <v>EURFE-25</v>
          </cell>
        </row>
        <row r="1130">
          <cell r="F1130">
            <v>2203.1530000000002</v>
          </cell>
          <cell r="K1130" t="str">
            <v>EURFE-25</v>
          </cell>
        </row>
        <row r="1131">
          <cell r="F1131">
            <v>19701.169999999998</v>
          </cell>
          <cell r="K1131" t="str">
            <v>EURFE-25</v>
          </cell>
        </row>
        <row r="1132">
          <cell r="F1132">
            <v>17815.411</v>
          </cell>
          <cell r="K1132" t="str">
            <v>EURFE-25</v>
          </cell>
        </row>
        <row r="1133">
          <cell r="F1133">
            <v>15957.818000000001</v>
          </cell>
          <cell r="K1133" t="str">
            <v>EURFE-25</v>
          </cell>
        </row>
        <row r="1134">
          <cell r="F1134">
            <v>24017.629000000001</v>
          </cell>
          <cell r="K1134" t="str">
            <v>EURFE-25</v>
          </cell>
        </row>
        <row r="1135">
          <cell r="F1135">
            <v>39753.980000000003</v>
          </cell>
          <cell r="K1135" t="str">
            <v>EURFE-25</v>
          </cell>
        </row>
        <row r="1136">
          <cell r="F1136">
            <v>134941.46</v>
          </cell>
          <cell r="K1136" t="str">
            <v>EURFE-25</v>
          </cell>
        </row>
        <row r="1137">
          <cell r="F1137">
            <v>16121.89</v>
          </cell>
          <cell r="K1137" t="str">
            <v>EURFE-25</v>
          </cell>
        </row>
        <row r="1138">
          <cell r="F1138">
            <v>11578.42</v>
          </cell>
          <cell r="K1138" t="str">
            <v>EURFE-25</v>
          </cell>
        </row>
        <row r="1139">
          <cell r="F1139">
            <v>9325.75</v>
          </cell>
          <cell r="K1139" t="str">
            <v>EURFE-25</v>
          </cell>
        </row>
        <row r="1140">
          <cell r="F1140">
            <v>1327.34</v>
          </cell>
          <cell r="K1140" t="str">
            <v>EURFE-25</v>
          </cell>
        </row>
        <row r="1141">
          <cell r="F1141">
            <v>51074.775000000001</v>
          </cell>
          <cell r="K1141" t="str">
            <v>EURFE-25</v>
          </cell>
        </row>
        <row r="1142">
          <cell r="F1142">
            <v>164.518</v>
          </cell>
          <cell r="K1142" t="str">
            <v>EURFE-25</v>
          </cell>
        </row>
        <row r="1143">
          <cell r="F1143">
            <v>0.40800000000000003</v>
          </cell>
          <cell r="K1143" t="str">
            <v>EURFE-25</v>
          </cell>
        </row>
        <row r="1144">
          <cell r="F1144">
            <v>35985.760000000002</v>
          </cell>
          <cell r="K1144" t="str">
            <v>EURFE-25</v>
          </cell>
        </row>
        <row r="1145">
          <cell r="F1145">
            <v>319996.37</v>
          </cell>
          <cell r="K1145" t="str">
            <v>EURFE-25</v>
          </cell>
        </row>
        <row r="1146">
          <cell r="F1146">
            <v>3601.14</v>
          </cell>
          <cell r="K1146" t="str">
            <v>EURFE-25</v>
          </cell>
        </row>
        <row r="1147">
          <cell r="F1147">
            <v>277702.14</v>
          </cell>
          <cell r="K1147" t="str">
            <v>EURFE-25</v>
          </cell>
        </row>
        <row r="1148">
          <cell r="F1148">
            <v>75984</v>
          </cell>
          <cell r="K1148" t="str">
            <v>EURFE-25</v>
          </cell>
        </row>
        <row r="1149">
          <cell r="F1149">
            <v>500</v>
          </cell>
          <cell r="K1149" t="str">
            <v>EURFE-25</v>
          </cell>
        </row>
        <row r="1150">
          <cell r="F1150">
            <v>69757.289999999994</v>
          </cell>
          <cell r="K1150" t="str">
            <v>EURFE-25</v>
          </cell>
        </row>
        <row r="1151">
          <cell r="F1151">
            <v>112466.05</v>
          </cell>
          <cell r="K1151" t="str">
            <v>EURFE-25</v>
          </cell>
        </row>
        <row r="1152">
          <cell r="F1152">
            <v>658633.04</v>
          </cell>
          <cell r="K1152" t="str">
            <v>EURFE-25</v>
          </cell>
        </row>
        <row r="1153">
          <cell r="F1153">
            <v>29984.45</v>
          </cell>
          <cell r="K1153" t="str">
            <v>EURFE-25</v>
          </cell>
        </row>
        <row r="1154">
          <cell r="F1154">
            <v>110607.94</v>
          </cell>
          <cell r="K1154" t="str">
            <v>EURFE-25</v>
          </cell>
        </row>
        <row r="1155">
          <cell r="F1155">
            <v>6713.41</v>
          </cell>
          <cell r="K1155" t="str">
            <v>EURFE-25</v>
          </cell>
        </row>
        <row r="1156">
          <cell r="F1156">
            <v>7806.9740000000002</v>
          </cell>
          <cell r="K1156" t="str">
            <v>EURFE-25</v>
          </cell>
        </row>
        <row r="1157">
          <cell r="F1157">
            <v>22396.292000000001</v>
          </cell>
          <cell r="K1157" t="str">
            <v>EURFE-25</v>
          </cell>
        </row>
        <row r="1158">
          <cell r="F1158">
            <v>65182.442000000003</v>
          </cell>
          <cell r="K1158" t="str">
            <v>EURFE-25</v>
          </cell>
        </row>
        <row r="1159">
          <cell r="F1159">
            <v>71455.039999999994</v>
          </cell>
          <cell r="K1159" t="str">
            <v>EURFE-25</v>
          </cell>
        </row>
        <row r="1160">
          <cell r="F1160">
            <v>14001.28</v>
          </cell>
          <cell r="K1160" t="str">
            <v>EURFE-25</v>
          </cell>
        </row>
        <row r="1161">
          <cell r="F1161">
            <v>2300.04</v>
          </cell>
          <cell r="K1161" t="str">
            <v>EURFE-25</v>
          </cell>
        </row>
        <row r="1162">
          <cell r="F1162">
            <v>16658.75</v>
          </cell>
          <cell r="K1162" t="str">
            <v>EURFE-25</v>
          </cell>
        </row>
        <row r="1163">
          <cell r="F1163">
            <v>1057.05</v>
          </cell>
          <cell r="K1163" t="str">
            <v>EURFE-25</v>
          </cell>
        </row>
        <row r="1164">
          <cell r="F1164">
            <v>124292.92</v>
          </cell>
          <cell r="K1164" t="str">
            <v>EURFE-25</v>
          </cell>
        </row>
        <row r="1165">
          <cell r="F1165">
            <v>197965.68</v>
          </cell>
          <cell r="K1165" t="str">
            <v>EURFE-25</v>
          </cell>
        </row>
        <row r="1166">
          <cell r="F1166">
            <v>61602.656000000003</v>
          </cell>
          <cell r="K1166" t="str">
            <v>EURFE-25</v>
          </cell>
        </row>
        <row r="1167">
          <cell r="F1167">
            <v>2309.895</v>
          </cell>
          <cell r="K1167" t="str">
            <v>EURFE-25</v>
          </cell>
        </row>
        <row r="1168">
          <cell r="F1168">
            <v>2080.86</v>
          </cell>
          <cell r="K1168" t="str">
            <v>EURFE-25</v>
          </cell>
        </row>
        <row r="1169">
          <cell r="F1169">
            <v>43693.22</v>
          </cell>
          <cell r="K1169" t="str">
            <v>EURFE-25</v>
          </cell>
        </row>
        <row r="1170">
          <cell r="F1170">
            <v>5974.8</v>
          </cell>
          <cell r="K1170" t="str">
            <v>EURFE-25</v>
          </cell>
        </row>
        <row r="1171">
          <cell r="F1171">
            <v>74785.974000000002</v>
          </cell>
          <cell r="K1171" t="str">
            <v>EURFE-25</v>
          </cell>
        </row>
        <row r="1172">
          <cell r="F1172">
            <v>65997.279999999999</v>
          </cell>
          <cell r="K1172" t="str">
            <v>EURFE-25</v>
          </cell>
        </row>
        <row r="1173">
          <cell r="F1173">
            <v>14816.87</v>
          </cell>
          <cell r="K1173" t="str">
            <v>EURFE-25</v>
          </cell>
        </row>
        <row r="1174">
          <cell r="F1174">
            <v>7693.69</v>
          </cell>
          <cell r="K1174" t="str">
            <v>EURFE-25</v>
          </cell>
        </row>
        <row r="1175">
          <cell r="F1175">
            <v>79818.7</v>
          </cell>
          <cell r="K1175" t="str">
            <v>EURFE-25</v>
          </cell>
        </row>
        <row r="1176">
          <cell r="F1176">
            <v>23209.673999999999</v>
          </cell>
          <cell r="K1176" t="str">
            <v>EURFE-25</v>
          </cell>
        </row>
        <row r="1177">
          <cell r="F1177">
            <v>6720.3420000000006</v>
          </cell>
          <cell r="K1177" t="str">
            <v>EURFE-25</v>
          </cell>
        </row>
        <row r="1178">
          <cell r="F1178">
            <v>32891.53</v>
          </cell>
          <cell r="K1178" t="str">
            <v>EURFE-25</v>
          </cell>
        </row>
        <row r="1179">
          <cell r="F1179">
            <v>937.99</v>
          </cell>
          <cell r="K1179" t="str">
            <v>EURFE-25</v>
          </cell>
        </row>
        <row r="1180">
          <cell r="F1180">
            <v>4002.55</v>
          </cell>
          <cell r="K1180" t="str">
            <v>EURFE-25</v>
          </cell>
        </row>
        <row r="1181">
          <cell r="F1181">
            <v>136664.024</v>
          </cell>
          <cell r="K1181" t="str">
            <v>EURFE-25</v>
          </cell>
        </row>
        <row r="1182">
          <cell r="F1182">
            <v>44331.65</v>
          </cell>
          <cell r="K1182" t="str">
            <v>EURFE-25</v>
          </cell>
        </row>
        <row r="1183">
          <cell r="F1183">
            <v>16196.17</v>
          </cell>
          <cell r="K1183" t="str">
            <v>EURFE-25</v>
          </cell>
        </row>
        <row r="1184">
          <cell r="F1184">
            <v>61431.16</v>
          </cell>
          <cell r="K1184" t="str">
            <v>EURFE-25</v>
          </cell>
        </row>
        <row r="1185">
          <cell r="F1185">
            <v>306208.09000000003</v>
          </cell>
          <cell r="K1185" t="str">
            <v>EURFE-25</v>
          </cell>
        </row>
        <row r="1186">
          <cell r="F1186">
            <v>57623.256999999998</v>
          </cell>
          <cell r="K1186" t="str">
            <v>EURFE-25</v>
          </cell>
        </row>
        <row r="1187">
          <cell r="F1187">
            <v>36106.82</v>
          </cell>
          <cell r="K1187" t="str">
            <v>EURFE-25</v>
          </cell>
        </row>
        <row r="1188">
          <cell r="F1188">
            <v>555.70000000000005</v>
          </cell>
          <cell r="K1188" t="str">
            <v>EURFE-25</v>
          </cell>
        </row>
        <row r="1189">
          <cell r="F1189">
            <v>105.09</v>
          </cell>
          <cell r="K1189" t="str">
            <v>EURFE-25</v>
          </cell>
        </row>
        <row r="1190">
          <cell r="F1190">
            <v>10264.06</v>
          </cell>
          <cell r="K1190" t="str">
            <v>EURFE-25</v>
          </cell>
        </row>
        <row r="1191">
          <cell r="F1191">
            <v>139592.56</v>
          </cell>
          <cell r="K1191" t="str">
            <v>EURFE-25</v>
          </cell>
        </row>
        <row r="1192">
          <cell r="F1192">
            <v>26910.85</v>
          </cell>
          <cell r="K1192" t="str">
            <v>EURFE-25</v>
          </cell>
        </row>
        <row r="1193">
          <cell r="F1193">
            <v>455863.59</v>
          </cell>
          <cell r="K1193" t="str">
            <v>EURFE-25</v>
          </cell>
        </row>
        <row r="1194">
          <cell r="F1194">
            <v>245887.48</v>
          </cell>
          <cell r="K1194" t="str">
            <v>EURFE-25</v>
          </cell>
        </row>
        <row r="1195">
          <cell r="F1195">
            <v>400955.27500000002</v>
          </cell>
          <cell r="K1195" t="str">
            <v>EURFE-25</v>
          </cell>
        </row>
        <row r="1196">
          <cell r="F1196">
            <v>31914.19</v>
          </cell>
          <cell r="K1196" t="str">
            <v>EURFE-25</v>
          </cell>
        </row>
        <row r="1197">
          <cell r="F1197">
            <v>256665.44</v>
          </cell>
          <cell r="K1197" t="str">
            <v>EURFE-25</v>
          </cell>
        </row>
        <row r="1198">
          <cell r="F1198">
            <v>106.96</v>
          </cell>
          <cell r="K1198" t="str">
            <v>EURFE-25</v>
          </cell>
        </row>
        <row r="1199">
          <cell r="F1199">
            <v>168562.49</v>
          </cell>
          <cell r="K1199" t="str">
            <v>EURFE-25</v>
          </cell>
        </row>
        <row r="1200">
          <cell r="F1200">
            <v>85416.63</v>
          </cell>
          <cell r="K1200" t="str">
            <v>EURFE-25</v>
          </cell>
        </row>
        <row r="1201">
          <cell r="F1201">
            <v>114653.79</v>
          </cell>
          <cell r="K1201" t="str">
            <v>EURFE-25</v>
          </cell>
        </row>
        <row r="1202">
          <cell r="F1202">
            <v>73686.81</v>
          </cell>
          <cell r="K1202" t="str">
            <v>EURFE-25</v>
          </cell>
        </row>
        <row r="1203">
          <cell r="F1203">
            <v>35437.620000000003</v>
          </cell>
          <cell r="K1203" t="str">
            <v>EURFE-25</v>
          </cell>
        </row>
        <row r="1204">
          <cell r="F1204">
            <v>387484.14</v>
          </cell>
          <cell r="K1204" t="str">
            <v>EURFE-25</v>
          </cell>
        </row>
        <row r="1205">
          <cell r="F1205">
            <v>95297.18</v>
          </cell>
          <cell r="K1205" t="str">
            <v>EURFE-25</v>
          </cell>
        </row>
        <row r="1206">
          <cell r="F1206">
            <v>49309.33</v>
          </cell>
          <cell r="K1206" t="str">
            <v>EURFE-25</v>
          </cell>
        </row>
        <row r="1207">
          <cell r="F1207">
            <v>2486.2800000000002</v>
          </cell>
          <cell r="K1207" t="str">
            <v>EURFE-25</v>
          </cell>
        </row>
        <row r="1208">
          <cell r="F1208">
            <v>97379.66</v>
          </cell>
          <cell r="K1208" t="str">
            <v>EURFE-25</v>
          </cell>
        </row>
        <row r="1209">
          <cell r="F1209">
            <v>7925.55</v>
          </cell>
          <cell r="K1209" t="str">
            <v>EURFE-25</v>
          </cell>
        </row>
        <row r="1210">
          <cell r="F1210">
            <v>233359.32</v>
          </cell>
          <cell r="K1210" t="str">
            <v>EURFE-25</v>
          </cell>
        </row>
        <row r="1211">
          <cell r="F1211">
            <v>551443.03</v>
          </cell>
          <cell r="K1211" t="str">
            <v>EURFE-25</v>
          </cell>
        </row>
        <row r="1212">
          <cell r="F1212">
            <v>7982.3969999999999</v>
          </cell>
          <cell r="K1212" t="str">
            <v>EURFE-25</v>
          </cell>
        </row>
        <row r="1213">
          <cell r="F1213">
            <v>187368.92</v>
          </cell>
          <cell r="K1213" t="str">
            <v>EURFE-25</v>
          </cell>
        </row>
        <row r="1214">
          <cell r="F1214">
            <v>84381.282000000007</v>
          </cell>
          <cell r="K1214" t="str">
            <v>EURFE-25</v>
          </cell>
        </row>
        <row r="1215">
          <cell r="F1215">
            <v>128.60400000000001</v>
          </cell>
          <cell r="K1215" t="str">
            <v>EURFE-25</v>
          </cell>
        </row>
        <row r="1216">
          <cell r="F1216">
            <v>400.47300000000001</v>
          </cell>
          <cell r="K1216" t="str">
            <v>EURFE-25</v>
          </cell>
        </row>
        <row r="1217">
          <cell r="F1217">
            <v>423396.11900000001</v>
          </cell>
          <cell r="K1217" t="str">
            <v>EURFE-25</v>
          </cell>
        </row>
        <row r="1218">
          <cell r="F1218">
            <v>12365.13</v>
          </cell>
          <cell r="K1218" t="str">
            <v>EURFE-25</v>
          </cell>
        </row>
        <row r="1219">
          <cell r="F1219">
            <v>33340.370000000003</v>
          </cell>
          <cell r="K1219" t="str">
            <v>EURFE-25</v>
          </cell>
        </row>
        <row r="1220">
          <cell r="F1220">
            <v>27784</v>
          </cell>
          <cell r="K1220" t="str">
            <v>EURFE-25</v>
          </cell>
        </row>
        <row r="1221">
          <cell r="F1221">
            <v>47025.14</v>
          </cell>
          <cell r="K1221" t="str">
            <v>EURFE-25</v>
          </cell>
        </row>
        <row r="1222">
          <cell r="F1222">
            <v>31975.89</v>
          </cell>
          <cell r="K1222" t="str">
            <v>EURFE-25</v>
          </cell>
        </row>
        <row r="1223">
          <cell r="F1223">
            <v>11886.796</v>
          </cell>
          <cell r="K1223" t="str">
            <v>EURFE-25</v>
          </cell>
        </row>
        <row r="1224">
          <cell r="F1224">
            <v>111507.45</v>
          </cell>
          <cell r="K1224" t="str">
            <v>EURFE-25</v>
          </cell>
        </row>
        <row r="1225">
          <cell r="F1225">
            <v>35414.745999999999</v>
          </cell>
          <cell r="K1225" t="str">
            <v>EURFE-25</v>
          </cell>
        </row>
        <row r="1226">
          <cell r="F1226">
            <v>45629.112000000001</v>
          </cell>
          <cell r="K1226" t="str">
            <v>EURFE-25</v>
          </cell>
        </row>
        <row r="1227">
          <cell r="F1227">
            <v>15719.472</v>
          </cell>
          <cell r="K1227" t="str">
            <v>EURFE-25</v>
          </cell>
        </row>
        <row r="1228">
          <cell r="F1228">
            <v>317533.26</v>
          </cell>
          <cell r="K1228" t="str">
            <v>EURFE-25</v>
          </cell>
        </row>
        <row r="1229">
          <cell r="F1229">
            <v>229710.01</v>
          </cell>
          <cell r="K1229" t="str">
            <v>EURFE-25</v>
          </cell>
        </row>
        <row r="1230">
          <cell r="F1230">
            <v>7508.68</v>
          </cell>
          <cell r="K1230" t="str">
            <v>EURFE-25</v>
          </cell>
        </row>
        <row r="1231">
          <cell r="F1231">
            <v>39885.56</v>
          </cell>
          <cell r="K1231" t="str">
            <v>EURFE-25</v>
          </cell>
        </row>
        <row r="1232">
          <cell r="F1232">
            <v>34444.54</v>
          </cell>
          <cell r="K1232" t="str">
            <v>EURFE-25</v>
          </cell>
        </row>
        <row r="1233">
          <cell r="F1233">
            <v>210284.88</v>
          </cell>
          <cell r="K1233" t="str">
            <v>EURFE-25</v>
          </cell>
        </row>
        <row r="1234">
          <cell r="F1234">
            <v>31641.26</v>
          </cell>
          <cell r="K1234" t="str">
            <v>EURFE-25</v>
          </cell>
        </row>
        <row r="1235">
          <cell r="F1235">
            <v>12144.12</v>
          </cell>
          <cell r="K1235" t="str">
            <v>EURFE-25</v>
          </cell>
        </row>
        <row r="1236">
          <cell r="F1236">
            <v>591.26</v>
          </cell>
          <cell r="K1236" t="str">
            <v>EURFE-25</v>
          </cell>
        </row>
        <row r="1237">
          <cell r="F1237">
            <v>2500.1799999999998</v>
          </cell>
          <cell r="K1237" t="str">
            <v>EURFE-25</v>
          </cell>
        </row>
        <row r="1238">
          <cell r="F1238">
            <v>29416.5</v>
          </cell>
          <cell r="K1238" t="str">
            <v>EURFE-25</v>
          </cell>
        </row>
        <row r="1239">
          <cell r="F1239">
            <v>2771.33</v>
          </cell>
          <cell r="K1239" t="str">
            <v>EURFE-25</v>
          </cell>
        </row>
        <row r="1240">
          <cell r="F1240">
            <v>365334.03</v>
          </cell>
          <cell r="K1240" t="str">
            <v>EURFE-25</v>
          </cell>
        </row>
        <row r="1241">
          <cell r="F1241">
            <v>2564.19</v>
          </cell>
          <cell r="K1241" t="str">
            <v>EURFE-25</v>
          </cell>
        </row>
        <row r="1242">
          <cell r="F1242">
            <v>299893.83</v>
          </cell>
          <cell r="K1242" t="str">
            <v>EURFE-25</v>
          </cell>
        </row>
        <row r="1243">
          <cell r="F1243">
            <v>11228.16</v>
          </cell>
          <cell r="K1243" t="str">
            <v>EURFE-25</v>
          </cell>
        </row>
        <row r="1244">
          <cell r="F1244">
            <v>1001.62</v>
          </cell>
          <cell r="K1244" t="str">
            <v>EURFE-25</v>
          </cell>
        </row>
        <row r="1245">
          <cell r="F1245">
            <v>2030.2</v>
          </cell>
          <cell r="K1245" t="str">
            <v>EURFE-25</v>
          </cell>
        </row>
        <row r="1246">
          <cell r="F1246">
            <v>59.499000000000002</v>
          </cell>
          <cell r="K1246" t="str">
            <v>EURFE-25</v>
          </cell>
        </row>
        <row r="1247">
          <cell r="F1247">
            <v>23495.7</v>
          </cell>
          <cell r="K1247" t="str">
            <v>EURFE-25</v>
          </cell>
        </row>
        <row r="1248">
          <cell r="F1248">
            <v>3315.79</v>
          </cell>
          <cell r="K1248" t="str">
            <v>EURFE-25</v>
          </cell>
        </row>
        <row r="1249">
          <cell r="F1249">
            <v>13351.81</v>
          </cell>
          <cell r="K1249" t="str">
            <v>EURFE-25</v>
          </cell>
        </row>
        <row r="1250">
          <cell r="F1250">
            <v>110746.26</v>
          </cell>
          <cell r="K1250" t="str">
            <v>EURFE-25</v>
          </cell>
        </row>
        <row r="1251">
          <cell r="F1251">
            <v>200676.12</v>
          </cell>
          <cell r="K1251" t="str">
            <v>EURFE-25</v>
          </cell>
        </row>
        <row r="1252">
          <cell r="F1252">
            <v>3464691.9</v>
          </cell>
          <cell r="K1252" t="str">
            <v>EURFE-25</v>
          </cell>
        </row>
        <row r="1253">
          <cell r="F1253">
            <v>560612.76</v>
          </cell>
          <cell r="K1253" t="str">
            <v>EURFE-25</v>
          </cell>
        </row>
        <row r="1254">
          <cell r="F1254">
            <v>8611.64</v>
          </cell>
          <cell r="K1254" t="str">
            <v>EURFE-25</v>
          </cell>
        </row>
        <row r="1255">
          <cell r="F1255">
            <v>51060.83</v>
          </cell>
          <cell r="K1255" t="str">
            <v>EURFE-25</v>
          </cell>
        </row>
        <row r="1256">
          <cell r="F1256">
            <v>198279.67</v>
          </cell>
          <cell r="K1256" t="str">
            <v>EURFE-25</v>
          </cell>
        </row>
        <row r="1257">
          <cell r="F1257">
            <v>88379.839999999997</v>
          </cell>
          <cell r="K1257" t="str">
            <v>EURFE-25</v>
          </cell>
        </row>
        <row r="1258">
          <cell r="F1258">
            <v>66092.289999999994</v>
          </cell>
          <cell r="K1258" t="str">
            <v>EURFE-25</v>
          </cell>
        </row>
        <row r="1259">
          <cell r="F1259">
            <v>107923.94</v>
          </cell>
          <cell r="K1259" t="str">
            <v>EURFE-25</v>
          </cell>
        </row>
        <row r="1260">
          <cell r="F1260">
            <v>18384.439999999999</v>
          </cell>
          <cell r="K1260" t="str">
            <v>EURFE-25</v>
          </cell>
        </row>
        <row r="1261">
          <cell r="F1261">
            <v>807689.14</v>
          </cell>
          <cell r="K1261" t="str">
            <v>EURFE-25</v>
          </cell>
        </row>
        <row r="1262">
          <cell r="F1262">
            <v>67068.27</v>
          </cell>
          <cell r="K1262" t="str">
            <v>EURFE-25</v>
          </cell>
        </row>
        <row r="1263">
          <cell r="F1263">
            <v>718.48</v>
          </cell>
          <cell r="K1263" t="str">
            <v>EURFE-25</v>
          </cell>
        </row>
        <row r="1264">
          <cell r="F1264">
            <v>60089.82</v>
          </cell>
          <cell r="K1264" t="str">
            <v>EURFE-25</v>
          </cell>
        </row>
        <row r="1265">
          <cell r="F1265">
            <v>431898.9</v>
          </cell>
          <cell r="K1265" t="str">
            <v>EURFE-25</v>
          </cell>
        </row>
        <row r="1266">
          <cell r="F1266">
            <v>14281.19</v>
          </cell>
          <cell r="K1266" t="str">
            <v>EURFE-25</v>
          </cell>
        </row>
        <row r="1267">
          <cell r="F1267">
            <v>498561.61</v>
          </cell>
          <cell r="K1267" t="str">
            <v>EURFE-25</v>
          </cell>
        </row>
        <row r="1268">
          <cell r="F1268">
            <v>262289.03000000003</v>
          </cell>
          <cell r="K1268" t="str">
            <v>EURFE-25</v>
          </cell>
        </row>
        <row r="1269">
          <cell r="F1269">
            <v>98107.82</v>
          </cell>
          <cell r="K1269" t="str">
            <v>EURFE-25</v>
          </cell>
        </row>
        <row r="1270">
          <cell r="F1270">
            <v>506943.27</v>
          </cell>
          <cell r="K1270" t="str">
            <v>EURFE-25</v>
          </cell>
        </row>
        <row r="1271">
          <cell r="F1271">
            <v>212.04</v>
          </cell>
          <cell r="K1271" t="str">
            <v>EURFE-25</v>
          </cell>
        </row>
        <row r="1272">
          <cell r="F1272">
            <v>2023.17</v>
          </cell>
          <cell r="K1272" t="str">
            <v>EURFE-25</v>
          </cell>
        </row>
        <row r="1273">
          <cell r="F1273">
            <v>60088.428</v>
          </cell>
          <cell r="K1273" t="str">
            <v>EURFE-25</v>
          </cell>
        </row>
        <row r="1274">
          <cell r="F1274">
            <v>42606.92</v>
          </cell>
          <cell r="K1274" t="str">
            <v>EURFE-25</v>
          </cell>
        </row>
        <row r="1275">
          <cell r="F1275">
            <v>206043.15</v>
          </cell>
          <cell r="K1275" t="str">
            <v>EURFE-25</v>
          </cell>
        </row>
        <row r="1276">
          <cell r="F1276">
            <v>56584.42</v>
          </cell>
          <cell r="K1276" t="str">
            <v>EURFE-25</v>
          </cell>
        </row>
        <row r="1277">
          <cell r="F1277">
            <v>4571.07</v>
          </cell>
          <cell r="K1277" t="str">
            <v>EURFE-25</v>
          </cell>
        </row>
        <row r="1278">
          <cell r="F1278">
            <v>53866.78</v>
          </cell>
          <cell r="K1278" t="str">
            <v>EURFE-25</v>
          </cell>
        </row>
        <row r="1279">
          <cell r="F1279">
            <v>1505.53</v>
          </cell>
          <cell r="K1279" t="str">
            <v>EURFE-25</v>
          </cell>
        </row>
        <row r="1280">
          <cell r="F1280">
            <v>65885.350000000006</v>
          </cell>
          <cell r="K1280" t="str">
            <v>EURFE-25</v>
          </cell>
        </row>
        <row r="1281">
          <cell r="F1281">
            <v>2000.27</v>
          </cell>
          <cell r="K1281" t="str">
            <v>EURFE-25</v>
          </cell>
        </row>
        <row r="1282">
          <cell r="F1282">
            <v>7807.06</v>
          </cell>
          <cell r="K1282" t="str">
            <v>EURFE-25</v>
          </cell>
        </row>
        <row r="1283">
          <cell r="F1283">
            <v>99528.44</v>
          </cell>
          <cell r="K1283" t="str">
            <v>EURFE-25</v>
          </cell>
        </row>
        <row r="1284">
          <cell r="F1284">
            <v>25180</v>
          </cell>
          <cell r="K1284" t="str">
            <v>EURFE-25</v>
          </cell>
        </row>
        <row r="1285">
          <cell r="F1285">
            <v>137369.25</v>
          </cell>
          <cell r="K1285" t="str">
            <v>EURFE-25</v>
          </cell>
        </row>
        <row r="1286">
          <cell r="F1286">
            <v>1643.655</v>
          </cell>
          <cell r="K1286" t="str">
            <v>EURFE-25</v>
          </cell>
        </row>
        <row r="1287">
          <cell r="F1287">
            <v>34671.285000000003</v>
          </cell>
          <cell r="K1287" t="str">
            <v>EURFE-25</v>
          </cell>
        </row>
        <row r="1288">
          <cell r="F1288">
            <v>9905.6299999999992</v>
          </cell>
          <cell r="K1288" t="str">
            <v>EURFE-25</v>
          </cell>
        </row>
        <row r="1289">
          <cell r="F1289">
            <v>96711.41</v>
          </cell>
          <cell r="K1289" t="str">
            <v>EURFE-25</v>
          </cell>
        </row>
        <row r="1290">
          <cell r="F1290">
            <v>24952.42</v>
          </cell>
          <cell r="K1290" t="str">
            <v>EURFE-25</v>
          </cell>
        </row>
        <row r="1291">
          <cell r="F1291">
            <v>243811.20000000001</v>
          </cell>
          <cell r="K1291" t="str">
            <v>EURFE-25</v>
          </cell>
        </row>
        <row r="1292">
          <cell r="F1292">
            <v>114063.98</v>
          </cell>
          <cell r="K1292" t="str">
            <v>EURFE-25</v>
          </cell>
        </row>
        <row r="1293">
          <cell r="F1293">
            <v>317444.5</v>
          </cell>
          <cell r="K1293" t="str">
            <v>EURFE-25</v>
          </cell>
        </row>
        <row r="1294">
          <cell r="F1294">
            <v>132500.39000000001</v>
          </cell>
          <cell r="K1294" t="str">
            <v>EURFE-25</v>
          </cell>
        </row>
        <row r="1295">
          <cell r="F1295">
            <v>35950.089999999997</v>
          </cell>
          <cell r="K1295" t="str">
            <v>EURFE-25</v>
          </cell>
        </row>
        <row r="1296">
          <cell r="F1296">
            <v>42070.51</v>
          </cell>
          <cell r="K1296" t="str">
            <v>EURFE-25</v>
          </cell>
        </row>
        <row r="1297">
          <cell r="F1297">
            <v>130.00200000000001</v>
          </cell>
          <cell r="K1297" t="str">
            <v>EURFE-25</v>
          </cell>
        </row>
        <row r="1298">
          <cell r="F1298">
            <v>167287.34</v>
          </cell>
          <cell r="K1298" t="str">
            <v>EURFE-25</v>
          </cell>
        </row>
        <row r="1299">
          <cell r="F1299">
            <v>23392.78</v>
          </cell>
          <cell r="K1299" t="str">
            <v>EURFE-25</v>
          </cell>
        </row>
        <row r="1300">
          <cell r="F1300">
            <v>185015.405</v>
          </cell>
          <cell r="K1300" t="str">
            <v>EURFE-25</v>
          </cell>
        </row>
        <row r="1301">
          <cell r="F1301">
            <v>8791.4699999999993</v>
          </cell>
          <cell r="K1301" t="str">
            <v>EURFE-25</v>
          </cell>
        </row>
        <row r="1302">
          <cell r="F1302">
            <v>71241.62</v>
          </cell>
          <cell r="K1302" t="str">
            <v>EURFE-25</v>
          </cell>
        </row>
        <row r="1303">
          <cell r="F1303">
            <v>107978.8</v>
          </cell>
          <cell r="K1303" t="str">
            <v>EURFE-25</v>
          </cell>
        </row>
        <row r="1304">
          <cell r="F1304">
            <v>132924.56</v>
          </cell>
          <cell r="K1304" t="str">
            <v>AEDFE-25</v>
          </cell>
        </row>
        <row r="1305">
          <cell r="F1305">
            <v>2520.5</v>
          </cell>
          <cell r="K1305" t="str">
            <v>AEDFE-25</v>
          </cell>
        </row>
        <row r="1306">
          <cell r="F1306">
            <v>191.59</v>
          </cell>
          <cell r="K1306" t="str">
            <v>AEDFE-25</v>
          </cell>
        </row>
        <row r="1307">
          <cell r="F1307">
            <v>3381.89</v>
          </cell>
          <cell r="K1307" t="str">
            <v>AEDFE-25</v>
          </cell>
        </row>
        <row r="1308">
          <cell r="F1308">
            <v>501821.62</v>
          </cell>
          <cell r="K1308" t="str">
            <v>AEDFE-25</v>
          </cell>
        </row>
        <row r="1309">
          <cell r="F1309">
            <v>151112.1</v>
          </cell>
          <cell r="K1309" t="str">
            <v>AEDFE-25</v>
          </cell>
        </row>
        <row r="1310">
          <cell r="F1310">
            <v>4579</v>
          </cell>
          <cell r="K1310" t="str">
            <v>AEDFE-25</v>
          </cell>
        </row>
        <row r="1311">
          <cell r="F1311">
            <v>36009.370000000003</v>
          </cell>
          <cell r="K1311" t="str">
            <v>AEDFE-25</v>
          </cell>
        </row>
        <row r="1312">
          <cell r="F1312">
            <v>10024.719999999999</v>
          </cell>
          <cell r="K1312" t="str">
            <v>AEDFE-25</v>
          </cell>
        </row>
        <row r="1313">
          <cell r="F1313">
            <v>24056.66</v>
          </cell>
          <cell r="K1313" t="str">
            <v>AEDFE-25</v>
          </cell>
        </row>
        <row r="1314">
          <cell r="F1314">
            <v>8507.7000000000007</v>
          </cell>
          <cell r="K1314" t="str">
            <v>AEDFE-25</v>
          </cell>
        </row>
        <row r="1315">
          <cell r="F1315">
            <v>2019.33</v>
          </cell>
          <cell r="K1315" t="str">
            <v>AEDFE-25</v>
          </cell>
        </row>
        <row r="1316">
          <cell r="F1316">
            <v>3111.78</v>
          </cell>
          <cell r="K1316" t="str">
            <v>AEDFE-25</v>
          </cell>
        </row>
        <row r="1317">
          <cell r="F1317">
            <v>32650.06</v>
          </cell>
          <cell r="K1317" t="str">
            <v>AEDFE-25</v>
          </cell>
        </row>
        <row r="1318">
          <cell r="F1318">
            <v>191922.85</v>
          </cell>
          <cell r="K1318" t="str">
            <v>AEDFE-25</v>
          </cell>
        </row>
        <row r="1319">
          <cell r="F1319">
            <v>17158.03</v>
          </cell>
          <cell r="K1319" t="str">
            <v>AEDFE-25</v>
          </cell>
        </row>
        <row r="1320">
          <cell r="F1320">
            <v>133675.59</v>
          </cell>
          <cell r="K1320" t="str">
            <v>AEDFE-25</v>
          </cell>
        </row>
        <row r="1321">
          <cell r="F1321">
            <v>83398.09</v>
          </cell>
          <cell r="K1321" t="str">
            <v>AEDFE-25</v>
          </cell>
        </row>
        <row r="1322">
          <cell r="F1322">
            <v>10560.46</v>
          </cell>
          <cell r="K1322" t="str">
            <v>AEDFE-25</v>
          </cell>
        </row>
        <row r="1323">
          <cell r="F1323">
            <v>5201.49</v>
          </cell>
          <cell r="K1323" t="str">
            <v>AEDFE-25</v>
          </cell>
        </row>
        <row r="1324">
          <cell r="F1324">
            <v>5501.94</v>
          </cell>
          <cell r="K1324" t="str">
            <v>AEDFE-25</v>
          </cell>
        </row>
        <row r="1325">
          <cell r="F1325">
            <v>3032.8</v>
          </cell>
          <cell r="K1325" t="str">
            <v>AEDFE-25</v>
          </cell>
        </row>
        <row r="1326">
          <cell r="F1326">
            <v>25164.17</v>
          </cell>
          <cell r="K1326" t="str">
            <v>AEDFE-25</v>
          </cell>
        </row>
        <row r="1327">
          <cell r="F1327">
            <v>62156.05</v>
          </cell>
          <cell r="K1327" t="str">
            <v>AEDFE-25</v>
          </cell>
        </row>
        <row r="1328">
          <cell r="F1328">
            <v>2002.57</v>
          </cell>
          <cell r="K1328" t="str">
            <v>AEDFE-25</v>
          </cell>
        </row>
        <row r="1329">
          <cell r="F1329">
            <v>2429.7399999999998</v>
          </cell>
          <cell r="K1329" t="str">
            <v>AEDFE-25</v>
          </cell>
        </row>
        <row r="1330">
          <cell r="F1330">
            <v>4072.28</v>
          </cell>
          <cell r="K1330" t="str">
            <v>AEDFE-25</v>
          </cell>
        </row>
        <row r="1331">
          <cell r="F1331">
            <v>67.739999999999995</v>
          </cell>
          <cell r="K1331" t="str">
            <v>AEDFE-25</v>
          </cell>
        </row>
        <row r="1332">
          <cell r="F1332">
            <v>35075.629999999997</v>
          </cell>
          <cell r="K1332" t="str">
            <v>AEDFE-25</v>
          </cell>
        </row>
        <row r="1333">
          <cell r="F1333">
            <v>2765.25</v>
          </cell>
          <cell r="K1333" t="str">
            <v>AEDFE-25</v>
          </cell>
        </row>
        <row r="1334">
          <cell r="F1334">
            <v>17000.259999999998</v>
          </cell>
          <cell r="K1334" t="str">
            <v>AEDFE-25</v>
          </cell>
        </row>
        <row r="1335">
          <cell r="F1335">
            <v>115478.76</v>
          </cell>
          <cell r="K1335" t="str">
            <v>AEDFE-25</v>
          </cell>
        </row>
        <row r="1336">
          <cell r="F1336">
            <v>54914.559999999998</v>
          </cell>
          <cell r="K1336" t="str">
            <v>AEDFE-25</v>
          </cell>
        </row>
        <row r="1337">
          <cell r="F1337">
            <v>14413.98</v>
          </cell>
          <cell r="K1337" t="str">
            <v>AEDFE-25</v>
          </cell>
        </row>
        <row r="1338">
          <cell r="F1338">
            <v>2.1800000000000002</v>
          </cell>
          <cell r="K1338" t="str">
            <v>AEDFE-25</v>
          </cell>
        </row>
        <row r="1339">
          <cell r="F1339">
            <v>21502.92</v>
          </cell>
          <cell r="K1339" t="str">
            <v>AEDFE-25</v>
          </cell>
        </row>
        <row r="1340">
          <cell r="F1340">
            <v>397867.09</v>
          </cell>
          <cell r="K1340" t="str">
            <v>AEDFE-25</v>
          </cell>
        </row>
        <row r="1341">
          <cell r="F1341">
            <v>25207.3</v>
          </cell>
          <cell r="K1341" t="str">
            <v>AEDFE-25</v>
          </cell>
        </row>
        <row r="1342">
          <cell r="F1342">
            <v>3639.18</v>
          </cell>
          <cell r="K1342" t="str">
            <v>AEDFE-25</v>
          </cell>
        </row>
        <row r="1343">
          <cell r="F1343">
            <v>68160.73</v>
          </cell>
          <cell r="K1343" t="str">
            <v>AEDFE-25</v>
          </cell>
        </row>
        <row r="1344">
          <cell r="F1344">
            <v>272967.17</v>
          </cell>
          <cell r="K1344" t="str">
            <v>AEDFE-25</v>
          </cell>
        </row>
        <row r="1345">
          <cell r="F1345">
            <v>32365.99</v>
          </cell>
          <cell r="K1345" t="str">
            <v>AEDFE-25</v>
          </cell>
        </row>
        <row r="1346">
          <cell r="F1346">
            <v>27124.15</v>
          </cell>
          <cell r="K1346" t="str">
            <v>AEDFE-25</v>
          </cell>
        </row>
        <row r="1347">
          <cell r="F1347">
            <v>54724.800000000003</v>
          </cell>
          <cell r="K1347" t="str">
            <v>AEDFE-25</v>
          </cell>
        </row>
        <row r="1348">
          <cell r="F1348">
            <v>26628.92</v>
          </cell>
          <cell r="K1348" t="str">
            <v>AEDFE-25</v>
          </cell>
        </row>
        <row r="1349">
          <cell r="F1349">
            <v>14116.24</v>
          </cell>
          <cell r="K1349" t="str">
            <v>AEDFE-25</v>
          </cell>
        </row>
        <row r="1350">
          <cell r="F1350">
            <v>9757.92</v>
          </cell>
          <cell r="K1350" t="str">
            <v>AEDFE-25</v>
          </cell>
        </row>
        <row r="1351">
          <cell r="F1351">
            <v>478707.96</v>
          </cell>
          <cell r="K1351" t="str">
            <v>AEDFE-25</v>
          </cell>
        </row>
        <row r="1352">
          <cell r="F1352">
            <v>4969.6000000000004</v>
          </cell>
          <cell r="K1352" t="str">
            <v>AEDFE-25</v>
          </cell>
        </row>
        <row r="1353">
          <cell r="F1353">
            <v>10013.68</v>
          </cell>
          <cell r="K1353" t="str">
            <v>AEDFE-25</v>
          </cell>
        </row>
        <row r="1354">
          <cell r="F1354">
            <v>322575.53000000003</v>
          </cell>
          <cell r="K1354" t="str">
            <v>AEDFE-25</v>
          </cell>
        </row>
        <row r="1355">
          <cell r="F1355">
            <v>121564.08</v>
          </cell>
          <cell r="K1355" t="str">
            <v>AEDFE-25</v>
          </cell>
        </row>
        <row r="1356">
          <cell r="F1356">
            <v>146884.07999999999</v>
          </cell>
          <cell r="K1356" t="str">
            <v>AEDFE-25</v>
          </cell>
        </row>
        <row r="1357">
          <cell r="F1357">
            <v>4500.93</v>
          </cell>
          <cell r="K1357" t="str">
            <v>AEDFE-25</v>
          </cell>
        </row>
        <row r="1358">
          <cell r="F1358">
            <v>9076.49</v>
          </cell>
          <cell r="K1358" t="str">
            <v>AEDFE-25</v>
          </cell>
        </row>
        <row r="1359">
          <cell r="F1359">
            <v>367826.25</v>
          </cell>
          <cell r="K1359" t="str">
            <v>AEDFE-25</v>
          </cell>
        </row>
        <row r="1360">
          <cell r="F1360">
            <v>11988.42</v>
          </cell>
          <cell r="K1360" t="str">
            <v>AEDFE-25</v>
          </cell>
        </row>
        <row r="1361">
          <cell r="F1361">
            <v>7065.66</v>
          </cell>
          <cell r="K1361" t="str">
            <v>AEDFE-25</v>
          </cell>
        </row>
        <row r="1362">
          <cell r="F1362">
            <v>912.5</v>
          </cell>
          <cell r="K1362" t="str">
            <v>AEDFE-25</v>
          </cell>
        </row>
        <row r="1363">
          <cell r="F1363">
            <v>133131.79</v>
          </cell>
          <cell r="K1363" t="str">
            <v>AEDFE-25</v>
          </cell>
        </row>
        <row r="1364">
          <cell r="F1364">
            <v>529.25</v>
          </cell>
          <cell r="K1364" t="str">
            <v>AEDFE-25</v>
          </cell>
        </row>
        <row r="1365">
          <cell r="F1365">
            <v>1397.5</v>
          </cell>
          <cell r="K1365" t="str">
            <v>AEDFE-25</v>
          </cell>
        </row>
        <row r="1366">
          <cell r="F1366">
            <v>776.35</v>
          </cell>
          <cell r="K1366" t="str">
            <v>AEDFE-25</v>
          </cell>
        </row>
        <row r="1367">
          <cell r="F1367">
            <v>2827.1</v>
          </cell>
          <cell r="K1367" t="str">
            <v>AEDFE-25</v>
          </cell>
        </row>
        <row r="1368">
          <cell r="F1368">
            <v>46306.3</v>
          </cell>
          <cell r="K1368" t="str">
            <v>AEDFE-25</v>
          </cell>
        </row>
        <row r="1369">
          <cell r="F1369">
            <v>75.02</v>
          </cell>
          <cell r="K1369" t="str">
            <v>AEDFE-25</v>
          </cell>
        </row>
        <row r="1370">
          <cell r="F1370">
            <v>5630.53</v>
          </cell>
          <cell r="K1370" t="str">
            <v>AEDFE-25</v>
          </cell>
        </row>
        <row r="1371">
          <cell r="F1371">
            <v>29792.1</v>
          </cell>
          <cell r="K1371" t="str">
            <v>AEDFE-25</v>
          </cell>
        </row>
        <row r="1372">
          <cell r="F1372">
            <v>264.58999999999997</v>
          </cell>
          <cell r="K1372" t="str">
            <v>AEDFE-25</v>
          </cell>
        </row>
        <row r="1373">
          <cell r="F1373">
            <v>50175.54</v>
          </cell>
          <cell r="K1373" t="str">
            <v>AEDFE-25</v>
          </cell>
        </row>
        <row r="1374">
          <cell r="F1374">
            <v>202585.42</v>
          </cell>
          <cell r="K1374" t="str">
            <v>AEDFE-25</v>
          </cell>
        </row>
        <row r="1375">
          <cell r="F1375">
            <v>54790.33</v>
          </cell>
          <cell r="K1375" t="str">
            <v>AEDFE-25</v>
          </cell>
        </row>
        <row r="1376">
          <cell r="F1376">
            <v>263793.32</v>
          </cell>
          <cell r="K1376" t="str">
            <v>AEDFE-25</v>
          </cell>
        </row>
        <row r="1377">
          <cell r="F1377">
            <v>85706.48</v>
          </cell>
          <cell r="K1377" t="str">
            <v>AEDFE-25</v>
          </cell>
        </row>
        <row r="1378">
          <cell r="F1378">
            <v>2020.57</v>
          </cell>
          <cell r="K1378" t="str">
            <v>AEDFE-25</v>
          </cell>
        </row>
        <row r="1379">
          <cell r="F1379">
            <v>55185.23</v>
          </cell>
          <cell r="K1379" t="str">
            <v>AEDFE-25</v>
          </cell>
        </row>
        <row r="1380">
          <cell r="F1380">
            <v>3650.01</v>
          </cell>
          <cell r="K1380" t="str">
            <v>AEDFE-25</v>
          </cell>
        </row>
        <row r="1381">
          <cell r="F1381">
            <v>2494.21</v>
          </cell>
          <cell r="K1381" t="str">
            <v>AEDFE-25</v>
          </cell>
        </row>
        <row r="1382">
          <cell r="F1382">
            <v>437.24</v>
          </cell>
          <cell r="K1382" t="str">
            <v>AEDFE-25</v>
          </cell>
        </row>
        <row r="1383">
          <cell r="F1383">
            <v>1285.8800000000001</v>
          </cell>
          <cell r="K1383" t="str">
            <v>AEDFE-25</v>
          </cell>
        </row>
        <row r="1384">
          <cell r="F1384">
            <v>25494.28</v>
          </cell>
          <cell r="K1384" t="str">
            <v>AEDFE-25</v>
          </cell>
        </row>
        <row r="1385">
          <cell r="F1385">
            <v>54808.17</v>
          </cell>
          <cell r="K1385" t="str">
            <v>AEDFE-25</v>
          </cell>
        </row>
        <row r="1386">
          <cell r="F1386">
            <v>181734.12</v>
          </cell>
          <cell r="K1386" t="str">
            <v>AEDFE-25</v>
          </cell>
        </row>
        <row r="1387">
          <cell r="F1387">
            <v>148896.01999999999</v>
          </cell>
          <cell r="K1387" t="str">
            <v>AEDFE-25</v>
          </cell>
        </row>
        <row r="1388">
          <cell r="F1388">
            <v>82865.5</v>
          </cell>
          <cell r="K1388" t="str">
            <v>AEDFE-25</v>
          </cell>
        </row>
        <row r="1389">
          <cell r="F1389">
            <v>364106.16</v>
          </cell>
          <cell r="K1389" t="str">
            <v>AEDFE-25</v>
          </cell>
        </row>
        <row r="1390">
          <cell r="F1390">
            <v>3983.61</v>
          </cell>
          <cell r="K1390" t="str">
            <v>AEDFE-25</v>
          </cell>
        </row>
        <row r="1391">
          <cell r="F1391">
            <v>19381.78</v>
          </cell>
          <cell r="K1391" t="str">
            <v>AEDFE-25</v>
          </cell>
        </row>
        <row r="1392">
          <cell r="F1392">
            <v>4006.96</v>
          </cell>
          <cell r="K1392" t="str">
            <v>AEDFE-25</v>
          </cell>
        </row>
        <row r="1393">
          <cell r="F1393">
            <v>16001.41</v>
          </cell>
          <cell r="K1393" t="str">
            <v>AEDFE-25</v>
          </cell>
        </row>
        <row r="1394">
          <cell r="F1394">
            <v>4139.92</v>
          </cell>
          <cell r="K1394" t="str">
            <v>AEDFE-25</v>
          </cell>
        </row>
        <row r="1395">
          <cell r="F1395">
            <v>24875.13</v>
          </cell>
          <cell r="K1395" t="str">
            <v>AEDFE-25</v>
          </cell>
        </row>
        <row r="1396">
          <cell r="F1396">
            <v>8988.0400000000009</v>
          </cell>
          <cell r="K1396" t="str">
            <v>AEDFE-25</v>
          </cell>
        </row>
        <row r="1397">
          <cell r="F1397">
            <v>3434.71</v>
          </cell>
          <cell r="K1397" t="str">
            <v>AEDFE-25</v>
          </cell>
        </row>
        <row r="1398">
          <cell r="F1398">
            <v>93877.65</v>
          </cell>
          <cell r="K1398" t="str">
            <v>AEDFE-25</v>
          </cell>
        </row>
        <row r="1399">
          <cell r="F1399">
            <v>145419.16</v>
          </cell>
          <cell r="K1399" t="str">
            <v>AEDFE-25</v>
          </cell>
        </row>
        <row r="1400">
          <cell r="F1400">
            <v>42515.15</v>
          </cell>
          <cell r="K1400" t="str">
            <v>AEDFE-25</v>
          </cell>
        </row>
        <row r="1401">
          <cell r="F1401">
            <v>156284.43</v>
          </cell>
          <cell r="K1401" t="str">
            <v>AEDFE-25</v>
          </cell>
        </row>
        <row r="1402">
          <cell r="F1402">
            <v>179201.1</v>
          </cell>
          <cell r="K1402" t="str">
            <v>AEDFE-25</v>
          </cell>
        </row>
        <row r="1403">
          <cell r="F1403">
            <v>220333.37</v>
          </cell>
          <cell r="K1403" t="str">
            <v>AEDFE-25</v>
          </cell>
        </row>
        <row r="1404">
          <cell r="F1404">
            <v>48.76</v>
          </cell>
          <cell r="K1404" t="str">
            <v>SARFE-25</v>
          </cell>
        </row>
        <row r="1405">
          <cell r="F1405">
            <v>14362.53</v>
          </cell>
          <cell r="K1405" t="str">
            <v>SARFE-25</v>
          </cell>
        </row>
        <row r="1406">
          <cell r="F1406">
            <v>10298</v>
          </cell>
          <cell r="K1406" t="str">
            <v>SARFE-25</v>
          </cell>
        </row>
        <row r="1407">
          <cell r="F1407">
            <v>117768.41</v>
          </cell>
          <cell r="K1407" t="str">
            <v>SARFE-25</v>
          </cell>
        </row>
        <row r="1408">
          <cell r="F1408">
            <v>34.04</v>
          </cell>
          <cell r="K1408" t="str">
            <v>SARFE-25</v>
          </cell>
        </row>
        <row r="1409">
          <cell r="F1409">
            <v>6086.21</v>
          </cell>
          <cell r="K1409" t="str">
            <v>SARFE-25</v>
          </cell>
        </row>
        <row r="1410">
          <cell r="F1410">
            <v>5550</v>
          </cell>
          <cell r="K1410" t="str">
            <v>SARFE-25</v>
          </cell>
        </row>
        <row r="1411">
          <cell r="F1411">
            <v>259.99</v>
          </cell>
          <cell r="K1411" t="str">
            <v>SARFE-25</v>
          </cell>
        </row>
        <row r="1412">
          <cell r="F1412">
            <v>372264.94</v>
          </cell>
          <cell r="K1412" t="str">
            <v>SARFE-25</v>
          </cell>
        </row>
        <row r="1413">
          <cell r="F1413">
            <v>111978.75</v>
          </cell>
          <cell r="K1413" t="str">
            <v>SARFE-25</v>
          </cell>
        </row>
        <row r="1414">
          <cell r="F1414">
            <v>200126.78</v>
          </cell>
          <cell r="K1414" t="str">
            <v>SARFE-25</v>
          </cell>
        </row>
        <row r="1415">
          <cell r="F1415">
            <v>3003</v>
          </cell>
          <cell r="K1415" t="str">
            <v>SARFE-25</v>
          </cell>
        </row>
        <row r="1416">
          <cell r="F1416">
            <v>10338.26</v>
          </cell>
          <cell r="K1416" t="str">
            <v>SARFE-25</v>
          </cell>
        </row>
        <row r="1417">
          <cell r="F1417">
            <v>21159.81</v>
          </cell>
          <cell r="K1417" t="str">
            <v>SARFE-25</v>
          </cell>
        </row>
        <row r="1418">
          <cell r="F1418">
            <v>165367.22</v>
          </cell>
          <cell r="K1418" t="str">
            <v>SARFE-25</v>
          </cell>
        </row>
        <row r="1419">
          <cell r="F1419">
            <v>36421.32</v>
          </cell>
          <cell r="K1419" t="str">
            <v>SARFE-25</v>
          </cell>
        </row>
        <row r="1420">
          <cell r="F1420">
            <v>2350.62</v>
          </cell>
          <cell r="K1420" t="str">
            <v>SARFE-25</v>
          </cell>
        </row>
        <row r="1421">
          <cell r="F1421">
            <v>3035.31</v>
          </cell>
          <cell r="K1421" t="str">
            <v>SARFE-25</v>
          </cell>
        </row>
        <row r="1422">
          <cell r="F1422">
            <v>7702.13</v>
          </cell>
          <cell r="K1422" t="str">
            <v>SARFE-25</v>
          </cell>
        </row>
        <row r="1423">
          <cell r="F1423">
            <v>0.76</v>
          </cell>
          <cell r="K1423" t="str">
            <v>SARFE-25</v>
          </cell>
        </row>
        <row r="1424">
          <cell r="F1424">
            <v>105.56</v>
          </cell>
          <cell r="K1424" t="str">
            <v>SARFE-25</v>
          </cell>
        </row>
        <row r="1425">
          <cell r="F1425">
            <v>117069.68</v>
          </cell>
          <cell r="K1425" t="str">
            <v>SARFE-25</v>
          </cell>
        </row>
        <row r="1426">
          <cell r="F1426">
            <v>158405.51999999999</v>
          </cell>
          <cell r="K1426" t="str">
            <v>SARFE-25</v>
          </cell>
        </row>
        <row r="1427">
          <cell r="F1427">
            <v>34504.14</v>
          </cell>
          <cell r="K1427" t="str">
            <v>SARFE-25</v>
          </cell>
        </row>
        <row r="1428">
          <cell r="F1428">
            <v>106931.78</v>
          </cell>
          <cell r="K1428" t="str">
            <v>SARFE-25</v>
          </cell>
        </row>
        <row r="1429">
          <cell r="F1429">
            <v>169697.98</v>
          </cell>
          <cell r="K1429" t="str">
            <v>SARFE-25</v>
          </cell>
        </row>
        <row r="1430">
          <cell r="F1430">
            <v>48790.47</v>
          </cell>
          <cell r="K1430" t="str">
            <v>SARFE-25</v>
          </cell>
        </row>
        <row r="1431">
          <cell r="F1431">
            <v>65827.88</v>
          </cell>
          <cell r="K1431" t="str">
            <v>SARFE-25</v>
          </cell>
        </row>
        <row r="1432">
          <cell r="F1432">
            <v>11391.09</v>
          </cell>
          <cell r="K1432" t="str">
            <v>SARFE-25</v>
          </cell>
        </row>
        <row r="1433">
          <cell r="F1433">
            <v>96566.37</v>
          </cell>
          <cell r="K1433" t="str">
            <v>SARFE-25</v>
          </cell>
        </row>
        <row r="1434">
          <cell r="F1434">
            <v>57065.3</v>
          </cell>
          <cell r="K1434" t="str">
            <v>SARFE-25</v>
          </cell>
        </row>
        <row r="1435">
          <cell r="F1435">
            <v>5503.05</v>
          </cell>
          <cell r="K1435" t="str">
            <v>SARFE-25</v>
          </cell>
        </row>
        <row r="1436">
          <cell r="F1436">
            <v>378199.02</v>
          </cell>
          <cell r="K1436" t="str">
            <v>SARFE-25</v>
          </cell>
        </row>
        <row r="1437">
          <cell r="F1437">
            <v>71582.94</v>
          </cell>
          <cell r="K1437" t="str">
            <v>SARFE-25</v>
          </cell>
        </row>
        <row r="1438">
          <cell r="F1438">
            <v>237282.85</v>
          </cell>
          <cell r="K1438" t="str">
            <v>SARFE-25</v>
          </cell>
        </row>
        <row r="1439">
          <cell r="F1439">
            <v>545091.32999999996</v>
          </cell>
          <cell r="K1439" t="str">
            <v>SARFE-25</v>
          </cell>
        </row>
        <row r="1440">
          <cell r="F1440">
            <v>55342.78</v>
          </cell>
          <cell r="K1440" t="str">
            <v>SARFE-25</v>
          </cell>
        </row>
        <row r="1441">
          <cell r="F1441">
            <v>133853.87</v>
          </cell>
          <cell r="K1441" t="str">
            <v>SARFE-25</v>
          </cell>
        </row>
        <row r="1442">
          <cell r="F1442">
            <v>80000.399999999994</v>
          </cell>
          <cell r="K1442" t="str">
            <v>SARFE-25</v>
          </cell>
        </row>
        <row r="1443">
          <cell r="F1443">
            <v>33672.33</v>
          </cell>
          <cell r="K1443" t="str">
            <v>SARFE-25</v>
          </cell>
        </row>
        <row r="1444">
          <cell r="F1444">
            <v>307456.61</v>
          </cell>
          <cell r="K1444" t="str">
            <v>SARFE-25</v>
          </cell>
        </row>
        <row r="1445">
          <cell r="F1445">
            <v>101097.76</v>
          </cell>
          <cell r="K1445" t="str">
            <v>SARFE-25</v>
          </cell>
        </row>
        <row r="1446">
          <cell r="F1446">
            <v>10018.32</v>
          </cell>
          <cell r="K1446" t="str">
            <v>SARFE-25</v>
          </cell>
        </row>
        <row r="1447">
          <cell r="F1447">
            <v>54668.57</v>
          </cell>
          <cell r="K1447" t="str">
            <v>SARFE-25</v>
          </cell>
        </row>
        <row r="1448">
          <cell r="F1448">
            <v>50154.51</v>
          </cell>
          <cell r="K1448" t="str">
            <v>SARFE-25</v>
          </cell>
        </row>
        <row r="1449">
          <cell r="F1449">
            <v>22629.21</v>
          </cell>
          <cell r="K1449" t="str">
            <v>SARFE-25</v>
          </cell>
        </row>
        <row r="1450">
          <cell r="F1450">
            <v>99943.94</v>
          </cell>
          <cell r="K1450" t="str">
            <v>SARFE-25</v>
          </cell>
        </row>
        <row r="1451">
          <cell r="F1451">
            <v>20611.79</v>
          </cell>
          <cell r="K1451" t="str">
            <v>SARFE-25</v>
          </cell>
        </row>
        <row r="1452">
          <cell r="F1452">
            <v>2002.72</v>
          </cell>
          <cell r="K1452" t="str">
            <v>SARFE-25</v>
          </cell>
        </row>
        <row r="1453">
          <cell r="F1453">
            <v>2010.24</v>
          </cell>
          <cell r="K1453" t="str">
            <v>SARFE-25</v>
          </cell>
        </row>
        <row r="1454">
          <cell r="F1454">
            <v>25439.97</v>
          </cell>
          <cell r="K1454" t="str">
            <v>SARFE-25</v>
          </cell>
        </row>
        <row r="1455">
          <cell r="F1455">
            <v>5909.3</v>
          </cell>
          <cell r="K1455" t="str">
            <v>SARFE-25</v>
          </cell>
        </row>
        <row r="1456">
          <cell r="F1456">
            <v>16.96</v>
          </cell>
          <cell r="K1456" t="str">
            <v>SARFE-25</v>
          </cell>
        </row>
        <row r="1457">
          <cell r="F1457">
            <v>78771.56</v>
          </cell>
          <cell r="K1457" t="str">
            <v>SARFE-25</v>
          </cell>
        </row>
        <row r="1458">
          <cell r="F1458">
            <v>35575.910000000003</v>
          </cell>
          <cell r="K1458" t="str">
            <v>SARFE-25</v>
          </cell>
        </row>
        <row r="1459">
          <cell r="F1459">
            <v>84966.12</v>
          </cell>
          <cell r="K1459" t="str">
            <v>SARFE-25</v>
          </cell>
        </row>
        <row r="1460">
          <cell r="F1460">
            <v>18003</v>
          </cell>
          <cell r="K1460" t="str">
            <v>SARFE-25</v>
          </cell>
        </row>
        <row r="1461">
          <cell r="F1461">
            <v>3.61</v>
          </cell>
          <cell r="K1461" t="str">
            <v>SARFE-25</v>
          </cell>
        </row>
        <row r="1462">
          <cell r="F1462">
            <v>7000</v>
          </cell>
          <cell r="K1462" t="str">
            <v>SARFE-25</v>
          </cell>
        </row>
        <row r="1463">
          <cell r="F1463">
            <v>10056.43</v>
          </cell>
          <cell r="K1463" t="str">
            <v>SARFE-25</v>
          </cell>
        </row>
        <row r="1464">
          <cell r="F1464">
            <v>48763.48</v>
          </cell>
          <cell r="K1464" t="str">
            <v>SARFE-25</v>
          </cell>
        </row>
        <row r="1465">
          <cell r="F1465">
            <v>1353.05</v>
          </cell>
          <cell r="K1465" t="str">
            <v>SARFE-25</v>
          </cell>
        </row>
        <row r="1466">
          <cell r="F1466">
            <v>624.62</v>
          </cell>
          <cell r="K1466" t="str">
            <v>SARFE-25</v>
          </cell>
        </row>
        <row r="1467">
          <cell r="F1467">
            <v>324003.56</v>
          </cell>
          <cell r="K1467" t="str">
            <v>SARFE-25</v>
          </cell>
        </row>
        <row r="1468">
          <cell r="F1468">
            <v>26114.87</v>
          </cell>
          <cell r="K1468" t="str">
            <v>SARFE-25</v>
          </cell>
        </row>
        <row r="1469">
          <cell r="F1469">
            <v>60037.46</v>
          </cell>
          <cell r="K1469" t="str">
            <v>SARFE-25</v>
          </cell>
        </row>
        <row r="1470">
          <cell r="F1470">
            <v>137980.82999999999</v>
          </cell>
          <cell r="K1470" t="str">
            <v>SARFE-25</v>
          </cell>
        </row>
        <row r="1471">
          <cell r="F1471">
            <v>20001.939999999999</v>
          </cell>
          <cell r="K1471" t="str">
            <v>SARFE-25</v>
          </cell>
        </row>
        <row r="1472">
          <cell r="F1472">
            <v>2001.21</v>
          </cell>
          <cell r="K1472" t="str">
            <v>SARFE-25</v>
          </cell>
        </row>
        <row r="1473">
          <cell r="F1473">
            <v>82519.960000000006</v>
          </cell>
          <cell r="K1473" t="str">
            <v>SARFE-25</v>
          </cell>
        </row>
        <row r="1474">
          <cell r="F1474">
            <v>19302.66</v>
          </cell>
          <cell r="K1474" t="str">
            <v>SARFE-25</v>
          </cell>
        </row>
        <row r="1475">
          <cell r="F1475">
            <v>77743.75</v>
          </cell>
          <cell r="K1475" t="str">
            <v>SARFE-25</v>
          </cell>
        </row>
        <row r="1476">
          <cell r="F1476">
            <v>30361.34</v>
          </cell>
          <cell r="K1476" t="str">
            <v>SARFE-25</v>
          </cell>
        </row>
        <row r="1477">
          <cell r="F1477">
            <v>52108.95</v>
          </cell>
          <cell r="K1477" t="str">
            <v>SARFE-25</v>
          </cell>
        </row>
        <row r="1478">
          <cell r="F1478">
            <v>49118.89</v>
          </cell>
          <cell r="K1478" t="str">
            <v>SARFE-25</v>
          </cell>
        </row>
        <row r="1479">
          <cell r="F1479">
            <v>15094.22</v>
          </cell>
          <cell r="K1479" t="str">
            <v>SARFE-25</v>
          </cell>
        </row>
        <row r="1480">
          <cell r="F1480">
            <v>2000</v>
          </cell>
          <cell r="K1480" t="str">
            <v>SARFE-25</v>
          </cell>
        </row>
        <row r="1481">
          <cell r="F1481">
            <v>56000</v>
          </cell>
          <cell r="K1481" t="str">
            <v>SARFE-25</v>
          </cell>
        </row>
        <row r="1482">
          <cell r="F1482">
            <v>8285.3700000000008</v>
          </cell>
          <cell r="K1482" t="str">
            <v>SARFE-25</v>
          </cell>
        </row>
        <row r="1483">
          <cell r="F1483">
            <v>138448.04</v>
          </cell>
          <cell r="K1483" t="str">
            <v>SARFE-25</v>
          </cell>
        </row>
        <row r="1484">
          <cell r="F1484">
            <v>81043.69</v>
          </cell>
          <cell r="K1484" t="str">
            <v>SARFE-25</v>
          </cell>
        </row>
        <row r="1485">
          <cell r="F1485">
            <v>101.3</v>
          </cell>
          <cell r="K1485" t="str">
            <v>SARFE-25</v>
          </cell>
        </row>
        <row r="1486">
          <cell r="F1486">
            <v>6055.39</v>
          </cell>
          <cell r="K1486" t="str">
            <v>SARFE-25</v>
          </cell>
        </row>
        <row r="1487">
          <cell r="F1487">
            <v>40971</v>
          </cell>
          <cell r="K1487" t="str">
            <v>SARFE-25</v>
          </cell>
        </row>
        <row r="1488">
          <cell r="F1488">
            <v>184039.45</v>
          </cell>
          <cell r="K1488" t="str">
            <v>SARFE-25</v>
          </cell>
        </row>
        <row r="1489">
          <cell r="F1489">
            <v>943.5</v>
          </cell>
          <cell r="K1489" t="str">
            <v>SARFE-25</v>
          </cell>
        </row>
        <row r="1490">
          <cell r="F1490">
            <v>12012.53</v>
          </cell>
          <cell r="K1490" t="str">
            <v>SARFE-25</v>
          </cell>
        </row>
        <row r="1491">
          <cell r="F1491">
            <v>51022.21</v>
          </cell>
          <cell r="K1491" t="str">
            <v>SARFE-25</v>
          </cell>
        </row>
        <row r="1492">
          <cell r="F1492">
            <v>71842.41</v>
          </cell>
          <cell r="K1492" t="str">
            <v>SARFE-25</v>
          </cell>
        </row>
        <row r="1493">
          <cell r="F1493">
            <v>388.19</v>
          </cell>
          <cell r="K1493" t="str">
            <v>SARFE-25</v>
          </cell>
        </row>
        <row r="1494">
          <cell r="F1494">
            <v>373331.09</v>
          </cell>
          <cell r="K1494" t="str">
            <v>SARFE-25</v>
          </cell>
        </row>
        <row r="1495">
          <cell r="F1495">
            <v>88584.14</v>
          </cell>
          <cell r="K1495" t="str">
            <v>SARFE-25</v>
          </cell>
        </row>
        <row r="1496">
          <cell r="F1496">
            <v>54724.78</v>
          </cell>
          <cell r="K1496" t="str">
            <v>SARFE-25</v>
          </cell>
        </row>
        <row r="1497">
          <cell r="F1497">
            <v>100194.6</v>
          </cell>
          <cell r="K1497" t="str">
            <v>SARFE-25</v>
          </cell>
        </row>
        <row r="1498">
          <cell r="F1498">
            <v>19701.810000000001</v>
          </cell>
          <cell r="K1498" t="str">
            <v>SARFE-25</v>
          </cell>
        </row>
        <row r="1499">
          <cell r="F1499">
            <v>2000.1</v>
          </cell>
          <cell r="K1499" t="str">
            <v>SARFE-25</v>
          </cell>
        </row>
        <row r="1500">
          <cell r="F1500">
            <v>33000.129999999997</v>
          </cell>
          <cell r="K1500" t="str">
            <v>SARFE-25</v>
          </cell>
        </row>
        <row r="1501">
          <cell r="F1501">
            <v>11.68</v>
          </cell>
          <cell r="K1501" t="str">
            <v>SARFE-25</v>
          </cell>
        </row>
        <row r="1502">
          <cell r="F1502">
            <v>26.58</v>
          </cell>
          <cell r="K1502" t="str">
            <v>SARFE-25</v>
          </cell>
        </row>
        <row r="1503">
          <cell r="F1503">
            <v>51882.29</v>
          </cell>
          <cell r="K1503" t="str">
            <v>SARFE-25</v>
          </cell>
        </row>
        <row r="1504">
          <cell r="F1504">
            <v>34091.379999999997</v>
          </cell>
          <cell r="K1504" t="str">
            <v>SARFE-25</v>
          </cell>
        </row>
        <row r="1505">
          <cell r="F1505">
            <v>48585.62</v>
          </cell>
          <cell r="K1505" t="str">
            <v>SARFE-25</v>
          </cell>
        </row>
        <row r="1506">
          <cell r="F1506">
            <v>22058.400000000001</v>
          </cell>
          <cell r="K1506" t="str">
            <v>SARFE-25</v>
          </cell>
        </row>
        <row r="1507">
          <cell r="F1507">
            <v>15774.3</v>
          </cell>
          <cell r="K1507" t="str">
            <v>SARFE-25</v>
          </cell>
        </row>
        <row r="1508">
          <cell r="F1508">
            <v>7384.4</v>
          </cell>
          <cell r="K1508" t="str">
            <v>USDFE-12</v>
          </cell>
        </row>
        <row r="1509">
          <cell r="F1509">
            <v>54400.81</v>
          </cell>
          <cell r="K1509" t="str">
            <v>USDFE-12</v>
          </cell>
        </row>
        <row r="1510">
          <cell r="F1510">
            <v>10.45</v>
          </cell>
          <cell r="K1510" t="str">
            <v>USDFE-12</v>
          </cell>
        </row>
        <row r="1511">
          <cell r="F1511">
            <v>3000</v>
          </cell>
          <cell r="K1511" t="str">
            <v>USDFE-12</v>
          </cell>
        </row>
        <row r="1512">
          <cell r="F1512">
            <v>35685.68</v>
          </cell>
          <cell r="K1512" t="str">
            <v>USDFE-12</v>
          </cell>
        </row>
        <row r="1513">
          <cell r="F1513">
            <v>1077.8399999999999</v>
          </cell>
          <cell r="K1513" t="str">
            <v>USDFE-12</v>
          </cell>
        </row>
        <row r="1514">
          <cell r="F1514">
            <v>70902.02</v>
          </cell>
          <cell r="K1514" t="str">
            <v>USDFE-12</v>
          </cell>
        </row>
        <row r="1515">
          <cell r="F1515">
            <v>869454.4</v>
          </cell>
          <cell r="K1515" t="str">
            <v>USDFE-12</v>
          </cell>
        </row>
        <row r="1516">
          <cell r="F1516">
            <v>12848.07</v>
          </cell>
          <cell r="K1516" t="str">
            <v>USDFE-12</v>
          </cell>
        </row>
        <row r="1517">
          <cell r="F1517">
            <v>76531.179999999993</v>
          </cell>
          <cell r="K1517" t="str">
            <v>USDFE-12</v>
          </cell>
        </row>
        <row r="1518">
          <cell r="F1518">
            <v>20819.11</v>
          </cell>
          <cell r="K1518" t="str">
            <v>USDFE-12</v>
          </cell>
        </row>
        <row r="1519">
          <cell r="F1519">
            <v>1337.58</v>
          </cell>
          <cell r="K1519" t="str">
            <v>USDFE-12</v>
          </cell>
        </row>
        <row r="1520">
          <cell r="F1520">
            <v>20000</v>
          </cell>
          <cell r="K1520" t="str">
            <v>GBPFE-12</v>
          </cell>
        </row>
        <row r="1521">
          <cell r="F1521">
            <v>33771.74</v>
          </cell>
          <cell r="K1521" t="str">
            <v>GBPFE-12</v>
          </cell>
        </row>
        <row r="1522">
          <cell r="F1522">
            <v>85000</v>
          </cell>
          <cell r="K1522" t="str">
            <v>GBPFE-12</v>
          </cell>
        </row>
        <row r="1523">
          <cell r="F1523">
            <v>69069.64</v>
          </cell>
          <cell r="K1523" t="str">
            <v>GBPFE-12</v>
          </cell>
        </row>
        <row r="1524">
          <cell r="F1524">
            <v>5000</v>
          </cell>
          <cell r="K1524" t="str">
            <v>GBPFE-12</v>
          </cell>
        </row>
        <row r="1525">
          <cell r="F1525">
            <v>30058.18</v>
          </cell>
          <cell r="K1525" t="str">
            <v>GBPFE-12</v>
          </cell>
        </row>
        <row r="1526">
          <cell r="F1526">
            <v>7000</v>
          </cell>
          <cell r="K1526" t="str">
            <v>GBPFE-12</v>
          </cell>
        </row>
        <row r="1527">
          <cell r="F1527">
            <v>4000</v>
          </cell>
          <cell r="K1527" t="str">
            <v>GBPFE-12</v>
          </cell>
        </row>
        <row r="1528">
          <cell r="F1528">
            <v>49831.55</v>
          </cell>
          <cell r="K1528" t="str">
            <v>GBPFE-12</v>
          </cell>
        </row>
        <row r="1529">
          <cell r="F1529">
            <v>1000</v>
          </cell>
          <cell r="K1529" t="str">
            <v>GBPFE-12</v>
          </cell>
        </row>
        <row r="1530">
          <cell r="F1530">
            <v>9780.89</v>
          </cell>
          <cell r="K1530" t="str">
            <v>GBPFE-12</v>
          </cell>
        </row>
        <row r="1531">
          <cell r="F1531">
            <v>2284.9299999999998</v>
          </cell>
          <cell r="K1531" t="str">
            <v>GBPFE-12</v>
          </cell>
        </row>
        <row r="1532">
          <cell r="F1532">
            <v>620</v>
          </cell>
          <cell r="K1532" t="str">
            <v>GBPFE-12</v>
          </cell>
        </row>
        <row r="1533">
          <cell r="F1533">
            <v>20000</v>
          </cell>
          <cell r="K1533" t="str">
            <v>EURFE-25</v>
          </cell>
        </row>
        <row r="1534">
          <cell r="F1534">
            <v>126.63</v>
          </cell>
          <cell r="K1534" t="str">
            <v>USDFE-12</v>
          </cell>
        </row>
        <row r="1535">
          <cell r="F1535">
            <v>670000</v>
          </cell>
          <cell r="K1535" t="str">
            <v>USDFE-25</v>
          </cell>
        </row>
        <row r="1536">
          <cell r="F1536">
            <v>95000</v>
          </cell>
          <cell r="K1536" t="str">
            <v>USDFE-25</v>
          </cell>
        </row>
        <row r="1537">
          <cell r="F1537">
            <v>14600</v>
          </cell>
          <cell r="K1537" t="str">
            <v>USDFE-25</v>
          </cell>
        </row>
        <row r="1538">
          <cell r="F1538">
            <v>21120.400000000001</v>
          </cell>
          <cell r="K1538" t="str">
            <v>USDFE-25</v>
          </cell>
        </row>
        <row r="1539">
          <cell r="F1539">
            <v>800000</v>
          </cell>
          <cell r="K1539" t="str">
            <v>USDFE-25</v>
          </cell>
        </row>
        <row r="1540">
          <cell r="F1540">
            <v>208448.96</v>
          </cell>
          <cell r="K1540" t="str">
            <v>USDFE-25</v>
          </cell>
        </row>
        <row r="1541">
          <cell r="F1541">
            <v>20022.439999999999</v>
          </cell>
          <cell r="K1541" t="str">
            <v>USDFE-25</v>
          </cell>
        </row>
        <row r="1542">
          <cell r="F1542">
            <v>13557000</v>
          </cell>
          <cell r="K1542" t="str">
            <v>USDFE-25</v>
          </cell>
        </row>
        <row r="1543">
          <cell r="F1543">
            <v>1251514.74</v>
          </cell>
          <cell r="K1543" t="str">
            <v>USDFE-25</v>
          </cell>
        </row>
        <row r="1544">
          <cell r="F1544">
            <v>39044.36</v>
          </cell>
          <cell r="K1544" t="str">
            <v>USDFE-25</v>
          </cell>
        </row>
        <row r="1545">
          <cell r="F1545">
            <v>91351.91</v>
          </cell>
          <cell r="K1545" t="str">
            <v>USDFE-25</v>
          </cell>
        </row>
        <row r="1546">
          <cell r="F1546">
            <v>665636.74</v>
          </cell>
          <cell r="K1546" t="str">
            <v>USDFE-25</v>
          </cell>
        </row>
        <row r="1547">
          <cell r="F1547">
            <v>765300.07</v>
          </cell>
          <cell r="K1547" t="str">
            <v>USDFE-25</v>
          </cell>
        </row>
        <row r="1548">
          <cell r="F1548">
            <v>28079.71</v>
          </cell>
          <cell r="K1548" t="str">
            <v>USDFE-25</v>
          </cell>
        </row>
        <row r="1549">
          <cell r="F1549">
            <v>9255.26</v>
          </cell>
          <cell r="K1549" t="str">
            <v>USDFE-25</v>
          </cell>
        </row>
        <row r="1550">
          <cell r="F1550">
            <v>1282848.1499999999</v>
          </cell>
          <cell r="K1550" t="str">
            <v>USDFE-25</v>
          </cell>
        </row>
        <row r="1551">
          <cell r="F1551">
            <v>908350</v>
          </cell>
          <cell r="K1551" t="str">
            <v>USDFE-25</v>
          </cell>
        </row>
        <row r="1552">
          <cell r="F1552">
            <v>62361000</v>
          </cell>
          <cell r="K1552" t="str">
            <v>USDFE-25</v>
          </cell>
        </row>
        <row r="1553">
          <cell r="F1553">
            <v>50000</v>
          </cell>
          <cell r="K1553" t="str">
            <v>USDFE-25</v>
          </cell>
        </row>
        <row r="1554">
          <cell r="F1554">
            <v>15000</v>
          </cell>
          <cell r="K1554" t="str">
            <v>USDFE-25</v>
          </cell>
        </row>
        <row r="1555">
          <cell r="F1555">
            <v>75450.38</v>
          </cell>
          <cell r="K1555" t="str">
            <v>USDFE-25</v>
          </cell>
        </row>
        <row r="1556">
          <cell r="F1556">
            <v>8713.81</v>
          </cell>
          <cell r="K1556" t="str">
            <v>USDFE-25</v>
          </cell>
        </row>
        <row r="1557">
          <cell r="F1557">
            <v>107000</v>
          </cell>
          <cell r="K1557" t="str">
            <v>USDFE-25</v>
          </cell>
        </row>
        <row r="1558">
          <cell r="F1558">
            <v>169500</v>
          </cell>
          <cell r="K1558" t="str">
            <v>USDFE-25</v>
          </cell>
        </row>
        <row r="1559">
          <cell r="F1559">
            <v>50000</v>
          </cell>
          <cell r="K1559" t="str">
            <v>USDFE-25</v>
          </cell>
        </row>
        <row r="1560">
          <cell r="F1560">
            <v>7500</v>
          </cell>
          <cell r="K1560" t="str">
            <v>USDFE-25</v>
          </cell>
        </row>
        <row r="1561">
          <cell r="F1561">
            <v>481834.43</v>
          </cell>
          <cell r="K1561" t="str">
            <v>USDFE-25</v>
          </cell>
        </row>
        <row r="1562">
          <cell r="F1562">
            <v>108.75</v>
          </cell>
          <cell r="K1562" t="str">
            <v>USDFE-25</v>
          </cell>
        </row>
        <row r="1563">
          <cell r="F1563">
            <v>14038</v>
          </cell>
          <cell r="K1563" t="str">
            <v>USDFE-25</v>
          </cell>
        </row>
        <row r="1564">
          <cell r="F1564">
            <v>8012.74</v>
          </cell>
          <cell r="K1564" t="str">
            <v>USDFE-25</v>
          </cell>
        </row>
        <row r="1565">
          <cell r="F1565">
            <v>52241</v>
          </cell>
          <cell r="K1565" t="str">
            <v>USDFE-25</v>
          </cell>
        </row>
        <row r="1566">
          <cell r="F1566">
            <v>175200</v>
          </cell>
          <cell r="K1566" t="str">
            <v>USDFE-25</v>
          </cell>
        </row>
        <row r="1567">
          <cell r="F1567">
            <v>50024.51</v>
          </cell>
          <cell r="K1567" t="str">
            <v>USDFE-25</v>
          </cell>
        </row>
        <row r="1568">
          <cell r="F1568">
            <v>172630</v>
          </cell>
          <cell r="K1568" t="str">
            <v>USDFE-25</v>
          </cell>
        </row>
        <row r="1569">
          <cell r="F1569">
            <v>195000</v>
          </cell>
          <cell r="K1569" t="str">
            <v>USDFE-25</v>
          </cell>
        </row>
        <row r="1570">
          <cell r="F1570">
            <v>325000</v>
          </cell>
          <cell r="K1570" t="str">
            <v>USDFE-25</v>
          </cell>
        </row>
        <row r="1571">
          <cell r="F1571">
            <v>1166.95</v>
          </cell>
          <cell r="K1571" t="str">
            <v>USDFE-25</v>
          </cell>
        </row>
        <row r="1572">
          <cell r="F1572">
            <v>300000</v>
          </cell>
          <cell r="K1572" t="str">
            <v>USDFE-25</v>
          </cell>
        </row>
        <row r="1573">
          <cell r="F1573">
            <v>197000</v>
          </cell>
          <cell r="K1573" t="str">
            <v>USDFE-25</v>
          </cell>
        </row>
        <row r="1574">
          <cell r="F1574">
            <v>1714.92</v>
          </cell>
          <cell r="K1574" t="str">
            <v>USDFE-25</v>
          </cell>
        </row>
        <row r="1575">
          <cell r="F1575">
            <v>2044.12</v>
          </cell>
          <cell r="K1575" t="str">
            <v>USDFE-25</v>
          </cell>
        </row>
        <row r="1576">
          <cell r="F1576">
            <v>45500</v>
          </cell>
          <cell r="K1576" t="str">
            <v>USDFE-25</v>
          </cell>
        </row>
        <row r="1577">
          <cell r="F1577">
            <v>175000</v>
          </cell>
          <cell r="K1577" t="str">
            <v>USDFE-25</v>
          </cell>
        </row>
        <row r="1578">
          <cell r="F1578">
            <v>150000</v>
          </cell>
          <cell r="K1578" t="str">
            <v>USDFE-25</v>
          </cell>
        </row>
        <row r="1579">
          <cell r="F1579">
            <v>17376.41</v>
          </cell>
          <cell r="K1579" t="str">
            <v>USDFE-25</v>
          </cell>
        </row>
        <row r="1580">
          <cell r="F1580">
            <v>202499.07</v>
          </cell>
          <cell r="K1580" t="str">
            <v>USDFE-25</v>
          </cell>
        </row>
        <row r="1581">
          <cell r="F1581">
            <v>60436.06</v>
          </cell>
          <cell r="K1581" t="str">
            <v>USDFE-25</v>
          </cell>
        </row>
        <row r="1582">
          <cell r="F1582">
            <v>90000</v>
          </cell>
          <cell r="K1582" t="str">
            <v>USDFE-25</v>
          </cell>
        </row>
        <row r="1583">
          <cell r="F1583">
            <v>80000</v>
          </cell>
          <cell r="K1583" t="str">
            <v>USDFE-25</v>
          </cell>
        </row>
        <row r="1584">
          <cell r="F1584">
            <v>900000</v>
          </cell>
          <cell r="K1584" t="str">
            <v>USDFE-25</v>
          </cell>
        </row>
        <row r="1585">
          <cell r="F1585">
            <v>220000</v>
          </cell>
          <cell r="K1585" t="str">
            <v>USDFE-25</v>
          </cell>
        </row>
        <row r="1586">
          <cell r="F1586">
            <v>5000</v>
          </cell>
          <cell r="K1586" t="str">
            <v>USDFE-25</v>
          </cell>
        </row>
        <row r="1587">
          <cell r="F1587">
            <v>9500</v>
          </cell>
          <cell r="K1587" t="str">
            <v>USDFE-25</v>
          </cell>
        </row>
        <row r="1588">
          <cell r="F1588">
            <v>400000</v>
          </cell>
          <cell r="K1588" t="str">
            <v>USDFE-25</v>
          </cell>
        </row>
        <row r="1589">
          <cell r="F1589">
            <v>3083271.21</v>
          </cell>
          <cell r="K1589" t="str">
            <v>USDFE-25</v>
          </cell>
        </row>
        <row r="1590">
          <cell r="F1590">
            <v>1552000</v>
          </cell>
          <cell r="K1590" t="str">
            <v>USDFE-25</v>
          </cell>
        </row>
        <row r="1591">
          <cell r="F1591">
            <v>91139.7</v>
          </cell>
          <cell r="K1591" t="str">
            <v>USDFE-25</v>
          </cell>
        </row>
        <row r="1592">
          <cell r="F1592">
            <v>15656.68</v>
          </cell>
          <cell r="K1592" t="str">
            <v>USDFE-25</v>
          </cell>
        </row>
        <row r="1593">
          <cell r="F1593">
            <v>563270.18000000005</v>
          </cell>
          <cell r="K1593" t="str">
            <v>USDFE-25</v>
          </cell>
        </row>
        <row r="1594">
          <cell r="F1594">
            <v>2000000</v>
          </cell>
          <cell r="K1594" t="str">
            <v>USDFE-25</v>
          </cell>
        </row>
        <row r="1595">
          <cell r="F1595">
            <v>1010.52</v>
          </cell>
          <cell r="K1595" t="str">
            <v>USDFE-25</v>
          </cell>
        </row>
        <row r="1596">
          <cell r="F1596">
            <v>219640.4</v>
          </cell>
          <cell r="K1596" t="str">
            <v>USDFE-25</v>
          </cell>
        </row>
        <row r="1597">
          <cell r="F1597">
            <v>20545.169999999998</v>
          </cell>
          <cell r="K1597" t="str">
            <v>USDFE-25</v>
          </cell>
        </row>
        <row r="1598">
          <cell r="F1598">
            <v>4300000</v>
          </cell>
          <cell r="K1598" t="str">
            <v>USDFE-25</v>
          </cell>
        </row>
        <row r="1599">
          <cell r="F1599">
            <v>15000</v>
          </cell>
          <cell r="K1599" t="str">
            <v>USDFE-25</v>
          </cell>
        </row>
        <row r="1600">
          <cell r="F1600">
            <v>5000</v>
          </cell>
          <cell r="K1600" t="str">
            <v>USDFE-25</v>
          </cell>
        </row>
        <row r="1601">
          <cell r="F1601">
            <v>1312103.7</v>
          </cell>
          <cell r="K1601" t="str">
            <v>USDFE-25</v>
          </cell>
        </row>
        <row r="1602">
          <cell r="F1602">
            <v>10191.59</v>
          </cell>
          <cell r="K1602" t="str">
            <v>USDFE-25</v>
          </cell>
        </row>
        <row r="1603">
          <cell r="F1603">
            <v>24872.46</v>
          </cell>
          <cell r="K1603" t="str">
            <v>USDFE-25</v>
          </cell>
        </row>
        <row r="1604">
          <cell r="F1604">
            <v>100000</v>
          </cell>
          <cell r="K1604" t="str">
            <v>USDFE-25</v>
          </cell>
        </row>
        <row r="1605">
          <cell r="F1605">
            <v>19750</v>
          </cell>
          <cell r="K1605" t="str">
            <v>USDFE-25</v>
          </cell>
        </row>
        <row r="1606">
          <cell r="F1606">
            <v>40631.83</v>
          </cell>
          <cell r="K1606" t="str">
            <v>USDFE-25</v>
          </cell>
        </row>
        <row r="1607">
          <cell r="F1607">
            <v>20013.599999999999</v>
          </cell>
          <cell r="K1607" t="str">
            <v>USDFE-25</v>
          </cell>
        </row>
        <row r="1608">
          <cell r="F1608">
            <v>8152.09</v>
          </cell>
          <cell r="K1608" t="str">
            <v>USDFE-25</v>
          </cell>
        </row>
        <row r="1609">
          <cell r="F1609">
            <v>376878.49</v>
          </cell>
          <cell r="K1609" t="str">
            <v>USDFE-25</v>
          </cell>
        </row>
        <row r="1610">
          <cell r="F1610">
            <v>511400.88</v>
          </cell>
          <cell r="K1610" t="str">
            <v>USDFE-25</v>
          </cell>
        </row>
        <row r="1611">
          <cell r="F1611">
            <v>10000</v>
          </cell>
          <cell r="K1611" t="str">
            <v>USDFE-25</v>
          </cell>
        </row>
        <row r="1612">
          <cell r="F1612">
            <v>596978.53</v>
          </cell>
          <cell r="K1612" t="str">
            <v>GBPFE-25</v>
          </cell>
        </row>
        <row r="1613">
          <cell r="F1613">
            <v>37382.410000000003</v>
          </cell>
          <cell r="K1613" t="str">
            <v>GBPFE-25</v>
          </cell>
        </row>
        <row r="1614">
          <cell r="F1614">
            <v>3909.71</v>
          </cell>
          <cell r="K1614" t="str">
            <v>GBPFE-25</v>
          </cell>
        </row>
        <row r="1615">
          <cell r="F1615">
            <v>13046</v>
          </cell>
          <cell r="K1615" t="str">
            <v>GBPFE-25</v>
          </cell>
        </row>
        <row r="1616">
          <cell r="F1616">
            <v>1115.23</v>
          </cell>
          <cell r="K1616" t="str">
            <v>GBPFE-25</v>
          </cell>
        </row>
        <row r="1617">
          <cell r="F1617">
            <v>45000</v>
          </cell>
          <cell r="K1617" t="str">
            <v>GBPFE-25</v>
          </cell>
        </row>
        <row r="1618">
          <cell r="F1618">
            <v>152091.5</v>
          </cell>
          <cell r="K1618" t="str">
            <v>GBPFE-25</v>
          </cell>
        </row>
        <row r="1619">
          <cell r="F1619">
            <v>107854.88</v>
          </cell>
          <cell r="K1619" t="str">
            <v>GBPFE-25</v>
          </cell>
        </row>
        <row r="1620">
          <cell r="F1620">
            <v>13006.34</v>
          </cell>
          <cell r="K1620" t="str">
            <v>GBPFE-25</v>
          </cell>
        </row>
        <row r="1621">
          <cell r="F1621">
            <v>14875.77</v>
          </cell>
          <cell r="K1621" t="str">
            <v>GBPFE-25</v>
          </cell>
        </row>
        <row r="1622">
          <cell r="F1622">
            <v>16765.77</v>
          </cell>
          <cell r="K1622" t="str">
            <v>GBPFE-25</v>
          </cell>
        </row>
        <row r="1623">
          <cell r="F1623">
            <v>10000</v>
          </cell>
          <cell r="K1623" t="str">
            <v>GBPFE-25</v>
          </cell>
        </row>
        <row r="1624">
          <cell r="F1624">
            <v>268473.53999999998</v>
          </cell>
          <cell r="K1624" t="str">
            <v>GBPFE-25</v>
          </cell>
        </row>
        <row r="1625">
          <cell r="F1625">
            <v>15000</v>
          </cell>
          <cell r="K1625" t="str">
            <v>GBPFE-25</v>
          </cell>
        </row>
        <row r="1626">
          <cell r="F1626">
            <v>1003.51</v>
          </cell>
          <cell r="K1626" t="str">
            <v>GBPFE-25</v>
          </cell>
        </row>
        <row r="1627">
          <cell r="F1627">
            <v>20791.73</v>
          </cell>
          <cell r="K1627" t="str">
            <v>GBPFE-25</v>
          </cell>
        </row>
        <row r="1628">
          <cell r="F1628">
            <v>154857.25</v>
          </cell>
          <cell r="K1628" t="str">
            <v>GBPFE-25</v>
          </cell>
        </row>
        <row r="1629">
          <cell r="F1629">
            <v>25630.59</v>
          </cell>
          <cell r="K1629" t="str">
            <v>GBPFE-25</v>
          </cell>
        </row>
        <row r="1630">
          <cell r="F1630">
            <v>450000</v>
          </cell>
          <cell r="K1630" t="str">
            <v>GBPFE-25</v>
          </cell>
        </row>
        <row r="1631">
          <cell r="F1631">
            <v>18988.13</v>
          </cell>
          <cell r="K1631" t="str">
            <v>GBPFE-25</v>
          </cell>
        </row>
        <row r="1632">
          <cell r="F1632">
            <v>15000</v>
          </cell>
          <cell r="K1632" t="str">
            <v>GBPFE-25</v>
          </cell>
        </row>
        <row r="1633">
          <cell r="F1633">
            <v>32000</v>
          </cell>
          <cell r="K1633" t="str">
            <v>GBPFE-25</v>
          </cell>
        </row>
        <row r="1634">
          <cell r="F1634">
            <v>270581.5</v>
          </cell>
          <cell r="K1634" t="str">
            <v>GBPFE-25</v>
          </cell>
        </row>
        <row r="1635">
          <cell r="F1635">
            <v>8012.56</v>
          </cell>
          <cell r="K1635" t="str">
            <v>GBPFE-25</v>
          </cell>
        </row>
        <row r="1636">
          <cell r="F1636">
            <v>200000</v>
          </cell>
          <cell r="K1636" t="str">
            <v>GBPFE-25</v>
          </cell>
        </row>
        <row r="1637">
          <cell r="F1637">
            <v>21771.29</v>
          </cell>
          <cell r="K1637" t="str">
            <v>GBPFE-25</v>
          </cell>
        </row>
        <row r="1638">
          <cell r="F1638">
            <v>18021.64</v>
          </cell>
          <cell r="K1638" t="str">
            <v>GBPFE-25</v>
          </cell>
        </row>
        <row r="1639">
          <cell r="F1639">
            <v>285713.11</v>
          </cell>
          <cell r="K1639" t="str">
            <v>GBPFE-25</v>
          </cell>
        </row>
        <row r="1640">
          <cell r="F1640">
            <v>800000</v>
          </cell>
          <cell r="K1640" t="str">
            <v>GBPFE-25</v>
          </cell>
        </row>
        <row r="1641">
          <cell r="F1641">
            <v>48000</v>
          </cell>
          <cell r="K1641" t="str">
            <v>GBPFE-25</v>
          </cell>
        </row>
        <row r="1642">
          <cell r="F1642">
            <v>21043.33</v>
          </cell>
          <cell r="K1642" t="str">
            <v>GBPFE-25</v>
          </cell>
        </row>
        <row r="1643">
          <cell r="F1643">
            <v>14073.33</v>
          </cell>
          <cell r="K1643" t="str">
            <v>GBPFE-25</v>
          </cell>
        </row>
        <row r="1644">
          <cell r="F1644">
            <v>438882.82</v>
          </cell>
          <cell r="K1644" t="str">
            <v>GBPFE-25</v>
          </cell>
        </row>
        <row r="1645">
          <cell r="F1645">
            <v>492.17</v>
          </cell>
          <cell r="K1645" t="str">
            <v>GBPFE-25</v>
          </cell>
        </row>
        <row r="1646">
          <cell r="F1646">
            <v>2728.35</v>
          </cell>
          <cell r="K1646" t="str">
            <v>GBPFE-25</v>
          </cell>
        </row>
        <row r="1647">
          <cell r="F1647">
            <v>270500</v>
          </cell>
          <cell r="K1647" t="str">
            <v>GBPFE-25</v>
          </cell>
        </row>
        <row r="1648">
          <cell r="F1648">
            <v>17000</v>
          </cell>
          <cell r="K1648" t="str">
            <v>GBPFE-25</v>
          </cell>
        </row>
        <row r="1649">
          <cell r="F1649">
            <v>22000</v>
          </cell>
          <cell r="K1649" t="str">
            <v>GBPFE-25</v>
          </cell>
        </row>
        <row r="1650">
          <cell r="F1650">
            <v>8630.7999999999993</v>
          </cell>
          <cell r="K1650" t="str">
            <v>GBPFE-25</v>
          </cell>
        </row>
        <row r="1651">
          <cell r="F1651">
            <v>5249.69</v>
          </cell>
          <cell r="K1651" t="str">
            <v>GBPFE-25</v>
          </cell>
        </row>
        <row r="1652">
          <cell r="F1652">
            <v>15845.67</v>
          </cell>
          <cell r="K1652" t="str">
            <v>GBPFE-25</v>
          </cell>
        </row>
        <row r="1653">
          <cell r="F1653">
            <v>10009.280000000001</v>
          </cell>
          <cell r="K1653" t="str">
            <v>GBPFE-25</v>
          </cell>
        </row>
        <row r="1654">
          <cell r="F1654">
            <v>33562.92</v>
          </cell>
          <cell r="K1654" t="str">
            <v>GBPFE-25</v>
          </cell>
        </row>
        <row r="1655">
          <cell r="F1655">
            <v>26865.26</v>
          </cell>
          <cell r="K1655" t="str">
            <v>GBPFE-25</v>
          </cell>
        </row>
        <row r="1656">
          <cell r="F1656">
            <v>4115.6499999999996</v>
          </cell>
          <cell r="K1656" t="str">
            <v>GBPFE-25</v>
          </cell>
        </row>
        <row r="1657">
          <cell r="F1657">
            <v>222000</v>
          </cell>
          <cell r="K1657" t="str">
            <v>GBPFE-25</v>
          </cell>
        </row>
        <row r="1658">
          <cell r="F1658">
            <v>6078.44</v>
          </cell>
          <cell r="K1658" t="str">
            <v>GBPFE-25</v>
          </cell>
        </row>
        <row r="1659">
          <cell r="F1659">
            <v>4920</v>
          </cell>
          <cell r="K1659" t="str">
            <v>GBPFE-25</v>
          </cell>
        </row>
        <row r="1660">
          <cell r="F1660">
            <v>2052.3000000000002</v>
          </cell>
          <cell r="K1660" t="str">
            <v>GBPFE-25</v>
          </cell>
        </row>
        <row r="1661">
          <cell r="F1661">
            <v>22462.15</v>
          </cell>
          <cell r="K1661" t="str">
            <v>GBPFE-25</v>
          </cell>
        </row>
        <row r="1662">
          <cell r="F1662">
            <v>16685.82</v>
          </cell>
          <cell r="K1662" t="str">
            <v>GBPFE-25</v>
          </cell>
        </row>
        <row r="1663">
          <cell r="F1663">
            <v>10376.959999999999</v>
          </cell>
          <cell r="K1663" t="str">
            <v>GBPFE-25</v>
          </cell>
        </row>
        <row r="1664">
          <cell r="F1664">
            <v>10553.21</v>
          </cell>
          <cell r="K1664" t="str">
            <v>EURFE-25</v>
          </cell>
        </row>
        <row r="1665">
          <cell r="F1665">
            <v>13206.401</v>
          </cell>
          <cell r="K1665" t="str">
            <v>EURFE-25</v>
          </cell>
        </row>
        <row r="1666">
          <cell r="F1666">
            <v>7000</v>
          </cell>
          <cell r="K1666" t="str">
            <v>EURFE-25</v>
          </cell>
        </row>
        <row r="1667">
          <cell r="F1667">
            <v>25194.95</v>
          </cell>
          <cell r="K1667" t="str">
            <v>EURFE-25</v>
          </cell>
        </row>
        <row r="1668">
          <cell r="F1668">
            <v>31812.77</v>
          </cell>
          <cell r="K1668" t="str">
            <v>EURFE-25</v>
          </cell>
        </row>
        <row r="1669">
          <cell r="F1669">
            <v>56316.73</v>
          </cell>
          <cell r="K1669" t="str">
            <v>EURFE-25</v>
          </cell>
        </row>
        <row r="1670">
          <cell r="F1670">
            <v>1190.26</v>
          </cell>
          <cell r="K1670" t="str">
            <v>EURFE-25</v>
          </cell>
        </row>
        <row r="1671">
          <cell r="F1671">
            <v>15165.71</v>
          </cell>
          <cell r="K1671" t="str">
            <v>EURFE-25</v>
          </cell>
        </row>
        <row r="1672">
          <cell r="F1672">
            <v>5000</v>
          </cell>
          <cell r="K1672" t="str">
            <v>EURFE-25</v>
          </cell>
        </row>
        <row r="1673">
          <cell r="F1673">
            <v>717208.07</v>
          </cell>
          <cell r="K1673" t="str">
            <v>EURFE-25</v>
          </cell>
        </row>
        <row r="1674">
          <cell r="F1674">
            <v>218946.24</v>
          </cell>
          <cell r="K1674" t="str">
            <v>EURFE-25</v>
          </cell>
        </row>
        <row r="1675">
          <cell r="F1675">
            <v>27504.46</v>
          </cell>
          <cell r="K1675" t="str">
            <v>EURFE-25</v>
          </cell>
        </row>
        <row r="1676">
          <cell r="F1676">
            <v>9500</v>
          </cell>
          <cell r="K1676" t="str">
            <v>EURFE-25</v>
          </cell>
        </row>
        <row r="1677">
          <cell r="F1677">
            <v>212274.68</v>
          </cell>
          <cell r="K1677" t="str">
            <v>EURFE-25</v>
          </cell>
        </row>
        <row r="1678">
          <cell r="F1678">
            <v>72000</v>
          </cell>
          <cell r="K1678" t="str">
            <v>EURFE-25</v>
          </cell>
        </row>
        <row r="1679">
          <cell r="F1679">
            <v>6142.04</v>
          </cell>
          <cell r="K1679" t="str">
            <v>EURFE-25</v>
          </cell>
        </row>
        <row r="1680">
          <cell r="F1680">
            <v>123000</v>
          </cell>
          <cell r="K1680" t="str">
            <v>EURFE-25</v>
          </cell>
        </row>
        <row r="1681">
          <cell r="F1681">
            <v>20149.21</v>
          </cell>
          <cell r="K1681" t="str">
            <v>EURFE-25</v>
          </cell>
        </row>
        <row r="1682">
          <cell r="F1682">
            <v>5178.5659999999998</v>
          </cell>
          <cell r="K1682" t="str">
            <v>EURFE-25</v>
          </cell>
        </row>
        <row r="1683">
          <cell r="F1683">
            <v>28999.14</v>
          </cell>
          <cell r="K1683" t="str">
            <v>EURFE-25</v>
          </cell>
        </row>
        <row r="1684">
          <cell r="F1684">
            <v>20000</v>
          </cell>
          <cell r="K1684" t="str">
            <v>EURFE-25</v>
          </cell>
        </row>
        <row r="1685">
          <cell r="F1685">
            <v>20000</v>
          </cell>
          <cell r="K1685" t="str">
            <v>EURFE-25</v>
          </cell>
        </row>
        <row r="1686">
          <cell r="F1686">
            <v>11081.38</v>
          </cell>
          <cell r="K1686" t="str">
            <v>EURFE-25</v>
          </cell>
        </row>
        <row r="1687">
          <cell r="F1687">
            <v>13604.11</v>
          </cell>
          <cell r="K1687" t="str">
            <v>EURFE-25</v>
          </cell>
        </row>
        <row r="1688">
          <cell r="F1688">
            <v>807304.62</v>
          </cell>
          <cell r="K1688" t="str">
            <v>EURFE-25</v>
          </cell>
        </row>
        <row r="1689">
          <cell r="F1689">
            <v>29188.800999999999</v>
          </cell>
          <cell r="K1689" t="str">
            <v>EURFE-25</v>
          </cell>
        </row>
        <row r="1690">
          <cell r="F1690">
            <v>17000</v>
          </cell>
          <cell r="K1690" t="str">
            <v>EURFE-25</v>
          </cell>
        </row>
        <row r="1691">
          <cell r="F1691">
            <v>800</v>
          </cell>
          <cell r="K1691" t="str">
            <v>EURFE-25</v>
          </cell>
        </row>
        <row r="1692">
          <cell r="F1692">
            <v>20000.419999999998</v>
          </cell>
          <cell r="K1692" t="str">
            <v>EURFE-25</v>
          </cell>
        </row>
        <row r="1693">
          <cell r="F1693">
            <v>16439.39</v>
          </cell>
          <cell r="K1693" t="str">
            <v>EURFE-25</v>
          </cell>
        </row>
        <row r="1694">
          <cell r="F1694">
            <v>688000</v>
          </cell>
          <cell r="K1694" t="str">
            <v>USDFE-25</v>
          </cell>
        </row>
        <row r="1695">
          <cell r="F1695">
            <v>28200</v>
          </cell>
          <cell r="K1695" t="str">
            <v>EURFE-25</v>
          </cell>
        </row>
        <row r="1696">
          <cell r="F1696">
            <v>41405.49</v>
          </cell>
          <cell r="K1696" t="str">
            <v>EURFE-25</v>
          </cell>
        </row>
        <row r="1697">
          <cell r="F1697">
            <v>85000</v>
          </cell>
          <cell r="K1697" t="str">
            <v>EURFE-25</v>
          </cell>
        </row>
        <row r="1698">
          <cell r="F1698">
            <v>122035.364</v>
          </cell>
          <cell r="K1698" t="str">
            <v>EURFE-25</v>
          </cell>
        </row>
        <row r="1699">
          <cell r="F1699">
            <v>201449</v>
          </cell>
          <cell r="K1699" t="str">
            <v>EURFE-25</v>
          </cell>
        </row>
        <row r="1700">
          <cell r="F1700">
            <v>2363672</v>
          </cell>
          <cell r="K1700" t="str">
            <v>USDFE-25</v>
          </cell>
        </row>
        <row r="1701">
          <cell r="F1701">
            <v>5562.4</v>
          </cell>
          <cell r="K1701" t="str">
            <v>AEDFE-25</v>
          </cell>
        </row>
        <row r="1702">
          <cell r="F1702">
            <v>200000</v>
          </cell>
          <cell r="K1702" t="str">
            <v>AEDFE-25</v>
          </cell>
        </row>
        <row r="1703">
          <cell r="F1703">
            <v>47022.559999999998</v>
          </cell>
          <cell r="K1703" t="str">
            <v>SARFE-25</v>
          </cell>
        </row>
        <row r="1704">
          <cell r="F1704">
            <v>90333</v>
          </cell>
          <cell r="K1704" t="str">
            <v>SARFE-25</v>
          </cell>
        </row>
        <row r="1705">
          <cell r="F1705">
            <v>141000</v>
          </cell>
          <cell r="K1705" t="str">
            <v>SARFE-25</v>
          </cell>
        </row>
        <row r="1706">
          <cell r="K1706" t="e">
            <v>#N/A</v>
          </cell>
        </row>
        <row r="1707">
          <cell r="K1707" t="e">
            <v>#N/A</v>
          </cell>
        </row>
        <row r="1708">
          <cell r="K1708" t="e">
            <v>#N/A</v>
          </cell>
        </row>
        <row r="1709">
          <cell r="K1709" t="e">
            <v>#N/A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amp;L"/>
      <sheetName val="Cashflow"/>
      <sheetName val="Note 3-7"/>
      <sheetName val="Note 8-15"/>
      <sheetName val="Note 16-19"/>
      <sheetName val="Note 19.1-20.1"/>
      <sheetName val="Note 21-25"/>
      <sheetName val="Note 26-29"/>
      <sheetName val="29-30"/>
      <sheetName val="AL905"/>
      <sheetName val="FEb"/>
      <sheetName val="March 110"/>
      <sheetName val="MarchSL904"/>
      <sheetName val="Macro1"/>
      <sheetName val="BS-OVS"/>
      <sheetName val="Sheet4"/>
      <sheetName val="I-B"/>
      <sheetName val="I-BR"/>
      <sheetName val="BSDOMOVS"/>
      <sheetName val="29_30"/>
      <sheetName val="Sheet1"/>
      <sheetName val="TBPRICE"/>
      <sheetName val="Validation"/>
      <sheetName val="34-38.2"/>
      <sheetName val="RM-imported"/>
      <sheetName val="Note_3-7"/>
      <sheetName val="Note_8-15"/>
      <sheetName val="Note_16-19"/>
      <sheetName val="Note_19_1-20_1"/>
      <sheetName val="Note_21-25"/>
      <sheetName val="Note_26-29"/>
      <sheetName val="March_110"/>
      <sheetName val="Input 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sales"/>
      <sheetName val="rates"/>
      <sheetName val="additions"/>
      <sheetName val="disposal"/>
      <sheetName val="TAXDEP"/>
      <sheetName val="FG"/>
      <sheetName val="OP.INCOME"/>
      <sheetName val="O.CHS"/>
      <sheetName val="DEF.TAX"/>
      <sheetName val="NORMAL"/>
      <sheetName val="NORMAL (2)"/>
      <sheetName val="Sheet5"/>
      <sheetName val="last qrt2001"/>
      <sheetName val="OtherKPI"/>
      <sheetName val="OP_INCOME"/>
      <sheetName val="O_CHS"/>
      <sheetName val="DEF_TAX"/>
      <sheetName val="NORMAL_(2)"/>
      <sheetName val="last_qrt2001"/>
      <sheetName val="OP_INCOME1"/>
      <sheetName val="O_CHS1"/>
      <sheetName val="DEF_TAX1"/>
      <sheetName val="NORMAL_(2)1"/>
      <sheetName val="last_qrt20011"/>
      <sheetName val="11-15"/>
      <sheetName val="34-38.2"/>
      <sheetName val="PL Notes"/>
      <sheetName val="Variance Analysis"/>
      <sheetName val="Advert &amp; sales promo"/>
      <sheetName val="P&amp;L (2)"/>
      <sheetName val="BS-03-00"/>
      <sheetName val="OP_INCOME2"/>
      <sheetName val="O_CHS2"/>
      <sheetName val="DEF_TAX2"/>
      <sheetName val="NORMAL_(2)2"/>
      <sheetName val="last_qrt20012"/>
      <sheetName val="Data"/>
      <sheetName val="STOM-Data"/>
      <sheetName val="Balance Sheet Main"/>
      <sheetName val="Prices"/>
      <sheetName val="Job Titles"/>
      <sheetName val="june2003statury"/>
      <sheetName val="A"/>
      <sheetName val="/´bd_x0000__x0000_/_x0000_0"/>
      <sheetName val="OP_INCOME3"/>
      <sheetName val="O_CHS3"/>
      <sheetName val="DEF_TAX3"/>
      <sheetName val="NORMAL_(2)3"/>
      <sheetName val="last_qrt20013"/>
      <sheetName val="PL_Notes"/>
      <sheetName val="Variance_Analysis"/>
      <sheetName val="Advert_&amp;_sales_promo"/>
      <sheetName val="P&amp;L_(2)"/>
      <sheetName val="34-38_2"/>
      <sheetName val="sayfa 3"/>
      <sheetName val="Assumptions"/>
      <sheetName val="t-card format"/>
      <sheetName val="EJ-16.1 PG Inv Breakup"/>
      <sheetName val="RM-imported"/>
      <sheetName val="Brookes-stocks"/>
      <sheetName val="notes"/>
      <sheetName val="fin inst"/>
      <sheetName val="Revenue-Fire-Marine-Motor"/>
      <sheetName val=" Summary"/>
      <sheetName val="MAIN"/>
      <sheetName val="adm "/>
      <sheetName val="P&amp;L"/>
      <sheetName val="Job_Titles"/>
    </sheetNames>
    <sheetDataSet>
      <sheetData sheetId="0">
        <row r="29">
          <cell r="E29">
            <v>29055726</v>
          </cell>
        </row>
      </sheetData>
      <sheetData sheetId="1">
        <row r="29">
          <cell r="E29">
            <v>29055726</v>
          </cell>
        </row>
      </sheetData>
      <sheetData sheetId="2">
        <row r="29">
          <cell r="E29">
            <v>29055726</v>
          </cell>
        </row>
      </sheetData>
      <sheetData sheetId="3">
        <row r="29">
          <cell r="E29">
            <v>29055726</v>
          </cell>
        </row>
      </sheetData>
      <sheetData sheetId="4">
        <row r="29">
          <cell r="E29">
            <v>29055726</v>
          </cell>
        </row>
      </sheetData>
      <sheetData sheetId="5">
        <row r="29">
          <cell r="E29">
            <v>29055726</v>
          </cell>
        </row>
      </sheetData>
      <sheetData sheetId="6">
        <row r="29">
          <cell r="E29">
            <v>29055726</v>
          </cell>
        </row>
      </sheetData>
      <sheetData sheetId="7">
        <row r="29">
          <cell r="E29">
            <v>29055726</v>
          </cell>
        </row>
      </sheetData>
      <sheetData sheetId="8">
        <row r="29">
          <cell r="E29">
            <v>29055726</v>
          </cell>
        </row>
      </sheetData>
      <sheetData sheetId="9" refreshError="1">
        <row r="29">
          <cell r="E29">
            <v>29055726</v>
          </cell>
          <cell r="F29">
            <v>34100000</v>
          </cell>
          <cell r="G29" t="e">
            <v>#REF!</v>
          </cell>
          <cell r="H29">
            <v>50201000</v>
          </cell>
        </row>
        <row r="31">
          <cell r="E31" t="e">
            <v>#REF!</v>
          </cell>
          <cell r="F31">
            <v>628453753</v>
          </cell>
          <cell r="G31" t="e">
            <v>#REF!</v>
          </cell>
          <cell r="H31" t="e">
            <v>#REF!</v>
          </cell>
        </row>
        <row r="32">
          <cell r="E32" t="e">
            <v>#REF!</v>
          </cell>
          <cell r="F32">
            <v>662553753</v>
          </cell>
          <cell r="G32" t="e">
            <v>#REF!</v>
          </cell>
          <cell r="H32" t="e">
            <v>#REF!</v>
          </cell>
        </row>
        <row r="33">
          <cell r="E33">
            <v>3418246000</v>
          </cell>
          <cell r="F33">
            <v>871768385</v>
          </cell>
          <cell r="G33">
            <v>2754389264</v>
          </cell>
          <cell r="H33">
            <v>4000361000</v>
          </cell>
        </row>
        <row r="35">
          <cell r="G35" t="str">
            <v>**</v>
          </cell>
          <cell r="H35">
            <v>44784054.949247301</v>
          </cell>
        </row>
        <row r="36">
          <cell r="H36">
            <v>4045145054.9492474</v>
          </cell>
        </row>
        <row r="40">
          <cell r="H40">
            <v>47126000</v>
          </cell>
        </row>
        <row r="41">
          <cell r="H41">
            <v>-3168755</v>
          </cell>
        </row>
        <row r="42">
          <cell r="H42">
            <v>43957245</v>
          </cell>
        </row>
        <row r="43">
          <cell r="H43">
            <v>826809.94924729818</v>
          </cell>
        </row>
        <row r="44">
          <cell r="G44" t="str">
            <v>**</v>
          </cell>
          <cell r="H44">
            <v>44784054.949247301</v>
          </cell>
        </row>
      </sheetData>
      <sheetData sheetId="10"/>
      <sheetData sheetId="11"/>
      <sheetData sheetId="12" refreshError="1"/>
      <sheetData sheetId="13" refreshError="1"/>
      <sheetData sheetId="14">
        <row r="29">
          <cell r="E29">
            <v>29055726</v>
          </cell>
        </row>
      </sheetData>
      <sheetData sheetId="15">
        <row r="29">
          <cell r="E29">
            <v>29055726</v>
          </cell>
        </row>
      </sheetData>
      <sheetData sheetId="16">
        <row r="29">
          <cell r="E29">
            <v>29055726</v>
          </cell>
        </row>
      </sheetData>
      <sheetData sheetId="17">
        <row r="29">
          <cell r="E29">
            <v>29055726</v>
          </cell>
        </row>
      </sheetData>
      <sheetData sheetId="18">
        <row r="29">
          <cell r="E29">
            <v>29055726</v>
          </cell>
        </row>
      </sheetData>
      <sheetData sheetId="19">
        <row r="29">
          <cell r="E29">
            <v>29055726</v>
          </cell>
        </row>
      </sheetData>
      <sheetData sheetId="20">
        <row r="29">
          <cell r="E29">
            <v>29055726</v>
          </cell>
        </row>
      </sheetData>
      <sheetData sheetId="21">
        <row r="29">
          <cell r="E29">
            <v>29055726</v>
          </cell>
        </row>
      </sheetData>
      <sheetData sheetId="22">
        <row r="29">
          <cell r="E29">
            <v>29055726</v>
          </cell>
        </row>
      </sheetData>
      <sheetData sheetId="23">
        <row r="29">
          <cell r="E29">
            <v>29055726</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ow r="29">
          <cell r="E29">
            <v>29055726</v>
          </cell>
        </row>
      </sheetData>
      <sheetData sheetId="32">
        <row r="29">
          <cell r="E29">
            <v>29055726</v>
          </cell>
        </row>
      </sheetData>
      <sheetData sheetId="33">
        <row r="29">
          <cell r="E29">
            <v>29055726</v>
          </cell>
        </row>
      </sheetData>
      <sheetData sheetId="34">
        <row r="29">
          <cell r="E29">
            <v>29055726</v>
          </cell>
        </row>
      </sheetData>
      <sheetData sheetId="35">
        <row r="29">
          <cell r="E29">
            <v>29055726</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29">
          <cell r="E29">
            <v>29055726</v>
          </cell>
        </row>
      </sheetData>
      <sheetData sheetId="45">
        <row r="29">
          <cell r="E29">
            <v>29055726</v>
          </cell>
        </row>
      </sheetData>
      <sheetData sheetId="46">
        <row r="29">
          <cell r="E29">
            <v>29055726</v>
          </cell>
        </row>
      </sheetData>
      <sheetData sheetId="47">
        <row r="29">
          <cell r="E29">
            <v>29055726</v>
          </cell>
        </row>
      </sheetData>
      <sheetData sheetId="48">
        <row r="29">
          <cell r="E29">
            <v>29055726</v>
          </cell>
        </row>
      </sheetData>
      <sheetData sheetId="49">
        <row r="29">
          <cell r="E29">
            <v>29055726</v>
          </cell>
        </row>
      </sheetData>
      <sheetData sheetId="50">
        <row r="29">
          <cell r="E29">
            <v>29055726</v>
          </cell>
        </row>
      </sheetData>
      <sheetData sheetId="51">
        <row r="29">
          <cell r="E29">
            <v>29055726</v>
          </cell>
        </row>
      </sheetData>
      <sheetData sheetId="52"/>
      <sheetData sheetId="53"/>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amp;L"/>
      <sheetName val="CF"/>
      <sheetName val="SCE"/>
      <sheetName val="1-4.14"/>
      <sheetName val="5-5.3"/>
      <sheetName val="6-29.2"/>
      <sheetName val="30-33"/>
      <sheetName val="34-38.2"/>
      <sheetName val="39-43"/>
      <sheetName val="P&amp;L Commentary"/>
      <sheetName val="34_38_2"/>
      <sheetName val="1-4_14"/>
      <sheetName val="5-5_3"/>
      <sheetName val="6-29_2"/>
      <sheetName val="34-38_2"/>
      <sheetName val="Sheet2"/>
      <sheetName val="Acct"/>
      <sheetName val="Furniture"/>
      <sheetName val="Master Exch Rate &amp; Discount"/>
      <sheetName val="UA-30"/>
      <sheetName val="IS"/>
      <sheetName val="FHBM 706"/>
      <sheetName val="Merit draft accounts FINAL 28-0"/>
      <sheetName val="Sep"/>
      <sheetName val="CLV assumptions"/>
      <sheetName val="KeyData"/>
      <sheetName val="F&amp;F"/>
      <sheetName val="OCF wtg"/>
      <sheetName val="Detail"/>
      <sheetName val="Historical"/>
      <sheetName val="Sheet5"/>
      <sheetName val="Consol with Adjustments  (2)"/>
      <sheetName val="NORMAL"/>
      <sheetName val="ASSUMPTION"/>
      <sheetName val="1-4_141"/>
      <sheetName val="5-5_31"/>
      <sheetName val="6-29_21"/>
      <sheetName val="34-38_21"/>
      <sheetName val="Range data"/>
      <sheetName val="Exc-Smy (Mn)"/>
      <sheetName val="Input"/>
      <sheetName val="POWER HOUSE"/>
      <sheetName val="PUR&amp;SAL"/>
      <sheetName val="purchase"/>
      <sheetName val="KP1590_E"/>
      <sheetName val="3.2"/>
      <sheetName val="AL905"/>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S-UAE"/>
      <sheetName val="Abu Dhabi"/>
      <sheetName val="TOTAL OVS BRS ST AUG 02"/>
      <sheetName val="Lookups"/>
      <sheetName val="Sheet4"/>
      <sheetName val="A-C CODE &amp; NAME"/>
      <sheetName val="BSDOMOVS"/>
      <sheetName val="BS-OVS"/>
      <sheetName val="OUTSTANDING FX-SWAP"/>
      <sheetName val="A"/>
      <sheetName val="Data-904"/>
      <sheetName val="Macro1"/>
      <sheetName val=""/>
      <sheetName val="IE"/>
      <sheetName val="broker sheet-2"/>
      <sheetName val="LOCAL STUDENTS"/>
      <sheetName val="Others"/>
      <sheetName val="Stancom 29"/>
      <sheetName val="Code"/>
      <sheetName val="AL905"/>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ure &quot;A&quot;"/>
      <sheetName val="Annexure &quot;B&quot;"/>
      <sheetName val="Annexure &quot;C&quot;"/>
      <sheetName val="Annexure &quot;D&quot;"/>
      <sheetName val="Annexure &quot;E&quot;"/>
      <sheetName val="Annexure &quot;F&quot;"/>
      <sheetName val="Annexure &quot;G&quot;"/>
      <sheetName val="Annexure &quot;H&quot;"/>
      <sheetName val="Annexure &quot;I&quot;"/>
      <sheetName val="Annexure &quot;J&quot;"/>
      <sheetName val="Annexure &quot;K&quot;"/>
      <sheetName val="Annexure &quot;L&quot;"/>
      <sheetName val="Balance Sheet"/>
    </sheetNames>
    <sheetDataSet>
      <sheetData sheetId="0"/>
      <sheetData sheetId="1"/>
      <sheetData sheetId="2">
        <row r="18">
          <cell r="C18" t="str">
            <v>Jun. '96</v>
          </cell>
          <cell r="D18" t="str">
            <v>Jun. '97</v>
          </cell>
          <cell r="E18" t="str">
            <v>Jun. '98</v>
          </cell>
          <cell r="F18" t="str">
            <v>Jun. '99</v>
          </cell>
          <cell r="G18" t="str">
            <v>Jun. 2000</v>
          </cell>
          <cell r="H18" t="str">
            <v>Aug. 2000</v>
          </cell>
        </row>
        <row r="19">
          <cell r="C19">
            <v>2171</v>
          </cell>
          <cell r="D19">
            <v>2319</v>
          </cell>
          <cell r="E19">
            <v>2589</v>
          </cell>
          <cell r="F19">
            <v>1832</v>
          </cell>
          <cell r="G19">
            <v>1161</v>
          </cell>
          <cell r="H19">
            <v>906</v>
          </cell>
        </row>
        <row r="20">
          <cell r="C20">
            <v>277</v>
          </cell>
          <cell r="D20">
            <v>216</v>
          </cell>
          <cell r="E20">
            <v>126</v>
          </cell>
          <cell r="F20">
            <v>553</v>
          </cell>
          <cell r="G20">
            <v>635</v>
          </cell>
          <cell r="H20">
            <v>650</v>
          </cell>
        </row>
        <row r="21">
          <cell r="C21">
            <v>458</v>
          </cell>
          <cell r="D21">
            <v>540</v>
          </cell>
          <cell r="E21">
            <v>600</v>
          </cell>
          <cell r="F21">
            <v>549</v>
          </cell>
          <cell r="G21">
            <v>171</v>
          </cell>
          <cell r="H21">
            <v>82</v>
          </cell>
        </row>
      </sheetData>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Movement"/>
      <sheetName val="SWD"/>
      <sheetName val="RFV"/>
      <sheetName val="Redisual Value"/>
      <sheetName val="Reasonableness Testing"/>
      <sheetName val="Depreciation Charrge"/>
      <sheetName val="Additions - vouching"/>
      <sheetName val="Diposals - vouching"/>
      <sheetName val="Land"/>
      <sheetName val="Building"/>
      <sheetName val="Electrical Installation"/>
      <sheetName val="Machinery"/>
      <sheetName val="Vehicles"/>
      <sheetName val="Assets Under Finance Lease"/>
      <sheetName val="Telephone"/>
      <sheetName val="Equipment"/>
      <sheetName val="Computer Equpiment"/>
      <sheetName val="Furniture"/>
      <sheetName val="Sale and Lease back"/>
      <sheetName val="RC-09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Movement"/>
      <sheetName val="SWD"/>
      <sheetName val="RFV"/>
      <sheetName val="Redisual Value"/>
      <sheetName val="Reasonableness Testing"/>
      <sheetName val="Depreciation Charrge"/>
      <sheetName val="Additions - vouching"/>
      <sheetName val="Diposals - vouching"/>
      <sheetName val="Land"/>
      <sheetName val="Building"/>
      <sheetName val="Electrical Installation"/>
      <sheetName val="Machinery"/>
      <sheetName val="Vehicles"/>
      <sheetName val="Assets Under Finance Lease"/>
      <sheetName val="Telephone"/>
      <sheetName val="Equipment"/>
      <sheetName val="Computer Equpiment"/>
      <sheetName val="Furniture"/>
      <sheetName val="Sale and Lease back"/>
      <sheetName val="I- INV CO"/>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sheetName val="Deposits"/>
      <sheetName val="DnC-Summary"/>
      <sheetName val="FETRS Data"/>
      <sheetName val="Reval Summary"/>
      <sheetName val="Static Data"/>
      <sheetName val="CDB-Deposits"/>
      <sheetName val="Lookups"/>
      <sheetName val="Abu Dhabi"/>
    </sheetNames>
    <sheetDataSet>
      <sheetData sheetId="0" refreshError="1"/>
      <sheetData sheetId="1" refreshError="1">
        <row r="4">
          <cell r="G4">
            <v>4091.55</v>
          </cell>
        </row>
        <row r="5">
          <cell r="G5">
            <v>2012</v>
          </cell>
        </row>
        <row r="6">
          <cell r="G6">
            <v>53990.17</v>
          </cell>
        </row>
        <row r="7">
          <cell r="G7">
            <v>1001.62</v>
          </cell>
        </row>
        <row r="8">
          <cell r="G8">
            <v>9668.35</v>
          </cell>
        </row>
        <row r="9">
          <cell r="G9">
            <v>7900</v>
          </cell>
        </row>
        <row r="10">
          <cell r="G10">
            <v>92115.790000000008</v>
          </cell>
        </row>
        <row r="11">
          <cell r="G11">
            <v>4221.7</v>
          </cell>
        </row>
        <row r="12">
          <cell r="G12">
            <v>7508.68</v>
          </cell>
        </row>
        <row r="13">
          <cell r="G13">
            <v>686651.42</v>
          </cell>
        </row>
        <row r="14">
          <cell r="G14">
            <v>8072.3200000000006</v>
          </cell>
        </row>
        <row r="15">
          <cell r="G15">
            <v>1075.82</v>
          </cell>
        </row>
        <row r="16">
          <cell r="G16">
            <v>563574.76</v>
          </cell>
        </row>
        <row r="17">
          <cell r="G17">
            <v>101272.3</v>
          </cell>
        </row>
        <row r="18">
          <cell r="G18">
            <v>186222.66</v>
          </cell>
        </row>
        <row r="19">
          <cell r="G19">
            <v>2284.9299999999998</v>
          </cell>
        </row>
        <row r="20">
          <cell r="G20">
            <v>165113.72</v>
          </cell>
        </row>
        <row r="21">
          <cell r="G21">
            <v>41149.57</v>
          </cell>
        </row>
        <row r="22">
          <cell r="G22">
            <v>226891.68799999999</v>
          </cell>
        </row>
        <row r="23">
          <cell r="G23">
            <v>379.2</v>
          </cell>
        </row>
        <row r="24">
          <cell r="G24">
            <v>8867.2199999999993</v>
          </cell>
        </row>
        <row r="25">
          <cell r="G25">
            <v>0.64</v>
          </cell>
        </row>
        <row r="26">
          <cell r="G26">
            <v>2589.0500000000002</v>
          </cell>
        </row>
        <row r="27">
          <cell r="G27">
            <v>441.67</v>
          </cell>
        </row>
        <row r="28">
          <cell r="G28">
            <v>1172206.17</v>
          </cell>
        </row>
        <row r="29">
          <cell r="G29">
            <v>155837.1</v>
          </cell>
        </row>
        <row r="30">
          <cell r="G30">
            <v>22396.292000000001</v>
          </cell>
        </row>
        <row r="31">
          <cell r="G31">
            <v>318000</v>
          </cell>
        </row>
        <row r="32">
          <cell r="G32">
            <v>65003</v>
          </cell>
        </row>
        <row r="33">
          <cell r="G33">
            <v>2906.7000000000003</v>
          </cell>
        </row>
        <row r="34">
          <cell r="G34">
            <v>4781248.22</v>
          </cell>
        </row>
        <row r="35">
          <cell r="G35">
            <v>1270.1500000000001</v>
          </cell>
        </row>
        <row r="36">
          <cell r="G36">
            <v>1287.21</v>
          </cell>
        </row>
        <row r="37">
          <cell r="G37">
            <v>1317.77</v>
          </cell>
        </row>
        <row r="38">
          <cell r="G38">
            <v>3567.52</v>
          </cell>
        </row>
        <row r="39">
          <cell r="G39">
            <v>1194054.5900000001</v>
          </cell>
        </row>
        <row r="40">
          <cell r="G40">
            <v>418646.69</v>
          </cell>
        </row>
        <row r="41">
          <cell r="G41">
            <v>503097.08</v>
          </cell>
        </row>
        <row r="42">
          <cell r="G42">
            <v>575247.27</v>
          </cell>
        </row>
        <row r="43">
          <cell r="G43">
            <v>114585.62</v>
          </cell>
        </row>
        <row r="44">
          <cell r="G44">
            <v>1611</v>
          </cell>
        </row>
        <row r="45">
          <cell r="G45">
            <v>20823.68</v>
          </cell>
        </row>
        <row r="46">
          <cell r="G46">
            <v>378994.17</v>
          </cell>
        </row>
        <row r="47">
          <cell r="G47">
            <v>192192.43</v>
          </cell>
        </row>
        <row r="48">
          <cell r="G48">
            <v>232930.09</v>
          </cell>
        </row>
        <row r="49">
          <cell r="G49">
            <v>22970.21</v>
          </cell>
        </row>
        <row r="50">
          <cell r="G50">
            <v>20000</v>
          </cell>
        </row>
        <row r="51">
          <cell r="G51">
            <v>9254.4600000000009</v>
          </cell>
        </row>
        <row r="52">
          <cell r="G52">
            <v>1048.22</v>
          </cell>
        </row>
        <row r="53">
          <cell r="G53">
            <v>54400.81</v>
          </cell>
        </row>
        <row r="54">
          <cell r="G54">
            <v>493106.51</v>
          </cell>
        </row>
        <row r="55">
          <cell r="G55">
            <v>753</v>
          </cell>
        </row>
        <row r="56">
          <cell r="G56">
            <v>876432.93</v>
          </cell>
        </row>
        <row r="57">
          <cell r="G57">
            <v>64596.770000000004</v>
          </cell>
        </row>
        <row r="58">
          <cell r="G58">
            <v>193.48000000000002</v>
          </cell>
        </row>
        <row r="59">
          <cell r="G59">
            <v>650</v>
          </cell>
        </row>
        <row r="60">
          <cell r="G60">
            <v>1353.83</v>
          </cell>
        </row>
        <row r="61">
          <cell r="G61">
            <v>165664.81</v>
          </cell>
        </row>
        <row r="62">
          <cell r="G62">
            <v>31.54</v>
          </cell>
        </row>
        <row r="63">
          <cell r="G63">
            <v>807667.56</v>
          </cell>
        </row>
        <row r="64">
          <cell r="G64">
            <v>818.58</v>
          </cell>
        </row>
        <row r="65">
          <cell r="G65">
            <v>6999.75</v>
          </cell>
        </row>
        <row r="66">
          <cell r="G66">
            <v>433603.05</v>
          </cell>
        </row>
        <row r="67">
          <cell r="G67">
            <v>38379.340000000004</v>
          </cell>
        </row>
        <row r="68">
          <cell r="G68">
            <v>873.1</v>
          </cell>
        </row>
        <row r="69">
          <cell r="G69">
            <v>53206.6</v>
          </cell>
        </row>
        <row r="70">
          <cell r="G70">
            <v>9617.6</v>
          </cell>
        </row>
        <row r="71">
          <cell r="G71">
            <v>2001.3600000000001</v>
          </cell>
        </row>
        <row r="72">
          <cell r="G72">
            <v>849420.75</v>
          </cell>
        </row>
        <row r="73">
          <cell r="G73">
            <v>338090.02</v>
          </cell>
        </row>
        <row r="74">
          <cell r="G74">
            <v>91465.39</v>
          </cell>
        </row>
        <row r="75">
          <cell r="G75">
            <v>151597.76000000001</v>
          </cell>
        </row>
        <row r="76">
          <cell r="G76">
            <v>21130.920000000002</v>
          </cell>
        </row>
        <row r="77">
          <cell r="G77">
            <v>79255.790000000008</v>
          </cell>
        </row>
        <row r="78">
          <cell r="G78">
            <v>511400.88</v>
          </cell>
        </row>
        <row r="79">
          <cell r="G79">
            <v>375916.88</v>
          </cell>
        </row>
        <row r="80">
          <cell r="G80">
            <v>50000</v>
          </cell>
        </row>
        <row r="81">
          <cell r="G81">
            <v>27531.62</v>
          </cell>
        </row>
        <row r="82">
          <cell r="G82">
            <v>5</v>
          </cell>
        </row>
        <row r="83">
          <cell r="G83">
            <v>19492.560000000001</v>
          </cell>
        </row>
        <row r="84">
          <cell r="G84">
            <v>104025.99</v>
          </cell>
        </row>
        <row r="85">
          <cell r="G85">
            <v>506592.86</v>
          </cell>
        </row>
        <row r="86">
          <cell r="G86">
            <v>47648.66</v>
          </cell>
        </row>
        <row r="87">
          <cell r="G87">
            <v>31613.64</v>
          </cell>
        </row>
        <row r="88">
          <cell r="G88">
            <v>22450</v>
          </cell>
        </row>
        <row r="89">
          <cell r="G89">
            <v>11884</v>
          </cell>
        </row>
        <row r="90">
          <cell r="G90">
            <v>87990.51</v>
          </cell>
        </row>
        <row r="91">
          <cell r="G91">
            <v>223483.37</v>
          </cell>
        </row>
        <row r="92">
          <cell r="G92">
            <v>201.38</v>
          </cell>
        </row>
        <row r="93">
          <cell r="G93">
            <v>1153750.79</v>
          </cell>
        </row>
        <row r="94">
          <cell r="G94">
            <v>89922.39</v>
          </cell>
        </row>
        <row r="95">
          <cell r="G95">
            <v>13263.25</v>
          </cell>
        </row>
        <row r="96">
          <cell r="G96">
            <v>1077.8399999999999</v>
          </cell>
        </row>
        <row r="97">
          <cell r="G97">
            <v>688000</v>
          </cell>
        </row>
        <row r="98">
          <cell r="G98">
            <v>201449</v>
          </cell>
        </row>
        <row r="99">
          <cell r="G99">
            <v>173683.45</v>
          </cell>
        </row>
        <row r="100">
          <cell r="G100">
            <v>91724.290000000008</v>
          </cell>
        </row>
        <row r="101">
          <cell r="G101">
            <v>124071.21</v>
          </cell>
        </row>
        <row r="102">
          <cell r="G102">
            <v>21793.87</v>
          </cell>
        </row>
        <row r="103">
          <cell r="G103">
            <v>21367.71</v>
          </cell>
        </row>
        <row r="104">
          <cell r="G104">
            <v>31812.77</v>
          </cell>
        </row>
        <row r="105">
          <cell r="G105">
            <v>73672.63</v>
          </cell>
        </row>
        <row r="106">
          <cell r="G106">
            <v>46567.18</v>
          </cell>
        </row>
        <row r="107">
          <cell r="G107">
            <v>16030.85</v>
          </cell>
        </row>
        <row r="108">
          <cell r="G108">
            <v>14031.7</v>
          </cell>
        </row>
        <row r="109">
          <cell r="G109">
            <v>375908.56</v>
          </cell>
        </row>
        <row r="110">
          <cell r="G110">
            <v>8470.58</v>
          </cell>
        </row>
        <row r="111">
          <cell r="G111">
            <v>2912.28</v>
          </cell>
        </row>
        <row r="112">
          <cell r="G112">
            <v>16112.53</v>
          </cell>
        </row>
        <row r="113">
          <cell r="G113">
            <v>73.430000000000007</v>
          </cell>
        </row>
        <row r="114">
          <cell r="G114">
            <v>1815845.96</v>
          </cell>
        </row>
        <row r="115">
          <cell r="G115">
            <v>355507.61</v>
          </cell>
        </row>
        <row r="116">
          <cell r="G116">
            <v>138198.171</v>
          </cell>
        </row>
        <row r="117">
          <cell r="G117">
            <v>261081.73</v>
          </cell>
        </row>
        <row r="118">
          <cell r="G118">
            <v>178400</v>
          </cell>
        </row>
        <row r="119">
          <cell r="G119">
            <v>135288.49400000001</v>
          </cell>
        </row>
        <row r="120">
          <cell r="G120">
            <v>2363672</v>
          </cell>
        </row>
        <row r="121">
          <cell r="G121">
            <v>2400</v>
          </cell>
        </row>
        <row r="122">
          <cell r="G122">
            <v>78729.83</v>
          </cell>
        </row>
        <row r="123">
          <cell r="G123">
            <v>37998.99</v>
          </cell>
        </row>
        <row r="124">
          <cell r="G124">
            <v>37907.22</v>
          </cell>
        </row>
        <row r="125">
          <cell r="G125">
            <v>143.5</v>
          </cell>
        </row>
        <row r="126">
          <cell r="G126">
            <v>203733.25</v>
          </cell>
        </row>
        <row r="127">
          <cell r="G127">
            <v>4233.08</v>
          </cell>
        </row>
        <row r="128">
          <cell r="G128">
            <v>1000</v>
          </cell>
        </row>
        <row r="129">
          <cell r="G129">
            <v>8606.57</v>
          </cell>
        </row>
        <row r="130">
          <cell r="G130">
            <v>63.46</v>
          </cell>
        </row>
        <row r="131">
          <cell r="G131">
            <v>1149423.99</v>
          </cell>
        </row>
        <row r="132">
          <cell r="G132">
            <v>92392.8</v>
          </cell>
        </row>
        <row r="133">
          <cell r="G133">
            <v>44839.090000000004</v>
          </cell>
        </row>
        <row r="134">
          <cell r="G134">
            <v>98.79</v>
          </cell>
        </row>
        <row r="135">
          <cell r="G135">
            <v>18988.13</v>
          </cell>
        </row>
        <row r="136">
          <cell r="G136">
            <v>1192.57</v>
          </cell>
        </row>
        <row r="137">
          <cell r="G137">
            <v>31238.03</v>
          </cell>
        </row>
        <row r="138">
          <cell r="G138">
            <v>1000</v>
          </cell>
        </row>
        <row r="139">
          <cell r="G139">
            <v>53376.090000000004</v>
          </cell>
        </row>
        <row r="140">
          <cell r="G140">
            <v>58058.61</v>
          </cell>
        </row>
        <row r="141">
          <cell r="G141">
            <v>2203.1530000000002</v>
          </cell>
        </row>
        <row r="142">
          <cell r="G142">
            <v>56914.559999999998</v>
          </cell>
        </row>
        <row r="143">
          <cell r="G143">
            <v>1334.08</v>
          </cell>
        </row>
        <row r="144">
          <cell r="G144">
            <v>78468.77</v>
          </cell>
        </row>
        <row r="145">
          <cell r="G145">
            <v>5494</v>
          </cell>
        </row>
        <row r="146">
          <cell r="G146">
            <v>103616.84</v>
          </cell>
        </row>
        <row r="147">
          <cell r="G147">
            <v>18471.59</v>
          </cell>
        </row>
        <row r="148">
          <cell r="G148">
            <v>73506.13</v>
          </cell>
        </row>
        <row r="149">
          <cell r="G149">
            <v>317258.47000000003</v>
          </cell>
        </row>
        <row r="150">
          <cell r="G150">
            <v>495000.49</v>
          </cell>
        </row>
        <row r="151">
          <cell r="G151">
            <v>100236.69</v>
          </cell>
        </row>
        <row r="152">
          <cell r="G152">
            <v>2001.21</v>
          </cell>
        </row>
        <row r="153">
          <cell r="G153">
            <v>5.55</v>
          </cell>
        </row>
        <row r="154">
          <cell r="G154">
            <v>133360.51</v>
          </cell>
        </row>
        <row r="155">
          <cell r="G155">
            <v>25190.09</v>
          </cell>
        </row>
        <row r="156">
          <cell r="G156">
            <v>147278.44</v>
          </cell>
        </row>
        <row r="157">
          <cell r="G157">
            <v>100013.68000000001</v>
          </cell>
        </row>
        <row r="158">
          <cell r="G158">
            <v>91566.37</v>
          </cell>
        </row>
        <row r="159">
          <cell r="G159">
            <v>674</v>
          </cell>
        </row>
        <row r="160">
          <cell r="G160">
            <v>198626.22</v>
          </cell>
        </row>
        <row r="161">
          <cell r="G161">
            <v>515691.58</v>
          </cell>
        </row>
        <row r="162">
          <cell r="G162">
            <v>155428.09</v>
          </cell>
        </row>
        <row r="163">
          <cell r="G163">
            <v>439217.755</v>
          </cell>
        </row>
        <row r="164">
          <cell r="G164">
            <v>1567914.48</v>
          </cell>
        </row>
        <row r="165">
          <cell r="G165">
            <v>4473.2</v>
          </cell>
        </row>
        <row r="166">
          <cell r="G166">
            <v>4092.4300000000003</v>
          </cell>
        </row>
        <row r="167">
          <cell r="G167">
            <v>656</v>
          </cell>
        </row>
        <row r="168">
          <cell r="G168">
            <v>2816203.79</v>
          </cell>
        </row>
        <row r="169">
          <cell r="G169">
            <v>14657.52</v>
          </cell>
        </row>
        <row r="170">
          <cell r="G170">
            <v>13590.87</v>
          </cell>
        </row>
        <row r="171">
          <cell r="G171">
            <v>20110.63</v>
          </cell>
        </row>
        <row r="172">
          <cell r="G172">
            <v>41.14</v>
          </cell>
        </row>
        <row r="173">
          <cell r="G173">
            <v>596443.49</v>
          </cell>
        </row>
        <row r="174">
          <cell r="G174">
            <v>11194.300000000001</v>
          </cell>
        </row>
        <row r="175">
          <cell r="G175">
            <v>76388.703999999998</v>
          </cell>
        </row>
        <row r="176">
          <cell r="G176">
            <v>107000</v>
          </cell>
        </row>
        <row r="177">
          <cell r="G177">
            <v>36000</v>
          </cell>
        </row>
        <row r="178">
          <cell r="G178">
            <v>31493.62</v>
          </cell>
        </row>
        <row r="179">
          <cell r="G179">
            <v>14212.45</v>
          </cell>
        </row>
        <row r="180">
          <cell r="G180">
            <v>292707.53999999998</v>
          </cell>
        </row>
        <row r="181">
          <cell r="G181">
            <v>65710.880000000005</v>
          </cell>
        </row>
        <row r="182">
          <cell r="G182">
            <v>104203.69</v>
          </cell>
        </row>
        <row r="183">
          <cell r="G183">
            <v>172.5</v>
          </cell>
        </row>
        <row r="184">
          <cell r="G184">
            <v>80.460000000000008</v>
          </cell>
        </row>
        <row r="185">
          <cell r="G185">
            <v>361</v>
          </cell>
        </row>
        <row r="186">
          <cell r="G186">
            <v>13607.89</v>
          </cell>
        </row>
        <row r="187">
          <cell r="G187">
            <v>15358.02</v>
          </cell>
        </row>
        <row r="188">
          <cell r="G188">
            <v>93927.95</v>
          </cell>
        </row>
        <row r="189">
          <cell r="G189">
            <v>7658.2</v>
          </cell>
        </row>
        <row r="190">
          <cell r="G190">
            <v>134858.81</v>
          </cell>
        </row>
        <row r="191">
          <cell r="G191">
            <v>2052.21</v>
          </cell>
        </row>
        <row r="192">
          <cell r="G192">
            <v>20410.87</v>
          </cell>
        </row>
        <row r="193">
          <cell r="G193">
            <v>12330.52</v>
          </cell>
        </row>
        <row r="194">
          <cell r="G194">
            <v>20414.71</v>
          </cell>
        </row>
        <row r="195">
          <cell r="G195">
            <v>21375</v>
          </cell>
        </row>
        <row r="196">
          <cell r="G196">
            <v>26300</v>
          </cell>
        </row>
        <row r="197">
          <cell r="G197">
            <v>3000</v>
          </cell>
        </row>
        <row r="198">
          <cell r="G198">
            <v>10346.620000000001</v>
          </cell>
        </row>
        <row r="199">
          <cell r="G199">
            <v>187073.35</v>
          </cell>
        </row>
        <row r="200">
          <cell r="G200">
            <v>60448.61</v>
          </cell>
        </row>
        <row r="201">
          <cell r="G201">
            <v>10284.85</v>
          </cell>
        </row>
        <row r="202">
          <cell r="G202">
            <v>562.22</v>
          </cell>
        </row>
        <row r="203">
          <cell r="G203">
            <v>1260.25</v>
          </cell>
        </row>
        <row r="204">
          <cell r="G204">
            <v>16772.580000000002</v>
          </cell>
        </row>
        <row r="205">
          <cell r="G205">
            <v>265675.90000000002</v>
          </cell>
        </row>
        <row r="206">
          <cell r="G206">
            <v>103809.94</v>
          </cell>
        </row>
        <row r="207">
          <cell r="G207">
            <v>160170.39000000001</v>
          </cell>
        </row>
        <row r="208">
          <cell r="G208">
            <v>3650.01</v>
          </cell>
        </row>
        <row r="209">
          <cell r="G209">
            <v>15114.87</v>
          </cell>
        </row>
        <row r="210">
          <cell r="G210">
            <v>5000</v>
          </cell>
        </row>
        <row r="211">
          <cell r="G211">
            <v>16.399999999999999</v>
          </cell>
        </row>
        <row r="212">
          <cell r="G212">
            <v>14860.76</v>
          </cell>
        </row>
        <row r="213">
          <cell r="G213">
            <v>1863.91</v>
          </cell>
        </row>
        <row r="214">
          <cell r="G214">
            <v>471848.09</v>
          </cell>
        </row>
        <row r="215">
          <cell r="G215">
            <v>487815.82</v>
          </cell>
        </row>
        <row r="216">
          <cell r="G216">
            <v>78630.94</v>
          </cell>
        </row>
        <row r="217">
          <cell r="G217">
            <v>65757.399999999994</v>
          </cell>
        </row>
        <row r="218">
          <cell r="G218">
            <v>4407.54</v>
          </cell>
        </row>
        <row r="219">
          <cell r="G219">
            <v>1249.51</v>
          </cell>
        </row>
        <row r="220">
          <cell r="G220">
            <v>29190.62</v>
          </cell>
        </row>
        <row r="221">
          <cell r="G221">
            <v>13864.94</v>
          </cell>
        </row>
        <row r="222">
          <cell r="G222">
            <v>2527.0700000000002</v>
          </cell>
        </row>
        <row r="223">
          <cell r="G223">
            <v>60816.05</v>
          </cell>
        </row>
        <row r="224">
          <cell r="G224">
            <v>60000</v>
          </cell>
        </row>
        <row r="225">
          <cell r="G225">
            <v>11068.79</v>
          </cell>
        </row>
        <row r="226">
          <cell r="G226">
            <v>2052.3000000000002</v>
          </cell>
        </row>
        <row r="227">
          <cell r="G227">
            <v>280165.89</v>
          </cell>
        </row>
        <row r="228">
          <cell r="G228">
            <v>72932.23</v>
          </cell>
        </row>
        <row r="229">
          <cell r="G229">
            <v>136898.61000000002</v>
          </cell>
        </row>
        <row r="230">
          <cell r="G230">
            <v>17510</v>
          </cell>
        </row>
        <row r="231">
          <cell r="G231">
            <v>206808.86000000002</v>
          </cell>
        </row>
        <row r="232">
          <cell r="G232">
            <v>9487.7800000000007</v>
          </cell>
        </row>
        <row r="233">
          <cell r="G233">
            <v>32800.49</v>
          </cell>
        </row>
        <row r="234">
          <cell r="G234">
            <v>666959.02</v>
          </cell>
        </row>
        <row r="235">
          <cell r="G235">
            <v>182425.14</v>
          </cell>
        </row>
        <row r="236">
          <cell r="G236">
            <v>98162.33</v>
          </cell>
        </row>
        <row r="237">
          <cell r="G237">
            <v>6476.8</v>
          </cell>
        </row>
        <row r="238">
          <cell r="G238">
            <v>60950.89</v>
          </cell>
        </row>
        <row r="239">
          <cell r="G239">
            <v>32000</v>
          </cell>
        </row>
        <row r="240">
          <cell r="G240">
            <v>90580.5</v>
          </cell>
        </row>
        <row r="241">
          <cell r="G241">
            <v>118850</v>
          </cell>
        </row>
        <row r="242">
          <cell r="G242">
            <v>31220</v>
          </cell>
        </row>
        <row r="243">
          <cell r="G243">
            <v>273703.06</v>
          </cell>
        </row>
        <row r="244">
          <cell r="G244">
            <v>704748.66</v>
          </cell>
        </row>
        <row r="245">
          <cell r="G245">
            <v>2030.2</v>
          </cell>
        </row>
        <row r="246">
          <cell r="G246">
            <v>2000000</v>
          </cell>
        </row>
        <row r="247">
          <cell r="G247">
            <v>9644.0500000000011</v>
          </cell>
        </row>
        <row r="248">
          <cell r="G248">
            <v>15216.7</v>
          </cell>
        </row>
        <row r="249">
          <cell r="G249">
            <v>376344.75</v>
          </cell>
        </row>
        <row r="250">
          <cell r="G250">
            <v>10685.98</v>
          </cell>
        </row>
        <row r="251">
          <cell r="G251">
            <v>28204.11</v>
          </cell>
        </row>
        <row r="252">
          <cell r="G252">
            <v>972.62</v>
          </cell>
        </row>
        <row r="253">
          <cell r="G253">
            <v>202638.58000000002</v>
          </cell>
        </row>
        <row r="254">
          <cell r="G254">
            <v>53975.83</v>
          </cell>
        </row>
        <row r="255">
          <cell r="G255">
            <v>15294.6</v>
          </cell>
        </row>
        <row r="256">
          <cell r="G256">
            <v>121004.32</v>
          </cell>
        </row>
        <row r="257">
          <cell r="G257">
            <v>12151.92</v>
          </cell>
        </row>
        <row r="258">
          <cell r="G258">
            <v>4615</v>
          </cell>
        </row>
        <row r="259">
          <cell r="G259">
            <v>771.97</v>
          </cell>
        </row>
        <row r="260">
          <cell r="G260">
            <v>25467.16</v>
          </cell>
        </row>
        <row r="261">
          <cell r="G261">
            <v>6817.01</v>
          </cell>
        </row>
        <row r="262">
          <cell r="G262">
            <v>7982.3969999999999</v>
          </cell>
        </row>
        <row r="263">
          <cell r="G263">
            <v>274813.31</v>
          </cell>
        </row>
        <row r="264">
          <cell r="G264">
            <v>50457.69</v>
          </cell>
        </row>
        <row r="265">
          <cell r="G265">
            <v>327031.45</v>
          </cell>
        </row>
        <row r="266">
          <cell r="G266">
            <v>50000</v>
          </cell>
        </row>
        <row r="267">
          <cell r="G267">
            <v>807000.82000000007</v>
          </cell>
        </row>
        <row r="268">
          <cell r="G268">
            <v>27120.23</v>
          </cell>
        </row>
        <row r="269">
          <cell r="G269">
            <v>291263.66000000003</v>
          </cell>
        </row>
        <row r="270">
          <cell r="G270">
            <v>31047.34</v>
          </cell>
        </row>
        <row r="271">
          <cell r="G271">
            <v>23117.02</v>
          </cell>
        </row>
        <row r="272">
          <cell r="G272">
            <v>129647.82</v>
          </cell>
        </row>
        <row r="273">
          <cell r="G273">
            <v>5307.13</v>
          </cell>
        </row>
        <row r="274">
          <cell r="G274">
            <v>2052.88</v>
          </cell>
        </row>
        <row r="275">
          <cell r="G275">
            <v>457.06</v>
          </cell>
        </row>
        <row r="276">
          <cell r="G276">
            <v>36421.32</v>
          </cell>
        </row>
        <row r="277">
          <cell r="G277">
            <v>85455.74</v>
          </cell>
        </row>
        <row r="278">
          <cell r="G278">
            <v>2221.3000000000002</v>
          </cell>
        </row>
        <row r="279">
          <cell r="G279">
            <v>1548.32</v>
          </cell>
        </row>
        <row r="280">
          <cell r="G280">
            <v>35098.99</v>
          </cell>
        </row>
        <row r="281">
          <cell r="G281">
            <v>3179.21</v>
          </cell>
        </row>
        <row r="282">
          <cell r="G282">
            <v>940628.37</v>
          </cell>
        </row>
        <row r="283">
          <cell r="G283">
            <v>11048.59</v>
          </cell>
        </row>
        <row r="284">
          <cell r="G284">
            <v>7593.7350000000006</v>
          </cell>
        </row>
        <row r="285">
          <cell r="G285">
            <v>91657.97</v>
          </cell>
        </row>
        <row r="286">
          <cell r="G286">
            <v>100080.46</v>
          </cell>
        </row>
        <row r="287">
          <cell r="G287">
            <v>7384.4000000000005</v>
          </cell>
        </row>
        <row r="288">
          <cell r="G288">
            <v>1007.85</v>
          </cell>
        </row>
        <row r="289">
          <cell r="G289">
            <v>886.81000000000006</v>
          </cell>
        </row>
        <row r="290">
          <cell r="G290">
            <v>34755.07</v>
          </cell>
        </row>
        <row r="291">
          <cell r="G291">
            <v>452151.28</v>
          </cell>
        </row>
        <row r="292">
          <cell r="G292">
            <v>246522.76</v>
          </cell>
        </row>
        <row r="293">
          <cell r="G293">
            <v>119338.52</v>
          </cell>
        </row>
        <row r="294">
          <cell r="G294">
            <v>67519.960000000006</v>
          </cell>
        </row>
        <row r="295">
          <cell r="G295">
            <v>1309.2</v>
          </cell>
        </row>
        <row r="296">
          <cell r="G296">
            <v>1405403.44</v>
          </cell>
        </row>
        <row r="297">
          <cell r="G297">
            <v>25824.98</v>
          </cell>
        </row>
        <row r="298">
          <cell r="G298">
            <v>5212.84</v>
          </cell>
        </row>
        <row r="299">
          <cell r="G299">
            <v>8526.84</v>
          </cell>
        </row>
        <row r="300">
          <cell r="G300">
            <v>530164.80000000005</v>
          </cell>
        </row>
        <row r="301">
          <cell r="G301">
            <v>88609.84</v>
          </cell>
        </row>
        <row r="302">
          <cell r="G302">
            <v>99830.024000000005</v>
          </cell>
        </row>
        <row r="303">
          <cell r="G303">
            <v>981.95</v>
          </cell>
        </row>
        <row r="304">
          <cell r="G304">
            <v>3490958.77</v>
          </cell>
        </row>
        <row r="305">
          <cell r="G305">
            <v>6478.42</v>
          </cell>
        </row>
        <row r="306">
          <cell r="G306">
            <v>1022.32</v>
          </cell>
        </row>
        <row r="307">
          <cell r="G307">
            <v>119.72</v>
          </cell>
        </row>
        <row r="308">
          <cell r="G308">
            <v>4266.04</v>
          </cell>
        </row>
        <row r="309">
          <cell r="G309">
            <v>179664.31</v>
          </cell>
        </row>
        <row r="310">
          <cell r="G310">
            <v>99135.66</v>
          </cell>
        </row>
        <row r="311">
          <cell r="G311">
            <v>498417.91999999998</v>
          </cell>
        </row>
        <row r="312">
          <cell r="G312">
            <v>5501.58</v>
          </cell>
        </row>
        <row r="313">
          <cell r="G313">
            <v>48049.440000000002</v>
          </cell>
        </row>
        <row r="314">
          <cell r="G314">
            <v>50405.49</v>
          </cell>
        </row>
        <row r="315">
          <cell r="G315">
            <v>21600</v>
          </cell>
        </row>
        <row r="316">
          <cell r="G316">
            <v>2167.19</v>
          </cell>
        </row>
        <row r="317">
          <cell r="G317">
            <v>1039865.43</v>
          </cell>
        </row>
        <row r="318">
          <cell r="G318">
            <v>26818.52</v>
          </cell>
        </row>
        <row r="319">
          <cell r="G319">
            <v>22190</v>
          </cell>
        </row>
        <row r="320">
          <cell r="G320">
            <v>83434.680000000008</v>
          </cell>
        </row>
        <row r="321">
          <cell r="G321">
            <v>7384.49</v>
          </cell>
        </row>
        <row r="322">
          <cell r="G322">
            <v>401661.34</v>
          </cell>
        </row>
        <row r="323">
          <cell r="G323">
            <v>403792.91000000003</v>
          </cell>
        </row>
        <row r="324">
          <cell r="G324">
            <v>2637907.04</v>
          </cell>
        </row>
        <row r="325">
          <cell r="G325">
            <v>22229.11</v>
          </cell>
        </row>
        <row r="326">
          <cell r="G326">
            <v>35575.56</v>
          </cell>
        </row>
        <row r="327">
          <cell r="G327">
            <v>946165.68</v>
          </cell>
        </row>
        <row r="328">
          <cell r="G328">
            <v>2636.28</v>
          </cell>
        </row>
        <row r="329">
          <cell r="G329">
            <v>33700</v>
          </cell>
        </row>
        <row r="330">
          <cell r="G330">
            <v>235992.04</v>
          </cell>
        </row>
        <row r="331">
          <cell r="G331">
            <v>50</v>
          </cell>
        </row>
        <row r="332">
          <cell r="G332">
            <v>400.66</v>
          </cell>
        </row>
        <row r="333">
          <cell r="G333">
            <v>87490.430000000008</v>
          </cell>
        </row>
        <row r="334">
          <cell r="G334">
            <v>320888.64</v>
          </cell>
        </row>
        <row r="335">
          <cell r="G335">
            <v>11231.51</v>
          </cell>
        </row>
        <row r="336">
          <cell r="G336">
            <v>1840</v>
          </cell>
        </row>
        <row r="337">
          <cell r="G337">
            <v>73297.66</v>
          </cell>
        </row>
        <row r="338">
          <cell r="G338">
            <v>15853.85</v>
          </cell>
        </row>
        <row r="339">
          <cell r="G339">
            <v>80783.41</v>
          </cell>
        </row>
        <row r="340">
          <cell r="G340">
            <v>29767.37</v>
          </cell>
        </row>
        <row r="341">
          <cell r="G341">
            <v>1285.8</v>
          </cell>
        </row>
        <row r="342">
          <cell r="G342">
            <v>80357.184999999998</v>
          </cell>
        </row>
        <row r="343">
          <cell r="G343">
            <v>13221.352000000001</v>
          </cell>
        </row>
        <row r="344">
          <cell r="G344">
            <v>745</v>
          </cell>
        </row>
        <row r="345">
          <cell r="G345">
            <v>1092.1100000000001</v>
          </cell>
        </row>
        <row r="346">
          <cell r="G346">
            <v>66586.59</v>
          </cell>
        </row>
        <row r="347">
          <cell r="G347">
            <v>12862.26</v>
          </cell>
        </row>
        <row r="348">
          <cell r="G348">
            <v>227536</v>
          </cell>
        </row>
        <row r="349">
          <cell r="G349">
            <v>2000</v>
          </cell>
        </row>
        <row r="350">
          <cell r="G350">
            <v>1186.08</v>
          </cell>
        </row>
        <row r="351">
          <cell r="G351">
            <v>1957.45</v>
          </cell>
        </row>
        <row r="352">
          <cell r="G352">
            <v>128871.53</v>
          </cell>
        </row>
        <row r="353">
          <cell r="G353">
            <v>151261.79</v>
          </cell>
        </row>
        <row r="354">
          <cell r="G354">
            <v>137349.67000000001</v>
          </cell>
        </row>
        <row r="355">
          <cell r="G355">
            <v>20414.745999999999</v>
          </cell>
        </row>
        <row r="356">
          <cell r="G356">
            <v>10623.48</v>
          </cell>
        </row>
        <row r="357">
          <cell r="G357">
            <v>6.75</v>
          </cell>
        </row>
        <row r="358">
          <cell r="G358">
            <v>13854.37</v>
          </cell>
        </row>
        <row r="359">
          <cell r="G359">
            <v>38029.200000000004</v>
          </cell>
        </row>
        <row r="360">
          <cell r="G360">
            <v>168651.91</v>
          </cell>
        </row>
        <row r="361">
          <cell r="G361">
            <v>40237.78</v>
          </cell>
        </row>
        <row r="362">
          <cell r="G362">
            <v>48962.840000000004</v>
          </cell>
        </row>
        <row r="363">
          <cell r="G363">
            <v>446435.7</v>
          </cell>
        </row>
        <row r="364">
          <cell r="G364">
            <v>189031.2</v>
          </cell>
        </row>
        <row r="365">
          <cell r="G365">
            <v>51993.165000000001</v>
          </cell>
        </row>
        <row r="366">
          <cell r="G366">
            <v>6357.56</v>
          </cell>
        </row>
        <row r="367">
          <cell r="G367">
            <v>97.94</v>
          </cell>
        </row>
        <row r="368">
          <cell r="G368">
            <v>417584.94</v>
          </cell>
        </row>
        <row r="369">
          <cell r="G369">
            <v>104327.34</v>
          </cell>
        </row>
        <row r="370">
          <cell r="G370">
            <v>87078.907999999996</v>
          </cell>
        </row>
        <row r="371">
          <cell r="G371">
            <v>167.19</v>
          </cell>
        </row>
        <row r="372">
          <cell r="G372">
            <v>54416.93</v>
          </cell>
        </row>
        <row r="373">
          <cell r="G373">
            <v>5630.27</v>
          </cell>
        </row>
        <row r="374">
          <cell r="G374">
            <v>1422502.19</v>
          </cell>
        </row>
        <row r="375">
          <cell r="G375">
            <v>62326.03</v>
          </cell>
        </row>
        <row r="376">
          <cell r="G376">
            <v>36455.360000000001</v>
          </cell>
        </row>
        <row r="377">
          <cell r="G377">
            <v>5028.12</v>
          </cell>
        </row>
        <row r="378">
          <cell r="G378">
            <v>869454.4</v>
          </cell>
        </row>
        <row r="379">
          <cell r="G379">
            <v>20819.11</v>
          </cell>
        </row>
        <row r="380">
          <cell r="G380">
            <v>1000</v>
          </cell>
        </row>
        <row r="381">
          <cell r="G381">
            <v>64295.060000000005</v>
          </cell>
        </row>
        <row r="382">
          <cell r="G382">
            <v>13082.53</v>
          </cell>
        </row>
        <row r="383">
          <cell r="G383">
            <v>40011.72</v>
          </cell>
        </row>
        <row r="384">
          <cell r="G384">
            <v>5013</v>
          </cell>
        </row>
        <row r="385">
          <cell r="G385">
            <v>8025.62</v>
          </cell>
        </row>
        <row r="386">
          <cell r="G386">
            <v>1005.36</v>
          </cell>
        </row>
        <row r="387">
          <cell r="G387">
            <v>3517</v>
          </cell>
        </row>
        <row r="388">
          <cell r="G388">
            <v>356123.12</v>
          </cell>
        </row>
        <row r="389">
          <cell r="G389">
            <v>27768.57</v>
          </cell>
        </row>
        <row r="390">
          <cell r="G390">
            <v>79302.19</v>
          </cell>
        </row>
        <row r="391">
          <cell r="G391">
            <v>1212.96</v>
          </cell>
        </row>
        <row r="392">
          <cell r="G392">
            <v>283673.99</v>
          </cell>
        </row>
        <row r="393">
          <cell r="G393">
            <v>9028.5400000000009</v>
          </cell>
        </row>
        <row r="394">
          <cell r="G394">
            <v>44.52</v>
          </cell>
        </row>
        <row r="395">
          <cell r="G395">
            <v>12753.349</v>
          </cell>
        </row>
        <row r="396">
          <cell r="G396">
            <v>2185.48</v>
          </cell>
        </row>
        <row r="397">
          <cell r="G397">
            <v>1459.48</v>
          </cell>
        </row>
        <row r="398">
          <cell r="G398">
            <v>2026.49</v>
          </cell>
        </row>
        <row r="399">
          <cell r="G399">
            <v>144197.14000000001</v>
          </cell>
        </row>
        <row r="400">
          <cell r="G400">
            <v>6981.49</v>
          </cell>
        </row>
        <row r="401">
          <cell r="G401">
            <v>48130.86</v>
          </cell>
        </row>
        <row r="402">
          <cell r="G402">
            <v>1764.46</v>
          </cell>
        </row>
        <row r="403">
          <cell r="G403">
            <v>117076.11</v>
          </cell>
        </row>
        <row r="404">
          <cell r="G404">
            <v>38079.89</v>
          </cell>
        </row>
        <row r="405">
          <cell r="G405">
            <v>3379.54</v>
          </cell>
        </row>
        <row r="406">
          <cell r="G406">
            <v>47020.92</v>
          </cell>
        </row>
        <row r="407">
          <cell r="G407">
            <v>666448.06000000006</v>
          </cell>
        </row>
        <row r="408">
          <cell r="G408">
            <v>172160.86000000002</v>
          </cell>
        </row>
        <row r="409">
          <cell r="G409">
            <v>50692.450000000004</v>
          </cell>
        </row>
        <row r="410">
          <cell r="G410">
            <v>295643.46000000002</v>
          </cell>
        </row>
        <row r="411">
          <cell r="G411">
            <v>23957.89</v>
          </cell>
        </row>
        <row r="412">
          <cell r="G412">
            <v>66828.73</v>
          </cell>
        </row>
        <row r="413">
          <cell r="G413">
            <v>202705.11000000002</v>
          </cell>
        </row>
        <row r="414">
          <cell r="G414">
            <v>82460</v>
          </cell>
        </row>
        <row r="415">
          <cell r="G415">
            <v>269477.52</v>
          </cell>
        </row>
        <row r="416">
          <cell r="G416">
            <v>271337.09000000003</v>
          </cell>
        </row>
        <row r="417">
          <cell r="G417">
            <v>47905.91</v>
          </cell>
        </row>
        <row r="418">
          <cell r="G418">
            <v>98108.58</v>
          </cell>
        </row>
        <row r="419">
          <cell r="G419">
            <v>15845.67</v>
          </cell>
        </row>
        <row r="420">
          <cell r="G420">
            <v>274630.45</v>
          </cell>
        </row>
        <row r="421">
          <cell r="G421">
            <v>864358.3</v>
          </cell>
        </row>
        <row r="422">
          <cell r="G422">
            <v>703858.26</v>
          </cell>
        </row>
        <row r="423">
          <cell r="G423">
            <v>46647.450000000004</v>
          </cell>
        </row>
        <row r="424">
          <cell r="G424">
            <v>800.27</v>
          </cell>
        </row>
        <row r="425">
          <cell r="G425">
            <v>200000</v>
          </cell>
        </row>
        <row r="426">
          <cell r="G426">
            <v>788.18000000000006</v>
          </cell>
        </row>
        <row r="427">
          <cell r="G427">
            <v>1115.884</v>
          </cell>
        </row>
        <row r="428">
          <cell r="G428">
            <v>5124.1500000000005</v>
          </cell>
        </row>
        <row r="429">
          <cell r="G429">
            <v>9840</v>
          </cell>
        </row>
        <row r="430">
          <cell r="G430">
            <v>14200</v>
          </cell>
        </row>
        <row r="431">
          <cell r="G431">
            <v>16341.31</v>
          </cell>
        </row>
        <row r="432">
          <cell r="G432">
            <v>170542.05000000002</v>
          </cell>
        </row>
        <row r="433">
          <cell r="G433">
            <v>59604.19</v>
          </cell>
        </row>
        <row r="434">
          <cell r="G434">
            <v>254686.15</v>
          </cell>
        </row>
        <row r="435">
          <cell r="G435">
            <v>20172.21</v>
          </cell>
        </row>
        <row r="436">
          <cell r="G436">
            <v>2735065.49</v>
          </cell>
        </row>
        <row r="437">
          <cell r="G437">
            <v>4356197.68</v>
          </cell>
        </row>
        <row r="438">
          <cell r="G438">
            <v>3601.14</v>
          </cell>
        </row>
        <row r="439">
          <cell r="G439">
            <v>58902.51</v>
          </cell>
        </row>
        <row r="440">
          <cell r="G440">
            <v>462.12</v>
          </cell>
        </row>
        <row r="441">
          <cell r="G441">
            <v>673612.35</v>
          </cell>
        </row>
        <row r="442">
          <cell r="G442">
            <v>106998.42</v>
          </cell>
        </row>
        <row r="443">
          <cell r="G443">
            <v>53167.798999999999</v>
          </cell>
        </row>
        <row r="444">
          <cell r="G444">
            <v>4314.53</v>
          </cell>
        </row>
        <row r="445">
          <cell r="G445">
            <v>29169.57</v>
          </cell>
        </row>
        <row r="446">
          <cell r="G446">
            <v>204808.66</v>
          </cell>
        </row>
        <row r="447">
          <cell r="G447">
            <v>47612.520000000004</v>
          </cell>
        </row>
        <row r="448">
          <cell r="G448">
            <v>69556.3</v>
          </cell>
        </row>
        <row r="449">
          <cell r="G449">
            <v>118515.37</v>
          </cell>
        </row>
        <row r="450">
          <cell r="G450">
            <v>26352</v>
          </cell>
        </row>
        <row r="451">
          <cell r="G451">
            <v>4437.6900000000005</v>
          </cell>
        </row>
        <row r="452">
          <cell r="G452">
            <v>776734.78</v>
          </cell>
        </row>
        <row r="453">
          <cell r="G453">
            <v>108915.12</v>
          </cell>
        </row>
        <row r="454">
          <cell r="G454">
            <v>62848.3</v>
          </cell>
        </row>
        <row r="455">
          <cell r="G455">
            <v>119389.99</v>
          </cell>
        </row>
        <row r="456">
          <cell r="G456">
            <v>7255.02</v>
          </cell>
        </row>
        <row r="457">
          <cell r="G457">
            <v>195000</v>
          </cell>
        </row>
        <row r="458">
          <cell r="G458">
            <v>220000</v>
          </cell>
        </row>
        <row r="459">
          <cell r="G459">
            <v>376878.49</v>
          </cell>
        </row>
        <row r="460">
          <cell r="G460">
            <v>15000</v>
          </cell>
        </row>
        <row r="461">
          <cell r="G461">
            <v>194134.67</v>
          </cell>
        </row>
        <row r="462">
          <cell r="G462">
            <v>490077.01</v>
          </cell>
        </row>
        <row r="463">
          <cell r="G463">
            <v>32013.08</v>
          </cell>
        </row>
        <row r="464">
          <cell r="G464">
            <v>43060.83</v>
          </cell>
        </row>
        <row r="465">
          <cell r="G465">
            <v>0.151</v>
          </cell>
        </row>
        <row r="466">
          <cell r="G466">
            <v>2765.08</v>
          </cell>
        </row>
        <row r="467">
          <cell r="G467">
            <v>514.1</v>
          </cell>
        </row>
        <row r="468">
          <cell r="G468">
            <v>93450.16</v>
          </cell>
        </row>
        <row r="469">
          <cell r="G469">
            <v>3118.4900000000002</v>
          </cell>
        </row>
        <row r="470">
          <cell r="G470">
            <v>1871689.0899999999</v>
          </cell>
        </row>
        <row r="471">
          <cell r="G471">
            <v>151938.54</v>
          </cell>
        </row>
        <row r="472">
          <cell r="G472">
            <v>24076.68</v>
          </cell>
        </row>
        <row r="473">
          <cell r="G473">
            <v>35685.68</v>
          </cell>
        </row>
        <row r="474">
          <cell r="G474">
            <v>69069.64</v>
          </cell>
        </row>
        <row r="475">
          <cell r="G475">
            <v>848350</v>
          </cell>
        </row>
        <row r="476">
          <cell r="G476">
            <v>900000</v>
          </cell>
        </row>
        <row r="477">
          <cell r="G477">
            <v>1117103.7</v>
          </cell>
        </row>
        <row r="478">
          <cell r="G478">
            <v>2728.35</v>
          </cell>
        </row>
        <row r="479">
          <cell r="G479">
            <v>22462.15</v>
          </cell>
        </row>
        <row r="480">
          <cell r="G480">
            <v>219361.97</v>
          </cell>
        </row>
        <row r="481">
          <cell r="G481">
            <v>774.6</v>
          </cell>
        </row>
        <row r="482">
          <cell r="G482">
            <v>1423721.93</v>
          </cell>
        </row>
        <row r="483">
          <cell r="G483">
            <v>6082.43</v>
          </cell>
        </row>
        <row r="484">
          <cell r="G484">
            <v>20957.580000000002</v>
          </cell>
        </row>
        <row r="485">
          <cell r="G485">
            <v>6260</v>
          </cell>
        </row>
        <row r="486">
          <cell r="G486">
            <v>2202.39</v>
          </cell>
        </row>
        <row r="487">
          <cell r="G487">
            <v>17106.670000000002</v>
          </cell>
        </row>
        <row r="488">
          <cell r="G488">
            <v>23365.18</v>
          </cell>
        </row>
        <row r="489">
          <cell r="G489">
            <v>15113.99</v>
          </cell>
        </row>
        <row r="490">
          <cell r="G490">
            <v>50068.090000000004</v>
          </cell>
        </row>
        <row r="491">
          <cell r="G491">
            <v>72535.94</v>
          </cell>
        </row>
        <row r="492">
          <cell r="G492">
            <v>58227.64</v>
          </cell>
        </row>
        <row r="493">
          <cell r="G493">
            <v>51676.83</v>
          </cell>
        </row>
        <row r="494">
          <cell r="G494">
            <v>3662.57</v>
          </cell>
        </row>
        <row r="495">
          <cell r="G495">
            <v>68099.759999999995</v>
          </cell>
        </row>
        <row r="496">
          <cell r="G496">
            <v>31524.99</v>
          </cell>
        </row>
        <row r="497">
          <cell r="G497">
            <v>39854.89</v>
          </cell>
        </row>
        <row r="498">
          <cell r="G498">
            <v>81596.759999999995</v>
          </cell>
        </row>
        <row r="499">
          <cell r="G499">
            <v>2460</v>
          </cell>
        </row>
        <row r="500">
          <cell r="G500">
            <v>295960.89</v>
          </cell>
        </row>
        <row r="501">
          <cell r="G501">
            <v>43710.81</v>
          </cell>
        </row>
        <row r="502">
          <cell r="G502">
            <v>5767.82</v>
          </cell>
        </row>
        <row r="503">
          <cell r="G503">
            <v>1282</v>
          </cell>
        </row>
        <row r="504">
          <cell r="G504">
            <v>63498.49</v>
          </cell>
        </row>
        <row r="505">
          <cell r="G505">
            <v>653844.82999999996</v>
          </cell>
        </row>
        <row r="506">
          <cell r="G506">
            <v>312039.27</v>
          </cell>
        </row>
        <row r="507">
          <cell r="G507">
            <v>110344.76000000001</v>
          </cell>
        </row>
        <row r="508">
          <cell r="G508">
            <v>237282.85</v>
          </cell>
        </row>
        <row r="509">
          <cell r="G509">
            <v>529982.05000000005</v>
          </cell>
        </row>
        <row r="510">
          <cell r="G510">
            <v>76877.490000000005</v>
          </cell>
        </row>
        <row r="511">
          <cell r="G511">
            <v>56847.054000000004</v>
          </cell>
        </row>
        <row r="512">
          <cell r="G512">
            <v>63515.040000000001</v>
          </cell>
        </row>
        <row r="513">
          <cell r="G513">
            <v>165361.26</v>
          </cell>
        </row>
        <row r="514">
          <cell r="G514">
            <v>49831.55</v>
          </cell>
        </row>
        <row r="515">
          <cell r="G515">
            <v>12600.84</v>
          </cell>
        </row>
        <row r="516">
          <cell r="G516">
            <v>4999.12</v>
          </cell>
        </row>
        <row r="517">
          <cell r="G517">
            <v>157273.42000000001</v>
          </cell>
        </row>
        <row r="518">
          <cell r="G518">
            <v>45069.270000000004</v>
          </cell>
        </row>
        <row r="519">
          <cell r="G519">
            <v>753031.42</v>
          </cell>
        </row>
        <row r="520">
          <cell r="G520">
            <v>77033.009999999995</v>
          </cell>
        </row>
        <row r="521">
          <cell r="G521">
            <v>5000</v>
          </cell>
        </row>
        <row r="522">
          <cell r="G522">
            <v>5410.52</v>
          </cell>
        </row>
        <row r="523">
          <cell r="G523">
            <v>9724.4500000000007</v>
          </cell>
        </row>
        <row r="524">
          <cell r="G524">
            <v>115431.45</v>
          </cell>
        </row>
        <row r="525">
          <cell r="G525">
            <v>165889.48000000001</v>
          </cell>
        </row>
        <row r="526">
          <cell r="G526">
            <v>32897</v>
          </cell>
        </row>
        <row r="527">
          <cell r="G527">
            <v>51558.05</v>
          </cell>
        </row>
        <row r="528">
          <cell r="G528">
            <v>26200</v>
          </cell>
        </row>
        <row r="529">
          <cell r="G529">
            <v>17996.22</v>
          </cell>
        </row>
        <row r="530">
          <cell r="G530">
            <v>84575.63</v>
          </cell>
        </row>
        <row r="531">
          <cell r="G531">
            <v>4978.8</v>
          </cell>
        </row>
        <row r="532">
          <cell r="G532">
            <v>12000</v>
          </cell>
        </row>
        <row r="533">
          <cell r="G533">
            <v>3307.66</v>
          </cell>
        </row>
        <row r="534">
          <cell r="G534">
            <v>3450.6800000000003</v>
          </cell>
        </row>
        <row r="535">
          <cell r="G535">
            <v>605452.70000000007</v>
          </cell>
        </row>
        <row r="536">
          <cell r="G536">
            <v>419233.34</v>
          </cell>
        </row>
        <row r="537">
          <cell r="G537">
            <v>99437.42</v>
          </cell>
        </row>
        <row r="538">
          <cell r="G538">
            <v>13352.92</v>
          </cell>
        </row>
        <row r="539">
          <cell r="G539">
            <v>710085.05</v>
          </cell>
        </row>
        <row r="540">
          <cell r="G540">
            <v>50000</v>
          </cell>
        </row>
        <row r="541">
          <cell r="G541">
            <v>19750</v>
          </cell>
        </row>
        <row r="542">
          <cell r="G542">
            <v>222000</v>
          </cell>
        </row>
        <row r="543">
          <cell r="G543">
            <v>14462.98</v>
          </cell>
        </row>
        <row r="544">
          <cell r="G544">
            <v>3867.6</v>
          </cell>
        </row>
        <row r="545">
          <cell r="G545">
            <v>25616.66</v>
          </cell>
        </row>
        <row r="546">
          <cell r="G546">
            <v>91223.34</v>
          </cell>
        </row>
        <row r="547">
          <cell r="G547">
            <v>575532.24</v>
          </cell>
        </row>
        <row r="548">
          <cell r="G548">
            <v>25414.9</v>
          </cell>
        </row>
        <row r="549">
          <cell r="G549">
            <v>176284.43</v>
          </cell>
        </row>
        <row r="550">
          <cell r="G550">
            <v>21.990000000000002</v>
          </cell>
        </row>
        <row r="551">
          <cell r="G551">
            <v>15000</v>
          </cell>
        </row>
        <row r="552">
          <cell r="G552">
            <v>21789.279999999999</v>
          </cell>
        </row>
        <row r="553">
          <cell r="G553">
            <v>16685.82</v>
          </cell>
        </row>
        <row r="554">
          <cell r="G554">
            <v>46952.88</v>
          </cell>
        </row>
        <row r="555">
          <cell r="G555">
            <v>3972.4500000000003</v>
          </cell>
        </row>
        <row r="556">
          <cell r="G556">
            <v>1900</v>
          </cell>
        </row>
        <row r="557">
          <cell r="G557">
            <v>2353.84</v>
          </cell>
        </row>
        <row r="558">
          <cell r="G558">
            <v>494431.12</v>
          </cell>
        </row>
        <row r="559">
          <cell r="G559">
            <v>49673.950000000004</v>
          </cell>
        </row>
        <row r="560">
          <cell r="G560">
            <v>3456.96</v>
          </cell>
        </row>
        <row r="561">
          <cell r="G561">
            <v>219640.4</v>
          </cell>
        </row>
        <row r="562">
          <cell r="G562">
            <v>375271.10000000003</v>
          </cell>
        </row>
        <row r="563">
          <cell r="G563">
            <v>151733.33000000002</v>
          </cell>
        </row>
        <row r="564">
          <cell r="G564">
            <v>354868.31</v>
          </cell>
        </row>
        <row r="565">
          <cell r="G565">
            <v>64324.15</v>
          </cell>
        </row>
        <row r="566">
          <cell r="G566">
            <v>72062.11</v>
          </cell>
        </row>
        <row r="567">
          <cell r="G567">
            <v>2074.5</v>
          </cell>
        </row>
        <row r="568">
          <cell r="G568">
            <v>142.44</v>
          </cell>
        </row>
        <row r="569">
          <cell r="G569">
            <v>4041.2000000000003</v>
          </cell>
        </row>
        <row r="570">
          <cell r="G570">
            <v>117945.83</v>
          </cell>
        </row>
        <row r="571">
          <cell r="G571">
            <v>4252.5200000000004</v>
          </cell>
        </row>
        <row r="572">
          <cell r="G572">
            <v>17374.689999999999</v>
          </cell>
        </row>
        <row r="573">
          <cell r="G573">
            <v>1017.5</v>
          </cell>
        </row>
        <row r="574">
          <cell r="G574">
            <v>159561.11000000002</v>
          </cell>
        </row>
        <row r="575">
          <cell r="G575">
            <v>24702.87</v>
          </cell>
        </row>
        <row r="576">
          <cell r="G576">
            <v>373956.35000000003</v>
          </cell>
        </row>
        <row r="577">
          <cell r="G577">
            <v>6202.2</v>
          </cell>
        </row>
        <row r="578">
          <cell r="G578">
            <v>780.64</v>
          </cell>
        </row>
        <row r="579">
          <cell r="G579">
            <v>2800</v>
          </cell>
        </row>
        <row r="580">
          <cell r="G580">
            <v>541.70000000000005</v>
          </cell>
        </row>
        <row r="581">
          <cell r="G581">
            <v>54003.11</v>
          </cell>
        </row>
        <row r="582">
          <cell r="G582">
            <v>952.04</v>
          </cell>
        </row>
        <row r="583">
          <cell r="G583">
            <v>841.30000000000007</v>
          </cell>
        </row>
        <row r="584">
          <cell r="G584">
            <v>77003.92</v>
          </cell>
        </row>
        <row r="585">
          <cell r="G585">
            <v>23333.84</v>
          </cell>
        </row>
        <row r="586">
          <cell r="G586">
            <v>2296.4500000000003</v>
          </cell>
        </row>
        <row r="587">
          <cell r="G587">
            <v>3729.7400000000002</v>
          </cell>
        </row>
        <row r="588">
          <cell r="G588">
            <v>21111.79</v>
          </cell>
        </row>
        <row r="589">
          <cell r="G589">
            <v>4078.8</v>
          </cell>
        </row>
        <row r="590">
          <cell r="G590">
            <v>308</v>
          </cell>
        </row>
        <row r="591">
          <cell r="G591">
            <v>15399</v>
          </cell>
        </row>
        <row r="592">
          <cell r="G592">
            <v>24998</v>
          </cell>
        </row>
        <row r="593">
          <cell r="G593">
            <v>11904.03</v>
          </cell>
        </row>
        <row r="594">
          <cell r="G594">
            <v>7074.2</v>
          </cell>
        </row>
        <row r="595">
          <cell r="G595">
            <v>9118.02</v>
          </cell>
        </row>
        <row r="596">
          <cell r="G596">
            <v>48176.856</v>
          </cell>
        </row>
        <row r="597">
          <cell r="G597">
            <v>2500</v>
          </cell>
        </row>
        <row r="598">
          <cell r="G598">
            <v>2337.77</v>
          </cell>
        </row>
        <row r="599">
          <cell r="G599">
            <v>10010</v>
          </cell>
        </row>
        <row r="600">
          <cell r="G600">
            <v>382.43</v>
          </cell>
        </row>
        <row r="601">
          <cell r="G601">
            <v>104384.75</v>
          </cell>
        </row>
        <row r="602">
          <cell r="G602">
            <v>104547.6</v>
          </cell>
        </row>
        <row r="603">
          <cell r="G603">
            <v>39672.07</v>
          </cell>
        </row>
        <row r="604">
          <cell r="G604">
            <v>10018.32</v>
          </cell>
        </row>
        <row r="605">
          <cell r="G605">
            <v>37434.21</v>
          </cell>
        </row>
        <row r="606">
          <cell r="G606">
            <v>123611.99</v>
          </cell>
        </row>
        <row r="607">
          <cell r="G607">
            <v>1623.43</v>
          </cell>
        </row>
        <row r="608">
          <cell r="G608">
            <v>642.47</v>
          </cell>
        </row>
        <row r="609">
          <cell r="G609">
            <v>1345.59</v>
          </cell>
        </row>
        <row r="610">
          <cell r="G610">
            <v>11.22</v>
          </cell>
        </row>
        <row r="611">
          <cell r="G611">
            <v>14925.56</v>
          </cell>
        </row>
        <row r="612">
          <cell r="G612">
            <v>559053.32000000007</v>
          </cell>
        </row>
        <row r="613">
          <cell r="G613">
            <v>102709.58</v>
          </cell>
        </row>
        <row r="614">
          <cell r="G614">
            <v>189539.65</v>
          </cell>
        </row>
        <row r="615">
          <cell r="G615">
            <v>4072.28</v>
          </cell>
        </row>
        <row r="616">
          <cell r="G616">
            <v>1130625.94</v>
          </cell>
        </row>
        <row r="617">
          <cell r="G617">
            <v>150898.89000000001</v>
          </cell>
        </row>
        <row r="618">
          <cell r="G618">
            <v>56422.130000000005</v>
          </cell>
        </row>
        <row r="619">
          <cell r="G619">
            <v>2071.5100000000002</v>
          </cell>
        </row>
        <row r="620">
          <cell r="G620">
            <v>5145</v>
          </cell>
        </row>
        <row r="621">
          <cell r="G621">
            <v>6230.7</v>
          </cell>
        </row>
        <row r="622">
          <cell r="G622">
            <v>10137.370000000001</v>
          </cell>
        </row>
        <row r="623">
          <cell r="G623">
            <v>1542.55</v>
          </cell>
        </row>
        <row r="624">
          <cell r="G624">
            <v>227398.94</v>
          </cell>
        </row>
        <row r="625">
          <cell r="G625">
            <v>58184.86</v>
          </cell>
        </row>
        <row r="626">
          <cell r="G626">
            <v>114648.31</v>
          </cell>
        </row>
        <row r="627">
          <cell r="G627">
            <v>0.02</v>
          </cell>
        </row>
        <row r="628">
          <cell r="G628">
            <v>836382.8</v>
          </cell>
        </row>
        <row r="629">
          <cell r="G629">
            <v>18018.310000000001</v>
          </cell>
        </row>
        <row r="630">
          <cell r="G630">
            <v>953.6</v>
          </cell>
        </row>
        <row r="631">
          <cell r="G631">
            <v>297894.51</v>
          </cell>
        </row>
        <row r="632">
          <cell r="G632">
            <v>70827.03</v>
          </cell>
        </row>
        <row r="633">
          <cell r="G633">
            <v>141742.50399999999</v>
          </cell>
        </row>
        <row r="634">
          <cell r="G634">
            <v>2000</v>
          </cell>
        </row>
        <row r="635">
          <cell r="G635">
            <v>1251514.74</v>
          </cell>
        </row>
        <row r="636">
          <cell r="G636">
            <v>6142.04</v>
          </cell>
        </row>
        <row r="637">
          <cell r="G637">
            <v>394.57</v>
          </cell>
        </row>
        <row r="638">
          <cell r="G638">
            <v>23518.3</v>
          </cell>
        </row>
        <row r="639">
          <cell r="G639">
            <v>29146.82</v>
          </cell>
        </row>
        <row r="640">
          <cell r="G640">
            <v>13966.316999999999</v>
          </cell>
        </row>
        <row r="641">
          <cell r="G641">
            <v>2000</v>
          </cell>
        </row>
        <row r="642">
          <cell r="G642">
            <v>33672.33</v>
          </cell>
        </row>
        <row r="643">
          <cell r="G643">
            <v>112548.48</v>
          </cell>
        </row>
        <row r="644">
          <cell r="G644">
            <v>339047.71</v>
          </cell>
        </row>
        <row r="645">
          <cell r="G645">
            <v>5746.47</v>
          </cell>
        </row>
        <row r="646">
          <cell r="G646">
            <v>348835.92</v>
          </cell>
        </row>
        <row r="647">
          <cell r="G647">
            <v>1600</v>
          </cell>
        </row>
        <row r="648">
          <cell r="G648">
            <v>3600</v>
          </cell>
        </row>
        <row r="649">
          <cell r="G649">
            <v>143795.33000000002</v>
          </cell>
        </row>
        <row r="650">
          <cell r="G650">
            <v>259586.13</v>
          </cell>
        </row>
        <row r="651">
          <cell r="G651">
            <v>2488.8530000000001</v>
          </cell>
        </row>
        <row r="652">
          <cell r="G652">
            <v>15000</v>
          </cell>
        </row>
        <row r="653">
          <cell r="G653">
            <v>130674.27</v>
          </cell>
        </row>
        <row r="654">
          <cell r="G654">
            <v>37216.770000000004</v>
          </cell>
        </row>
        <row r="655">
          <cell r="G655">
            <v>10177.040000000001</v>
          </cell>
        </row>
        <row r="656">
          <cell r="G656">
            <v>519.33000000000004</v>
          </cell>
        </row>
        <row r="657">
          <cell r="G657">
            <v>460358.94</v>
          </cell>
        </row>
        <row r="658">
          <cell r="G658">
            <v>34922.57</v>
          </cell>
        </row>
        <row r="659">
          <cell r="G659">
            <v>24045.21</v>
          </cell>
        </row>
        <row r="660">
          <cell r="G660">
            <v>20193.760000000002</v>
          </cell>
        </row>
        <row r="661">
          <cell r="G661">
            <v>5540</v>
          </cell>
        </row>
        <row r="662">
          <cell r="G662">
            <v>1815</v>
          </cell>
        </row>
        <row r="663">
          <cell r="G663">
            <v>100</v>
          </cell>
        </row>
        <row r="664">
          <cell r="G664">
            <v>174534.78</v>
          </cell>
        </row>
        <row r="665">
          <cell r="G665">
            <v>100775.75</v>
          </cell>
        </row>
        <row r="666">
          <cell r="G666">
            <v>49279.56</v>
          </cell>
        </row>
        <row r="667">
          <cell r="G667">
            <v>390700.98</v>
          </cell>
        </row>
        <row r="668">
          <cell r="G668">
            <v>346913.41000000003</v>
          </cell>
        </row>
        <row r="669">
          <cell r="G669">
            <v>54685.200000000004</v>
          </cell>
        </row>
        <row r="670">
          <cell r="G670">
            <v>59035.17</v>
          </cell>
        </row>
        <row r="671">
          <cell r="G671">
            <v>148831.89000000001</v>
          </cell>
        </row>
        <row r="672">
          <cell r="G672">
            <v>102790.33</v>
          </cell>
        </row>
        <row r="673">
          <cell r="G673">
            <v>14485.35</v>
          </cell>
        </row>
        <row r="674">
          <cell r="G674">
            <v>4000</v>
          </cell>
        </row>
        <row r="675">
          <cell r="G675">
            <v>19575.79</v>
          </cell>
        </row>
        <row r="676">
          <cell r="G676">
            <v>419.85</v>
          </cell>
        </row>
        <row r="677">
          <cell r="G677">
            <v>153090.43</v>
          </cell>
        </row>
        <row r="678">
          <cell r="G678">
            <v>196433.05000000002</v>
          </cell>
        </row>
        <row r="679">
          <cell r="G679">
            <v>51575.1</v>
          </cell>
        </row>
        <row r="680">
          <cell r="G680">
            <v>50512.700000000004</v>
          </cell>
        </row>
        <row r="681">
          <cell r="G681">
            <v>113004.8</v>
          </cell>
        </row>
        <row r="682">
          <cell r="G682">
            <v>1161.6500000000001</v>
          </cell>
        </row>
        <row r="683">
          <cell r="G683">
            <v>154936.93</v>
          </cell>
        </row>
        <row r="684">
          <cell r="G684">
            <v>129132.1</v>
          </cell>
        </row>
        <row r="685">
          <cell r="G685">
            <v>84348.81</v>
          </cell>
        </row>
        <row r="686">
          <cell r="G686">
            <v>39178.35</v>
          </cell>
        </row>
        <row r="687">
          <cell r="G687">
            <v>7500</v>
          </cell>
        </row>
        <row r="688">
          <cell r="G688">
            <v>72000</v>
          </cell>
        </row>
        <row r="689">
          <cell r="G689">
            <v>12175.03</v>
          </cell>
        </row>
        <row r="690">
          <cell r="G690">
            <v>12800</v>
          </cell>
        </row>
        <row r="691">
          <cell r="G691">
            <v>1233.98</v>
          </cell>
        </row>
        <row r="692">
          <cell r="G692">
            <v>4331.3</v>
          </cell>
        </row>
        <row r="693">
          <cell r="G693">
            <v>119500.44</v>
          </cell>
        </row>
        <row r="694">
          <cell r="G694">
            <v>159770.29</v>
          </cell>
        </row>
        <row r="695">
          <cell r="G695">
            <v>256576.85</v>
          </cell>
        </row>
        <row r="696">
          <cell r="G696">
            <v>41265.629999999997</v>
          </cell>
        </row>
        <row r="697">
          <cell r="G697">
            <v>10000</v>
          </cell>
        </row>
        <row r="698">
          <cell r="G698">
            <v>1050</v>
          </cell>
        </row>
        <row r="699">
          <cell r="G699">
            <v>151401.60000000001</v>
          </cell>
        </row>
        <row r="700">
          <cell r="G700">
            <v>363000</v>
          </cell>
        </row>
        <row r="701">
          <cell r="G701">
            <v>110918.69</v>
          </cell>
        </row>
        <row r="702">
          <cell r="G702">
            <v>16.080000000000002</v>
          </cell>
        </row>
        <row r="703">
          <cell r="G703">
            <v>3695</v>
          </cell>
        </row>
        <row r="704">
          <cell r="G704">
            <v>203195.78</v>
          </cell>
        </row>
        <row r="705">
          <cell r="G705">
            <v>110284.19</v>
          </cell>
        </row>
        <row r="706">
          <cell r="G706">
            <v>45029.728000000003</v>
          </cell>
        </row>
        <row r="707">
          <cell r="G707">
            <v>50000</v>
          </cell>
        </row>
        <row r="708">
          <cell r="G708">
            <v>8000</v>
          </cell>
        </row>
        <row r="709">
          <cell r="G709">
            <v>10000</v>
          </cell>
        </row>
        <row r="710">
          <cell r="G710">
            <v>3900</v>
          </cell>
        </row>
        <row r="711">
          <cell r="G711">
            <v>120003.754</v>
          </cell>
        </row>
        <row r="712">
          <cell r="G712">
            <v>18000</v>
          </cell>
        </row>
        <row r="713">
          <cell r="G713">
            <v>6453.6</v>
          </cell>
        </row>
        <row r="714">
          <cell r="G714">
            <v>6163.6900000000005</v>
          </cell>
        </row>
        <row r="715">
          <cell r="G715">
            <v>1458.55</v>
          </cell>
        </row>
        <row r="716">
          <cell r="G716">
            <v>467872.89</v>
          </cell>
        </row>
        <row r="717">
          <cell r="G717">
            <v>508123.49</v>
          </cell>
        </row>
        <row r="718">
          <cell r="G718">
            <v>164244.09</v>
          </cell>
        </row>
        <row r="719">
          <cell r="G719">
            <v>1116</v>
          </cell>
        </row>
        <row r="720">
          <cell r="G720">
            <v>490254.58</v>
          </cell>
        </row>
        <row r="721">
          <cell r="G721">
            <v>580.12</v>
          </cell>
        </row>
        <row r="722">
          <cell r="G722">
            <v>10004.460000000001</v>
          </cell>
        </row>
        <row r="723">
          <cell r="G723">
            <v>136655.15</v>
          </cell>
        </row>
        <row r="724">
          <cell r="G724">
            <v>0.93900000000000006</v>
          </cell>
        </row>
        <row r="725">
          <cell r="G725">
            <v>15000</v>
          </cell>
        </row>
        <row r="726">
          <cell r="G726">
            <v>116.08</v>
          </cell>
        </row>
        <row r="727">
          <cell r="G727">
            <v>117890.74</v>
          </cell>
        </row>
        <row r="728">
          <cell r="G728">
            <v>5436.77</v>
          </cell>
        </row>
        <row r="729">
          <cell r="G729">
            <v>136181.42000000001</v>
          </cell>
        </row>
        <row r="730">
          <cell r="G730">
            <v>6096.3</v>
          </cell>
        </row>
        <row r="731">
          <cell r="G731">
            <v>600</v>
          </cell>
        </row>
        <row r="732">
          <cell r="G732">
            <v>770</v>
          </cell>
        </row>
        <row r="733">
          <cell r="G733">
            <v>229803</v>
          </cell>
        </row>
        <row r="734">
          <cell r="G734">
            <v>114989</v>
          </cell>
        </row>
        <row r="735">
          <cell r="G735">
            <v>10315.460000000001</v>
          </cell>
        </row>
        <row r="736">
          <cell r="G736">
            <v>1002.2900000000001</v>
          </cell>
        </row>
        <row r="737">
          <cell r="G737">
            <v>500.95400000000001</v>
          </cell>
        </row>
        <row r="738">
          <cell r="G738">
            <v>49328.73</v>
          </cell>
        </row>
        <row r="739">
          <cell r="G739">
            <v>80072.47</v>
          </cell>
        </row>
        <row r="740">
          <cell r="G740">
            <v>8999</v>
          </cell>
        </row>
        <row r="741">
          <cell r="G741">
            <v>474</v>
          </cell>
        </row>
        <row r="742">
          <cell r="G742">
            <v>6487.2300000000005</v>
          </cell>
        </row>
        <row r="743">
          <cell r="G743">
            <v>23543.06</v>
          </cell>
        </row>
        <row r="744">
          <cell r="G744">
            <v>17739.850000000002</v>
          </cell>
        </row>
        <row r="745">
          <cell r="G745">
            <v>5461.0950000000003</v>
          </cell>
        </row>
        <row r="746">
          <cell r="G746">
            <v>1000</v>
          </cell>
        </row>
        <row r="747">
          <cell r="G747">
            <v>189887.9</v>
          </cell>
        </row>
        <row r="748">
          <cell r="G748">
            <v>26803.62</v>
          </cell>
        </row>
        <row r="749">
          <cell r="G749">
            <v>663.89</v>
          </cell>
        </row>
        <row r="750">
          <cell r="G750">
            <v>154871.65</v>
          </cell>
        </row>
        <row r="751">
          <cell r="G751">
            <v>202500</v>
          </cell>
        </row>
        <row r="752">
          <cell r="G752">
            <v>64063.35</v>
          </cell>
        </row>
        <row r="753">
          <cell r="G753">
            <v>168.93</v>
          </cell>
        </row>
        <row r="754">
          <cell r="G754">
            <v>91623.32</v>
          </cell>
        </row>
        <row r="755">
          <cell r="G755">
            <v>125000</v>
          </cell>
        </row>
        <row r="756">
          <cell r="G756">
            <v>36001.910000000003</v>
          </cell>
        </row>
        <row r="757">
          <cell r="G757">
            <v>13208.77</v>
          </cell>
        </row>
        <row r="758">
          <cell r="G758">
            <v>6441.93</v>
          </cell>
        </row>
        <row r="759">
          <cell r="G759">
            <v>1793.1000000000001</v>
          </cell>
        </row>
        <row r="760">
          <cell r="G760">
            <v>109846.17</v>
          </cell>
        </row>
        <row r="761">
          <cell r="G761">
            <v>80289.180000000008</v>
          </cell>
        </row>
        <row r="762">
          <cell r="G762">
            <v>290584.38</v>
          </cell>
        </row>
        <row r="763">
          <cell r="G763">
            <v>62981.48</v>
          </cell>
        </row>
        <row r="764">
          <cell r="G764">
            <v>127091.32</v>
          </cell>
        </row>
        <row r="765">
          <cell r="G765">
            <v>106514.96</v>
          </cell>
        </row>
        <row r="766">
          <cell r="G766">
            <v>320140.40000000002</v>
          </cell>
        </row>
        <row r="767">
          <cell r="G767">
            <v>20031.52</v>
          </cell>
        </row>
        <row r="768">
          <cell r="G768">
            <v>12003.7</v>
          </cell>
        </row>
        <row r="769">
          <cell r="G769">
            <v>27387.84</v>
          </cell>
        </row>
        <row r="770">
          <cell r="G770">
            <v>75849</v>
          </cell>
        </row>
        <row r="771">
          <cell r="G771">
            <v>302.06</v>
          </cell>
        </row>
        <row r="772">
          <cell r="G772">
            <v>500</v>
          </cell>
        </row>
        <row r="773">
          <cell r="G773">
            <v>3408.46</v>
          </cell>
        </row>
        <row r="774">
          <cell r="G774">
            <v>90000</v>
          </cell>
        </row>
        <row r="775">
          <cell r="G775">
            <v>46907.21</v>
          </cell>
        </row>
        <row r="776">
          <cell r="G776">
            <v>0.14000000000000001</v>
          </cell>
        </row>
        <row r="777">
          <cell r="G777">
            <v>110.04400000000001</v>
          </cell>
        </row>
        <row r="778">
          <cell r="G778">
            <v>2494.21</v>
          </cell>
        </row>
        <row r="779">
          <cell r="G779">
            <v>5300</v>
          </cell>
        </row>
        <row r="780">
          <cell r="G780">
            <v>8112.4800000000005</v>
          </cell>
        </row>
        <row r="781">
          <cell r="G781">
            <v>141813.6</v>
          </cell>
        </row>
        <row r="782">
          <cell r="G782">
            <v>32930.83</v>
          </cell>
        </row>
        <row r="783">
          <cell r="G783">
            <v>37137.080999999998</v>
          </cell>
        </row>
        <row r="784">
          <cell r="G784">
            <v>8909.3000000000011</v>
          </cell>
        </row>
        <row r="785">
          <cell r="G785">
            <v>10440.99</v>
          </cell>
        </row>
        <row r="786">
          <cell r="G786">
            <v>2800</v>
          </cell>
        </row>
        <row r="787">
          <cell r="G787">
            <v>4250</v>
          </cell>
        </row>
        <row r="788">
          <cell r="G788">
            <v>8815</v>
          </cell>
        </row>
        <row r="789">
          <cell r="G789">
            <v>1014.6</v>
          </cell>
        </row>
        <row r="790">
          <cell r="G790">
            <v>3361.88</v>
          </cell>
        </row>
        <row r="791">
          <cell r="G791">
            <v>976.24</v>
          </cell>
        </row>
        <row r="792">
          <cell r="G792">
            <v>38982.6</v>
          </cell>
        </row>
        <row r="793">
          <cell r="G793">
            <v>10191.950000000001</v>
          </cell>
        </row>
        <row r="794">
          <cell r="G794">
            <v>130857</v>
          </cell>
        </row>
        <row r="795">
          <cell r="G795">
            <v>5673.2</v>
          </cell>
        </row>
        <row r="796">
          <cell r="G796">
            <v>60694.33</v>
          </cell>
        </row>
        <row r="797">
          <cell r="G797">
            <v>1720.3420000000001</v>
          </cell>
        </row>
        <row r="798">
          <cell r="G798">
            <v>3500</v>
          </cell>
        </row>
        <row r="799">
          <cell r="G799">
            <v>56000</v>
          </cell>
        </row>
        <row r="800">
          <cell r="G800">
            <v>570.29</v>
          </cell>
        </row>
        <row r="801">
          <cell r="G801">
            <v>500</v>
          </cell>
        </row>
        <row r="802">
          <cell r="G802">
            <v>1331.88</v>
          </cell>
        </row>
        <row r="803">
          <cell r="G803">
            <v>58544.37</v>
          </cell>
        </row>
        <row r="804">
          <cell r="G804">
            <v>500</v>
          </cell>
        </row>
        <row r="805">
          <cell r="G805">
            <v>9905.630000000001</v>
          </cell>
        </row>
        <row r="806">
          <cell r="G806">
            <v>1664.05</v>
          </cell>
        </row>
        <row r="807">
          <cell r="G807">
            <v>500</v>
          </cell>
        </row>
        <row r="808">
          <cell r="G808">
            <v>21952</v>
          </cell>
        </row>
        <row r="809">
          <cell r="G809">
            <v>2159.4499999999998</v>
          </cell>
        </row>
        <row r="810">
          <cell r="G810">
            <v>2974.8</v>
          </cell>
        </row>
        <row r="811">
          <cell r="G811">
            <v>7398.29</v>
          </cell>
        </row>
        <row r="812">
          <cell r="G812">
            <v>485578.79000000004</v>
          </cell>
        </row>
        <row r="813">
          <cell r="G813">
            <v>51943.840000000004</v>
          </cell>
        </row>
        <row r="814">
          <cell r="G814">
            <v>61510.559999999998</v>
          </cell>
        </row>
        <row r="815">
          <cell r="G815">
            <v>3376.35</v>
          </cell>
        </row>
        <row r="816">
          <cell r="G816">
            <v>2002.72</v>
          </cell>
        </row>
        <row r="817">
          <cell r="G817">
            <v>3504.78</v>
          </cell>
        </row>
        <row r="818">
          <cell r="G818">
            <v>33.450000000000003</v>
          </cell>
        </row>
        <row r="819">
          <cell r="G819">
            <v>104997.3</v>
          </cell>
        </row>
        <row r="820">
          <cell r="G820">
            <v>22116</v>
          </cell>
        </row>
        <row r="821">
          <cell r="G821">
            <v>36795.980000000003</v>
          </cell>
        </row>
        <row r="822">
          <cell r="G822">
            <v>2300</v>
          </cell>
        </row>
        <row r="823">
          <cell r="G823">
            <v>44034.97</v>
          </cell>
        </row>
        <row r="824">
          <cell r="G824">
            <v>85.49</v>
          </cell>
        </row>
        <row r="825">
          <cell r="G825">
            <v>157196.26999999999</v>
          </cell>
        </row>
        <row r="826">
          <cell r="G826">
            <v>829.06000000000006</v>
          </cell>
        </row>
        <row r="827">
          <cell r="G827">
            <v>5000</v>
          </cell>
        </row>
        <row r="828">
          <cell r="G828">
            <v>1901.04</v>
          </cell>
        </row>
        <row r="829">
          <cell r="G829">
            <v>74746.070000000007</v>
          </cell>
        </row>
        <row r="830">
          <cell r="G830">
            <v>3793.7200000000003</v>
          </cell>
        </row>
        <row r="831">
          <cell r="G831">
            <v>12840.68</v>
          </cell>
        </row>
        <row r="832">
          <cell r="G832">
            <v>3492.9900000000002</v>
          </cell>
        </row>
        <row r="833">
          <cell r="G833">
            <v>715356.94000000006</v>
          </cell>
        </row>
        <row r="834">
          <cell r="G834">
            <v>616810.06000000006</v>
          </cell>
        </row>
        <row r="835">
          <cell r="G835">
            <v>896754.93</v>
          </cell>
        </row>
        <row r="836">
          <cell r="G836">
            <v>4886.34</v>
          </cell>
        </row>
        <row r="837">
          <cell r="G837">
            <v>8493.5</v>
          </cell>
        </row>
        <row r="838">
          <cell r="G838">
            <v>8541.23</v>
          </cell>
        </row>
        <row r="839">
          <cell r="G839">
            <v>279933.25</v>
          </cell>
        </row>
        <row r="840">
          <cell r="G840">
            <v>2876.37</v>
          </cell>
        </row>
        <row r="841">
          <cell r="G841">
            <v>950971.20000000007</v>
          </cell>
        </row>
        <row r="842">
          <cell r="G842">
            <v>9278.92</v>
          </cell>
        </row>
        <row r="843">
          <cell r="G843">
            <v>5134.1329999999998</v>
          </cell>
        </row>
        <row r="844">
          <cell r="G844">
            <v>37990.480000000003</v>
          </cell>
        </row>
        <row r="845">
          <cell r="G845">
            <v>70902.02</v>
          </cell>
        </row>
        <row r="846">
          <cell r="G846">
            <v>12848.07</v>
          </cell>
        </row>
        <row r="847">
          <cell r="G847">
            <v>76531.180000000008</v>
          </cell>
        </row>
        <row r="848">
          <cell r="G848">
            <v>620</v>
          </cell>
        </row>
        <row r="849">
          <cell r="G849">
            <v>300000</v>
          </cell>
        </row>
        <row r="850">
          <cell r="G850">
            <v>202500</v>
          </cell>
        </row>
        <row r="851">
          <cell r="G851">
            <v>6171.01</v>
          </cell>
        </row>
        <row r="852">
          <cell r="G852">
            <v>14503.83</v>
          </cell>
        </row>
        <row r="853">
          <cell r="G853">
            <v>3842.4810000000002</v>
          </cell>
        </row>
        <row r="854">
          <cell r="G854">
            <v>203429.51</v>
          </cell>
        </row>
        <row r="855">
          <cell r="G855">
            <v>474836.71</v>
          </cell>
        </row>
        <row r="856">
          <cell r="G856">
            <v>20000</v>
          </cell>
        </row>
        <row r="857">
          <cell r="G857">
            <v>1088127.74</v>
          </cell>
        </row>
        <row r="858">
          <cell r="G858">
            <v>1877.96</v>
          </cell>
        </row>
        <row r="859">
          <cell r="G859">
            <v>21159.81</v>
          </cell>
        </row>
        <row r="860">
          <cell r="G860">
            <v>2500</v>
          </cell>
        </row>
        <row r="861">
          <cell r="G861">
            <v>572.70000000000005</v>
          </cell>
        </row>
        <row r="862">
          <cell r="G862">
            <v>25000</v>
          </cell>
        </row>
        <row r="863">
          <cell r="G863">
            <v>80030.14</v>
          </cell>
        </row>
        <row r="864">
          <cell r="G864">
            <v>28625</v>
          </cell>
        </row>
        <row r="865">
          <cell r="G865">
            <v>10500</v>
          </cell>
        </row>
        <row r="866">
          <cell r="G866">
            <v>316742.51</v>
          </cell>
        </row>
        <row r="867">
          <cell r="G867">
            <v>64783.23</v>
          </cell>
        </row>
        <row r="868">
          <cell r="G868">
            <v>58805.525000000001</v>
          </cell>
        </row>
        <row r="869">
          <cell r="G869">
            <v>24866.100000000002</v>
          </cell>
        </row>
        <row r="870">
          <cell r="G870">
            <v>3353</v>
          </cell>
        </row>
        <row r="871">
          <cell r="G871">
            <v>354590.26</v>
          </cell>
        </row>
        <row r="872">
          <cell r="G872">
            <v>603265.78</v>
          </cell>
        </row>
        <row r="873">
          <cell r="G873">
            <v>12584.77</v>
          </cell>
        </row>
        <row r="874">
          <cell r="G874">
            <v>4006.96</v>
          </cell>
        </row>
        <row r="875">
          <cell r="G875">
            <v>9011.2100000000009</v>
          </cell>
        </row>
        <row r="876">
          <cell r="G876">
            <v>800000</v>
          </cell>
        </row>
        <row r="877">
          <cell r="G877">
            <v>110483.54000000001</v>
          </cell>
        </row>
        <row r="878">
          <cell r="G878">
            <v>63444.99</v>
          </cell>
        </row>
        <row r="879">
          <cell r="G879">
            <v>372303.9</v>
          </cell>
        </row>
        <row r="880">
          <cell r="G880">
            <v>544875.23</v>
          </cell>
        </row>
        <row r="881">
          <cell r="G881">
            <v>138455.19</v>
          </cell>
        </row>
        <row r="882">
          <cell r="G882">
            <v>16505.900000000001</v>
          </cell>
        </row>
        <row r="883">
          <cell r="G883">
            <v>953.09</v>
          </cell>
        </row>
        <row r="884">
          <cell r="G884">
            <v>138566.54999999999</v>
          </cell>
        </row>
        <row r="885">
          <cell r="G885">
            <v>55459.5</v>
          </cell>
        </row>
        <row r="886">
          <cell r="G886">
            <v>64312.444000000003</v>
          </cell>
        </row>
        <row r="887">
          <cell r="G887">
            <v>4869.6000000000004</v>
          </cell>
        </row>
        <row r="888">
          <cell r="G888">
            <v>2257.8200000000002</v>
          </cell>
        </row>
        <row r="889">
          <cell r="G889">
            <v>100000</v>
          </cell>
        </row>
        <row r="890">
          <cell r="G890">
            <v>1490.42</v>
          </cell>
        </row>
        <row r="891">
          <cell r="G891">
            <v>63682.83</v>
          </cell>
        </row>
        <row r="892">
          <cell r="G892">
            <v>31601.62</v>
          </cell>
        </row>
        <row r="893">
          <cell r="G893">
            <v>2241.335</v>
          </cell>
        </row>
        <row r="894">
          <cell r="G894">
            <v>11298.29</v>
          </cell>
        </row>
        <row r="895">
          <cell r="G895">
            <v>15000</v>
          </cell>
        </row>
        <row r="896">
          <cell r="G896">
            <v>1000</v>
          </cell>
        </row>
        <row r="897">
          <cell r="G897">
            <v>206716.71</v>
          </cell>
        </row>
        <row r="898">
          <cell r="G898">
            <v>59479.91</v>
          </cell>
        </row>
        <row r="899">
          <cell r="G899">
            <v>56584.42</v>
          </cell>
        </row>
        <row r="900">
          <cell r="G900">
            <v>181438.17</v>
          </cell>
        </row>
        <row r="901">
          <cell r="G901">
            <v>230686.14</v>
          </cell>
        </row>
        <row r="902">
          <cell r="G902">
            <v>106.96000000000001</v>
          </cell>
        </row>
        <row r="903">
          <cell r="G903">
            <v>8121.09</v>
          </cell>
        </row>
        <row r="904">
          <cell r="G904">
            <v>37232.870000000003</v>
          </cell>
        </row>
        <row r="905">
          <cell r="G905">
            <v>592.31700000000001</v>
          </cell>
        </row>
        <row r="906">
          <cell r="G906">
            <v>10670</v>
          </cell>
        </row>
        <row r="907">
          <cell r="G907">
            <v>4541.37</v>
          </cell>
        </row>
        <row r="908">
          <cell r="G908">
            <v>1906.8600000000001</v>
          </cell>
        </row>
        <row r="909">
          <cell r="G909">
            <v>109169.13</v>
          </cell>
        </row>
        <row r="910">
          <cell r="G910">
            <v>100251.74</v>
          </cell>
        </row>
        <row r="911">
          <cell r="G911">
            <v>120292.13099999999</v>
          </cell>
        </row>
        <row r="912">
          <cell r="G912">
            <v>13043.06</v>
          </cell>
        </row>
        <row r="913">
          <cell r="G913">
            <v>4491.6400000000003</v>
          </cell>
        </row>
        <row r="914">
          <cell r="G914">
            <v>476901.52</v>
          </cell>
        </row>
        <row r="915">
          <cell r="G915">
            <v>195610.21</v>
          </cell>
        </row>
        <row r="916">
          <cell r="G916">
            <v>433808.21</v>
          </cell>
        </row>
        <row r="917">
          <cell r="G917">
            <v>7891.1100000000006</v>
          </cell>
        </row>
        <row r="918">
          <cell r="G918">
            <v>9012.58</v>
          </cell>
        </row>
        <row r="919">
          <cell r="G919">
            <v>12000</v>
          </cell>
        </row>
        <row r="920">
          <cell r="G920">
            <v>59053.599999999999</v>
          </cell>
        </row>
        <row r="921">
          <cell r="G921">
            <v>8111.58</v>
          </cell>
        </row>
        <row r="922">
          <cell r="G922">
            <v>1554838.8900000001</v>
          </cell>
        </row>
        <row r="923">
          <cell r="G923">
            <v>95832.31</v>
          </cell>
        </row>
        <row r="924">
          <cell r="G924">
            <v>60854.417000000001</v>
          </cell>
        </row>
        <row r="925">
          <cell r="G925">
            <v>144133.99</v>
          </cell>
        </row>
        <row r="926">
          <cell r="G926">
            <v>2000</v>
          </cell>
        </row>
        <row r="927">
          <cell r="G927">
            <v>169500</v>
          </cell>
        </row>
        <row r="928">
          <cell r="G928">
            <v>5178.5659999999998</v>
          </cell>
        </row>
        <row r="929">
          <cell r="G929">
            <v>790.23</v>
          </cell>
        </row>
        <row r="930">
          <cell r="G930">
            <v>88206.69</v>
          </cell>
        </row>
        <row r="931">
          <cell r="G931">
            <v>75428.53</v>
          </cell>
        </row>
        <row r="932">
          <cell r="G932">
            <v>53493.61</v>
          </cell>
        </row>
        <row r="933">
          <cell r="G933">
            <v>31000</v>
          </cell>
        </row>
        <row r="934">
          <cell r="G934">
            <v>64704.91</v>
          </cell>
        </row>
        <row r="935">
          <cell r="G935">
            <v>8397.19</v>
          </cell>
        </row>
        <row r="936">
          <cell r="G936">
            <v>4998.87</v>
          </cell>
        </row>
        <row r="937">
          <cell r="G937">
            <v>24574.5</v>
          </cell>
        </row>
        <row r="938">
          <cell r="G938">
            <v>5541.78</v>
          </cell>
        </row>
        <row r="939">
          <cell r="G939">
            <v>6813.02</v>
          </cell>
        </row>
        <row r="940">
          <cell r="G940">
            <v>11880.550000000001</v>
          </cell>
        </row>
        <row r="941">
          <cell r="G941">
            <v>335873.71</v>
          </cell>
        </row>
        <row r="942">
          <cell r="G942">
            <v>45674.07</v>
          </cell>
        </row>
        <row r="943">
          <cell r="G943">
            <v>437777.87</v>
          </cell>
        </row>
        <row r="944">
          <cell r="G944">
            <v>5000</v>
          </cell>
        </row>
        <row r="945">
          <cell r="G945">
            <v>663066.62</v>
          </cell>
        </row>
        <row r="946">
          <cell r="G946">
            <v>100</v>
          </cell>
        </row>
        <row r="947">
          <cell r="G947">
            <v>185889.99</v>
          </cell>
        </row>
        <row r="948">
          <cell r="G948">
            <v>947.6</v>
          </cell>
        </row>
        <row r="949">
          <cell r="G949">
            <v>31051.53</v>
          </cell>
        </row>
        <row r="950">
          <cell r="G950">
            <v>855.68000000000006</v>
          </cell>
        </row>
        <row r="951">
          <cell r="G951">
            <v>848495.23</v>
          </cell>
        </row>
        <row r="952">
          <cell r="G952">
            <v>51045.51</v>
          </cell>
        </row>
        <row r="953">
          <cell r="G953">
            <v>16044.831</v>
          </cell>
        </row>
        <row r="954">
          <cell r="G954">
            <v>1714.92</v>
          </cell>
        </row>
        <row r="955">
          <cell r="G955">
            <v>800</v>
          </cell>
        </row>
        <row r="956">
          <cell r="G956">
            <v>4971.17</v>
          </cell>
        </row>
        <row r="957">
          <cell r="G957">
            <v>509833.95</v>
          </cell>
        </row>
        <row r="958">
          <cell r="G958">
            <v>26510.25</v>
          </cell>
        </row>
        <row r="959">
          <cell r="G959">
            <v>50227.54</v>
          </cell>
        </row>
        <row r="960">
          <cell r="G960">
            <v>47099.14</v>
          </cell>
        </row>
        <row r="961">
          <cell r="G961">
            <v>1587244.1</v>
          </cell>
        </row>
        <row r="962">
          <cell r="G962">
            <v>53516.76</v>
          </cell>
        </row>
        <row r="963">
          <cell r="G963">
            <v>7946.21</v>
          </cell>
        </row>
        <row r="964">
          <cell r="G964">
            <v>156145.28</v>
          </cell>
        </row>
        <row r="965">
          <cell r="G965">
            <v>1509909.34</v>
          </cell>
        </row>
        <row r="966">
          <cell r="G966">
            <v>96683.78</v>
          </cell>
        </row>
        <row r="967">
          <cell r="G967">
            <v>77244.56</v>
          </cell>
        </row>
        <row r="968">
          <cell r="G968">
            <v>15547.23</v>
          </cell>
        </row>
        <row r="969">
          <cell r="G969">
            <v>10734.58</v>
          </cell>
        </row>
        <row r="970">
          <cell r="G970">
            <v>3000</v>
          </cell>
        </row>
        <row r="971">
          <cell r="G971">
            <v>1337.58</v>
          </cell>
        </row>
        <row r="972">
          <cell r="G972">
            <v>126.63000000000001</v>
          </cell>
        </row>
        <row r="973">
          <cell r="G973">
            <v>17376.41</v>
          </cell>
        </row>
        <row r="974">
          <cell r="G974">
            <v>20545.170000000002</v>
          </cell>
        </row>
        <row r="975">
          <cell r="G975">
            <v>9500</v>
          </cell>
        </row>
        <row r="976">
          <cell r="G976">
            <v>5565.86</v>
          </cell>
        </row>
        <row r="977">
          <cell r="G977">
            <v>21476.260000000002</v>
          </cell>
        </row>
        <row r="978">
          <cell r="G978">
            <v>30938.31</v>
          </cell>
        </row>
        <row r="979">
          <cell r="G979">
            <v>131.89000000000001</v>
          </cell>
        </row>
        <row r="980">
          <cell r="G980">
            <v>108541.79000000001</v>
          </cell>
        </row>
        <row r="981">
          <cell r="G981">
            <v>8420.36</v>
          </cell>
        </row>
        <row r="982">
          <cell r="G982">
            <v>168516</v>
          </cell>
        </row>
        <row r="983">
          <cell r="G983">
            <v>131079.82</v>
          </cell>
        </row>
        <row r="984">
          <cell r="G984">
            <v>6003.36</v>
          </cell>
        </row>
        <row r="985">
          <cell r="G985">
            <v>180366.12</v>
          </cell>
        </row>
        <row r="986">
          <cell r="G986">
            <v>20000</v>
          </cell>
        </row>
        <row r="987">
          <cell r="G987">
            <v>5933.99</v>
          </cell>
        </row>
        <row r="988">
          <cell r="G988">
            <v>82479.86</v>
          </cell>
        </row>
        <row r="989">
          <cell r="G989">
            <v>94555.38</v>
          </cell>
        </row>
        <row r="990">
          <cell r="G990">
            <v>62106.54</v>
          </cell>
        </row>
        <row r="991">
          <cell r="G991">
            <v>2015.42</v>
          </cell>
        </row>
        <row r="992">
          <cell r="G992">
            <v>19947.32</v>
          </cell>
        </row>
        <row r="993">
          <cell r="G993">
            <v>114059.11</v>
          </cell>
        </row>
        <row r="994">
          <cell r="G994">
            <v>99389.38</v>
          </cell>
        </row>
        <row r="995">
          <cell r="G995">
            <v>42546.44</v>
          </cell>
        </row>
        <row r="996">
          <cell r="G996">
            <v>5000</v>
          </cell>
        </row>
        <row r="997">
          <cell r="G997">
            <v>625673.57999999996</v>
          </cell>
        </row>
        <row r="998">
          <cell r="G998">
            <v>237955.80000000002</v>
          </cell>
        </row>
        <row r="999">
          <cell r="G999">
            <v>60747.650999999998</v>
          </cell>
        </row>
        <row r="1000">
          <cell r="G1000">
            <v>2579.65</v>
          </cell>
        </row>
        <row r="1001">
          <cell r="G1001">
            <v>15656.68</v>
          </cell>
        </row>
        <row r="1002">
          <cell r="G1002">
            <v>85000</v>
          </cell>
        </row>
        <row r="1003">
          <cell r="G1003">
            <v>18309.59</v>
          </cell>
        </row>
        <row r="1004">
          <cell r="G1004">
            <v>1447.3500000000001</v>
          </cell>
        </row>
        <row r="1005">
          <cell r="G1005">
            <v>38907.97</v>
          </cell>
        </row>
        <row r="1006">
          <cell r="G1006">
            <v>1100</v>
          </cell>
        </row>
        <row r="1007">
          <cell r="G1007">
            <v>4100</v>
          </cell>
        </row>
        <row r="1008">
          <cell r="G1008">
            <v>9477.09</v>
          </cell>
        </row>
        <row r="1009">
          <cell r="G1009">
            <v>331759.35000000003</v>
          </cell>
        </row>
        <row r="1010">
          <cell r="G1010">
            <v>74033.34</v>
          </cell>
        </row>
        <row r="1011">
          <cell r="G1011">
            <v>15236.02</v>
          </cell>
        </row>
        <row r="1012">
          <cell r="G1012">
            <v>5422.17</v>
          </cell>
        </row>
        <row r="1013">
          <cell r="G1013">
            <v>191363.53</v>
          </cell>
        </row>
        <row r="1014">
          <cell r="G1014">
            <v>18916.07</v>
          </cell>
        </row>
        <row r="1015">
          <cell r="G1015">
            <v>213941.88</v>
          </cell>
        </row>
        <row r="1016">
          <cell r="G1016">
            <v>100019.85</v>
          </cell>
        </row>
        <row r="1017">
          <cell r="G1017">
            <v>2003.05</v>
          </cell>
        </row>
        <row r="1018">
          <cell r="G1018">
            <v>3300.2200000000003</v>
          </cell>
        </row>
        <row r="1019">
          <cell r="G1019">
            <v>1545.43</v>
          </cell>
        </row>
        <row r="1020">
          <cell r="G1020">
            <v>98975.2</v>
          </cell>
        </row>
        <row r="1021">
          <cell r="G1021">
            <v>0.26</v>
          </cell>
        </row>
        <row r="1022">
          <cell r="G1022">
            <v>43001.81</v>
          </cell>
        </row>
        <row r="1023">
          <cell r="G1023">
            <v>21779.66</v>
          </cell>
        </row>
        <row r="1024">
          <cell r="G1024">
            <v>18466.830000000002</v>
          </cell>
        </row>
        <row r="1025">
          <cell r="G1025">
            <v>52499.01</v>
          </cell>
        </row>
        <row r="1026">
          <cell r="G1026">
            <v>479.77</v>
          </cell>
        </row>
        <row r="1027">
          <cell r="G1027">
            <v>171450.52</v>
          </cell>
        </row>
        <row r="1028">
          <cell r="G1028">
            <v>8011.4000000000005</v>
          </cell>
        </row>
        <row r="1029">
          <cell r="G1029">
            <v>504.03000000000003</v>
          </cell>
        </row>
        <row r="1030">
          <cell r="G1030">
            <v>7322.2</v>
          </cell>
        </row>
        <row r="1031">
          <cell r="G1031">
            <v>600</v>
          </cell>
        </row>
        <row r="1032">
          <cell r="G1032">
            <v>37867</v>
          </cell>
        </row>
        <row r="1033">
          <cell r="G1033">
            <v>2000</v>
          </cell>
        </row>
        <row r="1034">
          <cell r="G1034">
            <v>33033.5</v>
          </cell>
        </row>
        <row r="1035">
          <cell r="G1035">
            <v>172.13</v>
          </cell>
        </row>
        <row r="1036">
          <cell r="G1036">
            <v>508</v>
          </cell>
        </row>
        <row r="1037">
          <cell r="G1037">
            <v>7850.75</v>
          </cell>
        </row>
        <row r="1038">
          <cell r="G1038">
            <v>701.54</v>
          </cell>
        </row>
        <row r="1039">
          <cell r="G1039">
            <v>98505.290000000008</v>
          </cell>
        </row>
        <row r="1040">
          <cell r="G1040">
            <v>395687.45</v>
          </cell>
        </row>
        <row r="1041">
          <cell r="G1041">
            <v>59061.53</v>
          </cell>
        </row>
        <row r="1042">
          <cell r="G1042">
            <v>12931.2</v>
          </cell>
        </row>
        <row r="1043">
          <cell r="G1043">
            <v>1961.2</v>
          </cell>
        </row>
        <row r="1044">
          <cell r="G1044">
            <v>150713.01999999999</v>
          </cell>
        </row>
        <row r="1045">
          <cell r="G1045">
            <v>11097.87</v>
          </cell>
        </row>
        <row r="1046">
          <cell r="G1046">
            <v>1550899.47</v>
          </cell>
        </row>
        <row r="1047">
          <cell r="G1047">
            <v>1430537.87</v>
          </cell>
        </row>
        <row r="1048">
          <cell r="G1048">
            <v>498388.08</v>
          </cell>
        </row>
        <row r="1049">
          <cell r="G1049">
            <v>88272.7</v>
          </cell>
        </row>
        <row r="1050">
          <cell r="G1050">
            <v>232688.19</v>
          </cell>
        </row>
        <row r="1051">
          <cell r="G1051">
            <v>20000</v>
          </cell>
        </row>
        <row r="1052">
          <cell r="G1052">
            <v>95000</v>
          </cell>
        </row>
        <row r="1053">
          <cell r="G1053">
            <v>265581.5</v>
          </cell>
        </row>
        <row r="1054">
          <cell r="G1054">
            <v>150000</v>
          </cell>
        </row>
        <row r="1055">
          <cell r="G1055">
            <v>123000</v>
          </cell>
        </row>
        <row r="1056">
          <cell r="G1056">
            <v>28200</v>
          </cell>
        </row>
        <row r="1057">
          <cell r="G1057">
            <v>8500.11</v>
          </cell>
        </row>
        <row r="1058">
          <cell r="G1058">
            <v>18174.89</v>
          </cell>
        </row>
        <row r="1059">
          <cell r="G1059">
            <v>224947.15</v>
          </cell>
        </row>
        <row r="1060">
          <cell r="G1060">
            <v>33568.379999999997</v>
          </cell>
        </row>
        <row r="1061">
          <cell r="G1061">
            <v>103900</v>
          </cell>
        </row>
        <row r="1062">
          <cell r="G1062">
            <v>90000</v>
          </cell>
        </row>
        <row r="1063">
          <cell r="G1063">
            <v>23500</v>
          </cell>
        </row>
        <row r="1064">
          <cell r="G1064">
            <v>69422.64</v>
          </cell>
        </row>
        <row r="1065">
          <cell r="G1065">
            <v>17781.310000000001</v>
          </cell>
        </row>
        <row r="1066">
          <cell r="G1066">
            <v>17501.170000000002</v>
          </cell>
        </row>
        <row r="1067">
          <cell r="G1067">
            <v>57000</v>
          </cell>
        </row>
        <row r="1068">
          <cell r="G1068">
            <v>38238.770000000004</v>
          </cell>
        </row>
        <row r="1069">
          <cell r="G1069">
            <v>27425.84</v>
          </cell>
        </row>
        <row r="1070">
          <cell r="G1070">
            <v>1620809.35</v>
          </cell>
        </row>
        <row r="1071">
          <cell r="G1071">
            <v>361151.79</v>
          </cell>
        </row>
        <row r="1072">
          <cell r="G1072">
            <v>2280629.6519999998</v>
          </cell>
        </row>
        <row r="1073">
          <cell r="G1073">
            <v>111932.36</v>
          </cell>
        </row>
        <row r="1074">
          <cell r="G1074">
            <v>52632.11</v>
          </cell>
        </row>
        <row r="1075">
          <cell r="G1075">
            <v>13000</v>
          </cell>
        </row>
        <row r="1076">
          <cell r="G1076">
            <v>32279.06</v>
          </cell>
        </row>
        <row r="1077">
          <cell r="G1077">
            <v>233726.29</v>
          </cell>
        </row>
        <row r="1078">
          <cell r="G1078">
            <v>151235.32</v>
          </cell>
        </row>
        <row r="1079">
          <cell r="G1079">
            <v>746254.19099999999</v>
          </cell>
        </row>
        <row r="1080">
          <cell r="G1080">
            <v>55155.200000000004</v>
          </cell>
        </row>
        <row r="1081">
          <cell r="G1081">
            <v>85500.74</v>
          </cell>
        </row>
        <row r="1082">
          <cell r="G1082">
            <v>588.4</v>
          </cell>
        </row>
        <row r="1083">
          <cell r="G1083">
            <v>32522.100000000002</v>
          </cell>
        </row>
        <row r="1084">
          <cell r="G1084">
            <v>70855.16</v>
          </cell>
        </row>
        <row r="1085">
          <cell r="G1085">
            <v>3983.61</v>
          </cell>
        </row>
        <row r="1086">
          <cell r="G1086">
            <v>11041.32</v>
          </cell>
        </row>
        <row r="1087">
          <cell r="G1087">
            <v>45709.78</v>
          </cell>
        </row>
        <row r="1088">
          <cell r="G1088">
            <v>28422.22</v>
          </cell>
        </row>
        <row r="1089">
          <cell r="G1089">
            <v>10024.719999999999</v>
          </cell>
        </row>
        <row r="1090">
          <cell r="G1090">
            <v>18503</v>
          </cell>
        </row>
        <row r="1091">
          <cell r="G1091">
            <v>78.31</v>
          </cell>
        </row>
        <row r="1092">
          <cell r="G1092">
            <v>219743.76</v>
          </cell>
        </row>
        <row r="1093">
          <cell r="G1093">
            <v>91523.81</v>
          </cell>
        </row>
        <row r="1094">
          <cell r="G1094">
            <v>262498.37</v>
          </cell>
        </row>
        <row r="1095">
          <cell r="G1095">
            <v>29021.79</v>
          </cell>
        </row>
        <row r="1096">
          <cell r="G1096">
            <v>1606.221</v>
          </cell>
        </row>
        <row r="1097">
          <cell r="G1097">
            <v>62945.54</v>
          </cell>
        </row>
        <row r="1098">
          <cell r="G1098">
            <v>19408.13</v>
          </cell>
        </row>
        <row r="1099">
          <cell r="G1099">
            <v>59814.37</v>
          </cell>
        </row>
        <row r="1100">
          <cell r="G1100">
            <v>55742.19</v>
          </cell>
        </row>
        <row r="1101">
          <cell r="G1101">
            <v>4500.93</v>
          </cell>
        </row>
        <row r="1102">
          <cell r="G1102">
            <v>294945.65000000002</v>
          </cell>
        </row>
        <row r="1103">
          <cell r="G1103">
            <v>2854.16</v>
          </cell>
        </row>
        <row r="1104">
          <cell r="G1104">
            <v>145</v>
          </cell>
        </row>
        <row r="1105">
          <cell r="G1105">
            <v>162621.57</v>
          </cell>
        </row>
        <row r="1106">
          <cell r="G1106">
            <v>18876.560000000001</v>
          </cell>
        </row>
        <row r="1107">
          <cell r="G1107">
            <v>4127.53</v>
          </cell>
        </row>
        <row r="1108">
          <cell r="G1108">
            <v>15557.61</v>
          </cell>
        </row>
        <row r="1109">
          <cell r="G1109">
            <v>10813.11</v>
          </cell>
        </row>
        <row r="1110">
          <cell r="G1110">
            <v>807.62</v>
          </cell>
        </row>
        <row r="1111">
          <cell r="G1111">
            <v>2305988.58</v>
          </cell>
        </row>
        <row r="1112">
          <cell r="G1112">
            <v>301919.97000000003</v>
          </cell>
        </row>
        <row r="1113">
          <cell r="G1113">
            <v>414747.87</v>
          </cell>
        </row>
        <row r="1114">
          <cell r="G1114">
            <v>121261.58</v>
          </cell>
        </row>
        <row r="1115">
          <cell r="G1115">
            <v>2994.37</v>
          </cell>
        </row>
        <row r="1116">
          <cell r="G1116">
            <v>161000</v>
          </cell>
        </row>
        <row r="1117">
          <cell r="G1117">
            <v>11000</v>
          </cell>
        </row>
        <row r="1118">
          <cell r="G1118">
            <v>6941.71</v>
          </cell>
        </row>
        <row r="1119">
          <cell r="G1119">
            <v>16180</v>
          </cell>
        </row>
        <row r="1120">
          <cell r="G1120">
            <v>2000.1000000000001</v>
          </cell>
        </row>
        <row r="1121">
          <cell r="G1121">
            <v>19900</v>
          </cell>
        </row>
        <row r="1122">
          <cell r="G1122">
            <v>4782.87</v>
          </cell>
        </row>
        <row r="1123">
          <cell r="G1123">
            <v>499.72</v>
          </cell>
        </row>
        <row r="1124">
          <cell r="G1124">
            <v>369235.09</v>
          </cell>
        </row>
        <row r="1125">
          <cell r="G1125">
            <v>1981355.02</v>
          </cell>
        </row>
        <row r="1126">
          <cell r="G1126">
            <v>84116.42</v>
          </cell>
        </row>
        <row r="1127">
          <cell r="G1127">
            <v>6310.77</v>
          </cell>
        </row>
        <row r="1128">
          <cell r="G1128">
            <v>150053.12</v>
          </cell>
        </row>
        <row r="1129">
          <cell r="G1129">
            <v>85000</v>
          </cell>
        </row>
        <row r="1130">
          <cell r="G1130">
            <v>1000</v>
          </cell>
        </row>
        <row r="1131">
          <cell r="G1131">
            <v>28092.13</v>
          </cell>
        </row>
        <row r="1132">
          <cell r="G1132">
            <v>26865.260000000002</v>
          </cell>
        </row>
        <row r="1133">
          <cell r="G1133">
            <v>2888.93</v>
          </cell>
        </row>
        <row r="1134">
          <cell r="G1134">
            <v>2200</v>
          </cell>
        </row>
        <row r="1135">
          <cell r="G1135">
            <v>11</v>
          </cell>
        </row>
        <row r="1136">
          <cell r="G1136">
            <v>1135.31</v>
          </cell>
        </row>
        <row r="1137">
          <cell r="G1137">
            <v>559094.69000000006</v>
          </cell>
        </row>
        <row r="1138">
          <cell r="G1138">
            <v>17500.41</v>
          </cell>
        </row>
        <row r="1139">
          <cell r="G1139">
            <v>281772.31</v>
          </cell>
        </row>
        <row r="1140">
          <cell r="G1140">
            <v>15655.82</v>
          </cell>
        </row>
        <row r="1141">
          <cell r="G1141">
            <v>24680.240000000002</v>
          </cell>
        </row>
        <row r="1142">
          <cell r="G1142">
            <v>483.25</v>
          </cell>
        </row>
        <row r="1143">
          <cell r="G1143">
            <v>77111.78</v>
          </cell>
        </row>
        <row r="1144">
          <cell r="G1144">
            <v>4985.32</v>
          </cell>
        </row>
        <row r="1145">
          <cell r="G1145">
            <v>49168.56</v>
          </cell>
        </row>
        <row r="1146">
          <cell r="G1146">
            <v>71766.009999999995</v>
          </cell>
        </row>
        <row r="1147">
          <cell r="G1147">
            <v>7702.13</v>
          </cell>
        </row>
        <row r="1148">
          <cell r="G1148">
            <v>6552.6100000000006</v>
          </cell>
        </row>
        <row r="1149">
          <cell r="G1149">
            <v>10440.040000000001</v>
          </cell>
        </row>
        <row r="1150">
          <cell r="G1150">
            <v>52676.81</v>
          </cell>
        </row>
        <row r="1151">
          <cell r="G1151">
            <v>96291.63</v>
          </cell>
        </row>
        <row r="1152">
          <cell r="G1152">
            <v>120045.96</v>
          </cell>
        </row>
        <row r="1153">
          <cell r="G1153">
            <v>20377.46</v>
          </cell>
        </row>
        <row r="1154">
          <cell r="G1154">
            <v>20000</v>
          </cell>
        </row>
        <row r="1155">
          <cell r="G1155">
            <v>76521.84</v>
          </cell>
        </row>
        <row r="1156">
          <cell r="G1156">
            <v>4149.24</v>
          </cell>
        </row>
        <row r="1157">
          <cell r="G1157">
            <v>89879.01</v>
          </cell>
        </row>
        <row r="1158">
          <cell r="G1158">
            <v>8467.3700000000008</v>
          </cell>
        </row>
        <row r="1159">
          <cell r="G1159">
            <v>18932.43</v>
          </cell>
        </row>
        <row r="1160">
          <cell r="G1160">
            <v>71.3</v>
          </cell>
        </row>
        <row r="1161">
          <cell r="G1161">
            <v>11003.050000000001</v>
          </cell>
        </row>
        <row r="1162">
          <cell r="G1162">
            <v>8347.9</v>
          </cell>
        </row>
        <row r="1163">
          <cell r="G1163">
            <v>242501.89</v>
          </cell>
        </row>
        <row r="1164">
          <cell r="G1164">
            <v>7147.2</v>
          </cell>
        </row>
        <row r="1165">
          <cell r="G1165">
            <v>782.03</v>
          </cell>
        </row>
        <row r="1166">
          <cell r="G1166">
            <v>15348.838</v>
          </cell>
        </row>
        <row r="1167">
          <cell r="G1167">
            <v>15867.6</v>
          </cell>
        </row>
        <row r="1168">
          <cell r="G1168">
            <v>4040</v>
          </cell>
        </row>
        <row r="1169">
          <cell r="G1169">
            <v>30000</v>
          </cell>
        </row>
        <row r="1170">
          <cell r="G1170">
            <v>201837.95</v>
          </cell>
        </row>
        <row r="1171">
          <cell r="G1171">
            <v>95442.44</v>
          </cell>
        </row>
        <row r="1172">
          <cell r="G1172">
            <v>32776.699999999997</v>
          </cell>
        </row>
        <row r="1173">
          <cell r="G1173">
            <v>415164.21</v>
          </cell>
        </row>
        <row r="1174">
          <cell r="G1174">
            <v>33985.550000000003</v>
          </cell>
        </row>
        <row r="1175">
          <cell r="G1175">
            <v>16723.472000000002</v>
          </cell>
        </row>
        <row r="1176">
          <cell r="G1176">
            <v>150000</v>
          </cell>
        </row>
        <row r="1177">
          <cell r="G1177">
            <v>2052</v>
          </cell>
        </row>
        <row r="1178">
          <cell r="G1178">
            <v>107057.44</v>
          </cell>
        </row>
        <row r="1179">
          <cell r="G1179">
            <v>702.84</v>
          </cell>
        </row>
        <row r="1180">
          <cell r="G1180">
            <v>1800</v>
          </cell>
        </row>
        <row r="1181">
          <cell r="G1181">
            <v>48553.08</v>
          </cell>
        </row>
        <row r="1182">
          <cell r="G1182">
            <v>585.27</v>
          </cell>
        </row>
        <row r="1183">
          <cell r="G1183">
            <v>2385.4960000000001</v>
          </cell>
        </row>
        <row r="1184">
          <cell r="G1184">
            <v>90289.040000000008</v>
          </cell>
        </row>
        <row r="1185">
          <cell r="G1185">
            <v>12881.710000000001</v>
          </cell>
        </row>
        <row r="1186">
          <cell r="G1186">
            <v>6603.93</v>
          </cell>
        </row>
        <row r="1187">
          <cell r="G1187">
            <v>968111.14</v>
          </cell>
        </row>
        <row r="1188">
          <cell r="G1188">
            <v>199159.80000000002</v>
          </cell>
        </row>
        <row r="1189">
          <cell r="G1189">
            <v>81651.070000000007</v>
          </cell>
        </row>
        <row r="1190">
          <cell r="G1190">
            <v>39062.300000000003</v>
          </cell>
        </row>
        <row r="1191">
          <cell r="G1191">
            <v>40949.040000000001</v>
          </cell>
        </row>
        <row r="1192">
          <cell r="G1192">
            <v>25659.510000000002</v>
          </cell>
        </row>
        <row r="1193">
          <cell r="G1193">
            <v>251206.63</v>
          </cell>
        </row>
        <row r="1194">
          <cell r="G1194">
            <v>1980</v>
          </cell>
        </row>
        <row r="1195">
          <cell r="G1195">
            <v>424095.24</v>
          </cell>
        </row>
        <row r="1196">
          <cell r="G1196">
            <v>110000</v>
          </cell>
        </row>
        <row r="1197">
          <cell r="G1197">
            <v>3785.16</v>
          </cell>
        </row>
        <row r="1198">
          <cell r="G1198">
            <v>291070.64</v>
          </cell>
        </row>
        <row r="1199">
          <cell r="G1199">
            <v>119869.03</v>
          </cell>
        </row>
        <row r="1200">
          <cell r="G1200">
            <v>96764.618000000002</v>
          </cell>
        </row>
        <row r="1201">
          <cell r="G1201">
            <v>125584.14</v>
          </cell>
        </row>
        <row r="1202">
          <cell r="G1202">
            <v>2044.1200000000001</v>
          </cell>
        </row>
        <row r="1203">
          <cell r="G1203">
            <v>66593.509999999995</v>
          </cell>
        </row>
        <row r="1204">
          <cell r="G1204">
            <v>110404.43000000001</v>
          </cell>
        </row>
        <row r="1205">
          <cell r="G1205">
            <v>221251.32</v>
          </cell>
        </row>
        <row r="1206">
          <cell r="G1206">
            <v>4654.6900000000005</v>
          </cell>
        </row>
        <row r="1207">
          <cell r="G1207">
            <v>937.99</v>
          </cell>
        </row>
        <row r="1208">
          <cell r="G1208">
            <v>5630.53</v>
          </cell>
        </row>
        <row r="1209">
          <cell r="G1209">
            <v>2091.39</v>
          </cell>
        </row>
        <row r="1210">
          <cell r="G1210">
            <v>162675.91</v>
          </cell>
        </row>
        <row r="1211">
          <cell r="G1211">
            <v>999.1</v>
          </cell>
        </row>
        <row r="1212">
          <cell r="G1212">
            <v>9311.0400000000009</v>
          </cell>
        </row>
        <row r="1213">
          <cell r="G1213">
            <v>141.92000000000002</v>
          </cell>
        </row>
        <row r="1214">
          <cell r="G1214">
            <v>6502.8</v>
          </cell>
        </row>
        <row r="1215">
          <cell r="G1215">
            <v>1556.2</v>
          </cell>
        </row>
        <row r="1216">
          <cell r="G1216">
            <v>1129124.8400000001</v>
          </cell>
        </row>
        <row r="1217">
          <cell r="G1217">
            <v>151173</v>
          </cell>
        </row>
        <row r="1218">
          <cell r="G1218">
            <v>345383.76</v>
          </cell>
        </row>
        <row r="1219">
          <cell r="G1219">
            <v>15612.1</v>
          </cell>
        </row>
        <row r="1220">
          <cell r="G1220">
            <v>666050.75</v>
          </cell>
        </row>
        <row r="1221">
          <cell r="G1221">
            <v>251260.01</v>
          </cell>
        </row>
        <row r="1222">
          <cell r="G1222">
            <v>8630.7999999999993</v>
          </cell>
        </row>
        <row r="1223">
          <cell r="G1223">
            <v>10910.99</v>
          </cell>
        </row>
        <row r="1224">
          <cell r="G1224">
            <v>437.34000000000003</v>
          </cell>
        </row>
        <row r="1225">
          <cell r="G1225">
            <v>585.43000000000006</v>
          </cell>
        </row>
        <row r="1226">
          <cell r="G1226">
            <v>86666.34</v>
          </cell>
        </row>
        <row r="1227">
          <cell r="G1227">
            <v>28749.98</v>
          </cell>
        </row>
        <row r="1228">
          <cell r="G1228">
            <v>177023.14499999999</v>
          </cell>
        </row>
        <row r="1229">
          <cell r="G1229">
            <v>204755.39</v>
          </cell>
        </row>
        <row r="1230">
          <cell r="G1230">
            <v>12012.53</v>
          </cell>
        </row>
        <row r="1231">
          <cell r="G1231">
            <v>515610.39</v>
          </cell>
        </row>
        <row r="1232">
          <cell r="G1232">
            <v>41.56</v>
          </cell>
        </row>
        <row r="1233">
          <cell r="G1233">
            <v>4571.07</v>
          </cell>
        </row>
        <row r="1234">
          <cell r="G1234">
            <v>12467.58</v>
          </cell>
        </row>
        <row r="1235">
          <cell r="G1235">
            <v>138007.97</v>
          </cell>
        </row>
        <row r="1236">
          <cell r="G1236">
            <v>50155.92</v>
          </cell>
        </row>
        <row r="1237">
          <cell r="G1237">
            <v>2747.19</v>
          </cell>
        </row>
        <row r="1238">
          <cell r="G1238">
            <v>88790.47</v>
          </cell>
        </row>
        <row r="1239">
          <cell r="G1239">
            <v>48115.18</v>
          </cell>
        </row>
        <row r="1240">
          <cell r="G1240">
            <v>8401.98</v>
          </cell>
        </row>
        <row r="1241">
          <cell r="G1241">
            <v>49398.39</v>
          </cell>
        </row>
        <row r="1242">
          <cell r="G1242">
            <v>97530.39</v>
          </cell>
        </row>
        <row r="1243">
          <cell r="G1243">
            <v>67491.100000000006</v>
          </cell>
        </row>
        <row r="1244">
          <cell r="G1244">
            <v>94622.37</v>
          </cell>
        </row>
        <row r="1245">
          <cell r="G1245">
            <v>73247.95</v>
          </cell>
        </row>
        <row r="1246">
          <cell r="G1246">
            <v>42469.56</v>
          </cell>
        </row>
        <row r="1247">
          <cell r="G1247">
            <v>64364.21</v>
          </cell>
        </row>
        <row r="1248">
          <cell r="G1248">
            <v>628614.62</v>
          </cell>
        </row>
        <row r="1249">
          <cell r="G1249">
            <v>19803.8</v>
          </cell>
        </row>
        <row r="1250">
          <cell r="G1250">
            <v>46456.03</v>
          </cell>
        </row>
        <row r="1251">
          <cell r="G1251">
            <v>38502.51</v>
          </cell>
        </row>
        <row r="1252">
          <cell r="G1252">
            <v>64389.19</v>
          </cell>
        </row>
        <row r="1253">
          <cell r="G1253">
            <v>17553.178</v>
          </cell>
        </row>
        <row r="1254">
          <cell r="G1254">
            <v>500</v>
          </cell>
        </row>
        <row r="1255">
          <cell r="G1255">
            <v>81025.5</v>
          </cell>
        </row>
        <row r="1256">
          <cell r="G1256">
            <v>96983.8</v>
          </cell>
        </row>
        <row r="1257">
          <cell r="G1257">
            <v>641.41999999999996</v>
          </cell>
        </row>
        <row r="1258">
          <cell r="G1258">
            <v>13311.1</v>
          </cell>
        </row>
        <row r="1259">
          <cell r="G1259">
            <v>7000</v>
          </cell>
        </row>
        <row r="1260">
          <cell r="G1260">
            <v>100000</v>
          </cell>
        </row>
        <row r="1261">
          <cell r="G1261">
            <v>275.2</v>
          </cell>
        </row>
        <row r="1262">
          <cell r="G1262">
            <v>0.35000000000000003</v>
          </cell>
        </row>
        <row r="1263">
          <cell r="G1263">
            <v>1011.8100000000001</v>
          </cell>
        </row>
        <row r="1264">
          <cell r="G1264">
            <v>13494.2</v>
          </cell>
        </row>
        <row r="1265">
          <cell r="G1265">
            <v>27442.880000000001</v>
          </cell>
        </row>
        <row r="1266">
          <cell r="G1266">
            <v>30724.11</v>
          </cell>
        </row>
        <row r="1267">
          <cell r="G1267">
            <v>34162.78</v>
          </cell>
        </row>
        <row r="1268">
          <cell r="G1268">
            <v>34716.01</v>
          </cell>
        </row>
        <row r="1269">
          <cell r="G1269">
            <v>9480</v>
          </cell>
        </row>
        <row r="1270">
          <cell r="G1270">
            <v>6570.24</v>
          </cell>
        </row>
        <row r="1271">
          <cell r="G1271">
            <v>2000.27</v>
          </cell>
        </row>
        <row r="1272">
          <cell r="G1272">
            <v>94325</v>
          </cell>
        </row>
        <row r="1273">
          <cell r="G1273">
            <v>10500</v>
          </cell>
        </row>
        <row r="1274">
          <cell r="G1274">
            <v>25000</v>
          </cell>
        </row>
        <row r="1275">
          <cell r="G1275">
            <v>330552.12</v>
          </cell>
        </row>
        <row r="1276">
          <cell r="G1276">
            <v>2603.87</v>
          </cell>
        </row>
        <row r="1277">
          <cell r="G1277">
            <v>45253.440000000002</v>
          </cell>
        </row>
        <row r="1278">
          <cell r="G1278">
            <v>83882.930000000008</v>
          </cell>
        </row>
        <row r="1279">
          <cell r="G1279">
            <v>5304</v>
          </cell>
        </row>
        <row r="1280">
          <cell r="G1280">
            <v>2400</v>
          </cell>
        </row>
        <row r="1281">
          <cell r="G1281">
            <v>31988.7</v>
          </cell>
        </row>
        <row r="1282">
          <cell r="G1282">
            <v>43327.35</v>
          </cell>
        </row>
        <row r="1283">
          <cell r="G1283">
            <v>14508.78</v>
          </cell>
        </row>
        <row r="1284">
          <cell r="G1284">
            <v>309145.01</v>
          </cell>
        </row>
        <row r="1285">
          <cell r="G1285">
            <v>220500.95</v>
          </cell>
        </row>
        <row r="1286">
          <cell r="G1286">
            <v>647042.15</v>
          </cell>
        </row>
        <row r="1287">
          <cell r="G1287">
            <v>219646.15</v>
          </cell>
        </row>
        <row r="1288">
          <cell r="G1288">
            <v>167946.86000000002</v>
          </cell>
        </row>
        <row r="1289">
          <cell r="G1289">
            <v>15188.74</v>
          </cell>
        </row>
        <row r="1290">
          <cell r="G1290">
            <v>480.12</v>
          </cell>
        </row>
        <row r="1291">
          <cell r="G1291">
            <v>12150.18</v>
          </cell>
        </row>
        <row r="1292">
          <cell r="G1292">
            <v>11276.800000000001</v>
          </cell>
        </row>
        <row r="1293">
          <cell r="G1293">
            <v>26062.25</v>
          </cell>
        </row>
        <row r="1294">
          <cell r="G1294">
            <v>8542.66</v>
          </cell>
        </row>
        <row r="1295">
          <cell r="G1295">
            <v>3231.7400000000002</v>
          </cell>
        </row>
        <row r="1296">
          <cell r="G1296">
            <v>1700</v>
          </cell>
        </row>
        <row r="1297">
          <cell r="G1297">
            <v>10258.39</v>
          </cell>
        </row>
        <row r="1298">
          <cell r="G1298">
            <v>2245</v>
          </cell>
        </row>
        <row r="1299">
          <cell r="G1299">
            <v>2510</v>
          </cell>
        </row>
        <row r="1300">
          <cell r="G1300">
            <v>998.49</v>
          </cell>
        </row>
        <row r="1301">
          <cell r="G1301">
            <v>11538.16</v>
          </cell>
        </row>
        <row r="1302">
          <cell r="G1302">
            <v>53255.17</v>
          </cell>
        </row>
        <row r="1303">
          <cell r="G1303">
            <v>2310</v>
          </cell>
        </row>
        <row r="1304">
          <cell r="G1304">
            <v>25785.49</v>
          </cell>
        </row>
        <row r="1305">
          <cell r="G1305">
            <v>13416.07</v>
          </cell>
        </row>
        <row r="1306">
          <cell r="G1306">
            <v>2238.5700000000002</v>
          </cell>
        </row>
        <row r="1307">
          <cell r="G1307">
            <v>393576.25</v>
          </cell>
        </row>
        <row r="1308">
          <cell r="G1308">
            <v>71582.94</v>
          </cell>
        </row>
        <row r="1309">
          <cell r="G1309">
            <v>9780.89</v>
          </cell>
        </row>
        <row r="1310">
          <cell r="G1310">
            <v>6993.5</v>
          </cell>
        </row>
        <row r="1311">
          <cell r="G1311">
            <v>151392.09</v>
          </cell>
        </row>
        <row r="1312">
          <cell r="G1312">
            <v>11696.380000000001</v>
          </cell>
        </row>
        <row r="1313">
          <cell r="G1313">
            <v>29891.81</v>
          </cell>
        </row>
        <row r="1314">
          <cell r="G1314">
            <v>33670.69</v>
          </cell>
        </row>
        <row r="1315">
          <cell r="G1315">
            <v>733779.35</v>
          </cell>
        </row>
        <row r="1316">
          <cell r="G1316">
            <v>11985.93</v>
          </cell>
        </row>
        <row r="1317">
          <cell r="G1317">
            <v>10009.280000000001</v>
          </cell>
        </row>
        <row r="1318">
          <cell r="G1318">
            <v>497906.29000000004</v>
          </cell>
        </row>
        <row r="1319">
          <cell r="G1319">
            <v>20100.96</v>
          </cell>
        </row>
        <row r="1320">
          <cell r="G1320">
            <v>134660.75</v>
          </cell>
        </row>
        <row r="1321">
          <cell r="G1321">
            <v>475391.33</v>
          </cell>
        </row>
        <row r="1322">
          <cell r="G1322">
            <v>72919.680000000008</v>
          </cell>
        </row>
        <row r="1323">
          <cell r="G1323">
            <v>5774.85</v>
          </cell>
        </row>
        <row r="1324">
          <cell r="G1324">
            <v>173820</v>
          </cell>
        </row>
        <row r="1325">
          <cell r="G1325">
            <v>425589.74</v>
          </cell>
        </row>
        <row r="1326">
          <cell r="G1326">
            <v>41627.74</v>
          </cell>
        </row>
        <row r="1327">
          <cell r="G1327">
            <v>307786.31</v>
          </cell>
        </row>
        <row r="1328">
          <cell r="G1328">
            <v>20013.600000000002</v>
          </cell>
        </row>
        <row r="1329">
          <cell r="G1329">
            <v>1171.6100000000001</v>
          </cell>
        </row>
        <row r="1330">
          <cell r="G1330">
            <v>158401.62</v>
          </cell>
        </row>
        <row r="1331">
          <cell r="G1331">
            <v>1963.76</v>
          </cell>
        </row>
        <row r="1332">
          <cell r="G1332">
            <v>2049.7200000000003</v>
          </cell>
        </row>
        <row r="1333">
          <cell r="G1333">
            <v>973.91</v>
          </cell>
        </row>
        <row r="1334">
          <cell r="G1334">
            <v>1133115.3799999999</v>
          </cell>
        </row>
        <row r="1335">
          <cell r="G1335">
            <v>139472.13</v>
          </cell>
        </row>
        <row r="1336">
          <cell r="G1336">
            <v>98996.798999999999</v>
          </cell>
        </row>
        <row r="1337">
          <cell r="G1337">
            <v>39758.54</v>
          </cell>
        </row>
        <row r="1338">
          <cell r="G1338">
            <v>101074.84</v>
          </cell>
        </row>
        <row r="1339">
          <cell r="G1339">
            <v>10.450000000000001</v>
          </cell>
        </row>
        <row r="1340">
          <cell r="G1340">
            <v>600000</v>
          </cell>
        </row>
        <row r="1341">
          <cell r="G1341">
            <v>45500</v>
          </cell>
        </row>
        <row r="1342">
          <cell r="G1342">
            <v>90000</v>
          </cell>
        </row>
        <row r="1343">
          <cell r="G1343">
            <v>17000</v>
          </cell>
        </row>
        <row r="1344">
          <cell r="G1344">
            <v>47065.32</v>
          </cell>
        </row>
        <row r="1345">
          <cell r="G1345">
            <v>29701.43</v>
          </cell>
        </row>
        <row r="1346">
          <cell r="G1346">
            <v>26132.04</v>
          </cell>
        </row>
        <row r="1347">
          <cell r="G1347">
            <v>39.480000000000004</v>
          </cell>
        </row>
        <row r="1348">
          <cell r="G1348">
            <v>1369307.85</v>
          </cell>
        </row>
        <row r="1349">
          <cell r="G1349">
            <v>36332.44</v>
          </cell>
        </row>
        <row r="1350">
          <cell r="G1350">
            <v>27481.705000000002</v>
          </cell>
        </row>
        <row r="1351">
          <cell r="G1351">
            <v>683.55000000000007</v>
          </cell>
        </row>
        <row r="1352">
          <cell r="G1352">
            <v>80000</v>
          </cell>
        </row>
        <row r="1353">
          <cell r="G1353">
            <v>12000</v>
          </cell>
        </row>
        <row r="1354">
          <cell r="G1354">
            <v>1182.45</v>
          </cell>
        </row>
        <row r="1355">
          <cell r="G1355">
            <v>139528.51</v>
          </cell>
        </row>
        <row r="1356">
          <cell r="G1356">
            <v>3023.59</v>
          </cell>
        </row>
        <row r="1357">
          <cell r="G1357">
            <v>15757.817999999999</v>
          </cell>
        </row>
        <row r="1358">
          <cell r="G1358">
            <v>246298.19</v>
          </cell>
        </row>
        <row r="1359">
          <cell r="G1359">
            <v>15274.49</v>
          </cell>
        </row>
        <row r="1360">
          <cell r="G1360">
            <v>86123.94</v>
          </cell>
        </row>
        <row r="1361">
          <cell r="G1361">
            <v>6034</v>
          </cell>
        </row>
        <row r="1362">
          <cell r="G1362">
            <v>36375</v>
          </cell>
        </row>
        <row r="1363">
          <cell r="G1363">
            <v>47000</v>
          </cell>
        </row>
        <row r="1364">
          <cell r="G1364">
            <v>3200</v>
          </cell>
        </row>
        <row r="1365">
          <cell r="G1365">
            <v>16.52</v>
          </cell>
        </row>
        <row r="1366">
          <cell r="G1366">
            <v>32015.170000000002</v>
          </cell>
        </row>
        <row r="1367">
          <cell r="G1367">
            <v>1000.13</v>
          </cell>
        </row>
        <row r="1368">
          <cell r="G1368">
            <v>20907.86</v>
          </cell>
        </row>
        <row r="1369">
          <cell r="G1369">
            <v>2400.58</v>
          </cell>
        </row>
        <row r="1370">
          <cell r="G1370">
            <v>1234085.45</v>
          </cell>
        </row>
        <row r="1371">
          <cell r="G1371">
            <v>15420.380000000001</v>
          </cell>
        </row>
        <row r="1372">
          <cell r="G1372">
            <v>12516.23</v>
          </cell>
        </row>
        <row r="1373">
          <cell r="G1373">
            <v>26217.86</v>
          </cell>
        </row>
        <row r="1374">
          <cell r="G1374">
            <v>393199.02</v>
          </cell>
        </row>
        <row r="1375">
          <cell r="G1375">
            <v>50000</v>
          </cell>
        </row>
        <row r="1376">
          <cell r="G1376">
            <v>200000</v>
          </cell>
        </row>
        <row r="1377">
          <cell r="G1377">
            <v>3000</v>
          </cell>
        </row>
        <row r="1378">
          <cell r="G1378">
            <v>2628</v>
          </cell>
        </row>
        <row r="1379">
          <cell r="G1379">
            <v>72814.13</v>
          </cell>
        </row>
        <row r="1380">
          <cell r="G1380">
            <v>7220</v>
          </cell>
        </row>
        <row r="1381">
          <cell r="G1381">
            <v>950</v>
          </cell>
        </row>
        <row r="1382">
          <cell r="G1382">
            <v>28000</v>
          </cell>
        </row>
        <row r="1383">
          <cell r="G1383">
            <v>46526.520000000004</v>
          </cell>
        </row>
        <row r="1384">
          <cell r="G1384">
            <v>1636.19</v>
          </cell>
        </row>
        <row r="1385">
          <cell r="G1385">
            <v>20012.5</v>
          </cell>
        </row>
        <row r="1386">
          <cell r="G1386">
            <v>20000</v>
          </cell>
        </row>
        <row r="1387">
          <cell r="G1387">
            <v>1000</v>
          </cell>
        </row>
        <row r="1388">
          <cell r="G1388">
            <v>3336.19</v>
          </cell>
        </row>
        <row r="1389">
          <cell r="G1389">
            <v>546217.17000000004</v>
          </cell>
        </row>
        <row r="1390">
          <cell r="G1390">
            <v>29756.89</v>
          </cell>
        </row>
        <row r="1391">
          <cell r="G1391">
            <v>333853.32900000003</v>
          </cell>
        </row>
        <row r="1392">
          <cell r="G1392">
            <v>109306.32</v>
          </cell>
        </row>
        <row r="1393">
          <cell r="G1393">
            <v>37007.01</v>
          </cell>
        </row>
        <row r="1394">
          <cell r="G1394">
            <v>30130.87</v>
          </cell>
        </row>
        <row r="1395">
          <cell r="G1395">
            <v>91142.89</v>
          </cell>
        </row>
        <row r="1396">
          <cell r="G1396">
            <v>25215.25</v>
          </cell>
        </row>
        <row r="1397">
          <cell r="G1397">
            <v>16439.39</v>
          </cell>
        </row>
        <row r="1398">
          <cell r="G1398">
            <v>46195.05</v>
          </cell>
        </row>
        <row r="1399">
          <cell r="G1399">
            <v>481084.69</v>
          </cell>
        </row>
        <row r="1400">
          <cell r="G1400">
            <v>26588.720000000001</v>
          </cell>
        </row>
        <row r="1401">
          <cell r="G1401">
            <v>33562.92</v>
          </cell>
        </row>
        <row r="1402">
          <cell r="G1402">
            <v>27625.24</v>
          </cell>
        </row>
        <row r="1403">
          <cell r="G1403">
            <v>2500</v>
          </cell>
        </row>
        <row r="1404">
          <cell r="G1404">
            <v>73365.070000000007</v>
          </cell>
        </row>
        <row r="1405">
          <cell r="G1405">
            <v>846.45</v>
          </cell>
        </row>
        <row r="1406">
          <cell r="G1406">
            <v>8903.33</v>
          </cell>
        </row>
        <row r="1407">
          <cell r="G1407">
            <v>12511.41</v>
          </cell>
        </row>
        <row r="1408">
          <cell r="G1408">
            <v>810.54</v>
          </cell>
        </row>
        <row r="1409">
          <cell r="G1409">
            <v>40942.33</v>
          </cell>
        </row>
        <row r="1410">
          <cell r="G1410">
            <v>2577.29</v>
          </cell>
        </row>
        <row r="1411">
          <cell r="G1411">
            <v>277375.34999999998</v>
          </cell>
        </row>
        <row r="1412">
          <cell r="G1412">
            <v>1000</v>
          </cell>
        </row>
        <row r="1413">
          <cell r="G1413">
            <v>70546.44</v>
          </cell>
        </row>
        <row r="1414">
          <cell r="G1414">
            <v>6601.39</v>
          </cell>
        </row>
        <row r="1415">
          <cell r="G1415">
            <v>301916.95</v>
          </cell>
        </row>
        <row r="1416">
          <cell r="G1416">
            <v>8027.04</v>
          </cell>
        </row>
        <row r="1417">
          <cell r="G1417">
            <v>576280.19000000006</v>
          </cell>
        </row>
        <row r="1418">
          <cell r="G1418">
            <v>20430.670000000002</v>
          </cell>
        </row>
        <row r="1419">
          <cell r="G1419">
            <v>96774.720000000001</v>
          </cell>
        </row>
        <row r="1420">
          <cell r="G1420">
            <v>170335.98</v>
          </cell>
        </row>
        <row r="1421">
          <cell r="G1421">
            <v>4115.6499999999996</v>
          </cell>
        </row>
        <row r="1422">
          <cell r="G1422">
            <v>1522627.08</v>
          </cell>
        </row>
        <row r="1423">
          <cell r="G1423">
            <v>273835.47000000003</v>
          </cell>
        </row>
        <row r="1424">
          <cell r="G1424">
            <v>29068.97</v>
          </cell>
        </row>
        <row r="1425">
          <cell r="G1425">
            <v>164574.13</v>
          </cell>
        </row>
        <row r="1426">
          <cell r="G1426">
            <v>800974.81</v>
          </cell>
        </row>
        <row r="1427">
          <cell r="G1427">
            <v>6673490</v>
          </cell>
        </row>
        <row r="1428">
          <cell r="G1428">
            <v>35882.6</v>
          </cell>
        </row>
        <row r="1429">
          <cell r="G1429">
            <v>1057.05</v>
          </cell>
        </row>
        <row r="1430">
          <cell r="G1430">
            <v>9778</v>
          </cell>
        </row>
        <row r="1431">
          <cell r="G1431">
            <v>8590</v>
          </cell>
        </row>
        <row r="1432">
          <cell r="G1432">
            <v>490</v>
          </cell>
        </row>
        <row r="1433">
          <cell r="G1433">
            <v>514.02</v>
          </cell>
        </row>
        <row r="1434">
          <cell r="G1434">
            <v>300.2</v>
          </cell>
        </row>
        <row r="1435">
          <cell r="G1435">
            <v>525</v>
          </cell>
        </row>
        <row r="1436">
          <cell r="G1436">
            <v>55192.81</v>
          </cell>
        </row>
        <row r="1437">
          <cell r="G1437">
            <v>22376.21</v>
          </cell>
        </row>
        <row r="1438">
          <cell r="G1438">
            <v>79847.240000000005</v>
          </cell>
        </row>
        <row r="1439">
          <cell r="G1439">
            <v>2000</v>
          </cell>
        </row>
        <row r="1440">
          <cell r="G1440">
            <v>2000</v>
          </cell>
        </row>
        <row r="1441">
          <cell r="G1441">
            <v>1957.65</v>
          </cell>
        </row>
        <row r="1442">
          <cell r="G1442">
            <v>45609.03</v>
          </cell>
        </row>
        <row r="1443">
          <cell r="G1443">
            <v>2667.01</v>
          </cell>
        </row>
        <row r="1444">
          <cell r="G1444">
            <v>11466.6</v>
          </cell>
        </row>
        <row r="1445">
          <cell r="G1445">
            <v>1050</v>
          </cell>
        </row>
        <row r="1446">
          <cell r="G1446">
            <v>16261.78</v>
          </cell>
        </row>
        <row r="1447">
          <cell r="G1447">
            <v>22890.93</v>
          </cell>
        </row>
        <row r="1448">
          <cell r="G1448">
            <v>39617.120000000003</v>
          </cell>
        </row>
        <row r="1449">
          <cell r="G1449">
            <v>842.33</v>
          </cell>
        </row>
        <row r="1450">
          <cell r="G1450">
            <v>5377</v>
          </cell>
        </row>
        <row r="1451">
          <cell r="G1451">
            <v>67355.259999999995</v>
          </cell>
        </row>
        <row r="1452">
          <cell r="G1452">
            <v>720.1</v>
          </cell>
        </row>
        <row r="1453">
          <cell r="G1453">
            <v>7000</v>
          </cell>
        </row>
        <row r="1454">
          <cell r="G1454">
            <v>19414.43</v>
          </cell>
        </row>
        <row r="1455">
          <cell r="G1455">
            <v>20000</v>
          </cell>
        </row>
        <row r="1456">
          <cell r="G1456">
            <v>1255.1000000000001</v>
          </cell>
        </row>
        <row r="1457">
          <cell r="G1457">
            <v>286426.90000000002</v>
          </cell>
        </row>
        <row r="1458">
          <cell r="G1458">
            <v>207037.9</v>
          </cell>
        </row>
        <row r="1459">
          <cell r="G1459">
            <v>9947.02</v>
          </cell>
        </row>
        <row r="1460">
          <cell r="G1460">
            <v>1830</v>
          </cell>
        </row>
        <row r="1461">
          <cell r="G1461">
            <v>50000</v>
          </cell>
        </row>
        <row r="1462">
          <cell r="G1462">
            <v>615885.32000000007</v>
          </cell>
        </row>
        <row r="1463">
          <cell r="G1463">
            <v>187466.91</v>
          </cell>
        </row>
        <row r="1464">
          <cell r="G1464">
            <v>8023.71</v>
          </cell>
        </row>
        <row r="1465">
          <cell r="G1465">
            <v>13943.9</v>
          </cell>
        </row>
        <row r="1466">
          <cell r="G1466">
            <v>220134.49</v>
          </cell>
        </row>
        <row r="1467">
          <cell r="G1467">
            <v>71012.430000000008</v>
          </cell>
        </row>
        <row r="1468">
          <cell r="G1468">
            <v>7.7</v>
          </cell>
        </row>
        <row r="1469">
          <cell r="G1469">
            <v>4037.46</v>
          </cell>
        </row>
        <row r="1470">
          <cell r="G1470">
            <v>35624.58</v>
          </cell>
        </row>
        <row r="1471">
          <cell r="G1471">
            <v>25675.59</v>
          </cell>
        </row>
        <row r="1472">
          <cell r="G1472">
            <v>9262.5</v>
          </cell>
        </row>
        <row r="1473">
          <cell r="G1473">
            <v>332574.76</v>
          </cell>
        </row>
        <row r="1474">
          <cell r="G1474">
            <v>13785</v>
          </cell>
        </row>
        <row r="1475">
          <cell r="G1475">
            <v>500</v>
          </cell>
        </row>
        <row r="1476">
          <cell r="G1476">
            <v>350</v>
          </cell>
        </row>
        <row r="1477">
          <cell r="G1477">
            <v>509081.57</v>
          </cell>
        </row>
        <row r="1478">
          <cell r="G1478">
            <v>124266.14</v>
          </cell>
        </row>
        <row r="1479">
          <cell r="G1479">
            <v>50823.587</v>
          </cell>
        </row>
        <row r="1480">
          <cell r="G1480">
            <v>171.79</v>
          </cell>
        </row>
        <row r="1481">
          <cell r="G1481">
            <v>15749.08</v>
          </cell>
        </row>
        <row r="1482">
          <cell r="G1482">
            <v>9259.76</v>
          </cell>
        </row>
        <row r="1483">
          <cell r="G1483">
            <v>8152.09</v>
          </cell>
        </row>
        <row r="1484">
          <cell r="G1484">
            <v>20814.420000000002</v>
          </cell>
        </row>
        <row r="1485">
          <cell r="G1485">
            <v>917253.49</v>
          </cell>
        </row>
        <row r="1486">
          <cell r="G1486">
            <v>11802.710000000001</v>
          </cell>
        </row>
        <row r="1487">
          <cell r="G1487">
            <v>6521.74</v>
          </cell>
        </row>
        <row r="1488">
          <cell r="G1488">
            <v>182358.51</v>
          </cell>
        </row>
        <row r="1489">
          <cell r="G1489">
            <v>163323.82</v>
          </cell>
        </row>
        <row r="1490">
          <cell r="G1490">
            <v>102517.89</v>
          </cell>
        </row>
        <row r="1491">
          <cell r="G1491">
            <v>57105.1</v>
          </cell>
        </row>
        <row r="1492">
          <cell r="G1492">
            <v>12076.49</v>
          </cell>
        </row>
        <row r="1493">
          <cell r="G1493">
            <v>30000</v>
          </cell>
        </row>
        <row r="1494">
          <cell r="G1494">
            <v>4500.4800000000005</v>
          </cell>
        </row>
        <row r="1495">
          <cell r="G1495">
            <v>18772.93</v>
          </cell>
        </row>
        <row r="1496">
          <cell r="G1496">
            <v>74093.119999999995</v>
          </cell>
        </row>
        <row r="1497">
          <cell r="G1497">
            <v>15522.58</v>
          </cell>
        </row>
        <row r="1498">
          <cell r="G1498">
            <v>57253.03</v>
          </cell>
        </row>
        <row r="1499">
          <cell r="G1499">
            <v>73771.56</v>
          </cell>
        </row>
        <row r="1500">
          <cell r="G1500">
            <v>1117.05</v>
          </cell>
        </row>
        <row r="1501">
          <cell r="G1501">
            <v>89526.3</v>
          </cell>
        </row>
        <row r="1502">
          <cell r="G1502">
            <v>1298.42</v>
          </cell>
        </row>
        <row r="1503">
          <cell r="G1503">
            <v>27744.83</v>
          </cell>
        </row>
        <row r="1504">
          <cell r="G1504">
            <v>500</v>
          </cell>
        </row>
        <row r="1505">
          <cell r="G1505">
            <v>20006.43</v>
          </cell>
        </row>
        <row r="1506">
          <cell r="G1506">
            <v>77454.02</v>
          </cell>
        </row>
        <row r="1507">
          <cell r="G1507">
            <v>240350.12</v>
          </cell>
        </row>
        <row r="1508">
          <cell r="G1508">
            <v>69314.81</v>
          </cell>
        </row>
        <row r="1509">
          <cell r="G1509">
            <v>5536.02</v>
          </cell>
        </row>
        <row r="1510">
          <cell r="G1510">
            <v>7593.24</v>
          </cell>
        </row>
        <row r="1511">
          <cell r="G1511">
            <v>885000</v>
          </cell>
        </row>
        <row r="1512">
          <cell r="G1512">
            <v>1661.45</v>
          </cell>
        </row>
        <row r="1513">
          <cell r="G1513">
            <v>7120.82</v>
          </cell>
        </row>
        <row r="1514">
          <cell r="G1514">
            <v>37642.200000000004</v>
          </cell>
        </row>
        <row r="1515">
          <cell r="G1515">
            <v>269.83</v>
          </cell>
        </row>
        <row r="1516">
          <cell r="G1516">
            <v>116500.34</v>
          </cell>
        </row>
        <row r="1517">
          <cell r="G1517">
            <v>51078.42</v>
          </cell>
        </row>
        <row r="1518">
          <cell r="G1518">
            <v>24422.79</v>
          </cell>
        </row>
        <row r="1519">
          <cell r="G1519">
            <v>3060</v>
          </cell>
        </row>
        <row r="1520">
          <cell r="G1520">
            <v>993509.44000000006</v>
          </cell>
        </row>
        <row r="1521">
          <cell r="G1521">
            <v>43800.83</v>
          </cell>
        </row>
        <row r="1522">
          <cell r="G1522">
            <v>22050.55</v>
          </cell>
        </row>
        <row r="1523">
          <cell r="G1523">
            <v>13557000</v>
          </cell>
        </row>
        <row r="1524">
          <cell r="G1524">
            <v>23957.05</v>
          </cell>
        </row>
        <row r="1525">
          <cell r="G1525">
            <v>8839.36</v>
          </cell>
        </row>
        <row r="1526">
          <cell r="G1526">
            <v>5000</v>
          </cell>
        </row>
        <row r="1527">
          <cell r="G1527">
            <v>276.07</v>
          </cell>
        </row>
        <row r="1528">
          <cell r="G1528">
            <v>1793.97</v>
          </cell>
        </row>
        <row r="1529">
          <cell r="G1529">
            <v>2900.2200000000003</v>
          </cell>
        </row>
        <row r="1530">
          <cell r="G1530">
            <v>1460.8600000000001</v>
          </cell>
        </row>
        <row r="1531">
          <cell r="G1531">
            <v>20832.98</v>
          </cell>
        </row>
        <row r="1532">
          <cell r="G1532">
            <v>34504.14</v>
          </cell>
        </row>
        <row r="1533">
          <cell r="G1533">
            <v>83999.430000000008</v>
          </cell>
        </row>
        <row r="1534">
          <cell r="G1534">
            <v>7918.7300000000005</v>
          </cell>
        </row>
        <row r="1535">
          <cell r="G1535">
            <v>50468.5</v>
          </cell>
        </row>
        <row r="1536">
          <cell r="G1536">
            <v>985.65</v>
          </cell>
        </row>
        <row r="1537">
          <cell r="G1537">
            <v>117805.86</v>
          </cell>
        </row>
        <row r="1538">
          <cell r="G1538">
            <v>16978.21</v>
          </cell>
        </row>
        <row r="1539">
          <cell r="G1539">
            <v>48585.62</v>
          </cell>
        </row>
        <row r="1540">
          <cell r="G1540">
            <v>61737.36</v>
          </cell>
        </row>
        <row r="1541">
          <cell r="G1541">
            <v>211598.22</v>
          </cell>
        </row>
        <row r="1542">
          <cell r="G1542">
            <v>116467.79000000001</v>
          </cell>
        </row>
        <row r="1543">
          <cell r="G1543">
            <v>399405.4</v>
          </cell>
        </row>
        <row r="1544">
          <cell r="G1544">
            <v>33802.720000000001</v>
          </cell>
        </row>
        <row r="1545">
          <cell r="G1545">
            <v>465824.38</v>
          </cell>
        </row>
        <row r="1546">
          <cell r="G1546">
            <v>89207.16</v>
          </cell>
        </row>
        <row r="1547">
          <cell r="G1547">
            <v>83505.440000000002</v>
          </cell>
        </row>
        <row r="1548">
          <cell r="G1548">
            <v>316991.12</v>
          </cell>
        </row>
        <row r="1549">
          <cell r="G1549">
            <v>56639.97</v>
          </cell>
        </row>
        <row r="1550">
          <cell r="G1550">
            <v>13181</v>
          </cell>
        </row>
        <row r="1551">
          <cell r="G1551">
            <v>10558.26</v>
          </cell>
        </row>
        <row r="1552">
          <cell r="G1552">
            <v>1507.94</v>
          </cell>
        </row>
        <row r="1553">
          <cell r="G1553">
            <v>176.20000000000002</v>
          </cell>
        </row>
        <row r="1554">
          <cell r="G1554">
            <v>1040</v>
          </cell>
        </row>
        <row r="1555">
          <cell r="G1555">
            <v>31151.96</v>
          </cell>
        </row>
        <row r="1556">
          <cell r="G1556">
            <v>300</v>
          </cell>
        </row>
        <row r="1557">
          <cell r="G1557">
            <v>28198.66</v>
          </cell>
        </row>
        <row r="1558">
          <cell r="G1558">
            <v>6029.55</v>
          </cell>
        </row>
        <row r="1559">
          <cell r="G1559">
            <v>18107.2</v>
          </cell>
        </row>
        <row r="1560">
          <cell r="G1560">
            <v>15700.51</v>
          </cell>
        </row>
        <row r="1561">
          <cell r="G1561">
            <v>1679.085</v>
          </cell>
        </row>
        <row r="1562">
          <cell r="G1562">
            <v>35600.32</v>
          </cell>
        </row>
        <row r="1563">
          <cell r="G1563">
            <v>2961.36</v>
          </cell>
        </row>
        <row r="1564">
          <cell r="G1564">
            <v>141359.48000000001</v>
          </cell>
        </row>
        <row r="1565">
          <cell r="G1565">
            <v>9000</v>
          </cell>
        </row>
        <row r="1566">
          <cell r="G1566">
            <v>46000</v>
          </cell>
        </row>
        <row r="1567">
          <cell r="G1567">
            <v>776.80000000000007</v>
          </cell>
        </row>
        <row r="1568">
          <cell r="G1568">
            <v>2510</v>
          </cell>
        </row>
        <row r="1569">
          <cell r="G1569">
            <v>6500</v>
          </cell>
        </row>
        <row r="1570">
          <cell r="G1570">
            <v>255000</v>
          </cell>
        </row>
        <row r="1571">
          <cell r="G1571">
            <v>306305.47000000003</v>
          </cell>
        </row>
        <row r="1572">
          <cell r="G1572">
            <v>26988.010000000002</v>
          </cell>
        </row>
        <row r="1573">
          <cell r="G1573">
            <v>36328.493000000002</v>
          </cell>
        </row>
        <row r="1574">
          <cell r="G1574">
            <v>33842.660000000003</v>
          </cell>
        </row>
        <row r="1575">
          <cell r="G1575">
            <v>37622.700000000004</v>
          </cell>
        </row>
        <row r="1576">
          <cell r="G1576">
            <v>9896.34</v>
          </cell>
        </row>
        <row r="1577">
          <cell r="G1577">
            <v>4073.17</v>
          </cell>
        </row>
        <row r="1578">
          <cell r="G1578">
            <v>9960.17</v>
          </cell>
        </row>
        <row r="1579">
          <cell r="G1579">
            <v>83614.150000000009</v>
          </cell>
        </row>
        <row r="1580">
          <cell r="G1580">
            <v>8819.9699999999993</v>
          </cell>
        </row>
        <row r="1581">
          <cell r="G1581">
            <v>25180</v>
          </cell>
        </row>
        <row r="1582">
          <cell r="G1582">
            <v>172630</v>
          </cell>
        </row>
        <row r="1583">
          <cell r="G1583">
            <v>5440</v>
          </cell>
        </row>
        <row r="1584">
          <cell r="G1584">
            <v>154490.12</v>
          </cell>
        </row>
        <row r="1585">
          <cell r="G1585">
            <v>51997.42</v>
          </cell>
        </row>
        <row r="1586">
          <cell r="G1586">
            <v>67.97</v>
          </cell>
        </row>
        <row r="1587">
          <cell r="G1587">
            <v>6078.4400000000005</v>
          </cell>
        </row>
        <row r="1588">
          <cell r="G1588">
            <v>47773.88</v>
          </cell>
        </row>
        <row r="1589">
          <cell r="G1589">
            <v>24617.629000000001</v>
          </cell>
        </row>
        <row r="1590">
          <cell r="G1590">
            <v>322614.48</v>
          </cell>
        </row>
        <row r="1591">
          <cell r="G1591">
            <v>30252.07</v>
          </cell>
        </row>
        <row r="1592">
          <cell r="G1592">
            <v>92794.48</v>
          </cell>
        </row>
        <row r="1593">
          <cell r="G1593">
            <v>2019.3300000000002</v>
          </cell>
        </row>
        <row r="1594">
          <cell r="G1594">
            <v>7000</v>
          </cell>
        </row>
        <row r="1595">
          <cell r="G1595">
            <v>52241</v>
          </cell>
        </row>
        <row r="1596">
          <cell r="G1596">
            <v>5000</v>
          </cell>
        </row>
        <row r="1597">
          <cell r="G1597">
            <v>2500.09</v>
          </cell>
        </row>
        <row r="1598">
          <cell r="G1598">
            <v>37480.29</v>
          </cell>
        </row>
        <row r="1599">
          <cell r="G1599">
            <v>43434.71</v>
          </cell>
        </row>
        <row r="1600">
          <cell r="G1600">
            <v>60610.83</v>
          </cell>
        </row>
        <row r="1601">
          <cell r="G1601">
            <v>32400.23</v>
          </cell>
        </row>
        <row r="1602">
          <cell r="G1602">
            <v>9400.2100000000009</v>
          </cell>
        </row>
        <row r="1603">
          <cell r="G1603">
            <v>10786.86</v>
          </cell>
        </row>
        <row r="1604">
          <cell r="G1604">
            <v>539.24</v>
          </cell>
        </row>
        <row r="1605">
          <cell r="G1605">
            <v>53123.37</v>
          </cell>
        </row>
        <row r="1606">
          <cell r="G1606">
            <v>12.65</v>
          </cell>
        </row>
        <row r="1607">
          <cell r="G1607">
            <v>116036.8</v>
          </cell>
        </row>
        <row r="1608">
          <cell r="G1608">
            <v>105000</v>
          </cell>
        </row>
        <row r="1609">
          <cell r="G1609">
            <v>2275.2800000000002</v>
          </cell>
        </row>
        <row r="1610">
          <cell r="G1610">
            <v>163697.43</v>
          </cell>
        </row>
        <row r="1611">
          <cell r="G1611">
            <v>46093.520000000004</v>
          </cell>
        </row>
        <row r="1612">
          <cell r="G1612">
            <v>29774.116000000002</v>
          </cell>
        </row>
        <row r="1613">
          <cell r="G1613">
            <v>391433.66000000003</v>
          </cell>
        </row>
        <row r="1614">
          <cell r="G1614">
            <v>850.7</v>
          </cell>
        </row>
        <row r="1615">
          <cell r="G1615">
            <v>9500</v>
          </cell>
        </row>
        <row r="1616">
          <cell r="G1616">
            <v>9513.107</v>
          </cell>
        </row>
        <row r="1617">
          <cell r="G1617">
            <v>40477.020000000004</v>
          </cell>
        </row>
        <row r="1618">
          <cell r="G1618">
            <v>500</v>
          </cell>
        </row>
        <row r="1619">
          <cell r="G1619">
            <v>475</v>
          </cell>
        </row>
        <row r="1620">
          <cell r="G1620">
            <v>23330</v>
          </cell>
        </row>
        <row r="1621">
          <cell r="G1621">
            <v>9000</v>
          </cell>
        </row>
        <row r="1622">
          <cell r="G1622">
            <v>268693.96000000002</v>
          </cell>
        </row>
        <row r="1623">
          <cell r="G1623">
            <v>396.52</v>
          </cell>
        </row>
        <row r="1624">
          <cell r="G1624">
            <v>400.47300000000001</v>
          </cell>
        </row>
        <row r="1625">
          <cell r="G1625">
            <v>44965.62</v>
          </cell>
        </row>
        <row r="1626">
          <cell r="G1626">
            <v>214785.75</v>
          </cell>
        </row>
        <row r="1627">
          <cell r="G1627">
            <v>151934.48000000001</v>
          </cell>
        </row>
        <row r="1628">
          <cell r="G1628">
            <v>12929.03</v>
          </cell>
        </row>
        <row r="1629">
          <cell r="G1629">
            <v>292438.28000000003</v>
          </cell>
        </row>
        <row r="1630">
          <cell r="G1630">
            <v>97224.19</v>
          </cell>
        </row>
        <row r="1631">
          <cell r="G1631">
            <v>3750</v>
          </cell>
        </row>
        <row r="1632">
          <cell r="G1632">
            <v>700.89</v>
          </cell>
        </row>
        <row r="1633">
          <cell r="G1633">
            <v>100194.6</v>
          </cell>
        </row>
        <row r="1634">
          <cell r="G1634">
            <v>136084.41</v>
          </cell>
        </row>
        <row r="1635">
          <cell r="G1635">
            <v>29952.95</v>
          </cell>
        </row>
        <row r="1636">
          <cell r="G1636">
            <v>573</v>
          </cell>
        </row>
        <row r="1637">
          <cell r="G1637">
            <v>1660</v>
          </cell>
        </row>
        <row r="1638">
          <cell r="G1638">
            <v>21500</v>
          </cell>
        </row>
        <row r="1639">
          <cell r="G1639">
            <v>26143.06</v>
          </cell>
        </row>
        <row r="1640">
          <cell r="G1640">
            <v>14633.630000000001</v>
          </cell>
        </row>
        <row r="1641">
          <cell r="G1641">
            <v>2953.38</v>
          </cell>
        </row>
        <row r="1642">
          <cell r="G1642">
            <v>1304.7</v>
          </cell>
        </row>
        <row r="1643">
          <cell r="G1643">
            <v>50154.51</v>
          </cell>
        </row>
        <row r="1644">
          <cell r="G1644">
            <v>272.49</v>
          </cell>
        </row>
        <row r="1645">
          <cell r="G1645">
            <v>734604.26</v>
          </cell>
        </row>
        <row r="1646">
          <cell r="G1646">
            <v>2474.6799999999998</v>
          </cell>
        </row>
        <row r="1647">
          <cell r="G1647">
            <v>16298.800000000001</v>
          </cell>
        </row>
        <row r="1648">
          <cell r="G1648">
            <v>32313.18</v>
          </cell>
        </row>
        <row r="1649">
          <cell r="G1649">
            <v>27842.7</v>
          </cell>
        </row>
        <row r="1650">
          <cell r="G1650">
            <v>2000</v>
          </cell>
        </row>
        <row r="1651">
          <cell r="G1651">
            <v>517.14</v>
          </cell>
        </row>
        <row r="1652">
          <cell r="G1652">
            <v>251573.06</v>
          </cell>
        </row>
        <row r="1653">
          <cell r="G1653">
            <v>327.34000000000003</v>
          </cell>
        </row>
        <row r="1654">
          <cell r="G1654">
            <v>117376.3</v>
          </cell>
        </row>
        <row r="1655">
          <cell r="G1655">
            <v>22000</v>
          </cell>
        </row>
        <row r="1656">
          <cell r="G1656">
            <v>130</v>
          </cell>
        </row>
        <row r="1657">
          <cell r="G1657">
            <v>40630.49</v>
          </cell>
        </row>
        <row r="1658">
          <cell r="G1658">
            <v>177219.83000000002</v>
          </cell>
        </row>
        <row r="1659">
          <cell r="G1659">
            <v>4363.47</v>
          </cell>
        </row>
        <row r="1660">
          <cell r="G1660">
            <v>1000</v>
          </cell>
        </row>
        <row r="1661">
          <cell r="G1661">
            <v>2000</v>
          </cell>
        </row>
        <row r="1662">
          <cell r="G1662">
            <v>123831.41</v>
          </cell>
        </row>
        <row r="1663">
          <cell r="G1663">
            <v>2041.8600000000001</v>
          </cell>
        </row>
        <row r="1664">
          <cell r="G1664">
            <v>10512.35</v>
          </cell>
        </row>
        <row r="1665">
          <cell r="G1665">
            <v>998</v>
          </cell>
        </row>
        <row r="1666">
          <cell r="G1666">
            <v>6480.02</v>
          </cell>
        </row>
        <row r="1667">
          <cell r="G1667">
            <v>668421.14</v>
          </cell>
        </row>
        <row r="1668">
          <cell r="G1668">
            <v>500</v>
          </cell>
        </row>
        <row r="1669">
          <cell r="G1669">
            <v>1000</v>
          </cell>
        </row>
        <row r="1670">
          <cell r="G1670">
            <v>26482.799999999999</v>
          </cell>
        </row>
        <row r="1671">
          <cell r="G1671">
            <v>52900.18</v>
          </cell>
        </row>
        <row r="1672">
          <cell r="G1672">
            <v>4943.87</v>
          </cell>
        </row>
        <row r="1673">
          <cell r="G1673">
            <v>2355611.48</v>
          </cell>
        </row>
        <row r="1674">
          <cell r="G1674">
            <v>142149.80000000002</v>
          </cell>
        </row>
        <row r="1675">
          <cell r="G1675">
            <v>227394.03899999999</v>
          </cell>
        </row>
        <row r="1676">
          <cell r="G1676">
            <v>63532.99</v>
          </cell>
        </row>
        <row r="1677">
          <cell r="G1677">
            <v>52898.090000000004</v>
          </cell>
        </row>
        <row r="1678">
          <cell r="G1678">
            <v>14600</v>
          </cell>
        </row>
        <row r="1679">
          <cell r="G1679">
            <v>526.81000000000006</v>
          </cell>
        </row>
        <row r="1680">
          <cell r="G1680">
            <v>29188.800999999999</v>
          </cell>
        </row>
        <row r="1681">
          <cell r="G1681">
            <v>45541</v>
          </cell>
        </row>
        <row r="1682">
          <cell r="G1682">
            <v>3700</v>
          </cell>
        </row>
        <row r="1683">
          <cell r="G1683">
            <v>12507.17</v>
          </cell>
        </row>
        <row r="1684">
          <cell r="G1684">
            <v>6971.54</v>
          </cell>
        </row>
        <row r="1685">
          <cell r="G1685">
            <v>430.75</v>
          </cell>
        </row>
        <row r="1686">
          <cell r="G1686">
            <v>84303.14</v>
          </cell>
        </row>
        <row r="1687">
          <cell r="G1687">
            <v>40965.9</v>
          </cell>
        </row>
        <row r="1688">
          <cell r="G1688">
            <v>53938.96</v>
          </cell>
        </row>
        <row r="1689">
          <cell r="G1689">
            <v>875.1</v>
          </cell>
        </row>
        <row r="1690">
          <cell r="G1690">
            <v>5358223.57</v>
          </cell>
        </row>
        <row r="1691">
          <cell r="G1691">
            <v>255746.2</v>
          </cell>
        </row>
        <row r="1692">
          <cell r="G1692">
            <v>224553.62599999999</v>
          </cell>
        </row>
        <row r="1693">
          <cell r="G1693">
            <v>9944.52</v>
          </cell>
        </row>
        <row r="1694">
          <cell r="G1694">
            <v>1900</v>
          </cell>
        </row>
        <row r="1695">
          <cell r="G1695">
            <v>2000000</v>
          </cell>
        </row>
        <row r="1696">
          <cell r="G1696">
            <v>635.85</v>
          </cell>
        </row>
        <row r="1697">
          <cell r="G1697">
            <v>2638.2170000000001</v>
          </cell>
        </row>
        <row r="1698">
          <cell r="G1698">
            <v>32113.96</v>
          </cell>
        </row>
        <row r="1699">
          <cell r="G1699">
            <v>114753.06</v>
          </cell>
        </row>
        <row r="1700">
          <cell r="G1700">
            <v>1181.73</v>
          </cell>
        </row>
        <row r="1701">
          <cell r="G1701">
            <v>103326.58500000001</v>
          </cell>
        </row>
        <row r="1702">
          <cell r="G1702">
            <v>70047.100000000006</v>
          </cell>
        </row>
        <row r="1703">
          <cell r="G1703">
            <v>77943.290000000008</v>
          </cell>
        </row>
        <row r="1704">
          <cell r="G1704">
            <v>318241.08</v>
          </cell>
        </row>
        <row r="1705">
          <cell r="G1705">
            <v>107002.05</v>
          </cell>
        </row>
        <row r="1706">
          <cell r="G1706">
            <v>68003.77</v>
          </cell>
        </row>
        <row r="1707">
          <cell r="G1707">
            <v>38602.1</v>
          </cell>
        </row>
        <row r="1708">
          <cell r="G1708">
            <v>1284474.71</v>
          </cell>
        </row>
        <row r="1709">
          <cell r="G1709">
            <v>3000</v>
          </cell>
        </row>
        <row r="1710">
          <cell r="G1710">
            <v>48000</v>
          </cell>
        </row>
        <row r="1711">
          <cell r="G1711">
            <v>3111</v>
          </cell>
        </row>
        <row r="1712">
          <cell r="G1712">
            <v>10810</v>
          </cell>
        </row>
        <row r="1713">
          <cell r="G1713">
            <v>2618</v>
          </cell>
        </row>
        <row r="1714">
          <cell r="G1714">
            <v>22000</v>
          </cell>
        </row>
        <row r="1715">
          <cell r="G1715">
            <v>12250</v>
          </cell>
        </row>
        <row r="1716">
          <cell r="G1716">
            <v>337566.67</v>
          </cell>
        </row>
        <row r="1717">
          <cell r="G1717">
            <v>20996.38</v>
          </cell>
        </row>
        <row r="1718">
          <cell r="G1718">
            <v>56756.468000000001</v>
          </cell>
        </row>
        <row r="1719">
          <cell r="G1719">
            <v>27785.03</v>
          </cell>
        </row>
        <row r="1720">
          <cell r="G1720">
            <v>38771.090000000004</v>
          </cell>
        </row>
        <row r="1721">
          <cell r="G1721">
            <v>89976.22</v>
          </cell>
        </row>
        <row r="1722">
          <cell r="G1722">
            <v>1341.98</v>
          </cell>
        </row>
        <row r="1723">
          <cell r="G1723">
            <v>1711.98</v>
          </cell>
        </row>
        <row r="1724">
          <cell r="G1724">
            <v>14724.23</v>
          </cell>
        </row>
        <row r="1725">
          <cell r="G1725">
            <v>2000</v>
          </cell>
        </row>
        <row r="1726">
          <cell r="G1726">
            <v>14438.39</v>
          </cell>
        </row>
        <row r="1727">
          <cell r="G1727">
            <v>4113.37</v>
          </cell>
        </row>
        <row r="1728">
          <cell r="G1728">
            <v>3089.37</v>
          </cell>
        </row>
        <row r="1729">
          <cell r="G1729">
            <v>7065.66</v>
          </cell>
        </row>
        <row r="1730">
          <cell r="G1730">
            <v>37514.270000000004</v>
          </cell>
        </row>
        <row r="1731">
          <cell r="G1731">
            <v>18333</v>
          </cell>
        </row>
        <row r="1732">
          <cell r="G1732">
            <v>18164.2</v>
          </cell>
        </row>
        <row r="1733">
          <cell r="G1733">
            <v>1012.38</v>
          </cell>
        </row>
        <row r="1734">
          <cell r="G1734">
            <v>177840.99</v>
          </cell>
        </row>
        <row r="1735">
          <cell r="G1735">
            <v>4131.8100000000004</v>
          </cell>
        </row>
        <row r="1736">
          <cell r="G1736">
            <v>78466.350000000006</v>
          </cell>
        </row>
        <row r="1737">
          <cell r="G1737">
            <v>6800</v>
          </cell>
        </row>
        <row r="1738">
          <cell r="G1738">
            <v>261.75</v>
          </cell>
        </row>
        <row r="1739">
          <cell r="G1739">
            <v>511.69</v>
          </cell>
        </row>
        <row r="1740">
          <cell r="G1740">
            <v>829001.78</v>
          </cell>
        </row>
        <row r="1741">
          <cell r="G1741">
            <v>587</v>
          </cell>
        </row>
        <row r="1742">
          <cell r="G1742">
            <v>146682.19</v>
          </cell>
        </row>
        <row r="1743">
          <cell r="G1743">
            <v>92839.91</v>
          </cell>
        </row>
        <row r="1744">
          <cell r="G1744">
            <v>4936.01</v>
          </cell>
        </row>
        <row r="1745">
          <cell r="G1745">
            <v>4283.8</v>
          </cell>
        </row>
        <row r="1746">
          <cell r="G1746">
            <v>228.01</v>
          </cell>
        </row>
        <row r="1747">
          <cell r="G1747">
            <v>10056.300000000001</v>
          </cell>
        </row>
        <row r="1748">
          <cell r="G1748">
            <v>956.11</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ed ac"/>
      <sheetName val="Graph (2)"/>
      <sheetName val="Graph"/>
      <sheetName val="Reasons"/>
      <sheetName val="exchequers"/>
      <sheetName val="tran"/>
      <sheetName val="working"/>
      <sheetName val="CGI"/>
      <sheetName val="PLBS"/>
      <sheetName val="BSC"/>
      <sheetName val="Variation with Budget"/>
      <sheetName val="PLC"/>
      <sheetName val="CFC"/>
      <sheetName val="production"/>
      <sheetName val="Cash Flow"/>
      <sheetName val="Anlysis"/>
      <sheetName val="Transactions - Assoc Concerns"/>
      <sheetName val="Trial Balance"/>
      <sheetName val="Database - Tran"/>
      <sheetName val="BS Commentary"/>
      <sheetName val="P&amp;L Commentary"/>
      <sheetName val="Profit Loss - Balance Sheet"/>
      <sheetName val="Printed Accounts Front"/>
      <sheetName val="Printed Accounts_ Back"/>
      <sheetName val="P_L Commentary"/>
      <sheetName val="Printed_ac"/>
      <sheetName val="Graph_(2)"/>
      <sheetName val="Variation_with_Budget"/>
      <sheetName val="Cash_Flow"/>
      <sheetName val="Transactions_-_Assoc_Concerns"/>
      <sheetName val="Trial_Balance"/>
      <sheetName val="Database_-_Tran"/>
      <sheetName val="BS_Commentary"/>
      <sheetName val="P&amp;L_Commentary"/>
      <sheetName val="Profit_Loss_-_Balance_Sheet"/>
      <sheetName val="Printed_Accounts_Front"/>
      <sheetName val="Printed_Accounts__Back"/>
      <sheetName val="P_L_Commentary"/>
      <sheetName val="TRANS"/>
      <sheetName val="Graph - Commentory"/>
      <sheetName val="Graph - Board of Director"/>
      <sheetName val="Grouping"/>
      <sheetName val="Detail"/>
      <sheetName val="TB"/>
      <sheetName val="Top Sheet"/>
      <sheetName val="Shares-AFS"/>
      <sheetName val="Tickmarks"/>
      <sheetName val="Printed_ac1"/>
      <sheetName val="Graph_(2)1"/>
      <sheetName val="Variation_with_Budget1"/>
      <sheetName val="Cash_Flow1"/>
      <sheetName val="Transactions_-_Assoc_Concerns1"/>
      <sheetName val="Trial_Balance1"/>
      <sheetName val="Database_-_Tran1"/>
      <sheetName val="BS_Commentary1"/>
      <sheetName val="P&amp;L_Commentary1"/>
      <sheetName val="Profit_Loss_-_Balance_Sheet1"/>
      <sheetName val="Printed_Accounts_Front1"/>
      <sheetName val="Printed_Accounts__Back1"/>
      <sheetName val="Graph_-_Commentory"/>
      <sheetName val="Graph_-_Board_of_Director"/>
      <sheetName val="P_L_Commentary1"/>
      <sheetName val="2009-2010"/>
      <sheetName val="Monthly Stocks-Product Basis"/>
      <sheetName val="COPY"/>
      <sheetName val="RC-0997"/>
      <sheetName val="FOLDER~1"/>
      <sheetName val="Summary"/>
      <sheetName val="Graph_-_Commentory1"/>
      <sheetName val="Graph_-_Board_of_Director1"/>
      <sheetName val="Variation_with_Budget2"/>
      <sheetName val="Printed_ac2"/>
      <sheetName val="Graph_(2)2"/>
      <sheetName val="Cash_Flow2"/>
      <sheetName val="Transactions_-_Assoc_Concerns2"/>
      <sheetName val="Trial_Balance2"/>
      <sheetName val="Database_-_Tran2"/>
      <sheetName val="BS_Commentary2"/>
      <sheetName val="P&amp;L_Commentary2"/>
      <sheetName val="Profit_Loss_-_Balance_Sheet2"/>
      <sheetName val="Printed_Accounts_Front2"/>
      <sheetName val="Printed_Accounts__Back2"/>
      <sheetName val="P_L_Commentary2"/>
      <sheetName val="Top_Sheet"/>
      <sheetName val="Graph_-_Commentory2"/>
      <sheetName val="Graph_-_Board_of_Director2"/>
      <sheetName val="Variation_with_Budget3"/>
      <sheetName val="Printed_ac3"/>
      <sheetName val="Graph_(2)3"/>
      <sheetName val="Cash_Flow3"/>
      <sheetName val="Transactions_-_Assoc_Concerns3"/>
      <sheetName val="Trial_Balance3"/>
      <sheetName val="Database_-_Tran3"/>
      <sheetName val="BS_Commentary3"/>
      <sheetName val="P&amp;L_Commentary3"/>
      <sheetName val="Profit_Loss_-_Balance_Sheet3"/>
      <sheetName val="Printed_Accounts_Front3"/>
      <sheetName val="Printed_Accounts__Back3"/>
      <sheetName val="P_L_Commentary3"/>
      <sheetName val="Top_Sheet1"/>
      <sheetName val="Graph_-_Commentory3"/>
      <sheetName val="Graph_-_Board_of_Director3"/>
      <sheetName val="Variation_with_Budget4"/>
      <sheetName val="Printed_ac4"/>
      <sheetName val="Graph_(2)4"/>
      <sheetName val="Cash_Flow4"/>
      <sheetName val="Transactions_-_Assoc_Concerns4"/>
      <sheetName val="Trial_Balance4"/>
      <sheetName val="Database_-_Tran4"/>
      <sheetName val="BS_Commentary4"/>
      <sheetName val="P&amp;L_Commentary4"/>
      <sheetName val="Profit_Loss_-_Balance_Sheet4"/>
      <sheetName val="Printed_Accounts_Front4"/>
      <sheetName val="Printed_Accounts__Back4"/>
      <sheetName val="P_L_Commentary4"/>
      <sheetName val="Top_Sheet2"/>
      <sheetName val="Graph_-_Commentory4"/>
      <sheetName val="Graph_-_Board_of_Director4"/>
      <sheetName val="Variation_with_Budget5"/>
      <sheetName val="Printed_ac5"/>
      <sheetName val="Graph_(2)5"/>
      <sheetName val="Cash_Flow5"/>
      <sheetName val="Transactions_-_Assoc_Concerns5"/>
      <sheetName val="Trial_Balance5"/>
      <sheetName val="Database_-_Tran5"/>
      <sheetName val="BS_Commentary5"/>
      <sheetName val="P&amp;L_Commentary5"/>
      <sheetName val="Profit_Loss_-_Balance_Sheet5"/>
      <sheetName val="Printed_Accounts_Front5"/>
      <sheetName val="Printed_Accounts__Back5"/>
      <sheetName val="P_L_Commentary5"/>
      <sheetName val="Top_Sheet3"/>
      <sheetName val="Graph_-_Commentory5"/>
      <sheetName val="Graph_-_Board_of_Director5"/>
      <sheetName val="Variation_with_Budget6"/>
      <sheetName val="Printed_ac6"/>
      <sheetName val="Graph_(2)6"/>
      <sheetName val="Cash_Flow6"/>
      <sheetName val="Transactions_-_Assoc_Concerns6"/>
      <sheetName val="Trial_Balance6"/>
      <sheetName val="Database_-_Tran6"/>
      <sheetName val="BS_Commentary6"/>
      <sheetName val="P&amp;L_Commentary6"/>
      <sheetName val="Profit_Loss_-_Balance_Sheet6"/>
      <sheetName val="Printed_Accounts_Front6"/>
      <sheetName val="Printed_Accounts__Back6"/>
      <sheetName val="P_L_Commentary6"/>
      <sheetName val="Top_Sheet4"/>
      <sheetName val="Graph_-_Commentory6"/>
      <sheetName val="Graph_-_Board_of_Director6"/>
      <sheetName val="Variation_with_Budget7"/>
      <sheetName val="Printed_ac7"/>
      <sheetName val="Graph_(2)7"/>
      <sheetName val="Cash_Flow7"/>
      <sheetName val="Transactions_-_Assoc_Concerns7"/>
      <sheetName val="Trial_Balance7"/>
      <sheetName val="Database_-_Tran7"/>
      <sheetName val="BS_Commentary7"/>
      <sheetName val="P&amp;L_Commentary7"/>
      <sheetName val="Profit_Loss_-_Balance_Sheet7"/>
      <sheetName val="Printed_Accounts_Front7"/>
      <sheetName val="Printed_Accounts__Back7"/>
      <sheetName val="P_L_Commentary7"/>
      <sheetName val="Top_Sheet5"/>
      <sheetName val="Graph_-_Commentory7"/>
      <sheetName val="Graph_-_Board_of_Director7"/>
      <sheetName val="Variation_with_Budget8"/>
      <sheetName val="Printed_ac8"/>
      <sheetName val="Graph_(2)8"/>
      <sheetName val="Cash_Flow8"/>
      <sheetName val="Transactions_-_Assoc_Concerns8"/>
      <sheetName val="Trial_Balance8"/>
      <sheetName val="Database_-_Tran8"/>
      <sheetName val="BS_Commentary8"/>
      <sheetName val="P&amp;L_Commentary8"/>
      <sheetName val="Profit_Loss_-_Balance_Sheet8"/>
      <sheetName val="Printed_Accounts_Front8"/>
      <sheetName val="Printed_Accounts__Back8"/>
      <sheetName val="P_L_Commentary8"/>
      <sheetName val="Top_Sheet6"/>
      <sheetName val="Graph_-_Commentory9"/>
      <sheetName val="Graph_-_Board_of_Director9"/>
      <sheetName val="Variation_with_Budget10"/>
      <sheetName val="Printed_ac10"/>
      <sheetName val="Graph_(2)10"/>
      <sheetName val="Cash_Flow10"/>
      <sheetName val="Transactions_-_Assoc_Concerns10"/>
      <sheetName val="Trial_Balance10"/>
      <sheetName val="Database_-_Tran10"/>
      <sheetName val="BS_Commentary10"/>
      <sheetName val="P&amp;L_Commentary10"/>
      <sheetName val="Profit_Loss_-_Balance_Sheet10"/>
      <sheetName val="Printed_Accounts_Front10"/>
      <sheetName val="Printed_Accounts__Back10"/>
      <sheetName val="P_L_Commentary10"/>
      <sheetName val="Top_Sheet8"/>
      <sheetName val="Graph_-_Commentory8"/>
      <sheetName val="Graph_-_Board_of_Director8"/>
      <sheetName val="Variation_with_Budget9"/>
      <sheetName val="Printed_ac9"/>
      <sheetName val="Graph_(2)9"/>
      <sheetName val="Cash_Flow9"/>
      <sheetName val="Transactions_-_Assoc_Concerns9"/>
      <sheetName val="Trial_Balance9"/>
      <sheetName val="Database_-_Tran9"/>
      <sheetName val="BS_Commentary9"/>
      <sheetName val="P&amp;L_Commentary9"/>
      <sheetName val="Profit_Loss_-_Balance_Sheet9"/>
      <sheetName val="Printed_Accounts_Front9"/>
      <sheetName val="Printed_Accounts__Back9"/>
      <sheetName val="P_L_Commentary9"/>
      <sheetName val="Top_Sheet7"/>
      <sheetName val="Graph_-_Commentory10"/>
      <sheetName val="Graph_-_Board_of_Director10"/>
      <sheetName val="Variation_with_Budget11"/>
      <sheetName val="Printed_ac11"/>
      <sheetName val="Graph_(2)11"/>
      <sheetName val="Cash_Flow11"/>
      <sheetName val="Transactions_-_Assoc_Concerns11"/>
      <sheetName val="Trial_Balance11"/>
      <sheetName val="Database_-_Tran11"/>
      <sheetName val="BS_Commentary11"/>
      <sheetName val="P&amp;L_Commentary11"/>
      <sheetName val="Profit_Loss_-_Balance_Sheet11"/>
      <sheetName val="Printed_Accounts_Front11"/>
      <sheetName val="Printed_Accounts__Back11"/>
      <sheetName val="P_L_Commentary11"/>
      <sheetName val="Top_Sheet9"/>
      <sheetName val="Graph_-_Commentory11"/>
      <sheetName val="Graph_-_Board_of_Director11"/>
      <sheetName val="Variation_with_Budget12"/>
      <sheetName val="Printed_ac12"/>
      <sheetName val="Graph_(2)12"/>
      <sheetName val="Cash_Flow12"/>
      <sheetName val="Transactions_-_Assoc_Concerns12"/>
      <sheetName val="Trial_Balance12"/>
      <sheetName val="Database_-_Tran12"/>
      <sheetName val="BS_Commentary12"/>
      <sheetName val="P&amp;L_Commentary12"/>
      <sheetName val="Profit_Loss_-_Balance_Sheet12"/>
      <sheetName val="Printed_Accounts_Front12"/>
      <sheetName val="Printed_Accounts__Back12"/>
      <sheetName val="P_L_Commentary12"/>
      <sheetName val="Top_Sheet10"/>
      <sheetName val="Graph_-_Commentory13"/>
      <sheetName val="Graph_-_Board_of_Director13"/>
      <sheetName val="Variation_with_Budget14"/>
      <sheetName val="Printed_ac14"/>
      <sheetName val="Graph_(2)14"/>
      <sheetName val="Cash_Flow14"/>
      <sheetName val="Transactions_-_Assoc_Concerns14"/>
      <sheetName val="Trial_Balance14"/>
      <sheetName val="Database_-_Tran14"/>
      <sheetName val="BS_Commentary14"/>
      <sheetName val="P&amp;L_Commentary14"/>
      <sheetName val="Profit_Loss_-_Balance_Sheet14"/>
      <sheetName val="Printed_Accounts_Front14"/>
      <sheetName val="Printed_Accounts__Back14"/>
      <sheetName val="P_L_Commentary14"/>
      <sheetName val="Top_Sheet12"/>
      <sheetName val="Graph_-_Commentory12"/>
      <sheetName val="Graph_-_Board_of_Director12"/>
      <sheetName val="Variation_with_Budget13"/>
      <sheetName val="Printed_ac13"/>
      <sheetName val="Graph_(2)13"/>
      <sheetName val="Cash_Flow13"/>
      <sheetName val="Transactions_-_Assoc_Concerns13"/>
      <sheetName val="Trial_Balance13"/>
      <sheetName val="Database_-_Tran13"/>
      <sheetName val="BS_Commentary13"/>
      <sheetName val="P&amp;L_Commentary13"/>
      <sheetName val="Profit_Loss_-_Balance_Sheet13"/>
      <sheetName val="Printed_Accounts_Front13"/>
      <sheetName val="Printed_Accounts__Back13"/>
      <sheetName val="P_L_Commentary13"/>
      <sheetName val="Top_Sheet11"/>
      <sheetName val="Monthly_Stocks-Product_Basis"/>
      <sheetName val="Travelling Data"/>
      <sheetName val="Data Sheet"/>
      <sheetName val="Travelling DV"/>
      <sheetName val="Revenue-Fire-Marine-Motor"/>
      <sheetName val="acct"/>
      <sheetName val="Notes 1-25"/>
      <sheetName val="DS"/>
      <sheetName val="KeyData"/>
      <sheetName val="Sheet2"/>
      <sheetName val="FP Analysis"/>
      <sheetName val="PAYROLL TZS"/>
      <sheetName val="Accounts"/>
      <sheetName val="Lead Sheet"/>
      <sheetName val="Segment Wise"/>
      <sheetName val="Sheet1 (2)"/>
      <sheetName val="P&amp;L_Commentary15"/>
      <sheetName val="Printed_ac15"/>
      <sheetName val="Graph_(2)15"/>
      <sheetName val="Variation_with_Budget15"/>
      <sheetName val="Cash_Flow15"/>
      <sheetName val="Transactions_-_Assoc_Concerns15"/>
      <sheetName val="Trial_Balance15"/>
      <sheetName val="Database_-_Tran15"/>
      <sheetName val="BS_Commentary15"/>
      <sheetName val="Profit_Loss_-_Balance_Sheet15"/>
      <sheetName val="Printed_Accounts_Front15"/>
      <sheetName val="Printed_Accounts__Back15"/>
      <sheetName val="P_L_Commentary15"/>
      <sheetName val="Graph_-_Commentory14"/>
      <sheetName val="Graph_-_Board_of_Director14"/>
      <sheetName val="Top_Sheet13"/>
      <sheetName val="Monthly_Stocks-Product_Basis1"/>
      <sheetName val="Notes_1-25"/>
      <sheetName val="Travelling_Data"/>
      <sheetName val="Data_Sheet"/>
      <sheetName val="Travelling_DV"/>
      <sheetName val="Lead_Sheet"/>
      <sheetName val="FP_Analysis"/>
      <sheetName val="PAYROLL_TZS"/>
      <sheetName val="Segment_Wise"/>
      <sheetName val="Accounting Policy"/>
      <sheetName val="PopList"/>
      <sheetName val="SUMM-2"/>
      <sheetName val="Reference"/>
      <sheetName val="FX"/>
      <sheetName val="Financial analysis (CFO)"/>
      <sheetName val="뜃맟뭁돽띿맟?-BLDG"/>
      <sheetName val="Pivot values"/>
      <sheetName val="DO Thatta 19-20"/>
      <sheetName val="Pivot_values"/>
      <sheetName val=" System note"/>
      <sheetName val="TB-HHGR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1"/>
      <sheetName val="Cont with SBP"/>
      <sheetName val="EXP-FBPS"/>
      <sheetName val="I-B"/>
      <sheetName val="I-BR"/>
      <sheetName val="Deposits"/>
    </sheetNames>
    <sheetDataSet>
      <sheetData sheetId="0"/>
      <sheetData sheetId="1"/>
      <sheetData sheetId="2"/>
      <sheetData sheetId="3"/>
      <sheetData sheetId="4" refreshError="1">
        <row r="3">
          <cell r="B3" t="str">
            <v>Cur/P/S</v>
          </cell>
          <cell r="E3" t="str">
            <v xml:space="preserve">Fc Amount </v>
          </cell>
          <cell r="G3" t="str">
            <v xml:space="preserve">Eqvt. Pkr </v>
          </cell>
        </row>
        <row r="4">
          <cell r="B4" t="str">
            <v>FPCD1</v>
          </cell>
          <cell r="E4">
            <v>75000</v>
          </cell>
          <cell r="G4">
            <v>4287606.2250000006</v>
          </cell>
        </row>
        <row r="5">
          <cell r="B5" t="str">
            <v>FPCD1</v>
          </cell>
          <cell r="E5">
            <v>600000</v>
          </cell>
          <cell r="G5">
            <v>34513503.600000001</v>
          </cell>
        </row>
        <row r="6">
          <cell r="B6" t="str">
            <v>FPCD1</v>
          </cell>
          <cell r="E6">
            <v>50000</v>
          </cell>
          <cell r="G6">
            <v>2883454</v>
          </cell>
        </row>
        <row r="7">
          <cell r="B7" t="str">
            <v>FPCD1</v>
          </cell>
          <cell r="E7">
            <v>100000</v>
          </cell>
          <cell r="G7">
            <v>5747199.5</v>
          </cell>
        </row>
        <row r="8">
          <cell r="B8" t="str">
            <v>FPCD2</v>
          </cell>
          <cell r="E8">
            <v>25000</v>
          </cell>
          <cell r="G8">
            <v>1414108.2000000002</v>
          </cell>
        </row>
        <row r="9">
          <cell r="B9" t="str">
            <v>FPCD2</v>
          </cell>
          <cell r="E9">
            <v>125000</v>
          </cell>
          <cell r="G9">
            <v>7071078.25</v>
          </cell>
        </row>
        <row r="10">
          <cell r="B10" t="str">
            <v>FSCD1</v>
          </cell>
          <cell r="E10">
            <v>175000</v>
          </cell>
          <cell r="G10">
            <v>10012923.9</v>
          </cell>
        </row>
        <row r="11">
          <cell r="B11" t="str">
            <v>FSCD2</v>
          </cell>
          <cell r="E11">
            <v>800000</v>
          </cell>
          <cell r="G11">
            <v>45903030.399999999</v>
          </cell>
        </row>
        <row r="12">
          <cell r="B12" t="str">
            <v>FPED2</v>
          </cell>
          <cell r="E12">
            <v>550000</v>
          </cell>
          <cell r="G12">
            <v>9077583.9000000004</v>
          </cell>
        </row>
        <row r="13">
          <cell r="B13" t="str">
            <v>FPED2</v>
          </cell>
          <cell r="E13">
            <v>1300000</v>
          </cell>
          <cell r="G13">
            <v>21449203.099999998</v>
          </cell>
        </row>
        <row r="14">
          <cell r="B14" t="str">
            <v>FPED2</v>
          </cell>
          <cell r="E14">
            <v>550000</v>
          </cell>
          <cell r="G14">
            <v>9096534.1499999985</v>
          </cell>
        </row>
        <row r="15">
          <cell r="B15" t="str">
            <v>FPED2</v>
          </cell>
          <cell r="E15">
            <v>1000000</v>
          </cell>
          <cell r="G15">
            <v>16514907.999999998</v>
          </cell>
        </row>
        <row r="16">
          <cell r="B16" t="str">
            <v>FPED2</v>
          </cell>
          <cell r="E16">
            <v>650000</v>
          </cell>
          <cell r="G16">
            <v>10740919.15</v>
          </cell>
        </row>
        <row r="17">
          <cell r="B17" t="str">
            <v>FPED2</v>
          </cell>
          <cell r="E17">
            <v>600000</v>
          </cell>
          <cell r="G17">
            <v>9924139.1999999993</v>
          </cell>
        </row>
        <row r="18">
          <cell r="B18" t="str">
            <v>FSED1</v>
          </cell>
          <cell r="E18">
            <v>2571100</v>
          </cell>
          <cell r="G18">
            <v>42328998.889099993</v>
          </cell>
        </row>
        <row r="19">
          <cell r="B19" t="str">
            <v>FSED2</v>
          </cell>
          <cell r="E19">
            <v>650000</v>
          </cell>
          <cell r="G19">
            <v>10742089.15</v>
          </cell>
        </row>
        <row r="20">
          <cell r="B20" t="str">
            <v>FSED2</v>
          </cell>
          <cell r="E20">
            <v>550000</v>
          </cell>
          <cell r="G20">
            <v>9097277.1999999993</v>
          </cell>
        </row>
        <row r="21">
          <cell r="B21" t="str">
            <v>FSED2</v>
          </cell>
          <cell r="E21">
            <v>600000</v>
          </cell>
          <cell r="G21">
            <v>9924949.1999999993</v>
          </cell>
        </row>
        <row r="22">
          <cell r="B22" t="str">
            <v>FSED2</v>
          </cell>
          <cell r="E22">
            <v>1000000</v>
          </cell>
          <cell r="G22">
            <v>16517157.000000002</v>
          </cell>
        </row>
        <row r="23">
          <cell r="B23" t="str">
            <v>FSED2</v>
          </cell>
          <cell r="E23">
            <v>1300000</v>
          </cell>
          <cell r="G23">
            <v>21450371.799999997</v>
          </cell>
        </row>
        <row r="24">
          <cell r="B24" t="str">
            <v>FSED2</v>
          </cell>
          <cell r="E24">
            <v>550000</v>
          </cell>
          <cell r="G24">
            <v>9078325.8499999996</v>
          </cell>
        </row>
        <row r="25">
          <cell r="B25" t="str">
            <v>FPEU2</v>
          </cell>
          <cell r="E25">
            <v>500000</v>
          </cell>
          <cell r="G25">
            <v>40526807.5</v>
          </cell>
        </row>
        <row r="26">
          <cell r="B26" t="str">
            <v>FPEU2</v>
          </cell>
          <cell r="E26">
            <v>1500000</v>
          </cell>
          <cell r="G26">
            <v>119121045</v>
          </cell>
        </row>
        <row r="27">
          <cell r="B27" t="str">
            <v>FPEU2</v>
          </cell>
          <cell r="E27">
            <v>1500000</v>
          </cell>
          <cell r="G27">
            <v>120711432</v>
          </cell>
        </row>
        <row r="28">
          <cell r="B28" t="str">
            <v>FPEU2</v>
          </cell>
          <cell r="E28">
            <v>200000</v>
          </cell>
          <cell r="G28">
            <v>16237343.6</v>
          </cell>
        </row>
        <row r="29">
          <cell r="B29" t="str">
            <v>FPEU2</v>
          </cell>
          <cell r="E29">
            <v>210000</v>
          </cell>
          <cell r="G29">
            <v>17127422.969999999</v>
          </cell>
        </row>
        <row r="30">
          <cell r="B30" t="str">
            <v>FPEU2</v>
          </cell>
          <cell r="E30">
            <v>400000</v>
          </cell>
          <cell r="G30">
            <v>32590431.199999999</v>
          </cell>
        </row>
        <row r="31">
          <cell r="B31" t="str">
            <v>FPEU2</v>
          </cell>
          <cell r="E31">
            <v>600000</v>
          </cell>
          <cell r="G31">
            <v>49611118.799999997</v>
          </cell>
        </row>
        <row r="32">
          <cell r="B32" t="str">
            <v>FPEU2</v>
          </cell>
          <cell r="E32">
            <v>200000</v>
          </cell>
          <cell r="G32">
            <v>16495034.799999999</v>
          </cell>
        </row>
        <row r="33">
          <cell r="B33" t="str">
            <v>FPEU2</v>
          </cell>
          <cell r="E33">
            <v>1500000</v>
          </cell>
          <cell r="G33">
            <v>121752781.5</v>
          </cell>
        </row>
        <row r="34">
          <cell r="B34" t="str">
            <v>FPEU2</v>
          </cell>
          <cell r="E34">
            <v>1000000</v>
          </cell>
          <cell r="G34">
            <v>80441790</v>
          </cell>
        </row>
        <row r="35">
          <cell r="B35" t="str">
            <v>FPEU2</v>
          </cell>
          <cell r="E35">
            <v>100000</v>
          </cell>
          <cell r="G35">
            <v>7951426.2000000002</v>
          </cell>
        </row>
        <row r="36">
          <cell r="B36" t="str">
            <v>FPEU2</v>
          </cell>
          <cell r="E36">
            <v>1000000</v>
          </cell>
          <cell r="G36">
            <v>82969926</v>
          </cell>
        </row>
        <row r="37">
          <cell r="B37" t="str">
            <v>FPEU2</v>
          </cell>
          <cell r="E37">
            <v>150000</v>
          </cell>
          <cell r="G37">
            <v>11971771.949999999</v>
          </cell>
        </row>
        <row r="38">
          <cell r="B38" t="str">
            <v>FPEU2</v>
          </cell>
          <cell r="E38">
            <v>150000</v>
          </cell>
          <cell r="G38">
            <v>12037718.250000002</v>
          </cell>
        </row>
        <row r="39">
          <cell r="B39" t="str">
            <v>FPEU2</v>
          </cell>
          <cell r="E39">
            <v>100000</v>
          </cell>
          <cell r="G39">
            <v>8279110.9000000004</v>
          </cell>
        </row>
        <row r="40">
          <cell r="B40" t="str">
            <v>FPEU2</v>
          </cell>
          <cell r="E40">
            <v>40000</v>
          </cell>
          <cell r="G40">
            <v>3247585.8</v>
          </cell>
        </row>
        <row r="41">
          <cell r="B41" t="str">
            <v>FPEU2</v>
          </cell>
          <cell r="E41">
            <v>6000000</v>
          </cell>
          <cell r="G41">
            <v>476460426</v>
          </cell>
        </row>
        <row r="42">
          <cell r="B42" t="str">
            <v>FPEU1</v>
          </cell>
          <cell r="E42">
            <v>150000</v>
          </cell>
          <cell r="G42">
            <v>12210514.35</v>
          </cell>
        </row>
        <row r="43">
          <cell r="B43" t="str">
            <v>FPEU2</v>
          </cell>
          <cell r="E43">
            <v>100000</v>
          </cell>
          <cell r="G43">
            <v>8109573.5000000009</v>
          </cell>
        </row>
        <row r="44">
          <cell r="B44" t="str">
            <v>FPEU1</v>
          </cell>
          <cell r="E44">
            <v>75000</v>
          </cell>
          <cell r="G44">
            <v>6109696.5</v>
          </cell>
        </row>
        <row r="45">
          <cell r="B45" t="str">
            <v>FPEU2</v>
          </cell>
          <cell r="E45">
            <v>200000</v>
          </cell>
          <cell r="G45">
            <v>16533392.199999999</v>
          </cell>
        </row>
        <row r="46">
          <cell r="B46" t="str">
            <v>FPEU2</v>
          </cell>
          <cell r="E46">
            <v>100000</v>
          </cell>
          <cell r="G46">
            <v>8049648.7999999998</v>
          </cell>
        </row>
        <row r="47">
          <cell r="B47" t="str">
            <v>FPEU2</v>
          </cell>
          <cell r="E47">
            <v>200000</v>
          </cell>
          <cell r="G47">
            <v>16267064</v>
          </cell>
        </row>
        <row r="48">
          <cell r="B48" t="str">
            <v>FPEU2</v>
          </cell>
          <cell r="E48">
            <v>300000</v>
          </cell>
          <cell r="G48">
            <v>24363931.5</v>
          </cell>
        </row>
        <row r="49">
          <cell r="B49" t="str">
            <v>FPEU2</v>
          </cell>
          <cell r="E49">
            <v>100000</v>
          </cell>
          <cell r="G49">
            <v>8034326.2999999989</v>
          </cell>
        </row>
        <row r="50">
          <cell r="B50" t="str">
            <v>FPEU2</v>
          </cell>
          <cell r="E50">
            <v>1200000</v>
          </cell>
          <cell r="G50">
            <v>97989950.400000006</v>
          </cell>
        </row>
        <row r="51">
          <cell r="B51" t="str">
            <v>FPEU2</v>
          </cell>
          <cell r="E51">
            <v>200000</v>
          </cell>
          <cell r="G51">
            <v>16330327.600000001</v>
          </cell>
        </row>
        <row r="52">
          <cell r="B52" t="str">
            <v>FPEU2</v>
          </cell>
          <cell r="E52">
            <v>100000</v>
          </cell>
          <cell r="G52">
            <v>8135144.0999999996</v>
          </cell>
        </row>
        <row r="53">
          <cell r="B53" t="str">
            <v>FPEU1</v>
          </cell>
          <cell r="E53">
            <v>60000</v>
          </cell>
          <cell r="G53">
            <v>4884932.22</v>
          </cell>
        </row>
        <row r="54">
          <cell r="B54" t="str">
            <v>FPEU1</v>
          </cell>
          <cell r="E54">
            <v>100000</v>
          </cell>
          <cell r="G54">
            <v>8166375.4999999991</v>
          </cell>
        </row>
        <row r="55">
          <cell r="B55" t="str">
            <v>FPEU2</v>
          </cell>
          <cell r="E55">
            <v>100000</v>
          </cell>
          <cell r="G55">
            <v>8277585.3999999994</v>
          </cell>
        </row>
        <row r="56">
          <cell r="B56" t="str">
            <v>FPEU2</v>
          </cell>
          <cell r="E56">
            <v>200000</v>
          </cell>
          <cell r="G56">
            <v>16243835.200000001</v>
          </cell>
        </row>
        <row r="57">
          <cell r="B57" t="str">
            <v>FPEU2</v>
          </cell>
          <cell r="E57">
            <v>100000</v>
          </cell>
          <cell r="G57">
            <v>8228665.2000000002</v>
          </cell>
        </row>
        <row r="58">
          <cell r="B58" t="str">
            <v>FPEU1</v>
          </cell>
          <cell r="E58">
            <v>500000</v>
          </cell>
          <cell r="G58">
            <v>40688938</v>
          </cell>
        </row>
        <row r="59">
          <cell r="B59" t="str">
            <v>FPEU2</v>
          </cell>
          <cell r="E59">
            <v>300000</v>
          </cell>
          <cell r="G59">
            <v>24977015.099999998</v>
          </cell>
        </row>
        <row r="60">
          <cell r="B60" t="str">
            <v>FPEU2</v>
          </cell>
          <cell r="E60">
            <v>250000</v>
          </cell>
          <cell r="G60">
            <v>20128218.75</v>
          </cell>
        </row>
        <row r="61">
          <cell r="B61" t="str">
            <v>FPEU2</v>
          </cell>
          <cell r="E61">
            <v>4600000</v>
          </cell>
          <cell r="G61">
            <v>375143064</v>
          </cell>
        </row>
        <row r="62">
          <cell r="B62" t="str">
            <v>FPEU2</v>
          </cell>
          <cell r="E62">
            <v>200000</v>
          </cell>
          <cell r="G62">
            <v>16255977.4</v>
          </cell>
        </row>
        <row r="63">
          <cell r="B63" t="str">
            <v>FPEU2</v>
          </cell>
          <cell r="E63">
            <v>100000</v>
          </cell>
          <cell r="G63">
            <v>8212386.1000000006</v>
          </cell>
        </row>
        <row r="64">
          <cell r="B64" t="str">
            <v>FPEU2</v>
          </cell>
          <cell r="E64">
            <v>100000</v>
          </cell>
          <cell r="G64">
            <v>8093204.5999999996</v>
          </cell>
        </row>
        <row r="65">
          <cell r="B65" t="str">
            <v>FSEU1</v>
          </cell>
          <cell r="E65">
            <v>1200000</v>
          </cell>
          <cell r="G65">
            <v>98196146.400000006</v>
          </cell>
        </row>
        <row r="66">
          <cell r="B66" t="str">
            <v>FSEU2</v>
          </cell>
          <cell r="E66">
            <v>2500000</v>
          </cell>
          <cell r="G66">
            <v>203633002.50000003</v>
          </cell>
        </row>
        <row r="67">
          <cell r="B67" t="str">
            <v>FSEU1</v>
          </cell>
          <cell r="E67">
            <v>500000</v>
          </cell>
          <cell r="G67">
            <v>40767628.5</v>
          </cell>
        </row>
        <row r="68">
          <cell r="B68" t="str">
            <v>FSEU2</v>
          </cell>
          <cell r="E68">
            <v>300000</v>
          </cell>
          <cell r="G68">
            <v>24980658.599999998</v>
          </cell>
        </row>
        <row r="69">
          <cell r="B69" t="str">
            <v>FSEU2</v>
          </cell>
          <cell r="E69">
            <v>1500000</v>
          </cell>
          <cell r="G69">
            <v>121939295.99999999</v>
          </cell>
        </row>
        <row r="70">
          <cell r="B70" t="str">
            <v>FSEU2</v>
          </cell>
          <cell r="E70">
            <v>600000</v>
          </cell>
          <cell r="G70">
            <v>49588438.799999997</v>
          </cell>
        </row>
        <row r="71">
          <cell r="B71" t="str">
            <v>FPJY2</v>
          </cell>
          <cell r="E71">
            <v>118780000</v>
          </cell>
          <cell r="G71">
            <v>60769510.920000002</v>
          </cell>
        </row>
        <row r="72">
          <cell r="B72" t="str">
            <v>FPJY2</v>
          </cell>
          <cell r="E72">
            <v>65000000</v>
          </cell>
          <cell r="G72">
            <v>32904495</v>
          </cell>
        </row>
        <row r="73">
          <cell r="B73" t="str">
            <v>FPJY2</v>
          </cell>
          <cell r="E73">
            <v>100000000</v>
          </cell>
          <cell r="G73">
            <v>51387700</v>
          </cell>
        </row>
        <row r="74">
          <cell r="B74" t="str">
            <v>FPJY1</v>
          </cell>
          <cell r="E74">
            <v>400000000</v>
          </cell>
          <cell r="G74">
            <v>196322800</v>
          </cell>
        </row>
        <row r="75">
          <cell r="B75" t="str">
            <v>FPJY2</v>
          </cell>
          <cell r="E75">
            <v>100000000</v>
          </cell>
          <cell r="G75">
            <v>50697700</v>
          </cell>
        </row>
        <row r="76">
          <cell r="B76" t="str">
            <v>FPJY3</v>
          </cell>
          <cell r="E76">
            <v>400000000</v>
          </cell>
          <cell r="G76">
            <v>204840799.99999997</v>
          </cell>
        </row>
        <row r="77">
          <cell r="B77" t="str">
            <v>FPJY1</v>
          </cell>
          <cell r="E77">
            <v>50000000</v>
          </cell>
          <cell r="G77">
            <v>24526400</v>
          </cell>
        </row>
        <row r="78">
          <cell r="B78" t="str">
            <v>FPJY2</v>
          </cell>
          <cell r="E78">
            <v>117910500</v>
          </cell>
          <cell r="G78">
            <v>60758455.276500002</v>
          </cell>
        </row>
        <row r="79">
          <cell r="B79" t="str">
            <v>FPJY1</v>
          </cell>
          <cell r="E79">
            <v>6720000</v>
          </cell>
          <cell r="G79">
            <v>3308135.04</v>
          </cell>
        </row>
        <row r="80">
          <cell r="B80" t="str">
            <v>FPJY2</v>
          </cell>
          <cell r="E80">
            <v>200000000</v>
          </cell>
          <cell r="G80">
            <v>98428600</v>
          </cell>
        </row>
        <row r="81">
          <cell r="B81" t="str">
            <v>FPJY2</v>
          </cell>
          <cell r="E81">
            <v>200000000</v>
          </cell>
          <cell r="G81">
            <v>103722800</v>
          </cell>
        </row>
        <row r="82">
          <cell r="B82" t="str">
            <v>FPJY1</v>
          </cell>
          <cell r="E82">
            <v>50000000</v>
          </cell>
          <cell r="G82">
            <v>24598100</v>
          </cell>
        </row>
        <row r="83">
          <cell r="B83" t="str">
            <v>FSJY1</v>
          </cell>
          <cell r="E83">
            <v>6720000</v>
          </cell>
          <cell r="G83">
            <v>3308403.84</v>
          </cell>
        </row>
        <row r="84">
          <cell r="B84" t="str">
            <v>FSJY1</v>
          </cell>
          <cell r="E84">
            <v>10000000</v>
          </cell>
          <cell r="G84">
            <v>4906870</v>
          </cell>
        </row>
        <row r="85">
          <cell r="B85" t="str">
            <v>FSJY1</v>
          </cell>
          <cell r="E85">
            <v>30000000</v>
          </cell>
          <cell r="G85">
            <v>14724210</v>
          </cell>
        </row>
        <row r="86">
          <cell r="B86" t="str">
            <v>FSJY2</v>
          </cell>
          <cell r="E86">
            <v>37200000</v>
          </cell>
          <cell r="G86">
            <v>19766182.799999997</v>
          </cell>
        </row>
        <row r="87">
          <cell r="B87" t="str">
            <v>FSJY2</v>
          </cell>
          <cell r="E87">
            <v>45000000</v>
          </cell>
          <cell r="G87">
            <v>22979025</v>
          </cell>
        </row>
        <row r="88">
          <cell r="B88" t="str">
            <v>FSJY1</v>
          </cell>
          <cell r="E88">
            <v>400000000</v>
          </cell>
          <cell r="G88">
            <v>196116000</v>
          </cell>
        </row>
        <row r="89">
          <cell r="B89" t="str">
            <v>FSJY2</v>
          </cell>
          <cell r="E89">
            <v>7620000</v>
          </cell>
          <cell r="G89">
            <v>3963291.5400000005</v>
          </cell>
        </row>
        <row r="90">
          <cell r="B90" t="str">
            <v>FSJY1</v>
          </cell>
          <cell r="E90">
            <v>18000000</v>
          </cell>
          <cell r="G90">
            <v>8834526</v>
          </cell>
        </row>
        <row r="91">
          <cell r="B91" t="str">
            <v>FSJY2</v>
          </cell>
          <cell r="E91">
            <v>200000000</v>
          </cell>
          <cell r="G91">
            <v>103727200</v>
          </cell>
        </row>
        <row r="92">
          <cell r="B92" t="str">
            <v>FSJY2</v>
          </cell>
          <cell r="E92">
            <v>200000000</v>
          </cell>
          <cell r="G92">
            <v>100071400.00000001</v>
          </cell>
        </row>
        <row r="93">
          <cell r="B93" t="str">
            <v>FSJY2</v>
          </cell>
          <cell r="E93">
            <v>88646250</v>
          </cell>
          <cell r="G93">
            <v>45498396.982500002</v>
          </cell>
        </row>
        <row r="94">
          <cell r="B94" t="str">
            <v>FPSF1</v>
          </cell>
          <cell r="E94">
            <v>8778.7199999999993</v>
          </cell>
          <cell r="G94">
            <v>430000.14091199997</v>
          </cell>
        </row>
        <row r="95">
          <cell r="B95" t="str">
            <v>FPSF2</v>
          </cell>
          <cell r="E95">
            <v>1000000</v>
          </cell>
          <cell r="G95">
            <v>49404713</v>
          </cell>
        </row>
        <row r="96">
          <cell r="B96" t="str">
            <v>FPSF2</v>
          </cell>
          <cell r="E96">
            <v>299882.5</v>
          </cell>
          <cell r="G96">
            <v>15148625.063765001</v>
          </cell>
        </row>
        <row r="97">
          <cell r="B97" t="str">
            <v>FPSF1</v>
          </cell>
          <cell r="E97">
            <v>500000</v>
          </cell>
          <cell r="G97">
            <v>24604097.5</v>
          </cell>
        </row>
        <row r="98">
          <cell r="B98" t="str">
            <v>FPSF1</v>
          </cell>
          <cell r="E98">
            <v>75000</v>
          </cell>
          <cell r="G98">
            <v>3700549.875</v>
          </cell>
        </row>
        <row r="99">
          <cell r="B99" t="str">
            <v>FPUK2</v>
          </cell>
          <cell r="E99">
            <v>1800000</v>
          </cell>
          <cell r="G99">
            <v>216613688.39999998</v>
          </cell>
        </row>
        <row r="100">
          <cell r="B100" t="str">
            <v>FPUK2</v>
          </cell>
          <cell r="E100">
            <v>1200000</v>
          </cell>
          <cell r="G100">
            <v>145148986.79999998</v>
          </cell>
        </row>
        <row r="101">
          <cell r="B101" t="str">
            <v>FPUK2</v>
          </cell>
          <cell r="E101">
            <v>700000</v>
          </cell>
          <cell r="G101">
            <v>84758902.200000003</v>
          </cell>
        </row>
        <row r="102">
          <cell r="B102" t="str">
            <v>FPUK2</v>
          </cell>
          <cell r="E102">
            <v>4200000</v>
          </cell>
          <cell r="G102">
            <v>506903094.60000002</v>
          </cell>
        </row>
        <row r="103">
          <cell r="B103" t="str">
            <v>FPUK1</v>
          </cell>
          <cell r="E103">
            <v>90000</v>
          </cell>
          <cell r="G103">
            <v>10907732.52</v>
          </cell>
        </row>
        <row r="104">
          <cell r="B104" t="str">
            <v>FPUK1</v>
          </cell>
          <cell r="E104">
            <v>1500000</v>
          </cell>
          <cell r="G104">
            <v>181656558</v>
          </cell>
        </row>
        <row r="105">
          <cell r="B105" t="str">
            <v>FPUK2</v>
          </cell>
          <cell r="E105">
            <v>5200000</v>
          </cell>
          <cell r="G105">
            <v>629887523.20000005</v>
          </cell>
        </row>
        <row r="106">
          <cell r="B106" t="str">
            <v>FPUK1</v>
          </cell>
          <cell r="E106">
            <v>500000</v>
          </cell>
          <cell r="G106">
            <v>60543106</v>
          </cell>
        </row>
        <row r="107">
          <cell r="B107" t="str">
            <v>FPUK1</v>
          </cell>
          <cell r="E107">
            <v>40000</v>
          </cell>
          <cell r="G107">
            <v>4846111.88</v>
          </cell>
        </row>
        <row r="108">
          <cell r="B108" t="str">
            <v>FPUK1</v>
          </cell>
          <cell r="E108">
            <v>150000</v>
          </cell>
          <cell r="G108">
            <v>18186538.949999999</v>
          </cell>
        </row>
        <row r="109">
          <cell r="B109" t="str">
            <v>FPUK2</v>
          </cell>
          <cell r="E109">
            <v>75000</v>
          </cell>
          <cell r="G109">
            <v>9063276.2999999989</v>
          </cell>
        </row>
        <row r="110">
          <cell r="B110" t="str">
            <v>FPUK1</v>
          </cell>
          <cell r="E110">
            <v>2000000</v>
          </cell>
          <cell r="G110">
            <v>242503030</v>
          </cell>
        </row>
        <row r="111">
          <cell r="B111" t="str">
            <v>FPUK2</v>
          </cell>
          <cell r="E111">
            <v>100000</v>
          </cell>
          <cell r="G111">
            <v>12072514.6</v>
          </cell>
        </row>
        <row r="112">
          <cell r="B112" t="str">
            <v>FPUK2</v>
          </cell>
          <cell r="E112">
            <v>100000</v>
          </cell>
          <cell r="G112">
            <v>12069415.9</v>
          </cell>
        </row>
        <row r="113">
          <cell r="B113" t="str">
            <v>FPUK2</v>
          </cell>
          <cell r="E113">
            <v>100000</v>
          </cell>
          <cell r="G113">
            <v>12064834.9</v>
          </cell>
        </row>
        <row r="114">
          <cell r="B114" t="str">
            <v>FPUK2</v>
          </cell>
          <cell r="E114">
            <v>1000000</v>
          </cell>
          <cell r="G114">
            <v>120038415</v>
          </cell>
        </row>
        <row r="115">
          <cell r="B115" t="str">
            <v>FPUK2</v>
          </cell>
          <cell r="E115">
            <v>52000</v>
          </cell>
          <cell r="G115">
            <v>6258435.04</v>
          </cell>
        </row>
        <row r="116">
          <cell r="B116" t="str">
            <v>FPUK2</v>
          </cell>
          <cell r="E116">
            <v>5000000</v>
          </cell>
          <cell r="G116">
            <v>600055125</v>
          </cell>
        </row>
        <row r="117">
          <cell r="B117" t="str">
            <v>FPUK2</v>
          </cell>
          <cell r="E117">
            <v>100000</v>
          </cell>
          <cell r="G117">
            <v>12052879.299999999</v>
          </cell>
        </row>
        <row r="118">
          <cell r="B118" t="str">
            <v>FPUK2</v>
          </cell>
          <cell r="E118">
            <v>300000</v>
          </cell>
          <cell r="G118">
            <v>36151356.600000001</v>
          </cell>
        </row>
        <row r="119">
          <cell r="B119" t="str">
            <v>FPUK2</v>
          </cell>
          <cell r="E119">
            <v>100000</v>
          </cell>
          <cell r="G119">
            <v>12059321.799999999</v>
          </cell>
        </row>
        <row r="120">
          <cell r="B120" t="str">
            <v>FPUK2</v>
          </cell>
          <cell r="E120">
            <v>2500000</v>
          </cell>
          <cell r="G120">
            <v>299811010</v>
          </cell>
        </row>
        <row r="121">
          <cell r="B121" t="str">
            <v>FPUK2</v>
          </cell>
          <cell r="E121">
            <v>100000</v>
          </cell>
          <cell r="G121">
            <v>11993360.199999999</v>
          </cell>
        </row>
        <row r="122">
          <cell r="B122" t="str">
            <v>FPUK1</v>
          </cell>
          <cell r="E122">
            <v>175000</v>
          </cell>
          <cell r="G122">
            <v>21213717.699999999</v>
          </cell>
        </row>
        <row r="123">
          <cell r="B123" t="str">
            <v>FPUK2</v>
          </cell>
          <cell r="E123">
            <v>100000</v>
          </cell>
          <cell r="G123">
            <v>11998822.199999999</v>
          </cell>
        </row>
        <row r="124">
          <cell r="B124" t="str">
            <v>FPUK1</v>
          </cell>
          <cell r="E124">
            <v>400000</v>
          </cell>
          <cell r="G124">
            <v>48533903.600000001</v>
          </cell>
        </row>
        <row r="125">
          <cell r="B125" t="str">
            <v>FPUK1</v>
          </cell>
          <cell r="E125">
            <v>75000</v>
          </cell>
          <cell r="G125">
            <v>9092047.3499999996</v>
          </cell>
        </row>
        <row r="126">
          <cell r="B126" t="str">
            <v>FPUK1</v>
          </cell>
          <cell r="E126">
            <v>50000</v>
          </cell>
          <cell r="G126">
            <v>6063181.1499999994</v>
          </cell>
        </row>
        <row r="127">
          <cell r="B127" t="str">
            <v>FSUK1</v>
          </cell>
          <cell r="E127">
            <v>2000000</v>
          </cell>
          <cell r="G127">
            <v>242575678</v>
          </cell>
        </row>
        <row r="128">
          <cell r="B128" t="str">
            <v>FSUK2</v>
          </cell>
          <cell r="E128">
            <v>250000</v>
          </cell>
          <cell r="G128">
            <v>30141879</v>
          </cell>
        </row>
        <row r="129">
          <cell r="B129" t="str">
            <v>FSUK1</v>
          </cell>
          <cell r="E129">
            <v>500000</v>
          </cell>
          <cell r="G129">
            <v>60649974</v>
          </cell>
        </row>
        <row r="130">
          <cell r="B130" t="str">
            <v>FSUK1</v>
          </cell>
          <cell r="E130">
            <v>500000</v>
          </cell>
          <cell r="G130">
            <v>60600610.5</v>
          </cell>
        </row>
        <row r="131">
          <cell r="B131" t="str">
            <v>FSUK1</v>
          </cell>
          <cell r="E131">
            <v>500000</v>
          </cell>
          <cell r="G131">
            <v>60494681.5</v>
          </cell>
        </row>
        <row r="132">
          <cell r="B132" t="str">
            <v>FSUK1</v>
          </cell>
          <cell r="E132">
            <v>1500000</v>
          </cell>
          <cell r="G132">
            <v>181711035</v>
          </cell>
        </row>
        <row r="133">
          <cell r="B133" t="str">
            <v>FSUK1</v>
          </cell>
          <cell r="E133">
            <v>500000</v>
          </cell>
          <cell r="G133">
            <v>60621796.5</v>
          </cell>
        </row>
        <row r="134">
          <cell r="B134" t="str">
            <v>FSUK1</v>
          </cell>
          <cell r="E134">
            <v>500000</v>
          </cell>
          <cell r="G134">
            <v>60524947</v>
          </cell>
        </row>
        <row r="135">
          <cell r="B135" t="str">
            <v>FPUS2</v>
          </cell>
          <cell r="E135">
            <v>3010000</v>
          </cell>
          <cell r="G135">
            <v>185325700</v>
          </cell>
        </row>
        <row r="136">
          <cell r="B136" t="str">
            <v>FPUS2</v>
          </cell>
          <cell r="E136">
            <v>5000000</v>
          </cell>
          <cell r="G136">
            <v>309650000</v>
          </cell>
        </row>
        <row r="137">
          <cell r="B137" t="str">
            <v>FPUS2</v>
          </cell>
          <cell r="E137">
            <v>5000000</v>
          </cell>
          <cell r="G137">
            <v>307600000</v>
          </cell>
        </row>
        <row r="138">
          <cell r="B138" t="str">
            <v>FPUS2</v>
          </cell>
          <cell r="E138">
            <v>5000000</v>
          </cell>
          <cell r="G138">
            <v>307450000</v>
          </cell>
        </row>
        <row r="139">
          <cell r="B139" t="str">
            <v>FPUS2</v>
          </cell>
          <cell r="E139">
            <v>5000000</v>
          </cell>
          <cell r="G139">
            <v>309500000</v>
          </cell>
        </row>
        <row r="140">
          <cell r="B140" t="str">
            <v>FPUS2</v>
          </cell>
          <cell r="E140">
            <v>5000000</v>
          </cell>
          <cell r="G140">
            <v>309850000</v>
          </cell>
        </row>
        <row r="141">
          <cell r="B141" t="str">
            <v>FPUS3</v>
          </cell>
          <cell r="E141">
            <v>5000000</v>
          </cell>
          <cell r="G141">
            <v>315550000</v>
          </cell>
        </row>
        <row r="142">
          <cell r="B142" t="str">
            <v>FPUS2</v>
          </cell>
          <cell r="E142">
            <v>5000000</v>
          </cell>
          <cell r="G142">
            <v>309200000</v>
          </cell>
        </row>
        <row r="143">
          <cell r="B143" t="str">
            <v>FPUS2</v>
          </cell>
          <cell r="E143">
            <v>5000000</v>
          </cell>
          <cell r="G143">
            <v>309200000</v>
          </cell>
        </row>
        <row r="144">
          <cell r="B144" t="str">
            <v>FPUS2</v>
          </cell>
          <cell r="E144">
            <v>2000000</v>
          </cell>
          <cell r="G144">
            <v>123905000</v>
          </cell>
        </row>
        <row r="145">
          <cell r="B145" t="str">
            <v>FPUS2</v>
          </cell>
          <cell r="E145">
            <v>3000000</v>
          </cell>
          <cell r="G145">
            <v>185857500</v>
          </cell>
        </row>
        <row r="146">
          <cell r="B146" t="str">
            <v>FPUS2</v>
          </cell>
          <cell r="E146">
            <v>3000000</v>
          </cell>
          <cell r="G146">
            <v>185910000</v>
          </cell>
        </row>
        <row r="147">
          <cell r="B147" t="str">
            <v>FPUS2</v>
          </cell>
          <cell r="E147">
            <v>3000000</v>
          </cell>
          <cell r="G147">
            <v>185505000</v>
          </cell>
        </row>
        <row r="148">
          <cell r="B148" t="str">
            <v>FPUS2</v>
          </cell>
          <cell r="E148">
            <v>2010375</v>
          </cell>
          <cell r="G148">
            <v>121939295.625</v>
          </cell>
        </row>
        <row r="149">
          <cell r="B149" t="str">
            <v>FPUS2</v>
          </cell>
          <cell r="E149">
            <v>5000000</v>
          </cell>
          <cell r="G149">
            <v>307450000</v>
          </cell>
        </row>
        <row r="150">
          <cell r="B150" t="str">
            <v>FPUS2</v>
          </cell>
          <cell r="E150">
            <v>5000000</v>
          </cell>
          <cell r="G150">
            <v>308475000</v>
          </cell>
        </row>
        <row r="151">
          <cell r="B151" t="str">
            <v>FPUS2</v>
          </cell>
          <cell r="E151">
            <v>5000000</v>
          </cell>
          <cell r="G151">
            <v>308400000</v>
          </cell>
        </row>
        <row r="152">
          <cell r="B152" t="str">
            <v>FPUS2</v>
          </cell>
          <cell r="E152">
            <v>5000000</v>
          </cell>
          <cell r="G152">
            <v>310750000</v>
          </cell>
        </row>
        <row r="153">
          <cell r="B153" t="str">
            <v>FPUS2</v>
          </cell>
          <cell r="E153">
            <v>2000000</v>
          </cell>
          <cell r="G153">
            <v>123820000</v>
          </cell>
        </row>
        <row r="154">
          <cell r="B154" t="str">
            <v>FPUS2</v>
          </cell>
          <cell r="E154">
            <v>3000000</v>
          </cell>
          <cell r="G154">
            <v>185055000</v>
          </cell>
        </row>
        <row r="155">
          <cell r="B155" t="str">
            <v>FPUS2</v>
          </cell>
          <cell r="E155">
            <v>2000000</v>
          </cell>
          <cell r="G155">
            <v>124340000</v>
          </cell>
        </row>
        <row r="156">
          <cell r="B156" t="str">
            <v>FPUS2</v>
          </cell>
          <cell r="E156">
            <v>3000000</v>
          </cell>
          <cell r="G156">
            <v>185700000</v>
          </cell>
        </row>
        <row r="157">
          <cell r="B157" t="str">
            <v>FPUS2</v>
          </cell>
          <cell r="E157">
            <v>5000000</v>
          </cell>
          <cell r="G157">
            <v>309425000</v>
          </cell>
        </row>
        <row r="158">
          <cell r="B158" t="str">
            <v>FPUS2</v>
          </cell>
          <cell r="E158">
            <v>3000000</v>
          </cell>
          <cell r="G158">
            <v>185790000</v>
          </cell>
        </row>
        <row r="159">
          <cell r="B159" t="str">
            <v>FPUS2</v>
          </cell>
          <cell r="E159">
            <v>65301.23</v>
          </cell>
          <cell r="G159">
            <v>3963294.9017750002</v>
          </cell>
        </row>
        <row r="160">
          <cell r="B160" t="str">
            <v>FPUS2</v>
          </cell>
          <cell r="E160">
            <v>5000000</v>
          </cell>
          <cell r="G160">
            <v>307500000</v>
          </cell>
        </row>
        <row r="161">
          <cell r="B161" t="str">
            <v>FPUS2</v>
          </cell>
          <cell r="E161">
            <v>5000000</v>
          </cell>
          <cell r="G161">
            <v>307750000</v>
          </cell>
        </row>
        <row r="162">
          <cell r="B162" t="str">
            <v>FPUS2</v>
          </cell>
          <cell r="E162">
            <v>5000000</v>
          </cell>
          <cell r="G162">
            <v>307850000</v>
          </cell>
        </row>
        <row r="163">
          <cell r="B163" t="str">
            <v>FPUS2</v>
          </cell>
          <cell r="E163">
            <v>5000000</v>
          </cell>
          <cell r="G163">
            <v>310100000</v>
          </cell>
        </row>
        <row r="164">
          <cell r="B164" t="str">
            <v>FPUS3</v>
          </cell>
          <cell r="E164">
            <v>5000000</v>
          </cell>
          <cell r="G164">
            <v>315750000</v>
          </cell>
        </row>
        <row r="165">
          <cell r="B165" t="str">
            <v>FPUS2</v>
          </cell>
          <cell r="E165">
            <v>3000000</v>
          </cell>
          <cell r="G165">
            <v>185940000</v>
          </cell>
        </row>
        <row r="166">
          <cell r="B166" t="str">
            <v>FPUS2</v>
          </cell>
          <cell r="E166">
            <v>5000000</v>
          </cell>
          <cell r="G166">
            <v>307175000</v>
          </cell>
        </row>
        <row r="167">
          <cell r="B167" t="str">
            <v>FPUS2</v>
          </cell>
          <cell r="E167">
            <v>5000000</v>
          </cell>
          <cell r="G167">
            <v>309700000</v>
          </cell>
        </row>
        <row r="168">
          <cell r="B168" t="str">
            <v>FPUS2</v>
          </cell>
          <cell r="E168">
            <v>5000000</v>
          </cell>
          <cell r="G168">
            <v>310050000</v>
          </cell>
        </row>
        <row r="169">
          <cell r="B169" t="str">
            <v>FPUS2</v>
          </cell>
          <cell r="E169">
            <v>2000000</v>
          </cell>
          <cell r="G169">
            <v>124000000</v>
          </cell>
        </row>
        <row r="170">
          <cell r="B170" t="str">
            <v>FPUS2</v>
          </cell>
          <cell r="E170">
            <v>3000000</v>
          </cell>
          <cell r="G170">
            <v>185220000</v>
          </cell>
        </row>
        <row r="171">
          <cell r="B171" t="str">
            <v>FPUS2</v>
          </cell>
          <cell r="E171">
            <v>5000000</v>
          </cell>
          <cell r="G171">
            <v>314750000</v>
          </cell>
        </row>
        <row r="172">
          <cell r="B172" t="str">
            <v>FPUS2</v>
          </cell>
          <cell r="E172">
            <v>2000000</v>
          </cell>
          <cell r="G172">
            <v>123080000</v>
          </cell>
        </row>
        <row r="173">
          <cell r="B173" t="str">
            <v>FPUS2</v>
          </cell>
          <cell r="E173">
            <v>5000000</v>
          </cell>
          <cell r="G173">
            <v>309700000</v>
          </cell>
        </row>
        <row r="174">
          <cell r="B174" t="str">
            <v>FPUS2</v>
          </cell>
          <cell r="E174">
            <v>3000000</v>
          </cell>
          <cell r="G174">
            <v>186000000</v>
          </cell>
        </row>
        <row r="175">
          <cell r="B175" t="str">
            <v>FPUS2</v>
          </cell>
          <cell r="E175">
            <v>5000000</v>
          </cell>
          <cell r="G175">
            <v>309650000</v>
          </cell>
        </row>
        <row r="176">
          <cell r="B176" t="str">
            <v>FPUS2</v>
          </cell>
          <cell r="E176">
            <v>3000000</v>
          </cell>
          <cell r="G176">
            <v>186000000</v>
          </cell>
        </row>
        <row r="177">
          <cell r="B177" t="str">
            <v>FPUS2</v>
          </cell>
          <cell r="E177">
            <v>5000000</v>
          </cell>
          <cell r="G177">
            <v>309400000</v>
          </cell>
        </row>
        <row r="178">
          <cell r="B178" t="str">
            <v>FPUS2</v>
          </cell>
          <cell r="E178">
            <v>5000000</v>
          </cell>
          <cell r="G178">
            <v>310750000</v>
          </cell>
        </row>
        <row r="179">
          <cell r="B179" t="str">
            <v>FPUS2</v>
          </cell>
          <cell r="E179">
            <v>5000000</v>
          </cell>
          <cell r="G179">
            <v>309550000</v>
          </cell>
        </row>
        <row r="180">
          <cell r="B180" t="str">
            <v>FPUS2</v>
          </cell>
          <cell r="E180">
            <v>2000000</v>
          </cell>
          <cell r="G180">
            <v>123850000</v>
          </cell>
        </row>
        <row r="181">
          <cell r="B181" t="str">
            <v>FPUS2</v>
          </cell>
          <cell r="E181">
            <v>5000000</v>
          </cell>
          <cell r="G181">
            <v>306250000</v>
          </cell>
        </row>
        <row r="182">
          <cell r="B182" t="str">
            <v>FPUS2</v>
          </cell>
          <cell r="E182">
            <v>5000000</v>
          </cell>
          <cell r="G182">
            <v>309550000</v>
          </cell>
        </row>
        <row r="183">
          <cell r="B183" t="str">
            <v>FPUS2</v>
          </cell>
          <cell r="E183">
            <v>5000000</v>
          </cell>
          <cell r="G183">
            <v>307625000</v>
          </cell>
        </row>
        <row r="184">
          <cell r="B184" t="str">
            <v>FPUS2</v>
          </cell>
          <cell r="E184">
            <v>5000000</v>
          </cell>
          <cell r="G184">
            <v>307375000</v>
          </cell>
        </row>
        <row r="185">
          <cell r="B185" t="str">
            <v>FPUS2</v>
          </cell>
          <cell r="E185">
            <v>5000000</v>
          </cell>
          <cell r="G185">
            <v>309250000</v>
          </cell>
        </row>
        <row r="186">
          <cell r="B186" t="str">
            <v>FPUS2</v>
          </cell>
          <cell r="E186">
            <v>2010000</v>
          </cell>
          <cell r="G186">
            <v>124037100</v>
          </cell>
        </row>
        <row r="187">
          <cell r="B187" t="str">
            <v>FPUS2</v>
          </cell>
          <cell r="E187">
            <v>817320</v>
          </cell>
          <cell r="G187">
            <v>49588439.039999999</v>
          </cell>
        </row>
        <row r="188">
          <cell r="B188" t="str">
            <v>FPUS2</v>
          </cell>
          <cell r="E188">
            <v>5000000</v>
          </cell>
          <cell r="G188">
            <v>310100000</v>
          </cell>
        </row>
        <row r="189">
          <cell r="B189" t="str">
            <v>FPUS2</v>
          </cell>
          <cell r="E189">
            <v>5010000</v>
          </cell>
          <cell r="G189">
            <v>310544850</v>
          </cell>
        </row>
        <row r="190">
          <cell r="B190" t="str">
            <v>FPUS2</v>
          </cell>
          <cell r="E190">
            <v>5000000</v>
          </cell>
          <cell r="G190">
            <v>310000000</v>
          </cell>
        </row>
        <row r="191">
          <cell r="B191" t="str">
            <v>FPUS2</v>
          </cell>
          <cell r="E191">
            <v>5000000</v>
          </cell>
          <cell r="G191">
            <v>308900000</v>
          </cell>
        </row>
        <row r="192">
          <cell r="B192" t="str">
            <v>FPUS2</v>
          </cell>
          <cell r="E192">
            <v>5000000</v>
          </cell>
          <cell r="G192">
            <v>308800000</v>
          </cell>
        </row>
        <row r="193">
          <cell r="B193" t="str">
            <v>FPUS2</v>
          </cell>
          <cell r="E193">
            <v>5000000</v>
          </cell>
          <cell r="G193">
            <v>308450000</v>
          </cell>
        </row>
        <row r="194">
          <cell r="B194" t="str">
            <v>FPUS2</v>
          </cell>
          <cell r="E194">
            <v>5000000</v>
          </cell>
          <cell r="G194">
            <v>308900000</v>
          </cell>
        </row>
        <row r="195">
          <cell r="B195" t="str">
            <v>FPUS2</v>
          </cell>
          <cell r="E195">
            <v>378373.83</v>
          </cell>
          <cell r="G195">
            <v>22979021.069730002</v>
          </cell>
        </row>
        <row r="196">
          <cell r="B196" t="str">
            <v>FPUS2</v>
          </cell>
          <cell r="E196">
            <v>177000.79</v>
          </cell>
          <cell r="G196">
            <v>10742089.444705</v>
          </cell>
        </row>
        <row r="197">
          <cell r="B197" t="str">
            <v>FPUS2</v>
          </cell>
          <cell r="E197">
            <v>2000000</v>
          </cell>
          <cell r="G197">
            <v>123960000</v>
          </cell>
        </row>
        <row r="198">
          <cell r="B198" t="str">
            <v>FPUS2</v>
          </cell>
          <cell r="E198">
            <v>2000000</v>
          </cell>
          <cell r="G198">
            <v>124000000</v>
          </cell>
        </row>
        <row r="199">
          <cell r="B199" t="str">
            <v>FPUS2</v>
          </cell>
          <cell r="E199">
            <v>5000000</v>
          </cell>
          <cell r="G199">
            <v>308700000</v>
          </cell>
        </row>
        <row r="200">
          <cell r="B200" t="str">
            <v>FPUS2</v>
          </cell>
          <cell r="E200">
            <v>3000000</v>
          </cell>
          <cell r="G200">
            <v>185340000</v>
          </cell>
        </row>
        <row r="201">
          <cell r="B201" t="str">
            <v>FPUS2</v>
          </cell>
          <cell r="E201">
            <v>3000000</v>
          </cell>
          <cell r="G201">
            <v>183570000</v>
          </cell>
        </row>
        <row r="202">
          <cell r="B202" t="str">
            <v>FPUS2</v>
          </cell>
          <cell r="E202">
            <v>3000000</v>
          </cell>
          <cell r="G202">
            <v>183570000</v>
          </cell>
        </row>
        <row r="203">
          <cell r="B203" t="str">
            <v>FPUS2</v>
          </cell>
          <cell r="E203">
            <v>5000000</v>
          </cell>
          <cell r="G203">
            <v>307800000</v>
          </cell>
        </row>
        <row r="204">
          <cell r="B204" t="str">
            <v>FPUS2</v>
          </cell>
          <cell r="E204">
            <v>5000000</v>
          </cell>
          <cell r="G204">
            <v>308825000</v>
          </cell>
        </row>
        <row r="205">
          <cell r="B205" t="str">
            <v>FPUS2</v>
          </cell>
          <cell r="E205">
            <v>3000000</v>
          </cell>
          <cell r="G205">
            <v>184140000</v>
          </cell>
        </row>
        <row r="206">
          <cell r="B206" t="str">
            <v>FPUS2</v>
          </cell>
          <cell r="E206">
            <v>5000000</v>
          </cell>
          <cell r="G206">
            <v>307750000</v>
          </cell>
        </row>
        <row r="207">
          <cell r="B207" t="str">
            <v>FPUS2</v>
          </cell>
          <cell r="E207">
            <v>3000000</v>
          </cell>
          <cell r="G207">
            <v>186540000</v>
          </cell>
        </row>
        <row r="208">
          <cell r="B208" t="str">
            <v>FPUS2</v>
          </cell>
          <cell r="E208">
            <v>5000000</v>
          </cell>
          <cell r="G208">
            <v>308450000</v>
          </cell>
        </row>
        <row r="209">
          <cell r="B209" t="str">
            <v>FPUS2</v>
          </cell>
          <cell r="E209">
            <v>5010000</v>
          </cell>
          <cell r="G209">
            <v>311271300</v>
          </cell>
        </row>
        <row r="210">
          <cell r="B210" t="str">
            <v>FPUS2</v>
          </cell>
          <cell r="E210">
            <v>5000000</v>
          </cell>
          <cell r="G210">
            <v>306350000</v>
          </cell>
        </row>
        <row r="211">
          <cell r="B211" t="str">
            <v>FPUS2</v>
          </cell>
          <cell r="E211">
            <v>5000000</v>
          </cell>
          <cell r="G211">
            <v>303950000</v>
          </cell>
        </row>
        <row r="212">
          <cell r="B212" t="str">
            <v>FPUS1</v>
          </cell>
          <cell r="E212">
            <v>81050.41</v>
          </cell>
          <cell r="G212">
            <v>4906872.8718100004</v>
          </cell>
        </row>
        <row r="213">
          <cell r="B213" t="str">
            <v>FPUS1</v>
          </cell>
          <cell r="E213">
            <v>5000000</v>
          </cell>
          <cell r="G213">
            <v>303162500</v>
          </cell>
        </row>
        <row r="214">
          <cell r="B214" t="str">
            <v>FPUS1</v>
          </cell>
          <cell r="E214">
            <v>145926.23000000001</v>
          </cell>
          <cell r="G214">
            <v>8834519.8904299997</v>
          </cell>
        </row>
        <row r="215">
          <cell r="B215" t="str">
            <v>FPUS1</v>
          </cell>
          <cell r="E215">
            <v>5000000</v>
          </cell>
          <cell r="G215">
            <v>303125000</v>
          </cell>
        </row>
        <row r="216">
          <cell r="B216" t="str">
            <v>FPUS1</v>
          </cell>
          <cell r="E216">
            <v>3000000</v>
          </cell>
          <cell r="G216">
            <v>182287500</v>
          </cell>
        </row>
        <row r="217">
          <cell r="B217" t="str">
            <v>FPUS1</v>
          </cell>
          <cell r="E217">
            <v>165390.79</v>
          </cell>
          <cell r="G217">
            <v>10012923.81739</v>
          </cell>
        </row>
        <row r="218">
          <cell r="B218" t="str">
            <v>FPUS2</v>
          </cell>
          <cell r="E218">
            <v>5000000</v>
          </cell>
          <cell r="G218">
            <v>307500000</v>
          </cell>
        </row>
        <row r="219">
          <cell r="B219" t="str">
            <v>FPUS2</v>
          </cell>
          <cell r="E219">
            <v>5000000</v>
          </cell>
          <cell r="G219">
            <v>305925000</v>
          </cell>
        </row>
        <row r="220">
          <cell r="B220" t="str">
            <v>FPUS2</v>
          </cell>
          <cell r="E220">
            <v>5000000</v>
          </cell>
          <cell r="G220">
            <v>309200000</v>
          </cell>
        </row>
        <row r="221">
          <cell r="B221" t="str">
            <v>FPUS2</v>
          </cell>
          <cell r="E221">
            <v>5000000</v>
          </cell>
          <cell r="G221">
            <v>305350000</v>
          </cell>
        </row>
        <row r="222">
          <cell r="B222" t="str">
            <v>FPUS1</v>
          </cell>
          <cell r="E222">
            <v>1001800</v>
          </cell>
          <cell r="G222">
            <v>60649973.799999997</v>
          </cell>
        </row>
        <row r="223">
          <cell r="B223" t="str">
            <v>FPUS1</v>
          </cell>
          <cell r="E223">
            <v>243210.38</v>
          </cell>
          <cell r="G223">
            <v>14724199.61558</v>
          </cell>
        </row>
        <row r="224">
          <cell r="B224" t="str">
            <v>FPUS2</v>
          </cell>
          <cell r="E224">
            <v>3000000</v>
          </cell>
          <cell r="G224">
            <v>183765000</v>
          </cell>
        </row>
        <row r="225">
          <cell r="B225" t="str">
            <v>FPUS1</v>
          </cell>
          <cell r="E225">
            <v>4006800</v>
          </cell>
          <cell r="G225">
            <v>242575678.79999998</v>
          </cell>
        </row>
        <row r="226">
          <cell r="B226" t="str">
            <v>FPUS1</v>
          </cell>
          <cell r="E226">
            <v>54656.36</v>
          </cell>
          <cell r="G226">
            <v>3308404.1271600001</v>
          </cell>
        </row>
        <row r="227">
          <cell r="B227" t="str">
            <v>FPUS2</v>
          </cell>
          <cell r="E227">
            <v>5000000</v>
          </cell>
          <cell r="G227">
            <v>306375000</v>
          </cell>
        </row>
        <row r="228">
          <cell r="B228" t="str">
            <v>FPUS2</v>
          </cell>
          <cell r="E228">
            <v>163389.79</v>
          </cell>
          <cell r="G228">
            <v>9924949.4037600011</v>
          </cell>
        </row>
        <row r="229">
          <cell r="B229" t="str">
            <v>FPUS2</v>
          </cell>
          <cell r="E229">
            <v>5000000</v>
          </cell>
          <cell r="G229">
            <v>309150000</v>
          </cell>
        </row>
        <row r="230">
          <cell r="B230" t="str">
            <v>FPUS1</v>
          </cell>
          <cell r="E230">
            <v>3001950</v>
          </cell>
          <cell r="G230">
            <v>181711035.44999999</v>
          </cell>
        </row>
        <row r="231">
          <cell r="B231" t="str">
            <v>FPUS1</v>
          </cell>
          <cell r="E231">
            <v>3239390.99</v>
          </cell>
          <cell r="G231">
            <v>196115969.92559001</v>
          </cell>
        </row>
        <row r="232">
          <cell r="B232" t="str">
            <v>FPUS2</v>
          </cell>
          <cell r="E232">
            <v>3000000</v>
          </cell>
          <cell r="G232">
            <v>183615000</v>
          </cell>
        </row>
        <row r="233">
          <cell r="B233" t="str">
            <v>FPUS1</v>
          </cell>
          <cell r="E233">
            <v>1000000</v>
          </cell>
          <cell r="G233">
            <v>60490000</v>
          </cell>
        </row>
        <row r="234">
          <cell r="B234" t="str">
            <v>FPUS1</v>
          </cell>
          <cell r="E234">
            <v>2000000</v>
          </cell>
          <cell r="G234">
            <v>120900000</v>
          </cell>
        </row>
        <row r="235">
          <cell r="B235" t="str">
            <v>FPUS1</v>
          </cell>
          <cell r="E235">
            <v>2000000</v>
          </cell>
          <cell r="G235">
            <v>120880000</v>
          </cell>
        </row>
        <row r="236">
          <cell r="B236" t="str">
            <v>FPUS2</v>
          </cell>
          <cell r="E236">
            <v>757575.76</v>
          </cell>
          <cell r="G236">
            <v>45903030.449919999</v>
          </cell>
        </row>
        <row r="237">
          <cell r="B237" t="str">
            <v>FPUS1</v>
          </cell>
          <cell r="E237">
            <v>1621977.6</v>
          </cell>
          <cell r="G237">
            <v>98196145.881600007</v>
          </cell>
        </row>
        <row r="238">
          <cell r="B238" t="str">
            <v>FPUS2</v>
          </cell>
          <cell r="E238">
            <v>5000000</v>
          </cell>
          <cell r="G238">
            <v>305725000</v>
          </cell>
        </row>
        <row r="239">
          <cell r="B239" t="str">
            <v>FPUS2</v>
          </cell>
          <cell r="E239">
            <v>2500000</v>
          </cell>
          <cell r="G239">
            <v>152150000</v>
          </cell>
        </row>
        <row r="240">
          <cell r="B240" t="str">
            <v>FPUS2</v>
          </cell>
          <cell r="E240">
            <v>3000000</v>
          </cell>
          <cell r="G240">
            <v>183690000</v>
          </cell>
        </row>
        <row r="241">
          <cell r="B241" t="str">
            <v>FPUS2</v>
          </cell>
          <cell r="E241">
            <v>149814.76999999999</v>
          </cell>
          <cell r="G241">
            <v>9097277.1860949993</v>
          </cell>
        </row>
        <row r="242">
          <cell r="B242" t="str">
            <v>FPUS2</v>
          </cell>
          <cell r="E242">
            <v>1651289.04</v>
          </cell>
          <cell r="G242">
            <v>100071418.40208</v>
          </cell>
        </row>
        <row r="243">
          <cell r="B243" t="str">
            <v>FPUS2</v>
          </cell>
          <cell r="E243">
            <v>5000000</v>
          </cell>
          <cell r="G243">
            <v>305137500</v>
          </cell>
        </row>
        <row r="244">
          <cell r="B244" t="str">
            <v>FPUS1</v>
          </cell>
          <cell r="E244">
            <v>15000</v>
          </cell>
          <cell r="G244">
            <v>904500</v>
          </cell>
        </row>
        <row r="245">
          <cell r="B245" t="str">
            <v>FPUS1</v>
          </cell>
          <cell r="E245">
            <v>2000000</v>
          </cell>
          <cell r="G245">
            <v>120600000</v>
          </cell>
        </row>
        <row r="246">
          <cell r="B246" t="str">
            <v>FPUS1</v>
          </cell>
          <cell r="E246">
            <v>1500000</v>
          </cell>
          <cell r="G246">
            <v>90562500</v>
          </cell>
        </row>
        <row r="247">
          <cell r="B247" t="str">
            <v>FPUS1</v>
          </cell>
          <cell r="E247">
            <v>2000000</v>
          </cell>
          <cell r="G247">
            <v>120820000</v>
          </cell>
        </row>
        <row r="248">
          <cell r="B248" t="str">
            <v>FPUS1</v>
          </cell>
          <cell r="E248">
            <v>1000000</v>
          </cell>
          <cell r="G248">
            <v>60400000</v>
          </cell>
        </row>
        <row r="249">
          <cell r="B249" t="str">
            <v>FPUS1</v>
          </cell>
          <cell r="E249">
            <v>2000000</v>
          </cell>
          <cell r="G249">
            <v>120560000</v>
          </cell>
        </row>
        <row r="250">
          <cell r="B250" t="str">
            <v>FPUS1</v>
          </cell>
          <cell r="E250">
            <v>2000000</v>
          </cell>
          <cell r="G250">
            <v>120580000</v>
          </cell>
        </row>
        <row r="251">
          <cell r="B251" t="str">
            <v>FPUS1</v>
          </cell>
          <cell r="E251">
            <v>2000000</v>
          </cell>
          <cell r="G251">
            <v>120580000</v>
          </cell>
        </row>
        <row r="252">
          <cell r="B252" t="str">
            <v>FPUS1</v>
          </cell>
          <cell r="E252">
            <v>2000000</v>
          </cell>
          <cell r="G252">
            <v>120680000</v>
          </cell>
        </row>
        <row r="253">
          <cell r="B253" t="str">
            <v>FPUS1</v>
          </cell>
          <cell r="E253">
            <v>2000000</v>
          </cell>
          <cell r="G253">
            <v>120720000</v>
          </cell>
        </row>
        <row r="254">
          <cell r="B254" t="str">
            <v>FPUS1</v>
          </cell>
          <cell r="E254">
            <v>2000000</v>
          </cell>
          <cell r="G254">
            <v>120780000</v>
          </cell>
        </row>
        <row r="255">
          <cell r="B255" t="str">
            <v>FPUS1</v>
          </cell>
          <cell r="E255">
            <v>1000000</v>
          </cell>
          <cell r="G255">
            <v>60380000</v>
          </cell>
        </row>
        <row r="256">
          <cell r="B256" t="str">
            <v>FPUS2</v>
          </cell>
          <cell r="E256">
            <v>2000000</v>
          </cell>
          <cell r="G256">
            <v>121625000</v>
          </cell>
        </row>
        <row r="257">
          <cell r="B257" t="str">
            <v>FPUS2</v>
          </cell>
          <cell r="E257">
            <v>5000000</v>
          </cell>
          <cell r="G257">
            <v>303962500</v>
          </cell>
        </row>
        <row r="258">
          <cell r="B258" t="str">
            <v>FPUS2</v>
          </cell>
          <cell r="E258">
            <v>5000000</v>
          </cell>
          <cell r="G258">
            <v>305350000</v>
          </cell>
        </row>
        <row r="259">
          <cell r="B259" t="str">
            <v>FPUS1</v>
          </cell>
          <cell r="E259">
            <v>1010000</v>
          </cell>
          <cell r="G259">
            <v>61392850</v>
          </cell>
        </row>
        <row r="260">
          <cell r="B260" t="str">
            <v>FPUS1</v>
          </cell>
          <cell r="E260">
            <v>5000000</v>
          </cell>
          <cell r="G260">
            <v>303900000</v>
          </cell>
        </row>
        <row r="261">
          <cell r="B261" t="str">
            <v>FPUS1</v>
          </cell>
          <cell r="E261">
            <v>5000000</v>
          </cell>
          <cell r="G261">
            <v>303125000</v>
          </cell>
        </row>
        <row r="262">
          <cell r="B262" t="str">
            <v>FPUS2</v>
          </cell>
          <cell r="E262">
            <v>5000000</v>
          </cell>
          <cell r="G262">
            <v>308750000</v>
          </cell>
        </row>
        <row r="263">
          <cell r="B263" t="str">
            <v>FPUS2</v>
          </cell>
          <cell r="E263">
            <v>5000000</v>
          </cell>
          <cell r="G263">
            <v>305750000</v>
          </cell>
        </row>
        <row r="264">
          <cell r="B264" t="str">
            <v>FPUS1</v>
          </cell>
          <cell r="E264">
            <v>700000</v>
          </cell>
          <cell r="G264">
            <v>42329000</v>
          </cell>
        </row>
        <row r="265">
          <cell r="B265" t="str">
            <v>FPUS2</v>
          </cell>
          <cell r="E265">
            <v>325744.31</v>
          </cell>
          <cell r="G265">
            <v>19766164.730799999</v>
          </cell>
        </row>
        <row r="266">
          <cell r="B266" t="str">
            <v>FPUS2</v>
          </cell>
          <cell r="E266">
            <v>5000000</v>
          </cell>
          <cell r="G266">
            <v>310100000</v>
          </cell>
        </row>
        <row r="267">
          <cell r="B267" t="str">
            <v>FPUS2</v>
          </cell>
          <cell r="E267">
            <v>5000000</v>
          </cell>
          <cell r="G267">
            <v>311200000</v>
          </cell>
        </row>
        <row r="268">
          <cell r="B268" t="str">
            <v>FPUS2</v>
          </cell>
          <cell r="E268">
            <v>3000000</v>
          </cell>
          <cell r="G268">
            <v>182040000</v>
          </cell>
        </row>
        <row r="269">
          <cell r="B269" t="str">
            <v>FPUS2</v>
          </cell>
          <cell r="E269">
            <v>149814.76999999999</v>
          </cell>
          <cell r="G269">
            <v>9078325.6176899988</v>
          </cell>
        </row>
        <row r="270">
          <cell r="B270" t="str">
            <v>FPUS2</v>
          </cell>
          <cell r="E270">
            <v>5000000</v>
          </cell>
          <cell r="G270">
            <v>304012500</v>
          </cell>
        </row>
        <row r="271">
          <cell r="B271" t="str">
            <v>FPUS2</v>
          </cell>
          <cell r="E271">
            <v>5000000</v>
          </cell>
          <cell r="G271">
            <v>305850000</v>
          </cell>
        </row>
        <row r="272">
          <cell r="B272" t="str">
            <v>FPUS2</v>
          </cell>
          <cell r="E272">
            <v>2000000</v>
          </cell>
          <cell r="G272">
            <v>123740000</v>
          </cell>
        </row>
        <row r="273">
          <cell r="B273" t="str">
            <v>FPUS2</v>
          </cell>
          <cell r="E273">
            <v>411360</v>
          </cell>
          <cell r="G273">
            <v>24980658.719999999</v>
          </cell>
        </row>
        <row r="274">
          <cell r="B274" t="str">
            <v>FPUS2</v>
          </cell>
          <cell r="E274">
            <v>2000000</v>
          </cell>
          <cell r="G274">
            <v>123300000</v>
          </cell>
        </row>
        <row r="275">
          <cell r="B275" t="str">
            <v>FPUS2</v>
          </cell>
          <cell r="E275">
            <v>5000000</v>
          </cell>
          <cell r="G275">
            <v>309250000</v>
          </cell>
        </row>
        <row r="276">
          <cell r="B276" t="str">
            <v>FPUS3</v>
          </cell>
          <cell r="E276">
            <v>5000000</v>
          </cell>
          <cell r="G276">
            <v>314850000</v>
          </cell>
        </row>
        <row r="277">
          <cell r="B277" t="str">
            <v>FPUS2</v>
          </cell>
          <cell r="E277">
            <v>354001.58</v>
          </cell>
          <cell r="G277">
            <v>21450371.73852</v>
          </cell>
        </row>
        <row r="278">
          <cell r="B278" t="str">
            <v>FPUS2</v>
          </cell>
          <cell r="E278">
            <v>5000000</v>
          </cell>
          <cell r="G278">
            <v>304600000</v>
          </cell>
        </row>
        <row r="279">
          <cell r="B279" t="str">
            <v>FPUS2</v>
          </cell>
          <cell r="E279">
            <v>1707358.72</v>
          </cell>
          <cell r="G279">
            <v>103727164.31615999</v>
          </cell>
        </row>
        <row r="280">
          <cell r="B280" t="str">
            <v>FPUS2</v>
          </cell>
          <cell r="E280">
            <v>5000000</v>
          </cell>
          <cell r="G280">
            <v>308525000</v>
          </cell>
        </row>
        <row r="281">
          <cell r="B281" t="str">
            <v>FPUS2</v>
          </cell>
          <cell r="E281">
            <v>2000000</v>
          </cell>
          <cell r="G281">
            <v>123800000</v>
          </cell>
        </row>
        <row r="282">
          <cell r="B282" t="str">
            <v>FPUS2</v>
          </cell>
          <cell r="E282">
            <v>5000000</v>
          </cell>
          <cell r="G282">
            <v>305525000</v>
          </cell>
        </row>
        <row r="283">
          <cell r="B283" t="str">
            <v>FPUS2</v>
          </cell>
          <cell r="E283">
            <v>1000000</v>
          </cell>
          <cell r="G283">
            <v>61880000</v>
          </cell>
        </row>
        <row r="284">
          <cell r="B284" t="str">
            <v>FPUS2</v>
          </cell>
          <cell r="E284">
            <v>5000000</v>
          </cell>
          <cell r="G284">
            <v>308500000</v>
          </cell>
        </row>
        <row r="285">
          <cell r="B285" t="str">
            <v>FPUS2</v>
          </cell>
          <cell r="E285">
            <v>3000000</v>
          </cell>
          <cell r="G285">
            <v>186240000</v>
          </cell>
        </row>
        <row r="286">
          <cell r="B286" t="str">
            <v>FPUS1</v>
          </cell>
          <cell r="E286">
            <v>673500</v>
          </cell>
          <cell r="G286">
            <v>40767628.5</v>
          </cell>
        </row>
        <row r="287">
          <cell r="B287" t="str">
            <v>FPUS2</v>
          </cell>
          <cell r="E287">
            <v>2000000</v>
          </cell>
          <cell r="G287">
            <v>121870000</v>
          </cell>
        </row>
        <row r="288">
          <cell r="B288" t="str">
            <v>FPUS2</v>
          </cell>
          <cell r="E288">
            <v>3000000</v>
          </cell>
          <cell r="G288">
            <v>182805000</v>
          </cell>
        </row>
        <row r="289">
          <cell r="B289" t="str">
            <v>FPUS2</v>
          </cell>
          <cell r="E289">
            <v>5000000</v>
          </cell>
          <cell r="G289">
            <v>304625000</v>
          </cell>
        </row>
        <row r="290">
          <cell r="B290" t="str">
            <v>FPUS1</v>
          </cell>
          <cell r="E290">
            <v>1001500</v>
          </cell>
          <cell r="G290">
            <v>60621796.5</v>
          </cell>
        </row>
        <row r="291">
          <cell r="B291" t="str">
            <v>FPUS2</v>
          </cell>
          <cell r="E291">
            <v>3358562.5</v>
          </cell>
          <cell r="G291">
            <v>203633002.9375</v>
          </cell>
        </row>
        <row r="292">
          <cell r="B292" t="str">
            <v>FPUS1</v>
          </cell>
          <cell r="E292">
            <v>4000000</v>
          </cell>
          <cell r="G292">
            <v>242350000</v>
          </cell>
        </row>
        <row r="293">
          <cell r="B293" t="str">
            <v>FPUS2</v>
          </cell>
          <cell r="E293">
            <v>5000000</v>
          </cell>
          <cell r="G293">
            <v>307000000</v>
          </cell>
        </row>
        <row r="294">
          <cell r="B294" t="str">
            <v>FPUS1</v>
          </cell>
          <cell r="E294">
            <v>1001150</v>
          </cell>
          <cell r="G294">
            <v>60600610.649999999</v>
          </cell>
        </row>
        <row r="295">
          <cell r="B295" t="str">
            <v>FPUS1</v>
          </cell>
          <cell r="E295">
            <v>2000000</v>
          </cell>
          <cell r="G295">
            <v>121175000</v>
          </cell>
        </row>
        <row r="296">
          <cell r="B296" t="str">
            <v>FPUS2</v>
          </cell>
          <cell r="E296">
            <v>3000000</v>
          </cell>
          <cell r="G296">
            <v>184980000</v>
          </cell>
        </row>
        <row r="297">
          <cell r="B297" t="str">
            <v>FPUS2</v>
          </cell>
          <cell r="E297">
            <v>3010000</v>
          </cell>
          <cell r="G297">
            <v>183489600</v>
          </cell>
        </row>
        <row r="298">
          <cell r="B298" t="str">
            <v>FPUS1</v>
          </cell>
          <cell r="E298">
            <v>999400</v>
          </cell>
          <cell r="G298">
            <v>60494681.399999999</v>
          </cell>
        </row>
        <row r="299">
          <cell r="B299" t="str">
            <v>FPUS2</v>
          </cell>
          <cell r="E299">
            <v>3000000</v>
          </cell>
          <cell r="G299">
            <v>182940000</v>
          </cell>
        </row>
        <row r="300">
          <cell r="B300" t="str">
            <v>FPUS2</v>
          </cell>
          <cell r="E300">
            <v>2000000</v>
          </cell>
          <cell r="G300">
            <v>121960000</v>
          </cell>
        </row>
        <row r="301">
          <cell r="B301" t="str">
            <v>FPUS2</v>
          </cell>
          <cell r="E301">
            <v>7000000</v>
          </cell>
          <cell r="G301">
            <v>426860000</v>
          </cell>
        </row>
        <row r="302">
          <cell r="B302" t="str">
            <v>FPUS2</v>
          </cell>
          <cell r="E302">
            <v>3000000</v>
          </cell>
          <cell r="G302">
            <v>183030000</v>
          </cell>
        </row>
        <row r="303">
          <cell r="B303" t="str">
            <v>FPUS2</v>
          </cell>
          <cell r="E303">
            <v>5000000</v>
          </cell>
          <cell r="G303">
            <v>308450000</v>
          </cell>
        </row>
        <row r="304">
          <cell r="B304" t="str">
            <v>FPUS2</v>
          </cell>
          <cell r="E304">
            <v>3000000</v>
          </cell>
          <cell r="G304">
            <v>184650000</v>
          </cell>
        </row>
        <row r="305">
          <cell r="B305" t="str">
            <v>FPUS2</v>
          </cell>
          <cell r="E305">
            <v>3000000</v>
          </cell>
          <cell r="G305">
            <v>183525000</v>
          </cell>
        </row>
        <row r="306">
          <cell r="B306" t="str">
            <v>FPUS2</v>
          </cell>
          <cell r="E306">
            <v>3000000</v>
          </cell>
          <cell r="G306">
            <v>185250000</v>
          </cell>
        </row>
        <row r="307">
          <cell r="B307" t="str">
            <v>FPUS2</v>
          </cell>
          <cell r="E307">
            <v>5000000</v>
          </cell>
          <cell r="G307">
            <v>305000000</v>
          </cell>
        </row>
        <row r="308">
          <cell r="B308" t="str">
            <v>FPUS2</v>
          </cell>
          <cell r="E308">
            <v>4000000</v>
          </cell>
          <cell r="G308">
            <v>246080000</v>
          </cell>
        </row>
        <row r="309">
          <cell r="B309" t="str">
            <v>FPUS2</v>
          </cell>
          <cell r="E309">
            <v>2000000</v>
          </cell>
          <cell r="G309">
            <v>121960000</v>
          </cell>
        </row>
        <row r="310">
          <cell r="B310" t="str">
            <v>FPUS2</v>
          </cell>
          <cell r="E310">
            <v>5000000</v>
          </cell>
          <cell r="G310">
            <v>304900000</v>
          </cell>
        </row>
        <row r="311">
          <cell r="B311" t="str">
            <v>FPUS1</v>
          </cell>
          <cell r="E311">
            <v>999900</v>
          </cell>
          <cell r="G311">
            <v>60524946.899999999</v>
          </cell>
        </row>
        <row r="312">
          <cell r="B312" t="str">
            <v>FPUS2</v>
          </cell>
          <cell r="E312">
            <v>5000000</v>
          </cell>
          <cell r="G312">
            <v>306850000</v>
          </cell>
        </row>
        <row r="313">
          <cell r="B313" t="str">
            <v>FPUS2</v>
          </cell>
          <cell r="E313">
            <v>272331.15000000002</v>
          </cell>
          <cell r="G313">
            <v>16517156.578650001</v>
          </cell>
        </row>
        <row r="314">
          <cell r="B314" t="str">
            <v>FPUS2</v>
          </cell>
          <cell r="E314">
            <v>5000000</v>
          </cell>
          <cell r="G314">
            <v>305712500</v>
          </cell>
        </row>
        <row r="315">
          <cell r="B315" t="str">
            <v>FPUS2</v>
          </cell>
          <cell r="E315">
            <v>3000000</v>
          </cell>
          <cell r="G315">
            <v>183210000</v>
          </cell>
        </row>
        <row r="316">
          <cell r="B316" t="str">
            <v>FPUS2</v>
          </cell>
          <cell r="E316">
            <v>5000000</v>
          </cell>
          <cell r="G316">
            <v>307675000</v>
          </cell>
        </row>
        <row r="317">
          <cell r="B317" t="str">
            <v>FPUS2</v>
          </cell>
          <cell r="E317">
            <v>5000000</v>
          </cell>
          <cell r="G317">
            <v>307800000</v>
          </cell>
        </row>
        <row r="318">
          <cell r="B318" t="str">
            <v>FPUS2</v>
          </cell>
          <cell r="E318">
            <v>5000000</v>
          </cell>
          <cell r="G318">
            <v>305150000</v>
          </cell>
        </row>
        <row r="319">
          <cell r="B319" t="str">
            <v>FPUS2</v>
          </cell>
          <cell r="E319">
            <v>2000000</v>
          </cell>
          <cell r="G319">
            <v>122780000</v>
          </cell>
        </row>
        <row r="320">
          <cell r="B320" t="str">
            <v>FPUS2</v>
          </cell>
          <cell r="E320">
            <v>750000</v>
          </cell>
          <cell r="G320">
            <v>45498375</v>
          </cell>
        </row>
        <row r="321">
          <cell r="B321" t="str">
            <v>FPUS2</v>
          </cell>
          <cell r="E321">
            <v>3000000</v>
          </cell>
          <cell r="G321">
            <v>184170000</v>
          </cell>
        </row>
        <row r="322">
          <cell r="B322" t="str">
            <v>FPUS2</v>
          </cell>
          <cell r="E322">
            <v>5000000</v>
          </cell>
          <cell r="G322">
            <v>306750000</v>
          </cell>
        </row>
        <row r="323">
          <cell r="B323" t="str">
            <v>FPUS2</v>
          </cell>
          <cell r="E323">
            <v>496972.5</v>
          </cell>
          <cell r="G323">
            <v>30141879.0975</v>
          </cell>
        </row>
        <row r="324">
          <cell r="B324" t="str">
            <v>FPUS2</v>
          </cell>
          <cell r="E324">
            <v>5000000</v>
          </cell>
          <cell r="G324">
            <v>314350000</v>
          </cell>
        </row>
        <row r="325">
          <cell r="B325" t="str">
            <v>FPUS2</v>
          </cell>
          <cell r="E325">
            <v>5000000</v>
          </cell>
          <cell r="G325">
            <v>306100000</v>
          </cell>
        </row>
        <row r="326">
          <cell r="B326" t="str">
            <v>FSUS2</v>
          </cell>
          <cell r="E326">
            <v>2010000</v>
          </cell>
          <cell r="G326">
            <v>123062250</v>
          </cell>
        </row>
        <row r="327">
          <cell r="B327" t="str">
            <v>FSUS2</v>
          </cell>
          <cell r="E327">
            <v>5000000</v>
          </cell>
          <cell r="G327">
            <v>306200000</v>
          </cell>
        </row>
        <row r="328">
          <cell r="B328" t="str">
            <v>FSUS2</v>
          </cell>
          <cell r="E328">
            <v>5000000</v>
          </cell>
          <cell r="G328">
            <v>308750000</v>
          </cell>
        </row>
        <row r="329">
          <cell r="B329" t="str">
            <v>FSUS2</v>
          </cell>
          <cell r="E329">
            <v>5000000</v>
          </cell>
          <cell r="G329">
            <v>307000000</v>
          </cell>
        </row>
        <row r="330">
          <cell r="B330" t="str">
            <v>FSUS2</v>
          </cell>
          <cell r="E330">
            <v>5000000</v>
          </cell>
          <cell r="G330">
            <v>307100000</v>
          </cell>
        </row>
        <row r="331">
          <cell r="B331" t="str">
            <v>FSUS2</v>
          </cell>
          <cell r="E331">
            <v>5000000</v>
          </cell>
          <cell r="G331">
            <v>306950000</v>
          </cell>
        </row>
        <row r="332">
          <cell r="B332" t="str">
            <v>FSUS2</v>
          </cell>
          <cell r="E332">
            <v>5000000</v>
          </cell>
          <cell r="G332">
            <v>308800000</v>
          </cell>
        </row>
        <row r="333">
          <cell r="B333" t="str">
            <v>FSUS2</v>
          </cell>
          <cell r="E333">
            <v>3000000</v>
          </cell>
          <cell r="G333">
            <v>184620000</v>
          </cell>
        </row>
        <row r="334">
          <cell r="B334" t="str">
            <v>FSUS2</v>
          </cell>
          <cell r="E334">
            <v>5000000</v>
          </cell>
          <cell r="G334">
            <v>305900000</v>
          </cell>
        </row>
        <row r="335">
          <cell r="B335" t="str">
            <v>FSUS2</v>
          </cell>
          <cell r="E335">
            <v>2000000</v>
          </cell>
          <cell r="G335">
            <v>123040000</v>
          </cell>
        </row>
        <row r="336">
          <cell r="B336" t="str">
            <v>FSUS2</v>
          </cell>
          <cell r="E336">
            <v>847080.75</v>
          </cell>
          <cell r="G336">
            <v>51387730.158374995</v>
          </cell>
        </row>
        <row r="337">
          <cell r="B337" t="str">
            <v>FSUS2</v>
          </cell>
          <cell r="E337">
            <v>5000000</v>
          </cell>
          <cell r="G337">
            <v>309475000</v>
          </cell>
        </row>
        <row r="338">
          <cell r="B338" t="str">
            <v>FSUS2</v>
          </cell>
          <cell r="E338">
            <v>3000000</v>
          </cell>
          <cell r="G338">
            <v>183615000</v>
          </cell>
        </row>
        <row r="339">
          <cell r="B339" t="str">
            <v>FSUS2</v>
          </cell>
          <cell r="E339">
            <v>5000000</v>
          </cell>
          <cell r="G339">
            <v>308700000</v>
          </cell>
        </row>
        <row r="340">
          <cell r="B340" t="str">
            <v>FSUS2</v>
          </cell>
          <cell r="E340">
            <v>53504</v>
          </cell>
          <cell r="G340">
            <v>3247585.7919999999</v>
          </cell>
        </row>
        <row r="341">
          <cell r="B341" t="str">
            <v>FSUS2</v>
          </cell>
          <cell r="E341">
            <v>149400</v>
          </cell>
          <cell r="G341">
            <v>9063276.2999999989</v>
          </cell>
        </row>
        <row r="342">
          <cell r="B342" t="str">
            <v>FSUS2</v>
          </cell>
          <cell r="E342">
            <v>3000000</v>
          </cell>
          <cell r="G342">
            <v>185880000</v>
          </cell>
        </row>
        <row r="343">
          <cell r="B343" t="str">
            <v>FSUS2</v>
          </cell>
          <cell r="E343">
            <v>3000000</v>
          </cell>
          <cell r="G343">
            <v>183555000</v>
          </cell>
        </row>
        <row r="344">
          <cell r="B344" t="str">
            <v>FSUS2</v>
          </cell>
          <cell r="E344">
            <v>5000000</v>
          </cell>
          <cell r="G344">
            <v>306000000</v>
          </cell>
        </row>
        <row r="345">
          <cell r="B345" t="str">
            <v>FSUS2</v>
          </cell>
          <cell r="E345">
            <v>5000000</v>
          </cell>
          <cell r="G345">
            <v>306050000</v>
          </cell>
        </row>
        <row r="346">
          <cell r="B346" t="str">
            <v>FSUS2</v>
          </cell>
          <cell r="E346">
            <v>3000000</v>
          </cell>
          <cell r="G346">
            <v>184620000</v>
          </cell>
        </row>
        <row r="347">
          <cell r="B347" t="str">
            <v>FSUS2</v>
          </cell>
          <cell r="E347">
            <v>272294.08</v>
          </cell>
          <cell r="G347">
            <v>16514908.246080002</v>
          </cell>
        </row>
        <row r="348">
          <cell r="B348" t="str">
            <v>FSUS2</v>
          </cell>
          <cell r="E348">
            <v>5000000</v>
          </cell>
          <cell r="G348">
            <v>308650000</v>
          </cell>
        </row>
        <row r="349">
          <cell r="B349" t="str">
            <v>FSUS2</v>
          </cell>
          <cell r="E349">
            <v>3000000</v>
          </cell>
          <cell r="G349">
            <v>185190000</v>
          </cell>
        </row>
        <row r="350">
          <cell r="B350" t="str">
            <v>FSUS2</v>
          </cell>
          <cell r="E350">
            <v>198960</v>
          </cell>
          <cell r="G350">
            <v>12064834.92</v>
          </cell>
        </row>
        <row r="351">
          <cell r="B351" t="str">
            <v>FSUS2</v>
          </cell>
          <cell r="E351">
            <v>136530</v>
          </cell>
          <cell r="G351">
            <v>8279110.9349999996</v>
          </cell>
        </row>
        <row r="352">
          <cell r="B352" t="str">
            <v>FSUS2</v>
          </cell>
          <cell r="E352">
            <v>5000000</v>
          </cell>
          <cell r="G352">
            <v>305975000</v>
          </cell>
        </row>
        <row r="353">
          <cell r="B353" t="str">
            <v>FSUS2</v>
          </cell>
          <cell r="E353">
            <v>5000000</v>
          </cell>
          <cell r="G353">
            <v>308600000</v>
          </cell>
        </row>
        <row r="354">
          <cell r="B354" t="str">
            <v>FSUS2</v>
          </cell>
          <cell r="E354">
            <v>5000000</v>
          </cell>
          <cell r="G354">
            <v>308650000</v>
          </cell>
        </row>
        <row r="355">
          <cell r="B355" t="str">
            <v>FSUS2</v>
          </cell>
          <cell r="E355">
            <v>176981.51</v>
          </cell>
          <cell r="G355">
            <v>10740919.351145001</v>
          </cell>
        </row>
        <row r="356">
          <cell r="B356" t="str">
            <v>FSUS2</v>
          </cell>
          <cell r="E356">
            <v>3000000</v>
          </cell>
          <cell r="G356">
            <v>183720000</v>
          </cell>
        </row>
        <row r="357">
          <cell r="B357" t="str">
            <v>FSUS2</v>
          </cell>
          <cell r="E357">
            <v>5000000</v>
          </cell>
          <cell r="G357">
            <v>309850000</v>
          </cell>
        </row>
        <row r="358">
          <cell r="B358" t="str">
            <v>FSUS2</v>
          </cell>
          <cell r="E358">
            <v>5000000</v>
          </cell>
          <cell r="G358">
            <v>309000000</v>
          </cell>
        </row>
        <row r="359">
          <cell r="B359" t="str">
            <v>FSUS2</v>
          </cell>
          <cell r="E359">
            <v>5000000</v>
          </cell>
          <cell r="G359">
            <v>308450000</v>
          </cell>
        </row>
        <row r="360">
          <cell r="B360" t="str">
            <v>FSUS2</v>
          </cell>
          <cell r="E360">
            <v>5000000</v>
          </cell>
          <cell r="G360">
            <v>307000000</v>
          </cell>
        </row>
        <row r="361">
          <cell r="B361" t="str">
            <v>FSUS2</v>
          </cell>
          <cell r="E361">
            <v>5000000</v>
          </cell>
          <cell r="G361">
            <v>308900000</v>
          </cell>
        </row>
        <row r="362">
          <cell r="B362" t="str">
            <v>FSUS2</v>
          </cell>
          <cell r="E362">
            <v>1366750</v>
          </cell>
          <cell r="G362">
            <v>82969925.5</v>
          </cell>
        </row>
        <row r="363">
          <cell r="B363" t="str">
            <v>FSUS2</v>
          </cell>
          <cell r="E363">
            <v>2000000</v>
          </cell>
          <cell r="G363">
            <v>124310000</v>
          </cell>
        </row>
        <row r="364">
          <cell r="B364" t="str">
            <v>FSUS2</v>
          </cell>
          <cell r="E364">
            <v>198980</v>
          </cell>
          <cell r="G364">
            <v>12072514.559999999</v>
          </cell>
        </row>
        <row r="365">
          <cell r="B365" t="str">
            <v>FSUS2</v>
          </cell>
          <cell r="E365">
            <v>5000000</v>
          </cell>
          <cell r="G365">
            <v>304725000</v>
          </cell>
        </row>
        <row r="366">
          <cell r="B366" t="str">
            <v>FSUS2</v>
          </cell>
          <cell r="E366">
            <v>1955850</v>
          </cell>
          <cell r="G366">
            <v>119121044.25</v>
          </cell>
        </row>
        <row r="367">
          <cell r="B367" t="str">
            <v>FSUS2</v>
          </cell>
          <cell r="E367">
            <v>5000000</v>
          </cell>
          <cell r="G367">
            <v>308450000</v>
          </cell>
        </row>
        <row r="368">
          <cell r="B368" t="str">
            <v>FSUS2</v>
          </cell>
          <cell r="E368">
            <v>3000000</v>
          </cell>
          <cell r="G368">
            <v>183615000</v>
          </cell>
        </row>
        <row r="369">
          <cell r="B369" t="str">
            <v>FSUS2</v>
          </cell>
          <cell r="E369">
            <v>268000</v>
          </cell>
          <cell r="G369">
            <v>16267064</v>
          </cell>
        </row>
        <row r="370">
          <cell r="B370" t="str">
            <v>FSUS2</v>
          </cell>
          <cell r="E370">
            <v>401310</v>
          </cell>
          <cell r="G370">
            <v>24363931.41</v>
          </cell>
        </row>
        <row r="371">
          <cell r="B371" t="str">
            <v>FSUS2</v>
          </cell>
          <cell r="E371">
            <v>136710</v>
          </cell>
          <cell r="G371">
            <v>8277585.4349999996</v>
          </cell>
        </row>
        <row r="372">
          <cell r="B372" t="str">
            <v>FSUS2</v>
          </cell>
          <cell r="E372">
            <v>198640</v>
          </cell>
          <cell r="G372">
            <v>12052879.279999999</v>
          </cell>
        </row>
        <row r="373">
          <cell r="B373" t="str">
            <v>FSUS2</v>
          </cell>
          <cell r="E373">
            <v>5000000</v>
          </cell>
          <cell r="G373">
            <v>306700000</v>
          </cell>
        </row>
        <row r="374">
          <cell r="B374" t="str">
            <v>FSUS2</v>
          </cell>
          <cell r="E374">
            <v>5000000</v>
          </cell>
          <cell r="G374">
            <v>308650000</v>
          </cell>
        </row>
        <row r="375">
          <cell r="B375" t="str">
            <v>FSUS2</v>
          </cell>
          <cell r="E375">
            <v>5000000</v>
          </cell>
          <cell r="G375">
            <v>309500000</v>
          </cell>
        </row>
        <row r="376">
          <cell r="B376" t="str">
            <v>FSUS2</v>
          </cell>
          <cell r="E376">
            <v>595800</v>
          </cell>
          <cell r="G376">
            <v>36151356.600000001</v>
          </cell>
        </row>
        <row r="377">
          <cell r="B377" t="str">
            <v>FSUS2</v>
          </cell>
          <cell r="E377">
            <v>5000000</v>
          </cell>
          <cell r="G377">
            <v>305825000</v>
          </cell>
        </row>
        <row r="378">
          <cell r="B378" t="str">
            <v>FSUS2</v>
          </cell>
          <cell r="E378">
            <v>5000000</v>
          </cell>
          <cell r="G378">
            <v>304950000</v>
          </cell>
        </row>
        <row r="379">
          <cell r="B379" t="str">
            <v>FSUS2</v>
          </cell>
          <cell r="E379">
            <v>267760</v>
          </cell>
          <cell r="G379">
            <v>16255977.359999999</v>
          </cell>
        </row>
        <row r="380">
          <cell r="B380" t="str">
            <v>FSUS3</v>
          </cell>
          <cell r="E380">
            <v>5000000</v>
          </cell>
          <cell r="G380">
            <v>314900000</v>
          </cell>
        </row>
        <row r="381">
          <cell r="B381" t="str">
            <v>FSUS2</v>
          </cell>
          <cell r="E381">
            <v>5000000</v>
          </cell>
          <cell r="G381">
            <v>309750000</v>
          </cell>
        </row>
        <row r="382">
          <cell r="B382" t="str">
            <v>FSUS2</v>
          </cell>
          <cell r="E382">
            <v>5000000</v>
          </cell>
          <cell r="G382">
            <v>308650000</v>
          </cell>
        </row>
        <row r="383">
          <cell r="B383" t="str">
            <v>FSUS2</v>
          </cell>
          <cell r="E383">
            <v>5000000</v>
          </cell>
          <cell r="G383">
            <v>306850000</v>
          </cell>
        </row>
        <row r="384">
          <cell r="B384" t="str">
            <v>FSUS2</v>
          </cell>
          <cell r="E384">
            <v>816120</v>
          </cell>
          <cell r="G384">
            <v>49611118.68</v>
          </cell>
        </row>
        <row r="385">
          <cell r="B385" t="str">
            <v>FSUS2</v>
          </cell>
          <cell r="E385">
            <v>271980</v>
          </cell>
          <cell r="G385">
            <v>16533392.220000001</v>
          </cell>
        </row>
        <row r="386">
          <cell r="B386" t="str">
            <v>FSUS2</v>
          </cell>
          <cell r="E386">
            <v>272220</v>
          </cell>
          <cell r="G386">
            <v>16495034.789999999</v>
          </cell>
        </row>
        <row r="387">
          <cell r="B387" t="str">
            <v>FSUS2</v>
          </cell>
          <cell r="E387">
            <v>250000</v>
          </cell>
          <cell r="G387">
            <v>15148625</v>
          </cell>
        </row>
        <row r="388">
          <cell r="B388" t="str">
            <v>FSUS2</v>
          </cell>
          <cell r="E388">
            <v>2000000</v>
          </cell>
          <cell r="G388">
            <v>122300000</v>
          </cell>
        </row>
        <row r="389">
          <cell r="B389" t="str">
            <v>FSUS2</v>
          </cell>
          <cell r="E389">
            <v>5000000</v>
          </cell>
          <cell r="G389">
            <v>306800000</v>
          </cell>
        </row>
        <row r="390">
          <cell r="B390" t="str">
            <v>FSUS2</v>
          </cell>
          <cell r="E390">
            <v>5000000</v>
          </cell>
          <cell r="G390">
            <v>308700000</v>
          </cell>
        </row>
        <row r="391">
          <cell r="B391" t="str">
            <v>FSUS2</v>
          </cell>
          <cell r="E391">
            <v>199185</v>
          </cell>
          <cell r="G391">
            <v>12069415.890000001</v>
          </cell>
        </row>
        <row r="392">
          <cell r="B392" t="str">
            <v>FSUS2</v>
          </cell>
          <cell r="E392">
            <v>5000000</v>
          </cell>
          <cell r="G392">
            <v>308650000</v>
          </cell>
        </row>
        <row r="393">
          <cell r="B393" t="str">
            <v>FSUS2</v>
          </cell>
          <cell r="E393">
            <v>198380</v>
          </cell>
          <cell r="G393">
            <v>12059321.82</v>
          </cell>
        </row>
        <row r="394">
          <cell r="B394" t="str">
            <v>FSUS2</v>
          </cell>
          <cell r="E394">
            <v>7000000</v>
          </cell>
          <cell r="G394">
            <v>432810000</v>
          </cell>
        </row>
        <row r="395">
          <cell r="B395" t="str">
            <v>FSUS2</v>
          </cell>
          <cell r="E395">
            <v>5000000</v>
          </cell>
          <cell r="G395">
            <v>305550000</v>
          </cell>
        </row>
        <row r="396">
          <cell r="B396" t="str">
            <v>FSUS3</v>
          </cell>
          <cell r="E396">
            <v>4000000</v>
          </cell>
          <cell r="G396">
            <v>251280000</v>
          </cell>
        </row>
        <row r="397">
          <cell r="B397" t="str">
            <v>FSUS2</v>
          </cell>
          <cell r="E397">
            <v>5000000</v>
          </cell>
          <cell r="G397">
            <v>307800000</v>
          </cell>
        </row>
        <row r="398">
          <cell r="B398" t="str">
            <v>FSUS2</v>
          </cell>
          <cell r="E398">
            <v>5000000</v>
          </cell>
          <cell r="G398">
            <v>308775000</v>
          </cell>
        </row>
        <row r="399">
          <cell r="B399" t="str">
            <v>FSUS2</v>
          </cell>
          <cell r="E399">
            <v>135715</v>
          </cell>
          <cell r="G399">
            <v>8212386.0800000001</v>
          </cell>
        </row>
        <row r="400">
          <cell r="B400" t="str">
            <v>FSUS2</v>
          </cell>
          <cell r="E400">
            <v>135800</v>
          </cell>
          <cell r="G400">
            <v>8228665.2000000002</v>
          </cell>
        </row>
        <row r="401">
          <cell r="B401" t="str">
            <v>FSUS2</v>
          </cell>
          <cell r="E401">
            <v>353982.3</v>
          </cell>
          <cell r="G401">
            <v>21449203.486200001</v>
          </cell>
        </row>
        <row r="402">
          <cell r="B402" t="str">
            <v>FSUS2</v>
          </cell>
          <cell r="E402">
            <v>4000000</v>
          </cell>
          <cell r="G402">
            <v>247640000</v>
          </cell>
        </row>
        <row r="403">
          <cell r="B403" t="str">
            <v>FSUS2</v>
          </cell>
          <cell r="E403">
            <v>4000000</v>
          </cell>
          <cell r="G403">
            <v>247320000</v>
          </cell>
        </row>
        <row r="404">
          <cell r="B404" t="str">
            <v>FSUS3</v>
          </cell>
          <cell r="E404">
            <v>5000000</v>
          </cell>
          <cell r="G404">
            <v>314800000</v>
          </cell>
        </row>
        <row r="405">
          <cell r="B405" t="str">
            <v>FSUS2</v>
          </cell>
          <cell r="E405">
            <v>5000000</v>
          </cell>
          <cell r="G405">
            <v>305400000</v>
          </cell>
        </row>
        <row r="406">
          <cell r="B406" t="str">
            <v>FSUS2</v>
          </cell>
          <cell r="E406">
            <v>2000000</v>
          </cell>
          <cell r="G406">
            <v>122540000</v>
          </cell>
        </row>
        <row r="407">
          <cell r="B407" t="str">
            <v>FSUS2</v>
          </cell>
          <cell r="E407">
            <v>3000000</v>
          </cell>
          <cell r="G407">
            <v>185550000</v>
          </cell>
        </row>
        <row r="408">
          <cell r="B408" t="str">
            <v>FSUS2</v>
          </cell>
          <cell r="E408">
            <v>5000000</v>
          </cell>
          <cell r="G408">
            <v>309200000</v>
          </cell>
        </row>
        <row r="409">
          <cell r="B409" t="str">
            <v>FSUS2</v>
          </cell>
          <cell r="E409">
            <v>196875</v>
          </cell>
          <cell r="G409">
            <v>11971771.875</v>
          </cell>
        </row>
        <row r="410">
          <cell r="B410" t="str">
            <v>FSUS2</v>
          </cell>
          <cell r="E410">
            <v>411300</v>
          </cell>
          <cell r="G410">
            <v>24977015.099999998</v>
          </cell>
        </row>
        <row r="411">
          <cell r="B411" t="str">
            <v>FSUS2</v>
          </cell>
          <cell r="E411">
            <v>5000000</v>
          </cell>
          <cell r="G411">
            <v>308600000</v>
          </cell>
        </row>
        <row r="412">
          <cell r="B412" t="str">
            <v>FSUS2</v>
          </cell>
          <cell r="E412">
            <v>834846.49</v>
          </cell>
          <cell r="G412">
            <v>50697722.79823</v>
          </cell>
        </row>
        <row r="413">
          <cell r="B413" t="str">
            <v>FSUS2</v>
          </cell>
          <cell r="E413">
            <v>282114</v>
          </cell>
          <cell r="G413">
            <v>17127423.054000001</v>
          </cell>
        </row>
        <row r="414">
          <cell r="B414" t="str">
            <v>FSUS2</v>
          </cell>
          <cell r="E414">
            <v>5000000</v>
          </cell>
          <cell r="G414">
            <v>306825000</v>
          </cell>
        </row>
        <row r="415">
          <cell r="B415" t="str">
            <v>FSUS2</v>
          </cell>
          <cell r="E415">
            <v>3000000</v>
          </cell>
          <cell r="G415">
            <v>184620000</v>
          </cell>
        </row>
        <row r="416">
          <cell r="B416" t="str">
            <v>FSUS2</v>
          </cell>
          <cell r="E416">
            <v>5000000</v>
          </cell>
          <cell r="G416">
            <v>308800000</v>
          </cell>
        </row>
        <row r="417">
          <cell r="B417" t="str">
            <v>FSUS2</v>
          </cell>
          <cell r="E417">
            <v>3000000</v>
          </cell>
          <cell r="G417">
            <v>183090000</v>
          </cell>
        </row>
        <row r="418">
          <cell r="B418" t="str">
            <v>FSUS2</v>
          </cell>
          <cell r="E418">
            <v>267560</v>
          </cell>
          <cell r="G418">
            <v>16243835.16</v>
          </cell>
        </row>
        <row r="419">
          <cell r="B419" t="str">
            <v>FSUS2</v>
          </cell>
          <cell r="E419">
            <v>5000000</v>
          </cell>
          <cell r="G419">
            <v>308400000</v>
          </cell>
        </row>
        <row r="420">
          <cell r="B420" t="str">
            <v>FSUS2</v>
          </cell>
          <cell r="E420">
            <v>5000000</v>
          </cell>
          <cell r="G420">
            <v>307550000</v>
          </cell>
        </row>
        <row r="421">
          <cell r="B421" t="str">
            <v>FSUS2</v>
          </cell>
          <cell r="E421">
            <v>5000000</v>
          </cell>
          <cell r="G421">
            <v>307850000</v>
          </cell>
        </row>
        <row r="422">
          <cell r="B422" t="str">
            <v>FSUS2</v>
          </cell>
          <cell r="E422">
            <v>1707285.84</v>
          </cell>
          <cell r="G422">
            <v>103722736.63752</v>
          </cell>
        </row>
        <row r="423">
          <cell r="B423" t="str">
            <v>FSUS2</v>
          </cell>
          <cell r="E423">
            <v>3500000</v>
          </cell>
          <cell r="G423">
            <v>216685000</v>
          </cell>
        </row>
        <row r="424">
          <cell r="B424" t="str">
            <v>FSUS2</v>
          </cell>
          <cell r="E424">
            <v>7000000</v>
          </cell>
          <cell r="G424">
            <v>433300000</v>
          </cell>
        </row>
        <row r="425">
          <cell r="B425" t="str">
            <v>FSUS2</v>
          </cell>
          <cell r="E425">
            <v>5000000</v>
          </cell>
          <cell r="G425">
            <v>309600000</v>
          </cell>
        </row>
        <row r="426">
          <cell r="B426" t="str">
            <v>FSUS2</v>
          </cell>
          <cell r="E426">
            <v>2000000</v>
          </cell>
          <cell r="G426">
            <v>123800000</v>
          </cell>
        </row>
        <row r="427">
          <cell r="B427" t="str">
            <v>FSUS2</v>
          </cell>
          <cell r="E427">
            <v>2000000</v>
          </cell>
          <cell r="G427">
            <v>122650000</v>
          </cell>
        </row>
        <row r="428">
          <cell r="B428" t="str">
            <v>FSUS2</v>
          </cell>
          <cell r="E428">
            <v>1987837.5</v>
          </cell>
          <cell r="G428">
            <v>120711432.1875</v>
          </cell>
        </row>
        <row r="429">
          <cell r="B429" t="str">
            <v>FSUS2</v>
          </cell>
          <cell r="E429">
            <v>541691.49</v>
          </cell>
          <cell r="G429">
            <v>32904507.868559998</v>
          </cell>
        </row>
        <row r="430">
          <cell r="B430" t="str">
            <v>FSUS2</v>
          </cell>
          <cell r="E430">
            <v>5000000</v>
          </cell>
          <cell r="G430">
            <v>307550000</v>
          </cell>
        </row>
        <row r="431">
          <cell r="B431" t="str">
            <v>FSUS2</v>
          </cell>
          <cell r="E431">
            <v>5000000</v>
          </cell>
          <cell r="G431">
            <v>305800000</v>
          </cell>
        </row>
        <row r="432">
          <cell r="B432" t="str">
            <v>FSUS2</v>
          </cell>
          <cell r="E432">
            <v>331875</v>
          </cell>
          <cell r="G432">
            <v>20128218.75</v>
          </cell>
        </row>
        <row r="433">
          <cell r="B433" t="str">
            <v>FSUS2</v>
          </cell>
          <cell r="E433">
            <v>5000000</v>
          </cell>
          <cell r="G433">
            <v>309000000</v>
          </cell>
        </row>
        <row r="434">
          <cell r="B434" t="str">
            <v>FSUS2</v>
          </cell>
          <cell r="E434">
            <v>3000000</v>
          </cell>
          <cell r="G434">
            <v>185580000</v>
          </cell>
        </row>
        <row r="435">
          <cell r="B435" t="str">
            <v>FSUS2</v>
          </cell>
          <cell r="E435">
            <v>132450</v>
          </cell>
          <cell r="G435">
            <v>8049648.75</v>
          </cell>
        </row>
        <row r="436">
          <cell r="B436" t="str">
            <v>FSUS2</v>
          </cell>
          <cell r="E436">
            <v>1323600</v>
          </cell>
          <cell r="G436">
            <v>80441790</v>
          </cell>
        </row>
        <row r="437">
          <cell r="B437" t="str">
            <v>FSUS2</v>
          </cell>
          <cell r="E437">
            <v>5000000</v>
          </cell>
          <cell r="G437">
            <v>308700000</v>
          </cell>
        </row>
        <row r="438">
          <cell r="B438" t="str">
            <v>FSUS2</v>
          </cell>
          <cell r="E438">
            <v>5000000</v>
          </cell>
          <cell r="G438">
            <v>306750000</v>
          </cell>
        </row>
        <row r="439">
          <cell r="B439" t="str">
            <v>FSUS2</v>
          </cell>
          <cell r="E439">
            <v>198675</v>
          </cell>
          <cell r="G439">
            <v>12037718.25</v>
          </cell>
        </row>
        <row r="440">
          <cell r="B440" t="str">
            <v>FSUS2</v>
          </cell>
          <cell r="E440">
            <v>1000000</v>
          </cell>
          <cell r="G440">
            <v>60758500</v>
          </cell>
        </row>
        <row r="441">
          <cell r="B441" t="str">
            <v>FSUS2</v>
          </cell>
          <cell r="E441">
            <v>5000000</v>
          </cell>
          <cell r="G441">
            <v>306800000</v>
          </cell>
        </row>
        <row r="442">
          <cell r="B442" t="str">
            <v>FSUS2</v>
          </cell>
          <cell r="E442">
            <v>2000000</v>
          </cell>
          <cell r="G442">
            <v>123440000</v>
          </cell>
        </row>
        <row r="443">
          <cell r="B443" t="str">
            <v>FSUS2</v>
          </cell>
          <cell r="E443">
            <v>1000000</v>
          </cell>
          <cell r="G443">
            <v>60769500</v>
          </cell>
        </row>
        <row r="444">
          <cell r="B444" t="str">
            <v>FSUS2</v>
          </cell>
          <cell r="E444">
            <v>2000000</v>
          </cell>
          <cell r="G444">
            <v>123450000</v>
          </cell>
        </row>
        <row r="445">
          <cell r="B445" t="str">
            <v>FSUS2</v>
          </cell>
          <cell r="E445">
            <v>5000000</v>
          </cell>
          <cell r="G445">
            <v>307762500</v>
          </cell>
        </row>
        <row r="446">
          <cell r="B446" t="str">
            <v>FSUS2</v>
          </cell>
          <cell r="E446">
            <v>4000000</v>
          </cell>
          <cell r="G446">
            <v>246560000</v>
          </cell>
        </row>
        <row r="447">
          <cell r="B447" t="str">
            <v>FSUS2</v>
          </cell>
          <cell r="E447">
            <v>4000000</v>
          </cell>
          <cell r="G447">
            <v>244360000</v>
          </cell>
        </row>
        <row r="448">
          <cell r="B448" t="str">
            <v>FSUS3</v>
          </cell>
          <cell r="E448">
            <v>5000000</v>
          </cell>
          <cell r="G448">
            <v>314850000</v>
          </cell>
        </row>
        <row r="449">
          <cell r="B449" t="str">
            <v>FSUS2</v>
          </cell>
          <cell r="E449">
            <v>5000000</v>
          </cell>
          <cell r="G449">
            <v>310450000</v>
          </cell>
        </row>
        <row r="450">
          <cell r="B450" t="str">
            <v>FSUS2</v>
          </cell>
          <cell r="E450">
            <v>3000000</v>
          </cell>
          <cell r="G450">
            <v>184890000</v>
          </cell>
        </row>
        <row r="451">
          <cell r="B451" t="str">
            <v>FSUS2</v>
          </cell>
          <cell r="E451">
            <v>2000000</v>
          </cell>
          <cell r="G451">
            <v>122858000</v>
          </cell>
        </row>
        <row r="452">
          <cell r="B452" t="str">
            <v>FSUS2</v>
          </cell>
          <cell r="E452">
            <v>130920</v>
          </cell>
          <cell r="G452">
            <v>7951426.2000000002</v>
          </cell>
        </row>
        <row r="453">
          <cell r="B453" t="str">
            <v>FSUS2</v>
          </cell>
          <cell r="E453">
            <v>5000000</v>
          </cell>
          <cell r="G453">
            <v>310550000</v>
          </cell>
        </row>
        <row r="454">
          <cell r="B454" t="str">
            <v>FSUS2</v>
          </cell>
          <cell r="E454">
            <v>2000000</v>
          </cell>
          <cell r="G454">
            <v>123295000</v>
          </cell>
        </row>
        <row r="455">
          <cell r="B455" t="str">
            <v>FSUS2</v>
          </cell>
          <cell r="E455">
            <v>5000000</v>
          </cell>
          <cell r="G455">
            <v>307600000</v>
          </cell>
        </row>
        <row r="456">
          <cell r="B456" t="str">
            <v>FSUS2</v>
          </cell>
          <cell r="E456">
            <v>132310</v>
          </cell>
          <cell r="G456">
            <v>8034326.2850000001</v>
          </cell>
        </row>
        <row r="457">
          <cell r="B457" t="str">
            <v>FSUS2</v>
          </cell>
          <cell r="E457">
            <v>4000000</v>
          </cell>
          <cell r="G457">
            <v>246560000</v>
          </cell>
        </row>
        <row r="458">
          <cell r="B458" t="str">
            <v>FSUS2</v>
          </cell>
          <cell r="E458">
            <v>5000000</v>
          </cell>
          <cell r="G458">
            <v>309200000</v>
          </cell>
        </row>
        <row r="459">
          <cell r="B459" t="str">
            <v>FSUS2</v>
          </cell>
          <cell r="E459">
            <v>2000000</v>
          </cell>
          <cell r="G459">
            <v>123280000</v>
          </cell>
        </row>
        <row r="460">
          <cell r="B460" t="str">
            <v>FSUS2</v>
          </cell>
          <cell r="E460">
            <v>3010000</v>
          </cell>
          <cell r="G460">
            <v>183346625</v>
          </cell>
        </row>
        <row r="461">
          <cell r="B461" t="str">
            <v>FSUS2</v>
          </cell>
          <cell r="E461">
            <v>5000000</v>
          </cell>
          <cell r="G461">
            <v>310700000</v>
          </cell>
        </row>
        <row r="462">
          <cell r="B462" t="str">
            <v>FSUS2</v>
          </cell>
          <cell r="E462">
            <v>163376.45000000001</v>
          </cell>
          <cell r="G462">
            <v>9924139.0788000003</v>
          </cell>
        </row>
        <row r="463">
          <cell r="B463" t="str">
            <v>FSUS2</v>
          </cell>
          <cell r="E463">
            <v>5000000</v>
          </cell>
          <cell r="G463">
            <v>306950000</v>
          </cell>
        </row>
        <row r="464">
          <cell r="B464" t="str">
            <v>FSUS2</v>
          </cell>
          <cell r="E464">
            <v>4938575</v>
          </cell>
          <cell r="G464">
            <v>299811011.09999996</v>
          </cell>
        </row>
        <row r="465">
          <cell r="B465" t="str">
            <v>FSUS2</v>
          </cell>
          <cell r="E465">
            <v>5000000</v>
          </cell>
          <cell r="G465">
            <v>309800000</v>
          </cell>
        </row>
        <row r="466">
          <cell r="B466" t="str">
            <v>FSUS2</v>
          </cell>
          <cell r="E466">
            <v>5000000</v>
          </cell>
          <cell r="G466">
            <v>306750000</v>
          </cell>
        </row>
        <row r="467">
          <cell r="B467" t="str">
            <v>FSUS2</v>
          </cell>
          <cell r="E467">
            <v>197620</v>
          </cell>
          <cell r="G467">
            <v>11993360.18</v>
          </cell>
        </row>
        <row r="468">
          <cell r="B468" t="str">
            <v>FSUS3</v>
          </cell>
          <cell r="E468">
            <v>5000000</v>
          </cell>
          <cell r="G468">
            <v>315600000</v>
          </cell>
        </row>
        <row r="469">
          <cell r="B469" t="str">
            <v>FSUS2</v>
          </cell>
          <cell r="E469">
            <v>5000000</v>
          </cell>
          <cell r="G469">
            <v>306725000</v>
          </cell>
        </row>
        <row r="470">
          <cell r="B470" t="str">
            <v>FSUS2</v>
          </cell>
          <cell r="E470">
            <v>3000000</v>
          </cell>
          <cell r="G470">
            <v>182940000</v>
          </cell>
        </row>
        <row r="471">
          <cell r="B471" t="str">
            <v>FSUS2</v>
          </cell>
          <cell r="E471">
            <v>5000000</v>
          </cell>
          <cell r="G471">
            <v>307650000</v>
          </cell>
        </row>
        <row r="472">
          <cell r="B472" t="str">
            <v>FSUS2</v>
          </cell>
          <cell r="E472">
            <v>5000000</v>
          </cell>
          <cell r="G472">
            <v>309525000</v>
          </cell>
        </row>
        <row r="473">
          <cell r="B473" t="str">
            <v>FSUS2</v>
          </cell>
          <cell r="E473">
            <v>197710</v>
          </cell>
          <cell r="G473">
            <v>11998822.189999999</v>
          </cell>
        </row>
        <row r="474">
          <cell r="B474" t="str">
            <v>FSUS2</v>
          </cell>
          <cell r="E474">
            <v>5000000</v>
          </cell>
          <cell r="G474">
            <v>307525000</v>
          </cell>
        </row>
        <row r="475">
          <cell r="B475" t="str">
            <v>FSUS2</v>
          </cell>
          <cell r="E475">
            <v>149802.53</v>
          </cell>
          <cell r="G475">
            <v>9096533.9304549992</v>
          </cell>
        </row>
        <row r="476">
          <cell r="B476" t="str">
            <v>FSUS2</v>
          </cell>
          <cell r="E476">
            <v>5000000</v>
          </cell>
          <cell r="G476">
            <v>304500000</v>
          </cell>
        </row>
        <row r="477">
          <cell r="B477" t="str">
            <v>FSUS2</v>
          </cell>
          <cell r="E477">
            <v>5000000</v>
          </cell>
          <cell r="G477">
            <v>308300000</v>
          </cell>
        </row>
        <row r="478">
          <cell r="B478" t="str">
            <v>FSUS2</v>
          </cell>
          <cell r="E478">
            <v>3000000</v>
          </cell>
          <cell r="G478">
            <v>184830000</v>
          </cell>
        </row>
        <row r="479">
          <cell r="B479" t="str">
            <v>FSUS2</v>
          </cell>
          <cell r="E479">
            <v>5000000</v>
          </cell>
          <cell r="G479">
            <v>308950000</v>
          </cell>
        </row>
        <row r="480">
          <cell r="B480" t="str">
            <v>FSUS2</v>
          </cell>
          <cell r="E480">
            <v>5000000</v>
          </cell>
          <cell r="G480">
            <v>310375000</v>
          </cell>
        </row>
        <row r="481">
          <cell r="B481" t="str">
            <v>FSUS2</v>
          </cell>
          <cell r="E481">
            <v>5000000</v>
          </cell>
          <cell r="G481">
            <v>308025000</v>
          </cell>
        </row>
        <row r="482">
          <cell r="B482" t="str">
            <v>FSUS2</v>
          </cell>
          <cell r="E482">
            <v>2007300</v>
          </cell>
          <cell r="G482">
            <v>121752781.5</v>
          </cell>
        </row>
        <row r="483">
          <cell r="B483" t="str">
            <v>FSUS2</v>
          </cell>
          <cell r="E483">
            <v>5000000</v>
          </cell>
          <cell r="G483">
            <v>308050000</v>
          </cell>
        </row>
        <row r="484">
          <cell r="B484" t="str">
            <v>FSUS2</v>
          </cell>
          <cell r="E484">
            <v>5000000</v>
          </cell>
          <cell r="G484">
            <v>308075000</v>
          </cell>
        </row>
        <row r="485">
          <cell r="B485" t="str">
            <v>FSUS2</v>
          </cell>
          <cell r="E485">
            <v>5000000</v>
          </cell>
          <cell r="G485">
            <v>305200000</v>
          </cell>
        </row>
        <row r="486">
          <cell r="B486" t="str">
            <v>FSUS2</v>
          </cell>
          <cell r="E486">
            <v>133700</v>
          </cell>
          <cell r="G486">
            <v>8109573.5</v>
          </cell>
        </row>
        <row r="487">
          <cell r="B487" t="str">
            <v>FSUS2</v>
          </cell>
          <cell r="E487">
            <v>267700</v>
          </cell>
          <cell r="G487">
            <v>16237343.5</v>
          </cell>
        </row>
        <row r="488">
          <cell r="B488" t="str">
            <v>FSUS2</v>
          </cell>
          <cell r="E488">
            <v>3000000</v>
          </cell>
          <cell r="G488">
            <v>183435000</v>
          </cell>
        </row>
        <row r="489">
          <cell r="B489" t="str">
            <v>FSUS2</v>
          </cell>
          <cell r="E489">
            <v>5000000</v>
          </cell>
          <cell r="G489">
            <v>308850000</v>
          </cell>
        </row>
        <row r="490">
          <cell r="B490" t="str">
            <v>FSUS2</v>
          </cell>
          <cell r="E490">
            <v>5000000</v>
          </cell>
          <cell r="G490">
            <v>303450000</v>
          </cell>
        </row>
        <row r="491">
          <cell r="B491" t="str">
            <v>FSUS2</v>
          </cell>
          <cell r="E491">
            <v>5000000</v>
          </cell>
          <cell r="G491">
            <v>309500000</v>
          </cell>
        </row>
        <row r="492">
          <cell r="B492" t="str">
            <v>FSUS2</v>
          </cell>
          <cell r="E492">
            <v>149802.53</v>
          </cell>
          <cell r="G492">
            <v>9077583.91041</v>
          </cell>
        </row>
        <row r="493">
          <cell r="B493" t="str">
            <v>FSUS2</v>
          </cell>
          <cell r="E493">
            <v>5000000</v>
          </cell>
          <cell r="G493">
            <v>303362500</v>
          </cell>
        </row>
        <row r="494">
          <cell r="B494" t="str">
            <v>FSUS2</v>
          </cell>
          <cell r="E494">
            <v>5000000</v>
          </cell>
          <cell r="G494">
            <v>303912500</v>
          </cell>
        </row>
        <row r="495">
          <cell r="B495" t="str">
            <v>FSUS2</v>
          </cell>
          <cell r="E495">
            <v>5000000</v>
          </cell>
          <cell r="G495">
            <v>309200000</v>
          </cell>
        </row>
        <row r="496">
          <cell r="B496" t="str">
            <v>FSUS2</v>
          </cell>
          <cell r="E496">
            <v>3000000</v>
          </cell>
          <cell r="G496">
            <v>182040000</v>
          </cell>
        </row>
        <row r="497">
          <cell r="B497" t="str">
            <v>FSUS2</v>
          </cell>
          <cell r="E497">
            <v>2500000</v>
          </cell>
          <cell r="G497">
            <v>152968750</v>
          </cell>
        </row>
        <row r="498">
          <cell r="B498" t="str">
            <v>FSUS2</v>
          </cell>
          <cell r="E498">
            <v>1980930</v>
          </cell>
          <cell r="G498">
            <v>120038415.21000001</v>
          </cell>
        </row>
        <row r="499">
          <cell r="B499" t="str">
            <v>FSUS2</v>
          </cell>
          <cell r="E499">
            <v>9902390</v>
          </cell>
          <cell r="G499">
            <v>600055126.83000004</v>
          </cell>
        </row>
        <row r="500">
          <cell r="B500" t="str">
            <v>FSUS2</v>
          </cell>
          <cell r="E500">
            <v>2000000</v>
          </cell>
          <cell r="G500">
            <v>121980000</v>
          </cell>
        </row>
        <row r="501">
          <cell r="B501" t="str">
            <v>FSUS1</v>
          </cell>
          <cell r="E501">
            <v>5000000</v>
          </cell>
          <cell r="G501">
            <v>303400000</v>
          </cell>
        </row>
        <row r="502">
          <cell r="B502" t="str">
            <v>FSUS2</v>
          </cell>
          <cell r="E502">
            <v>1623376.62</v>
          </cell>
          <cell r="G502">
            <v>98428571.223839998</v>
          </cell>
        </row>
        <row r="503">
          <cell r="B503" t="str">
            <v>FSUS2</v>
          </cell>
          <cell r="E503">
            <v>5000000</v>
          </cell>
          <cell r="G503">
            <v>306975000</v>
          </cell>
        </row>
        <row r="504">
          <cell r="B504" t="str">
            <v>FSUS2</v>
          </cell>
          <cell r="E504">
            <v>103220</v>
          </cell>
          <cell r="G504">
            <v>6258435.04</v>
          </cell>
        </row>
        <row r="505">
          <cell r="B505" t="str">
            <v>FSUS2</v>
          </cell>
          <cell r="E505">
            <v>3572596.8</v>
          </cell>
          <cell r="G505">
            <v>216613689.17759997</v>
          </cell>
        </row>
        <row r="506">
          <cell r="B506" t="str">
            <v>FSUS2</v>
          </cell>
          <cell r="E506">
            <v>5000000</v>
          </cell>
          <cell r="G506">
            <v>306025000</v>
          </cell>
        </row>
        <row r="507">
          <cell r="B507" t="str">
            <v>FSUS2</v>
          </cell>
          <cell r="E507">
            <v>5000000</v>
          </cell>
          <cell r="G507">
            <v>303487500</v>
          </cell>
        </row>
        <row r="508">
          <cell r="B508" t="str">
            <v>FSUS2</v>
          </cell>
          <cell r="E508">
            <v>3000000</v>
          </cell>
          <cell r="G508">
            <v>185310000</v>
          </cell>
        </row>
        <row r="509">
          <cell r="B509" t="str">
            <v>FSUS2</v>
          </cell>
          <cell r="E509">
            <v>134010</v>
          </cell>
          <cell r="G509">
            <v>8135144.0549999997</v>
          </cell>
        </row>
        <row r="510">
          <cell r="B510" t="str">
            <v>FSUS2</v>
          </cell>
          <cell r="E510">
            <v>5000000</v>
          </cell>
          <cell r="G510">
            <v>306750000</v>
          </cell>
        </row>
        <row r="511">
          <cell r="B511" t="str">
            <v>FSUS2</v>
          </cell>
          <cell r="E511">
            <v>5000000</v>
          </cell>
          <cell r="G511">
            <v>306100000</v>
          </cell>
        </row>
        <row r="512">
          <cell r="B512" t="str">
            <v>FSUS2</v>
          </cell>
          <cell r="E512">
            <v>8365980</v>
          </cell>
          <cell r="G512">
            <v>506903094.18000001</v>
          </cell>
        </row>
        <row r="513">
          <cell r="B513" t="str">
            <v>FSUS2</v>
          </cell>
          <cell r="E513">
            <v>5000000</v>
          </cell>
          <cell r="G513">
            <v>309650000</v>
          </cell>
        </row>
        <row r="514">
          <cell r="B514" t="str">
            <v>FSUS3</v>
          </cell>
          <cell r="E514">
            <v>5000000</v>
          </cell>
          <cell r="G514">
            <v>315150000</v>
          </cell>
        </row>
        <row r="515">
          <cell r="B515" t="str">
            <v>FSUS2</v>
          </cell>
          <cell r="E515">
            <v>667850</v>
          </cell>
          <cell r="G515">
            <v>40526807.625</v>
          </cell>
        </row>
        <row r="516">
          <cell r="B516" t="str">
            <v>FSUS2</v>
          </cell>
          <cell r="E516">
            <v>133340</v>
          </cell>
          <cell r="G516">
            <v>8093204.6399999997</v>
          </cell>
        </row>
        <row r="517">
          <cell r="B517" t="str">
            <v>FSUS2</v>
          </cell>
          <cell r="E517">
            <v>269060</v>
          </cell>
          <cell r="G517">
            <v>16330327.640000001</v>
          </cell>
        </row>
        <row r="518">
          <cell r="B518" t="str">
            <v>FSUS2</v>
          </cell>
          <cell r="E518">
            <v>2000000</v>
          </cell>
          <cell r="G518">
            <v>122140000</v>
          </cell>
        </row>
        <row r="519">
          <cell r="B519" t="str">
            <v>FSUS2</v>
          </cell>
          <cell r="E519">
            <v>7823010</v>
          </cell>
          <cell r="G519">
            <v>476460424.05000001</v>
          </cell>
        </row>
        <row r="520">
          <cell r="B520" t="str">
            <v>FSUS1</v>
          </cell>
          <cell r="E520">
            <v>406371.91</v>
          </cell>
          <cell r="G520">
            <v>24598098.084209997</v>
          </cell>
        </row>
        <row r="521">
          <cell r="B521" t="str">
            <v>FSUS2</v>
          </cell>
          <cell r="E521">
            <v>815461.14</v>
          </cell>
          <cell r="G521">
            <v>49404713.166900001</v>
          </cell>
        </row>
        <row r="522">
          <cell r="B522" t="str">
            <v>FSUS1</v>
          </cell>
          <cell r="E522">
            <v>300450</v>
          </cell>
          <cell r="G522">
            <v>18186538.949999999</v>
          </cell>
        </row>
        <row r="523">
          <cell r="B523" t="str">
            <v>FSUS1</v>
          </cell>
          <cell r="E523">
            <v>2510000</v>
          </cell>
          <cell r="G523">
            <v>152093450</v>
          </cell>
        </row>
        <row r="524">
          <cell r="B524" t="str">
            <v>FSUS2</v>
          </cell>
          <cell r="E524">
            <v>2394723.6</v>
          </cell>
          <cell r="G524">
            <v>145148986.8432</v>
          </cell>
        </row>
        <row r="525">
          <cell r="B525" t="str">
            <v>FSUS1</v>
          </cell>
          <cell r="E525">
            <v>5000000</v>
          </cell>
          <cell r="G525">
            <v>303275000</v>
          </cell>
        </row>
        <row r="526">
          <cell r="B526" t="str">
            <v>FSUS1</v>
          </cell>
          <cell r="E526">
            <v>3000000</v>
          </cell>
          <cell r="G526">
            <v>181822500</v>
          </cell>
        </row>
        <row r="527">
          <cell r="B527" t="str">
            <v>FSUS2</v>
          </cell>
          <cell r="E527">
            <v>116713.35</v>
          </cell>
          <cell r="G527">
            <v>7071078.30975</v>
          </cell>
        </row>
        <row r="528">
          <cell r="B528" t="str">
            <v>FSUS1</v>
          </cell>
          <cell r="E528">
            <v>5000000</v>
          </cell>
          <cell r="G528">
            <v>303517500</v>
          </cell>
        </row>
        <row r="529">
          <cell r="B529" t="str">
            <v>FSUS1</v>
          </cell>
          <cell r="E529">
            <v>672200</v>
          </cell>
          <cell r="G529">
            <v>40688938.199999996</v>
          </cell>
        </row>
        <row r="530">
          <cell r="B530" t="str">
            <v>FSUS1</v>
          </cell>
          <cell r="E530">
            <v>1000000</v>
          </cell>
          <cell r="G530">
            <v>60260000</v>
          </cell>
        </row>
        <row r="531">
          <cell r="B531" t="str">
            <v>FSUS1</v>
          </cell>
          <cell r="E531">
            <v>2000000</v>
          </cell>
          <cell r="G531">
            <v>120750000</v>
          </cell>
        </row>
        <row r="532">
          <cell r="B532" t="str">
            <v>FSUS2</v>
          </cell>
          <cell r="E532">
            <v>6189254</v>
          </cell>
          <cell r="G532">
            <v>375143063.44800001</v>
          </cell>
        </row>
        <row r="533">
          <cell r="B533" t="str">
            <v>FSUS1</v>
          </cell>
          <cell r="E533">
            <v>2000000</v>
          </cell>
          <cell r="G533">
            <v>120700000</v>
          </cell>
        </row>
        <row r="534">
          <cell r="B534" t="str">
            <v>FSUS1</v>
          </cell>
          <cell r="E534">
            <v>2000000</v>
          </cell>
          <cell r="G534">
            <v>120820000</v>
          </cell>
        </row>
        <row r="535">
          <cell r="B535" t="str">
            <v>FSUS1</v>
          </cell>
          <cell r="E535">
            <v>2000000</v>
          </cell>
          <cell r="G535">
            <v>120700000</v>
          </cell>
        </row>
        <row r="536">
          <cell r="B536" t="str">
            <v>FSUS1</v>
          </cell>
          <cell r="E536">
            <v>406471.02</v>
          </cell>
          <cell r="G536">
            <v>24604097.311620001</v>
          </cell>
        </row>
        <row r="537">
          <cell r="B537" t="str">
            <v>FSUS1</v>
          </cell>
          <cell r="E537">
            <v>3001050</v>
          </cell>
          <cell r="G537">
            <v>181656557.54999998</v>
          </cell>
        </row>
        <row r="538">
          <cell r="B538" t="str">
            <v>FSUS1</v>
          </cell>
          <cell r="E538">
            <v>1000000</v>
          </cell>
          <cell r="G538">
            <v>60280000</v>
          </cell>
        </row>
        <row r="539">
          <cell r="B539" t="str">
            <v>FSUS1</v>
          </cell>
          <cell r="E539">
            <v>1000000</v>
          </cell>
          <cell r="G539">
            <v>60350000</v>
          </cell>
        </row>
        <row r="540">
          <cell r="B540" t="str">
            <v>FSUS3</v>
          </cell>
          <cell r="E540">
            <v>3383507.94</v>
          </cell>
          <cell r="G540">
            <v>204840954.19553998</v>
          </cell>
        </row>
        <row r="541">
          <cell r="B541" t="str">
            <v>FSUS1</v>
          </cell>
          <cell r="E541">
            <v>61124.69</v>
          </cell>
          <cell r="G541">
            <v>3700549.8572899997</v>
          </cell>
        </row>
        <row r="542">
          <cell r="B542" t="str">
            <v>FSUS1</v>
          </cell>
          <cell r="E542">
            <v>570084.80000000005</v>
          </cell>
          <cell r="G542">
            <v>34513503.876800001</v>
          </cell>
        </row>
        <row r="543">
          <cell r="B543" t="str">
            <v>FSUS1</v>
          </cell>
          <cell r="E543">
            <v>801670</v>
          </cell>
          <cell r="G543">
            <v>48533903.469999999</v>
          </cell>
        </row>
        <row r="544">
          <cell r="B544" t="str">
            <v>FSUS2</v>
          </cell>
          <cell r="E544">
            <v>5000000</v>
          </cell>
          <cell r="G544">
            <v>304075000</v>
          </cell>
        </row>
        <row r="545">
          <cell r="B545" t="str">
            <v>FSUS1</v>
          </cell>
          <cell r="E545">
            <v>134890</v>
          </cell>
          <cell r="G545">
            <v>8166375.4899999993</v>
          </cell>
        </row>
        <row r="546">
          <cell r="B546" t="str">
            <v>FSUS1</v>
          </cell>
          <cell r="E546">
            <v>47628.12</v>
          </cell>
          <cell r="G546">
            <v>2883454.0129200001</v>
          </cell>
        </row>
        <row r="547">
          <cell r="B547" t="str">
            <v>FSUS1</v>
          </cell>
          <cell r="E547">
            <v>94930.7</v>
          </cell>
          <cell r="G547">
            <v>5747199.5086999992</v>
          </cell>
        </row>
        <row r="548">
          <cell r="B548" t="str">
            <v>FSUS2</v>
          </cell>
          <cell r="E548">
            <v>538320</v>
          </cell>
          <cell r="G548">
            <v>32590431.119999997</v>
          </cell>
        </row>
        <row r="549">
          <cell r="B549" t="str">
            <v>FSUS1</v>
          </cell>
          <cell r="E549">
            <v>201690</v>
          </cell>
          <cell r="G549">
            <v>12210514.289999999</v>
          </cell>
        </row>
        <row r="550">
          <cell r="B550" t="str">
            <v>FSUS1</v>
          </cell>
          <cell r="E550">
            <v>350402.5</v>
          </cell>
          <cell r="G550">
            <v>21213717.752499998</v>
          </cell>
        </row>
        <row r="551">
          <cell r="B551" t="str">
            <v>FSUS1</v>
          </cell>
          <cell r="E551">
            <v>405120.73</v>
          </cell>
          <cell r="G551">
            <v>24526414.114929996</v>
          </cell>
        </row>
        <row r="552">
          <cell r="B552" t="str">
            <v>FSUS1</v>
          </cell>
          <cell r="E552">
            <v>150180</v>
          </cell>
          <cell r="G552">
            <v>9092047.379999999</v>
          </cell>
        </row>
        <row r="553">
          <cell r="B553" t="str">
            <v>FSUS1</v>
          </cell>
          <cell r="E553">
            <v>100150</v>
          </cell>
          <cell r="G553">
            <v>6063181.1499999994</v>
          </cell>
        </row>
        <row r="554">
          <cell r="B554" t="str">
            <v>FSUS1</v>
          </cell>
          <cell r="E554">
            <v>4005600</v>
          </cell>
          <cell r="G554">
            <v>242503029.59999999</v>
          </cell>
        </row>
        <row r="555">
          <cell r="B555" t="str">
            <v>FSUS1</v>
          </cell>
          <cell r="E555">
            <v>4000000</v>
          </cell>
          <cell r="G555">
            <v>242300000</v>
          </cell>
        </row>
        <row r="556">
          <cell r="B556" t="str">
            <v>FSUS1</v>
          </cell>
          <cell r="E556">
            <v>5000000</v>
          </cell>
          <cell r="G556">
            <v>302637500</v>
          </cell>
        </row>
        <row r="557">
          <cell r="B557" t="str">
            <v>FSUS2</v>
          </cell>
          <cell r="E557">
            <v>80688</v>
          </cell>
          <cell r="G557">
            <v>4884932.2079999996</v>
          </cell>
        </row>
        <row r="558">
          <cell r="B558" t="str">
            <v>FSUS2</v>
          </cell>
          <cell r="E558">
            <v>23327.42</v>
          </cell>
          <cell r="G558">
            <v>1414108.2003999997</v>
          </cell>
        </row>
        <row r="559">
          <cell r="B559" t="str">
            <v>FSUS2</v>
          </cell>
          <cell r="E559">
            <v>1398869.5</v>
          </cell>
          <cell r="G559">
            <v>84758901.874500006</v>
          </cell>
        </row>
        <row r="560">
          <cell r="B560" t="str">
            <v>FSUS2</v>
          </cell>
          <cell r="E560">
            <v>1616462.4</v>
          </cell>
          <cell r="G560">
            <v>97989950.687999994</v>
          </cell>
        </row>
        <row r="561">
          <cell r="B561" t="str">
            <v>FSUS1</v>
          </cell>
          <cell r="E561">
            <v>180171</v>
          </cell>
          <cell r="G561">
            <v>10907732.511</v>
          </cell>
        </row>
        <row r="562">
          <cell r="B562" t="str">
            <v>FSUS1</v>
          </cell>
          <cell r="E562">
            <v>54651.92</v>
          </cell>
          <cell r="G562">
            <v>3308135.3695199997</v>
          </cell>
        </row>
        <row r="563">
          <cell r="B563" t="str">
            <v>FSUS1</v>
          </cell>
          <cell r="E563">
            <v>1000200</v>
          </cell>
          <cell r="G563">
            <v>60543106.199999996</v>
          </cell>
        </row>
        <row r="564">
          <cell r="B564" t="str">
            <v>FSUS1</v>
          </cell>
          <cell r="E564">
            <v>80060</v>
          </cell>
          <cell r="G564">
            <v>4846111.8600000003</v>
          </cell>
        </row>
        <row r="565">
          <cell r="B565" t="str">
            <v>FSUS1</v>
          </cell>
          <cell r="E565">
            <v>3242805.03</v>
          </cell>
          <cell r="G565">
            <v>196322659.32122996</v>
          </cell>
        </row>
        <row r="566">
          <cell r="B566" t="str">
            <v>FSUS1</v>
          </cell>
          <cell r="E566">
            <v>70821.53</v>
          </cell>
          <cell r="G566">
            <v>4287606.2477299999</v>
          </cell>
        </row>
        <row r="567">
          <cell r="B567" t="str">
            <v>FSUS2</v>
          </cell>
          <cell r="E567">
            <v>10406032</v>
          </cell>
          <cell r="G567">
            <v>629887522.99199998</v>
          </cell>
        </row>
        <row r="568">
          <cell r="B568" t="str">
            <v>FSUS1</v>
          </cell>
          <cell r="E568">
            <v>100935</v>
          </cell>
          <cell r="G568">
            <v>6109696.4850000003</v>
          </cell>
        </row>
      </sheetData>
      <sheetData sheetId="5" refreshError="1">
        <row r="3">
          <cell r="B3" t="str">
            <v>Cur/P/S</v>
          </cell>
          <cell r="E3" t="str">
            <v xml:space="preserve">Fc Amount </v>
          </cell>
          <cell r="G3" t="str">
            <v xml:space="preserve">Eqvt. Pkr </v>
          </cell>
        </row>
        <row r="4">
          <cell r="B4" t="str">
            <v>FSEU2</v>
          </cell>
          <cell r="E4">
            <v>846654</v>
          </cell>
          <cell r="G4">
            <v>69002301</v>
          </cell>
        </row>
        <row r="5">
          <cell r="B5" t="str">
            <v>FSJY2</v>
          </cell>
          <cell r="E5">
            <v>400000000</v>
          </cell>
          <cell r="G5">
            <v>212872000</v>
          </cell>
        </row>
        <row r="6">
          <cell r="B6" t="str">
            <v>FSSF2</v>
          </cell>
          <cell r="E6">
            <v>500000</v>
          </cell>
          <cell r="G6">
            <v>25762896</v>
          </cell>
        </row>
        <row r="7">
          <cell r="B7" t="str">
            <v>FSSF2</v>
          </cell>
          <cell r="E7">
            <v>500000</v>
          </cell>
          <cell r="G7">
            <v>25670498</v>
          </cell>
        </row>
        <row r="8">
          <cell r="B8" t="str">
            <v>FSSF2</v>
          </cell>
          <cell r="E8">
            <v>1000000</v>
          </cell>
          <cell r="G8">
            <v>50611910</v>
          </cell>
        </row>
        <row r="9">
          <cell r="B9" t="str">
            <v>FPUS2</v>
          </cell>
          <cell r="E9">
            <v>418025.25</v>
          </cell>
          <cell r="G9">
            <v>25762896.157500003</v>
          </cell>
        </row>
        <row r="10">
          <cell r="B10" t="str">
            <v>FPUS2</v>
          </cell>
          <cell r="E10">
            <v>3390117.81</v>
          </cell>
          <cell r="G10">
            <v>212872277.52552</v>
          </cell>
        </row>
        <row r="11">
          <cell r="B11" t="str">
            <v>FPUS2</v>
          </cell>
          <cell r="E11">
            <v>500000</v>
          </cell>
          <cell r="G11">
            <v>30930000</v>
          </cell>
        </row>
        <row r="12">
          <cell r="B12" t="str">
            <v>FPUS2</v>
          </cell>
          <cell r="E12">
            <v>500000</v>
          </cell>
          <cell r="G12">
            <v>30760000</v>
          </cell>
        </row>
        <row r="13">
          <cell r="B13" t="str">
            <v>FPUS2</v>
          </cell>
          <cell r="E13">
            <v>500000</v>
          </cell>
          <cell r="G13">
            <v>30870000</v>
          </cell>
        </row>
        <row r="14">
          <cell r="B14" t="str">
            <v>FPUS2</v>
          </cell>
          <cell r="E14">
            <v>500000</v>
          </cell>
          <cell r="G14">
            <v>30980000</v>
          </cell>
        </row>
        <row r="15">
          <cell r="B15" t="str">
            <v>FPUS2</v>
          </cell>
          <cell r="E15">
            <v>416458.44</v>
          </cell>
          <cell r="G15">
            <v>25670498.241599999</v>
          </cell>
        </row>
        <row r="16">
          <cell r="B16" t="str">
            <v>FPUS2</v>
          </cell>
          <cell r="E16">
            <v>1000000</v>
          </cell>
          <cell r="G16">
            <v>61780000</v>
          </cell>
        </row>
        <row r="17">
          <cell r="B17" t="str">
            <v>FPUS2</v>
          </cell>
          <cell r="E17">
            <v>200000</v>
          </cell>
          <cell r="G17">
            <v>12360000</v>
          </cell>
        </row>
        <row r="18">
          <cell r="B18" t="str">
            <v>FPUS2</v>
          </cell>
          <cell r="E18">
            <v>821355.24</v>
          </cell>
          <cell r="G18">
            <v>50611909.888799995</v>
          </cell>
        </row>
        <row r="19">
          <cell r="B19" t="str">
            <v>FPUS2</v>
          </cell>
          <cell r="E19">
            <v>1101496.8500000001</v>
          </cell>
          <cell r="G19">
            <v>69002300.851022005</v>
          </cell>
        </row>
        <row r="20">
          <cell r="B20" t="str">
            <v>FPUS2</v>
          </cell>
          <cell r="E20">
            <v>7628.04</v>
          </cell>
          <cell r="G20">
            <v>452190.21120000002</v>
          </cell>
        </row>
        <row r="21">
          <cell r="B21" t="str">
            <v>FPUS2</v>
          </cell>
          <cell r="E21">
            <v>37050</v>
          </cell>
          <cell r="G21">
            <v>2216701.5</v>
          </cell>
        </row>
        <row r="22">
          <cell r="B22" t="str">
            <v>FPUS2</v>
          </cell>
          <cell r="E22">
            <v>17306.25</v>
          </cell>
          <cell r="G22">
            <v>1033875.375</v>
          </cell>
        </row>
        <row r="23">
          <cell r="B23" t="str">
            <v>FPUS2</v>
          </cell>
          <cell r="E23">
            <v>33442.5</v>
          </cell>
          <cell r="G23">
            <v>2003205.75</v>
          </cell>
        </row>
        <row r="24">
          <cell r="B24" t="str">
            <v>FPUS2</v>
          </cell>
          <cell r="E24">
            <v>33442.5</v>
          </cell>
          <cell r="G24">
            <v>2003205.75</v>
          </cell>
        </row>
        <row r="25">
          <cell r="B25" t="str">
            <v>FPUS2</v>
          </cell>
          <cell r="E25">
            <v>33442.5</v>
          </cell>
          <cell r="G25">
            <v>2003205.75</v>
          </cell>
        </row>
        <row r="26">
          <cell r="B26" t="str">
            <v>FPUS2</v>
          </cell>
          <cell r="E26">
            <v>33442.5</v>
          </cell>
          <cell r="G26">
            <v>2003205.75</v>
          </cell>
        </row>
        <row r="27">
          <cell r="B27" t="str">
            <v>FPUS2</v>
          </cell>
          <cell r="E27">
            <v>33442.5</v>
          </cell>
          <cell r="G27">
            <v>2003205.75</v>
          </cell>
        </row>
        <row r="28">
          <cell r="B28" t="str">
            <v>FPUS2</v>
          </cell>
          <cell r="E28">
            <v>33442.5</v>
          </cell>
          <cell r="G28">
            <v>2003205.75</v>
          </cell>
        </row>
        <row r="29">
          <cell r="B29" t="str">
            <v>FPUS2</v>
          </cell>
          <cell r="E29">
            <v>55239.46</v>
          </cell>
          <cell r="G29">
            <v>3304424.4972000001</v>
          </cell>
        </row>
        <row r="30">
          <cell r="B30" t="str">
            <v>FPUS2</v>
          </cell>
          <cell r="E30">
            <v>42648.01</v>
          </cell>
          <cell r="G30">
            <v>2558880.6</v>
          </cell>
        </row>
        <row r="31">
          <cell r="B31" t="str">
            <v>FPUS2</v>
          </cell>
          <cell r="E31">
            <v>117000</v>
          </cell>
          <cell r="G31">
            <v>7003620</v>
          </cell>
        </row>
        <row r="32">
          <cell r="B32" t="str">
            <v>FPUS2</v>
          </cell>
          <cell r="E32">
            <v>49562.6</v>
          </cell>
          <cell r="G32">
            <v>2961860.9759999998</v>
          </cell>
        </row>
        <row r="33">
          <cell r="B33" t="str">
            <v>FPUS2</v>
          </cell>
          <cell r="E33">
            <v>23292.38</v>
          </cell>
          <cell r="G33">
            <v>1391952.6288000001</v>
          </cell>
        </row>
        <row r="34">
          <cell r="B34" t="str">
            <v>FPUS2</v>
          </cell>
          <cell r="E34">
            <v>32055.66</v>
          </cell>
          <cell r="G34">
            <v>1922698.4867999998</v>
          </cell>
        </row>
        <row r="35">
          <cell r="B35" t="str">
            <v>FPUS2</v>
          </cell>
          <cell r="E35">
            <v>18660.400000000001</v>
          </cell>
          <cell r="G35">
            <v>1115145.504</v>
          </cell>
        </row>
        <row r="36">
          <cell r="B36" t="str">
            <v>FPUS2</v>
          </cell>
          <cell r="E36">
            <v>14067</v>
          </cell>
          <cell r="G36">
            <v>833891.76</v>
          </cell>
        </row>
        <row r="37">
          <cell r="B37" t="str">
            <v>FPUS2</v>
          </cell>
          <cell r="E37">
            <v>138038.75</v>
          </cell>
          <cell r="G37">
            <v>8249195.7000000002</v>
          </cell>
        </row>
        <row r="38">
          <cell r="B38" t="str">
            <v>FPUS2</v>
          </cell>
          <cell r="E38">
            <v>28762.5</v>
          </cell>
          <cell r="G38">
            <v>1717121.25</v>
          </cell>
        </row>
        <row r="39">
          <cell r="B39" t="str">
            <v>FPUS2</v>
          </cell>
          <cell r="E39">
            <v>46312.5</v>
          </cell>
          <cell r="G39">
            <v>2759298.75</v>
          </cell>
        </row>
        <row r="40">
          <cell r="B40" t="str">
            <v>FPUS2</v>
          </cell>
          <cell r="E40">
            <v>34612.5</v>
          </cell>
          <cell r="G40">
            <v>2065674</v>
          </cell>
        </row>
        <row r="41">
          <cell r="B41" t="str">
            <v>FPUS2</v>
          </cell>
          <cell r="E41">
            <v>33920.25</v>
          </cell>
          <cell r="G41">
            <v>2024360.52</v>
          </cell>
        </row>
        <row r="42">
          <cell r="B42" t="str">
            <v>FPUS2</v>
          </cell>
          <cell r="E42">
            <v>33920.25</v>
          </cell>
          <cell r="G42">
            <v>2024360.52</v>
          </cell>
        </row>
        <row r="43">
          <cell r="B43" t="str">
            <v>FPUS2</v>
          </cell>
          <cell r="E43">
            <v>73125</v>
          </cell>
          <cell r="G43">
            <v>4353862.5</v>
          </cell>
        </row>
        <row r="44">
          <cell r="B44" t="str">
            <v>FPUS2</v>
          </cell>
          <cell r="E44">
            <v>29737.5</v>
          </cell>
          <cell r="G44">
            <v>1774734</v>
          </cell>
        </row>
        <row r="45">
          <cell r="B45" t="str">
            <v>FPUS2</v>
          </cell>
          <cell r="E45">
            <v>86287.5</v>
          </cell>
          <cell r="G45">
            <v>5153952.375</v>
          </cell>
        </row>
        <row r="46">
          <cell r="B46" t="str">
            <v>FPUS2</v>
          </cell>
          <cell r="E46">
            <v>45994.32</v>
          </cell>
          <cell r="G46">
            <v>2732062.608</v>
          </cell>
        </row>
        <row r="47">
          <cell r="B47" t="str">
            <v>FPUS2</v>
          </cell>
          <cell r="E47">
            <v>19070.25</v>
          </cell>
          <cell r="G47">
            <v>1147075.5374999999</v>
          </cell>
        </row>
        <row r="48">
          <cell r="B48" t="str">
            <v>FPUS2</v>
          </cell>
          <cell r="E48">
            <v>31687.5</v>
          </cell>
          <cell r="G48">
            <v>1898081.25</v>
          </cell>
        </row>
        <row r="49">
          <cell r="B49" t="str">
            <v>FPUS2</v>
          </cell>
          <cell r="E49">
            <v>33920.25</v>
          </cell>
          <cell r="G49">
            <v>2031822.9749999999</v>
          </cell>
        </row>
        <row r="50">
          <cell r="B50" t="str">
            <v>FPUS2</v>
          </cell>
          <cell r="E50">
            <v>32428.62</v>
          </cell>
          <cell r="G50">
            <v>1947662.9172</v>
          </cell>
        </row>
        <row r="51">
          <cell r="B51" t="str">
            <v>FPUS2</v>
          </cell>
          <cell r="E51">
            <v>36273.15</v>
          </cell>
          <cell r="G51">
            <v>2178565.389</v>
          </cell>
        </row>
        <row r="52">
          <cell r="B52" t="str">
            <v>FPUS2</v>
          </cell>
          <cell r="E52">
            <v>37012</v>
          </cell>
          <cell r="G52">
            <v>2222940.7200000002</v>
          </cell>
        </row>
        <row r="53">
          <cell r="B53" t="str">
            <v>FPUS2</v>
          </cell>
          <cell r="E53">
            <v>35452.629999999997</v>
          </cell>
          <cell r="G53">
            <v>2120776.3265999998</v>
          </cell>
        </row>
        <row r="54">
          <cell r="B54" t="str">
            <v>FPUS2</v>
          </cell>
          <cell r="E54">
            <v>10359.120000000001</v>
          </cell>
          <cell r="G54">
            <v>619682.5584000001</v>
          </cell>
        </row>
        <row r="55">
          <cell r="B55" t="str">
            <v>FPUS2</v>
          </cell>
          <cell r="E55">
            <v>12507.77</v>
          </cell>
          <cell r="G55">
            <v>748214.8014</v>
          </cell>
        </row>
        <row r="56">
          <cell r="B56" t="str">
            <v>FPUS2</v>
          </cell>
          <cell r="E56">
            <v>75927.7</v>
          </cell>
          <cell r="G56">
            <v>4541995.0139999995</v>
          </cell>
        </row>
        <row r="57">
          <cell r="B57" t="str">
            <v>FPUS2</v>
          </cell>
          <cell r="E57">
            <v>31278.75</v>
          </cell>
          <cell r="G57">
            <v>1871094.825</v>
          </cell>
        </row>
        <row r="58">
          <cell r="B58" t="str">
            <v>FPUS2</v>
          </cell>
          <cell r="E58">
            <v>63217</v>
          </cell>
          <cell r="G58">
            <v>3751928.95</v>
          </cell>
        </row>
        <row r="59">
          <cell r="B59" t="str">
            <v>FPUS2</v>
          </cell>
          <cell r="E59">
            <v>33920.25</v>
          </cell>
          <cell r="G59">
            <v>2034536.595</v>
          </cell>
        </row>
        <row r="60">
          <cell r="B60" t="str">
            <v>FPUS2</v>
          </cell>
          <cell r="E60">
            <v>38565.07</v>
          </cell>
          <cell r="G60">
            <v>2284209.0960999997</v>
          </cell>
        </row>
        <row r="61">
          <cell r="B61" t="str">
            <v>FPUS2</v>
          </cell>
          <cell r="E61">
            <v>77483.95</v>
          </cell>
          <cell r="G61">
            <v>4589374.3584999992</v>
          </cell>
        </row>
        <row r="62">
          <cell r="B62" t="str">
            <v>FPUS2</v>
          </cell>
          <cell r="E62">
            <v>56125.88</v>
          </cell>
          <cell r="G62">
            <v>3343979.9304</v>
          </cell>
        </row>
        <row r="63">
          <cell r="B63" t="str">
            <v>FPUS2</v>
          </cell>
          <cell r="E63">
            <v>56145</v>
          </cell>
          <cell r="G63">
            <v>3345119.1</v>
          </cell>
        </row>
        <row r="64">
          <cell r="B64" t="str">
            <v>FPUS2</v>
          </cell>
          <cell r="E64">
            <v>51700</v>
          </cell>
          <cell r="G64">
            <v>3080286</v>
          </cell>
        </row>
        <row r="65">
          <cell r="B65" t="str">
            <v>FPUS2</v>
          </cell>
          <cell r="E65">
            <v>57200</v>
          </cell>
          <cell r="G65">
            <v>3413696</v>
          </cell>
        </row>
        <row r="66">
          <cell r="B66" t="str">
            <v>FPUS1</v>
          </cell>
          <cell r="E66">
            <v>32782.400000000001</v>
          </cell>
          <cell r="G66">
            <v>1981368.2560000001</v>
          </cell>
        </row>
        <row r="67">
          <cell r="B67" t="str">
            <v>FPUS2</v>
          </cell>
          <cell r="E67">
            <v>38400</v>
          </cell>
          <cell r="G67">
            <v>2294784</v>
          </cell>
        </row>
        <row r="68">
          <cell r="B68" t="str">
            <v>FPUS2</v>
          </cell>
          <cell r="E68">
            <v>42500</v>
          </cell>
          <cell r="G68">
            <v>2539800</v>
          </cell>
        </row>
        <row r="69">
          <cell r="B69" t="str">
            <v>FPUS2</v>
          </cell>
          <cell r="E69">
            <v>49896</v>
          </cell>
          <cell r="G69">
            <v>2976296.4</v>
          </cell>
        </row>
        <row r="70">
          <cell r="B70" t="str">
            <v>FPUS2</v>
          </cell>
          <cell r="E70">
            <v>54600</v>
          </cell>
          <cell r="G70">
            <v>3256890</v>
          </cell>
        </row>
        <row r="71">
          <cell r="B71" t="str">
            <v>FPUS2</v>
          </cell>
          <cell r="E71">
            <v>100961.26</v>
          </cell>
          <cell r="G71">
            <v>6028396.8345999997</v>
          </cell>
        </row>
        <row r="72">
          <cell r="B72" t="str">
            <v>FPUS2</v>
          </cell>
          <cell r="E72">
            <v>98962.03</v>
          </cell>
          <cell r="G72">
            <v>5909022.8113000002</v>
          </cell>
        </row>
        <row r="73">
          <cell r="B73" t="str">
            <v>FSUS2</v>
          </cell>
          <cell r="E73">
            <v>1266288</v>
          </cell>
          <cell r="G73">
            <v>79003708.320000008</v>
          </cell>
        </row>
        <row r="74">
          <cell r="B74" t="str">
            <v>FSUS2</v>
          </cell>
          <cell r="E74">
            <v>1126000</v>
          </cell>
          <cell r="G74">
            <v>70014680</v>
          </cell>
        </row>
        <row r="75">
          <cell r="B75" t="str">
            <v>FSUS2</v>
          </cell>
          <cell r="E75">
            <v>485452</v>
          </cell>
          <cell r="G75">
            <v>30204823.439999998</v>
          </cell>
        </row>
        <row r="76">
          <cell r="B76" t="str">
            <v>FSUS2</v>
          </cell>
          <cell r="E76">
            <v>25799794</v>
          </cell>
          <cell r="G76">
            <v>1624355030.24</v>
          </cell>
        </row>
        <row r="77">
          <cell r="B77" t="str">
            <v>FSUS2</v>
          </cell>
          <cell r="E77">
            <v>5000000</v>
          </cell>
          <cell r="G77">
            <v>315000000</v>
          </cell>
        </row>
        <row r="78">
          <cell r="B78" t="str">
            <v>FPUS2</v>
          </cell>
          <cell r="E78">
            <v>500</v>
          </cell>
          <cell r="G78">
            <v>30178.75</v>
          </cell>
        </row>
        <row r="79">
          <cell r="B79" t="str">
            <v>FPUS2</v>
          </cell>
          <cell r="E79">
            <v>250</v>
          </cell>
          <cell r="G79">
            <v>15084.4</v>
          </cell>
        </row>
        <row r="80">
          <cell r="B80" t="str">
            <v>FPUS2</v>
          </cell>
          <cell r="E80">
            <v>450</v>
          </cell>
          <cell r="G80">
            <v>27160.875</v>
          </cell>
        </row>
        <row r="81">
          <cell r="B81" t="str">
            <v>FPUS2</v>
          </cell>
          <cell r="E81">
            <v>500</v>
          </cell>
          <cell r="G81">
            <v>30218.65</v>
          </cell>
        </row>
        <row r="82">
          <cell r="B82" t="str">
            <v>FPUS2</v>
          </cell>
          <cell r="E82">
            <v>300</v>
          </cell>
          <cell r="G82">
            <v>18101.28</v>
          </cell>
        </row>
        <row r="83">
          <cell r="B83" t="str">
            <v>FPUS2</v>
          </cell>
          <cell r="E83">
            <v>400</v>
          </cell>
          <cell r="G83">
            <v>24174.920000000002</v>
          </cell>
        </row>
        <row r="84">
          <cell r="B84" t="str">
            <v>FPUS2</v>
          </cell>
          <cell r="E84">
            <v>300</v>
          </cell>
          <cell r="G84">
            <v>18101.28</v>
          </cell>
        </row>
        <row r="85">
          <cell r="B85" t="str">
            <v>FPUS2</v>
          </cell>
          <cell r="E85">
            <v>200</v>
          </cell>
          <cell r="G85">
            <v>12047.56</v>
          </cell>
        </row>
        <row r="86">
          <cell r="B86" t="str">
            <v>FPUS2</v>
          </cell>
          <cell r="E86">
            <v>500</v>
          </cell>
          <cell r="G86">
            <v>30178.75</v>
          </cell>
        </row>
        <row r="87">
          <cell r="B87" t="str">
            <v>FPUS2</v>
          </cell>
          <cell r="E87">
            <v>450</v>
          </cell>
          <cell r="G87">
            <v>27196.785</v>
          </cell>
        </row>
        <row r="88">
          <cell r="B88" t="str">
            <v>FPUS2</v>
          </cell>
          <cell r="E88">
            <v>400</v>
          </cell>
          <cell r="G88">
            <v>24174.920000000002</v>
          </cell>
        </row>
        <row r="89">
          <cell r="B89" t="str">
            <v>FPUS2</v>
          </cell>
          <cell r="E89">
            <v>500</v>
          </cell>
          <cell r="G89">
            <v>30218.65</v>
          </cell>
        </row>
        <row r="90">
          <cell r="B90" t="str">
            <v>FPUS2</v>
          </cell>
          <cell r="E90">
            <v>5137</v>
          </cell>
          <cell r="G90">
            <v>303305.43210000003</v>
          </cell>
        </row>
        <row r="91">
          <cell r="B91" t="str">
            <v>FPUS2</v>
          </cell>
          <cell r="E91">
            <v>2800</v>
          </cell>
          <cell r="G91">
            <v>165321.24000000002</v>
          </cell>
        </row>
        <row r="92">
          <cell r="B92" t="str">
            <v>FSSF2</v>
          </cell>
          <cell r="E92">
            <v>88000</v>
          </cell>
          <cell r="G92">
            <v>4752000</v>
          </cell>
        </row>
        <row r="93">
          <cell r="B93" t="str">
            <v>FSUS2</v>
          </cell>
          <cell r="E93">
            <v>199000</v>
          </cell>
          <cell r="G93">
            <v>12596700</v>
          </cell>
        </row>
        <row r="94">
          <cell r="B94" t="str">
            <v>FPEU2</v>
          </cell>
          <cell r="E94">
            <v>275896.5</v>
          </cell>
          <cell r="G94">
            <v>22714558.844999999</v>
          </cell>
        </row>
        <row r="95">
          <cell r="B95" t="str">
            <v>FPEU2</v>
          </cell>
          <cell r="E95">
            <v>17600</v>
          </cell>
          <cell r="G95">
            <v>1400080</v>
          </cell>
        </row>
        <row r="96">
          <cell r="B96" t="str">
            <v>FPEU2</v>
          </cell>
          <cell r="E96">
            <v>11174</v>
          </cell>
          <cell r="G96">
            <v>900278.00600000005</v>
          </cell>
        </row>
        <row r="97">
          <cell r="B97" t="str">
            <v>FPEU2</v>
          </cell>
          <cell r="E97">
            <v>20280</v>
          </cell>
          <cell r="G97">
            <v>1638218.4</v>
          </cell>
        </row>
        <row r="98">
          <cell r="B98" t="str">
            <v>FPEU2</v>
          </cell>
          <cell r="E98">
            <v>22460</v>
          </cell>
          <cell r="G98">
            <v>1794554.0000000002</v>
          </cell>
        </row>
        <row r="99">
          <cell r="B99" t="str">
            <v>FPEU2</v>
          </cell>
          <cell r="E99">
            <v>12600</v>
          </cell>
          <cell r="G99">
            <v>1011780</v>
          </cell>
        </row>
        <row r="100">
          <cell r="B100" t="str">
            <v>FPEU2</v>
          </cell>
          <cell r="E100">
            <v>15352.5</v>
          </cell>
          <cell r="G100">
            <v>1242017.25</v>
          </cell>
        </row>
        <row r="101">
          <cell r="B101" t="str">
            <v>FPEU2</v>
          </cell>
          <cell r="E101">
            <v>20430</v>
          </cell>
          <cell r="G101">
            <v>1651765.5</v>
          </cell>
        </row>
        <row r="102">
          <cell r="B102" t="str">
            <v>FPEU2</v>
          </cell>
          <cell r="E102">
            <v>10269</v>
          </cell>
          <cell r="G102">
            <v>818952.75</v>
          </cell>
        </row>
        <row r="103">
          <cell r="B103" t="str">
            <v>FPEU2</v>
          </cell>
          <cell r="E103">
            <v>11477</v>
          </cell>
          <cell r="G103">
            <v>907830.7</v>
          </cell>
        </row>
        <row r="104">
          <cell r="B104" t="str">
            <v>FPEU2</v>
          </cell>
          <cell r="E104">
            <v>7321</v>
          </cell>
          <cell r="G104">
            <v>581537.77820000006</v>
          </cell>
        </row>
        <row r="105">
          <cell r="B105" t="str">
            <v>FPEU2</v>
          </cell>
          <cell r="E105">
            <v>7321</v>
          </cell>
          <cell r="G105">
            <v>578082.99829999998</v>
          </cell>
        </row>
        <row r="106">
          <cell r="B106" t="str">
            <v>FPEU2</v>
          </cell>
          <cell r="E106">
            <v>3250</v>
          </cell>
          <cell r="G106">
            <v>256685</v>
          </cell>
        </row>
        <row r="107">
          <cell r="B107" t="str">
            <v>FPEU2</v>
          </cell>
          <cell r="E107">
            <v>3250</v>
          </cell>
          <cell r="G107">
            <v>258219</v>
          </cell>
        </row>
        <row r="108">
          <cell r="B108" t="str">
            <v>FPUK2</v>
          </cell>
          <cell r="E108">
            <v>25400</v>
          </cell>
          <cell r="G108">
            <v>2994660</v>
          </cell>
        </row>
        <row r="109">
          <cell r="B109" t="str">
            <v>FPUK2</v>
          </cell>
          <cell r="E109">
            <v>8900</v>
          </cell>
          <cell r="G109">
            <v>1042319.94</v>
          </cell>
        </row>
        <row r="110">
          <cell r="B110" t="str">
            <v>FPUK2</v>
          </cell>
          <cell r="E110">
            <v>10168</v>
          </cell>
          <cell r="G110">
            <v>1182538.3999999999</v>
          </cell>
        </row>
        <row r="111">
          <cell r="B111" t="str">
            <v>FPUK2</v>
          </cell>
          <cell r="E111">
            <v>19908.75</v>
          </cell>
          <cell r="G111">
            <v>2393031.75</v>
          </cell>
        </row>
        <row r="112">
          <cell r="B112" t="str">
            <v>FPUS2</v>
          </cell>
          <cell r="E112">
            <v>320000</v>
          </cell>
          <cell r="G112">
            <v>19113600</v>
          </cell>
        </row>
        <row r="113">
          <cell r="B113" t="str">
            <v>FPUS2</v>
          </cell>
          <cell r="E113">
            <v>4955</v>
          </cell>
          <cell r="G113">
            <v>295086.10599999997</v>
          </cell>
        </row>
        <row r="114">
          <cell r="B114" t="str">
            <v>FPUS2</v>
          </cell>
          <cell r="E114">
            <v>13550</v>
          </cell>
          <cell r="G114">
            <v>806014.97499999998</v>
          </cell>
        </row>
        <row r="115">
          <cell r="B115" t="str">
            <v>FPUS2</v>
          </cell>
          <cell r="E115">
            <v>6467.5</v>
          </cell>
          <cell r="G115">
            <v>384208.30499999999</v>
          </cell>
        </row>
        <row r="116">
          <cell r="B116" t="str">
            <v>FPUS2</v>
          </cell>
          <cell r="E116">
            <v>29921.5</v>
          </cell>
          <cell r="G116">
            <v>1795290</v>
          </cell>
        </row>
        <row r="117">
          <cell r="B117" t="str">
            <v>FPUS2</v>
          </cell>
          <cell r="E117">
            <v>67075</v>
          </cell>
          <cell r="G117">
            <v>4032549</v>
          </cell>
        </row>
        <row r="118">
          <cell r="B118" t="str">
            <v>FPUS2</v>
          </cell>
          <cell r="E118">
            <v>17125</v>
          </cell>
          <cell r="G118">
            <v>1033281.4</v>
          </cell>
        </row>
        <row r="119">
          <cell r="B119" t="str">
            <v>FPUS2</v>
          </cell>
          <cell r="E119">
            <v>11250</v>
          </cell>
          <cell r="G119">
            <v>678798</v>
          </cell>
        </row>
        <row r="120">
          <cell r="B120" t="str">
            <v>FPUS2</v>
          </cell>
          <cell r="E120">
            <v>15100</v>
          </cell>
          <cell r="G120">
            <v>908838.8</v>
          </cell>
        </row>
        <row r="121">
          <cell r="B121" t="str">
            <v>FPEU2</v>
          </cell>
          <cell r="E121">
            <v>50000</v>
          </cell>
          <cell r="G121">
            <v>4095000.0000000005</v>
          </cell>
        </row>
        <row r="122">
          <cell r="B122" t="str">
            <v>FPEU2</v>
          </cell>
          <cell r="E122">
            <v>50000</v>
          </cell>
          <cell r="G122">
            <v>4117499.9999999995</v>
          </cell>
        </row>
        <row r="123">
          <cell r="B123" t="str">
            <v>FPEU2</v>
          </cell>
          <cell r="E123">
            <v>29601.32</v>
          </cell>
          <cell r="G123">
            <v>2320743.4880000004</v>
          </cell>
        </row>
        <row r="124">
          <cell r="B124" t="str">
            <v>FPEU2</v>
          </cell>
          <cell r="E124">
            <v>24381.4</v>
          </cell>
          <cell r="G124">
            <v>1935883.1600000001</v>
          </cell>
        </row>
        <row r="125">
          <cell r="B125" t="str">
            <v>FPEU2</v>
          </cell>
          <cell r="E125">
            <v>49631.839999999997</v>
          </cell>
          <cell r="G125">
            <v>3940768.0959999999</v>
          </cell>
        </row>
        <row r="126">
          <cell r="B126" t="str">
            <v>FPEU2</v>
          </cell>
          <cell r="E126">
            <v>6440</v>
          </cell>
          <cell r="G126">
            <v>511849.91200000001</v>
          </cell>
        </row>
        <row r="127">
          <cell r="B127" t="str">
            <v>FPEU2</v>
          </cell>
          <cell r="E127">
            <v>25532.799999999999</v>
          </cell>
          <cell r="G127">
            <v>2034964.16</v>
          </cell>
        </row>
        <row r="128">
          <cell r="B128" t="str">
            <v>FPEU2</v>
          </cell>
          <cell r="E128">
            <v>28582.03</v>
          </cell>
          <cell r="G128">
            <v>2301139.2352999998</v>
          </cell>
        </row>
        <row r="129">
          <cell r="B129" t="str">
            <v>FPEU2</v>
          </cell>
          <cell r="E129">
            <v>14354.59</v>
          </cell>
          <cell r="G129">
            <v>1162721.79</v>
          </cell>
        </row>
        <row r="130">
          <cell r="B130" t="str">
            <v>FPEU2</v>
          </cell>
          <cell r="E130">
            <v>14310</v>
          </cell>
          <cell r="G130">
            <v>1153386</v>
          </cell>
        </row>
        <row r="131">
          <cell r="B131" t="str">
            <v>FPEU2</v>
          </cell>
          <cell r="E131">
            <v>13820.94</v>
          </cell>
          <cell r="G131">
            <v>1113967.764</v>
          </cell>
        </row>
        <row r="132">
          <cell r="B132" t="str">
            <v>FPEU2</v>
          </cell>
          <cell r="E132">
            <v>15006.12</v>
          </cell>
          <cell r="G132">
            <v>1216996.3319999999</v>
          </cell>
        </row>
        <row r="133">
          <cell r="B133" t="str">
            <v>FPEU2</v>
          </cell>
          <cell r="E133">
            <v>13505.28</v>
          </cell>
          <cell r="G133">
            <v>1087630.167936</v>
          </cell>
        </row>
        <row r="134">
          <cell r="B134" t="str">
            <v>FPEU2</v>
          </cell>
          <cell r="E134">
            <v>40136.46</v>
          </cell>
          <cell r="G134">
            <v>3217739.9981999998</v>
          </cell>
        </row>
        <row r="135">
          <cell r="B135" t="str">
            <v>FPEU2</v>
          </cell>
          <cell r="E135">
            <v>14657.35</v>
          </cell>
          <cell r="G135">
            <v>1182848.145</v>
          </cell>
        </row>
        <row r="136">
          <cell r="B136" t="str">
            <v>FPEU2</v>
          </cell>
          <cell r="E136">
            <v>27316.58</v>
          </cell>
          <cell r="G136">
            <v>2196253.0320000001</v>
          </cell>
        </row>
        <row r="137">
          <cell r="B137" t="str">
            <v>FPEU2</v>
          </cell>
          <cell r="E137">
            <v>12258.75</v>
          </cell>
          <cell r="G137">
            <v>990507</v>
          </cell>
        </row>
        <row r="138">
          <cell r="B138" t="str">
            <v>FPEU2</v>
          </cell>
          <cell r="E138">
            <v>74527.28</v>
          </cell>
          <cell r="G138">
            <v>5990502.7663999991</v>
          </cell>
        </row>
        <row r="139">
          <cell r="B139" t="str">
            <v>FPEU2</v>
          </cell>
          <cell r="E139">
            <v>14687.09</v>
          </cell>
          <cell r="G139">
            <v>1174967.2</v>
          </cell>
        </row>
        <row r="140">
          <cell r="B140" t="str">
            <v>FPEU2</v>
          </cell>
          <cell r="E140">
            <v>25732.73</v>
          </cell>
          <cell r="G140">
            <v>2063764.946</v>
          </cell>
        </row>
        <row r="141">
          <cell r="B141" t="str">
            <v>FPEU2</v>
          </cell>
          <cell r="E141">
            <v>75447.44</v>
          </cell>
          <cell r="G141">
            <v>6088608.4080000008</v>
          </cell>
        </row>
        <row r="142">
          <cell r="B142" t="str">
            <v>FPEU2</v>
          </cell>
          <cell r="E142">
            <v>15393.92</v>
          </cell>
          <cell r="G142">
            <v>1219198.4640000002</v>
          </cell>
        </row>
        <row r="143">
          <cell r="B143" t="str">
            <v>FPEU2</v>
          </cell>
          <cell r="E143">
            <v>13209.62</v>
          </cell>
          <cell r="G143">
            <v>1052121.134722</v>
          </cell>
        </row>
        <row r="144">
          <cell r="B144" t="str">
            <v>FPEU2</v>
          </cell>
          <cell r="E144">
            <v>13530</v>
          </cell>
          <cell r="G144">
            <v>1074958.5</v>
          </cell>
        </row>
        <row r="145">
          <cell r="B145" t="str">
            <v>FPEU2</v>
          </cell>
          <cell r="E145">
            <v>24734.98</v>
          </cell>
          <cell r="G145">
            <v>1983745.3959999999</v>
          </cell>
        </row>
        <row r="146">
          <cell r="B146" t="str">
            <v>FPEU2</v>
          </cell>
          <cell r="E146">
            <v>25209.26</v>
          </cell>
          <cell r="G146">
            <v>2021782.652</v>
          </cell>
        </row>
        <row r="147">
          <cell r="B147" t="str">
            <v>FPEU2</v>
          </cell>
          <cell r="E147">
            <v>100000</v>
          </cell>
          <cell r="G147">
            <v>8425000</v>
          </cell>
        </row>
        <row r="148">
          <cell r="B148" t="str">
            <v>FSEU2</v>
          </cell>
          <cell r="E148">
            <v>116200</v>
          </cell>
          <cell r="G148">
            <v>9528400</v>
          </cell>
        </row>
        <row r="149">
          <cell r="B149" t="str">
            <v>FPUK2</v>
          </cell>
          <cell r="E149">
            <v>50000</v>
          </cell>
          <cell r="G149">
            <v>6254000</v>
          </cell>
        </row>
        <row r="150">
          <cell r="B150" t="str">
            <v>FPUK2</v>
          </cell>
          <cell r="E150">
            <v>9001.44</v>
          </cell>
          <cell r="G150">
            <v>1064870.352</v>
          </cell>
        </row>
        <row r="151">
          <cell r="B151" t="str">
            <v>FPUK2</v>
          </cell>
          <cell r="E151">
            <v>1015.74</v>
          </cell>
          <cell r="G151">
            <v>119680.276518</v>
          </cell>
        </row>
        <row r="152">
          <cell r="B152" t="str">
            <v>FPUK2</v>
          </cell>
          <cell r="E152">
            <v>334.71</v>
          </cell>
          <cell r="G152">
            <v>39437.440046999996</v>
          </cell>
        </row>
        <row r="153">
          <cell r="B153" t="str">
            <v>FPUK2</v>
          </cell>
          <cell r="E153">
            <v>12282.56</v>
          </cell>
          <cell r="G153">
            <v>1456456.1387519999</v>
          </cell>
        </row>
        <row r="154">
          <cell r="B154" t="str">
            <v>FPUK2</v>
          </cell>
          <cell r="E154">
            <v>8432.5400000000009</v>
          </cell>
          <cell r="G154">
            <v>999039.27372200007</v>
          </cell>
        </row>
        <row r="155">
          <cell r="B155" t="str">
            <v>FPUK2</v>
          </cell>
          <cell r="E155">
            <v>12446.64</v>
          </cell>
          <cell r="G155">
            <v>1463724.8639999998</v>
          </cell>
        </row>
        <row r="156">
          <cell r="B156" t="str">
            <v>FPUK2</v>
          </cell>
          <cell r="E156">
            <v>16467.39</v>
          </cell>
          <cell r="G156">
            <v>1940681.9114999999</v>
          </cell>
        </row>
        <row r="157">
          <cell r="B157" t="str">
            <v>FPUK2</v>
          </cell>
          <cell r="E157">
            <v>8154.89</v>
          </cell>
          <cell r="G157">
            <v>971905.49862300011</v>
          </cell>
        </row>
        <row r="158">
          <cell r="B158" t="str">
            <v>FPUS2</v>
          </cell>
          <cell r="E158">
            <v>125000</v>
          </cell>
          <cell r="G158">
            <v>7746250</v>
          </cell>
        </row>
        <row r="159">
          <cell r="B159" t="str">
            <v>FPUS2</v>
          </cell>
          <cell r="E159">
            <v>200000</v>
          </cell>
          <cell r="G159">
            <v>12414000</v>
          </cell>
        </row>
        <row r="160">
          <cell r="B160" t="str">
            <v>FPUS2</v>
          </cell>
          <cell r="E160">
            <v>200000</v>
          </cell>
          <cell r="G160">
            <v>12424000</v>
          </cell>
        </row>
        <row r="161">
          <cell r="B161" t="str">
            <v>FPUS2</v>
          </cell>
          <cell r="E161">
            <v>200000</v>
          </cell>
          <cell r="G161">
            <v>12444000</v>
          </cell>
        </row>
        <row r="162">
          <cell r="B162" t="str">
            <v>FPUS2</v>
          </cell>
          <cell r="E162">
            <v>200000</v>
          </cell>
          <cell r="G162">
            <v>12462000</v>
          </cell>
        </row>
        <row r="163">
          <cell r="B163" t="str">
            <v>FPUS2</v>
          </cell>
          <cell r="E163">
            <v>1500000</v>
          </cell>
          <cell r="G163">
            <v>93045000</v>
          </cell>
        </row>
        <row r="164">
          <cell r="B164" t="str">
            <v>FPUS2</v>
          </cell>
          <cell r="E164">
            <v>200000</v>
          </cell>
          <cell r="G164">
            <v>12478000</v>
          </cell>
        </row>
        <row r="165">
          <cell r="B165" t="str">
            <v>FPUS2</v>
          </cell>
          <cell r="E165">
            <v>200000</v>
          </cell>
          <cell r="G165">
            <v>12496000</v>
          </cell>
        </row>
        <row r="166">
          <cell r="B166" t="str">
            <v>FPUS2</v>
          </cell>
          <cell r="E166">
            <v>200000</v>
          </cell>
          <cell r="G166">
            <v>12514000</v>
          </cell>
        </row>
        <row r="167">
          <cell r="B167" t="str">
            <v>FPUS2</v>
          </cell>
          <cell r="E167">
            <v>200000</v>
          </cell>
          <cell r="G167">
            <v>12532000</v>
          </cell>
        </row>
        <row r="168">
          <cell r="B168" t="str">
            <v>FPUS2</v>
          </cell>
          <cell r="E168">
            <v>83250</v>
          </cell>
          <cell r="G168">
            <v>4871790</v>
          </cell>
        </row>
        <row r="169">
          <cell r="B169" t="str">
            <v>FPUS2</v>
          </cell>
          <cell r="E169">
            <v>63268.63</v>
          </cell>
          <cell r="G169">
            <v>3760054.6809</v>
          </cell>
        </row>
        <row r="170">
          <cell r="B170" t="str">
            <v>FPUS2</v>
          </cell>
          <cell r="E170">
            <v>33687.5</v>
          </cell>
          <cell r="G170">
            <v>2012154.375</v>
          </cell>
        </row>
        <row r="171">
          <cell r="B171" t="str">
            <v>FPUS2</v>
          </cell>
          <cell r="E171">
            <v>38500</v>
          </cell>
          <cell r="G171">
            <v>2299605</v>
          </cell>
        </row>
        <row r="172">
          <cell r="B172" t="str">
            <v>FPUS2</v>
          </cell>
          <cell r="E172">
            <v>29592.6</v>
          </cell>
          <cell r="G172">
            <v>1768749.702</v>
          </cell>
        </row>
        <row r="173">
          <cell r="B173" t="str">
            <v>FPUS2</v>
          </cell>
          <cell r="E173">
            <v>35026.33</v>
          </cell>
          <cell r="G173">
            <v>2093523.7441000002</v>
          </cell>
        </row>
        <row r="174">
          <cell r="B174" t="str">
            <v>FPUS2</v>
          </cell>
          <cell r="E174">
            <v>33202.400000000001</v>
          </cell>
          <cell r="G174">
            <v>1985171.496</v>
          </cell>
        </row>
        <row r="175">
          <cell r="B175" t="str">
            <v>FPUS2</v>
          </cell>
          <cell r="E175">
            <v>39616.5</v>
          </cell>
          <cell r="G175">
            <v>2368670.5350000001</v>
          </cell>
        </row>
        <row r="176">
          <cell r="B176" t="str">
            <v>FPUS2</v>
          </cell>
          <cell r="E176">
            <v>32000</v>
          </cell>
          <cell r="G176">
            <v>1912960</v>
          </cell>
        </row>
        <row r="177">
          <cell r="B177" t="str">
            <v>FPUS2</v>
          </cell>
          <cell r="E177">
            <v>40810</v>
          </cell>
          <cell r="G177">
            <v>2439213.7000000002</v>
          </cell>
        </row>
        <row r="178">
          <cell r="B178" t="str">
            <v>FPUS2</v>
          </cell>
          <cell r="E178">
            <v>34168.75</v>
          </cell>
          <cell r="G178">
            <v>2041582.8125</v>
          </cell>
        </row>
        <row r="179">
          <cell r="B179" t="str">
            <v>FPUS2</v>
          </cell>
          <cell r="E179">
            <v>32000</v>
          </cell>
          <cell r="G179">
            <v>1913280</v>
          </cell>
        </row>
        <row r="180">
          <cell r="B180" t="str">
            <v>FPUS2</v>
          </cell>
          <cell r="E180">
            <v>33202.400000000001</v>
          </cell>
          <cell r="G180">
            <v>1985171.496</v>
          </cell>
        </row>
        <row r="181">
          <cell r="B181" t="str">
            <v>FPUS2</v>
          </cell>
          <cell r="E181">
            <v>21120</v>
          </cell>
          <cell r="G181">
            <v>1262976</v>
          </cell>
        </row>
        <row r="182">
          <cell r="B182" t="str">
            <v>FPUS2</v>
          </cell>
          <cell r="E182">
            <v>55650</v>
          </cell>
          <cell r="G182">
            <v>3327870</v>
          </cell>
        </row>
        <row r="183">
          <cell r="B183" t="str">
            <v>FPUS2</v>
          </cell>
          <cell r="E183">
            <v>55650</v>
          </cell>
          <cell r="G183">
            <v>3327870</v>
          </cell>
        </row>
        <row r="184">
          <cell r="B184" t="str">
            <v>FPUS2</v>
          </cell>
          <cell r="E184">
            <v>40810</v>
          </cell>
          <cell r="G184">
            <v>2440846.1</v>
          </cell>
        </row>
        <row r="185">
          <cell r="B185" t="str">
            <v>FPUS2</v>
          </cell>
          <cell r="E185">
            <v>38500</v>
          </cell>
          <cell r="G185">
            <v>2301145</v>
          </cell>
        </row>
        <row r="186">
          <cell r="B186" t="str">
            <v>FPUS2</v>
          </cell>
          <cell r="E186">
            <v>68602.460000000006</v>
          </cell>
          <cell r="G186">
            <v>4095566.8620000007</v>
          </cell>
        </row>
        <row r="187">
          <cell r="B187" t="str">
            <v>FPUS2</v>
          </cell>
          <cell r="E187">
            <v>33687.5</v>
          </cell>
          <cell r="G187">
            <v>2004406.25</v>
          </cell>
        </row>
        <row r="188">
          <cell r="B188" t="str">
            <v>FPUS2</v>
          </cell>
          <cell r="E188">
            <v>34168.75</v>
          </cell>
          <cell r="G188">
            <v>2033040.625</v>
          </cell>
        </row>
        <row r="189">
          <cell r="B189" t="str">
            <v>FPUS2</v>
          </cell>
          <cell r="E189">
            <v>55650</v>
          </cell>
          <cell r="G189">
            <v>3325922.25</v>
          </cell>
        </row>
        <row r="190">
          <cell r="B190" t="str">
            <v>FPUS2</v>
          </cell>
          <cell r="E190">
            <v>55650</v>
          </cell>
          <cell r="G190">
            <v>3325922.25</v>
          </cell>
        </row>
        <row r="191">
          <cell r="B191" t="str">
            <v>FPUS2</v>
          </cell>
          <cell r="E191">
            <v>26400</v>
          </cell>
          <cell r="G191">
            <v>1577796</v>
          </cell>
        </row>
        <row r="192">
          <cell r="B192" t="str">
            <v>FPUS2</v>
          </cell>
          <cell r="E192">
            <v>37730</v>
          </cell>
          <cell r="G192">
            <v>2245689.6</v>
          </cell>
        </row>
        <row r="193">
          <cell r="B193" t="str">
            <v>FPUS2</v>
          </cell>
          <cell r="E193">
            <v>40660</v>
          </cell>
          <cell r="G193">
            <v>2407072</v>
          </cell>
        </row>
        <row r="194">
          <cell r="B194" t="str">
            <v>FPUS2</v>
          </cell>
          <cell r="E194">
            <v>34301.230000000003</v>
          </cell>
          <cell r="G194">
            <v>2030632.8160000003</v>
          </cell>
        </row>
        <row r="195">
          <cell r="B195" t="str">
            <v>FPUS2</v>
          </cell>
          <cell r="E195">
            <v>68428.800000000003</v>
          </cell>
          <cell r="G195">
            <v>4064670.72</v>
          </cell>
        </row>
        <row r="196">
          <cell r="B196" t="str">
            <v>FPUS2</v>
          </cell>
          <cell r="E196">
            <v>40425</v>
          </cell>
          <cell r="G196">
            <v>2415393.75</v>
          </cell>
        </row>
        <row r="197">
          <cell r="B197" t="str">
            <v>FPUS2</v>
          </cell>
          <cell r="E197">
            <v>67699.199999999997</v>
          </cell>
          <cell r="G197">
            <v>4013208.5759999999</v>
          </cell>
        </row>
        <row r="198">
          <cell r="B198" t="str">
            <v>FPUS2</v>
          </cell>
          <cell r="E198">
            <v>23362.25</v>
          </cell>
          <cell r="G198">
            <v>1384914.18</v>
          </cell>
        </row>
        <row r="199">
          <cell r="B199" t="str">
            <v>FPUS2</v>
          </cell>
          <cell r="E199">
            <v>34072.5</v>
          </cell>
          <cell r="G199">
            <v>2034128.25</v>
          </cell>
        </row>
        <row r="200">
          <cell r="B200" t="str">
            <v>FPUS2</v>
          </cell>
          <cell r="E200">
            <v>55650</v>
          </cell>
          <cell r="G200">
            <v>3319522.5</v>
          </cell>
        </row>
        <row r="201">
          <cell r="B201" t="str">
            <v>FPUS2</v>
          </cell>
          <cell r="E201">
            <v>55650</v>
          </cell>
          <cell r="G201">
            <v>3319522.5</v>
          </cell>
        </row>
        <row r="202">
          <cell r="B202" t="str">
            <v>FPUS2</v>
          </cell>
          <cell r="E202">
            <v>51500</v>
          </cell>
          <cell r="G202">
            <v>3071975</v>
          </cell>
        </row>
        <row r="203">
          <cell r="B203" t="str">
            <v>FPUS2</v>
          </cell>
          <cell r="E203">
            <v>33042.959999999999</v>
          </cell>
          <cell r="G203">
            <v>1971012.564</v>
          </cell>
        </row>
        <row r="204">
          <cell r="B204" t="str">
            <v>FPUS2</v>
          </cell>
          <cell r="E204">
            <v>34301.230000000003</v>
          </cell>
          <cell r="G204">
            <v>2047783.4310000003</v>
          </cell>
        </row>
        <row r="205">
          <cell r="B205" t="str">
            <v>FPUS2</v>
          </cell>
          <cell r="E205">
            <v>33267.019999999997</v>
          </cell>
          <cell r="G205">
            <v>1986041.0939999998</v>
          </cell>
        </row>
        <row r="206">
          <cell r="B206" t="str">
            <v>FPUS2</v>
          </cell>
          <cell r="E206">
            <v>33267.019999999997</v>
          </cell>
          <cell r="G206">
            <v>1986041.0939999998</v>
          </cell>
        </row>
        <row r="207">
          <cell r="B207" t="str">
            <v>FPUS2</v>
          </cell>
          <cell r="E207">
            <v>34301.230000000003</v>
          </cell>
          <cell r="G207">
            <v>2030632.8160000003</v>
          </cell>
        </row>
        <row r="208">
          <cell r="B208" t="str">
            <v>FPUS2</v>
          </cell>
          <cell r="E208">
            <v>40425</v>
          </cell>
          <cell r="G208">
            <v>2413776.75</v>
          </cell>
        </row>
        <row r="209">
          <cell r="B209" t="str">
            <v>FPUS2</v>
          </cell>
          <cell r="E209">
            <v>95346.04</v>
          </cell>
          <cell r="G209">
            <v>5579650.2608000003</v>
          </cell>
        </row>
        <row r="210">
          <cell r="B210" t="str">
            <v>FPUS2</v>
          </cell>
          <cell r="E210">
            <v>43173.57</v>
          </cell>
          <cell r="G210">
            <v>2558034.0225</v>
          </cell>
        </row>
        <row r="211">
          <cell r="B211" t="str">
            <v>FPUS2</v>
          </cell>
          <cell r="E211">
            <v>90332.04</v>
          </cell>
          <cell r="G211">
            <v>5373853.0595999993</v>
          </cell>
        </row>
        <row r="212">
          <cell r="B212" t="str">
            <v>FPUS2</v>
          </cell>
          <cell r="E212">
            <v>37042.1</v>
          </cell>
          <cell r="G212">
            <v>2215117.5799999996</v>
          </cell>
        </row>
        <row r="213">
          <cell r="B213" t="str">
            <v>FPUS2</v>
          </cell>
          <cell r="E213">
            <v>34072.5</v>
          </cell>
          <cell r="G213">
            <v>2035831.875</v>
          </cell>
        </row>
        <row r="214">
          <cell r="B214" t="str">
            <v>FPUS2</v>
          </cell>
          <cell r="E214">
            <v>28738.2</v>
          </cell>
          <cell r="G214">
            <v>1708485.9900000002</v>
          </cell>
        </row>
        <row r="215">
          <cell r="B215" t="str">
            <v>FPUS2</v>
          </cell>
          <cell r="E215">
            <v>48901.440000000002</v>
          </cell>
          <cell r="G215">
            <v>2924306.1120000002</v>
          </cell>
        </row>
        <row r="216">
          <cell r="B216" t="str">
            <v>FPUS2</v>
          </cell>
          <cell r="E216">
            <v>35830.6</v>
          </cell>
          <cell r="G216">
            <v>2114005.4</v>
          </cell>
        </row>
        <row r="217">
          <cell r="B217" t="str">
            <v>FPUS2</v>
          </cell>
          <cell r="E217">
            <v>91015</v>
          </cell>
          <cell r="G217">
            <v>5369885</v>
          </cell>
        </row>
        <row r="218">
          <cell r="B218" t="str">
            <v>FPUS2</v>
          </cell>
          <cell r="E218">
            <v>30317.27</v>
          </cell>
          <cell r="G218">
            <v>1795388.7294000001</v>
          </cell>
        </row>
        <row r="219">
          <cell r="B219" t="str">
            <v>FPUS2</v>
          </cell>
          <cell r="E219">
            <v>34168.75</v>
          </cell>
          <cell r="G219">
            <v>2042607.875</v>
          </cell>
        </row>
        <row r="220">
          <cell r="B220" t="str">
            <v>FPUS2</v>
          </cell>
          <cell r="E220">
            <v>34168.75</v>
          </cell>
          <cell r="G220">
            <v>2042607.875</v>
          </cell>
        </row>
        <row r="221">
          <cell r="B221" t="str">
            <v>FPUS2</v>
          </cell>
          <cell r="E221">
            <v>33267.019999999997</v>
          </cell>
          <cell r="G221">
            <v>1979387.6899999997</v>
          </cell>
        </row>
        <row r="222">
          <cell r="B222" t="str">
            <v>FPUS2</v>
          </cell>
          <cell r="E222">
            <v>36995.82</v>
          </cell>
          <cell r="G222">
            <v>2189412.6275999998</v>
          </cell>
        </row>
        <row r="223">
          <cell r="B223" t="str">
            <v>FPUS2</v>
          </cell>
          <cell r="E223">
            <v>34301.230000000003</v>
          </cell>
          <cell r="G223">
            <v>2051213.554</v>
          </cell>
        </row>
        <row r="224">
          <cell r="B224" t="str">
            <v>FPUS2</v>
          </cell>
          <cell r="E224">
            <v>34301.230000000003</v>
          </cell>
          <cell r="G224">
            <v>2051213.554</v>
          </cell>
        </row>
        <row r="225">
          <cell r="B225" t="str">
            <v>FPUS2</v>
          </cell>
          <cell r="E225">
            <v>37730</v>
          </cell>
          <cell r="G225">
            <v>2255499.4</v>
          </cell>
        </row>
        <row r="226">
          <cell r="B226" t="str">
            <v>FPUS2</v>
          </cell>
          <cell r="E226">
            <v>33880</v>
          </cell>
          <cell r="G226">
            <v>2025346.4000000001</v>
          </cell>
        </row>
        <row r="227">
          <cell r="B227" t="str">
            <v>FPUS2</v>
          </cell>
          <cell r="E227">
            <v>33880</v>
          </cell>
          <cell r="G227">
            <v>2025346.4000000001</v>
          </cell>
        </row>
        <row r="228">
          <cell r="B228" t="str">
            <v>FPUS2</v>
          </cell>
          <cell r="E228">
            <v>40425</v>
          </cell>
          <cell r="G228">
            <v>2413776.75</v>
          </cell>
        </row>
        <row r="229">
          <cell r="B229" t="str">
            <v>FPUS2</v>
          </cell>
          <cell r="E229">
            <v>17010</v>
          </cell>
          <cell r="G229">
            <v>1016347.5</v>
          </cell>
        </row>
        <row r="230">
          <cell r="B230" t="str">
            <v>FPUS2</v>
          </cell>
          <cell r="E230">
            <v>35327.160000000003</v>
          </cell>
          <cell r="G230">
            <v>2115037.0692000003</v>
          </cell>
        </row>
        <row r="231">
          <cell r="B231" t="str">
            <v>FPUS2</v>
          </cell>
          <cell r="E231">
            <v>34301.230000000003</v>
          </cell>
          <cell r="G231">
            <v>2046754.3941000002</v>
          </cell>
        </row>
        <row r="232">
          <cell r="B232" t="str">
            <v>FPUS2</v>
          </cell>
          <cell r="E232">
            <v>33485.379999999997</v>
          </cell>
          <cell r="G232">
            <v>1997402.9169999999</v>
          </cell>
        </row>
        <row r="233">
          <cell r="B233" t="str">
            <v>FPUS2</v>
          </cell>
          <cell r="E233">
            <v>33485.379999999997</v>
          </cell>
          <cell r="G233">
            <v>1997402.9169999999</v>
          </cell>
        </row>
        <row r="234">
          <cell r="B234" t="str">
            <v>FPUS2</v>
          </cell>
          <cell r="E234">
            <v>33880</v>
          </cell>
          <cell r="G234">
            <v>2020942</v>
          </cell>
        </row>
        <row r="235">
          <cell r="B235" t="str">
            <v>FPUS2</v>
          </cell>
          <cell r="E235">
            <v>37056.25</v>
          </cell>
          <cell r="G235">
            <v>2210405.3125</v>
          </cell>
        </row>
        <row r="236">
          <cell r="B236" t="str">
            <v>FPUS2</v>
          </cell>
          <cell r="E236">
            <v>57400</v>
          </cell>
          <cell r="G236">
            <v>3419318</v>
          </cell>
        </row>
        <row r="237">
          <cell r="B237" t="str">
            <v>FPUS2</v>
          </cell>
          <cell r="E237">
            <v>56000</v>
          </cell>
          <cell r="G237">
            <v>3335920</v>
          </cell>
        </row>
        <row r="238">
          <cell r="B238" t="str">
            <v>FPUS2</v>
          </cell>
          <cell r="E238">
            <v>56000</v>
          </cell>
          <cell r="G238">
            <v>3335920</v>
          </cell>
        </row>
        <row r="239">
          <cell r="B239" t="str">
            <v>FPUS2</v>
          </cell>
          <cell r="E239">
            <v>56000</v>
          </cell>
          <cell r="G239">
            <v>3335920</v>
          </cell>
        </row>
        <row r="240">
          <cell r="B240" t="str">
            <v>FPUS2</v>
          </cell>
          <cell r="E240">
            <v>34072.5</v>
          </cell>
          <cell r="G240">
            <v>2031743.175</v>
          </cell>
        </row>
        <row r="241">
          <cell r="B241" t="str">
            <v>FPUS2</v>
          </cell>
          <cell r="E241">
            <v>33687.5</v>
          </cell>
          <cell r="G241">
            <v>2013838.75</v>
          </cell>
        </row>
        <row r="242">
          <cell r="B242" t="str">
            <v>FPUS2</v>
          </cell>
          <cell r="E242">
            <v>13006.56</v>
          </cell>
          <cell r="G242">
            <v>760883.76</v>
          </cell>
        </row>
        <row r="243">
          <cell r="B243" t="str">
            <v>FPUS2</v>
          </cell>
          <cell r="E243">
            <v>35768.07</v>
          </cell>
          <cell r="G243">
            <v>2142507.3930000002</v>
          </cell>
        </row>
        <row r="244">
          <cell r="B244" t="str">
            <v>FPUS2</v>
          </cell>
          <cell r="E244">
            <v>35500</v>
          </cell>
          <cell r="G244">
            <v>2115800</v>
          </cell>
        </row>
        <row r="245">
          <cell r="B245" t="str">
            <v>FPUS2</v>
          </cell>
          <cell r="E245">
            <v>36871.050000000003</v>
          </cell>
          <cell r="G245">
            <v>2201201.6850000001</v>
          </cell>
        </row>
        <row r="246">
          <cell r="B246" t="str">
            <v>FPUS2</v>
          </cell>
          <cell r="E246">
            <v>60372.9</v>
          </cell>
          <cell r="G246">
            <v>3604262.1300000004</v>
          </cell>
        </row>
        <row r="247">
          <cell r="B247" t="str">
            <v>FPUS2</v>
          </cell>
          <cell r="E247">
            <v>5292</v>
          </cell>
          <cell r="G247">
            <v>315932.40000000002</v>
          </cell>
        </row>
        <row r="248">
          <cell r="B248" t="str">
            <v>FPUS2</v>
          </cell>
          <cell r="E248">
            <v>34072.5</v>
          </cell>
          <cell r="G248">
            <v>2031061.7250000001</v>
          </cell>
        </row>
        <row r="249">
          <cell r="B249" t="str">
            <v>FPUS2</v>
          </cell>
          <cell r="E249">
            <v>34301.230000000003</v>
          </cell>
          <cell r="G249">
            <v>2044353.3080000002</v>
          </cell>
        </row>
        <row r="250">
          <cell r="B250" t="str">
            <v>FPUS2</v>
          </cell>
          <cell r="E250">
            <v>13569.4</v>
          </cell>
          <cell r="G250">
            <v>792860.04200000002</v>
          </cell>
        </row>
        <row r="251">
          <cell r="B251" t="str">
            <v>FPUS2</v>
          </cell>
          <cell r="E251">
            <v>74801.02</v>
          </cell>
          <cell r="G251">
            <v>4370623.5986000001</v>
          </cell>
        </row>
        <row r="252">
          <cell r="B252" t="str">
            <v>FPUS2</v>
          </cell>
          <cell r="E252">
            <v>40632.25</v>
          </cell>
          <cell r="G252">
            <v>2403803.9099999997</v>
          </cell>
        </row>
        <row r="253">
          <cell r="B253" t="str">
            <v>FPUS2</v>
          </cell>
          <cell r="E253">
            <v>40906.25</v>
          </cell>
          <cell r="G253">
            <v>2438421.5625</v>
          </cell>
        </row>
        <row r="254">
          <cell r="B254" t="str">
            <v>FPUS2</v>
          </cell>
          <cell r="E254">
            <v>33880</v>
          </cell>
          <cell r="G254">
            <v>2019586.8</v>
          </cell>
        </row>
        <row r="255">
          <cell r="B255" t="str">
            <v>FPUS2</v>
          </cell>
          <cell r="E255">
            <v>34072.5</v>
          </cell>
          <cell r="G255">
            <v>2031061.7250000001</v>
          </cell>
        </row>
        <row r="256">
          <cell r="B256" t="str">
            <v>FPUS2</v>
          </cell>
          <cell r="E256">
            <v>57400</v>
          </cell>
          <cell r="G256">
            <v>3422762</v>
          </cell>
        </row>
        <row r="257">
          <cell r="B257" t="str">
            <v>FPUS2</v>
          </cell>
          <cell r="E257">
            <v>57400</v>
          </cell>
          <cell r="G257">
            <v>3422762</v>
          </cell>
        </row>
        <row r="258">
          <cell r="B258" t="str">
            <v>FPUS2</v>
          </cell>
          <cell r="E258">
            <v>51500</v>
          </cell>
          <cell r="G258">
            <v>3070945</v>
          </cell>
        </row>
        <row r="259">
          <cell r="B259" t="str">
            <v>FPUS2</v>
          </cell>
          <cell r="E259">
            <v>35145.949999999997</v>
          </cell>
          <cell r="G259">
            <v>2096455.9174999997</v>
          </cell>
        </row>
        <row r="260">
          <cell r="B260" t="str">
            <v>FPUS2</v>
          </cell>
          <cell r="E260">
            <v>37186.400000000001</v>
          </cell>
          <cell r="G260">
            <v>2218540.6239999998</v>
          </cell>
        </row>
        <row r="261">
          <cell r="B261" t="str">
            <v>FPUS2</v>
          </cell>
          <cell r="E261">
            <v>32568.2</v>
          </cell>
          <cell r="G261">
            <v>1943018.8119999999</v>
          </cell>
        </row>
        <row r="262">
          <cell r="B262" t="str">
            <v>FPUS2</v>
          </cell>
          <cell r="E262">
            <v>51500</v>
          </cell>
          <cell r="G262">
            <v>3070430</v>
          </cell>
        </row>
        <row r="263">
          <cell r="B263" t="str">
            <v>FPUS2</v>
          </cell>
          <cell r="E263">
            <v>57400</v>
          </cell>
          <cell r="G263">
            <v>3422188</v>
          </cell>
        </row>
        <row r="264">
          <cell r="B264" t="str">
            <v>FPUS2</v>
          </cell>
          <cell r="E264">
            <v>57400</v>
          </cell>
          <cell r="G264">
            <v>3422188</v>
          </cell>
        </row>
        <row r="265">
          <cell r="B265" t="str">
            <v>FPUS2</v>
          </cell>
          <cell r="E265">
            <v>35500</v>
          </cell>
          <cell r="G265">
            <v>2112250</v>
          </cell>
        </row>
        <row r="266">
          <cell r="B266" t="str">
            <v>FPUS2</v>
          </cell>
          <cell r="E266">
            <v>43608</v>
          </cell>
          <cell r="G266">
            <v>2600781.12</v>
          </cell>
        </row>
        <row r="267">
          <cell r="B267" t="str">
            <v>FPUS2</v>
          </cell>
          <cell r="E267">
            <v>41143.199999999997</v>
          </cell>
          <cell r="G267">
            <v>2453780.4479999999</v>
          </cell>
        </row>
        <row r="268">
          <cell r="B268" t="str">
            <v>FPUS2</v>
          </cell>
          <cell r="E268">
            <v>41143.199999999997</v>
          </cell>
          <cell r="G268">
            <v>2453780.4479999999</v>
          </cell>
        </row>
        <row r="269">
          <cell r="B269" t="str">
            <v>FPUS2</v>
          </cell>
          <cell r="E269">
            <v>33704.75</v>
          </cell>
          <cell r="G269">
            <v>2017903.3824999998</v>
          </cell>
        </row>
        <row r="270">
          <cell r="B270" t="str">
            <v>FPUS2</v>
          </cell>
          <cell r="E270">
            <v>51000</v>
          </cell>
          <cell r="G270">
            <v>3041130</v>
          </cell>
        </row>
        <row r="271">
          <cell r="B271" t="str">
            <v>FPUS2</v>
          </cell>
          <cell r="E271">
            <v>38978.5</v>
          </cell>
          <cell r="G271">
            <v>2324287.9550000001</v>
          </cell>
        </row>
        <row r="272">
          <cell r="B272" t="str">
            <v>FPUS2</v>
          </cell>
          <cell r="E272">
            <v>38978.5</v>
          </cell>
          <cell r="G272">
            <v>2324287.9550000001</v>
          </cell>
        </row>
        <row r="273">
          <cell r="B273" t="str">
            <v>FPUS2</v>
          </cell>
          <cell r="E273">
            <v>28905.9</v>
          </cell>
          <cell r="G273">
            <v>1722791.6400000001</v>
          </cell>
        </row>
        <row r="274">
          <cell r="B274" t="str">
            <v>FPUS2</v>
          </cell>
          <cell r="E274">
            <v>36771</v>
          </cell>
          <cell r="G274">
            <v>2187874.5</v>
          </cell>
        </row>
        <row r="275">
          <cell r="B275" t="str">
            <v>FPUS2</v>
          </cell>
          <cell r="E275">
            <v>7551.18</v>
          </cell>
          <cell r="G275">
            <v>453070.80000000005</v>
          </cell>
        </row>
        <row r="276">
          <cell r="B276" t="str">
            <v>FPUS2</v>
          </cell>
          <cell r="E276">
            <v>13374.32</v>
          </cell>
          <cell r="G276">
            <v>798714.39039999992</v>
          </cell>
        </row>
        <row r="277">
          <cell r="B277" t="str">
            <v>FPUS2</v>
          </cell>
          <cell r="E277">
            <v>12737.34</v>
          </cell>
          <cell r="G277">
            <v>760673.94479999994</v>
          </cell>
        </row>
        <row r="278">
          <cell r="B278" t="str">
            <v>FPUS2</v>
          </cell>
          <cell r="E278">
            <v>7840</v>
          </cell>
          <cell r="G278">
            <v>468204.79999999999</v>
          </cell>
        </row>
        <row r="279">
          <cell r="B279" t="str">
            <v>FPUS2</v>
          </cell>
          <cell r="E279">
            <v>36075</v>
          </cell>
          <cell r="G279">
            <v>2154399</v>
          </cell>
        </row>
        <row r="280">
          <cell r="B280" t="str">
            <v>FPUS2</v>
          </cell>
          <cell r="E280">
            <v>58800</v>
          </cell>
          <cell r="G280">
            <v>3514476</v>
          </cell>
        </row>
        <row r="281">
          <cell r="B281" t="str">
            <v>FPUS2</v>
          </cell>
          <cell r="E281">
            <v>58800</v>
          </cell>
          <cell r="G281">
            <v>3514476</v>
          </cell>
        </row>
        <row r="282">
          <cell r="B282" t="str">
            <v>FPUS2</v>
          </cell>
          <cell r="E282">
            <v>58800</v>
          </cell>
          <cell r="G282">
            <v>3514476</v>
          </cell>
        </row>
        <row r="283">
          <cell r="B283" t="str">
            <v>FPUS2</v>
          </cell>
          <cell r="E283">
            <v>58800</v>
          </cell>
          <cell r="G283">
            <v>3514476</v>
          </cell>
        </row>
        <row r="284">
          <cell r="B284" t="str">
            <v>FPUS2</v>
          </cell>
          <cell r="E284">
            <v>43608</v>
          </cell>
          <cell r="G284">
            <v>2612991.36</v>
          </cell>
        </row>
        <row r="285">
          <cell r="B285" t="str">
            <v>FPUS2</v>
          </cell>
          <cell r="E285">
            <v>58800</v>
          </cell>
          <cell r="G285">
            <v>3515064</v>
          </cell>
        </row>
        <row r="286">
          <cell r="B286" t="str">
            <v>FPUS2</v>
          </cell>
          <cell r="E286">
            <v>58800</v>
          </cell>
          <cell r="G286">
            <v>3515064</v>
          </cell>
        </row>
        <row r="287">
          <cell r="B287" t="str">
            <v>FPUS2</v>
          </cell>
          <cell r="E287">
            <v>58800</v>
          </cell>
          <cell r="G287">
            <v>3515064</v>
          </cell>
        </row>
        <row r="288">
          <cell r="B288" t="str">
            <v>FPUS2</v>
          </cell>
          <cell r="E288">
            <v>58800</v>
          </cell>
          <cell r="G288">
            <v>3515064</v>
          </cell>
        </row>
        <row r="289">
          <cell r="B289" t="str">
            <v>FPUS2</v>
          </cell>
          <cell r="E289">
            <v>18904.32</v>
          </cell>
          <cell r="G289">
            <v>1126697.4720000001</v>
          </cell>
        </row>
        <row r="290">
          <cell r="B290" t="str">
            <v>FPUS2</v>
          </cell>
          <cell r="E290">
            <v>30954</v>
          </cell>
          <cell r="G290">
            <v>1850120.58</v>
          </cell>
        </row>
        <row r="291">
          <cell r="B291" t="str">
            <v>FPUS2</v>
          </cell>
          <cell r="E291">
            <v>51000</v>
          </cell>
          <cell r="G291">
            <v>3047250</v>
          </cell>
        </row>
        <row r="292">
          <cell r="B292" t="str">
            <v>FPUS2</v>
          </cell>
          <cell r="E292">
            <v>37620</v>
          </cell>
          <cell r="G292">
            <v>2257200</v>
          </cell>
        </row>
        <row r="293">
          <cell r="B293" t="str">
            <v>FPUS2</v>
          </cell>
          <cell r="E293">
            <v>48135.28</v>
          </cell>
          <cell r="G293">
            <v>2876564.3328</v>
          </cell>
        </row>
        <row r="294">
          <cell r="B294" t="str">
            <v>FPUS2</v>
          </cell>
          <cell r="E294">
            <v>39600</v>
          </cell>
          <cell r="G294">
            <v>2354220</v>
          </cell>
        </row>
        <row r="295">
          <cell r="B295" t="str">
            <v>FPUS2</v>
          </cell>
          <cell r="E295">
            <v>151528.79999999999</v>
          </cell>
          <cell r="G295">
            <v>9061558.6159199998</v>
          </cell>
        </row>
        <row r="296">
          <cell r="B296" t="str">
            <v>FPUS2</v>
          </cell>
          <cell r="E296">
            <v>51000</v>
          </cell>
          <cell r="G296">
            <v>3043680</v>
          </cell>
        </row>
        <row r="297">
          <cell r="B297" t="str">
            <v>FPUS2</v>
          </cell>
          <cell r="E297">
            <v>25500</v>
          </cell>
          <cell r="G297">
            <v>1521840</v>
          </cell>
        </row>
        <row r="298">
          <cell r="B298" t="str">
            <v>FPUS2</v>
          </cell>
          <cell r="E298">
            <v>37620</v>
          </cell>
          <cell r="G298">
            <v>2254942.7999999998</v>
          </cell>
        </row>
        <row r="299">
          <cell r="B299" t="str">
            <v>FPUS2</v>
          </cell>
          <cell r="E299">
            <v>58800</v>
          </cell>
          <cell r="G299">
            <v>3509184</v>
          </cell>
        </row>
        <row r="300">
          <cell r="B300" t="str">
            <v>FPUS2</v>
          </cell>
          <cell r="E300">
            <v>12014</v>
          </cell>
          <cell r="G300">
            <v>717836.5</v>
          </cell>
        </row>
        <row r="301">
          <cell r="B301" t="str">
            <v>FPUS2</v>
          </cell>
          <cell r="E301">
            <v>63578.65</v>
          </cell>
          <cell r="G301">
            <v>3798824.3374999999</v>
          </cell>
        </row>
        <row r="302">
          <cell r="B302" t="str">
            <v>FPUS2</v>
          </cell>
          <cell r="E302">
            <v>35801.4</v>
          </cell>
          <cell r="G302">
            <v>2139133.65</v>
          </cell>
        </row>
        <row r="303">
          <cell r="B303" t="str">
            <v>FPUS2</v>
          </cell>
          <cell r="E303">
            <v>64542.94</v>
          </cell>
          <cell r="G303">
            <v>3856440.665</v>
          </cell>
        </row>
        <row r="304">
          <cell r="B304" t="str">
            <v>FPUS2</v>
          </cell>
          <cell r="E304">
            <v>14580.12</v>
          </cell>
          <cell r="G304">
            <v>871162.17</v>
          </cell>
        </row>
        <row r="305">
          <cell r="B305" t="str">
            <v>FPUS2</v>
          </cell>
          <cell r="E305">
            <v>18576</v>
          </cell>
          <cell r="G305">
            <v>1121990.3999999999</v>
          </cell>
        </row>
        <row r="306">
          <cell r="B306" t="str">
            <v>FPUS2</v>
          </cell>
          <cell r="E306">
            <v>23104</v>
          </cell>
          <cell r="G306">
            <v>1377460.48</v>
          </cell>
        </row>
        <row r="307">
          <cell r="B307" t="str">
            <v>FPUS2</v>
          </cell>
          <cell r="E307">
            <v>27299.45</v>
          </cell>
          <cell r="G307">
            <v>1627593.209</v>
          </cell>
        </row>
        <row r="308">
          <cell r="B308" t="str">
            <v>FPUS2</v>
          </cell>
          <cell r="E308">
            <v>23534.78</v>
          </cell>
          <cell r="G308">
            <v>1404555.6703999999</v>
          </cell>
        </row>
        <row r="309">
          <cell r="B309" t="str">
            <v>FPUS2</v>
          </cell>
          <cell r="E309">
            <v>81900</v>
          </cell>
          <cell r="G309">
            <v>4782960</v>
          </cell>
        </row>
        <row r="310">
          <cell r="B310" t="str">
            <v>FPUS2</v>
          </cell>
          <cell r="E310">
            <v>18109.849999999999</v>
          </cell>
          <cell r="G310">
            <v>1092567.2504999998</v>
          </cell>
        </row>
        <row r="311">
          <cell r="B311" t="str">
            <v>FPUS2</v>
          </cell>
          <cell r="E311">
            <v>63539.15</v>
          </cell>
          <cell r="G311">
            <v>3833316.9194999998</v>
          </cell>
        </row>
        <row r="312">
          <cell r="B312" t="str">
            <v>FPUS2</v>
          </cell>
          <cell r="E312">
            <v>58800</v>
          </cell>
          <cell r="G312">
            <v>3511536</v>
          </cell>
        </row>
        <row r="313">
          <cell r="B313" t="str">
            <v>FPUS2</v>
          </cell>
          <cell r="E313">
            <v>58800</v>
          </cell>
          <cell r="G313">
            <v>3506832</v>
          </cell>
        </row>
        <row r="314">
          <cell r="B314" t="str">
            <v>FPUS2</v>
          </cell>
          <cell r="E314">
            <v>19946.03</v>
          </cell>
          <cell r="G314">
            <v>1196362.8794</v>
          </cell>
        </row>
        <row r="315">
          <cell r="B315" t="str">
            <v>FPUS2</v>
          </cell>
          <cell r="E315">
            <v>22535.4</v>
          </cell>
          <cell r="G315">
            <v>1354152.1860000002</v>
          </cell>
        </row>
        <row r="316">
          <cell r="B316" t="str">
            <v>FPUS2</v>
          </cell>
          <cell r="E316">
            <v>39600</v>
          </cell>
          <cell r="G316">
            <v>2346300</v>
          </cell>
        </row>
        <row r="317">
          <cell r="B317" t="str">
            <v>FPUS2</v>
          </cell>
          <cell r="E317">
            <v>81900</v>
          </cell>
          <cell r="G317">
            <v>4795245</v>
          </cell>
        </row>
        <row r="318">
          <cell r="B318" t="str">
            <v>FPUS2</v>
          </cell>
          <cell r="E318">
            <v>31850</v>
          </cell>
          <cell r="G318">
            <v>1913229.5</v>
          </cell>
        </row>
        <row r="319">
          <cell r="B319" t="str">
            <v>FPUS2</v>
          </cell>
          <cell r="E319">
            <v>59400</v>
          </cell>
          <cell r="G319">
            <v>3568158</v>
          </cell>
        </row>
        <row r="320">
          <cell r="B320" t="str">
            <v>FPUS2</v>
          </cell>
          <cell r="E320">
            <v>51000</v>
          </cell>
          <cell r="G320">
            <v>3041130</v>
          </cell>
        </row>
        <row r="321">
          <cell r="B321" t="str">
            <v>FPUS2</v>
          </cell>
          <cell r="E321">
            <v>16160.8</v>
          </cell>
          <cell r="G321">
            <v>964799.76</v>
          </cell>
        </row>
        <row r="322">
          <cell r="B322" t="str">
            <v>FPUS2</v>
          </cell>
          <cell r="E322">
            <v>38026.800000000003</v>
          </cell>
          <cell r="G322">
            <v>2293016.04</v>
          </cell>
        </row>
        <row r="323">
          <cell r="B323" t="str">
            <v>FPUS2</v>
          </cell>
          <cell r="E323">
            <v>69039</v>
          </cell>
          <cell r="G323">
            <v>4138888.0500000003</v>
          </cell>
        </row>
        <row r="324">
          <cell r="B324" t="str">
            <v>FPUS2</v>
          </cell>
          <cell r="E324">
            <v>35500</v>
          </cell>
          <cell r="G324">
            <v>2115445</v>
          </cell>
        </row>
        <row r="325">
          <cell r="B325" t="str">
            <v>FPUS2</v>
          </cell>
          <cell r="E325">
            <v>83373.5</v>
          </cell>
          <cell r="G325">
            <v>5074111.21</v>
          </cell>
        </row>
        <row r="326">
          <cell r="B326" t="str">
            <v>FPUS2</v>
          </cell>
          <cell r="E326">
            <v>53822</v>
          </cell>
          <cell r="G326">
            <v>3221246.7</v>
          </cell>
        </row>
        <row r="327">
          <cell r="B327" t="str">
            <v>FPUS2</v>
          </cell>
          <cell r="E327">
            <v>39600</v>
          </cell>
          <cell r="G327">
            <v>2349468</v>
          </cell>
        </row>
        <row r="328">
          <cell r="B328" t="str">
            <v>FPUS2</v>
          </cell>
          <cell r="E328">
            <v>40573.35</v>
          </cell>
          <cell r="G328">
            <v>2384901.5129999998</v>
          </cell>
        </row>
        <row r="329">
          <cell r="B329" t="str">
            <v>FPUS2</v>
          </cell>
          <cell r="E329">
            <v>81900</v>
          </cell>
          <cell r="G329">
            <v>4782960</v>
          </cell>
        </row>
        <row r="330">
          <cell r="B330" t="str">
            <v>FPUS2</v>
          </cell>
          <cell r="E330">
            <v>41626.5</v>
          </cell>
          <cell r="G330">
            <v>2533805.0549999997</v>
          </cell>
        </row>
        <row r="331">
          <cell r="B331" t="str">
            <v>FPUS2</v>
          </cell>
          <cell r="E331">
            <v>3936</v>
          </cell>
          <cell r="G331">
            <v>234467.52</v>
          </cell>
        </row>
        <row r="332">
          <cell r="B332" t="str">
            <v>FPUS1</v>
          </cell>
          <cell r="E332">
            <v>8552.7199999999993</v>
          </cell>
          <cell r="G332">
            <v>516732.25005599996</v>
          </cell>
        </row>
        <row r="333">
          <cell r="B333" t="str">
            <v>FPUS1</v>
          </cell>
          <cell r="E333">
            <v>117879.3</v>
          </cell>
          <cell r="G333">
            <v>7125803.6850000005</v>
          </cell>
        </row>
        <row r="334">
          <cell r="B334" t="str">
            <v>FPUS2</v>
          </cell>
          <cell r="E334">
            <v>15960</v>
          </cell>
          <cell r="G334">
            <v>951216</v>
          </cell>
        </row>
        <row r="335">
          <cell r="B335" t="str">
            <v>FPUS2</v>
          </cell>
          <cell r="E335">
            <v>17160</v>
          </cell>
          <cell r="G335">
            <v>1022736</v>
          </cell>
        </row>
        <row r="336">
          <cell r="B336" t="str">
            <v>FPUS1</v>
          </cell>
          <cell r="E336">
            <v>13302.5</v>
          </cell>
          <cell r="G336">
            <v>803204.95000000007</v>
          </cell>
        </row>
        <row r="337">
          <cell r="B337" t="str">
            <v>FPUS2</v>
          </cell>
          <cell r="E337">
            <v>34138</v>
          </cell>
          <cell r="G337">
            <v>2030186.8599999999</v>
          </cell>
        </row>
        <row r="338">
          <cell r="B338" t="str">
            <v>FPUS1</v>
          </cell>
          <cell r="E338">
            <v>35734.300000000003</v>
          </cell>
          <cell r="G338">
            <v>2156922.3480000002</v>
          </cell>
        </row>
        <row r="339">
          <cell r="B339" t="str">
            <v>FPUS2</v>
          </cell>
          <cell r="E339">
            <v>37882.949999999997</v>
          </cell>
          <cell r="G339">
            <v>2248731.912</v>
          </cell>
        </row>
        <row r="340">
          <cell r="B340" t="str">
            <v>FPUS1</v>
          </cell>
          <cell r="E340">
            <v>34686.92</v>
          </cell>
          <cell r="G340">
            <v>2091621.2759999998</v>
          </cell>
        </row>
        <row r="341">
          <cell r="B341" t="str">
            <v>FPUS2</v>
          </cell>
          <cell r="E341">
            <v>20893.599999999999</v>
          </cell>
          <cell r="G341">
            <v>1258212.5919999999</v>
          </cell>
        </row>
        <row r="342">
          <cell r="B342" t="str">
            <v>FPUS2</v>
          </cell>
          <cell r="E342">
            <v>10323.799999999999</v>
          </cell>
          <cell r="G342">
            <v>620976.56999999995</v>
          </cell>
        </row>
        <row r="343">
          <cell r="B343" t="str">
            <v>FPUS2</v>
          </cell>
          <cell r="E343">
            <v>7055.5</v>
          </cell>
          <cell r="G343">
            <v>424388.32500000001</v>
          </cell>
        </row>
        <row r="344">
          <cell r="B344" t="str">
            <v>FPUS1</v>
          </cell>
          <cell r="E344">
            <v>46430.92</v>
          </cell>
          <cell r="G344">
            <v>2795141.3840000001</v>
          </cell>
        </row>
        <row r="345">
          <cell r="B345" t="str">
            <v>FPUS2</v>
          </cell>
          <cell r="E345">
            <v>100000</v>
          </cell>
          <cell r="G345">
            <v>6189000</v>
          </cell>
        </row>
        <row r="346">
          <cell r="B346" t="str">
            <v>FSUS2</v>
          </cell>
          <cell r="E346">
            <v>940600</v>
          </cell>
          <cell r="G346">
            <v>57828088</v>
          </cell>
        </row>
        <row r="347">
          <cell r="B347" t="str">
            <v>FPEU2</v>
          </cell>
          <cell r="E347">
            <v>36475.72</v>
          </cell>
          <cell r="G347">
            <v>2961828.4640000002</v>
          </cell>
        </row>
        <row r="348">
          <cell r="B348" t="str">
            <v>FPEU2</v>
          </cell>
          <cell r="E348">
            <v>54585</v>
          </cell>
          <cell r="G348">
            <v>4448677.5</v>
          </cell>
        </row>
        <row r="349">
          <cell r="B349" t="str">
            <v>FPEU2</v>
          </cell>
          <cell r="E349">
            <v>39372.480000000003</v>
          </cell>
          <cell r="G349">
            <v>3127871.8658880005</v>
          </cell>
        </row>
        <row r="350">
          <cell r="B350" t="str">
            <v>FPEU2</v>
          </cell>
          <cell r="E350">
            <v>10296</v>
          </cell>
          <cell r="G350">
            <v>829445.76</v>
          </cell>
        </row>
        <row r="351">
          <cell r="B351" t="str">
            <v>FPEU2</v>
          </cell>
          <cell r="E351">
            <v>8640</v>
          </cell>
          <cell r="G351">
            <v>696038.40000000002</v>
          </cell>
        </row>
        <row r="352">
          <cell r="B352" t="str">
            <v>FPEU2</v>
          </cell>
          <cell r="E352">
            <v>7832</v>
          </cell>
          <cell r="G352">
            <v>630945.92000000004</v>
          </cell>
        </row>
        <row r="353">
          <cell r="B353" t="str">
            <v>FPEU2</v>
          </cell>
          <cell r="E353">
            <v>7482.5</v>
          </cell>
          <cell r="G353">
            <v>602790.20000000007</v>
          </cell>
        </row>
        <row r="354">
          <cell r="B354" t="str">
            <v>FPEU2</v>
          </cell>
          <cell r="E354">
            <v>35568</v>
          </cell>
          <cell r="G354">
            <v>2876384.16</v>
          </cell>
        </row>
        <row r="355">
          <cell r="B355" t="str">
            <v>FPEU2</v>
          </cell>
          <cell r="E355">
            <v>228800</v>
          </cell>
          <cell r="G355">
            <v>19042543.52</v>
          </cell>
        </row>
        <row r="356">
          <cell r="B356" t="str">
            <v>FPEU2</v>
          </cell>
          <cell r="E356">
            <v>34200</v>
          </cell>
          <cell r="G356">
            <v>2729160</v>
          </cell>
        </row>
        <row r="357">
          <cell r="B357" t="str">
            <v>FPEU2</v>
          </cell>
          <cell r="E357">
            <v>6912</v>
          </cell>
          <cell r="G357">
            <v>553858.55999999994</v>
          </cell>
        </row>
        <row r="358">
          <cell r="B358" t="str">
            <v>FPEU2</v>
          </cell>
          <cell r="E358">
            <v>27972</v>
          </cell>
          <cell r="G358">
            <v>2241396.36</v>
          </cell>
        </row>
        <row r="359">
          <cell r="B359" t="str">
            <v>FPEU2</v>
          </cell>
          <cell r="E359">
            <v>81375</v>
          </cell>
          <cell r="G359">
            <v>6531971.25</v>
          </cell>
        </row>
        <row r="360">
          <cell r="B360" t="str">
            <v>FPEU2</v>
          </cell>
          <cell r="E360">
            <v>11500</v>
          </cell>
          <cell r="G360">
            <v>921149.99999999988</v>
          </cell>
        </row>
        <row r="361">
          <cell r="B361" t="str">
            <v>FPEU2</v>
          </cell>
          <cell r="E361">
            <v>13500</v>
          </cell>
          <cell r="G361">
            <v>1092825</v>
          </cell>
        </row>
        <row r="362">
          <cell r="B362" t="str">
            <v>FPEU2</v>
          </cell>
          <cell r="E362">
            <v>17000</v>
          </cell>
          <cell r="G362">
            <v>1356600</v>
          </cell>
        </row>
        <row r="363">
          <cell r="B363" t="str">
            <v>FSJY2</v>
          </cell>
          <cell r="E363">
            <v>7718</v>
          </cell>
          <cell r="G363">
            <v>4053.5707799999996</v>
          </cell>
        </row>
        <row r="364">
          <cell r="B364" t="str">
            <v>FSJY2</v>
          </cell>
          <cell r="E364">
            <v>6363738</v>
          </cell>
          <cell r="G364">
            <v>3281410.5897960002</v>
          </cell>
        </row>
        <row r="365">
          <cell r="B365" t="str">
            <v>FSJY2</v>
          </cell>
          <cell r="E365">
            <v>18652830</v>
          </cell>
          <cell r="G365">
            <v>9580709.0313900001</v>
          </cell>
        </row>
        <row r="366">
          <cell r="B366" t="str">
            <v>FSJY2</v>
          </cell>
          <cell r="E366">
            <v>12733740</v>
          </cell>
          <cell r="G366">
            <v>6543232.2990000006</v>
          </cell>
        </row>
        <row r="367">
          <cell r="B367" t="str">
            <v>FSJY2</v>
          </cell>
          <cell r="E367">
            <v>11032680</v>
          </cell>
          <cell r="G367">
            <v>5669142.6180000007</v>
          </cell>
        </row>
        <row r="368">
          <cell r="B368" t="str">
            <v>FSJY2</v>
          </cell>
          <cell r="E368">
            <v>11032680</v>
          </cell>
          <cell r="G368">
            <v>5657161.1275199996</v>
          </cell>
        </row>
        <row r="369">
          <cell r="B369" t="str">
            <v>FSJY2</v>
          </cell>
          <cell r="E369">
            <v>12435220</v>
          </cell>
          <cell r="G369">
            <v>6376333.1480799997</v>
          </cell>
        </row>
        <row r="370">
          <cell r="B370" t="str">
            <v>FSJY2</v>
          </cell>
          <cell r="E370">
            <v>11032680</v>
          </cell>
          <cell r="G370">
            <v>5635327.4538000003</v>
          </cell>
        </row>
        <row r="371">
          <cell r="B371" t="str">
            <v>FSJY2</v>
          </cell>
          <cell r="E371">
            <v>6217610</v>
          </cell>
          <cell r="G371">
            <v>3179343.7854500003</v>
          </cell>
        </row>
        <row r="372">
          <cell r="B372" t="str">
            <v>FSJY2</v>
          </cell>
          <cell r="E372">
            <v>25228338</v>
          </cell>
          <cell r="G372">
            <v>12917665.90614</v>
          </cell>
        </row>
        <row r="373">
          <cell r="B373" t="str">
            <v>FSJY2</v>
          </cell>
          <cell r="E373">
            <v>21160380</v>
          </cell>
          <cell r="G373">
            <v>10825608.087239999</v>
          </cell>
        </row>
        <row r="374">
          <cell r="B374" t="str">
            <v>FSJY2</v>
          </cell>
          <cell r="E374">
            <v>11032680</v>
          </cell>
          <cell r="G374">
            <v>5619528.6560399998</v>
          </cell>
        </row>
        <row r="375">
          <cell r="B375" t="str">
            <v>FSJY2</v>
          </cell>
          <cell r="E375">
            <v>25228338</v>
          </cell>
          <cell r="G375">
            <v>12830829.966744</v>
          </cell>
        </row>
        <row r="376">
          <cell r="B376" t="str">
            <v>FSJY2</v>
          </cell>
          <cell r="E376">
            <v>25228338</v>
          </cell>
          <cell r="G376">
            <v>12763192.792566</v>
          </cell>
        </row>
        <row r="377">
          <cell r="B377" t="str">
            <v>FSJY2</v>
          </cell>
          <cell r="E377">
            <v>100000000</v>
          </cell>
          <cell r="G377">
            <v>51859999.999999993</v>
          </cell>
        </row>
        <row r="378">
          <cell r="B378" t="str">
            <v>FSJY2</v>
          </cell>
          <cell r="E378">
            <v>17502000</v>
          </cell>
          <cell r="G378">
            <v>9048884.040000001</v>
          </cell>
        </row>
        <row r="379">
          <cell r="B379" t="str">
            <v>FSJY2</v>
          </cell>
          <cell r="E379">
            <v>10580190</v>
          </cell>
          <cell r="G379">
            <v>5406699.2739899997</v>
          </cell>
        </row>
        <row r="380">
          <cell r="B380" t="str">
            <v>FSJY2</v>
          </cell>
          <cell r="E380">
            <v>17563170</v>
          </cell>
          <cell r="G380">
            <v>8988426.4530900009</v>
          </cell>
        </row>
        <row r="381">
          <cell r="B381" t="str">
            <v>FSJY2</v>
          </cell>
          <cell r="E381">
            <v>17563170</v>
          </cell>
          <cell r="G381">
            <v>8995908.3635099996</v>
          </cell>
        </row>
        <row r="382">
          <cell r="B382" t="str">
            <v>FSJY2</v>
          </cell>
          <cell r="E382">
            <v>21160380</v>
          </cell>
          <cell r="G382">
            <v>10833902.956199998</v>
          </cell>
        </row>
        <row r="383">
          <cell r="B383" t="str">
            <v>FSJY2</v>
          </cell>
          <cell r="E383">
            <v>25228338</v>
          </cell>
          <cell r="G383">
            <v>12852652.479114002</v>
          </cell>
        </row>
        <row r="384">
          <cell r="B384" t="str">
            <v>FSJY2</v>
          </cell>
          <cell r="E384">
            <v>25228338</v>
          </cell>
          <cell r="G384">
            <v>12913755.51375</v>
          </cell>
        </row>
        <row r="385">
          <cell r="B385" t="str">
            <v>FSJY2</v>
          </cell>
          <cell r="E385">
            <v>845000</v>
          </cell>
          <cell r="G385">
            <v>444816.45</v>
          </cell>
        </row>
        <row r="386">
          <cell r="B386" t="str">
            <v>FSJY2</v>
          </cell>
          <cell r="E386">
            <v>845000</v>
          </cell>
          <cell r="G386">
            <v>445551.6</v>
          </cell>
        </row>
        <row r="387">
          <cell r="B387" t="str">
            <v>FSUK2</v>
          </cell>
          <cell r="E387">
            <v>8510</v>
          </cell>
          <cell r="G387">
            <v>1028008</v>
          </cell>
        </row>
        <row r="388">
          <cell r="B388" t="str">
            <v>FPUS2</v>
          </cell>
          <cell r="E388">
            <v>45751.06</v>
          </cell>
          <cell r="G388">
            <v>2755746.4725099998</v>
          </cell>
        </row>
        <row r="389">
          <cell r="B389" t="str">
            <v>FPUS2</v>
          </cell>
          <cell r="E389">
            <v>20</v>
          </cell>
          <cell r="G389">
            <v>1198.4000000000001</v>
          </cell>
        </row>
        <row r="390">
          <cell r="B390" t="str">
            <v>FPUS2</v>
          </cell>
          <cell r="E390">
            <v>43</v>
          </cell>
          <cell r="G390">
            <v>2589.46</v>
          </cell>
        </row>
        <row r="391">
          <cell r="B391" t="str">
            <v>FPUS2</v>
          </cell>
          <cell r="E391">
            <v>43</v>
          </cell>
          <cell r="G391">
            <v>2589.46</v>
          </cell>
        </row>
        <row r="392">
          <cell r="B392" t="str">
            <v>FPUS2</v>
          </cell>
          <cell r="E392">
            <v>43</v>
          </cell>
          <cell r="G392">
            <v>2589.46</v>
          </cell>
        </row>
        <row r="393">
          <cell r="B393" t="str">
            <v>FPUS2</v>
          </cell>
          <cell r="E393">
            <v>42519.75</v>
          </cell>
          <cell r="G393">
            <v>2541830.6550000003</v>
          </cell>
        </row>
        <row r="394">
          <cell r="B394" t="str">
            <v>FPUS2</v>
          </cell>
          <cell r="E394">
            <v>34398</v>
          </cell>
          <cell r="G394">
            <v>2056312.44</v>
          </cell>
        </row>
        <row r="395">
          <cell r="B395" t="str">
            <v>FPUS2</v>
          </cell>
          <cell r="E395">
            <v>40131</v>
          </cell>
          <cell r="G395">
            <v>2421905.85</v>
          </cell>
        </row>
        <row r="396">
          <cell r="B396" t="str">
            <v>FPUS2</v>
          </cell>
          <cell r="E396">
            <v>40131</v>
          </cell>
          <cell r="G396">
            <v>2421905.85</v>
          </cell>
        </row>
        <row r="397">
          <cell r="B397" t="str">
            <v>FPUS2</v>
          </cell>
          <cell r="E397">
            <v>40131</v>
          </cell>
          <cell r="G397">
            <v>2421905.85</v>
          </cell>
        </row>
        <row r="398">
          <cell r="B398" t="str">
            <v>FPUS2</v>
          </cell>
          <cell r="E398">
            <v>4607</v>
          </cell>
          <cell r="G398">
            <v>278032.45</v>
          </cell>
        </row>
        <row r="399">
          <cell r="B399" t="str">
            <v>FPUS2</v>
          </cell>
          <cell r="E399">
            <v>3793</v>
          </cell>
          <cell r="G399">
            <v>226707.61000000002</v>
          </cell>
        </row>
        <row r="400">
          <cell r="B400" t="str">
            <v>FPUS2</v>
          </cell>
          <cell r="E400">
            <v>64501.919999999998</v>
          </cell>
          <cell r="G400">
            <v>3847539.5279999999</v>
          </cell>
        </row>
        <row r="401">
          <cell r="B401" t="str">
            <v>FPUS2</v>
          </cell>
          <cell r="E401">
            <v>35108.6</v>
          </cell>
          <cell r="G401">
            <v>2094227.9899999998</v>
          </cell>
        </row>
        <row r="402">
          <cell r="B402" t="str">
            <v>FPUS2</v>
          </cell>
          <cell r="E402">
            <v>102876.48</v>
          </cell>
          <cell r="G402">
            <v>6136582.0319999997</v>
          </cell>
        </row>
        <row r="403">
          <cell r="B403" t="str">
            <v>FPUS2</v>
          </cell>
          <cell r="E403">
            <v>38424.300000000003</v>
          </cell>
          <cell r="G403">
            <v>2297004.6540000001</v>
          </cell>
        </row>
        <row r="404">
          <cell r="B404" t="str">
            <v>FPUS2</v>
          </cell>
          <cell r="E404">
            <v>40131</v>
          </cell>
          <cell r="G404">
            <v>2399432.4899999998</v>
          </cell>
        </row>
        <row r="405">
          <cell r="B405" t="str">
            <v>FPUS2</v>
          </cell>
          <cell r="E405">
            <v>40131</v>
          </cell>
          <cell r="G405">
            <v>2399432.4899999998</v>
          </cell>
        </row>
        <row r="406">
          <cell r="B406" t="str">
            <v>FPUS2</v>
          </cell>
          <cell r="E406">
            <v>30767.1</v>
          </cell>
          <cell r="G406">
            <v>1862640.2339999999</v>
          </cell>
        </row>
        <row r="407">
          <cell r="B407" t="str">
            <v>FPUS2</v>
          </cell>
          <cell r="E407">
            <v>40830</v>
          </cell>
          <cell r="G407">
            <v>2471848.2000000002</v>
          </cell>
        </row>
        <row r="408">
          <cell r="B408" t="str">
            <v>FPUS2</v>
          </cell>
          <cell r="E408">
            <v>69369.3</v>
          </cell>
          <cell r="G408">
            <v>4199617.4220000003</v>
          </cell>
        </row>
        <row r="409">
          <cell r="B409" t="str">
            <v>FPUS2</v>
          </cell>
          <cell r="E409">
            <v>34613.040000000001</v>
          </cell>
          <cell r="G409">
            <v>2095473.4416</v>
          </cell>
        </row>
        <row r="410">
          <cell r="B410" t="str">
            <v>FPUS2</v>
          </cell>
          <cell r="E410">
            <v>77395.5</v>
          </cell>
          <cell r="G410">
            <v>4685523.57</v>
          </cell>
        </row>
        <row r="411">
          <cell r="B411" t="str">
            <v>FPUS2</v>
          </cell>
          <cell r="E411">
            <v>38697.75</v>
          </cell>
          <cell r="G411">
            <v>2342761.7850000001</v>
          </cell>
        </row>
        <row r="412">
          <cell r="B412" t="str">
            <v>FPUS2</v>
          </cell>
          <cell r="E412">
            <v>35231.620000000003</v>
          </cell>
          <cell r="G412">
            <v>2132922.2748000002</v>
          </cell>
        </row>
        <row r="413">
          <cell r="B413" t="str">
            <v>FPUS2</v>
          </cell>
          <cell r="E413">
            <v>34398</v>
          </cell>
          <cell r="G413">
            <v>2082454.92</v>
          </cell>
        </row>
        <row r="414">
          <cell r="B414" t="str">
            <v>FPUS2</v>
          </cell>
          <cell r="E414">
            <v>34875</v>
          </cell>
          <cell r="G414">
            <v>2111332.5</v>
          </cell>
        </row>
        <row r="415">
          <cell r="B415" t="str">
            <v>FPUS2</v>
          </cell>
          <cell r="E415">
            <v>40131</v>
          </cell>
          <cell r="G415">
            <v>2399031.1800000002</v>
          </cell>
        </row>
        <row r="416">
          <cell r="B416" t="str">
            <v>FPUS2</v>
          </cell>
          <cell r="E416">
            <v>34875</v>
          </cell>
          <cell r="G416">
            <v>2112727.5</v>
          </cell>
        </row>
        <row r="417">
          <cell r="B417" t="str">
            <v>FPUS2</v>
          </cell>
          <cell r="E417">
            <v>34398</v>
          </cell>
          <cell r="G417">
            <v>2083830.8399999999</v>
          </cell>
        </row>
        <row r="418">
          <cell r="B418" t="str">
            <v>FPUS2</v>
          </cell>
          <cell r="E418">
            <v>60966.400000000001</v>
          </cell>
          <cell r="G418">
            <v>3628720.1280000005</v>
          </cell>
        </row>
        <row r="419">
          <cell r="B419" t="str">
            <v>FPUS2</v>
          </cell>
          <cell r="E419">
            <v>60966.400000000001</v>
          </cell>
          <cell r="G419">
            <v>3628720.1280000005</v>
          </cell>
        </row>
        <row r="420">
          <cell r="B420" t="str">
            <v>FPUS2</v>
          </cell>
          <cell r="E420">
            <v>35721</v>
          </cell>
          <cell r="G420">
            <v>2134329.75</v>
          </cell>
        </row>
        <row r="421">
          <cell r="B421" t="str">
            <v>FPUS2</v>
          </cell>
          <cell r="E421">
            <v>41086.5</v>
          </cell>
          <cell r="G421">
            <v>2454918.375</v>
          </cell>
        </row>
        <row r="422">
          <cell r="B422" t="str">
            <v>FPUS2</v>
          </cell>
          <cell r="E422">
            <v>34875.75</v>
          </cell>
          <cell r="G422">
            <v>2083826.0625</v>
          </cell>
        </row>
        <row r="423">
          <cell r="B423" t="str">
            <v>FPUS2</v>
          </cell>
          <cell r="E423">
            <v>39487.5</v>
          </cell>
          <cell r="G423">
            <v>2359378.125</v>
          </cell>
        </row>
        <row r="424">
          <cell r="B424" t="str">
            <v>FPUS2</v>
          </cell>
          <cell r="E424">
            <v>34548.19</v>
          </cell>
          <cell r="G424">
            <v>2091201.9407000002</v>
          </cell>
        </row>
        <row r="425">
          <cell r="B425" t="str">
            <v>FPUS2</v>
          </cell>
          <cell r="E425">
            <v>38028</v>
          </cell>
          <cell r="G425">
            <v>2272553.2799999998</v>
          </cell>
        </row>
        <row r="426">
          <cell r="B426" t="str">
            <v>FPUS2</v>
          </cell>
          <cell r="E426">
            <v>34589.1</v>
          </cell>
          <cell r="G426">
            <v>2098866.588</v>
          </cell>
        </row>
        <row r="427">
          <cell r="B427" t="str">
            <v>FPUS2</v>
          </cell>
          <cell r="E427">
            <v>30576</v>
          </cell>
          <cell r="G427">
            <v>1855351.68</v>
          </cell>
        </row>
        <row r="428">
          <cell r="B428" t="str">
            <v>FPUS2</v>
          </cell>
          <cell r="E428">
            <v>74100</v>
          </cell>
          <cell r="G428">
            <v>4496388</v>
          </cell>
        </row>
        <row r="429">
          <cell r="B429" t="str">
            <v>FPUS2</v>
          </cell>
          <cell r="E429">
            <v>73103.839999999997</v>
          </cell>
          <cell r="G429">
            <v>4435941.0111999996</v>
          </cell>
        </row>
        <row r="430">
          <cell r="B430" t="str">
            <v>FPUS2</v>
          </cell>
          <cell r="E430">
            <v>30862.65</v>
          </cell>
          <cell r="G430">
            <v>1872745.6020000002</v>
          </cell>
        </row>
        <row r="431">
          <cell r="B431" t="str">
            <v>FPUS2</v>
          </cell>
          <cell r="E431">
            <v>30862.65</v>
          </cell>
          <cell r="G431">
            <v>1872745.6020000002</v>
          </cell>
        </row>
        <row r="432">
          <cell r="B432" t="str">
            <v>FPUS2</v>
          </cell>
          <cell r="E432">
            <v>31200</v>
          </cell>
          <cell r="G432">
            <v>1893216</v>
          </cell>
        </row>
        <row r="433">
          <cell r="B433" t="str">
            <v>FPUS2</v>
          </cell>
          <cell r="E433">
            <v>35721</v>
          </cell>
          <cell r="G433">
            <v>2167550.2799999998</v>
          </cell>
        </row>
        <row r="434">
          <cell r="B434" t="str">
            <v>FPUS2</v>
          </cell>
          <cell r="E434">
            <v>77395.5</v>
          </cell>
          <cell r="G434">
            <v>4696358.9400000004</v>
          </cell>
        </row>
        <row r="435">
          <cell r="B435" t="str">
            <v>FPUS2</v>
          </cell>
          <cell r="E435">
            <v>34398</v>
          </cell>
          <cell r="G435">
            <v>2087270.64</v>
          </cell>
        </row>
        <row r="436">
          <cell r="B436" t="str">
            <v>FPUS2</v>
          </cell>
          <cell r="E436">
            <v>41564.25</v>
          </cell>
          <cell r="G436">
            <v>2522118.69</v>
          </cell>
        </row>
        <row r="437">
          <cell r="B437" t="str">
            <v>FPUS2</v>
          </cell>
          <cell r="E437">
            <v>35721</v>
          </cell>
          <cell r="G437">
            <v>2135401.38</v>
          </cell>
        </row>
        <row r="438">
          <cell r="B438" t="str">
            <v>FPUS2</v>
          </cell>
          <cell r="E438">
            <v>69796.350000000006</v>
          </cell>
          <cell r="G438">
            <v>4172425.8030000003</v>
          </cell>
        </row>
        <row r="439">
          <cell r="B439" t="str">
            <v>FPUS2</v>
          </cell>
          <cell r="E439">
            <v>28235</v>
          </cell>
          <cell r="G439">
            <v>1707652.7999999998</v>
          </cell>
        </row>
        <row r="440">
          <cell r="B440" t="str">
            <v>FPUS2</v>
          </cell>
          <cell r="E440">
            <v>28235</v>
          </cell>
          <cell r="G440">
            <v>1707370.45</v>
          </cell>
        </row>
        <row r="441">
          <cell r="B441" t="str">
            <v>FPUS2</v>
          </cell>
          <cell r="E441">
            <v>46312.5</v>
          </cell>
          <cell r="G441">
            <v>2801906.25</v>
          </cell>
        </row>
        <row r="442">
          <cell r="B442" t="str">
            <v>FPUS2</v>
          </cell>
          <cell r="E442">
            <v>28687.5</v>
          </cell>
          <cell r="G442">
            <v>1735593.75</v>
          </cell>
        </row>
        <row r="443">
          <cell r="B443" t="str">
            <v>FPUS2</v>
          </cell>
          <cell r="E443">
            <v>11092.5</v>
          </cell>
          <cell r="G443">
            <v>662776.875</v>
          </cell>
        </row>
        <row r="444">
          <cell r="B444" t="str">
            <v>FPUS2</v>
          </cell>
          <cell r="E444">
            <v>39780</v>
          </cell>
          <cell r="G444">
            <v>2376855</v>
          </cell>
        </row>
        <row r="445">
          <cell r="B445" t="str">
            <v>FPUS2</v>
          </cell>
          <cell r="E445">
            <v>39780</v>
          </cell>
          <cell r="G445">
            <v>2376855</v>
          </cell>
        </row>
        <row r="446">
          <cell r="B446" t="str">
            <v>FPUS2</v>
          </cell>
          <cell r="E446">
            <v>53952.82</v>
          </cell>
          <cell r="G446">
            <v>3281410.5123999999</v>
          </cell>
        </row>
        <row r="447">
          <cell r="B447" t="str">
            <v>FPUS2</v>
          </cell>
          <cell r="E447">
            <v>39780</v>
          </cell>
          <cell r="G447">
            <v>2376855</v>
          </cell>
        </row>
        <row r="448">
          <cell r="B448" t="str">
            <v>FPUS2</v>
          </cell>
          <cell r="E448">
            <v>39780</v>
          </cell>
          <cell r="G448">
            <v>2376855</v>
          </cell>
        </row>
        <row r="449">
          <cell r="B449" t="str">
            <v>FPUS2</v>
          </cell>
          <cell r="E449">
            <v>157941.14000000001</v>
          </cell>
          <cell r="G449">
            <v>9580709.5524000004</v>
          </cell>
        </row>
        <row r="450">
          <cell r="B450" t="str">
            <v>FPUS2</v>
          </cell>
          <cell r="E450">
            <v>107867.34</v>
          </cell>
          <cell r="G450">
            <v>6543232.8443999998</v>
          </cell>
        </row>
        <row r="451">
          <cell r="B451" t="str">
            <v>FPUS2</v>
          </cell>
          <cell r="E451">
            <v>93457.68</v>
          </cell>
          <cell r="G451">
            <v>5669142.8687999994</v>
          </cell>
        </row>
        <row r="452">
          <cell r="B452" t="str">
            <v>FPUS2</v>
          </cell>
          <cell r="E452">
            <v>38981</v>
          </cell>
          <cell r="G452">
            <v>2329504.56</v>
          </cell>
        </row>
        <row r="453">
          <cell r="B453" t="str">
            <v>FPUS2</v>
          </cell>
          <cell r="E453">
            <v>93260.160000000003</v>
          </cell>
          <cell r="G453">
            <v>5657161.3055999996</v>
          </cell>
        </row>
        <row r="454">
          <cell r="B454" t="str">
            <v>FPUS2</v>
          </cell>
          <cell r="E454">
            <v>77963</v>
          </cell>
          <cell r="G454">
            <v>4659068.88</v>
          </cell>
        </row>
        <row r="455">
          <cell r="B455" t="str">
            <v>FPUS2</v>
          </cell>
          <cell r="E455">
            <v>105115.95</v>
          </cell>
          <cell r="G455">
            <v>6376333.5269999998</v>
          </cell>
        </row>
        <row r="456">
          <cell r="B456" t="str">
            <v>FPUS2</v>
          </cell>
          <cell r="E456">
            <v>38220</v>
          </cell>
          <cell r="G456">
            <v>2312310</v>
          </cell>
        </row>
        <row r="457">
          <cell r="B457" t="str">
            <v>FPUS2</v>
          </cell>
          <cell r="E457">
            <v>92961.52</v>
          </cell>
          <cell r="G457">
            <v>5635327.3424000004</v>
          </cell>
        </row>
        <row r="458">
          <cell r="B458" t="str">
            <v>FPUS2</v>
          </cell>
          <cell r="E458">
            <v>52447.11</v>
          </cell>
          <cell r="G458">
            <v>3179343.8081999999</v>
          </cell>
        </row>
        <row r="459">
          <cell r="B459" t="str">
            <v>FPUS2</v>
          </cell>
          <cell r="E459">
            <v>212987.06</v>
          </cell>
          <cell r="G459">
            <v>12917665.188999999</v>
          </cell>
        </row>
        <row r="460">
          <cell r="B460" t="str">
            <v>FPUS2</v>
          </cell>
          <cell r="E460">
            <v>178493.13</v>
          </cell>
          <cell r="G460">
            <v>10825608.3345</v>
          </cell>
        </row>
        <row r="461">
          <cell r="B461" t="str">
            <v>FPUS2</v>
          </cell>
          <cell r="E461">
            <v>92548.23</v>
          </cell>
          <cell r="G461">
            <v>5619528.5255999994</v>
          </cell>
        </row>
        <row r="462">
          <cell r="B462" t="str">
            <v>FPUS2</v>
          </cell>
          <cell r="E462">
            <v>35721</v>
          </cell>
          <cell r="G462">
            <v>2132543.7000000002</v>
          </cell>
        </row>
        <row r="463">
          <cell r="B463" t="str">
            <v>FPUS2</v>
          </cell>
          <cell r="E463">
            <v>35721</v>
          </cell>
          <cell r="G463">
            <v>2132543.7000000002</v>
          </cell>
        </row>
        <row r="464">
          <cell r="B464" t="str">
            <v>FPUS2</v>
          </cell>
          <cell r="E464">
            <v>35721</v>
          </cell>
          <cell r="G464">
            <v>2132543.7000000002</v>
          </cell>
        </row>
        <row r="465">
          <cell r="B465" t="str">
            <v>FPUS2</v>
          </cell>
          <cell r="E465">
            <v>42046.26</v>
          </cell>
          <cell r="G465">
            <v>2510161.7220000001</v>
          </cell>
        </row>
        <row r="466">
          <cell r="B466" t="str">
            <v>FPUS2</v>
          </cell>
          <cell r="E466">
            <v>208326.5</v>
          </cell>
          <cell r="G466">
            <v>12830829.135000002</v>
          </cell>
        </row>
        <row r="467">
          <cell r="B467" t="str">
            <v>FPUS2</v>
          </cell>
          <cell r="E467">
            <v>35721</v>
          </cell>
          <cell r="G467">
            <v>2132543.7000000002</v>
          </cell>
        </row>
        <row r="468">
          <cell r="B468" t="str">
            <v>FPUS2</v>
          </cell>
          <cell r="E468">
            <v>206993.07</v>
          </cell>
          <cell r="G468">
            <v>12763192.6962</v>
          </cell>
        </row>
        <row r="469">
          <cell r="B469" t="str">
            <v>FPUS2</v>
          </cell>
          <cell r="E469">
            <v>38697.75</v>
          </cell>
          <cell r="G469">
            <v>2310255.6750000003</v>
          </cell>
        </row>
        <row r="470">
          <cell r="B470" t="str">
            <v>FPUS2</v>
          </cell>
          <cell r="E470">
            <v>33442.5</v>
          </cell>
          <cell r="G470">
            <v>1996517.25</v>
          </cell>
        </row>
        <row r="471">
          <cell r="B471" t="str">
            <v>FPUS2</v>
          </cell>
          <cell r="E471">
            <v>34207</v>
          </cell>
          <cell r="G471">
            <v>2042157.9000000001</v>
          </cell>
        </row>
        <row r="472">
          <cell r="B472" t="str">
            <v>FPUS2</v>
          </cell>
          <cell r="E472">
            <v>34400</v>
          </cell>
          <cell r="G472">
            <v>2053680</v>
          </cell>
        </row>
        <row r="473">
          <cell r="B473" t="str">
            <v>FPUS2</v>
          </cell>
          <cell r="E473">
            <v>38417</v>
          </cell>
          <cell r="G473">
            <v>2293494.9</v>
          </cell>
        </row>
        <row r="474">
          <cell r="B474" t="str">
            <v>FPUS2</v>
          </cell>
          <cell r="E474">
            <v>35231.629999999997</v>
          </cell>
          <cell r="G474">
            <v>2103328.3109999998</v>
          </cell>
        </row>
        <row r="475">
          <cell r="B475" t="str">
            <v>FPUS2</v>
          </cell>
          <cell r="E475">
            <v>22617.42</v>
          </cell>
          <cell r="G475">
            <v>1350938.4965999997</v>
          </cell>
        </row>
        <row r="476">
          <cell r="B476" t="str">
            <v>FPUS2</v>
          </cell>
          <cell r="E476">
            <v>73075</v>
          </cell>
          <cell r="G476">
            <v>4364769.75</v>
          </cell>
        </row>
        <row r="477">
          <cell r="B477" t="str">
            <v>FPUS2</v>
          </cell>
          <cell r="E477">
            <v>39375</v>
          </cell>
          <cell r="G477">
            <v>2351868.75</v>
          </cell>
        </row>
        <row r="478">
          <cell r="B478" t="str">
            <v>FPUS2</v>
          </cell>
          <cell r="E478">
            <v>33503</v>
          </cell>
          <cell r="G478">
            <v>2001134.19</v>
          </cell>
        </row>
        <row r="479">
          <cell r="B479" t="str">
            <v>FPUS2</v>
          </cell>
          <cell r="E479">
            <v>34154.25</v>
          </cell>
          <cell r="G479">
            <v>2040033.3524999998</v>
          </cell>
        </row>
        <row r="480">
          <cell r="B480" t="str">
            <v>FPUS2</v>
          </cell>
          <cell r="E480">
            <v>48125</v>
          </cell>
          <cell r="G480">
            <v>2868731.25</v>
          </cell>
        </row>
        <row r="481">
          <cell r="B481" t="str">
            <v>FPUS2</v>
          </cell>
          <cell r="E481">
            <v>55247.9</v>
          </cell>
          <cell r="G481">
            <v>3293327.3190000001</v>
          </cell>
        </row>
        <row r="482">
          <cell r="B482" t="str">
            <v>FPUS2</v>
          </cell>
          <cell r="E482">
            <v>28235.02</v>
          </cell>
          <cell r="G482">
            <v>1705395.2080000001</v>
          </cell>
        </row>
        <row r="483">
          <cell r="B483" t="str">
            <v>FPUS2</v>
          </cell>
          <cell r="E483">
            <v>34612.5</v>
          </cell>
          <cell r="G483">
            <v>2093017.875</v>
          </cell>
        </row>
        <row r="484">
          <cell r="B484" t="str">
            <v>FPUS2</v>
          </cell>
          <cell r="E484">
            <v>28235</v>
          </cell>
          <cell r="G484">
            <v>1706241.05</v>
          </cell>
        </row>
        <row r="485">
          <cell r="B485" t="str">
            <v>FPUS2</v>
          </cell>
          <cell r="E485">
            <v>46369.26</v>
          </cell>
          <cell r="G485">
            <v>2764071.5885999999</v>
          </cell>
        </row>
        <row r="486">
          <cell r="B486" t="str">
            <v>FPUS2</v>
          </cell>
          <cell r="E486">
            <v>39375</v>
          </cell>
          <cell r="G486">
            <v>2350687.5</v>
          </cell>
        </row>
        <row r="487">
          <cell r="B487" t="str">
            <v>FPUS2</v>
          </cell>
          <cell r="E487">
            <v>39165</v>
          </cell>
          <cell r="G487">
            <v>2338150.5</v>
          </cell>
        </row>
        <row r="488">
          <cell r="B488" t="str">
            <v>FPUS2</v>
          </cell>
          <cell r="E488">
            <v>33812.25</v>
          </cell>
          <cell r="G488">
            <v>2018591.3250000002</v>
          </cell>
        </row>
        <row r="489">
          <cell r="B489" t="str">
            <v>FPUS2</v>
          </cell>
          <cell r="E489">
            <v>42130.37</v>
          </cell>
          <cell r="G489">
            <v>2561105.1923000002</v>
          </cell>
        </row>
        <row r="490">
          <cell r="B490" t="str">
            <v>FPUS2</v>
          </cell>
          <cell r="E490">
            <v>38019.15</v>
          </cell>
          <cell r="G490">
            <v>2302819.9155000001</v>
          </cell>
        </row>
        <row r="491">
          <cell r="B491" t="str">
            <v>FPUS2</v>
          </cell>
          <cell r="E491">
            <v>15975</v>
          </cell>
          <cell r="G491">
            <v>957541.5</v>
          </cell>
        </row>
        <row r="492">
          <cell r="B492" t="str">
            <v>FPUS2</v>
          </cell>
          <cell r="E492">
            <v>39600</v>
          </cell>
          <cell r="G492">
            <v>2373624</v>
          </cell>
        </row>
        <row r="493">
          <cell r="B493" t="str">
            <v>FPUS2</v>
          </cell>
          <cell r="E493">
            <v>38773</v>
          </cell>
          <cell r="G493">
            <v>2315135.83</v>
          </cell>
        </row>
        <row r="494">
          <cell r="B494" t="str">
            <v>FPUS2</v>
          </cell>
          <cell r="E494">
            <v>38934.160000000003</v>
          </cell>
          <cell r="G494">
            <v>2324758.6936000003</v>
          </cell>
        </row>
        <row r="495">
          <cell r="B495" t="str">
            <v>FPUS2</v>
          </cell>
          <cell r="E495">
            <v>28235</v>
          </cell>
          <cell r="G495">
            <v>1706805.75</v>
          </cell>
        </row>
        <row r="496">
          <cell r="B496" t="str">
            <v>FPUS2</v>
          </cell>
          <cell r="E496">
            <v>34398</v>
          </cell>
          <cell r="G496">
            <v>2053560.6</v>
          </cell>
        </row>
        <row r="497">
          <cell r="B497" t="str">
            <v>FPUS2</v>
          </cell>
          <cell r="E497">
            <v>69607.199999999997</v>
          </cell>
          <cell r="G497">
            <v>4155549.84</v>
          </cell>
        </row>
        <row r="498">
          <cell r="B498" t="str">
            <v>FPUS2</v>
          </cell>
          <cell r="E498">
            <v>34585</v>
          </cell>
          <cell r="G498">
            <v>2064724.5</v>
          </cell>
        </row>
        <row r="499">
          <cell r="B499" t="str">
            <v>FPUS2</v>
          </cell>
          <cell r="E499">
            <v>34750</v>
          </cell>
          <cell r="G499">
            <v>2074575</v>
          </cell>
        </row>
        <row r="500">
          <cell r="B500" t="str">
            <v>FPUS2</v>
          </cell>
          <cell r="E500">
            <v>42233.1</v>
          </cell>
          <cell r="G500">
            <v>2521316.0699999998</v>
          </cell>
        </row>
        <row r="501">
          <cell r="B501" t="str">
            <v>FPUS2</v>
          </cell>
          <cell r="E501">
            <v>34589.1</v>
          </cell>
          <cell r="G501">
            <v>2064969.27</v>
          </cell>
        </row>
        <row r="502">
          <cell r="B502" t="str">
            <v>FPUS2</v>
          </cell>
          <cell r="E502">
            <v>85296</v>
          </cell>
          <cell r="G502">
            <v>5109230.3999999994</v>
          </cell>
        </row>
        <row r="503">
          <cell r="B503" t="str">
            <v>FPUS2</v>
          </cell>
          <cell r="E503">
            <v>90558</v>
          </cell>
          <cell r="G503">
            <v>5424424.2000000002</v>
          </cell>
        </row>
        <row r="504">
          <cell r="B504" t="str">
            <v>FPUS2</v>
          </cell>
          <cell r="E504">
            <v>90558</v>
          </cell>
          <cell r="G504">
            <v>5424424.2000000002</v>
          </cell>
        </row>
        <row r="505">
          <cell r="B505" t="str">
            <v>FPUS2</v>
          </cell>
          <cell r="E505">
            <v>84509.2</v>
          </cell>
          <cell r="G505">
            <v>5044354.148</v>
          </cell>
        </row>
        <row r="506">
          <cell r="B506" t="str">
            <v>FPUS2</v>
          </cell>
          <cell r="E506">
            <v>78898.100000000006</v>
          </cell>
          <cell r="G506">
            <v>4709427.5890000006</v>
          </cell>
        </row>
        <row r="507">
          <cell r="B507" t="str">
            <v>FPUS2</v>
          </cell>
          <cell r="E507">
            <v>47600</v>
          </cell>
          <cell r="G507">
            <v>2841244</v>
          </cell>
        </row>
        <row r="508">
          <cell r="B508" t="str">
            <v>FPUS2</v>
          </cell>
          <cell r="E508">
            <v>66250</v>
          </cell>
          <cell r="G508">
            <v>3939887.5</v>
          </cell>
        </row>
        <row r="509">
          <cell r="B509" t="str">
            <v>FPUS2</v>
          </cell>
          <cell r="E509">
            <v>47556.32</v>
          </cell>
          <cell r="G509">
            <v>2814858.5807999996</v>
          </cell>
        </row>
        <row r="510">
          <cell r="B510" t="str">
            <v>FPUS2</v>
          </cell>
          <cell r="E510">
            <v>38773</v>
          </cell>
          <cell r="G510">
            <v>2314360.37</v>
          </cell>
        </row>
        <row r="511">
          <cell r="B511" t="str">
            <v>FPUS2</v>
          </cell>
          <cell r="E511">
            <v>45825</v>
          </cell>
          <cell r="G511">
            <v>2779744.5</v>
          </cell>
        </row>
        <row r="512">
          <cell r="B512" t="str">
            <v>FPUS2</v>
          </cell>
          <cell r="E512">
            <v>4939.43</v>
          </cell>
          <cell r="G512">
            <v>294636.99950000003</v>
          </cell>
        </row>
        <row r="513">
          <cell r="B513" t="str">
            <v>FPUS2</v>
          </cell>
          <cell r="E513">
            <v>29175</v>
          </cell>
          <cell r="G513">
            <v>1769755.5</v>
          </cell>
        </row>
        <row r="514">
          <cell r="B514" t="str">
            <v>FPUS2</v>
          </cell>
          <cell r="E514">
            <v>38019.15</v>
          </cell>
          <cell r="G514">
            <v>2303580.2985</v>
          </cell>
        </row>
        <row r="515">
          <cell r="B515" t="str">
            <v>FPUS2</v>
          </cell>
          <cell r="E515">
            <v>100000</v>
          </cell>
          <cell r="G515">
            <v>6059000</v>
          </cell>
        </row>
        <row r="516">
          <cell r="B516" t="str">
            <v>FPUS2</v>
          </cell>
          <cell r="E516">
            <v>70016</v>
          </cell>
          <cell r="G516">
            <v>4188357.12</v>
          </cell>
        </row>
        <row r="517">
          <cell r="B517" t="str">
            <v>FPUS2</v>
          </cell>
          <cell r="E517">
            <v>41779.279999999999</v>
          </cell>
          <cell r="G517">
            <v>2530988.7823999999</v>
          </cell>
        </row>
        <row r="518">
          <cell r="B518" t="str">
            <v>FPUS2</v>
          </cell>
          <cell r="E518">
            <v>33441.51</v>
          </cell>
          <cell r="G518">
            <v>2025886.6758000001</v>
          </cell>
        </row>
        <row r="519">
          <cell r="B519" t="str">
            <v>FPUS2</v>
          </cell>
          <cell r="E519">
            <v>34942</v>
          </cell>
          <cell r="G519">
            <v>2083940.8800000001</v>
          </cell>
        </row>
        <row r="520">
          <cell r="B520" t="str">
            <v>FPUS2</v>
          </cell>
          <cell r="E520">
            <v>31027.4</v>
          </cell>
          <cell r="G520">
            <v>1850474.1360000002</v>
          </cell>
        </row>
        <row r="521">
          <cell r="B521" t="str">
            <v>FPUS2</v>
          </cell>
          <cell r="E521">
            <v>38417</v>
          </cell>
          <cell r="G521">
            <v>2291189.88</v>
          </cell>
        </row>
        <row r="522">
          <cell r="B522" t="str">
            <v>FPUS2</v>
          </cell>
          <cell r="E522">
            <v>35320.5</v>
          </cell>
          <cell r="G522">
            <v>2106514.62</v>
          </cell>
        </row>
        <row r="523">
          <cell r="B523" t="str">
            <v>FPUS2</v>
          </cell>
          <cell r="E523">
            <v>34589.1</v>
          </cell>
          <cell r="G523">
            <v>2062893.9239999999</v>
          </cell>
        </row>
        <row r="524">
          <cell r="B524" t="str">
            <v>FPUS2</v>
          </cell>
          <cell r="E524">
            <v>58987.5</v>
          </cell>
          <cell r="G524">
            <v>3518014.5</v>
          </cell>
        </row>
        <row r="525">
          <cell r="B525" t="str">
            <v>FPUS2</v>
          </cell>
          <cell r="E525">
            <v>42619.5</v>
          </cell>
          <cell r="G525">
            <v>2542679.3699999996</v>
          </cell>
        </row>
        <row r="526">
          <cell r="B526" t="str">
            <v>FPUS2</v>
          </cell>
          <cell r="E526">
            <v>36753.75</v>
          </cell>
          <cell r="G526">
            <v>2192728.7250000001</v>
          </cell>
        </row>
        <row r="527">
          <cell r="B527" t="str">
            <v>FPUS2</v>
          </cell>
          <cell r="E527">
            <v>50000</v>
          </cell>
          <cell r="G527">
            <v>2995000</v>
          </cell>
        </row>
        <row r="528">
          <cell r="B528" t="str">
            <v>FPUS2</v>
          </cell>
          <cell r="E528">
            <v>15975</v>
          </cell>
          <cell r="G528">
            <v>956902.5</v>
          </cell>
        </row>
        <row r="529">
          <cell r="B529" t="str">
            <v>FPUS2</v>
          </cell>
          <cell r="E529">
            <v>28235</v>
          </cell>
          <cell r="G529">
            <v>1706523.4</v>
          </cell>
        </row>
        <row r="530">
          <cell r="B530" t="str">
            <v>FPUS2</v>
          </cell>
          <cell r="E530">
            <v>33205</v>
          </cell>
          <cell r="G530">
            <v>1978021.85</v>
          </cell>
        </row>
        <row r="531">
          <cell r="B531" t="str">
            <v>FPUS2</v>
          </cell>
          <cell r="E531">
            <v>42620</v>
          </cell>
          <cell r="G531">
            <v>2538873.4</v>
          </cell>
        </row>
        <row r="532">
          <cell r="B532" t="str">
            <v>FPUS2</v>
          </cell>
          <cell r="E532">
            <v>48125</v>
          </cell>
          <cell r="G532">
            <v>2866806.25</v>
          </cell>
        </row>
        <row r="533">
          <cell r="B533" t="str">
            <v>FPUS2</v>
          </cell>
          <cell r="E533">
            <v>38773</v>
          </cell>
          <cell r="G533">
            <v>2309707.61</v>
          </cell>
        </row>
        <row r="534">
          <cell r="B534" t="str">
            <v>FPUS2</v>
          </cell>
          <cell r="E534">
            <v>39690</v>
          </cell>
          <cell r="G534">
            <v>2364333.2999999998</v>
          </cell>
        </row>
        <row r="535">
          <cell r="B535" t="str">
            <v>FPUS2</v>
          </cell>
          <cell r="E535">
            <v>48750</v>
          </cell>
          <cell r="G535">
            <v>2891850</v>
          </cell>
        </row>
        <row r="536">
          <cell r="B536" t="str">
            <v>FPUS2</v>
          </cell>
          <cell r="E536">
            <v>41343.75</v>
          </cell>
          <cell r="G536">
            <v>2464500.9375</v>
          </cell>
        </row>
        <row r="537">
          <cell r="B537" t="str">
            <v>FPUS2</v>
          </cell>
          <cell r="E537">
            <v>43732.5</v>
          </cell>
          <cell r="G537">
            <v>2606894.3250000002</v>
          </cell>
        </row>
        <row r="538">
          <cell r="B538" t="str">
            <v>FPUS2</v>
          </cell>
          <cell r="E538">
            <v>38190</v>
          </cell>
          <cell r="G538">
            <v>2276887.7999999998</v>
          </cell>
        </row>
        <row r="539">
          <cell r="B539" t="str">
            <v>FPUS2</v>
          </cell>
          <cell r="E539">
            <v>4630.8900000000003</v>
          </cell>
          <cell r="G539">
            <v>280956.09630000003</v>
          </cell>
        </row>
        <row r="540">
          <cell r="B540" t="str">
            <v>FPUS2</v>
          </cell>
          <cell r="E540">
            <v>25945.11</v>
          </cell>
          <cell r="G540">
            <v>1546847.4582</v>
          </cell>
        </row>
        <row r="541">
          <cell r="B541" t="str">
            <v>FPUS2</v>
          </cell>
          <cell r="E541">
            <v>33920.25</v>
          </cell>
          <cell r="G541">
            <v>2018933.28</v>
          </cell>
        </row>
        <row r="542">
          <cell r="B542" t="str">
            <v>FPUS2</v>
          </cell>
          <cell r="E542">
            <v>32175</v>
          </cell>
          <cell r="G542">
            <v>1916021.25</v>
          </cell>
        </row>
        <row r="543">
          <cell r="B543" t="str">
            <v>FPUS2</v>
          </cell>
          <cell r="E543">
            <v>64350.720000000001</v>
          </cell>
          <cell r="G543">
            <v>3832085.3759999997</v>
          </cell>
        </row>
        <row r="544">
          <cell r="B544" t="str">
            <v>FPUS2</v>
          </cell>
          <cell r="E544">
            <v>30767.69</v>
          </cell>
          <cell r="G544">
            <v>1832215.9394999999</v>
          </cell>
        </row>
        <row r="545">
          <cell r="B545" t="str">
            <v>FPUS2</v>
          </cell>
          <cell r="E545">
            <v>48125</v>
          </cell>
          <cell r="G545">
            <v>2867768.75</v>
          </cell>
        </row>
        <row r="546">
          <cell r="B546" t="str">
            <v>FPUS2</v>
          </cell>
          <cell r="E546">
            <v>48634</v>
          </cell>
          <cell r="G546">
            <v>2898100.06</v>
          </cell>
        </row>
        <row r="547">
          <cell r="B547" t="str">
            <v>FPUS2</v>
          </cell>
          <cell r="E547">
            <v>35108.639999999999</v>
          </cell>
          <cell r="G547">
            <v>2092123.8576</v>
          </cell>
        </row>
        <row r="548">
          <cell r="B548" t="str">
            <v>FPUS2</v>
          </cell>
          <cell r="E548">
            <v>42620</v>
          </cell>
          <cell r="G548">
            <v>2544414</v>
          </cell>
        </row>
        <row r="549">
          <cell r="B549" t="str">
            <v>FPUS2</v>
          </cell>
          <cell r="E549">
            <v>33187.83</v>
          </cell>
          <cell r="G549">
            <v>1981313.4510000001</v>
          </cell>
        </row>
        <row r="550">
          <cell r="B550" t="str">
            <v>FPUS2</v>
          </cell>
          <cell r="E550">
            <v>44565.5</v>
          </cell>
          <cell r="G550">
            <v>2660560.35</v>
          </cell>
        </row>
        <row r="551">
          <cell r="B551" t="str">
            <v>FPUS2</v>
          </cell>
          <cell r="E551">
            <v>55030.86</v>
          </cell>
          <cell r="G551">
            <v>3285342.3420000002</v>
          </cell>
        </row>
        <row r="552">
          <cell r="B552" t="str">
            <v>FPUS2</v>
          </cell>
          <cell r="E552">
            <v>58918.79</v>
          </cell>
          <cell r="G552">
            <v>3526289.5815000003</v>
          </cell>
        </row>
        <row r="553">
          <cell r="B553" t="str">
            <v>FPUS2</v>
          </cell>
          <cell r="E553">
            <v>33188</v>
          </cell>
          <cell r="G553">
            <v>1978668.5599999998</v>
          </cell>
        </row>
        <row r="554">
          <cell r="B554" t="str">
            <v>FPUS2</v>
          </cell>
          <cell r="E554">
            <v>30690</v>
          </cell>
          <cell r="G554">
            <v>1829737.7999999998</v>
          </cell>
        </row>
        <row r="555">
          <cell r="B555" t="str">
            <v>FPUS2</v>
          </cell>
          <cell r="E555">
            <v>158760</v>
          </cell>
          <cell r="G555">
            <v>9465271.1999999993</v>
          </cell>
        </row>
        <row r="556">
          <cell r="B556" t="str">
            <v>FPUS2</v>
          </cell>
          <cell r="E556">
            <v>48262.5</v>
          </cell>
          <cell r="G556">
            <v>2865827.25</v>
          </cell>
        </row>
        <row r="557">
          <cell r="B557" t="str">
            <v>FPUS2</v>
          </cell>
          <cell r="E557">
            <v>56385.760000000002</v>
          </cell>
          <cell r="G557">
            <v>3335217.7039999999</v>
          </cell>
        </row>
        <row r="558">
          <cell r="B558" t="str">
            <v>FPUS2</v>
          </cell>
          <cell r="E558">
            <v>61143.58</v>
          </cell>
          <cell r="G558">
            <v>3641711.6248000003</v>
          </cell>
        </row>
        <row r="559">
          <cell r="B559" t="str">
            <v>FPUS2</v>
          </cell>
          <cell r="E559">
            <v>34589.1</v>
          </cell>
          <cell r="G559">
            <v>2103017.2799999998</v>
          </cell>
        </row>
        <row r="560">
          <cell r="B560" t="str">
            <v>FPUS2</v>
          </cell>
          <cell r="E560">
            <v>34589.1</v>
          </cell>
          <cell r="G560">
            <v>2103017.2799999998</v>
          </cell>
        </row>
        <row r="561">
          <cell r="B561" t="str">
            <v>FPUS2</v>
          </cell>
          <cell r="E561">
            <v>38602</v>
          </cell>
          <cell r="G561">
            <v>2347001.6</v>
          </cell>
        </row>
        <row r="562">
          <cell r="B562" t="str">
            <v>FPUS2</v>
          </cell>
          <cell r="E562">
            <v>39721.5</v>
          </cell>
          <cell r="G562">
            <v>2415067.1999999997</v>
          </cell>
        </row>
        <row r="563">
          <cell r="B563" t="str">
            <v>FPUS2</v>
          </cell>
          <cell r="E563">
            <v>39721.5</v>
          </cell>
          <cell r="G563">
            <v>2415067.1999999997</v>
          </cell>
        </row>
        <row r="564">
          <cell r="B564" t="str">
            <v>FPUS2</v>
          </cell>
          <cell r="E564">
            <v>43758</v>
          </cell>
          <cell r="G564">
            <v>2660486.4</v>
          </cell>
        </row>
        <row r="565">
          <cell r="B565" t="str">
            <v>FPUS2</v>
          </cell>
          <cell r="E565">
            <v>38475</v>
          </cell>
          <cell r="G565">
            <v>2339280</v>
          </cell>
        </row>
        <row r="566">
          <cell r="B566" t="str">
            <v>FPUS2</v>
          </cell>
          <cell r="E566">
            <v>70641.19</v>
          </cell>
          <cell r="G566">
            <v>4294984.352</v>
          </cell>
        </row>
        <row r="567">
          <cell r="B567" t="str">
            <v>FPUS2</v>
          </cell>
          <cell r="E567">
            <v>30576</v>
          </cell>
          <cell r="G567">
            <v>1859020.7999999998</v>
          </cell>
        </row>
        <row r="568">
          <cell r="B568" t="str">
            <v>FPUS2</v>
          </cell>
          <cell r="E568">
            <v>36774.5</v>
          </cell>
          <cell r="G568">
            <v>2235889.6</v>
          </cell>
        </row>
        <row r="569">
          <cell r="B569" t="str">
            <v>FPUS2</v>
          </cell>
          <cell r="E569">
            <v>32336.5</v>
          </cell>
          <cell r="G569">
            <v>1966059.2</v>
          </cell>
        </row>
        <row r="570">
          <cell r="B570" t="str">
            <v>FPUS2</v>
          </cell>
          <cell r="E570">
            <v>34650</v>
          </cell>
          <cell r="G570">
            <v>2106720</v>
          </cell>
        </row>
        <row r="571">
          <cell r="B571" t="str">
            <v>FPUS2</v>
          </cell>
          <cell r="E571">
            <v>33540</v>
          </cell>
          <cell r="G571">
            <v>2004015</v>
          </cell>
        </row>
        <row r="572">
          <cell r="B572" t="str">
            <v>FPUS2</v>
          </cell>
          <cell r="E572">
            <v>38850</v>
          </cell>
          <cell r="G572">
            <v>2321287.5</v>
          </cell>
        </row>
        <row r="573">
          <cell r="B573" t="str">
            <v>FPUS2</v>
          </cell>
          <cell r="E573">
            <v>36753.75</v>
          </cell>
          <cell r="G573">
            <v>2196036.5625</v>
          </cell>
        </row>
        <row r="574">
          <cell r="B574" t="str">
            <v>FPUS2</v>
          </cell>
          <cell r="E574">
            <v>35108.639999999999</v>
          </cell>
          <cell r="G574">
            <v>2097741.2399999998</v>
          </cell>
        </row>
        <row r="575">
          <cell r="B575" t="str">
            <v>FPUS2</v>
          </cell>
          <cell r="E575">
            <v>48125</v>
          </cell>
          <cell r="G575">
            <v>2875468.75</v>
          </cell>
        </row>
        <row r="576">
          <cell r="B576" t="str">
            <v>FPUS2</v>
          </cell>
          <cell r="E576">
            <v>33880</v>
          </cell>
          <cell r="G576">
            <v>2040931.2</v>
          </cell>
        </row>
        <row r="577">
          <cell r="B577" t="str">
            <v>FPUS2</v>
          </cell>
          <cell r="E577">
            <v>39812.85</v>
          </cell>
          <cell r="G577">
            <v>2381604.6869999999</v>
          </cell>
        </row>
        <row r="578">
          <cell r="B578" t="str">
            <v>FPUS2</v>
          </cell>
          <cell r="E578">
            <v>69607.199999999997</v>
          </cell>
          <cell r="G578">
            <v>4162510.5599999996</v>
          </cell>
        </row>
        <row r="579">
          <cell r="B579" t="str">
            <v>FPUS2</v>
          </cell>
          <cell r="E579">
            <v>70200</v>
          </cell>
          <cell r="G579">
            <v>4197960</v>
          </cell>
        </row>
        <row r="580">
          <cell r="B580" t="str">
            <v>FPUS2</v>
          </cell>
          <cell r="E580">
            <v>79443</v>
          </cell>
          <cell r="G580">
            <v>4750691.3999999994</v>
          </cell>
        </row>
        <row r="581">
          <cell r="B581" t="str">
            <v>FPUS2</v>
          </cell>
          <cell r="E581">
            <v>70641.19</v>
          </cell>
          <cell r="G581">
            <v>4224343.1619999995</v>
          </cell>
        </row>
        <row r="582">
          <cell r="B582" t="str">
            <v>FPUS2</v>
          </cell>
          <cell r="E582">
            <v>32335.88</v>
          </cell>
          <cell r="G582">
            <v>1933685.6240000001</v>
          </cell>
        </row>
        <row r="583">
          <cell r="B583" t="str">
            <v>FPUS2</v>
          </cell>
          <cell r="E583">
            <v>40950</v>
          </cell>
          <cell r="G583">
            <v>2450038.5</v>
          </cell>
        </row>
        <row r="584">
          <cell r="B584" t="str">
            <v>FPUS2</v>
          </cell>
          <cell r="E584">
            <v>31053.75</v>
          </cell>
          <cell r="G584">
            <v>1856082.6375000002</v>
          </cell>
        </row>
        <row r="585">
          <cell r="B585" t="str">
            <v>FPUS2</v>
          </cell>
          <cell r="E585">
            <v>30420</v>
          </cell>
          <cell r="G585">
            <v>1818203.4000000001</v>
          </cell>
        </row>
        <row r="586">
          <cell r="B586" t="str">
            <v>FPUS2</v>
          </cell>
          <cell r="E586">
            <v>32727.24</v>
          </cell>
          <cell r="G586">
            <v>1956107.1348000001</v>
          </cell>
        </row>
        <row r="587">
          <cell r="B587" t="str">
            <v>FPUS2</v>
          </cell>
          <cell r="E587">
            <v>95208.75</v>
          </cell>
          <cell r="G587">
            <v>5690626.9875000007</v>
          </cell>
        </row>
        <row r="588">
          <cell r="B588" t="str">
            <v>FPUS2</v>
          </cell>
          <cell r="E588">
            <v>42180.6</v>
          </cell>
          <cell r="G588">
            <v>2542646.568</v>
          </cell>
        </row>
        <row r="589">
          <cell r="B589" t="str">
            <v>FPUS2</v>
          </cell>
          <cell r="E589">
            <v>40656</v>
          </cell>
          <cell r="G589">
            <v>2449117.44</v>
          </cell>
        </row>
        <row r="590">
          <cell r="B590" t="str">
            <v>FPUS2</v>
          </cell>
          <cell r="E590">
            <v>67860</v>
          </cell>
          <cell r="G590">
            <v>4055313.6</v>
          </cell>
        </row>
        <row r="591">
          <cell r="B591" t="str">
            <v>FPUS2</v>
          </cell>
          <cell r="E591">
            <v>64350</v>
          </cell>
          <cell r="G591">
            <v>3845556</v>
          </cell>
        </row>
        <row r="592">
          <cell r="B592" t="str">
            <v>FPUS2</v>
          </cell>
          <cell r="E592">
            <v>36860</v>
          </cell>
          <cell r="G592">
            <v>2204596.6</v>
          </cell>
        </row>
        <row r="593">
          <cell r="B593" t="str">
            <v>FPUS2</v>
          </cell>
          <cell r="E593">
            <v>44178.75</v>
          </cell>
          <cell r="G593">
            <v>2642331.0375000001</v>
          </cell>
        </row>
        <row r="594">
          <cell r="B594" t="str">
            <v>FPUS2</v>
          </cell>
          <cell r="E594">
            <v>117800</v>
          </cell>
          <cell r="G594">
            <v>7065644</v>
          </cell>
        </row>
        <row r="595">
          <cell r="B595" t="str">
            <v>FPUS2</v>
          </cell>
          <cell r="E595">
            <v>96163.199999999997</v>
          </cell>
          <cell r="G595">
            <v>5790947.9040000001</v>
          </cell>
        </row>
        <row r="596">
          <cell r="B596" t="str">
            <v>FPUS2</v>
          </cell>
          <cell r="E596">
            <v>114000</v>
          </cell>
          <cell r="G596">
            <v>6838860</v>
          </cell>
        </row>
        <row r="597">
          <cell r="B597" t="str">
            <v>FPUS2</v>
          </cell>
          <cell r="E597">
            <v>38850</v>
          </cell>
          <cell r="G597">
            <v>2324395.5</v>
          </cell>
        </row>
        <row r="598">
          <cell r="B598" t="str">
            <v>FPUS2</v>
          </cell>
          <cell r="E598">
            <v>45150</v>
          </cell>
          <cell r="G598">
            <v>2701324.5</v>
          </cell>
        </row>
        <row r="599">
          <cell r="B599" t="str">
            <v>FPUS2</v>
          </cell>
          <cell r="E599">
            <v>25763.43</v>
          </cell>
          <cell r="G599">
            <v>1546836.3372</v>
          </cell>
        </row>
        <row r="600">
          <cell r="B600" t="str">
            <v>FPUS2</v>
          </cell>
          <cell r="E600">
            <v>35436.720000000001</v>
          </cell>
          <cell r="G600">
            <v>2127620.6688000001</v>
          </cell>
        </row>
        <row r="601">
          <cell r="B601" t="str">
            <v>FPUS2</v>
          </cell>
          <cell r="E601">
            <v>62878.03</v>
          </cell>
          <cell r="G601">
            <v>3754447.1713</v>
          </cell>
        </row>
        <row r="602">
          <cell r="B602" t="str">
            <v>FPUS2</v>
          </cell>
          <cell r="E602">
            <v>113944.32000000001</v>
          </cell>
          <cell r="G602">
            <v>6803615.3472000007</v>
          </cell>
        </row>
        <row r="603">
          <cell r="B603" t="str">
            <v>FPUS2</v>
          </cell>
          <cell r="E603">
            <v>41503</v>
          </cell>
          <cell r="G603">
            <v>2458637.7200000002</v>
          </cell>
        </row>
        <row r="604">
          <cell r="B604" t="str">
            <v>FPUS2</v>
          </cell>
          <cell r="E604">
            <v>41503</v>
          </cell>
          <cell r="G604">
            <v>2458637.7200000002</v>
          </cell>
        </row>
        <row r="605">
          <cell r="B605" t="str">
            <v>FPUS2</v>
          </cell>
          <cell r="E605">
            <v>41503</v>
          </cell>
          <cell r="G605">
            <v>2458637.7200000002</v>
          </cell>
        </row>
        <row r="606">
          <cell r="B606" t="str">
            <v>FPUS2</v>
          </cell>
          <cell r="E606">
            <v>43197</v>
          </cell>
          <cell r="G606">
            <v>2558990.2800000003</v>
          </cell>
        </row>
        <row r="607">
          <cell r="B607" t="str">
            <v>FPUS2</v>
          </cell>
          <cell r="E607">
            <v>43197</v>
          </cell>
          <cell r="G607">
            <v>2558990.2800000003</v>
          </cell>
        </row>
        <row r="608">
          <cell r="B608" t="str">
            <v>FPUS2</v>
          </cell>
          <cell r="E608">
            <v>40656</v>
          </cell>
          <cell r="G608">
            <v>2408461.44</v>
          </cell>
        </row>
        <row r="609">
          <cell r="B609" t="str">
            <v>FPUS2</v>
          </cell>
          <cell r="E609">
            <v>49973</v>
          </cell>
          <cell r="G609">
            <v>2960400.52</v>
          </cell>
        </row>
        <row r="610">
          <cell r="B610" t="str">
            <v>FPUS2</v>
          </cell>
          <cell r="E610">
            <v>124200</v>
          </cell>
          <cell r="G610">
            <v>7445790</v>
          </cell>
        </row>
        <row r="611">
          <cell r="B611" t="str">
            <v>FPUS2</v>
          </cell>
          <cell r="E611">
            <v>36860</v>
          </cell>
          <cell r="G611">
            <v>2200542</v>
          </cell>
        </row>
        <row r="612">
          <cell r="B612" t="str">
            <v>FPUS2</v>
          </cell>
          <cell r="E612">
            <v>98750</v>
          </cell>
          <cell r="G612">
            <v>5895375</v>
          </cell>
        </row>
        <row r="613">
          <cell r="B613" t="str">
            <v>FPUS2</v>
          </cell>
          <cell r="E613">
            <v>41436.36</v>
          </cell>
          <cell r="G613">
            <v>2469607.0559999999</v>
          </cell>
        </row>
        <row r="614">
          <cell r="B614" t="str">
            <v>FPUS2</v>
          </cell>
          <cell r="E614">
            <v>40950</v>
          </cell>
          <cell r="G614">
            <v>2444715</v>
          </cell>
        </row>
        <row r="615">
          <cell r="B615" t="str">
            <v>FPUS2</v>
          </cell>
          <cell r="E615">
            <v>123500</v>
          </cell>
          <cell r="G615">
            <v>7403825</v>
          </cell>
        </row>
        <row r="616">
          <cell r="B616" t="str">
            <v>FPUS2</v>
          </cell>
          <cell r="E616">
            <v>50925</v>
          </cell>
          <cell r="G616">
            <v>3042768.75</v>
          </cell>
        </row>
        <row r="617">
          <cell r="B617" t="str">
            <v>FPUS2</v>
          </cell>
          <cell r="E617">
            <v>31927.5</v>
          </cell>
          <cell r="G617">
            <v>1907668.125</v>
          </cell>
        </row>
        <row r="618">
          <cell r="B618" t="str">
            <v>FPUS2</v>
          </cell>
          <cell r="E618">
            <v>43050</v>
          </cell>
          <cell r="G618">
            <v>2572237.5</v>
          </cell>
        </row>
        <row r="619">
          <cell r="B619" t="str">
            <v>FPUS2</v>
          </cell>
          <cell r="E619">
            <v>114000</v>
          </cell>
          <cell r="G619">
            <v>6834300</v>
          </cell>
        </row>
        <row r="620">
          <cell r="B620" t="str">
            <v>FPUS2</v>
          </cell>
          <cell r="E620">
            <v>112910.39999999999</v>
          </cell>
          <cell r="G620">
            <v>6811884.4319999991</v>
          </cell>
        </row>
        <row r="621">
          <cell r="B621" t="str">
            <v>FPUS2</v>
          </cell>
          <cell r="E621">
            <v>123500</v>
          </cell>
          <cell r="G621">
            <v>7402590</v>
          </cell>
        </row>
        <row r="622">
          <cell r="B622" t="str">
            <v>FPUS2</v>
          </cell>
          <cell r="E622">
            <v>46312.5</v>
          </cell>
          <cell r="G622">
            <v>2820431.25</v>
          </cell>
        </row>
        <row r="623">
          <cell r="B623" t="str">
            <v>FPUS2</v>
          </cell>
          <cell r="E623">
            <v>46312.5</v>
          </cell>
          <cell r="G623">
            <v>2820431.25</v>
          </cell>
        </row>
        <row r="624">
          <cell r="B624" t="str">
            <v>FPUS2</v>
          </cell>
          <cell r="E624">
            <v>46312.5</v>
          </cell>
          <cell r="G624">
            <v>2813947.5</v>
          </cell>
        </row>
        <row r="625">
          <cell r="B625" t="str">
            <v>FPUS2</v>
          </cell>
          <cell r="E625">
            <v>46312.5</v>
          </cell>
          <cell r="G625">
            <v>2813947.5</v>
          </cell>
        </row>
        <row r="626">
          <cell r="B626" t="str">
            <v>FPUS2</v>
          </cell>
          <cell r="E626">
            <v>39600</v>
          </cell>
          <cell r="G626">
            <v>2366100</v>
          </cell>
        </row>
        <row r="627">
          <cell r="B627" t="str">
            <v>FPUS2</v>
          </cell>
          <cell r="E627">
            <v>38220</v>
          </cell>
          <cell r="G627">
            <v>2283645</v>
          </cell>
        </row>
        <row r="628">
          <cell r="B628" t="str">
            <v>FPUS2</v>
          </cell>
          <cell r="E628">
            <v>21474.39</v>
          </cell>
          <cell r="G628">
            <v>1283094.8025</v>
          </cell>
        </row>
        <row r="629">
          <cell r="B629" t="str">
            <v>FPUS2</v>
          </cell>
          <cell r="E629">
            <v>25565.61</v>
          </cell>
          <cell r="G629">
            <v>1553110.8075000001</v>
          </cell>
        </row>
        <row r="630">
          <cell r="B630" t="str">
            <v>FPUS2</v>
          </cell>
          <cell r="E630">
            <v>108000</v>
          </cell>
          <cell r="G630">
            <v>6464880</v>
          </cell>
        </row>
        <row r="631">
          <cell r="B631" t="str">
            <v>FPUS2</v>
          </cell>
          <cell r="E631">
            <v>35392.5</v>
          </cell>
          <cell r="G631">
            <v>2111162.625</v>
          </cell>
        </row>
        <row r="632">
          <cell r="B632" t="str">
            <v>FPUS2</v>
          </cell>
          <cell r="E632">
            <v>35392.5</v>
          </cell>
          <cell r="G632">
            <v>2111162.625</v>
          </cell>
        </row>
        <row r="633">
          <cell r="B633" t="str">
            <v>FPUS2</v>
          </cell>
          <cell r="E633">
            <v>55792.800000000003</v>
          </cell>
          <cell r="G633">
            <v>3340314.9360000002</v>
          </cell>
        </row>
        <row r="634">
          <cell r="B634" t="str">
            <v>FPUS2</v>
          </cell>
          <cell r="E634">
            <v>48490.2</v>
          </cell>
          <cell r="G634">
            <v>2890015.92</v>
          </cell>
        </row>
        <row r="635">
          <cell r="B635" t="str">
            <v>FPUS2</v>
          </cell>
          <cell r="E635">
            <v>48881.25</v>
          </cell>
          <cell r="G635">
            <v>2910389.625</v>
          </cell>
        </row>
        <row r="636">
          <cell r="B636" t="str">
            <v>FPUS2</v>
          </cell>
          <cell r="E636">
            <v>48881.25</v>
          </cell>
          <cell r="G636">
            <v>2910389.625</v>
          </cell>
        </row>
        <row r="637">
          <cell r="B637" t="str">
            <v>FPUS2</v>
          </cell>
          <cell r="E637">
            <v>31687.5</v>
          </cell>
          <cell r="G637">
            <v>1888258.125</v>
          </cell>
        </row>
        <row r="638">
          <cell r="B638" t="str">
            <v>FPUS2</v>
          </cell>
          <cell r="E638">
            <v>39195</v>
          </cell>
          <cell r="G638">
            <v>2373649.2000000002</v>
          </cell>
        </row>
        <row r="639">
          <cell r="B639" t="str">
            <v>FPUS2</v>
          </cell>
          <cell r="E639">
            <v>39195</v>
          </cell>
          <cell r="G639">
            <v>2373649.2000000002</v>
          </cell>
        </row>
        <row r="640">
          <cell r="B640" t="str">
            <v>FPUS2</v>
          </cell>
          <cell r="E640">
            <v>21610</v>
          </cell>
          <cell r="G640">
            <v>1308701.6000000001</v>
          </cell>
        </row>
        <row r="641">
          <cell r="B641" t="str">
            <v>FPUS2</v>
          </cell>
          <cell r="E641">
            <v>17585</v>
          </cell>
          <cell r="G641">
            <v>1047890.15</v>
          </cell>
        </row>
        <row r="642">
          <cell r="B642" t="str">
            <v>FPUS2</v>
          </cell>
          <cell r="E642">
            <v>123500</v>
          </cell>
          <cell r="G642">
            <v>7391475</v>
          </cell>
        </row>
        <row r="643">
          <cell r="B643" t="str">
            <v>FPUS2</v>
          </cell>
          <cell r="E643">
            <v>81000</v>
          </cell>
          <cell r="G643">
            <v>4847850</v>
          </cell>
        </row>
        <row r="644">
          <cell r="B644" t="str">
            <v>FPUS2</v>
          </cell>
          <cell r="E644">
            <v>30576</v>
          </cell>
          <cell r="G644">
            <v>1823705.52</v>
          </cell>
        </row>
        <row r="645">
          <cell r="B645" t="str">
            <v>FPUS2</v>
          </cell>
          <cell r="E645">
            <v>34200</v>
          </cell>
          <cell r="G645">
            <v>2039859</v>
          </cell>
        </row>
        <row r="646">
          <cell r="B646" t="str">
            <v>FPUS2</v>
          </cell>
          <cell r="E646">
            <v>30445</v>
          </cell>
          <cell r="G646">
            <v>1815892.0250000001</v>
          </cell>
        </row>
        <row r="647">
          <cell r="B647" t="str">
            <v>FPUS2</v>
          </cell>
          <cell r="E647">
            <v>39721.5</v>
          </cell>
          <cell r="G647">
            <v>2369188.8675000002</v>
          </cell>
        </row>
        <row r="648">
          <cell r="B648" t="str">
            <v>FPUS2</v>
          </cell>
          <cell r="E648">
            <v>46452</v>
          </cell>
          <cell r="G648">
            <v>2770629.54</v>
          </cell>
        </row>
        <row r="649">
          <cell r="B649" t="str">
            <v>FPUS2</v>
          </cell>
          <cell r="E649">
            <v>38697.75</v>
          </cell>
          <cell r="G649">
            <v>2308127.2987500001</v>
          </cell>
        </row>
        <row r="650">
          <cell r="B650" t="str">
            <v>FPUS2</v>
          </cell>
          <cell r="E650">
            <v>38697.75</v>
          </cell>
          <cell r="G650">
            <v>2308127.2987500001</v>
          </cell>
        </row>
        <row r="651">
          <cell r="B651" t="str">
            <v>FPUS2</v>
          </cell>
          <cell r="E651">
            <v>53887.68</v>
          </cell>
          <cell r="G651">
            <v>3235955.1839999999</v>
          </cell>
        </row>
        <row r="652">
          <cell r="B652" t="str">
            <v>FPUS2</v>
          </cell>
          <cell r="E652">
            <v>51968.95</v>
          </cell>
          <cell r="G652">
            <v>3099428.1779999998</v>
          </cell>
        </row>
        <row r="653">
          <cell r="B653" t="str">
            <v>FPUS2</v>
          </cell>
          <cell r="E653">
            <v>46312.5</v>
          </cell>
          <cell r="G653">
            <v>2821820.625</v>
          </cell>
        </row>
        <row r="654">
          <cell r="B654" t="str">
            <v>FPUS2</v>
          </cell>
          <cell r="E654">
            <v>35392.5</v>
          </cell>
          <cell r="G654">
            <v>2156465.0249999999</v>
          </cell>
        </row>
        <row r="655">
          <cell r="B655" t="str">
            <v>FPUS2</v>
          </cell>
          <cell r="E655">
            <v>21485</v>
          </cell>
          <cell r="G655">
            <v>1283513.9000000001</v>
          </cell>
        </row>
        <row r="656">
          <cell r="B656" t="str">
            <v>FPUS2</v>
          </cell>
          <cell r="E656">
            <v>18295</v>
          </cell>
          <cell r="G656">
            <v>1114714.3500000001</v>
          </cell>
        </row>
        <row r="657">
          <cell r="B657" t="str">
            <v>FPUS2</v>
          </cell>
          <cell r="E657">
            <v>64350</v>
          </cell>
          <cell r="G657">
            <v>3840408</v>
          </cell>
        </row>
        <row r="658">
          <cell r="B658" t="str">
            <v>FPUS2</v>
          </cell>
          <cell r="E658">
            <v>35100</v>
          </cell>
          <cell r="G658">
            <v>2094768</v>
          </cell>
        </row>
        <row r="659">
          <cell r="B659" t="str">
            <v>FPUS2</v>
          </cell>
          <cell r="E659">
            <v>34875.75</v>
          </cell>
          <cell r="G659">
            <v>2081384.76</v>
          </cell>
        </row>
        <row r="660">
          <cell r="B660" t="str">
            <v>FPUS2</v>
          </cell>
          <cell r="E660">
            <v>45337.5</v>
          </cell>
          <cell r="G660">
            <v>2704835.25</v>
          </cell>
        </row>
        <row r="661">
          <cell r="B661" t="str">
            <v>FPUS2</v>
          </cell>
          <cell r="E661">
            <v>700000</v>
          </cell>
          <cell r="G661">
            <v>42833000</v>
          </cell>
        </row>
        <row r="662">
          <cell r="B662" t="str">
            <v>FPUS2</v>
          </cell>
          <cell r="E662">
            <v>100000</v>
          </cell>
          <cell r="G662">
            <v>6170000</v>
          </cell>
        </row>
        <row r="663">
          <cell r="B663" t="str">
            <v>FPUS2</v>
          </cell>
          <cell r="E663">
            <v>175000</v>
          </cell>
          <cell r="G663">
            <v>10792250</v>
          </cell>
        </row>
        <row r="664">
          <cell r="B664" t="str">
            <v>FPUS2</v>
          </cell>
          <cell r="E664">
            <v>50000</v>
          </cell>
          <cell r="G664">
            <v>3068000</v>
          </cell>
        </row>
        <row r="665">
          <cell r="B665" t="str">
            <v>FPUS2</v>
          </cell>
          <cell r="E665">
            <v>1000000</v>
          </cell>
          <cell r="G665">
            <v>62010000</v>
          </cell>
        </row>
        <row r="666">
          <cell r="B666" t="str">
            <v>FPUS2</v>
          </cell>
          <cell r="E666">
            <v>150000</v>
          </cell>
          <cell r="G666">
            <v>9277500</v>
          </cell>
        </row>
        <row r="667">
          <cell r="B667" t="str">
            <v>FPUS2</v>
          </cell>
          <cell r="E667">
            <v>1000000</v>
          </cell>
          <cell r="G667">
            <v>62150000</v>
          </cell>
        </row>
        <row r="668">
          <cell r="B668" t="str">
            <v>FPUS2</v>
          </cell>
          <cell r="E668">
            <v>750000</v>
          </cell>
          <cell r="G668">
            <v>46237500</v>
          </cell>
        </row>
        <row r="669">
          <cell r="B669" t="str">
            <v>FPUS2</v>
          </cell>
          <cell r="E669">
            <v>500000</v>
          </cell>
          <cell r="G669">
            <v>30750000</v>
          </cell>
        </row>
        <row r="670">
          <cell r="B670" t="str">
            <v>FPUS2</v>
          </cell>
          <cell r="E670">
            <v>100000</v>
          </cell>
          <cell r="G670">
            <v>6163000</v>
          </cell>
        </row>
        <row r="671">
          <cell r="B671" t="str">
            <v>FPUS2</v>
          </cell>
          <cell r="E671">
            <v>1000000</v>
          </cell>
          <cell r="G671">
            <v>61620000</v>
          </cell>
        </row>
        <row r="672">
          <cell r="B672" t="str">
            <v>FPUS2</v>
          </cell>
          <cell r="E672">
            <v>200000</v>
          </cell>
          <cell r="G672">
            <v>12258000</v>
          </cell>
        </row>
        <row r="673">
          <cell r="B673" t="str">
            <v>FPUS2</v>
          </cell>
          <cell r="E673">
            <v>100000</v>
          </cell>
          <cell r="G673">
            <v>6095000</v>
          </cell>
        </row>
        <row r="674">
          <cell r="B674" t="str">
            <v>FPUS2</v>
          </cell>
          <cell r="E674">
            <v>650000</v>
          </cell>
          <cell r="G674">
            <v>40326000</v>
          </cell>
        </row>
        <row r="675">
          <cell r="B675" t="str">
            <v>FPUS2</v>
          </cell>
          <cell r="E675">
            <v>75000</v>
          </cell>
          <cell r="G675">
            <v>4611750</v>
          </cell>
        </row>
        <row r="676">
          <cell r="B676" t="str">
            <v>FPUS2</v>
          </cell>
          <cell r="E676">
            <v>200000</v>
          </cell>
          <cell r="G676">
            <v>12396000</v>
          </cell>
        </row>
        <row r="677">
          <cell r="B677" t="str">
            <v>FPUS2</v>
          </cell>
          <cell r="E677">
            <v>1000000</v>
          </cell>
          <cell r="G677">
            <v>61600000</v>
          </cell>
        </row>
        <row r="678">
          <cell r="B678" t="str">
            <v>FPUS2</v>
          </cell>
          <cell r="E678">
            <v>75000</v>
          </cell>
          <cell r="G678">
            <v>4614750</v>
          </cell>
        </row>
        <row r="679">
          <cell r="B679" t="str">
            <v>FPUS2</v>
          </cell>
          <cell r="E679">
            <v>450000</v>
          </cell>
          <cell r="G679">
            <v>27895500</v>
          </cell>
        </row>
        <row r="680">
          <cell r="B680" t="str">
            <v>FPUS2</v>
          </cell>
          <cell r="E680">
            <v>300000</v>
          </cell>
          <cell r="G680">
            <v>18459000</v>
          </cell>
        </row>
        <row r="681">
          <cell r="B681" t="str">
            <v>FPUS2</v>
          </cell>
          <cell r="E681">
            <v>311671.36</v>
          </cell>
          <cell r="G681">
            <v>19042543.503983997</v>
          </cell>
        </row>
        <row r="682">
          <cell r="B682" t="str">
            <v>FPUS2</v>
          </cell>
          <cell r="E682">
            <v>5433.54</v>
          </cell>
          <cell r="G682">
            <v>334923.4056</v>
          </cell>
        </row>
        <row r="683">
          <cell r="B683" t="str">
            <v>FPUS2</v>
          </cell>
          <cell r="E683">
            <v>50000</v>
          </cell>
          <cell r="G683">
            <v>3049500</v>
          </cell>
        </row>
        <row r="684">
          <cell r="B684" t="str">
            <v>FPUS2</v>
          </cell>
          <cell r="E684">
            <v>100000</v>
          </cell>
          <cell r="G684">
            <v>6121000</v>
          </cell>
        </row>
        <row r="685">
          <cell r="B685" t="str">
            <v>FPUS2</v>
          </cell>
          <cell r="E685">
            <v>100000</v>
          </cell>
          <cell r="G685">
            <v>6138000</v>
          </cell>
        </row>
        <row r="686">
          <cell r="B686" t="str">
            <v>FPUS2</v>
          </cell>
          <cell r="E686">
            <v>100000</v>
          </cell>
          <cell r="G686">
            <v>6157000</v>
          </cell>
        </row>
        <row r="687">
          <cell r="B687" t="str">
            <v>FPUS2</v>
          </cell>
          <cell r="E687">
            <v>300000</v>
          </cell>
          <cell r="G687">
            <v>18360000</v>
          </cell>
        </row>
        <row r="688">
          <cell r="B688" t="str">
            <v>FPUS2</v>
          </cell>
          <cell r="E688">
            <v>500000</v>
          </cell>
          <cell r="G688">
            <v>30695000</v>
          </cell>
        </row>
        <row r="689">
          <cell r="B689" t="str">
            <v>FPUS2</v>
          </cell>
          <cell r="E689">
            <v>200000</v>
          </cell>
          <cell r="G689">
            <v>12374000</v>
          </cell>
        </row>
        <row r="690">
          <cell r="B690" t="str">
            <v>FPUS2</v>
          </cell>
          <cell r="E690">
            <v>100000</v>
          </cell>
          <cell r="G690">
            <v>6167000</v>
          </cell>
        </row>
        <row r="691">
          <cell r="B691" t="str">
            <v>FPUS2</v>
          </cell>
          <cell r="E691">
            <v>300000</v>
          </cell>
          <cell r="G691">
            <v>18396000</v>
          </cell>
        </row>
        <row r="692">
          <cell r="B692" t="str">
            <v>FPUS2</v>
          </cell>
          <cell r="E692">
            <v>750000</v>
          </cell>
          <cell r="G692">
            <v>46267500</v>
          </cell>
        </row>
        <row r="693">
          <cell r="B693" t="str">
            <v>FPUS2</v>
          </cell>
          <cell r="E693">
            <v>400000</v>
          </cell>
          <cell r="G693">
            <v>24748000</v>
          </cell>
        </row>
        <row r="694">
          <cell r="B694" t="str">
            <v>FPUS2</v>
          </cell>
          <cell r="E694">
            <v>1000000</v>
          </cell>
          <cell r="G694">
            <v>61860000</v>
          </cell>
        </row>
        <row r="695">
          <cell r="B695" t="str">
            <v>FPUS2</v>
          </cell>
          <cell r="E695">
            <v>175000</v>
          </cell>
          <cell r="G695">
            <v>10864000</v>
          </cell>
        </row>
        <row r="696">
          <cell r="B696" t="str">
            <v>FPUS2</v>
          </cell>
          <cell r="E696">
            <v>100000</v>
          </cell>
          <cell r="G696">
            <v>6208000</v>
          </cell>
        </row>
        <row r="697">
          <cell r="B697" t="str">
            <v>FPUS2</v>
          </cell>
          <cell r="E697">
            <v>175000</v>
          </cell>
          <cell r="G697">
            <v>10885000</v>
          </cell>
        </row>
        <row r="698">
          <cell r="B698" t="str">
            <v>FPUS2</v>
          </cell>
          <cell r="E698">
            <v>75000</v>
          </cell>
          <cell r="G698">
            <v>4650750</v>
          </cell>
        </row>
        <row r="699">
          <cell r="B699" t="str">
            <v>FPUS2</v>
          </cell>
          <cell r="E699">
            <v>100000</v>
          </cell>
          <cell r="G699">
            <v>6107000</v>
          </cell>
        </row>
        <row r="700">
          <cell r="B700" t="str">
            <v>FPUS2</v>
          </cell>
          <cell r="E700">
            <v>500000</v>
          </cell>
          <cell r="G700">
            <v>30865000</v>
          </cell>
        </row>
        <row r="701">
          <cell r="B701" t="str">
            <v>FPUS2</v>
          </cell>
          <cell r="E701">
            <v>500000</v>
          </cell>
          <cell r="G701">
            <v>30795000</v>
          </cell>
        </row>
        <row r="702">
          <cell r="B702" t="str">
            <v>FPUS2</v>
          </cell>
          <cell r="E702">
            <v>700000</v>
          </cell>
          <cell r="G702">
            <v>43309000</v>
          </cell>
        </row>
        <row r="703">
          <cell r="B703" t="str">
            <v>FPUS2</v>
          </cell>
          <cell r="E703">
            <v>175000</v>
          </cell>
          <cell r="G703">
            <v>10813250</v>
          </cell>
        </row>
        <row r="704">
          <cell r="B704" t="str">
            <v>FPUS2</v>
          </cell>
          <cell r="E704">
            <v>1000000</v>
          </cell>
          <cell r="G704">
            <v>62020000</v>
          </cell>
        </row>
        <row r="705">
          <cell r="B705" t="str">
            <v>FPUS2</v>
          </cell>
          <cell r="E705">
            <v>50000</v>
          </cell>
          <cell r="G705">
            <v>3051500</v>
          </cell>
        </row>
        <row r="706">
          <cell r="B706" t="str">
            <v>FPUS2</v>
          </cell>
          <cell r="E706">
            <v>50000</v>
          </cell>
          <cell r="G706">
            <v>3052000</v>
          </cell>
        </row>
        <row r="707">
          <cell r="B707" t="str">
            <v>FPUS2</v>
          </cell>
          <cell r="E707">
            <v>50000</v>
          </cell>
          <cell r="G707">
            <v>3056500</v>
          </cell>
        </row>
        <row r="708">
          <cell r="B708" t="str">
            <v>FPUS2</v>
          </cell>
          <cell r="E708">
            <v>50000</v>
          </cell>
          <cell r="G708">
            <v>3060000</v>
          </cell>
        </row>
        <row r="709">
          <cell r="B709" t="str">
            <v>FPUS2</v>
          </cell>
          <cell r="E709">
            <v>50000</v>
          </cell>
          <cell r="G709">
            <v>3060500</v>
          </cell>
        </row>
        <row r="710">
          <cell r="B710" t="str">
            <v>FPUS2</v>
          </cell>
          <cell r="E710">
            <v>50000</v>
          </cell>
          <cell r="G710">
            <v>3061000</v>
          </cell>
        </row>
        <row r="711">
          <cell r="B711" t="str">
            <v>FPUS2</v>
          </cell>
          <cell r="E711">
            <v>50000</v>
          </cell>
          <cell r="G711">
            <v>3072000</v>
          </cell>
        </row>
        <row r="712">
          <cell r="B712" t="str">
            <v>FPUS2</v>
          </cell>
          <cell r="E712">
            <v>50000</v>
          </cell>
          <cell r="G712">
            <v>3072500</v>
          </cell>
        </row>
        <row r="713">
          <cell r="B713" t="str">
            <v>FPUS2</v>
          </cell>
          <cell r="E713">
            <v>50000</v>
          </cell>
          <cell r="G713">
            <v>3073000</v>
          </cell>
        </row>
        <row r="714">
          <cell r="B714" t="str">
            <v>FPUS2</v>
          </cell>
          <cell r="E714">
            <v>200000</v>
          </cell>
          <cell r="G714">
            <v>12256000</v>
          </cell>
        </row>
        <row r="715">
          <cell r="B715" t="str">
            <v>FPUS2</v>
          </cell>
          <cell r="E715">
            <v>1150000</v>
          </cell>
          <cell r="G715">
            <v>71185000</v>
          </cell>
        </row>
        <row r="716">
          <cell r="B716" t="str">
            <v>FPUS2</v>
          </cell>
          <cell r="E716">
            <v>1150000</v>
          </cell>
          <cell r="G716">
            <v>71219500</v>
          </cell>
        </row>
        <row r="717">
          <cell r="B717" t="str">
            <v>FPUS2</v>
          </cell>
          <cell r="E717">
            <v>53461.75</v>
          </cell>
          <cell r="G717">
            <v>3265978.3075000001</v>
          </cell>
        </row>
        <row r="718">
          <cell r="B718" t="str">
            <v>FPUS2</v>
          </cell>
          <cell r="E718">
            <v>58740</v>
          </cell>
          <cell r="G718">
            <v>3593125.8000000003</v>
          </cell>
        </row>
        <row r="719">
          <cell r="B719" t="str">
            <v>FPUS2</v>
          </cell>
          <cell r="E719">
            <v>311671.36</v>
          </cell>
          <cell r="G719">
            <v>19058703.663999997</v>
          </cell>
        </row>
        <row r="720">
          <cell r="B720" t="str">
            <v>FPUS2</v>
          </cell>
          <cell r="E720">
            <v>500000</v>
          </cell>
          <cell r="G720">
            <v>30895000</v>
          </cell>
        </row>
        <row r="721">
          <cell r="B721" t="str">
            <v>FPUS2</v>
          </cell>
          <cell r="E721">
            <v>100000</v>
          </cell>
          <cell r="G721">
            <v>6186000</v>
          </cell>
        </row>
        <row r="722">
          <cell r="B722" t="str">
            <v>FPUS2</v>
          </cell>
          <cell r="E722">
            <v>100000</v>
          </cell>
          <cell r="G722">
            <v>6124000</v>
          </cell>
        </row>
        <row r="723">
          <cell r="B723" t="str">
            <v>FPUS2</v>
          </cell>
          <cell r="E723">
            <v>500000</v>
          </cell>
          <cell r="G723">
            <v>30795000</v>
          </cell>
        </row>
        <row r="724">
          <cell r="B724" t="str">
            <v>FPUS2</v>
          </cell>
          <cell r="E724">
            <v>175000</v>
          </cell>
          <cell r="G724">
            <v>10820250</v>
          </cell>
        </row>
        <row r="725">
          <cell r="B725" t="str">
            <v>FPUS2</v>
          </cell>
          <cell r="E725">
            <v>175000</v>
          </cell>
          <cell r="G725">
            <v>10827250</v>
          </cell>
        </row>
        <row r="726">
          <cell r="B726" t="str">
            <v>FPUS2</v>
          </cell>
          <cell r="E726">
            <v>100000</v>
          </cell>
          <cell r="G726">
            <v>6187000</v>
          </cell>
        </row>
        <row r="727">
          <cell r="B727" t="str">
            <v>FPUS2</v>
          </cell>
          <cell r="E727">
            <v>100000</v>
          </cell>
          <cell r="G727">
            <v>6187000</v>
          </cell>
        </row>
        <row r="728">
          <cell r="B728" t="str">
            <v>FPUS2</v>
          </cell>
          <cell r="E728">
            <v>50000</v>
          </cell>
          <cell r="G728">
            <v>3066500</v>
          </cell>
        </row>
        <row r="729">
          <cell r="B729" t="str">
            <v>FPUS2</v>
          </cell>
          <cell r="E729">
            <v>200000</v>
          </cell>
          <cell r="G729">
            <v>12374000</v>
          </cell>
        </row>
        <row r="730">
          <cell r="B730" t="str">
            <v>FPUS2</v>
          </cell>
          <cell r="E730">
            <v>100000</v>
          </cell>
          <cell r="G730">
            <v>6105000</v>
          </cell>
        </row>
        <row r="731">
          <cell r="B731" t="str">
            <v>FPUS2</v>
          </cell>
          <cell r="E731">
            <v>500000</v>
          </cell>
          <cell r="G731">
            <v>30985000</v>
          </cell>
        </row>
        <row r="732">
          <cell r="B732" t="str">
            <v>FPUS2</v>
          </cell>
          <cell r="E732">
            <v>200000</v>
          </cell>
          <cell r="G732">
            <v>12374000</v>
          </cell>
        </row>
        <row r="733">
          <cell r="B733" t="str">
            <v>FPUS2</v>
          </cell>
          <cell r="E733">
            <v>500000</v>
          </cell>
          <cell r="G733">
            <v>31075000</v>
          </cell>
        </row>
        <row r="734">
          <cell r="B734" t="str">
            <v>FPUS2</v>
          </cell>
          <cell r="E734">
            <v>1400000</v>
          </cell>
          <cell r="G734">
            <v>85932000</v>
          </cell>
        </row>
        <row r="735">
          <cell r="B735" t="str">
            <v>FPUS2</v>
          </cell>
          <cell r="E735">
            <v>200000</v>
          </cell>
          <cell r="G735">
            <v>12298000</v>
          </cell>
        </row>
        <row r="736">
          <cell r="B736" t="str">
            <v>FPUS2</v>
          </cell>
          <cell r="E736">
            <v>175000</v>
          </cell>
          <cell r="G736">
            <v>10871000</v>
          </cell>
        </row>
        <row r="737">
          <cell r="B737" t="str">
            <v>FPUS2</v>
          </cell>
          <cell r="E737">
            <v>175000</v>
          </cell>
          <cell r="G737">
            <v>10804500</v>
          </cell>
        </row>
        <row r="738">
          <cell r="B738" t="str">
            <v>FPUS2</v>
          </cell>
          <cell r="E738">
            <v>175000</v>
          </cell>
          <cell r="G738">
            <v>10878000</v>
          </cell>
        </row>
        <row r="739">
          <cell r="B739" t="str">
            <v>FPUS2</v>
          </cell>
          <cell r="E739">
            <v>100000</v>
          </cell>
          <cell r="G739">
            <v>6208000</v>
          </cell>
        </row>
        <row r="740">
          <cell r="B740" t="str">
            <v>FPUS2</v>
          </cell>
          <cell r="E740">
            <v>75000</v>
          </cell>
          <cell r="G740">
            <v>4567500</v>
          </cell>
        </row>
        <row r="741">
          <cell r="B741" t="str">
            <v>FPUS2</v>
          </cell>
          <cell r="E741">
            <v>125000</v>
          </cell>
          <cell r="G741">
            <v>7642500</v>
          </cell>
        </row>
        <row r="742">
          <cell r="B742" t="str">
            <v>FPUS2</v>
          </cell>
          <cell r="E742">
            <v>75000</v>
          </cell>
          <cell r="G742">
            <v>4578000</v>
          </cell>
        </row>
        <row r="743">
          <cell r="B743" t="str">
            <v>FPUS2</v>
          </cell>
          <cell r="E743">
            <v>125000</v>
          </cell>
          <cell r="G743">
            <v>7688750</v>
          </cell>
        </row>
        <row r="744">
          <cell r="B744" t="str">
            <v>FPUS2</v>
          </cell>
          <cell r="E744">
            <v>125000</v>
          </cell>
          <cell r="G744">
            <v>7672500</v>
          </cell>
        </row>
        <row r="745">
          <cell r="B745" t="str">
            <v>FPUS2</v>
          </cell>
          <cell r="E745">
            <v>125000</v>
          </cell>
          <cell r="G745">
            <v>7655000</v>
          </cell>
        </row>
        <row r="746">
          <cell r="B746" t="str">
            <v>FPUS2</v>
          </cell>
          <cell r="E746">
            <v>200000</v>
          </cell>
          <cell r="G746">
            <v>12280000</v>
          </cell>
        </row>
        <row r="747">
          <cell r="B747" t="str">
            <v>FPUS2</v>
          </cell>
          <cell r="E747">
            <v>125000</v>
          </cell>
          <cell r="G747">
            <v>7665000</v>
          </cell>
        </row>
        <row r="748">
          <cell r="B748" t="str">
            <v>FPUS2</v>
          </cell>
          <cell r="E748">
            <v>125000</v>
          </cell>
          <cell r="G748">
            <v>7747500</v>
          </cell>
        </row>
        <row r="749">
          <cell r="B749" t="str">
            <v>FPUS2</v>
          </cell>
          <cell r="E749">
            <v>125000</v>
          </cell>
          <cell r="G749">
            <v>7736250</v>
          </cell>
        </row>
        <row r="750">
          <cell r="B750" t="str">
            <v>FPUS2</v>
          </cell>
          <cell r="E750">
            <v>125000</v>
          </cell>
          <cell r="G750">
            <v>7701250</v>
          </cell>
        </row>
        <row r="751">
          <cell r="B751" t="str">
            <v>FPUS2</v>
          </cell>
          <cell r="E751">
            <v>2000000</v>
          </cell>
          <cell r="G751">
            <v>124000000</v>
          </cell>
        </row>
        <row r="752">
          <cell r="B752" t="str">
            <v>FPUS2</v>
          </cell>
          <cell r="E752">
            <v>2000000</v>
          </cell>
          <cell r="G752">
            <v>123800000</v>
          </cell>
        </row>
        <row r="753">
          <cell r="B753" t="str">
            <v>FPUS2</v>
          </cell>
          <cell r="E753">
            <v>675000</v>
          </cell>
          <cell r="G753">
            <v>41060250</v>
          </cell>
        </row>
        <row r="754">
          <cell r="B754" t="str">
            <v>FPUS2</v>
          </cell>
          <cell r="E754">
            <v>350000</v>
          </cell>
          <cell r="G754">
            <v>21346500</v>
          </cell>
        </row>
        <row r="755">
          <cell r="B755" t="str">
            <v>FPUS2</v>
          </cell>
          <cell r="E755">
            <v>500000</v>
          </cell>
          <cell r="G755">
            <v>30665000</v>
          </cell>
        </row>
        <row r="756">
          <cell r="B756" t="str">
            <v>FPUS2</v>
          </cell>
          <cell r="E756">
            <v>100000</v>
          </cell>
          <cell r="G756">
            <v>6101000</v>
          </cell>
        </row>
        <row r="757">
          <cell r="B757" t="str">
            <v>FPUS2</v>
          </cell>
          <cell r="E757">
            <v>100000</v>
          </cell>
          <cell r="G757">
            <v>6111000</v>
          </cell>
        </row>
        <row r="758">
          <cell r="B758" t="str">
            <v>FPUS2</v>
          </cell>
          <cell r="E758">
            <v>100000</v>
          </cell>
          <cell r="G758">
            <v>6130000</v>
          </cell>
        </row>
        <row r="759">
          <cell r="B759" t="str">
            <v>FPUS2</v>
          </cell>
          <cell r="E759">
            <v>61600</v>
          </cell>
          <cell r="G759">
            <v>3766224</v>
          </cell>
        </row>
        <row r="760">
          <cell r="B760" t="str">
            <v>FPUS2</v>
          </cell>
          <cell r="E760">
            <v>323400</v>
          </cell>
          <cell r="G760">
            <v>19669188</v>
          </cell>
        </row>
        <row r="761">
          <cell r="B761" t="str">
            <v>FPUS2</v>
          </cell>
          <cell r="E761">
            <v>500000</v>
          </cell>
          <cell r="G761">
            <v>30685000</v>
          </cell>
        </row>
        <row r="762">
          <cell r="B762" t="str">
            <v>FPUS2</v>
          </cell>
          <cell r="E762">
            <v>1000000</v>
          </cell>
          <cell r="G762">
            <v>61420000</v>
          </cell>
        </row>
        <row r="763">
          <cell r="B763" t="str">
            <v>FPUS2</v>
          </cell>
          <cell r="E763">
            <v>100000</v>
          </cell>
          <cell r="G763">
            <v>6180000</v>
          </cell>
        </row>
        <row r="764">
          <cell r="B764" t="str">
            <v>FPUS2</v>
          </cell>
          <cell r="E764">
            <v>126900</v>
          </cell>
          <cell r="G764">
            <v>7600041</v>
          </cell>
        </row>
        <row r="765">
          <cell r="B765" t="str">
            <v>FPUS2</v>
          </cell>
          <cell r="E765">
            <v>123500</v>
          </cell>
          <cell r="G765">
            <v>7396415</v>
          </cell>
        </row>
        <row r="766">
          <cell r="B766" t="str">
            <v>FPUS2</v>
          </cell>
          <cell r="E766">
            <v>39222.300000000003</v>
          </cell>
          <cell r="G766">
            <v>2339610.1950000003</v>
          </cell>
        </row>
        <row r="767">
          <cell r="B767" t="str">
            <v>FPUS2</v>
          </cell>
          <cell r="E767">
            <v>39222.300000000003</v>
          </cell>
          <cell r="G767">
            <v>2339610.1950000003</v>
          </cell>
        </row>
        <row r="768">
          <cell r="B768" t="str">
            <v>FPUS2</v>
          </cell>
          <cell r="E768">
            <v>39222.300000000003</v>
          </cell>
          <cell r="G768">
            <v>2339610.1950000003</v>
          </cell>
        </row>
        <row r="769">
          <cell r="B769" t="str">
            <v>FPUS2</v>
          </cell>
          <cell r="E769">
            <v>33151.81</v>
          </cell>
          <cell r="G769">
            <v>1977505.4664999999</v>
          </cell>
        </row>
        <row r="770">
          <cell r="B770" t="str">
            <v>FPUS2</v>
          </cell>
          <cell r="E770">
            <v>96250</v>
          </cell>
          <cell r="G770">
            <v>5760562.5</v>
          </cell>
        </row>
        <row r="771">
          <cell r="B771" t="str">
            <v>FPUS2</v>
          </cell>
          <cell r="E771">
            <v>38918.879999999997</v>
          </cell>
          <cell r="G771">
            <v>2301273.3744000001</v>
          </cell>
        </row>
        <row r="772">
          <cell r="B772" t="str">
            <v>FPUS2</v>
          </cell>
          <cell r="E772">
            <v>123500</v>
          </cell>
          <cell r="G772">
            <v>7390240</v>
          </cell>
        </row>
        <row r="773">
          <cell r="B773" t="str">
            <v>FPUS2</v>
          </cell>
          <cell r="E773">
            <v>34749</v>
          </cell>
          <cell r="G773">
            <v>2118994.02</v>
          </cell>
        </row>
        <row r="774">
          <cell r="B774" t="str">
            <v>FPUS2</v>
          </cell>
          <cell r="E774">
            <v>38610</v>
          </cell>
          <cell r="G774">
            <v>2354437.7999999998</v>
          </cell>
        </row>
        <row r="775">
          <cell r="B775" t="str">
            <v>FPUS2</v>
          </cell>
          <cell r="E775">
            <v>38610</v>
          </cell>
          <cell r="G775">
            <v>2354437.7999999998</v>
          </cell>
        </row>
        <row r="776">
          <cell r="B776" t="str">
            <v>FPUS2</v>
          </cell>
          <cell r="E776">
            <v>34875</v>
          </cell>
          <cell r="G776">
            <v>2126677.5</v>
          </cell>
        </row>
        <row r="777">
          <cell r="B777" t="str">
            <v>FPUS2</v>
          </cell>
          <cell r="E777">
            <v>39721.5</v>
          </cell>
          <cell r="G777">
            <v>2422217.0699999998</v>
          </cell>
        </row>
        <row r="778">
          <cell r="B778" t="str">
            <v>FPUS2</v>
          </cell>
          <cell r="E778">
            <v>35280</v>
          </cell>
          <cell r="G778">
            <v>2151374.4</v>
          </cell>
        </row>
        <row r="779">
          <cell r="B779" t="str">
            <v>FPUS2</v>
          </cell>
          <cell r="E779">
            <v>46452</v>
          </cell>
          <cell r="G779">
            <v>2832642.96</v>
          </cell>
        </row>
        <row r="780">
          <cell r="B780" t="str">
            <v>FPUS2</v>
          </cell>
          <cell r="E780">
            <v>42525.8</v>
          </cell>
          <cell r="G780">
            <v>2593223.284</v>
          </cell>
        </row>
        <row r="781">
          <cell r="B781" t="str">
            <v>FPUS2</v>
          </cell>
          <cell r="E781">
            <v>126900</v>
          </cell>
          <cell r="G781">
            <v>7592427</v>
          </cell>
        </row>
        <row r="782">
          <cell r="B782" t="str">
            <v>FPUS2</v>
          </cell>
          <cell r="E782">
            <v>38975.629999999997</v>
          </cell>
          <cell r="G782">
            <v>2324896.3295</v>
          </cell>
        </row>
        <row r="783">
          <cell r="B783" t="str">
            <v>FPUS2</v>
          </cell>
          <cell r="E783">
            <v>38975.629999999997</v>
          </cell>
          <cell r="G783">
            <v>2324896.3295</v>
          </cell>
        </row>
        <row r="784">
          <cell r="B784" t="str">
            <v>FPUS2</v>
          </cell>
          <cell r="E784">
            <v>38975.629999999997</v>
          </cell>
          <cell r="G784">
            <v>2324896.3295</v>
          </cell>
        </row>
        <row r="785">
          <cell r="B785" t="str">
            <v>FPUS2</v>
          </cell>
          <cell r="E785">
            <v>42446.400000000001</v>
          </cell>
          <cell r="G785">
            <v>2531927.7600000002</v>
          </cell>
        </row>
        <row r="786">
          <cell r="B786" t="str">
            <v>FPUS2</v>
          </cell>
          <cell r="E786">
            <v>39780</v>
          </cell>
          <cell r="G786">
            <v>2372877</v>
          </cell>
        </row>
        <row r="787">
          <cell r="B787" t="str">
            <v>FPUS2</v>
          </cell>
          <cell r="E787">
            <v>49375</v>
          </cell>
          <cell r="G787">
            <v>2945218.75</v>
          </cell>
        </row>
        <row r="788">
          <cell r="B788" t="str">
            <v>FPUS2</v>
          </cell>
          <cell r="E788">
            <v>49375</v>
          </cell>
          <cell r="G788">
            <v>2945218.75</v>
          </cell>
        </row>
        <row r="789">
          <cell r="B789" t="str">
            <v>FPUS2</v>
          </cell>
          <cell r="E789">
            <v>41140.129999999997</v>
          </cell>
          <cell r="G789">
            <v>2506668.1209</v>
          </cell>
        </row>
        <row r="790">
          <cell r="B790" t="str">
            <v>FPUS2</v>
          </cell>
          <cell r="E790">
            <v>33859.870000000003</v>
          </cell>
          <cell r="G790">
            <v>2063081.8791000003</v>
          </cell>
        </row>
        <row r="791">
          <cell r="B791" t="str">
            <v>FPUS2</v>
          </cell>
          <cell r="E791">
            <v>7280.2</v>
          </cell>
          <cell r="G791">
            <v>441180.12</v>
          </cell>
        </row>
        <row r="792">
          <cell r="B792" t="str">
            <v>FPUS2</v>
          </cell>
          <cell r="E792">
            <v>54432</v>
          </cell>
          <cell r="G792">
            <v>3257210.8800000004</v>
          </cell>
        </row>
        <row r="793">
          <cell r="B793" t="str">
            <v>FPUS2</v>
          </cell>
          <cell r="E793">
            <v>39222.300000000003</v>
          </cell>
          <cell r="G793">
            <v>2377263.6030000001</v>
          </cell>
        </row>
        <row r="794">
          <cell r="B794" t="str">
            <v>FPUS2</v>
          </cell>
          <cell r="E794">
            <v>39222.300000000003</v>
          </cell>
          <cell r="G794">
            <v>2392560.3000000003</v>
          </cell>
        </row>
        <row r="795">
          <cell r="B795" t="str">
            <v>FPUS2</v>
          </cell>
          <cell r="E795">
            <v>3444.6</v>
          </cell>
          <cell r="G795">
            <v>208777.20600000001</v>
          </cell>
        </row>
        <row r="796">
          <cell r="B796" t="str">
            <v>FPUS2</v>
          </cell>
          <cell r="E796">
            <v>35777.699999999997</v>
          </cell>
          <cell r="G796">
            <v>2182439.6999999997</v>
          </cell>
        </row>
        <row r="797">
          <cell r="B797" t="str">
            <v>FPUS2</v>
          </cell>
          <cell r="E797">
            <v>46312.5</v>
          </cell>
          <cell r="G797">
            <v>2825062.5</v>
          </cell>
        </row>
        <row r="798">
          <cell r="B798" t="str">
            <v>FPUS2</v>
          </cell>
          <cell r="E798">
            <v>34834.800000000003</v>
          </cell>
          <cell r="G798">
            <v>2124922.8000000003</v>
          </cell>
        </row>
        <row r="799">
          <cell r="B799" t="str">
            <v>FPUS2</v>
          </cell>
          <cell r="E799">
            <v>42657</v>
          </cell>
          <cell r="G799">
            <v>2587573.6199999996</v>
          </cell>
        </row>
        <row r="800">
          <cell r="B800" t="str">
            <v>FPUS2</v>
          </cell>
          <cell r="E800">
            <v>42657</v>
          </cell>
          <cell r="G800">
            <v>2587573.6199999996</v>
          </cell>
        </row>
        <row r="801">
          <cell r="B801" t="str">
            <v>FPUS1</v>
          </cell>
          <cell r="E801">
            <v>173879.62</v>
          </cell>
          <cell r="G801">
            <v>10509284.232799999</v>
          </cell>
        </row>
        <row r="802">
          <cell r="B802" t="str">
            <v>FPUS2</v>
          </cell>
          <cell r="E802">
            <v>96250</v>
          </cell>
          <cell r="G802">
            <v>5760562.5</v>
          </cell>
        </row>
        <row r="803">
          <cell r="B803" t="str">
            <v>FPUS2</v>
          </cell>
          <cell r="E803">
            <v>47083.6</v>
          </cell>
          <cell r="G803">
            <v>2806182.56</v>
          </cell>
        </row>
        <row r="804">
          <cell r="B804" t="str">
            <v>FPUS2</v>
          </cell>
          <cell r="E804">
            <v>47083.68</v>
          </cell>
          <cell r="G804">
            <v>2806187.3280000002</v>
          </cell>
        </row>
        <row r="805">
          <cell r="B805" t="str">
            <v>FPUS2</v>
          </cell>
          <cell r="E805">
            <v>37342.5</v>
          </cell>
          <cell r="G805">
            <v>2225613</v>
          </cell>
        </row>
        <row r="806">
          <cell r="B806" t="str">
            <v>FPUS2</v>
          </cell>
          <cell r="E806">
            <v>36757.5</v>
          </cell>
          <cell r="G806">
            <v>2190747</v>
          </cell>
        </row>
        <row r="807">
          <cell r="B807" t="str">
            <v>FPUS2</v>
          </cell>
          <cell r="E807">
            <v>45337.5</v>
          </cell>
          <cell r="G807">
            <v>2702115</v>
          </cell>
        </row>
        <row r="808">
          <cell r="B808" t="str">
            <v>FPUS2</v>
          </cell>
          <cell r="E808">
            <v>42607.5</v>
          </cell>
          <cell r="G808">
            <v>2539407</v>
          </cell>
        </row>
        <row r="809">
          <cell r="B809" t="str">
            <v>FPUS1</v>
          </cell>
          <cell r="E809">
            <v>21643.63</v>
          </cell>
          <cell r="G809">
            <v>1330001.0635000002</v>
          </cell>
        </row>
        <row r="810">
          <cell r="B810" t="str">
            <v>FPUS1</v>
          </cell>
          <cell r="E810">
            <v>11722.16</v>
          </cell>
          <cell r="G810">
            <v>720326.73200000008</v>
          </cell>
        </row>
        <row r="811">
          <cell r="B811" t="str">
            <v>FPUS1</v>
          </cell>
          <cell r="E811">
            <v>26532.82</v>
          </cell>
          <cell r="G811">
            <v>1630441.7890000001</v>
          </cell>
        </row>
        <row r="812">
          <cell r="B812" t="str">
            <v>FPUS2</v>
          </cell>
          <cell r="E812">
            <v>18377.5</v>
          </cell>
          <cell r="G812">
            <v>1103568.875</v>
          </cell>
        </row>
        <row r="813">
          <cell r="B813" t="str">
            <v>FPUS2</v>
          </cell>
          <cell r="E813">
            <v>30900</v>
          </cell>
          <cell r="G813">
            <v>1847820</v>
          </cell>
        </row>
        <row r="814">
          <cell r="B814" t="str">
            <v>FPUS2</v>
          </cell>
          <cell r="E814">
            <v>123500</v>
          </cell>
          <cell r="G814">
            <v>7385300</v>
          </cell>
        </row>
        <row r="815">
          <cell r="B815" t="str">
            <v>FPUS2</v>
          </cell>
          <cell r="E815">
            <v>34750</v>
          </cell>
          <cell r="G815">
            <v>2119402.5</v>
          </cell>
        </row>
        <row r="816">
          <cell r="B816" t="str">
            <v>FPUS2</v>
          </cell>
          <cell r="E816">
            <v>38697.75</v>
          </cell>
          <cell r="G816">
            <v>2360175.7725</v>
          </cell>
        </row>
        <row r="817">
          <cell r="B817" t="str">
            <v>FPUS2</v>
          </cell>
          <cell r="E817">
            <v>30576</v>
          </cell>
          <cell r="G817">
            <v>1864830.24</v>
          </cell>
        </row>
        <row r="818">
          <cell r="B818" t="str">
            <v>FPUS2</v>
          </cell>
          <cell r="E818">
            <v>47040</v>
          </cell>
          <cell r="G818">
            <v>2868969.6</v>
          </cell>
        </row>
        <row r="819">
          <cell r="B819" t="str">
            <v>FPUS2</v>
          </cell>
          <cell r="E819">
            <v>34875</v>
          </cell>
          <cell r="G819">
            <v>2127026.25</v>
          </cell>
        </row>
        <row r="820">
          <cell r="B820" t="str">
            <v>FPUS2</v>
          </cell>
          <cell r="E820">
            <v>1210.75</v>
          </cell>
          <cell r="G820">
            <v>72269.667499999996</v>
          </cell>
        </row>
        <row r="821">
          <cell r="B821" t="str">
            <v>FPUS2</v>
          </cell>
          <cell r="E821">
            <v>40589.25</v>
          </cell>
          <cell r="G821">
            <v>2475538.3574999999</v>
          </cell>
        </row>
        <row r="822">
          <cell r="B822" t="str">
            <v>FPUS2</v>
          </cell>
          <cell r="E822">
            <v>36786.75</v>
          </cell>
          <cell r="G822">
            <v>2196168.9750000001</v>
          </cell>
        </row>
        <row r="823">
          <cell r="B823" t="str">
            <v>FPUS2</v>
          </cell>
          <cell r="E823">
            <v>39382.199999999997</v>
          </cell>
          <cell r="G823">
            <v>2351117.34</v>
          </cell>
        </row>
        <row r="824">
          <cell r="B824" t="str">
            <v>FPUS2</v>
          </cell>
          <cell r="E824">
            <v>39382.199999999997</v>
          </cell>
          <cell r="G824">
            <v>2351117.34</v>
          </cell>
        </row>
        <row r="825">
          <cell r="B825" t="str">
            <v>FPUS2</v>
          </cell>
          <cell r="E825">
            <v>46020</v>
          </cell>
          <cell r="G825">
            <v>2747394</v>
          </cell>
        </row>
        <row r="826">
          <cell r="B826" t="str">
            <v>FPUS2</v>
          </cell>
          <cell r="E826">
            <v>34125</v>
          </cell>
          <cell r="G826">
            <v>2083672.5</v>
          </cell>
        </row>
        <row r="827">
          <cell r="B827" t="str">
            <v>FPUS2</v>
          </cell>
          <cell r="E827">
            <v>15375</v>
          </cell>
          <cell r="G827">
            <v>917580</v>
          </cell>
        </row>
        <row r="828">
          <cell r="B828" t="str">
            <v>FPUS2</v>
          </cell>
          <cell r="E828">
            <v>32175</v>
          </cell>
          <cell r="G828">
            <v>1920204</v>
          </cell>
        </row>
        <row r="829">
          <cell r="B829" t="str">
            <v>FPUS1</v>
          </cell>
          <cell r="E829">
            <v>29131.98</v>
          </cell>
          <cell r="G829">
            <v>1791616.77</v>
          </cell>
        </row>
        <row r="830">
          <cell r="B830" t="str">
            <v>FPUS1</v>
          </cell>
          <cell r="E830">
            <v>6956.44</v>
          </cell>
          <cell r="G830">
            <v>421142.87759999995</v>
          </cell>
        </row>
        <row r="831">
          <cell r="B831" t="str">
            <v>FPUS2</v>
          </cell>
          <cell r="E831">
            <v>37644.75</v>
          </cell>
          <cell r="G831">
            <v>2247768.0225</v>
          </cell>
        </row>
        <row r="832">
          <cell r="B832" t="str">
            <v>FPUS2</v>
          </cell>
          <cell r="E832">
            <v>64575</v>
          </cell>
          <cell r="G832">
            <v>3840275.25</v>
          </cell>
        </row>
        <row r="833">
          <cell r="B833" t="str">
            <v>FPUS2</v>
          </cell>
          <cell r="E833">
            <v>38975.629999999997</v>
          </cell>
          <cell r="G833">
            <v>2324896.3295</v>
          </cell>
        </row>
        <row r="834">
          <cell r="B834" t="str">
            <v>FPUS2</v>
          </cell>
          <cell r="E834">
            <v>35100</v>
          </cell>
          <cell r="G834">
            <v>2130219</v>
          </cell>
        </row>
        <row r="835">
          <cell r="B835" t="str">
            <v>FPUS2</v>
          </cell>
          <cell r="E835">
            <v>7317.3</v>
          </cell>
          <cell r="G835">
            <v>436476.94500000001</v>
          </cell>
        </row>
        <row r="836">
          <cell r="B836" t="str">
            <v>FPUS2</v>
          </cell>
          <cell r="E836">
            <v>39900</v>
          </cell>
          <cell r="G836">
            <v>2421531</v>
          </cell>
        </row>
        <row r="837">
          <cell r="B837" t="str">
            <v>FPUS2</v>
          </cell>
          <cell r="E837">
            <v>34834.800000000003</v>
          </cell>
          <cell r="G837">
            <v>2126664.54</v>
          </cell>
        </row>
        <row r="838">
          <cell r="B838" t="str">
            <v>FPUS2</v>
          </cell>
          <cell r="E838">
            <v>11567.3</v>
          </cell>
          <cell r="G838">
            <v>689989.44499999995</v>
          </cell>
        </row>
        <row r="839">
          <cell r="B839" t="str">
            <v>FPUS2</v>
          </cell>
          <cell r="E839">
            <v>31040.2</v>
          </cell>
          <cell r="G839">
            <v>1895004.21</v>
          </cell>
        </row>
        <row r="840">
          <cell r="B840" t="str">
            <v>FPUS2</v>
          </cell>
          <cell r="E840">
            <v>44828.55</v>
          </cell>
          <cell r="G840">
            <v>2674023.0075000003</v>
          </cell>
        </row>
        <row r="841">
          <cell r="B841" t="str">
            <v>FPUS2</v>
          </cell>
          <cell r="E841">
            <v>89578.12</v>
          </cell>
          <cell r="G841">
            <v>5506367.0363999996</v>
          </cell>
        </row>
        <row r="842">
          <cell r="B842" t="str">
            <v>FPUS2</v>
          </cell>
          <cell r="E842">
            <v>32373.43</v>
          </cell>
          <cell r="G842">
            <v>1928485.2250999999</v>
          </cell>
        </row>
        <row r="843">
          <cell r="B843" t="str">
            <v>FPUS2</v>
          </cell>
          <cell r="E843">
            <v>32373.43</v>
          </cell>
          <cell r="G843">
            <v>1928485.2250999999</v>
          </cell>
        </row>
        <row r="844">
          <cell r="B844" t="str">
            <v>FPUS2</v>
          </cell>
          <cell r="E844">
            <v>32373.43</v>
          </cell>
          <cell r="G844">
            <v>1928485.2250999999</v>
          </cell>
        </row>
        <row r="845">
          <cell r="B845" t="str">
            <v>FPUS2</v>
          </cell>
          <cell r="E845">
            <v>40051.07</v>
          </cell>
          <cell r="G845">
            <v>2385842.2398999999</v>
          </cell>
        </row>
        <row r="846">
          <cell r="B846" t="str">
            <v>FPUS2</v>
          </cell>
          <cell r="E846">
            <v>40051.07</v>
          </cell>
          <cell r="G846">
            <v>2385842.2398999999</v>
          </cell>
        </row>
        <row r="847">
          <cell r="B847" t="str">
            <v>FPUS2</v>
          </cell>
          <cell r="E847">
            <v>42900</v>
          </cell>
          <cell r="G847">
            <v>2555553</v>
          </cell>
        </row>
        <row r="848">
          <cell r="B848" t="str">
            <v>FPUS2</v>
          </cell>
          <cell r="E848">
            <v>33345</v>
          </cell>
          <cell r="G848">
            <v>1988695.8</v>
          </cell>
        </row>
        <row r="849">
          <cell r="B849" t="str">
            <v>FPUS2</v>
          </cell>
          <cell r="E849">
            <v>39780</v>
          </cell>
          <cell r="G849">
            <v>2372479.2000000002</v>
          </cell>
        </row>
        <row r="850">
          <cell r="B850" t="str">
            <v>FPUS2</v>
          </cell>
          <cell r="E850">
            <v>16274.41</v>
          </cell>
          <cell r="G850">
            <v>1000225.2386</v>
          </cell>
        </row>
        <row r="851">
          <cell r="B851" t="str">
            <v>FPUS2</v>
          </cell>
          <cell r="E851">
            <v>63605.39</v>
          </cell>
          <cell r="G851">
            <v>3909187.2694000001</v>
          </cell>
        </row>
        <row r="852">
          <cell r="B852" t="str">
            <v>FPUS2</v>
          </cell>
          <cell r="E852">
            <v>23300.23</v>
          </cell>
          <cell r="G852">
            <v>1432032.1358</v>
          </cell>
        </row>
        <row r="853">
          <cell r="B853" t="str">
            <v>FPUS2</v>
          </cell>
          <cell r="E853">
            <v>20805.68</v>
          </cell>
          <cell r="G853">
            <v>1278717.0928</v>
          </cell>
        </row>
        <row r="854">
          <cell r="B854" t="str">
            <v>FPUS2</v>
          </cell>
          <cell r="E854">
            <v>18160.32</v>
          </cell>
          <cell r="G854">
            <v>1097428.1376</v>
          </cell>
        </row>
        <row r="855">
          <cell r="B855" t="str">
            <v>FPUS2</v>
          </cell>
          <cell r="E855">
            <v>37635</v>
          </cell>
          <cell r="G855">
            <v>2241540.6</v>
          </cell>
        </row>
        <row r="856">
          <cell r="B856" t="str">
            <v>FPUS2</v>
          </cell>
          <cell r="E856">
            <v>37635</v>
          </cell>
          <cell r="G856">
            <v>2241540.6</v>
          </cell>
        </row>
        <row r="857">
          <cell r="B857" t="str">
            <v>FPUS2</v>
          </cell>
          <cell r="E857">
            <v>37635</v>
          </cell>
          <cell r="G857">
            <v>2241540.6</v>
          </cell>
        </row>
        <row r="858">
          <cell r="B858" t="str">
            <v>FPUS2</v>
          </cell>
          <cell r="E858">
            <v>35770</v>
          </cell>
          <cell r="G858">
            <v>2130461.2000000002</v>
          </cell>
        </row>
        <row r="859">
          <cell r="B859" t="str">
            <v>FPUS2</v>
          </cell>
          <cell r="E859">
            <v>64350</v>
          </cell>
          <cell r="G859">
            <v>3832686</v>
          </cell>
        </row>
        <row r="860">
          <cell r="B860" t="str">
            <v>FPUS2</v>
          </cell>
          <cell r="E860">
            <v>41074</v>
          </cell>
          <cell r="G860">
            <v>2446367.44</v>
          </cell>
        </row>
        <row r="861">
          <cell r="B861" t="str">
            <v>FPUS2</v>
          </cell>
          <cell r="E861">
            <v>47040</v>
          </cell>
          <cell r="G861">
            <v>2801702.4</v>
          </cell>
        </row>
        <row r="862">
          <cell r="B862" t="str">
            <v>FPUS2</v>
          </cell>
          <cell r="E862">
            <v>38828.160000000003</v>
          </cell>
          <cell r="G862">
            <v>2312605.2096000002</v>
          </cell>
        </row>
        <row r="863">
          <cell r="B863" t="str">
            <v>FPUS2</v>
          </cell>
          <cell r="E863">
            <v>35755.5</v>
          </cell>
          <cell r="G863">
            <v>2129597.58</v>
          </cell>
        </row>
        <row r="864">
          <cell r="B864" t="str">
            <v>FPUS2</v>
          </cell>
          <cell r="E864">
            <v>72000</v>
          </cell>
          <cell r="G864">
            <v>4288320</v>
          </cell>
        </row>
        <row r="865">
          <cell r="B865" t="str">
            <v>FPUS2</v>
          </cell>
          <cell r="E865">
            <v>39721.5</v>
          </cell>
          <cell r="G865">
            <v>2365812.54</v>
          </cell>
        </row>
        <row r="866">
          <cell r="B866" t="str">
            <v>FPUS2</v>
          </cell>
          <cell r="E866">
            <v>35300</v>
          </cell>
          <cell r="G866">
            <v>2102468</v>
          </cell>
        </row>
        <row r="867">
          <cell r="B867" t="str">
            <v>FPUS2</v>
          </cell>
          <cell r="E867">
            <v>35300</v>
          </cell>
          <cell r="G867">
            <v>2102468</v>
          </cell>
        </row>
        <row r="868">
          <cell r="B868" t="str">
            <v>FPUS2</v>
          </cell>
          <cell r="E868">
            <v>36300</v>
          </cell>
          <cell r="G868">
            <v>2162028</v>
          </cell>
        </row>
        <row r="869">
          <cell r="B869" t="str">
            <v>FPUS2</v>
          </cell>
          <cell r="E869">
            <v>36300</v>
          </cell>
          <cell r="G869">
            <v>2162028</v>
          </cell>
        </row>
        <row r="870">
          <cell r="B870" t="str">
            <v>FPUS2</v>
          </cell>
          <cell r="E870">
            <v>41834.5</v>
          </cell>
          <cell r="G870">
            <v>2491662.8200000003</v>
          </cell>
        </row>
        <row r="871">
          <cell r="B871" t="str">
            <v>FPUS2</v>
          </cell>
          <cell r="E871">
            <v>71511</v>
          </cell>
          <cell r="G871">
            <v>4259195.16</v>
          </cell>
        </row>
        <row r="872">
          <cell r="B872" t="str">
            <v>FPUS1</v>
          </cell>
          <cell r="E872">
            <v>80643.86</v>
          </cell>
          <cell r="G872">
            <v>4956774.8549000006</v>
          </cell>
        </row>
        <row r="873">
          <cell r="B873" t="str">
            <v>FPUS1</v>
          </cell>
          <cell r="E873">
            <v>5377.65</v>
          </cell>
          <cell r="G873">
            <v>324810.06</v>
          </cell>
        </row>
        <row r="874">
          <cell r="B874" t="str">
            <v>FPUS2</v>
          </cell>
          <cell r="E874">
            <v>45754.8</v>
          </cell>
          <cell r="G874">
            <v>2726986.08</v>
          </cell>
        </row>
        <row r="875">
          <cell r="B875" t="str">
            <v>FPUS2</v>
          </cell>
          <cell r="E875">
            <v>34834.800000000003</v>
          </cell>
          <cell r="G875">
            <v>2076154.0800000003</v>
          </cell>
        </row>
        <row r="876">
          <cell r="B876" t="str">
            <v>FPUS2</v>
          </cell>
          <cell r="E876">
            <v>45825</v>
          </cell>
          <cell r="G876">
            <v>2721088.5</v>
          </cell>
        </row>
        <row r="877">
          <cell r="B877" t="str">
            <v>FPUS2</v>
          </cell>
          <cell r="E877">
            <v>42615.3</v>
          </cell>
          <cell r="G877">
            <v>2532627.2790000001</v>
          </cell>
        </row>
        <row r="878">
          <cell r="B878" t="str">
            <v>FPUS2</v>
          </cell>
          <cell r="E878">
            <v>38805</v>
          </cell>
          <cell r="G878">
            <v>2306181.15</v>
          </cell>
        </row>
        <row r="879">
          <cell r="B879" t="str">
            <v>FPUS2</v>
          </cell>
          <cell r="E879">
            <v>38805</v>
          </cell>
          <cell r="G879">
            <v>2306181.15</v>
          </cell>
        </row>
        <row r="880">
          <cell r="B880" t="str">
            <v>FPUS2</v>
          </cell>
          <cell r="E880">
            <v>38805</v>
          </cell>
          <cell r="G880">
            <v>2306181.15</v>
          </cell>
        </row>
        <row r="881">
          <cell r="B881" t="str">
            <v>FPUS2</v>
          </cell>
          <cell r="E881">
            <v>39487</v>
          </cell>
          <cell r="G881">
            <v>2346712.41</v>
          </cell>
        </row>
        <row r="882">
          <cell r="B882" t="str">
            <v>FPUS2</v>
          </cell>
          <cell r="E882">
            <v>39487</v>
          </cell>
          <cell r="G882">
            <v>2346712.41</v>
          </cell>
        </row>
        <row r="883">
          <cell r="B883" t="str">
            <v>FPUS2</v>
          </cell>
          <cell r="E883">
            <v>37400</v>
          </cell>
          <cell r="G883">
            <v>2227170</v>
          </cell>
        </row>
        <row r="884">
          <cell r="B884" t="str">
            <v>FPUS2</v>
          </cell>
          <cell r="E884">
            <v>35000</v>
          </cell>
          <cell r="G884">
            <v>2070250</v>
          </cell>
        </row>
        <row r="885">
          <cell r="B885" t="str">
            <v>FPUS2</v>
          </cell>
          <cell r="E885">
            <v>19600</v>
          </cell>
          <cell r="G885">
            <v>1169198.8</v>
          </cell>
        </row>
        <row r="886">
          <cell r="B886" t="str">
            <v>FPUS2</v>
          </cell>
          <cell r="E886">
            <v>32656.25</v>
          </cell>
          <cell r="G886">
            <v>1950884.375</v>
          </cell>
        </row>
        <row r="887">
          <cell r="B887" t="str">
            <v>FPUS2</v>
          </cell>
          <cell r="E887">
            <v>32319</v>
          </cell>
          <cell r="G887">
            <v>1941725.52</v>
          </cell>
        </row>
        <row r="888">
          <cell r="B888" t="str">
            <v>FPUS2</v>
          </cell>
          <cell r="E888">
            <v>18000</v>
          </cell>
          <cell r="G888">
            <v>1063832.3999999999</v>
          </cell>
        </row>
        <row r="889">
          <cell r="B889" t="str">
            <v>FPUS1</v>
          </cell>
          <cell r="E889">
            <v>7400</v>
          </cell>
          <cell r="G889">
            <v>446498.24</v>
          </cell>
        </row>
        <row r="890">
          <cell r="B890" t="str">
            <v>FPUS1</v>
          </cell>
          <cell r="E890">
            <v>8500</v>
          </cell>
          <cell r="G890">
            <v>512869.60000000003</v>
          </cell>
        </row>
        <row r="891">
          <cell r="B891" t="str">
            <v>FPUS1</v>
          </cell>
          <cell r="E891">
            <v>10700</v>
          </cell>
          <cell r="G891">
            <v>645612.32000000007</v>
          </cell>
        </row>
        <row r="892">
          <cell r="B892" t="str">
            <v>FPUS2</v>
          </cell>
          <cell r="E892">
            <v>34431</v>
          </cell>
          <cell r="G892">
            <v>2071024.65</v>
          </cell>
        </row>
        <row r="893">
          <cell r="B893" t="str">
            <v>FPUS2</v>
          </cell>
          <cell r="E893">
            <v>38831.83</v>
          </cell>
          <cell r="G893">
            <v>2333404.6647000001</v>
          </cell>
        </row>
        <row r="894">
          <cell r="B894" t="str">
            <v>FPUS2</v>
          </cell>
          <cell r="E894">
            <v>48000</v>
          </cell>
          <cell r="G894">
            <v>2889600</v>
          </cell>
        </row>
        <row r="895">
          <cell r="B895" t="str">
            <v>FPUS1</v>
          </cell>
          <cell r="E895">
            <v>7000</v>
          </cell>
          <cell r="G895">
            <v>421664.6</v>
          </cell>
        </row>
        <row r="896">
          <cell r="B896" t="str">
            <v>FPUS1</v>
          </cell>
          <cell r="E896">
            <v>5700</v>
          </cell>
          <cell r="G896">
            <v>343071.60000000003</v>
          </cell>
        </row>
        <row r="897">
          <cell r="B897" t="str">
            <v>FPUS2</v>
          </cell>
          <cell r="E897">
            <v>12100</v>
          </cell>
          <cell r="G897">
            <v>724879.54</v>
          </cell>
        </row>
        <row r="898">
          <cell r="B898" t="str">
            <v>FPUS2</v>
          </cell>
          <cell r="E898">
            <v>37647.5</v>
          </cell>
          <cell r="G898">
            <v>2249438.125</v>
          </cell>
        </row>
        <row r="899">
          <cell r="B899" t="str">
            <v>FPUS2</v>
          </cell>
          <cell r="E899">
            <v>49659</v>
          </cell>
          <cell r="G899">
            <v>2955703.68</v>
          </cell>
        </row>
        <row r="900">
          <cell r="B900" t="str">
            <v>FPUS2</v>
          </cell>
          <cell r="E900">
            <v>31180.400000000001</v>
          </cell>
          <cell r="G900">
            <v>1855857.4080000003</v>
          </cell>
        </row>
        <row r="901">
          <cell r="B901" t="str">
            <v>FPUS2</v>
          </cell>
          <cell r="E901">
            <v>87999.58</v>
          </cell>
          <cell r="G901">
            <v>5406694.1952</v>
          </cell>
        </row>
        <row r="902">
          <cell r="B902" t="str">
            <v>FPUS2</v>
          </cell>
          <cell r="E902">
            <v>176189.68</v>
          </cell>
          <cell r="G902">
            <v>10833903.4232</v>
          </cell>
        </row>
        <row r="903">
          <cell r="B903" t="str">
            <v>FPUS2</v>
          </cell>
          <cell r="E903">
            <v>146298.79</v>
          </cell>
          <cell r="G903">
            <v>8995912.5971000008</v>
          </cell>
        </row>
        <row r="904">
          <cell r="B904" t="str">
            <v>FPUS2</v>
          </cell>
          <cell r="E904">
            <v>146177.03</v>
          </cell>
          <cell r="G904">
            <v>8988425.5746999998</v>
          </cell>
        </row>
        <row r="905">
          <cell r="B905" t="str">
            <v>FPUS2</v>
          </cell>
          <cell r="E905">
            <v>209502.89</v>
          </cell>
          <cell r="G905">
            <v>12913758.139600001</v>
          </cell>
        </row>
        <row r="906">
          <cell r="B906" t="str">
            <v>FPUS2</v>
          </cell>
          <cell r="E906">
            <v>209190.2</v>
          </cell>
          <cell r="G906">
            <v>12852645.888</v>
          </cell>
        </row>
        <row r="907">
          <cell r="B907" t="str">
            <v>FSUS2</v>
          </cell>
          <cell r="E907">
            <v>21420</v>
          </cell>
          <cell r="G907">
            <v>1321614</v>
          </cell>
        </row>
        <row r="908">
          <cell r="B908" t="str">
            <v>FSUS2</v>
          </cell>
          <cell r="E908">
            <v>46266.1</v>
          </cell>
          <cell r="G908">
            <v>2865259.5729999999</v>
          </cell>
        </row>
        <row r="909">
          <cell r="B909" t="str">
            <v>FSUS2</v>
          </cell>
          <cell r="E909">
            <v>7578.4</v>
          </cell>
          <cell r="G909">
            <v>469709.23199999996</v>
          </cell>
        </row>
        <row r="910">
          <cell r="B910" t="str">
            <v>FSUS2</v>
          </cell>
          <cell r="E910">
            <v>37910</v>
          </cell>
          <cell r="G910">
            <v>2332223.2000000002</v>
          </cell>
        </row>
        <row r="911">
          <cell r="B911" t="str">
            <v>FSUS2</v>
          </cell>
          <cell r="E911">
            <v>21420</v>
          </cell>
          <cell r="G911">
            <v>1322470.8</v>
          </cell>
        </row>
        <row r="912">
          <cell r="B912" t="str">
            <v>FSUS2</v>
          </cell>
          <cell r="E912">
            <v>46641.1</v>
          </cell>
          <cell r="G912">
            <v>2889416.145</v>
          </cell>
        </row>
        <row r="913">
          <cell r="B913" t="str">
            <v>FSUS2</v>
          </cell>
          <cell r="E913">
            <v>17397.439999999999</v>
          </cell>
          <cell r="G913">
            <v>1078293.3311999999</v>
          </cell>
        </row>
        <row r="914">
          <cell r="B914" t="str">
            <v>FPEU2</v>
          </cell>
          <cell r="E914">
            <v>57000</v>
          </cell>
          <cell r="G914">
            <v>4642650</v>
          </cell>
        </row>
        <row r="915">
          <cell r="B915" t="str">
            <v>FPEU2</v>
          </cell>
          <cell r="E915">
            <v>90000</v>
          </cell>
          <cell r="G915">
            <v>7224300</v>
          </cell>
        </row>
        <row r="916">
          <cell r="B916" t="str">
            <v>FPEU2</v>
          </cell>
          <cell r="E916">
            <v>64000</v>
          </cell>
          <cell r="G916">
            <v>5113600</v>
          </cell>
        </row>
        <row r="917">
          <cell r="B917" t="str">
            <v>FPEU2</v>
          </cell>
          <cell r="E917">
            <v>122500</v>
          </cell>
          <cell r="G917">
            <v>9922500</v>
          </cell>
        </row>
        <row r="918">
          <cell r="B918" t="str">
            <v>FPEU2</v>
          </cell>
          <cell r="E918">
            <v>25700</v>
          </cell>
          <cell r="G918">
            <v>2050603.0000000002</v>
          </cell>
        </row>
        <row r="919">
          <cell r="B919" t="str">
            <v>FSEU2</v>
          </cell>
          <cell r="E919">
            <v>1400000</v>
          </cell>
          <cell r="G919">
            <v>114730000</v>
          </cell>
        </row>
        <row r="920">
          <cell r="B920" t="str">
            <v>FPUK2</v>
          </cell>
          <cell r="E920">
            <v>6200</v>
          </cell>
          <cell r="G920">
            <v>736741.04</v>
          </cell>
        </row>
        <row r="921">
          <cell r="B921" t="str">
            <v>FPUS2</v>
          </cell>
          <cell r="E921">
            <v>39000</v>
          </cell>
          <cell r="G921">
            <v>2328300</v>
          </cell>
        </row>
        <row r="922">
          <cell r="B922" t="str">
            <v>FPUS2</v>
          </cell>
          <cell r="E922">
            <v>20500</v>
          </cell>
          <cell r="G922">
            <v>1224875</v>
          </cell>
        </row>
        <row r="923">
          <cell r="B923" t="str">
            <v>FPUS2</v>
          </cell>
          <cell r="E923">
            <v>13000</v>
          </cell>
          <cell r="G923">
            <v>777411.7</v>
          </cell>
        </row>
        <row r="924">
          <cell r="B924" t="str">
            <v>FPUS2</v>
          </cell>
          <cell r="E924">
            <v>20000</v>
          </cell>
          <cell r="G924">
            <v>1196018</v>
          </cell>
        </row>
        <row r="925">
          <cell r="B925" t="str">
            <v>FPUS1</v>
          </cell>
          <cell r="E925">
            <v>35000</v>
          </cell>
          <cell r="G925">
            <v>2115400</v>
          </cell>
        </row>
        <row r="926">
          <cell r="B926" t="str">
            <v>FPUS1</v>
          </cell>
          <cell r="E926">
            <v>33500</v>
          </cell>
          <cell r="G926">
            <v>2024740</v>
          </cell>
        </row>
        <row r="927">
          <cell r="B927" t="str">
            <v>FPUS2</v>
          </cell>
          <cell r="E927">
            <v>139700</v>
          </cell>
          <cell r="G927">
            <v>8370824</v>
          </cell>
        </row>
        <row r="928">
          <cell r="B928" t="str">
            <v>FPUS2</v>
          </cell>
          <cell r="E928">
            <v>151500</v>
          </cell>
          <cell r="G928">
            <v>8991525</v>
          </cell>
        </row>
        <row r="929">
          <cell r="B929" t="str">
            <v>FSUS2</v>
          </cell>
          <cell r="E929">
            <v>615000</v>
          </cell>
          <cell r="G929">
            <v>38142300</v>
          </cell>
        </row>
        <row r="930">
          <cell r="B930" t="str">
            <v>FPUS2</v>
          </cell>
          <cell r="E930">
            <v>100000</v>
          </cell>
          <cell r="G930">
            <v>6109000</v>
          </cell>
        </row>
        <row r="931">
          <cell r="B931" t="str">
            <v>FPUS2</v>
          </cell>
          <cell r="E931">
            <v>200000</v>
          </cell>
          <cell r="G931">
            <v>12396000</v>
          </cell>
        </row>
        <row r="932">
          <cell r="B932" t="str">
            <v>FPUS2</v>
          </cell>
          <cell r="E932">
            <v>100000</v>
          </cell>
          <cell r="G932">
            <v>6182000</v>
          </cell>
        </row>
        <row r="933">
          <cell r="B933" t="str">
            <v>FPUS2</v>
          </cell>
          <cell r="E933">
            <v>200000</v>
          </cell>
          <cell r="G933">
            <v>12376000</v>
          </cell>
        </row>
        <row r="934">
          <cell r="B934" t="str">
            <v>FPUS2</v>
          </cell>
          <cell r="E934">
            <v>200000</v>
          </cell>
          <cell r="G934">
            <v>12410000</v>
          </cell>
        </row>
        <row r="935">
          <cell r="B935" t="str">
            <v>FPUS2</v>
          </cell>
          <cell r="E935">
            <v>100000</v>
          </cell>
          <cell r="G935">
            <v>6190000</v>
          </cell>
        </row>
        <row r="936">
          <cell r="B936" t="str">
            <v>FPUS2</v>
          </cell>
          <cell r="E936">
            <v>100000</v>
          </cell>
          <cell r="G936">
            <v>6119000</v>
          </cell>
        </row>
        <row r="937">
          <cell r="B937" t="str">
            <v>FPUS2</v>
          </cell>
          <cell r="E937">
            <v>100000</v>
          </cell>
          <cell r="G937">
            <v>6189000</v>
          </cell>
        </row>
        <row r="938">
          <cell r="B938" t="str">
            <v>FPUS2</v>
          </cell>
          <cell r="E938">
            <v>100000</v>
          </cell>
          <cell r="G938">
            <v>6186000</v>
          </cell>
        </row>
        <row r="939">
          <cell r="B939" t="str">
            <v>FPUS2</v>
          </cell>
          <cell r="E939">
            <v>100000</v>
          </cell>
          <cell r="G939">
            <v>6118000</v>
          </cell>
        </row>
        <row r="940">
          <cell r="B940" t="str">
            <v>FPUS2</v>
          </cell>
          <cell r="E940">
            <v>100000</v>
          </cell>
          <cell r="G940">
            <v>6103000</v>
          </cell>
        </row>
        <row r="941">
          <cell r="B941" t="str">
            <v>FPUS2</v>
          </cell>
          <cell r="E941">
            <v>100000</v>
          </cell>
          <cell r="G941">
            <v>6190000</v>
          </cell>
        </row>
        <row r="942">
          <cell r="B942" t="str">
            <v>FPUS2</v>
          </cell>
          <cell r="E942">
            <v>100000</v>
          </cell>
          <cell r="G942">
            <v>6147000</v>
          </cell>
        </row>
        <row r="943">
          <cell r="B943" t="str">
            <v>FPUS2</v>
          </cell>
          <cell r="E943">
            <v>100000</v>
          </cell>
          <cell r="G943">
            <v>6185000</v>
          </cell>
        </row>
        <row r="944">
          <cell r="B944" t="str">
            <v>FPUS2</v>
          </cell>
          <cell r="E944">
            <v>100000</v>
          </cell>
          <cell r="G944">
            <v>6128000</v>
          </cell>
        </row>
        <row r="945">
          <cell r="B945" t="str">
            <v>FPUS2</v>
          </cell>
          <cell r="E945">
            <v>100000</v>
          </cell>
          <cell r="G945">
            <v>6203000</v>
          </cell>
        </row>
        <row r="946">
          <cell r="B946" t="str">
            <v>FPUS2</v>
          </cell>
          <cell r="E946">
            <v>100000</v>
          </cell>
          <cell r="G946">
            <v>6189000</v>
          </cell>
        </row>
        <row r="947">
          <cell r="B947" t="str">
            <v>FPUS2</v>
          </cell>
          <cell r="E947">
            <v>100000</v>
          </cell>
          <cell r="G947">
            <v>6114000</v>
          </cell>
        </row>
        <row r="948">
          <cell r="B948" t="str">
            <v>FPUS2</v>
          </cell>
          <cell r="E948">
            <v>100000</v>
          </cell>
          <cell r="G948">
            <v>6185000</v>
          </cell>
        </row>
        <row r="949">
          <cell r="B949" t="str">
            <v>FPEU2</v>
          </cell>
          <cell r="E949">
            <v>500000</v>
          </cell>
          <cell r="G949">
            <v>41730000</v>
          </cell>
        </row>
        <row r="950">
          <cell r="B950" t="str">
            <v>FPEU2</v>
          </cell>
          <cell r="E950">
            <v>146855</v>
          </cell>
          <cell r="G950">
            <v>12262392.5</v>
          </cell>
        </row>
        <row r="951">
          <cell r="B951" t="str">
            <v>FPEU2</v>
          </cell>
          <cell r="E951">
            <v>200000</v>
          </cell>
          <cell r="G951">
            <v>16572000</v>
          </cell>
        </row>
        <row r="952">
          <cell r="B952" t="str">
            <v>FPEU2</v>
          </cell>
          <cell r="E952">
            <v>50331.199999999997</v>
          </cell>
          <cell r="G952">
            <v>4075820.5759999999</v>
          </cell>
        </row>
        <row r="953">
          <cell r="B953" t="str">
            <v>FPEU2</v>
          </cell>
          <cell r="E953">
            <v>22780.03</v>
          </cell>
          <cell r="G953">
            <v>1836070.4179999998</v>
          </cell>
        </row>
        <row r="954">
          <cell r="B954" t="str">
            <v>FPEU2</v>
          </cell>
          <cell r="E954">
            <v>24394.240000000002</v>
          </cell>
          <cell r="G954">
            <v>1960565.0688000002</v>
          </cell>
        </row>
        <row r="955">
          <cell r="B955" t="str">
            <v>FPEU2</v>
          </cell>
          <cell r="E955">
            <v>34099.199999999997</v>
          </cell>
          <cell r="G955">
            <v>2751805.4399999999</v>
          </cell>
        </row>
        <row r="956">
          <cell r="B956" t="str">
            <v>FPEU2</v>
          </cell>
          <cell r="E956">
            <v>15548.74</v>
          </cell>
          <cell r="G956">
            <v>1248563.8219999999</v>
          </cell>
        </row>
        <row r="957">
          <cell r="B957" t="str">
            <v>FPEU2</v>
          </cell>
          <cell r="E957">
            <v>128076</v>
          </cell>
          <cell r="G957">
            <v>10363909.92</v>
          </cell>
        </row>
        <row r="958">
          <cell r="B958" t="str">
            <v>FPEU2</v>
          </cell>
          <cell r="E958">
            <v>12165.6</v>
          </cell>
          <cell r="G958">
            <v>976532.71199999994</v>
          </cell>
        </row>
        <row r="959">
          <cell r="B959" t="str">
            <v>FPEU2</v>
          </cell>
          <cell r="E959">
            <v>38355.82</v>
          </cell>
          <cell r="G959">
            <v>3149012.8219999997</v>
          </cell>
        </row>
        <row r="960">
          <cell r="B960" t="str">
            <v>FPEU2</v>
          </cell>
          <cell r="E960">
            <v>33345</v>
          </cell>
          <cell r="G960">
            <v>2792977.2</v>
          </cell>
        </row>
        <row r="961">
          <cell r="B961" t="str">
            <v>FPEU2</v>
          </cell>
          <cell r="E961">
            <v>40747</v>
          </cell>
          <cell r="G961">
            <v>3346143.64</v>
          </cell>
        </row>
        <row r="962">
          <cell r="B962" t="str">
            <v>FPUK2</v>
          </cell>
          <cell r="E962">
            <v>10334.4</v>
          </cell>
          <cell r="G962">
            <v>1243228.3199999998</v>
          </cell>
        </row>
        <row r="963">
          <cell r="B963" t="str">
            <v>FPUK2</v>
          </cell>
          <cell r="E963">
            <v>38400</v>
          </cell>
          <cell r="G963">
            <v>4469760</v>
          </cell>
        </row>
        <row r="964">
          <cell r="B964" t="str">
            <v>FPUK2</v>
          </cell>
          <cell r="E964">
            <v>6452.7</v>
          </cell>
          <cell r="G964">
            <v>768937.93131000001</v>
          </cell>
        </row>
        <row r="965">
          <cell r="B965" t="str">
            <v>FPUK2</v>
          </cell>
          <cell r="E965">
            <v>42276.480000000003</v>
          </cell>
          <cell r="G965">
            <v>5037242.5920000002</v>
          </cell>
        </row>
        <row r="966">
          <cell r="B966" t="str">
            <v>FPUK2</v>
          </cell>
          <cell r="E966">
            <v>16826.8</v>
          </cell>
          <cell r="G966">
            <v>2004071.88</v>
          </cell>
        </row>
        <row r="967">
          <cell r="B967" t="str">
            <v>FPUK2</v>
          </cell>
          <cell r="E967">
            <v>15195</v>
          </cell>
          <cell r="G967">
            <v>1800607.5</v>
          </cell>
        </row>
        <row r="968">
          <cell r="B968" t="str">
            <v>FPUK2</v>
          </cell>
          <cell r="E968">
            <v>26500</v>
          </cell>
          <cell r="G968">
            <v>3148200</v>
          </cell>
        </row>
        <row r="969">
          <cell r="B969" t="str">
            <v>FPUK2</v>
          </cell>
          <cell r="E969">
            <v>3075</v>
          </cell>
          <cell r="G969">
            <v>364080</v>
          </cell>
        </row>
        <row r="970">
          <cell r="B970" t="str">
            <v>FPUK2</v>
          </cell>
          <cell r="E970">
            <v>15528.42</v>
          </cell>
          <cell r="G970">
            <v>1850211.243</v>
          </cell>
        </row>
        <row r="971">
          <cell r="B971" t="str">
            <v>FPUK2</v>
          </cell>
          <cell r="E971">
            <v>55800</v>
          </cell>
          <cell r="G971">
            <v>6615648</v>
          </cell>
        </row>
        <row r="972">
          <cell r="B972" t="str">
            <v>FPUK2</v>
          </cell>
          <cell r="E972">
            <v>16034.7</v>
          </cell>
          <cell r="G972">
            <v>1906525.83</v>
          </cell>
        </row>
        <row r="973">
          <cell r="B973" t="str">
            <v>FPUK2</v>
          </cell>
          <cell r="E973">
            <v>1301.5</v>
          </cell>
          <cell r="G973">
            <v>154731.04005000001</v>
          </cell>
        </row>
        <row r="974">
          <cell r="B974" t="str">
            <v>FPUK2</v>
          </cell>
          <cell r="E974">
            <v>6200</v>
          </cell>
          <cell r="G974">
            <v>731600</v>
          </cell>
        </row>
        <row r="975">
          <cell r="B975" t="str">
            <v>FPUK2</v>
          </cell>
          <cell r="E975">
            <v>41870.660000000003</v>
          </cell>
          <cell r="G975">
            <v>4919802.5500000007</v>
          </cell>
        </row>
        <row r="976">
          <cell r="B976" t="str">
            <v>FPUK2</v>
          </cell>
          <cell r="E976">
            <v>11304.5</v>
          </cell>
          <cell r="G976">
            <v>1335061.45</v>
          </cell>
        </row>
        <row r="977">
          <cell r="B977" t="str">
            <v>FPUK2</v>
          </cell>
          <cell r="E977">
            <v>43024.4</v>
          </cell>
          <cell r="G977">
            <v>5076879.2</v>
          </cell>
        </row>
        <row r="978">
          <cell r="B978" t="str">
            <v>FPUK2</v>
          </cell>
          <cell r="E978">
            <v>6200</v>
          </cell>
          <cell r="G978">
            <v>728748</v>
          </cell>
        </row>
        <row r="979">
          <cell r="B979" t="str">
            <v>FPUK2</v>
          </cell>
          <cell r="E979">
            <v>4625.88</v>
          </cell>
          <cell r="G979">
            <v>549280.22931600001</v>
          </cell>
        </row>
        <row r="980">
          <cell r="B980" t="str">
            <v>FPUK2</v>
          </cell>
          <cell r="E980">
            <v>7075.01</v>
          </cell>
          <cell r="G980">
            <v>833436.17799999996</v>
          </cell>
        </row>
        <row r="981">
          <cell r="B981" t="str">
            <v>FPUK2</v>
          </cell>
          <cell r="E981">
            <v>33822.800000000003</v>
          </cell>
          <cell r="G981">
            <v>3947120.7600000002</v>
          </cell>
        </row>
        <row r="982">
          <cell r="B982" t="str">
            <v>FPUK2</v>
          </cell>
          <cell r="E982">
            <v>17100</v>
          </cell>
          <cell r="G982">
            <v>2030625</v>
          </cell>
        </row>
        <row r="983">
          <cell r="B983" t="str">
            <v>FPUK2</v>
          </cell>
          <cell r="E983">
            <v>9437.24</v>
          </cell>
          <cell r="G983">
            <v>1126240.2216</v>
          </cell>
        </row>
        <row r="984">
          <cell r="B984" t="str">
            <v>FPUK2</v>
          </cell>
          <cell r="E984">
            <v>45138.8</v>
          </cell>
          <cell r="G984">
            <v>5348947.8000000007</v>
          </cell>
        </row>
        <row r="985">
          <cell r="B985" t="str">
            <v>FPUK2</v>
          </cell>
          <cell r="E985">
            <v>34334</v>
          </cell>
          <cell r="G985">
            <v>4068579</v>
          </cell>
        </row>
        <row r="986">
          <cell r="B986" t="str">
            <v>FPUK2</v>
          </cell>
          <cell r="E986">
            <v>6171</v>
          </cell>
          <cell r="G986">
            <v>730646.4</v>
          </cell>
        </row>
        <row r="987">
          <cell r="B987" t="str">
            <v>FPUK2</v>
          </cell>
          <cell r="E987">
            <v>34929.5</v>
          </cell>
          <cell r="G987">
            <v>4132159.85</v>
          </cell>
        </row>
        <row r="988">
          <cell r="B988" t="str">
            <v>FPUK2</v>
          </cell>
          <cell r="E988">
            <v>8976.25</v>
          </cell>
          <cell r="G988">
            <v>1075354.75</v>
          </cell>
        </row>
        <row r="989">
          <cell r="B989" t="str">
            <v>FPUS2</v>
          </cell>
          <cell r="E989">
            <v>500000</v>
          </cell>
          <cell r="G989">
            <v>30470000</v>
          </cell>
        </row>
        <row r="990">
          <cell r="B990" t="str">
            <v>FPUS2</v>
          </cell>
          <cell r="E990">
            <v>500000</v>
          </cell>
          <cell r="G990">
            <v>30560000</v>
          </cell>
        </row>
        <row r="991">
          <cell r="B991" t="str">
            <v>FPUS2</v>
          </cell>
          <cell r="E991">
            <v>1000000</v>
          </cell>
          <cell r="G991">
            <v>61320000</v>
          </cell>
        </row>
        <row r="992">
          <cell r="B992" t="str">
            <v>FPUS2</v>
          </cell>
          <cell r="E992">
            <v>1000000</v>
          </cell>
          <cell r="G992">
            <v>61500000</v>
          </cell>
        </row>
        <row r="993">
          <cell r="B993" t="str">
            <v>FPUS2</v>
          </cell>
          <cell r="E993">
            <v>42381.4</v>
          </cell>
          <cell r="G993">
            <v>2503893.1120000002</v>
          </cell>
        </row>
        <row r="994">
          <cell r="B994" t="str">
            <v>FPUS2</v>
          </cell>
          <cell r="E994">
            <v>81975</v>
          </cell>
          <cell r="G994">
            <v>4864396.5</v>
          </cell>
        </row>
        <row r="995">
          <cell r="B995" t="str">
            <v>FPUS2</v>
          </cell>
          <cell r="E995">
            <v>43055.71</v>
          </cell>
          <cell r="G995">
            <v>2555356.3884999999</v>
          </cell>
        </row>
        <row r="996">
          <cell r="B996" t="str">
            <v>FPUS2</v>
          </cell>
          <cell r="E996">
            <v>83476</v>
          </cell>
          <cell r="G996">
            <v>4950126.8</v>
          </cell>
        </row>
        <row r="997">
          <cell r="B997" t="str">
            <v>FPUS2</v>
          </cell>
          <cell r="E997">
            <v>46107.81</v>
          </cell>
          <cell r="G997">
            <v>2749408.7102999999</v>
          </cell>
        </row>
        <row r="998">
          <cell r="B998" t="str">
            <v>FPUS2</v>
          </cell>
          <cell r="E998">
            <v>38567.199999999997</v>
          </cell>
          <cell r="G998">
            <v>2304390.1999999997</v>
          </cell>
        </row>
        <row r="999">
          <cell r="B999" t="str">
            <v>FPUS2</v>
          </cell>
          <cell r="E999">
            <v>83525</v>
          </cell>
          <cell r="G999">
            <v>4969737.5</v>
          </cell>
        </row>
        <row r="1000">
          <cell r="B1000" t="str">
            <v>FPUS2</v>
          </cell>
          <cell r="E1000">
            <v>33927.89</v>
          </cell>
          <cell r="G1000">
            <v>2027191.4275</v>
          </cell>
        </row>
        <row r="1001">
          <cell r="B1001" t="str">
            <v>FPUS2</v>
          </cell>
          <cell r="E1001">
            <v>79989</v>
          </cell>
          <cell r="G1001">
            <v>4755346.05</v>
          </cell>
        </row>
        <row r="1002">
          <cell r="B1002" t="str">
            <v>FPUS2</v>
          </cell>
          <cell r="E1002">
            <v>50030.76</v>
          </cell>
          <cell r="G1002">
            <v>2989337.91</v>
          </cell>
        </row>
        <row r="1003">
          <cell r="B1003" t="str">
            <v>FPUS2</v>
          </cell>
          <cell r="E1003">
            <v>45262.83</v>
          </cell>
          <cell r="G1003">
            <v>2684085.8190000001</v>
          </cell>
        </row>
        <row r="1004">
          <cell r="B1004" t="str">
            <v>FPUS2</v>
          </cell>
          <cell r="E1004">
            <v>35056.25</v>
          </cell>
          <cell r="G1004">
            <v>2094961.5</v>
          </cell>
        </row>
        <row r="1005">
          <cell r="B1005" t="str">
            <v>FPUS2</v>
          </cell>
          <cell r="E1005">
            <v>60707.7</v>
          </cell>
          <cell r="G1005">
            <v>3627285.0749999997</v>
          </cell>
        </row>
        <row r="1006">
          <cell r="B1006" t="str">
            <v>FPUS2</v>
          </cell>
          <cell r="E1006">
            <v>36088.5</v>
          </cell>
          <cell r="G1006">
            <v>2137882.7400000002</v>
          </cell>
        </row>
        <row r="1007">
          <cell r="B1007" t="str">
            <v>FPUS2</v>
          </cell>
          <cell r="E1007">
            <v>43520</v>
          </cell>
          <cell r="G1007">
            <v>2600320</v>
          </cell>
        </row>
        <row r="1008">
          <cell r="B1008" t="str">
            <v>FPUS2</v>
          </cell>
          <cell r="E1008">
            <v>71597</v>
          </cell>
          <cell r="G1008">
            <v>4276488.8099999996</v>
          </cell>
        </row>
        <row r="1009">
          <cell r="B1009" t="str">
            <v>FPUS2</v>
          </cell>
          <cell r="E1009">
            <v>7956.2</v>
          </cell>
          <cell r="G1009">
            <v>473314.33799999999</v>
          </cell>
        </row>
        <row r="1010">
          <cell r="B1010" t="str">
            <v>FPUS2</v>
          </cell>
          <cell r="E1010">
            <v>64147</v>
          </cell>
          <cell r="G1010">
            <v>3835990.5999999996</v>
          </cell>
        </row>
        <row r="1011">
          <cell r="B1011" t="str">
            <v>FPUS2</v>
          </cell>
          <cell r="E1011">
            <v>118351.33</v>
          </cell>
          <cell r="G1011">
            <v>7073858.9941000007</v>
          </cell>
        </row>
        <row r="1012">
          <cell r="B1012" t="str">
            <v>FPUS2</v>
          </cell>
          <cell r="E1012">
            <v>73368.06</v>
          </cell>
          <cell r="G1012">
            <v>4385208.9462000001</v>
          </cell>
        </row>
        <row r="1013">
          <cell r="B1013" t="str">
            <v>FPUS2</v>
          </cell>
          <cell r="E1013">
            <v>20</v>
          </cell>
          <cell r="G1013">
            <v>1212.8</v>
          </cell>
        </row>
        <row r="1014">
          <cell r="B1014" t="str">
            <v>FPUS2</v>
          </cell>
          <cell r="E1014">
            <v>32000</v>
          </cell>
          <cell r="G1014">
            <v>1912640</v>
          </cell>
        </row>
        <row r="1015">
          <cell r="B1015" t="str">
            <v>FPUS2</v>
          </cell>
          <cell r="E1015">
            <v>36500</v>
          </cell>
          <cell r="G1015">
            <v>2181605</v>
          </cell>
        </row>
        <row r="1016">
          <cell r="B1016" t="str">
            <v>FPUS2</v>
          </cell>
          <cell r="E1016">
            <v>58235.67</v>
          </cell>
          <cell r="G1016">
            <v>3477834.2123999996</v>
          </cell>
        </row>
        <row r="1017">
          <cell r="B1017" t="str">
            <v>FPUS2</v>
          </cell>
          <cell r="E1017">
            <v>72765</v>
          </cell>
          <cell r="G1017">
            <v>4351347</v>
          </cell>
        </row>
        <row r="1018">
          <cell r="B1018" t="str">
            <v>FPUS2</v>
          </cell>
          <cell r="E1018">
            <v>62886.6</v>
          </cell>
          <cell r="G1018">
            <v>3760618.6799999997</v>
          </cell>
        </row>
        <row r="1019">
          <cell r="B1019" t="str">
            <v>FPUS2</v>
          </cell>
          <cell r="E1019">
            <v>72450</v>
          </cell>
          <cell r="G1019">
            <v>4267305</v>
          </cell>
        </row>
        <row r="1020">
          <cell r="B1020" t="str">
            <v>FPUS2</v>
          </cell>
          <cell r="E1020">
            <v>24188.36</v>
          </cell>
          <cell r="G1020">
            <v>1445980.1608</v>
          </cell>
        </row>
        <row r="1021">
          <cell r="B1021" t="str">
            <v>FPUS2</v>
          </cell>
          <cell r="E1021">
            <v>13347.1</v>
          </cell>
          <cell r="G1021">
            <v>789750.57642000006</v>
          </cell>
        </row>
        <row r="1022">
          <cell r="B1022" t="str">
            <v>FPUS2</v>
          </cell>
          <cell r="E1022">
            <v>36500</v>
          </cell>
          <cell r="G1022">
            <v>2182700</v>
          </cell>
        </row>
        <row r="1023">
          <cell r="B1023" t="str">
            <v>FPUS2</v>
          </cell>
          <cell r="E1023">
            <v>32000</v>
          </cell>
          <cell r="G1023">
            <v>1913600</v>
          </cell>
        </row>
        <row r="1024">
          <cell r="B1024" t="str">
            <v>FPUS2</v>
          </cell>
          <cell r="E1024">
            <v>35550</v>
          </cell>
          <cell r="G1024">
            <v>2125179</v>
          </cell>
        </row>
        <row r="1025">
          <cell r="B1025" t="str">
            <v>FPUS2</v>
          </cell>
          <cell r="E1025">
            <v>47219.17</v>
          </cell>
          <cell r="G1025">
            <v>2821817.5991999996</v>
          </cell>
        </row>
        <row r="1026">
          <cell r="B1026" t="str">
            <v>FPUS2</v>
          </cell>
          <cell r="E1026">
            <v>31146</v>
          </cell>
          <cell r="G1026">
            <v>1861284.96</v>
          </cell>
        </row>
        <row r="1027">
          <cell r="B1027" t="str">
            <v>FPUS2</v>
          </cell>
          <cell r="E1027">
            <v>36801.550000000003</v>
          </cell>
          <cell r="G1027">
            <v>2208461.0155000002</v>
          </cell>
        </row>
        <row r="1028">
          <cell r="B1028" t="str">
            <v>FPUS2</v>
          </cell>
          <cell r="E1028">
            <v>80809.87</v>
          </cell>
          <cell r="G1028">
            <v>4839703.1142999995</v>
          </cell>
        </row>
        <row r="1029">
          <cell r="B1029" t="str">
            <v>FPUS2</v>
          </cell>
          <cell r="E1029">
            <v>31798.74</v>
          </cell>
          <cell r="G1029">
            <v>1900928.6772</v>
          </cell>
        </row>
        <row r="1030">
          <cell r="B1030" t="str">
            <v>FPUS2</v>
          </cell>
          <cell r="E1030">
            <v>48300</v>
          </cell>
          <cell r="G1030">
            <v>2865639</v>
          </cell>
        </row>
        <row r="1031">
          <cell r="B1031" t="str">
            <v>FPUS2</v>
          </cell>
          <cell r="E1031">
            <v>37380</v>
          </cell>
          <cell r="G1031">
            <v>2217755.4</v>
          </cell>
        </row>
        <row r="1032">
          <cell r="B1032" t="str">
            <v>FPUS2</v>
          </cell>
          <cell r="E1032">
            <v>69594</v>
          </cell>
          <cell r="G1032">
            <v>4147802.4</v>
          </cell>
        </row>
        <row r="1033">
          <cell r="B1033" t="str">
            <v>FPUS2</v>
          </cell>
          <cell r="E1033">
            <v>11208</v>
          </cell>
          <cell r="G1033">
            <v>667996.80000000005</v>
          </cell>
        </row>
        <row r="1034">
          <cell r="B1034" t="str">
            <v>FPUS2</v>
          </cell>
          <cell r="E1034">
            <v>36225</v>
          </cell>
          <cell r="G1034">
            <v>2159010</v>
          </cell>
        </row>
        <row r="1035">
          <cell r="B1035" t="str">
            <v>FPUS2</v>
          </cell>
          <cell r="E1035">
            <v>40979.279999999999</v>
          </cell>
          <cell r="G1035">
            <v>2462854.7280000001</v>
          </cell>
        </row>
        <row r="1036">
          <cell r="B1036" t="str">
            <v>FPUS2</v>
          </cell>
          <cell r="E1036">
            <v>88350</v>
          </cell>
          <cell r="G1036">
            <v>5287747.5</v>
          </cell>
        </row>
        <row r="1037">
          <cell r="B1037" t="str">
            <v>FPUS2</v>
          </cell>
          <cell r="E1037">
            <v>88485.26</v>
          </cell>
          <cell r="G1037">
            <v>5305576.1896000002</v>
          </cell>
        </row>
        <row r="1038">
          <cell r="B1038" t="str">
            <v>FPUS2</v>
          </cell>
          <cell r="E1038">
            <v>33931.879999999997</v>
          </cell>
          <cell r="G1038">
            <v>2026072.5547999998</v>
          </cell>
        </row>
        <row r="1039">
          <cell r="B1039" t="str">
            <v>FPUS2</v>
          </cell>
          <cell r="E1039">
            <v>25139.4</v>
          </cell>
          <cell r="G1039">
            <v>1499565.21</v>
          </cell>
        </row>
        <row r="1040">
          <cell r="B1040" t="str">
            <v>FPUS2</v>
          </cell>
          <cell r="E1040">
            <v>74536.38</v>
          </cell>
          <cell r="G1040">
            <v>4446095.0669999998</v>
          </cell>
        </row>
        <row r="1041">
          <cell r="B1041" t="str">
            <v>FPUS2</v>
          </cell>
          <cell r="E1041">
            <v>69630</v>
          </cell>
          <cell r="G1041">
            <v>4149251.7</v>
          </cell>
        </row>
        <row r="1042">
          <cell r="B1042" t="str">
            <v>FPUS2</v>
          </cell>
          <cell r="E1042">
            <v>49747.3</v>
          </cell>
          <cell r="G1042">
            <v>2977375.9050000003</v>
          </cell>
        </row>
        <row r="1043">
          <cell r="B1043" t="str">
            <v>FPUS2</v>
          </cell>
          <cell r="E1043">
            <v>62154.45</v>
          </cell>
          <cell r="G1043">
            <v>3713106.8429999999</v>
          </cell>
        </row>
        <row r="1044">
          <cell r="B1044" t="str">
            <v>FPUS2</v>
          </cell>
          <cell r="E1044">
            <v>338004.22</v>
          </cell>
          <cell r="G1044">
            <v>20202512.229399998</v>
          </cell>
        </row>
        <row r="1045">
          <cell r="B1045" t="str">
            <v>FPUS2</v>
          </cell>
          <cell r="E1045">
            <v>20402.45</v>
          </cell>
          <cell r="G1045">
            <v>1215781.9955000002</v>
          </cell>
        </row>
        <row r="1046">
          <cell r="B1046" t="str">
            <v>FPUS2</v>
          </cell>
          <cell r="E1046">
            <v>64480.4</v>
          </cell>
          <cell r="G1046">
            <v>3843676.6439999999</v>
          </cell>
        </row>
        <row r="1047">
          <cell r="B1047" t="str">
            <v>FPUS2</v>
          </cell>
          <cell r="E1047">
            <v>41196.720000000001</v>
          </cell>
          <cell r="G1047">
            <v>2455324.5120000001</v>
          </cell>
        </row>
        <row r="1048">
          <cell r="B1048" t="str">
            <v>FPUS2</v>
          </cell>
          <cell r="E1048">
            <v>20720</v>
          </cell>
          <cell r="G1048">
            <v>1251695.2</v>
          </cell>
        </row>
        <row r="1049">
          <cell r="B1049" t="str">
            <v>FPUS2</v>
          </cell>
          <cell r="E1049">
            <v>29391</v>
          </cell>
          <cell r="G1049">
            <v>1745237.58</v>
          </cell>
        </row>
        <row r="1050">
          <cell r="B1050" t="str">
            <v>FPUS2</v>
          </cell>
          <cell r="E1050">
            <v>65126.879999999997</v>
          </cell>
          <cell r="G1050">
            <v>3891331.08</v>
          </cell>
        </row>
        <row r="1051">
          <cell r="B1051" t="str">
            <v>FPUS2</v>
          </cell>
          <cell r="E1051">
            <v>70707</v>
          </cell>
          <cell r="G1051">
            <v>4224743.25</v>
          </cell>
        </row>
        <row r="1052">
          <cell r="B1052" t="str">
            <v>FPUS2</v>
          </cell>
          <cell r="E1052">
            <v>32000</v>
          </cell>
          <cell r="G1052">
            <v>1914560</v>
          </cell>
        </row>
        <row r="1053">
          <cell r="B1053" t="str">
            <v>FPUS2</v>
          </cell>
          <cell r="E1053">
            <v>32000</v>
          </cell>
          <cell r="G1053">
            <v>1913280</v>
          </cell>
        </row>
        <row r="1054">
          <cell r="B1054" t="str">
            <v>FPUS2</v>
          </cell>
          <cell r="E1054">
            <v>32000</v>
          </cell>
          <cell r="G1054">
            <v>1913280</v>
          </cell>
        </row>
        <row r="1055">
          <cell r="B1055" t="str">
            <v>FPUS2</v>
          </cell>
          <cell r="E1055">
            <v>24492.32</v>
          </cell>
          <cell r="G1055">
            <v>1460232.1184</v>
          </cell>
        </row>
        <row r="1056">
          <cell r="B1056" t="str">
            <v>FPUS2</v>
          </cell>
          <cell r="E1056">
            <v>44350.32</v>
          </cell>
          <cell r="G1056">
            <v>2654366.6520000002</v>
          </cell>
        </row>
        <row r="1057">
          <cell r="B1057" t="str">
            <v>FPUS2</v>
          </cell>
          <cell r="E1057">
            <v>38556</v>
          </cell>
          <cell r="G1057">
            <v>2300250.96</v>
          </cell>
        </row>
        <row r="1058">
          <cell r="B1058" t="str">
            <v>FPUS2</v>
          </cell>
          <cell r="E1058">
            <v>16057</v>
          </cell>
          <cell r="G1058">
            <v>965346.84</v>
          </cell>
        </row>
        <row r="1059">
          <cell r="B1059" t="str">
            <v>FPUS2</v>
          </cell>
          <cell r="E1059">
            <v>77386</v>
          </cell>
          <cell r="G1059">
            <v>4595180.6800000006</v>
          </cell>
        </row>
        <row r="1060">
          <cell r="B1060" t="str">
            <v>FPUS2</v>
          </cell>
          <cell r="E1060">
            <v>98918.22</v>
          </cell>
          <cell r="G1060">
            <v>5896515.0942000002</v>
          </cell>
        </row>
        <row r="1061">
          <cell r="B1061" t="str">
            <v>FPUS2</v>
          </cell>
          <cell r="E1061">
            <v>18609.63</v>
          </cell>
          <cell r="G1061">
            <v>1118438.763</v>
          </cell>
        </row>
        <row r="1062">
          <cell r="B1062" t="str">
            <v>FPUS2</v>
          </cell>
          <cell r="E1062">
            <v>34200</v>
          </cell>
          <cell r="G1062">
            <v>2035926</v>
          </cell>
        </row>
        <row r="1063">
          <cell r="B1063" t="str">
            <v>FPUS2</v>
          </cell>
          <cell r="E1063">
            <v>50006.25</v>
          </cell>
          <cell r="G1063">
            <v>2976872.0625</v>
          </cell>
        </row>
        <row r="1064">
          <cell r="B1064" t="str">
            <v>FPUS2</v>
          </cell>
          <cell r="E1064">
            <v>51594.3</v>
          </cell>
          <cell r="G1064">
            <v>3069344.9070000001</v>
          </cell>
        </row>
        <row r="1065">
          <cell r="B1065" t="str">
            <v>FPUS2</v>
          </cell>
          <cell r="E1065">
            <v>56001.66</v>
          </cell>
          <cell r="G1065">
            <v>3333218.8032000004</v>
          </cell>
        </row>
        <row r="1066">
          <cell r="B1066" t="str">
            <v>FPUS2</v>
          </cell>
          <cell r="E1066">
            <v>63465.120000000003</v>
          </cell>
          <cell r="G1066">
            <v>3788867.6640000003</v>
          </cell>
        </row>
        <row r="1067">
          <cell r="B1067" t="str">
            <v>FPUS2</v>
          </cell>
          <cell r="E1067">
            <v>7897.8</v>
          </cell>
          <cell r="G1067">
            <v>469524.21</v>
          </cell>
        </row>
        <row r="1068">
          <cell r="B1068" t="str">
            <v>FPUS2</v>
          </cell>
          <cell r="E1068">
            <v>71775</v>
          </cell>
          <cell r="G1068">
            <v>4285685.25</v>
          </cell>
        </row>
        <row r="1069">
          <cell r="B1069" t="str">
            <v>FPUS2</v>
          </cell>
          <cell r="E1069">
            <v>74844</v>
          </cell>
          <cell r="G1069">
            <v>4480161.84</v>
          </cell>
        </row>
        <row r="1070">
          <cell r="B1070" t="str">
            <v>FPUS2</v>
          </cell>
          <cell r="E1070">
            <v>41580</v>
          </cell>
          <cell r="G1070">
            <v>2488978.7999999998</v>
          </cell>
        </row>
        <row r="1071">
          <cell r="B1071" t="str">
            <v>FPUS2</v>
          </cell>
          <cell r="E1071">
            <v>40090.21</v>
          </cell>
          <cell r="G1071">
            <v>2397795.4601000003</v>
          </cell>
        </row>
        <row r="1072">
          <cell r="B1072" t="str">
            <v>FPUS2</v>
          </cell>
          <cell r="E1072">
            <v>46320.58</v>
          </cell>
          <cell r="G1072">
            <v>2770433.8898</v>
          </cell>
        </row>
        <row r="1073">
          <cell r="B1073" t="str">
            <v>FPUS2</v>
          </cell>
          <cell r="E1073">
            <v>38556</v>
          </cell>
          <cell r="G1073">
            <v>2297552.04</v>
          </cell>
        </row>
        <row r="1074">
          <cell r="B1074" t="str">
            <v>FPUS2</v>
          </cell>
          <cell r="E1074">
            <v>41533.980000000003</v>
          </cell>
          <cell r="G1074">
            <v>2477501.9070000001</v>
          </cell>
        </row>
        <row r="1075">
          <cell r="B1075" t="str">
            <v>FPUS2</v>
          </cell>
          <cell r="E1075">
            <v>15218.75</v>
          </cell>
          <cell r="G1075">
            <v>907037.5</v>
          </cell>
        </row>
        <row r="1076">
          <cell r="B1076" t="str">
            <v>FPUS2</v>
          </cell>
          <cell r="E1076">
            <v>88350</v>
          </cell>
          <cell r="G1076">
            <v>5278912.5</v>
          </cell>
        </row>
        <row r="1077">
          <cell r="B1077" t="str">
            <v>FPUS2</v>
          </cell>
          <cell r="E1077">
            <v>72112.320000000007</v>
          </cell>
          <cell r="G1077">
            <v>4316643.4752000002</v>
          </cell>
        </row>
        <row r="1078">
          <cell r="B1078" t="str">
            <v>FPUS2</v>
          </cell>
          <cell r="E1078">
            <v>36837</v>
          </cell>
          <cell r="G1078">
            <v>2209483.2599999998</v>
          </cell>
        </row>
        <row r="1079">
          <cell r="B1079" t="str">
            <v>FPUS2</v>
          </cell>
          <cell r="E1079">
            <v>30503</v>
          </cell>
          <cell r="G1079">
            <v>1840551.02</v>
          </cell>
        </row>
        <row r="1080">
          <cell r="B1080" t="str">
            <v>FPUS2</v>
          </cell>
          <cell r="E1080">
            <v>22787.86</v>
          </cell>
          <cell r="G1080">
            <v>1361346.7564000001</v>
          </cell>
        </row>
        <row r="1081">
          <cell r="B1081" t="str">
            <v>FPUS2</v>
          </cell>
          <cell r="E1081">
            <v>12520.2</v>
          </cell>
          <cell r="G1081">
            <v>745953.51600000006</v>
          </cell>
        </row>
        <row r="1082">
          <cell r="B1082" t="str">
            <v>FPUS2</v>
          </cell>
          <cell r="E1082">
            <v>29100.18</v>
          </cell>
          <cell r="G1082">
            <v>1756195.8630000001</v>
          </cell>
        </row>
        <row r="1083">
          <cell r="B1083" t="str">
            <v>FPUS2</v>
          </cell>
          <cell r="E1083">
            <v>25449.599999999999</v>
          </cell>
          <cell r="G1083">
            <v>1533847.392</v>
          </cell>
        </row>
        <row r="1084">
          <cell r="B1084" t="str">
            <v>FPUS2</v>
          </cell>
          <cell r="E1084">
            <v>10333.51</v>
          </cell>
          <cell r="G1084">
            <v>616910.54700000002</v>
          </cell>
        </row>
        <row r="1085">
          <cell r="B1085" t="str">
            <v>FPUS2</v>
          </cell>
          <cell r="E1085">
            <v>22906.86</v>
          </cell>
          <cell r="G1085">
            <v>1374411.6</v>
          </cell>
        </row>
        <row r="1086">
          <cell r="B1086" t="str">
            <v>FPUS2</v>
          </cell>
          <cell r="E1086">
            <v>40476.06</v>
          </cell>
          <cell r="G1086">
            <v>2438682.6149999998</v>
          </cell>
        </row>
        <row r="1087">
          <cell r="B1087" t="str">
            <v>FPUS2</v>
          </cell>
          <cell r="E1087">
            <v>194253.39</v>
          </cell>
          <cell r="G1087">
            <v>11717364.484800002</v>
          </cell>
        </row>
        <row r="1088">
          <cell r="B1088" t="str">
            <v>FPUS2</v>
          </cell>
          <cell r="E1088">
            <v>40652.480000000003</v>
          </cell>
          <cell r="G1088">
            <v>2430205.2544000004</v>
          </cell>
        </row>
        <row r="1089">
          <cell r="B1089" t="str">
            <v>FPUS2</v>
          </cell>
          <cell r="E1089">
            <v>64170</v>
          </cell>
          <cell r="G1089">
            <v>3838649.4</v>
          </cell>
        </row>
        <row r="1090">
          <cell r="B1090" t="str">
            <v>FPUS2</v>
          </cell>
          <cell r="E1090">
            <v>25216.48</v>
          </cell>
          <cell r="G1090">
            <v>1517275.6015999999</v>
          </cell>
        </row>
        <row r="1091">
          <cell r="B1091" t="str">
            <v>FPUS2</v>
          </cell>
          <cell r="E1091">
            <v>36864</v>
          </cell>
          <cell r="G1091">
            <v>2209628.1600000001</v>
          </cell>
        </row>
        <row r="1092">
          <cell r="B1092" t="str">
            <v>FPUS2</v>
          </cell>
          <cell r="E1092">
            <v>71724.7</v>
          </cell>
          <cell r="G1092">
            <v>4282681.8370000003</v>
          </cell>
        </row>
        <row r="1093">
          <cell r="B1093" t="str">
            <v>FPUS2</v>
          </cell>
          <cell r="E1093">
            <v>42420</v>
          </cell>
          <cell r="G1093">
            <v>2532898.2000000002</v>
          </cell>
        </row>
        <row r="1094">
          <cell r="B1094" t="str">
            <v>FPUS2</v>
          </cell>
          <cell r="E1094">
            <v>72765</v>
          </cell>
          <cell r="G1094">
            <v>4350619.3499999996</v>
          </cell>
        </row>
        <row r="1095">
          <cell r="B1095" t="str">
            <v>FPUS2</v>
          </cell>
          <cell r="E1095">
            <v>24691.98</v>
          </cell>
          <cell r="G1095">
            <v>1473617.3663999999</v>
          </cell>
        </row>
        <row r="1096">
          <cell r="B1096" t="str">
            <v>FPUS2</v>
          </cell>
          <cell r="E1096">
            <v>17600</v>
          </cell>
          <cell r="G1096">
            <v>1059168</v>
          </cell>
        </row>
        <row r="1097">
          <cell r="B1097" t="str">
            <v>FPUS2</v>
          </cell>
          <cell r="E1097">
            <v>47520</v>
          </cell>
          <cell r="G1097">
            <v>2848824</v>
          </cell>
        </row>
        <row r="1098">
          <cell r="B1098" t="str">
            <v>FPUS2</v>
          </cell>
          <cell r="E1098">
            <v>10780.96</v>
          </cell>
          <cell r="G1098">
            <v>643299.88319999992</v>
          </cell>
        </row>
        <row r="1099">
          <cell r="B1099" t="str">
            <v>FPUS2</v>
          </cell>
          <cell r="E1099">
            <v>44393.85</v>
          </cell>
          <cell r="G1099">
            <v>2683164.2939999998</v>
          </cell>
        </row>
        <row r="1100">
          <cell r="B1100" t="str">
            <v>FPUS2</v>
          </cell>
          <cell r="E1100">
            <v>76592.12</v>
          </cell>
          <cell r="G1100">
            <v>4572549.5640000002</v>
          </cell>
        </row>
        <row r="1101">
          <cell r="B1101" t="str">
            <v>FPUS2</v>
          </cell>
          <cell r="E1101">
            <v>48385.9</v>
          </cell>
          <cell r="G1101">
            <v>2896379.9739999999</v>
          </cell>
        </row>
        <row r="1102">
          <cell r="B1102" t="str">
            <v>FPUS2</v>
          </cell>
          <cell r="E1102">
            <v>34142.5</v>
          </cell>
          <cell r="G1102">
            <v>2060841.3</v>
          </cell>
        </row>
        <row r="1103">
          <cell r="B1103" t="str">
            <v>FPUS2</v>
          </cell>
          <cell r="E1103">
            <v>15561</v>
          </cell>
          <cell r="G1103">
            <v>938328.29999999993</v>
          </cell>
        </row>
        <row r="1104">
          <cell r="B1104" t="str">
            <v>FPUS2</v>
          </cell>
          <cell r="E1104">
            <v>29347.59</v>
          </cell>
          <cell r="G1104">
            <v>1747648.9845</v>
          </cell>
        </row>
        <row r="1105">
          <cell r="B1105" t="str">
            <v>FPUS2</v>
          </cell>
          <cell r="E1105">
            <v>74670.5</v>
          </cell>
          <cell r="G1105">
            <v>4450361.8</v>
          </cell>
        </row>
        <row r="1106">
          <cell r="B1106" t="str">
            <v>FPUS2</v>
          </cell>
          <cell r="E1106">
            <v>15052.8</v>
          </cell>
          <cell r="G1106">
            <v>907683.83999999997</v>
          </cell>
        </row>
        <row r="1107">
          <cell r="B1107" t="str">
            <v>FPUS2</v>
          </cell>
          <cell r="E1107">
            <v>71925</v>
          </cell>
          <cell r="G1107">
            <v>4253644.5</v>
          </cell>
        </row>
        <row r="1108">
          <cell r="B1108" t="str">
            <v>FPUS2</v>
          </cell>
          <cell r="E1108">
            <v>39114.61</v>
          </cell>
          <cell r="G1108">
            <v>2339053.6779999998</v>
          </cell>
        </row>
        <row r="1109">
          <cell r="B1109" t="str">
            <v>FPUS2</v>
          </cell>
          <cell r="E1109">
            <v>36505</v>
          </cell>
          <cell r="G1109">
            <v>2203076.75</v>
          </cell>
        </row>
        <row r="1110">
          <cell r="B1110" t="str">
            <v>FPUS2</v>
          </cell>
          <cell r="E1110">
            <v>39095</v>
          </cell>
          <cell r="G1110">
            <v>2355473.75</v>
          </cell>
        </row>
        <row r="1111">
          <cell r="B1111" t="str">
            <v>FPUS2</v>
          </cell>
          <cell r="E1111">
            <v>39917.43</v>
          </cell>
          <cell r="G1111">
            <v>2391054.057</v>
          </cell>
        </row>
        <row r="1112">
          <cell r="B1112" t="str">
            <v>FPUS2</v>
          </cell>
          <cell r="E1112">
            <v>32156</v>
          </cell>
          <cell r="G1112">
            <v>1941900.84</v>
          </cell>
        </row>
        <row r="1113">
          <cell r="B1113" t="str">
            <v>FPUS2</v>
          </cell>
          <cell r="E1113">
            <v>209745.64</v>
          </cell>
          <cell r="G1113">
            <v>12626687.528000001</v>
          </cell>
        </row>
        <row r="1114">
          <cell r="B1114" t="str">
            <v>FPUS2</v>
          </cell>
          <cell r="E1114">
            <v>39999.129999999997</v>
          </cell>
          <cell r="G1114">
            <v>2399947.7999999998</v>
          </cell>
        </row>
        <row r="1115">
          <cell r="B1115" t="str">
            <v>FPUS2</v>
          </cell>
          <cell r="E1115">
            <v>36000</v>
          </cell>
          <cell r="G1115">
            <v>2145600</v>
          </cell>
        </row>
        <row r="1116">
          <cell r="B1116" t="str">
            <v>FPUS2</v>
          </cell>
          <cell r="E1116">
            <v>44781.85</v>
          </cell>
          <cell r="G1116">
            <v>2668998.2599999998</v>
          </cell>
        </row>
        <row r="1117">
          <cell r="B1117" t="str">
            <v>FPUS2</v>
          </cell>
          <cell r="E1117">
            <v>30305</v>
          </cell>
          <cell r="G1117">
            <v>1827694.55</v>
          </cell>
        </row>
        <row r="1118">
          <cell r="B1118" t="str">
            <v>FPUS2</v>
          </cell>
          <cell r="E1118">
            <v>18321</v>
          </cell>
          <cell r="G1118">
            <v>1104939.51</v>
          </cell>
        </row>
        <row r="1119">
          <cell r="B1119" t="str">
            <v>FPUS2</v>
          </cell>
          <cell r="E1119">
            <v>38646.07</v>
          </cell>
          <cell r="G1119">
            <v>2330358.0209999997</v>
          </cell>
        </row>
        <row r="1120">
          <cell r="B1120" t="str">
            <v>FPUS2</v>
          </cell>
          <cell r="E1120">
            <v>23381.48</v>
          </cell>
          <cell r="G1120">
            <v>1410370.8736</v>
          </cell>
        </row>
        <row r="1121">
          <cell r="B1121" t="str">
            <v>FPUS2</v>
          </cell>
          <cell r="E1121">
            <v>34125.75</v>
          </cell>
          <cell r="G1121">
            <v>2061195.3</v>
          </cell>
        </row>
        <row r="1122">
          <cell r="B1122" t="str">
            <v>FPUS2</v>
          </cell>
          <cell r="E1122">
            <v>104107.74</v>
          </cell>
          <cell r="G1122">
            <v>6215232.0780000007</v>
          </cell>
        </row>
        <row r="1123">
          <cell r="B1123" t="str">
            <v>FPUS2</v>
          </cell>
          <cell r="E1123">
            <v>44104.5</v>
          </cell>
          <cell r="G1123">
            <v>2640536.415</v>
          </cell>
        </row>
        <row r="1124">
          <cell r="B1124" t="str">
            <v>FPUS2</v>
          </cell>
          <cell r="E1124">
            <v>35499.800000000003</v>
          </cell>
          <cell r="G1124">
            <v>2131762.9900000002</v>
          </cell>
        </row>
        <row r="1125">
          <cell r="B1125" t="str">
            <v>FPUS2</v>
          </cell>
          <cell r="E1125">
            <v>65322.400000000001</v>
          </cell>
          <cell r="G1125">
            <v>3912158.5360000003</v>
          </cell>
        </row>
        <row r="1126">
          <cell r="B1126" t="str">
            <v>FPUS2</v>
          </cell>
          <cell r="E1126">
            <v>33097.199999999997</v>
          </cell>
          <cell r="G1126">
            <v>1995761.1599999997</v>
          </cell>
        </row>
        <row r="1127">
          <cell r="B1127" t="str">
            <v>FPUS2</v>
          </cell>
          <cell r="E1127">
            <v>33744</v>
          </cell>
          <cell r="G1127">
            <v>2038137.5999999999</v>
          </cell>
        </row>
        <row r="1128">
          <cell r="B1128" t="str">
            <v>FPUS2</v>
          </cell>
          <cell r="E1128">
            <v>23529.599999999999</v>
          </cell>
          <cell r="G1128">
            <v>1421187.8399999999</v>
          </cell>
        </row>
        <row r="1129">
          <cell r="B1129" t="str">
            <v>FPUS2</v>
          </cell>
          <cell r="E1129">
            <v>49300.12</v>
          </cell>
          <cell r="G1129">
            <v>2949626.1795999999</v>
          </cell>
        </row>
        <row r="1130">
          <cell r="B1130" t="str">
            <v>FPUS2</v>
          </cell>
          <cell r="E1130">
            <v>15198.3</v>
          </cell>
          <cell r="G1130">
            <v>916457.48999999987</v>
          </cell>
        </row>
        <row r="1131">
          <cell r="B1131" t="str">
            <v>FPUS2</v>
          </cell>
          <cell r="E1131">
            <v>8325</v>
          </cell>
          <cell r="G1131">
            <v>501997.5</v>
          </cell>
        </row>
        <row r="1132">
          <cell r="B1132" t="str">
            <v>FPUS2</v>
          </cell>
          <cell r="E1132">
            <v>6067.68</v>
          </cell>
          <cell r="G1132">
            <v>364402.41038400005</v>
          </cell>
        </row>
        <row r="1133">
          <cell r="B1133" t="str">
            <v>FPUS2</v>
          </cell>
          <cell r="E1133">
            <v>35540.639999999999</v>
          </cell>
          <cell r="G1133">
            <v>2147365.4687999999</v>
          </cell>
        </row>
        <row r="1134">
          <cell r="B1134" t="str">
            <v>FPUS2</v>
          </cell>
          <cell r="E1134">
            <v>31454.880000000001</v>
          </cell>
          <cell r="G1134">
            <v>1900503.8496000001</v>
          </cell>
        </row>
        <row r="1135">
          <cell r="B1135" t="str">
            <v>FPUS2</v>
          </cell>
          <cell r="E1135">
            <v>11928.96</v>
          </cell>
          <cell r="G1135">
            <v>720747.76319999993</v>
          </cell>
        </row>
        <row r="1136">
          <cell r="B1136" t="str">
            <v>FPUS2</v>
          </cell>
          <cell r="E1136">
            <v>9747</v>
          </cell>
          <cell r="G1136">
            <v>588913.74</v>
          </cell>
        </row>
        <row r="1137">
          <cell r="B1137" t="str">
            <v>FPUS2</v>
          </cell>
          <cell r="E1137">
            <v>68113.2</v>
          </cell>
          <cell r="G1137">
            <v>4100414.64</v>
          </cell>
        </row>
        <row r="1138">
          <cell r="B1138" t="str">
            <v>FPUS2</v>
          </cell>
          <cell r="E1138">
            <v>5278.2</v>
          </cell>
          <cell r="G1138">
            <v>319119.97200000001</v>
          </cell>
        </row>
        <row r="1139">
          <cell r="B1139" t="str">
            <v>FPUS2</v>
          </cell>
          <cell r="E1139">
            <v>6183.36</v>
          </cell>
          <cell r="G1139">
            <v>373845.94559999998</v>
          </cell>
        </row>
        <row r="1140">
          <cell r="B1140" t="str">
            <v>FPUS2</v>
          </cell>
          <cell r="E1140">
            <v>5312.4</v>
          </cell>
          <cell r="G1140">
            <v>321187.70399999997</v>
          </cell>
        </row>
        <row r="1141">
          <cell r="B1141" t="str">
            <v>FPUS2</v>
          </cell>
          <cell r="E1141">
            <v>4332</v>
          </cell>
          <cell r="G1141">
            <v>261912.72</v>
          </cell>
        </row>
        <row r="1142">
          <cell r="B1142" t="str">
            <v>FPUS2</v>
          </cell>
          <cell r="E1142">
            <v>2900.16</v>
          </cell>
          <cell r="G1142">
            <v>175343.67359999998</v>
          </cell>
        </row>
        <row r="1143">
          <cell r="B1143" t="str">
            <v>FPUS2</v>
          </cell>
          <cell r="E1143">
            <v>2900.16</v>
          </cell>
          <cell r="G1143">
            <v>175343.67359999998</v>
          </cell>
        </row>
        <row r="1144">
          <cell r="B1144" t="str">
            <v>FPUS2</v>
          </cell>
          <cell r="E1144">
            <v>2097.6</v>
          </cell>
          <cell r="G1144">
            <v>126820.89599999999</v>
          </cell>
        </row>
        <row r="1145">
          <cell r="B1145" t="str">
            <v>FPUS2</v>
          </cell>
          <cell r="E1145">
            <v>32855.949999999997</v>
          </cell>
          <cell r="G1145">
            <v>1986799.2964999997</v>
          </cell>
        </row>
        <row r="1146">
          <cell r="B1146" t="str">
            <v>FPUS1</v>
          </cell>
          <cell r="E1146">
            <v>7197.12</v>
          </cell>
          <cell r="G1146">
            <v>434974.50057600002</v>
          </cell>
        </row>
        <row r="1147">
          <cell r="B1147" t="str">
            <v>FPUS2</v>
          </cell>
          <cell r="E1147">
            <v>62626.3</v>
          </cell>
          <cell r="G1147">
            <v>3738790.1100000003</v>
          </cell>
        </row>
        <row r="1148">
          <cell r="B1148" t="str">
            <v>FPUS1</v>
          </cell>
          <cell r="E1148">
            <v>1683.6</v>
          </cell>
          <cell r="G1148">
            <v>101752.23827999999</v>
          </cell>
        </row>
        <row r="1149">
          <cell r="B1149" t="str">
            <v>FPUS2</v>
          </cell>
          <cell r="E1149">
            <v>6429.6</v>
          </cell>
          <cell r="G1149">
            <v>388669.32000000007</v>
          </cell>
        </row>
        <row r="1150">
          <cell r="B1150" t="str">
            <v>FPUS2</v>
          </cell>
          <cell r="E1150">
            <v>22863.84</v>
          </cell>
          <cell r="G1150">
            <v>1382119.128</v>
          </cell>
        </row>
        <row r="1151">
          <cell r="B1151" t="str">
            <v>FPUS2</v>
          </cell>
          <cell r="E1151">
            <v>1988.16</v>
          </cell>
          <cell r="G1151">
            <v>120184.27200000001</v>
          </cell>
        </row>
        <row r="1152">
          <cell r="B1152" t="str">
            <v>FPUS2</v>
          </cell>
          <cell r="E1152">
            <v>994.08</v>
          </cell>
          <cell r="G1152">
            <v>60092.136000000006</v>
          </cell>
        </row>
        <row r="1153">
          <cell r="B1153" t="str">
            <v>FPUS2</v>
          </cell>
          <cell r="E1153">
            <v>13873.8</v>
          </cell>
          <cell r="G1153">
            <v>838671.21</v>
          </cell>
        </row>
        <row r="1154">
          <cell r="B1154" t="str">
            <v>FPUS2</v>
          </cell>
          <cell r="E1154">
            <v>22024.75</v>
          </cell>
          <cell r="G1154">
            <v>1325449.4550000001</v>
          </cell>
        </row>
        <row r="1155">
          <cell r="B1155" t="str">
            <v>FPUS2</v>
          </cell>
          <cell r="E1155">
            <v>47083.25</v>
          </cell>
          <cell r="G1155">
            <v>2845240.7974999999</v>
          </cell>
        </row>
        <row r="1156">
          <cell r="B1156" t="str">
            <v>FPUS2</v>
          </cell>
          <cell r="E1156">
            <v>50023.5</v>
          </cell>
          <cell r="G1156">
            <v>3017417.52</v>
          </cell>
        </row>
        <row r="1157">
          <cell r="B1157" t="str">
            <v>FPUS2</v>
          </cell>
          <cell r="E1157">
            <v>60171.93</v>
          </cell>
          <cell r="G1157">
            <v>3600688.2912000003</v>
          </cell>
        </row>
        <row r="1158">
          <cell r="B1158" t="str">
            <v>FPUS2</v>
          </cell>
          <cell r="E1158">
            <v>36484.6</v>
          </cell>
          <cell r="G1158">
            <v>2200021.38</v>
          </cell>
        </row>
        <row r="1159">
          <cell r="B1159" t="str">
            <v>FPUS2</v>
          </cell>
          <cell r="E1159">
            <v>37330.800000000003</v>
          </cell>
          <cell r="G1159">
            <v>2251047.2400000002</v>
          </cell>
        </row>
        <row r="1160">
          <cell r="B1160" t="str">
            <v>FPUS2</v>
          </cell>
          <cell r="E1160">
            <v>48605.71</v>
          </cell>
          <cell r="G1160">
            <v>2895928.2017999999</v>
          </cell>
        </row>
        <row r="1161">
          <cell r="B1161" t="str">
            <v>FPUS2</v>
          </cell>
          <cell r="E1161">
            <v>42582.48</v>
          </cell>
          <cell r="G1161">
            <v>2548135.6032000002</v>
          </cell>
        </row>
        <row r="1162">
          <cell r="B1162" t="str">
            <v>FPUS2</v>
          </cell>
          <cell r="E1162">
            <v>36481.050000000003</v>
          </cell>
          <cell r="G1162">
            <v>2197253.6414999999</v>
          </cell>
        </row>
        <row r="1163">
          <cell r="B1163" t="str">
            <v>FPUS2</v>
          </cell>
          <cell r="E1163">
            <v>75353.820000000007</v>
          </cell>
          <cell r="G1163">
            <v>4523489.8146000002</v>
          </cell>
        </row>
        <row r="1164">
          <cell r="B1164" t="str">
            <v>FPUS2</v>
          </cell>
          <cell r="E1164">
            <v>46680.94</v>
          </cell>
          <cell r="G1164">
            <v>2817661.5384</v>
          </cell>
        </row>
        <row r="1165">
          <cell r="B1165" t="str">
            <v>FPUS2</v>
          </cell>
          <cell r="E1165">
            <v>48750.720000000001</v>
          </cell>
          <cell r="G1165">
            <v>2880192.5375999999</v>
          </cell>
        </row>
        <row r="1166">
          <cell r="B1166" t="str">
            <v>FPUS2</v>
          </cell>
          <cell r="E1166">
            <v>19154.46</v>
          </cell>
          <cell r="G1166">
            <v>1155971.6610000001</v>
          </cell>
        </row>
        <row r="1167">
          <cell r="B1167" t="str">
            <v>FPUS2</v>
          </cell>
          <cell r="E1167">
            <v>22500</v>
          </cell>
          <cell r="G1167">
            <v>1356300</v>
          </cell>
        </row>
        <row r="1168">
          <cell r="B1168" t="str">
            <v>FPUS2</v>
          </cell>
          <cell r="E1168">
            <v>37459.54</v>
          </cell>
          <cell r="G1168">
            <v>2237083.7288000002</v>
          </cell>
        </row>
        <row r="1169">
          <cell r="B1169" t="str">
            <v>FPUS2</v>
          </cell>
          <cell r="E1169">
            <v>6125.76</v>
          </cell>
          <cell r="G1169">
            <v>367404.09494400001</v>
          </cell>
        </row>
        <row r="1170">
          <cell r="B1170" t="str">
            <v>FPUS2</v>
          </cell>
          <cell r="E1170">
            <v>74409.600000000006</v>
          </cell>
          <cell r="G1170">
            <v>4460855.5200000005</v>
          </cell>
        </row>
        <row r="1171">
          <cell r="B1171" t="str">
            <v>FPUS2</v>
          </cell>
          <cell r="E1171">
            <v>6424.4</v>
          </cell>
          <cell r="G1171">
            <v>384869.10055999999</v>
          </cell>
        </row>
        <row r="1172">
          <cell r="B1172" t="str">
            <v>FPUS2</v>
          </cell>
          <cell r="E1172">
            <v>125370</v>
          </cell>
          <cell r="G1172">
            <v>7697718</v>
          </cell>
        </row>
        <row r="1173">
          <cell r="B1173" t="str">
            <v>FPUS2</v>
          </cell>
          <cell r="E1173">
            <v>100150.78</v>
          </cell>
          <cell r="G1173">
            <v>6126223.2126000002</v>
          </cell>
        </row>
        <row r="1174">
          <cell r="B1174" t="str">
            <v>FPUS2</v>
          </cell>
          <cell r="E1174">
            <v>128103.16</v>
          </cell>
          <cell r="G1174">
            <v>7875782.2768000001</v>
          </cell>
        </row>
        <row r="1175">
          <cell r="B1175" t="str">
            <v>FPUS2</v>
          </cell>
          <cell r="E1175">
            <v>91131.49</v>
          </cell>
          <cell r="G1175">
            <v>5553553.0005999999</v>
          </cell>
        </row>
        <row r="1176">
          <cell r="B1176" t="str">
            <v>FSJY2</v>
          </cell>
          <cell r="E1176">
            <v>25000000</v>
          </cell>
          <cell r="G1176">
            <v>13127649.999999998</v>
          </cell>
        </row>
        <row r="1177">
          <cell r="B1177" t="str">
            <v>FSJY2</v>
          </cell>
          <cell r="E1177">
            <v>50000000</v>
          </cell>
          <cell r="G1177">
            <v>25910750</v>
          </cell>
        </row>
        <row r="1178">
          <cell r="B1178" t="str">
            <v>FPUS2</v>
          </cell>
          <cell r="E1178">
            <v>418725.4</v>
          </cell>
          <cell r="G1178">
            <v>25910727.752000004</v>
          </cell>
        </row>
        <row r="1179">
          <cell r="B1179" t="str">
            <v>FPUS2</v>
          </cell>
          <cell r="E1179">
            <v>211327.13</v>
          </cell>
          <cell r="G1179">
            <v>13127641.3156</v>
          </cell>
        </row>
        <row r="1180">
          <cell r="B1180" t="str">
            <v>FPUS2</v>
          </cell>
          <cell r="E1180">
            <v>64050.2</v>
          </cell>
          <cell r="G1180">
            <v>3778961.8</v>
          </cell>
        </row>
        <row r="1181">
          <cell r="B1181" t="str">
            <v>FPUS2</v>
          </cell>
          <cell r="E1181">
            <v>64204.08</v>
          </cell>
          <cell r="G1181">
            <v>3762359.088</v>
          </cell>
        </row>
        <row r="1182">
          <cell r="B1182" t="str">
            <v>FPUS2</v>
          </cell>
          <cell r="E1182">
            <v>372587.97</v>
          </cell>
          <cell r="G1182">
            <v>21759137.447999999</v>
          </cell>
        </row>
        <row r="1183">
          <cell r="B1183" t="str">
            <v>FPUS2</v>
          </cell>
          <cell r="E1183">
            <v>465570.58</v>
          </cell>
          <cell r="G1183">
            <v>27468664.220000003</v>
          </cell>
        </row>
        <row r="1184">
          <cell r="B1184" t="str">
            <v>FPUS2</v>
          </cell>
          <cell r="E1184">
            <v>626091.42000000004</v>
          </cell>
          <cell r="G1184">
            <v>36663913.555200003</v>
          </cell>
        </row>
        <row r="1185">
          <cell r="B1185" t="str">
            <v>FPUS2</v>
          </cell>
          <cell r="E1185">
            <v>45153.5</v>
          </cell>
          <cell r="G1185">
            <v>2743075.125</v>
          </cell>
        </row>
        <row r="1186">
          <cell r="B1186" t="str">
            <v>FPUS2</v>
          </cell>
          <cell r="E1186">
            <v>39188</v>
          </cell>
          <cell r="G1186">
            <v>2380671</v>
          </cell>
        </row>
        <row r="1187">
          <cell r="B1187" t="str">
            <v>FPUS2</v>
          </cell>
          <cell r="E1187">
            <v>39188</v>
          </cell>
          <cell r="G1187">
            <v>2380671</v>
          </cell>
        </row>
        <row r="1188">
          <cell r="B1188" t="str">
            <v>FPUS2</v>
          </cell>
          <cell r="E1188">
            <v>649363.81999999995</v>
          </cell>
          <cell r="G1188">
            <v>37987783.469999999</v>
          </cell>
        </row>
        <row r="1189">
          <cell r="B1189" t="str">
            <v>FPUS2</v>
          </cell>
          <cell r="E1189">
            <v>39100</v>
          </cell>
          <cell r="G1189">
            <v>2375325</v>
          </cell>
        </row>
        <row r="1190">
          <cell r="B1190" t="str">
            <v>FPUS2</v>
          </cell>
          <cell r="E1190">
            <v>44200</v>
          </cell>
          <cell r="G1190">
            <v>2685150</v>
          </cell>
        </row>
        <row r="1191">
          <cell r="B1191" t="str">
            <v>FPUS2</v>
          </cell>
          <cell r="E1191">
            <v>32596.25</v>
          </cell>
          <cell r="G1191">
            <v>1940128.8</v>
          </cell>
        </row>
        <row r="1192">
          <cell r="B1192" t="str">
            <v>FPUS2</v>
          </cell>
          <cell r="E1192">
            <v>39100</v>
          </cell>
          <cell r="G1192">
            <v>2312792.37</v>
          </cell>
        </row>
        <row r="1193">
          <cell r="B1193" t="str">
            <v>FPUS2</v>
          </cell>
          <cell r="E1193">
            <v>228176.35</v>
          </cell>
          <cell r="G1193">
            <v>13576492.825000001</v>
          </cell>
        </row>
        <row r="1194">
          <cell r="B1194" t="str">
            <v>FPUS2</v>
          </cell>
          <cell r="E1194">
            <v>195619.79</v>
          </cell>
          <cell r="G1194">
            <v>11658939.484000001</v>
          </cell>
        </row>
        <row r="1195">
          <cell r="B1195" t="str">
            <v>FPUS2</v>
          </cell>
          <cell r="E1195">
            <v>463655.02</v>
          </cell>
          <cell r="G1195">
            <v>27170184.172000002</v>
          </cell>
        </row>
        <row r="1196">
          <cell r="B1196" t="str">
            <v>FPUS2</v>
          </cell>
          <cell r="E1196">
            <v>46200</v>
          </cell>
          <cell r="G1196">
            <v>2748900</v>
          </cell>
        </row>
        <row r="1197">
          <cell r="B1197" t="str">
            <v>FPUS2</v>
          </cell>
          <cell r="E1197">
            <v>508306</v>
          </cell>
          <cell r="G1197">
            <v>29751150.18</v>
          </cell>
        </row>
        <row r="1198">
          <cell r="B1198" t="str">
            <v>FPUS1</v>
          </cell>
          <cell r="E1198">
            <v>125259.12</v>
          </cell>
          <cell r="G1198">
            <v>7560640.4831999997</v>
          </cell>
        </row>
        <row r="1199">
          <cell r="B1199" t="str">
            <v>FSUS2</v>
          </cell>
          <cell r="E1199">
            <v>3500000</v>
          </cell>
          <cell r="G1199">
            <v>213255000</v>
          </cell>
        </row>
        <row r="1200">
          <cell r="B1200" t="str">
            <v>FSUS2</v>
          </cell>
          <cell r="E1200">
            <v>5000000</v>
          </cell>
          <cell r="G1200">
            <v>303850000</v>
          </cell>
        </row>
        <row r="1201">
          <cell r="B1201" t="str">
            <v>FSUS2</v>
          </cell>
          <cell r="E1201">
            <v>5000000</v>
          </cell>
          <cell r="G1201">
            <v>304000000</v>
          </cell>
        </row>
        <row r="1202">
          <cell r="B1202" t="str">
            <v>FSUS2</v>
          </cell>
          <cell r="E1202">
            <v>5000000</v>
          </cell>
          <cell r="G1202">
            <v>305900000</v>
          </cell>
        </row>
        <row r="1203">
          <cell r="B1203" t="str">
            <v>FSUS2</v>
          </cell>
          <cell r="E1203">
            <v>5000000</v>
          </cell>
          <cell r="G1203">
            <v>314100000</v>
          </cell>
        </row>
        <row r="1204">
          <cell r="B1204" t="str">
            <v>FSUS2</v>
          </cell>
          <cell r="E1204">
            <v>5000000</v>
          </cell>
          <cell r="G1204">
            <v>304700000</v>
          </cell>
        </row>
        <row r="1205">
          <cell r="B1205" t="str">
            <v>FSUS3</v>
          </cell>
          <cell r="E1205">
            <v>5000000</v>
          </cell>
          <cell r="G1205">
            <v>314100000</v>
          </cell>
        </row>
        <row r="1206">
          <cell r="B1206" t="str">
            <v>FSUS2</v>
          </cell>
          <cell r="E1206">
            <v>5000000</v>
          </cell>
          <cell r="G1206">
            <v>304050000</v>
          </cell>
        </row>
        <row r="1207">
          <cell r="B1207" t="str">
            <v>FSUS2</v>
          </cell>
          <cell r="E1207">
            <v>5000000</v>
          </cell>
          <cell r="G1207">
            <v>303650000</v>
          </cell>
        </row>
        <row r="1208">
          <cell r="B1208" t="str">
            <v>FSUS2</v>
          </cell>
          <cell r="E1208">
            <v>5000000</v>
          </cell>
          <cell r="G1208">
            <v>305650000</v>
          </cell>
        </row>
        <row r="1209">
          <cell r="B1209" t="str">
            <v>FSEU2</v>
          </cell>
          <cell r="E1209">
            <v>7422000</v>
          </cell>
          <cell r="G1209">
            <v>612323906.39999998</v>
          </cell>
        </row>
        <row r="1210">
          <cell r="B1210" t="str">
            <v>FPUS2</v>
          </cell>
          <cell r="E1210">
            <v>5000</v>
          </cell>
          <cell r="G1210">
            <v>304600</v>
          </cell>
        </row>
        <row r="1211">
          <cell r="B1211" t="str">
            <v>FPJY2</v>
          </cell>
          <cell r="E1211">
            <v>18000000</v>
          </cell>
          <cell r="G1211">
            <v>9010386</v>
          </cell>
        </row>
        <row r="1212">
          <cell r="B1212" t="str">
            <v>FPJY2</v>
          </cell>
          <cell r="E1212">
            <v>18000000</v>
          </cell>
          <cell r="G1212">
            <v>9010386</v>
          </cell>
        </row>
        <row r="1213">
          <cell r="B1213" t="str">
            <v>FPJY2</v>
          </cell>
          <cell r="E1213">
            <v>18000000</v>
          </cell>
          <cell r="G1213">
            <v>9010386</v>
          </cell>
        </row>
        <row r="1214">
          <cell r="B1214" t="str">
            <v>FPJY2</v>
          </cell>
          <cell r="E1214">
            <v>50000000</v>
          </cell>
          <cell r="G1214">
            <v>25502950.000000004</v>
          </cell>
        </row>
        <row r="1215">
          <cell r="B1215" t="str">
            <v>FPJY2</v>
          </cell>
          <cell r="E1215">
            <v>250000000</v>
          </cell>
          <cell r="G1215">
            <v>126562500</v>
          </cell>
        </row>
        <row r="1216">
          <cell r="B1216" t="str">
            <v>FPJY3</v>
          </cell>
          <cell r="E1216">
            <v>1000000000</v>
          </cell>
          <cell r="G1216">
            <v>546996000</v>
          </cell>
        </row>
        <row r="1217">
          <cell r="B1217" t="str">
            <v>FPJY2</v>
          </cell>
          <cell r="E1217">
            <v>42000000</v>
          </cell>
          <cell r="G1217">
            <v>21024234.000000004</v>
          </cell>
        </row>
        <row r="1218">
          <cell r="B1218" t="str">
            <v>FPJY2</v>
          </cell>
          <cell r="E1218">
            <v>42000000</v>
          </cell>
          <cell r="G1218">
            <v>21024234.000000004</v>
          </cell>
        </row>
        <row r="1219">
          <cell r="B1219" t="str">
            <v>FPJY2</v>
          </cell>
          <cell r="E1219">
            <v>44176213</v>
          </cell>
          <cell r="G1219">
            <v>22622196.915170003</v>
          </cell>
        </row>
        <row r="1220">
          <cell r="B1220" t="str">
            <v>FPJY3</v>
          </cell>
          <cell r="E1220">
            <v>1000000000</v>
          </cell>
          <cell r="G1220">
            <v>546996000</v>
          </cell>
        </row>
        <row r="1221">
          <cell r="B1221" t="str">
            <v>FPJY2</v>
          </cell>
          <cell r="E1221">
            <v>250000000</v>
          </cell>
          <cell r="G1221">
            <v>124925000</v>
          </cell>
        </row>
        <row r="1222">
          <cell r="B1222" t="str">
            <v>FPJY2</v>
          </cell>
          <cell r="E1222">
            <v>250000000</v>
          </cell>
          <cell r="G1222">
            <v>122975000</v>
          </cell>
        </row>
        <row r="1223">
          <cell r="B1223" t="str">
            <v>FPJY2</v>
          </cell>
          <cell r="E1223">
            <v>250000000</v>
          </cell>
          <cell r="G1223">
            <v>128305000</v>
          </cell>
        </row>
        <row r="1224">
          <cell r="B1224" t="str">
            <v>FPJY3</v>
          </cell>
          <cell r="E1224">
            <v>1000000000</v>
          </cell>
          <cell r="G1224">
            <v>543341000</v>
          </cell>
        </row>
        <row r="1225">
          <cell r="B1225" t="str">
            <v>FPJY2</v>
          </cell>
          <cell r="E1225">
            <v>46209489</v>
          </cell>
          <cell r="G1225">
            <v>23663417.222010002</v>
          </cell>
        </row>
        <row r="1226">
          <cell r="B1226" t="str">
            <v>FPJY2</v>
          </cell>
          <cell r="E1226">
            <v>42000000</v>
          </cell>
          <cell r="G1226">
            <v>21024234.000000004</v>
          </cell>
        </row>
        <row r="1227">
          <cell r="B1227" t="str">
            <v>FPJY3</v>
          </cell>
          <cell r="E1227">
            <v>1000000000</v>
          </cell>
          <cell r="G1227">
            <v>543341000</v>
          </cell>
        </row>
        <row r="1228">
          <cell r="B1228" t="str">
            <v>FPJY2</v>
          </cell>
          <cell r="E1228">
            <v>45626624</v>
          </cell>
          <cell r="G1228">
            <v>23364937.884160001</v>
          </cell>
        </row>
        <row r="1229">
          <cell r="B1229" t="str">
            <v>FPJY2</v>
          </cell>
          <cell r="E1229">
            <v>50000000</v>
          </cell>
          <cell r="G1229">
            <v>25783900</v>
          </cell>
        </row>
        <row r="1230">
          <cell r="B1230" t="str">
            <v>FPJY3</v>
          </cell>
          <cell r="E1230">
            <v>1000000000</v>
          </cell>
          <cell r="G1230">
            <v>525776000</v>
          </cell>
        </row>
        <row r="1231">
          <cell r="B1231" t="str">
            <v>FSJY3</v>
          </cell>
          <cell r="E1231">
            <v>1000000000</v>
          </cell>
          <cell r="G1231">
            <v>543341000</v>
          </cell>
        </row>
        <row r="1232">
          <cell r="B1232" t="str">
            <v>FSJY3</v>
          </cell>
          <cell r="E1232">
            <v>1000000000</v>
          </cell>
          <cell r="G1232">
            <v>546996000</v>
          </cell>
        </row>
        <row r="1233">
          <cell r="B1233" t="str">
            <v>FSJY2</v>
          </cell>
          <cell r="E1233">
            <v>250000000</v>
          </cell>
          <cell r="G1233">
            <v>126562500</v>
          </cell>
        </row>
        <row r="1234">
          <cell r="B1234" t="str">
            <v>FSJY2</v>
          </cell>
          <cell r="E1234">
            <v>50000000</v>
          </cell>
          <cell r="G1234">
            <v>25783900</v>
          </cell>
        </row>
        <row r="1235">
          <cell r="B1235" t="str">
            <v>FSJY3</v>
          </cell>
          <cell r="E1235">
            <v>1000000000</v>
          </cell>
          <cell r="G1235">
            <v>525776000</v>
          </cell>
        </row>
        <row r="1236">
          <cell r="B1236" t="str">
            <v>FSJY2</v>
          </cell>
          <cell r="E1236">
            <v>250000000</v>
          </cell>
          <cell r="G1236">
            <v>122975000</v>
          </cell>
        </row>
        <row r="1237">
          <cell r="B1237" t="str">
            <v>FSJY2</v>
          </cell>
          <cell r="E1237">
            <v>250000000</v>
          </cell>
          <cell r="G1237">
            <v>124925000</v>
          </cell>
        </row>
        <row r="1238">
          <cell r="B1238" t="str">
            <v>FSJY2</v>
          </cell>
          <cell r="E1238">
            <v>42190447</v>
          </cell>
          <cell r="G1238">
            <v>21119567.387919001</v>
          </cell>
        </row>
        <row r="1239">
          <cell r="B1239" t="str">
            <v>FSJY2</v>
          </cell>
          <cell r="E1239">
            <v>42190447</v>
          </cell>
          <cell r="G1239">
            <v>21119567.387919001</v>
          </cell>
        </row>
        <row r="1240">
          <cell r="B1240" t="str">
            <v>FSJY2</v>
          </cell>
          <cell r="E1240">
            <v>250000000</v>
          </cell>
          <cell r="G1240">
            <v>128305000</v>
          </cell>
        </row>
        <row r="1241">
          <cell r="B1241" t="str">
            <v>FSJY2</v>
          </cell>
          <cell r="E1241">
            <v>50000000</v>
          </cell>
          <cell r="G1241">
            <v>25502950.000000004</v>
          </cell>
        </row>
        <row r="1242">
          <cell r="B1242" t="str">
            <v>FSJY3</v>
          </cell>
          <cell r="E1242">
            <v>1000000000</v>
          </cell>
          <cell r="G1242">
            <v>543341000</v>
          </cell>
        </row>
        <row r="1243">
          <cell r="B1243" t="str">
            <v>FSJY2</v>
          </cell>
          <cell r="E1243">
            <v>18807803</v>
          </cell>
          <cell r="G1243">
            <v>9414753.6023310013</v>
          </cell>
        </row>
        <row r="1244">
          <cell r="B1244" t="str">
            <v>FSJY2</v>
          </cell>
          <cell r="E1244">
            <v>18229484</v>
          </cell>
          <cell r="G1244">
            <v>9125260.4122680016</v>
          </cell>
        </row>
        <row r="1245">
          <cell r="B1245" t="str">
            <v>FSJY2</v>
          </cell>
          <cell r="E1245">
            <v>18807803</v>
          </cell>
          <cell r="G1245">
            <v>9414753.6023310013</v>
          </cell>
        </row>
        <row r="1246">
          <cell r="B1246" t="str">
            <v>FSJY2</v>
          </cell>
          <cell r="E1246">
            <v>44176213</v>
          </cell>
          <cell r="G1246">
            <v>22622196.915170003</v>
          </cell>
        </row>
        <row r="1247">
          <cell r="B1247" t="str">
            <v>FSJY2</v>
          </cell>
          <cell r="E1247">
            <v>42190447</v>
          </cell>
          <cell r="G1247">
            <v>21119567.387919001</v>
          </cell>
        </row>
        <row r="1248">
          <cell r="B1248" t="str">
            <v>FSJY2</v>
          </cell>
          <cell r="E1248">
            <v>46209489</v>
          </cell>
          <cell r="G1248">
            <v>23663417.222010002</v>
          </cell>
        </row>
        <row r="1249">
          <cell r="B1249" t="str">
            <v>FSJY2</v>
          </cell>
          <cell r="E1249">
            <v>45626624</v>
          </cell>
          <cell r="G1249">
            <v>23364937.884160001</v>
          </cell>
        </row>
        <row r="1250">
          <cell r="B1250" t="str">
            <v>FSJY3</v>
          </cell>
          <cell r="E1250">
            <v>1000000000</v>
          </cell>
          <cell r="G1250">
            <v>546996000</v>
          </cell>
        </row>
        <row r="1251">
          <cell r="B1251" t="str">
            <v>FPUS3</v>
          </cell>
          <cell r="E1251">
            <v>8908685.9700000007</v>
          </cell>
          <cell r="G1251">
            <v>543340757.31030011</v>
          </cell>
        </row>
        <row r="1252">
          <cell r="B1252" t="str">
            <v>FPUS3</v>
          </cell>
          <cell r="E1252">
            <v>8908685.9700000007</v>
          </cell>
          <cell r="G1252">
            <v>543340757.31030011</v>
          </cell>
        </row>
        <row r="1253">
          <cell r="B1253" t="str">
            <v>FPUS3</v>
          </cell>
          <cell r="E1253">
            <v>8968609.8699999992</v>
          </cell>
          <cell r="G1253">
            <v>546995515.97130001</v>
          </cell>
        </row>
        <row r="1254">
          <cell r="B1254" t="str">
            <v>FPUS3</v>
          </cell>
          <cell r="E1254">
            <v>8968609.8699999992</v>
          </cell>
          <cell r="G1254">
            <v>546995515.97130001</v>
          </cell>
        </row>
        <row r="1255">
          <cell r="B1255" t="str">
            <v>FPUS3</v>
          </cell>
          <cell r="E1255">
            <v>8620689.6600000001</v>
          </cell>
          <cell r="G1255">
            <v>525775862.36340004</v>
          </cell>
        </row>
        <row r="1256">
          <cell r="B1256" t="str">
            <v>FPUS2</v>
          </cell>
          <cell r="E1256">
            <v>389329.25</v>
          </cell>
          <cell r="G1256">
            <v>23663431.815000001</v>
          </cell>
        </row>
        <row r="1257">
          <cell r="B1257" t="str">
            <v>FPUS2</v>
          </cell>
          <cell r="E1257">
            <v>384418.43</v>
          </cell>
          <cell r="G1257">
            <v>23364952.1754</v>
          </cell>
        </row>
        <row r="1258">
          <cell r="B1258" t="str">
            <v>FPUS2</v>
          </cell>
          <cell r="E1258">
            <v>372198.27</v>
          </cell>
          <cell r="G1258">
            <v>22622210.8506</v>
          </cell>
        </row>
        <row r="1259">
          <cell r="B1259" t="str">
            <v>FPUS2</v>
          </cell>
          <cell r="E1259">
            <v>2029220.78</v>
          </cell>
          <cell r="G1259">
            <v>122970779.26800001</v>
          </cell>
        </row>
        <row r="1260">
          <cell r="B1260" t="str">
            <v>FPUS2</v>
          </cell>
          <cell r="E1260">
            <v>2061855.67</v>
          </cell>
          <cell r="G1260">
            <v>124948453.602</v>
          </cell>
        </row>
        <row r="1261">
          <cell r="B1261" t="str">
            <v>FPUS2</v>
          </cell>
          <cell r="E1261">
            <v>150209.99</v>
          </cell>
          <cell r="G1261">
            <v>9125256.8925000001</v>
          </cell>
        </row>
        <row r="1262">
          <cell r="B1262" t="str">
            <v>FPUS2</v>
          </cell>
          <cell r="E1262">
            <v>419111.48</v>
          </cell>
          <cell r="G1262">
            <v>25502933.557999998</v>
          </cell>
        </row>
        <row r="1263">
          <cell r="B1263" t="str">
            <v>FPUS2</v>
          </cell>
          <cell r="E1263">
            <v>423728.81</v>
          </cell>
          <cell r="G1263">
            <v>25783898.088500001</v>
          </cell>
        </row>
        <row r="1264">
          <cell r="B1264" t="str">
            <v>FPUS2</v>
          </cell>
          <cell r="E1264">
            <v>154975.29999999999</v>
          </cell>
          <cell r="G1264">
            <v>9414749.4749999996</v>
          </cell>
        </row>
        <row r="1265">
          <cell r="B1265" t="str">
            <v>FPUS2</v>
          </cell>
          <cell r="E1265">
            <v>154975.29999999999</v>
          </cell>
          <cell r="G1265">
            <v>9414749.4749999996</v>
          </cell>
        </row>
        <row r="1266">
          <cell r="B1266" t="str">
            <v>FPUS2</v>
          </cell>
          <cell r="E1266">
            <v>347647.06</v>
          </cell>
          <cell r="G1266">
            <v>21119558.895</v>
          </cell>
        </row>
        <row r="1267">
          <cell r="B1267" t="str">
            <v>FPUS2</v>
          </cell>
          <cell r="E1267">
            <v>347647.06</v>
          </cell>
          <cell r="G1267">
            <v>21119558.895</v>
          </cell>
        </row>
        <row r="1268">
          <cell r="B1268" t="str">
            <v>FPUS2</v>
          </cell>
          <cell r="E1268">
            <v>347647.06</v>
          </cell>
          <cell r="G1268">
            <v>21119558.895</v>
          </cell>
        </row>
        <row r="1269">
          <cell r="B1269" t="str">
            <v>FPUS2</v>
          </cell>
          <cell r="E1269">
            <v>2083333.33</v>
          </cell>
          <cell r="G1269">
            <v>126562499.7975</v>
          </cell>
        </row>
        <row r="1270">
          <cell r="B1270" t="str">
            <v>FPUS2</v>
          </cell>
          <cell r="E1270">
            <v>2118644.0699999998</v>
          </cell>
          <cell r="G1270">
            <v>128305084.8792</v>
          </cell>
        </row>
        <row r="1271">
          <cell r="B1271" t="str">
            <v>FPUS2</v>
          </cell>
          <cell r="E1271">
            <v>823791.09</v>
          </cell>
          <cell r="G1271">
            <v>50411895.752549998</v>
          </cell>
        </row>
        <row r="1272">
          <cell r="B1272" t="str">
            <v>FPUS2</v>
          </cell>
          <cell r="E1272">
            <v>823791.09</v>
          </cell>
          <cell r="G1272">
            <v>51375731.327849999</v>
          </cell>
        </row>
        <row r="1273">
          <cell r="B1273" t="str">
            <v>FPUS3</v>
          </cell>
          <cell r="E1273">
            <v>5766537.6100000003</v>
          </cell>
          <cell r="G1273">
            <v>366146305.54694998</v>
          </cell>
        </row>
        <row r="1274">
          <cell r="B1274" t="str">
            <v>FSUS3</v>
          </cell>
          <cell r="E1274">
            <v>8968609.8699999992</v>
          </cell>
          <cell r="G1274">
            <v>546995515.97130001</v>
          </cell>
        </row>
        <row r="1275">
          <cell r="B1275" t="str">
            <v>FSUS3</v>
          </cell>
          <cell r="E1275">
            <v>8968609.8699999992</v>
          </cell>
          <cell r="G1275">
            <v>546995515.97130001</v>
          </cell>
        </row>
        <row r="1276">
          <cell r="B1276" t="str">
            <v>FSUS3</v>
          </cell>
          <cell r="E1276">
            <v>8908685.9700000007</v>
          </cell>
          <cell r="G1276">
            <v>543340757.31030011</v>
          </cell>
        </row>
        <row r="1277">
          <cell r="B1277" t="str">
            <v>FSUS3</v>
          </cell>
          <cell r="E1277">
            <v>8908685.9700000007</v>
          </cell>
          <cell r="G1277">
            <v>543340757.31030011</v>
          </cell>
        </row>
        <row r="1278">
          <cell r="B1278" t="str">
            <v>FSUS3</v>
          </cell>
          <cell r="E1278">
            <v>8620689.6600000001</v>
          </cell>
          <cell r="G1278">
            <v>525775862.36340004</v>
          </cell>
        </row>
        <row r="1279">
          <cell r="B1279" t="str">
            <v>FSUS2</v>
          </cell>
          <cell r="E1279">
            <v>2118644.0699999998</v>
          </cell>
          <cell r="G1279">
            <v>128305084.8792</v>
          </cell>
        </row>
        <row r="1280">
          <cell r="B1280" t="str">
            <v>FSUS2</v>
          </cell>
          <cell r="E1280">
            <v>2083333.33</v>
          </cell>
          <cell r="G1280">
            <v>126562499.7975</v>
          </cell>
        </row>
        <row r="1281">
          <cell r="B1281" t="str">
            <v>FSUS2</v>
          </cell>
          <cell r="E1281">
            <v>346077.79</v>
          </cell>
          <cell r="G1281">
            <v>21024225.7425</v>
          </cell>
        </row>
        <row r="1282">
          <cell r="B1282" t="str">
            <v>FSUS2</v>
          </cell>
          <cell r="E1282">
            <v>423728.81</v>
          </cell>
          <cell r="G1282">
            <v>25783898.088500001</v>
          </cell>
        </row>
        <row r="1283">
          <cell r="B1283" t="str">
            <v>FSUS2</v>
          </cell>
          <cell r="E1283">
            <v>346077.79</v>
          </cell>
          <cell r="G1283">
            <v>21024225.7425</v>
          </cell>
        </row>
        <row r="1284">
          <cell r="B1284" t="str">
            <v>FSUS2</v>
          </cell>
          <cell r="E1284">
            <v>346077.79</v>
          </cell>
          <cell r="G1284">
            <v>21024225.7425</v>
          </cell>
        </row>
        <row r="1285">
          <cell r="B1285" t="str">
            <v>FSUS2</v>
          </cell>
          <cell r="E1285">
            <v>419111.48</v>
          </cell>
          <cell r="G1285">
            <v>25502933.557999998</v>
          </cell>
        </row>
        <row r="1286">
          <cell r="B1286" t="str">
            <v>FSUS2</v>
          </cell>
          <cell r="E1286">
            <v>2029220.78</v>
          </cell>
          <cell r="G1286">
            <v>122970779.26800001</v>
          </cell>
        </row>
        <row r="1287">
          <cell r="B1287" t="str">
            <v>FSUS2</v>
          </cell>
          <cell r="E1287">
            <v>2061855.67</v>
          </cell>
          <cell r="G1287">
            <v>124948453.602</v>
          </cell>
        </row>
        <row r="1288">
          <cell r="B1288" t="str">
            <v>FSUS2</v>
          </cell>
          <cell r="E1288">
            <v>384418.43</v>
          </cell>
          <cell r="G1288">
            <v>23364952.1754</v>
          </cell>
        </row>
        <row r="1289">
          <cell r="B1289" t="str">
            <v>FSUS2</v>
          </cell>
          <cell r="E1289">
            <v>389329.25</v>
          </cell>
          <cell r="G1289">
            <v>23663431.815000001</v>
          </cell>
        </row>
        <row r="1290">
          <cell r="B1290" t="str">
            <v>FSUS2</v>
          </cell>
          <cell r="E1290">
            <v>148319.04999999999</v>
          </cell>
          <cell r="G1290">
            <v>9010382.2874999996</v>
          </cell>
        </row>
        <row r="1291">
          <cell r="B1291" t="str">
            <v>FSUS2</v>
          </cell>
          <cell r="E1291">
            <v>148319.04999999999</v>
          </cell>
          <cell r="G1291">
            <v>9010382.2874999996</v>
          </cell>
        </row>
        <row r="1292">
          <cell r="B1292" t="str">
            <v>FSUS2</v>
          </cell>
          <cell r="E1292">
            <v>148319.04999999999</v>
          </cell>
          <cell r="G1292">
            <v>9010382.2874999996</v>
          </cell>
        </row>
        <row r="1293">
          <cell r="B1293" t="str">
            <v>FSUS2</v>
          </cell>
          <cell r="E1293">
            <v>372198.27</v>
          </cell>
          <cell r="G1293">
            <v>22622210.8506</v>
          </cell>
        </row>
      </sheetData>
      <sheetData sheetId="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os"/>
      <sheetName val="bs"/>
      <sheetName val="pl"/>
      <sheetName val="cf"/>
      <sheetName val="n1"/>
      <sheetName val="n2"/>
      <sheetName val="n3"/>
      <sheetName val="n5"/>
      <sheetName val="n6"/>
      <sheetName val="n7"/>
      <sheetName val="n8"/>
      <sheetName val="n9"/>
      <sheetName val="n10"/>
      <sheetName val="n11"/>
      <sheetName val="n12"/>
      <sheetName val="n13"/>
      <sheetName val="n14"/>
      <sheetName val="n12c"/>
      <sheetName val="n15"/>
      <sheetName val="n16"/>
      <sheetName val="n17"/>
      <sheetName val="n18"/>
      <sheetName val="n19"/>
      <sheetName val="n20"/>
      <sheetName val="Bal Sheet"/>
      <sheetName val="P_L"/>
      <sheetName val="Comp Inc."/>
      <sheetName val="Cash flows"/>
      <sheetName val="equity"/>
      <sheetName val="Notes 1 _ 8"/>
      <sheetName val="Notes 9 _ 13"/>
      <sheetName val="Notes 14 _ 16_3"/>
      <sheetName val="others working"/>
      <sheetName val="Ratio"/>
      <sheetName val="cash flow _old_"/>
      <sheetName val="cash flow"/>
      <sheetName val="Notes 1 _ 5"/>
      <sheetName val="pn1_5"/>
      <sheetName val="Padmn"/>
      <sheetName val="cfw"/>
      <sheetName val="fa"/>
      <sheetName val="s_s"/>
      <sheetName val="stintr"/>
      <sheetName val="td"/>
      <sheetName val="cd "/>
      <sheetName val="adp_or"/>
      <sheetName val="c_b"/>
      <sheetName val="ca_ol"/>
      <sheetName val="rc"/>
      <sheetName val="Sales"/>
      <sheetName val="pur"/>
      <sheetName val="wastg"/>
      <sheetName val="me"/>
      <sheetName val="oi"/>
      <sheetName val="Admn"/>
      <sheetName val="se"/>
      <sheetName val="f_f"/>
      <sheetName val="fe"/>
      <sheetName val="tax"/>
      <sheetName val="others"/>
      <sheetName val="tb"/>
      <sheetName val="land"/>
      <sheetName val="Misc"/>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sheetData sheetId="59"/>
      <sheetData sheetId="60" refreshError="1"/>
      <sheetData sheetId="61" refreshError="1"/>
      <sheetData sheetId="6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
    </sheetNames>
    <sheetDataSet>
      <sheetData sheetId="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tion"/>
      <sheetName val="full year policy"/>
      <sheetName val="proportionate policy"/>
      <sheetName val="Depreciation"/>
      <sheetName val="Adjustments"/>
      <sheetName val="dep-add"/>
      <sheetName val="Total Additions"/>
      <sheetName val="Fully depreciated asset"/>
      <sheetName val="Leased assets"/>
      <sheetName val="Sheet2"/>
      <sheetName val="Credit Risk _CR2_"/>
    </sheetNames>
    <sheetDataSet>
      <sheetData sheetId="0"/>
      <sheetData sheetId="1"/>
      <sheetData sheetId="2"/>
      <sheetData sheetId="3"/>
      <sheetData sheetId="4"/>
      <sheetData sheetId="5"/>
      <sheetData sheetId="6">
        <row r="29">
          <cell r="C29">
            <v>39650</v>
          </cell>
        </row>
      </sheetData>
      <sheetData sheetId="7"/>
      <sheetData sheetId="8"/>
      <sheetData sheetId="9" refreshError="1"/>
      <sheetData sheetId="1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CONTENTS"/>
      <sheetName val="BSDOMOVS"/>
      <sheetName val="BSCOMBINED "/>
      <sheetName val="Balance Sheet"/>
      <sheetName val="Profit&amp;Loss-Rev"/>
      <sheetName val="Note 1-7"/>
      <sheetName val="Note 8-11"/>
      <sheetName val="Note 12-15"/>
      <sheetName val="Note16-20"/>
      <sheetName val="Note 10-10.1"/>
      <sheetName val="Note 10.2-10.7"/>
      <sheetName val="Note 11 - 12.1"/>
      <sheetName val="Note 16.2-18"/>
      <sheetName val="Note 22-23"/>
      <sheetName val="Note 28.1-30"/>
      <sheetName val="Note 21 - 23"/>
      <sheetName val="Note 37-38"/>
      <sheetName val="Note 24"/>
      <sheetName val="Note 25"/>
      <sheetName val="Note 26 "/>
      <sheetName val="Note 27"/>
      <sheetName val="Note 28"/>
      <sheetName val="Note 29-30"/>
      <sheetName val="MAT-0602"/>
      <sheetName val="Note 28A"/>
      <sheetName val="Note 42.2-44"/>
      <sheetName val="AL905"/>
      <sheetName val="Deposits"/>
      <sheetName val="Implied Rate"/>
      <sheetName val="Tables"/>
      <sheetName val="BS-OVS"/>
      <sheetName val="3_2"/>
      <sheetName val="Entries"/>
      <sheetName val="Un_Real"/>
      <sheetName val="Accou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ookups"/>
      <sheetName val="BAHRAIN"/>
      <sheetName val="BSDOMOVS"/>
      <sheetName val="INPUT"/>
      <sheetName val="Individual"/>
    </sheetNames>
    <sheetDataSet>
      <sheetData sheetId="0" refreshError="1"/>
      <sheetData sheetId="1" refreshError="1">
        <row r="7">
          <cell r="C7" t="str">
            <v>Funded</v>
          </cell>
          <cell r="F7" t="str">
            <v>Assignment of Bank Guarantee</v>
          </cell>
        </row>
        <row r="8">
          <cell r="C8" t="str">
            <v>Non Funded</v>
          </cell>
          <cell r="F8" t="str">
            <v>Assignment of Receivables</v>
          </cell>
        </row>
        <row r="9">
          <cell r="F9" t="str">
            <v>Assignment of Salary and Benefits (Clean Lending)</v>
          </cell>
        </row>
        <row r="10">
          <cell r="F10" t="str">
            <v>Charge on Agri Land through Pass Book</v>
          </cell>
        </row>
        <row r="11">
          <cell r="F11" t="str">
            <v>Equitable Mortgage / Hypothecation of Fixed Assets</v>
          </cell>
        </row>
        <row r="12">
          <cell r="F12" t="str">
            <v>Equitable Mortgage of Property</v>
          </cell>
        </row>
        <row r="13">
          <cell r="F13" t="str">
            <v>First Hypothecation Charge on Current Assets</v>
          </cell>
        </row>
        <row r="14">
          <cell r="F14" t="str">
            <v>First Hypothecation Charge on Fixed Assets</v>
          </cell>
        </row>
        <row r="15">
          <cell r="F15" t="str">
            <v xml:space="preserve">Hypothecation of Fixed Assets </v>
          </cell>
        </row>
        <row r="16">
          <cell r="F16" t="str">
            <v>Lien on Deposit Certificates</v>
          </cell>
        </row>
        <row r="17">
          <cell r="F17" t="str">
            <v xml:space="preserve">Lien on Term Deposit Receipt TDR issued (Local Currency) </v>
          </cell>
        </row>
        <row r="18">
          <cell r="F18" t="str">
            <v xml:space="preserve">Lien on Term Deposit Receipt TDR issued (Foreign Currency) </v>
          </cell>
        </row>
        <row r="19">
          <cell r="F19" t="str">
            <v>Lien over Current Assets</v>
          </cell>
        </row>
        <row r="20">
          <cell r="F20" t="str">
            <v>Lien over Import / Export Documents</v>
          </cell>
        </row>
        <row r="21">
          <cell r="C21" t="str">
            <v>Secured</v>
          </cell>
          <cell r="F21" t="str">
            <v>Other</v>
          </cell>
        </row>
        <row r="22">
          <cell r="C22" t="str">
            <v>Unsecured</v>
          </cell>
          <cell r="F22" t="str">
            <v>Pledge of Commodities</v>
          </cell>
        </row>
        <row r="23">
          <cell r="F23" t="str">
            <v>Pledge of Consumer Items</v>
          </cell>
        </row>
        <row r="24">
          <cell r="F24" t="str">
            <v>Pledge of Equipment</v>
          </cell>
        </row>
        <row r="25">
          <cell r="B25" t="str">
            <v>Active</v>
          </cell>
          <cell r="F25" t="str">
            <v>Pledge of Foreign currency Bonds</v>
          </cell>
        </row>
        <row r="26">
          <cell r="B26" t="str">
            <v>Past Due</v>
          </cell>
          <cell r="F26" t="str">
            <v>Pledge of Govt Securities</v>
          </cell>
        </row>
        <row r="27">
          <cell r="F27" t="str">
            <v>Pledge of Raw Materials</v>
          </cell>
        </row>
        <row r="28">
          <cell r="F28" t="str">
            <v xml:space="preserve">Pledge of Debt Securities (Non Govt) </v>
          </cell>
        </row>
        <row r="29">
          <cell r="F29" t="str">
            <v>Pledge of Shares (Main Index)</v>
          </cell>
        </row>
        <row r="30">
          <cell r="B30" t="str">
            <v>Corporate</v>
          </cell>
          <cell r="F30" t="str">
            <v>Pledge of Shares (Non Main Index)</v>
          </cell>
        </row>
        <row r="31">
          <cell r="B31" t="str">
            <v>Bank / DFI</v>
          </cell>
          <cell r="F31" t="str">
            <v>Pledge of Term Deposit Receipt TDR issued by Other Fin. Institution</v>
          </cell>
        </row>
        <row r="32">
          <cell r="B32" t="str">
            <v>Government</v>
          </cell>
          <cell r="F32" t="str">
            <v>Pledge of Work in Process and Finished Goods</v>
          </cell>
        </row>
        <row r="33">
          <cell r="B33" t="str">
            <v>Personnel</v>
          </cell>
          <cell r="F33" t="str">
            <v>Post Dated Cheques</v>
          </cell>
        </row>
        <row r="34">
          <cell r="F34" t="str">
            <v>Ranking / Joint Equitable Mortgage / hypothecation charge on Fixed Assets</v>
          </cell>
        </row>
        <row r="35">
          <cell r="F35" t="str">
            <v>Ranking / Joint hypothecation charge on Current Assets</v>
          </cell>
        </row>
        <row r="36">
          <cell r="F36" t="str">
            <v>Ranking / Joint hypothecation charge on Fixed Assets</v>
          </cell>
        </row>
        <row r="37">
          <cell r="F37" t="str">
            <v>Registered Equitable Mortgage of Property</v>
          </cell>
        </row>
        <row r="38">
          <cell r="B38" t="str">
            <v xml:space="preserve">Fixed </v>
          </cell>
          <cell r="F38" t="str">
            <v xml:space="preserve">Trust Receipt </v>
          </cell>
        </row>
        <row r="39">
          <cell r="B39" t="str">
            <v>Floating</v>
          </cell>
        </row>
        <row r="43">
          <cell r="B43" t="str">
            <v>Monthly</v>
          </cell>
        </row>
        <row r="44">
          <cell r="B44" t="str">
            <v>Quarterly</v>
          </cell>
        </row>
        <row r="45">
          <cell r="B45" t="str">
            <v>Half Yearly</v>
          </cell>
        </row>
        <row r="46">
          <cell r="B46" t="str">
            <v>Annually</v>
          </cell>
        </row>
        <row r="47">
          <cell r="B47" t="str">
            <v>At Maturity</v>
          </cell>
        </row>
        <row r="48">
          <cell r="B48" t="str">
            <v>No Interest</v>
          </cell>
        </row>
      </sheetData>
      <sheetData sheetId="2" refreshError="1"/>
      <sheetData sheetId="3" refreshError="1"/>
      <sheetData sheetId="4" refreshError="1"/>
      <sheetData sheetId="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Cs "/>
      <sheetName val="Rates"/>
      <sheetName val="Sheet1"/>
      <sheetName val="Impairment"/>
      <sheetName val="Maple leaf"/>
      <sheetName val="TFCs  (2)"/>
      <sheetName val="Lookups"/>
      <sheetName val="REV-SH "/>
      <sheetName val="F-HL"/>
      <sheetName val="DISC"/>
      <sheetName val="SCRIPTS"/>
      <sheetName val="KH-57"/>
      <sheetName val="GAP"/>
      <sheetName val="MTM-P"/>
      <sheetName val="EXP"/>
      <sheetName val="FIB"/>
    </sheetNames>
    <sheetDataSet>
      <sheetData sheetId="0" refreshError="1"/>
      <sheetData sheetId="1">
        <row r="11">
          <cell r="C11" t="str">
            <v>TFCs and Sukuks</v>
          </cell>
          <cell r="D11" t="str">
            <v>Traded / Non-Traded</v>
          </cell>
          <cell r="E11" t="str">
            <v>Price</v>
          </cell>
        </row>
        <row r="13">
          <cell r="C13" t="str">
            <v>KARACHI SHIPYARD &amp; ENGINEERING WORKS LTD-SUKUK (02-11-07)</v>
          </cell>
          <cell r="D13" t="str">
            <v>Non-Traded</v>
          </cell>
          <cell r="E13">
            <v>98.900599999999997</v>
          </cell>
        </row>
        <row r="14">
          <cell r="C14" t="str">
            <v>KARACHI SHIPYARD &amp; ENGINEERING WORKS LTD-SUKUK (04-02-08)</v>
          </cell>
          <cell r="D14" t="str">
            <v>Non-Traded</v>
          </cell>
          <cell r="E14">
            <v>98.892899999999997</v>
          </cell>
        </row>
        <row r="15">
          <cell r="C15" t="str">
            <v>NATIONAL INDUSTRIAL PARK DEVEL. &amp; MANAGEMENT Co. SUKUK (11-08-07)</v>
          </cell>
          <cell r="D15" t="str">
            <v>Non-Traded</v>
          </cell>
          <cell r="E15">
            <v>100.4008</v>
          </cell>
        </row>
        <row r="16">
          <cell r="C16" t="str">
            <v>SCB (PAK) LTD-TFC (01-02-06)</v>
          </cell>
          <cell r="D16" t="str">
            <v>Traded</v>
          </cell>
          <cell r="E16">
            <v>100.97499999999999</v>
          </cell>
        </row>
        <row r="17">
          <cell r="C17" t="str">
            <v>WAPDA-SUKUK (05-01-06)</v>
          </cell>
          <cell r="D17" t="str">
            <v>Non-Traded</v>
          </cell>
          <cell r="E17">
            <v>99.628100000000003</v>
          </cell>
        </row>
        <row r="18">
          <cell r="C18" t="str">
            <v>WAPDA-SUKUK (13-07-07)</v>
          </cell>
          <cell r="D18" t="str">
            <v>Non-Traded</v>
          </cell>
          <cell r="E18">
            <v>94.508899999999997</v>
          </cell>
        </row>
        <row r="20">
          <cell r="C20" t="str">
            <v>ORIX LEASING PAKISTAN LTD-TFC (25-05-07)</v>
          </cell>
          <cell r="D20" t="str">
            <v>Non-Traded</v>
          </cell>
          <cell r="E20">
            <v>99.413600000000002</v>
          </cell>
        </row>
        <row r="21">
          <cell r="C21" t="str">
            <v>ORIX LEASING PAKISTAN LTD-TFC (15-01-08)</v>
          </cell>
          <cell r="D21" t="str">
            <v>Non-Traded</v>
          </cell>
          <cell r="E21">
            <v>98.743799999999993</v>
          </cell>
        </row>
        <row r="22">
          <cell r="C22" t="str">
            <v>PAK KUWAIT INVESTMENT COMPANY LTD-TFC (23-02-06)</v>
          </cell>
          <cell r="D22" t="str">
            <v>Non-Traded</v>
          </cell>
          <cell r="E22">
            <v>99.943200000000004</v>
          </cell>
        </row>
        <row r="23">
          <cell r="C23" t="str">
            <v>PAK KUWAIT INVESTMENT COMPANY LTD-TFC (28-03-06)</v>
          </cell>
          <cell r="D23" t="str">
            <v>Non-Traded</v>
          </cell>
          <cell r="E23">
            <v>99.893000000000001</v>
          </cell>
        </row>
        <row r="25">
          <cell r="C25" t="str">
            <v>BANK AL-HABIB LTD-TFC (15-07-04) 10% cap</v>
          </cell>
          <cell r="D25" t="str">
            <v>Non-Traded</v>
          </cell>
          <cell r="E25">
            <v>93.432100000000005</v>
          </cell>
        </row>
        <row r="26">
          <cell r="C26" t="str">
            <v>BANK AL-HABIB LTD-TFC (07-02-07)</v>
          </cell>
          <cell r="D26" t="str">
            <v>Non-Traded</v>
          </cell>
          <cell r="E26">
            <v>93.365300000000005</v>
          </cell>
        </row>
        <row r="27">
          <cell r="C27" t="str">
            <v>BANK AL-HABIB LTD-TFC (15-06-09)</v>
          </cell>
          <cell r="D27" t="str">
            <v>Non-Traded</v>
          </cell>
          <cell r="E27">
            <v>87.232299999999995</v>
          </cell>
        </row>
        <row r="28">
          <cell r="C28" t="str">
            <v>ENGRO FERTILIZER LTD-TFC (30-11-07) </v>
          </cell>
          <cell r="D28" t="str">
            <v>Traded</v>
          </cell>
          <cell r="E28">
            <v>98.65</v>
          </cell>
        </row>
        <row r="29">
          <cell r="C29" t="str">
            <v>ENGRO FERTILIZER LTD-TFC (18-03-08) (PRP-I)</v>
          </cell>
          <cell r="D29" t="str">
            <v>Traded</v>
          </cell>
          <cell r="E29">
            <v>89</v>
          </cell>
        </row>
        <row r="30">
          <cell r="C30" t="str">
            <v>ENGRO FERTILIZER LTD-TFC (18-03-08) (PRP-II)</v>
          </cell>
          <cell r="D30" t="str">
            <v>Non-Traded</v>
          </cell>
          <cell r="E30">
            <v>87.249200000000002</v>
          </cell>
        </row>
        <row r="31">
          <cell r="C31" t="str">
            <v>ENGRO FERTILIZER LTD-TFC (17-12-09)</v>
          </cell>
          <cell r="D31" t="str">
            <v>Non-Traded</v>
          </cell>
          <cell r="E31">
            <v>93.827200000000005</v>
          </cell>
        </row>
        <row r="32">
          <cell r="C32" t="str">
            <v>JAHANGIR SIDDIQUI &amp; COMPANY LTD-TFC (21-11-06)</v>
          </cell>
          <cell r="D32" t="str">
            <v>Non-Traded</v>
          </cell>
          <cell r="E32">
            <v>98.323599999999999</v>
          </cell>
        </row>
        <row r="33">
          <cell r="C33" t="str">
            <v>JAHANGIR SIDDIQUI &amp; COMPANY LTD-TFC (04-07-07)</v>
          </cell>
          <cell r="D33" t="str">
            <v>Non-Traded</v>
          </cell>
          <cell r="E33">
            <v>95.604399999999998</v>
          </cell>
        </row>
        <row r="34">
          <cell r="C34" t="str">
            <v>ORIX LEASING PAKISTAN LTD-SUKUK (30-06-07)</v>
          </cell>
          <cell r="D34" t="str">
            <v>Non-Traded</v>
          </cell>
          <cell r="E34">
            <v>97.751599999999996</v>
          </cell>
        </row>
        <row r="35">
          <cell r="C35" t="str">
            <v>PAK ARAB FERTILIZERS LTD-TFC (28-02-08)</v>
          </cell>
          <cell r="D35" t="str">
            <v>Non-Traded</v>
          </cell>
          <cell r="E35">
            <v>96.847700000000003</v>
          </cell>
        </row>
        <row r="36">
          <cell r="C36" t="str">
            <v>PAK ARAB FERTILIZERS LTD-TFC (16-12-09)</v>
          </cell>
          <cell r="D36" t="str">
            <v>Non-Traded</v>
          </cell>
          <cell r="E36">
            <v>97.121200000000002</v>
          </cell>
        </row>
        <row r="37">
          <cell r="C37" t="str">
            <v>SUI SOUTHERN GAS COMPANY - SUKKUK (31-12-07) - I</v>
          </cell>
          <cell r="D37" t="str">
            <v>Non-Traded</v>
          </cell>
          <cell r="E37">
            <v>96.259299999999996</v>
          </cell>
        </row>
        <row r="38">
          <cell r="C38" t="str">
            <v>UNITED BANK LTD-TFC (10-08-04)</v>
          </cell>
          <cell r="D38" t="str">
            <v>Non-Traded</v>
          </cell>
          <cell r="E38">
            <v>90.928600000000003</v>
          </cell>
        </row>
        <row r="39">
          <cell r="C39" t="str">
            <v>UNITED BANK LTD-TFC (15-03-05)</v>
          </cell>
          <cell r="D39" t="str">
            <v>Non-Traded</v>
          </cell>
          <cell r="E39">
            <v>84.364500000000007</v>
          </cell>
        </row>
        <row r="40">
          <cell r="C40" t="str">
            <v>UNITED BANK LTD-TFC (08-09-06)</v>
          </cell>
          <cell r="D40" t="str">
            <v>Traded</v>
          </cell>
          <cell r="E40">
            <v>100.1917</v>
          </cell>
        </row>
        <row r="41">
          <cell r="C41" t="str">
            <v>UNITED BANK LTD-TFC (14-02-08)</v>
          </cell>
          <cell r="D41" t="str">
            <v>Non-Traded</v>
          </cell>
          <cell r="E41">
            <v>95.531599999999997</v>
          </cell>
        </row>
        <row r="43">
          <cell r="C43" t="str">
            <v>ALLIED BANK LTD-TFC (06-12-06)</v>
          </cell>
          <cell r="D43" t="str">
            <v>Non-Traded</v>
          </cell>
          <cell r="E43">
            <v>89.359099999999998</v>
          </cell>
        </row>
        <row r="44">
          <cell r="C44" t="str">
            <v>ALLIED BANK LTD-TFC (28-08-09)</v>
          </cell>
          <cell r="D44" t="str">
            <v>Non-Traded</v>
          </cell>
          <cell r="E44">
            <v>76.560400000000001</v>
          </cell>
        </row>
        <row r="45">
          <cell r="C45" t="str">
            <v>ASKARI BANK LTD-TFC (04-02-05)</v>
          </cell>
          <cell r="D45" t="str">
            <v>Traded</v>
          </cell>
          <cell r="E45">
            <v>99.523399999999995</v>
          </cell>
        </row>
        <row r="46">
          <cell r="C46" t="str">
            <v>ASKARI BANK LTD-TFC (31-10-05)</v>
          </cell>
          <cell r="D46" t="str">
            <v>Non-Traded</v>
          </cell>
          <cell r="E46">
            <v>98.987799999999993</v>
          </cell>
        </row>
        <row r="47">
          <cell r="C47" t="str">
            <v>ASKARI BANK LTD-TFC (18-11-09)</v>
          </cell>
          <cell r="D47" t="str">
            <v>Traded</v>
          </cell>
          <cell r="E47">
            <v>101.5</v>
          </cell>
        </row>
        <row r="48">
          <cell r="C48" t="str">
            <v>BANK ALFALAH LTD-TFC (23-11-04)</v>
          </cell>
          <cell r="D48" t="str">
            <v>Traded</v>
          </cell>
          <cell r="E48">
            <v>99.180400000000006</v>
          </cell>
        </row>
        <row r="49">
          <cell r="C49" t="str">
            <v>BANK ALFALAH LTD-TFC (25-11-05)</v>
          </cell>
          <cell r="D49" t="str">
            <v>Non-Traded</v>
          </cell>
          <cell r="E49">
            <v>91.069500000000005</v>
          </cell>
        </row>
        <row r="50">
          <cell r="C50" t="str">
            <v>BANK ALFALAH LTD-TFC (02-12-09) - Fixed</v>
          </cell>
          <cell r="D50" t="str">
            <v>Traded</v>
          </cell>
          <cell r="E50">
            <v>98.96</v>
          </cell>
        </row>
        <row r="51">
          <cell r="C51" t="str">
            <v>BANK ALFALAH LTD-TFC (02-12-09) - Floating</v>
          </cell>
          <cell r="D51" t="str">
            <v>Non-Traded</v>
          </cell>
          <cell r="E51">
            <v>101.5</v>
          </cell>
        </row>
        <row r="52">
          <cell r="C52" t="str">
            <v>ENGRO FERTILIZER LTD-SUKUK (06-09-07)</v>
          </cell>
          <cell r="D52" t="str">
            <v>Traded</v>
          </cell>
          <cell r="E52">
            <v>100</v>
          </cell>
        </row>
        <row r="53">
          <cell r="C53" t="str">
            <v>FAYSAL BANK LTD  (12-11-2007)</v>
          </cell>
          <cell r="D53" t="str">
            <v>Non-Traded</v>
          </cell>
          <cell r="E53">
            <v>88.369799999999998</v>
          </cell>
        </row>
        <row r="54">
          <cell r="C54" t="str">
            <v>ROYAL BANK OF SCOTLAND  - TFC (10-02-05) </v>
          </cell>
          <cell r="D54" t="str">
            <v>Non-Traded</v>
          </cell>
          <cell r="E54">
            <v>96.062399999999997</v>
          </cell>
        </row>
        <row r="55">
          <cell r="E55" t="str">
            <v>Page 1 of 3</v>
          </cell>
        </row>
        <row r="62">
          <cell r="C62" t="str">
            <v>SITARA CHEMICALS LTD - SUKUK - II (03-12-06)</v>
          </cell>
          <cell r="D62" t="str">
            <v>Non-Traded</v>
          </cell>
          <cell r="E62">
            <v>97.958799999999997</v>
          </cell>
        </row>
        <row r="63">
          <cell r="C63" t="str">
            <v>SITARA CHEMICALS LTD - SUKUK - III (02-01-08)</v>
          </cell>
          <cell r="D63" t="str">
            <v>Non-Traded</v>
          </cell>
          <cell r="E63">
            <v>94.963499999999996</v>
          </cell>
        </row>
        <row r="65">
          <cell r="C65" t="str">
            <v>AL ABBAS SUGAR MILLS LTD-TFC (21-11-07)</v>
          </cell>
          <cell r="D65" t="str">
            <v>Non-Traded</v>
          </cell>
          <cell r="E65">
            <v>91.404899999999998</v>
          </cell>
        </row>
        <row r="66">
          <cell r="C66" t="str">
            <v>CENTURY PAPER &amp; BOARD MILLS LTD- SUKUK (25-09-07)</v>
          </cell>
          <cell r="D66" t="str">
            <v>Non-Traded</v>
          </cell>
          <cell r="E66">
            <v>89.544600000000003</v>
          </cell>
        </row>
        <row r="67">
          <cell r="C67" t="str">
            <v>FINANCIAL REC'BLES SEC'ZATION CO. LTD-TFC CLASS "A" </v>
          </cell>
          <cell r="D67" t="str">
            <v>Non-Traded</v>
          </cell>
          <cell r="E67">
            <v>91.097099999999998</v>
          </cell>
        </row>
        <row r="68">
          <cell r="C68" t="str">
            <v>FINANCIAL REC'BLES SEC'ZATION CO. LTD-TFC CLASS "B"</v>
          </cell>
          <cell r="D68" t="str">
            <v>Non-Traded</v>
          </cell>
          <cell r="E68">
            <v>91.097099999999998</v>
          </cell>
        </row>
        <row r="69">
          <cell r="C69" t="str">
            <v>HOUSE BUILDING FINANCE CORPORATION LTD - SUKUK (08-05-08)</v>
          </cell>
          <cell r="D69" t="str">
            <v>Non-Traded</v>
          </cell>
          <cell r="E69">
            <v>89.531899999999993</v>
          </cell>
        </row>
        <row r="70">
          <cell r="C70" t="str">
            <v>IGI INV. BANK LTD-TFC (FIRST INT'l INV. BANK LTD. - TFC) (11-07-06)</v>
          </cell>
          <cell r="D70" t="str">
            <v>Non-Traded</v>
          </cell>
          <cell r="E70">
            <v>99.860900000000001</v>
          </cell>
        </row>
        <row r="71">
          <cell r="C71" t="str">
            <v>KASB SECURITIES LTD- TFC (27-06-07)</v>
          </cell>
          <cell r="D71" t="str">
            <v>Non-Traded</v>
          </cell>
          <cell r="E71">
            <v>94.790899999999993</v>
          </cell>
        </row>
        <row r="72">
          <cell r="C72" t="str">
            <v>NIB BANK LTD-TFC (05-03-08)</v>
          </cell>
          <cell r="D72" t="str">
            <v>Traded</v>
          </cell>
          <cell r="E72">
            <v>95.726699999999994</v>
          </cell>
        </row>
        <row r="73">
          <cell r="C73" t="str">
            <v>PACE (PAKISTAN) LTD-TFC (15-02-08)</v>
          </cell>
          <cell r="D73" t="str">
            <v>Traded</v>
          </cell>
          <cell r="E73">
            <v>65</v>
          </cell>
        </row>
        <row r="74">
          <cell r="C74" t="str">
            <v>PAKISTAN MOBILE COMMUNICATION LTD-TFC (31-05-06)</v>
          </cell>
          <cell r="D74" t="str">
            <v>Non-Traded</v>
          </cell>
          <cell r="E74">
            <v>93.6036</v>
          </cell>
        </row>
        <row r="75">
          <cell r="C75" t="str">
            <v>PAKISTAN MOBILE COMMUNICATION LTD-TFC (28-10-08)</v>
          </cell>
          <cell r="D75" t="str">
            <v>Traded</v>
          </cell>
          <cell r="E75">
            <v>85.038499999999999</v>
          </cell>
        </row>
        <row r="76">
          <cell r="C76" t="str">
            <v>PEL-SUKUK (28-09-07)</v>
          </cell>
          <cell r="D76" t="str">
            <v>Non-Traded</v>
          </cell>
          <cell r="E76">
            <v>94.582300000000004</v>
          </cell>
        </row>
        <row r="77">
          <cell r="C77" t="str">
            <v>PEL-SUKUK (31-03-08)</v>
          </cell>
          <cell r="D77" t="str">
            <v>Traded</v>
          </cell>
          <cell r="E77">
            <v>93.9</v>
          </cell>
        </row>
        <row r="78">
          <cell r="C78" t="str">
            <v>SONERI BANK LTD-TFC (05-05-05)</v>
          </cell>
          <cell r="D78" t="str">
            <v>Non-Traded</v>
          </cell>
          <cell r="E78">
            <v>91.252399999999994</v>
          </cell>
        </row>
        <row r="80">
          <cell r="C80" t="str">
            <v>EDEN BUILDERS LTD.- SUKUK (08-09-08)</v>
          </cell>
          <cell r="D80" t="str">
            <v>Non-Traded</v>
          </cell>
          <cell r="E80">
            <v>81.828199999999995</v>
          </cell>
        </row>
        <row r="81">
          <cell r="C81" t="str">
            <v>ESCORTS INVESTMENT BANK LTD-TFC (15-03-07)</v>
          </cell>
          <cell r="D81" t="str">
            <v>Traded</v>
          </cell>
          <cell r="E81">
            <v>88</v>
          </cell>
        </row>
        <row r="82">
          <cell r="C82" t="str">
            <v>JDW SUGAR MILLS LTD. TFC (23-06-08)</v>
          </cell>
          <cell r="D82" t="str">
            <v>Non-Traded</v>
          </cell>
          <cell r="E82">
            <v>79.194100000000006</v>
          </cell>
        </row>
        <row r="83">
          <cell r="C83" t="str">
            <v>OPTIMUS LTD - TFC (10-10-07)</v>
          </cell>
          <cell r="D83" t="str">
            <v>Non-Traded</v>
          </cell>
          <cell r="E83">
            <v>88.235500000000002</v>
          </cell>
        </row>
        <row r="84">
          <cell r="C84" t="str">
            <v>TRAKKER (15-09-07) - PPTFC</v>
          </cell>
          <cell r="D84" t="str">
            <v>Non-Traded</v>
          </cell>
          <cell r="E84">
            <v>95.0732</v>
          </cell>
        </row>
        <row r="85">
          <cell r="C85" t="str">
            <v>WORLDCALL TELECOM LTD.TFC (28-11-06) </v>
          </cell>
          <cell r="D85" t="str">
            <v>Non-Traded</v>
          </cell>
          <cell r="E85">
            <v>92.375500000000002</v>
          </cell>
        </row>
        <row r="86">
          <cell r="C86" t="str">
            <v>WORLDCALL TELECOM LTD-TFC (07-10-08)</v>
          </cell>
          <cell r="D86" t="str">
            <v>Traded</v>
          </cell>
          <cell r="E86">
            <v>85.25</v>
          </cell>
        </row>
        <row r="88">
          <cell r="C88" t="str">
            <v>AVARI HOTELS-TFC (30-04-09)</v>
          </cell>
          <cell r="D88" t="str">
            <v>Non-Traded</v>
          </cell>
          <cell r="E88">
            <v>78.143699999999995</v>
          </cell>
        </row>
        <row r="89">
          <cell r="C89" t="str">
            <v>JDW SUGAR MILLS LTD. SUKUK (19-06-08)</v>
          </cell>
          <cell r="D89" t="str">
            <v>Non-Traded</v>
          </cell>
          <cell r="E89">
            <v>78.293800000000005</v>
          </cell>
        </row>
        <row r="90">
          <cell r="C90" t="str">
            <v>SEARLE PAKISTAN LTD-TFC (09-03-06)</v>
          </cell>
          <cell r="D90" t="str">
            <v>Non-Traded</v>
          </cell>
          <cell r="E90">
            <v>99.680700000000002</v>
          </cell>
        </row>
        <row r="91">
          <cell r="C91" t="str">
            <v>SHAHMURAD SUGAR MILLS LTD-SUKUK (27-09-07)</v>
          </cell>
          <cell r="D91" t="str">
            <v>Non-Traded</v>
          </cell>
          <cell r="E91">
            <v>88.094700000000003</v>
          </cell>
        </row>
        <row r="93">
          <cell r="C93" t="str">
            <v>QUETTA TEXTILE MILLS LTD-SUKUK (26-09-08)</v>
          </cell>
          <cell r="D93" t="str">
            <v>Non-Traded</v>
          </cell>
          <cell r="E93">
            <v>67.953100000000006</v>
          </cell>
        </row>
        <row r="94">
          <cell r="C94" t="str">
            <v>SME LEASING LTD-TFC (16-07-08)</v>
          </cell>
          <cell r="D94" t="str">
            <v>Non-Traded</v>
          </cell>
          <cell r="E94">
            <v>98.931899999999999</v>
          </cell>
        </row>
        <row r="96">
          <cell r="C96" t="str">
            <v>TELECARD LTD-TFC (27-05-05)</v>
          </cell>
          <cell r="D96" t="str">
            <v>Non-Traded</v>
          </cell>
          <cell r="E96">
            <v>80.224500000000006</v>
          </cell>
        </row>
        <row r="98">
          <cell r="C98" t="str">
            <v>----------------------N/A-----------------------------</v>
          </cell>
        </row>
        <row r="100">
          <cell r="C100" t="str">
            <v>TFCs and Sukuks</v>
          </cell>
          <cell r="D100" t="str">
            <v>Traded / Non-Traded</v>
          </cell>
          <cell r="E100" t="str">
            <v>Price</v>
          </cell>
        </row>
        <row r="101">
          <cell r="C101" t="str">
            <v>ALZAMIN LEASING CORPORATION LTD-TFC (05-09-07)</v>
          </cell>
          <cell r="D101" t="str">
            <v>Non-Traded</v>
          </cell>
          <cell r="E101">
            <v>75</v>
          </cell>
        </row>
        <row r="102">
          <cell r="C102" t="str">
            <v>GRAYS LEASING LTD. - TFC (04-07-08)</v>
          </cell>
          <cell r="D102" t="str">
            <v>Non-Traded</v>
          </cell>
          <cell r="E102">
            <v>75</v>
          </cell>
        </row>
        <row r="103">
          <cell r="C103" t="str">
            <v>MAPLE LEAF SUKUK-(03-12-07)</v>
          </cell>
          <cell r="D103" t="str">
            <v>Non-Traded</v>
          </cell>
          <cell r="E103">
            <v>62.714500000000001</v>
          </cell>
        </row>
        <row r="104">
          <cell r="C104" t="str">
            <v>MAPLE LEAF SUKUK-(31-03-10)</v>
          </cell>
          <cell r="D104" t="str">
            <v>Non-Traded</v>
          </cell>
          <cell r="E104">
            <v>70.405900000000003</v>
          </cell>
        </row>
        <row r="106">
          <cell r="C106" t="str">
            <v>TFCs and Sukuks</v>
          </cell>
          <cell r="D106" t="str">
            <v>Traded / Non-Traded</v>
          </cell>
          <cell r="E106" t="str">
            <v>Price</v>
          </cell>
        </row>
        <row r="107">
          <cell r="C107" t="str">
            <v>DAWOOD HERCULES-SUKUK (18-09-07)</v>
          </cell>
          <cell r="D107" t="str">
            <v>Non-Traded</v>
          </cell>
          <cell r="E107">
            <v>94.331400000000002</v>
          </cell>
        </row>
        <row r="108">
          <cell r="C108" t="str">
            <v>SITARA ENERGY LTD-SUKUK (16-07-07)</v>
          </cell>
          <cell r="D108" t="str">
            <v>Non-Traded</v>
          </cell>
          <cell r="E108">
            <v>94.603300000000004</v>
          </cell>
        </row>
        <row r="110">
          <cell r="E110" t="str">
            <v>Page 2 of 3</v>
          </cell>
        </row>
        <row r="117">
          <cell r="C117" t="str">
            <v>TFCs and Sukuks</v>
          </cell>
          <cell r="D117" t="str">
            <v>Traded / Non-Traded</v>
          </cell>
          <cell r="E117" t="str">
            <v>Price</v>
          </cell>
        </row>
        <row r="118">
          <cell r="C118" t="str">
            <v>AL ABBAS HOLDINGS (PVT) LTD-TFC (23-08-06)</v>
          </cell>
          <cell r="D118" t="str">
            <v>Non-Traded</v>
          </cell>
          <cell r="E118">
            <v>75</v>
          </cell>
        </row>
        <row r="119">
          <cell r="C119" t="str">
            <v>CRESCENT TEXTILE MILLS LTD-TFC (17-06-04)</v>
          </cell>
          <cell r="D119" t="str">
            <v>Non-Traded</v>
          </cell>
          <cell r="E119">
            <v>75</v>
          </cell>
        </row>
        <row r="120">
          <cell r="C120" t="str">
            <v>GHANI HOLDING (PVT) LTD-TFC (23-08-06)</v>
          </cell>
          <cell r="D120" t="str">
            <v>Non-Traded</v>
          </cell>
          <cell r="E120">
            <v>75</v>
          </cell>
        </row>
        <row r="121">
          <cell r="C121" t="str">
            <v>JAVEDAN CEMENT LTD-TFC (10-11-06)</v>
          </cell>
          <cell r="D121" t="str">
            <v>Non-Traded</v>
          </cell>
          <cell r="E121">
            <v>75</v>
          </cell>
        </row>
        <row r="122">
          <cell r="C122" t="str">
            <v>KOHAT CEMENT-SUKKUK (20-12-07)</v>
          </cell>
          <cell r="D122" t="str">
            <v>Non-Traded</v>
          </cell>
          <cell r="E122">
            <v>67.661900000000003</v>
          </cell>
        </row>
        <row r="123">
          <cell r="C123" t="str">
            <v>SECURITY LEASING CORPORATION LTD-PPTFC (28-03-06)</v>
          </cell>
          <cell r="D123" t="str">
            <v>Non-Traded</v>
          </cell>
          <cell r="E123">
            <v>75</v>
          </cell>
        </row>
        <row r="124">
          <cell r="C124" t="str">
            <v>SECURITY LEASING CORPORATION LTD-SUKKUK (01-06-07) - I</v>
          </cell>
          <cell r="D124" t="str">
            <v>Non-Traded</v>
          </cell>
          <cell r="E124">
            <v>75</v>
          </cell>
        </row>
        <row r="125">
          <cell r="C125" t="str">
            <v>SECURITY LEASING CORPORATION LTD-SUKKUK (19-09-07) - II</v>
          </cell>
          <cell r="D125" t="str">
            <v>Non-Traded</v>
          </cell>
          <cell r="E125">
            <v>75</v>
          </cell>
        </row>
        <row r="126">
          <cell r="C126" t="str">
            <v>VISION DEVELOPERS (PVT) LTD (30-11-08)</v>
          </cell>
          <cell r="D126" t="str">
            <v>Non-Traded</v>
          </cell>
          <cell r="E126">
            <v>75</v>
          </cell>
        </row>
        <row r="129">
          <cell r="C129" t="str">
            <v>AGRITECH LTD-TFC (30-11-07)</v>
          </cell>
          <cell r="D129" t="str">
            <v>Non-Traded</v>
          </cell>
          <cell r="E129" t="str">
            <v>94.2984</v>
          </cell>
        </row>
        <row r="130">
          <cell r="C130" t="str">
            <v>AGRITECH LTD-TFC (01-12-08)</v>
          </cell>
          <cell r="D130" t="str">
            <v>Non-Traded</v>
          </cell>
          <cell r="E130" t="str">
            <v>A/C to NPA</v>
          </cell>
        </row>
        <row r="131">
          <cell r="C131" t="str">
            <v>AL-ZAMIN LEASING MODARABA LTD-TFC (12-05-08)</v>
          </cell>
          <cell r="D131" t="str">
            <v>Non-Traded</v>
          </cell>
          <cell r="E131">
            <v>97.165899999999993</v>
          </cell>
        </row>
        <row r="132">
          <cell r="C132" t="str">
            <v>ARZOO TEXTILE MILLS LTD-SUKUK (15-04-08)</v>
          </cell>
          <cell r="D132" t="str">
            <v>Non-Traded</v>
          </cell>
          <cell r="E132" t="str">
            <v>A/C to NPA</v>
          </cell>
        </row>
        <row r="133">
          <cell r="C133" t="str">
            <v>AZGARD NINE LTD- TFC (20-09-05)</v>
          </cell>
          <cell r="D133" t="str">
            <v>Non-Traded</v>
          </cell>
          <cell r="E133" t="str">
            <v>96.7658</v>
          </cell>
        </row>
        <row r="134">
          <cell r="C134" t="str">
            <v>AZGARD NINE LTD- TFC (04-12-07) PP</v>
          </cell>
          <cell r="D134" t="str">
            <v>Non-Traded</v>
          </cell>
          <cell r="E134" t="str">
            <v>91.7607</v>
          </cell>
        </row>
        <row r="135">
          <cell r="C135" t="str">
            <v>BUNNY'S LTD. - TFC (30-11-08)</v>
          </cell>
          <cell r="D135" t="str">
            <v>Non-Traded</v>
          </cell>
          <cell r="E135" t="str">
            <v>A/C to NPA</v>
          </cell>
        </row>
        <row r="136">
          <cell r="C136" t="str">
            <v>DEWAN CEMENT LTD</v>
          </cell>
          <cell r="D136" t="str">
            <v>Non-Traded</v>
          </cell>
          <cell r="E136" t="str">
            <v>A/C to NPA</v>
          </cell>
        </row>
        <row r="137">
          <cell r="C137" t="str">
            <v>EDEN HOUSING LTD.- SUKUK (31-12-07)</v>
          </cell>
          <cell r="D137" t="str">
            <v>Non-Traded</v>
          </cell>
          <cell r="E137" t="str">
            <v>92.6441</v>
          </cell>
        </row>
        <row r="138">
          <cell r="C138" t="str">
            <v>EDEN HOUSING LTD.- SUKUK (31-03-08)</v>
          </cell>
          <cell r="D138" t="str">
            <v>Non-Traded</v>
          </cell>
          <cell r="E138" t="str">
            <v>A/C to NPA</v>
          </cell>
        </row>
        <row r="139">
          <cell r="C139" t="str">
            <v>GHARIBWAL CEMENT-TFC (18-01-08)</v>
          </cell>
          <cell r="D139" t="str">
            <v>Non-Traded</v>
          </cell>
          <cell r="E139" t="str">
            <v>A/C to NPA</v>
          </cell>
        </row>
        <row r="140">
          <cell r="C140" t="str">
            <v>NEW ALLIED ELECTRONIC (15-05-07)</v>
          </cell>
          <cell r="D140" t="str">
            <v>Non-Traded</v>
          </cell>
          <cell r="E140" t="str">
            <v>A/C to NPA</v>
          </cell>
        </row>
        <row r="141">
          <cell r="C141" t="str">
            <v>NEW ALLIED ELECTRONIC - SUKUK (27-07-07)</v>
          </cell>
          <cell r="D141" t="str">
            <v>Non-Traded</v>
          </cell>
          <cell r="E141" t="str">
            <v>A/C to NPA</v>
          </cell>
        </row>
        <row r="142">
          <cell r="C142" t="str">
            <v>NEW ALLIED ELECTRONIC - SUKUK (03-12-07)</v>
          </cell>
          <cell r="D142" t="str">
            <v>Non-Traded</v>
          </cell>
          <cell r="E142" t="str">
            <v>A/C to NPA</v>
          </cell>
        </row>
        <row r="143">
          <cell r="C143" t="str">
            <v>PAK HY-OILS LTD-TFC (31-12-08)</v>
          </cell>
          <cell r="D143" t="str">
            <v>Non-Traded</v>
          </cell>
          <cell r="E143" t="str">
            <v>A/C to NPA</v>
          </cell>
        </row>
        <row r="144">
          <cell r="C144" t="str">
            <v>SECURITY LEASING CORPORATION LTD-PPTFC (28-03-06)</v>
          </cell>
          <cell r="D144" t="str">
            <v>Non-Traded</v>
          </cell>
          <cell r="E144" t="str">
            <v>A/C to NPA</v>
          </cell>
        </row>
        <row r="145">
          <cell r="C145" t="str">
            <v>SHAKARGANJ MILLS LTD-TFC (22-09-08)</v>
          </cell>
          <cell r="D145" t="str">
            <v>Non-Traded</v>
          </cell>
          <cell r="E145" t="str">
            <v>A/C to NPA</v>
          </cell>
        </row>
        <row r="146">
          <cell r="C146" t="str">
            <v>SITARA PEROXIDE LTD-SUK (19-08-08)</v>
          </cell>
          <cell r="D146" t="str">
            <v>Non-Traded</v>
          </cell>
          <cell r="E146" t="str">
            <v>A/C to NPA</v>
          </cell>
        </row>
        <row r="147">
          <cell r="C147" t="str">
            <v>THREE STAR HOSIERY SUKUK (25-06-08)</v>
          </cell>
          <cell r="D147" t="str">
            <v>Non-Traded</v>
          </cell>
          <cell r="E147" t="str">
            <v>A/C to NPA</v>
          </cell>
        </row>
      </sheetData>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SS"/>
      <sheetName val="CURRENT BALANCE"/>
      <sheetName val="BROKERAGE"/>
      <sheetName val="Daily log"/>
      <sheetName val="ACC LIST"/>
    </sheetNames>
    <sheetDataSet>
      <sheetData sheetId="0" refreshError="1"/>
      <sheetData sheetId="1" refreshError="1"/>
      <sheetData sheetId="2" refreshError="1"/>
      <sheetData sheetId="3" refreshError="1"/>
      <sheetData sheetId="4">
        <row r="1">
          <cell r="B1" t="str">
            <v>AACIL</v>
          </cell>
          <cell r="C1" t="str">
            <v>AL-ABBAS CEMENT INDUSTRIES LIMITED</v>
          </cell>
          <cell r="D1" t="str">
            <v>212091-4201</v>
          </cell>
        </row>
        <row r="2">
          <cell r="B2" t="str">
            <v>ABL</v>
          </cell>
          <cell r="C2" t="str">
            <v>ALLIED BANK LIMITED</v>
          </cell>
          <cell r="D2" t="str">
            <v>206830-4201</v>
          </cell>
        </row>
        <row r="3">
          <cell r="B3" t="str">
            <v>ACPL</v>
          </cell>
          <cell r="C3" t="str">
            <v>ATTOCK CHEMICALS PAKISTAN LIMITED</v>
          </cell>
          <cell r="D3" t="str">
            <v>213594-4201</v>
          </cell>
        </row>
        <row r="4">
          <cell r="B4" t="str">
            <v>AHBL</v>
          </cell>
          <cell r="C4" t="str">
            <v>ARIF HABIB BANK LIMITED</v>
          </cell>
          <cell r="D4" t="str">
            <v>212105-4201</v>
          </cell>
        </row>
        <row r="5">
          <cell r="B5" t="str">
            <v>AHL</v>
          </cell>
          <cell r="C5" t="str">
            <v>ARIF HABIB LIMITED</v>
          </cell>
          <cell r="D5" t="str">
            <v>207225-4201</v>
          </cell>
        </row>
        <row r="6">
          <cell r="B6" t="str">
            <v>AHSL</v>
          </cell>
          <cell r="C6" t="str">
            <v>ARIF HABIB SECURITIES LIMITED</v>
          </cell>
          <cell r="D6" t="str">
            <v>203726-4201</v>
          </cell>
        </row>
        <row r="7">
          <cell r="B7" t="str">
            <v>AICL</v>
          </cell>
          <cell r="C7" t="str">
            <v>ADAMJEE INSURANCE COMPANY LIMITED</v>
          </cell>
          <cell r="D7" t="str">
            <v>203718-4201</v>
          </cell>
        </row>
        <row r="8">
          <cell r="B8" t="str">
            <v>AKBL</v>
          </cell>
          <cell r="C8" t="str">
            <v>ASKARI BANK LIMITED</v>
          </cell>
          <cell r="D8" t="str">
            <v>203785-4201</v>
          </cell>
        </row>
        <row r="9">
          <cell r="B9" t="str">
            <v>ANL</v>
          </cell>
          <cell r="C9" t="str">
            <v>AZGARD NINE LIMITED</v>
          </cell>
          <cell r="D9" t="str">
            <v>206822-4201</v>
          </cell>
        </row>
        <row r="10">
          <cell r="B10" t="str">
            <v>APL</v>
          </cell>
          <cell r="C10" t="str">
            <v>ATTOCK PETROLEUM LIMITED</v>
          </cell>
          <cell r="D10" t="str">
            <v>204684-4201</v>
          </cell>
        </row>
        <row r="11">
          <cell r="B11" t="str">
            <v>ATFF</v>
          </cell>
          <cell r="C11" t="str">
            <v>ATLAS FUND OF F</v>
          </cell>
          <cell r="D11" t="str">
            <v>0207942-4271</v>
          </cell>
        </row>
        <row r="12">
          <cell r="B12" t="str">
            <v>ATRL</v>
          </cell>
          <cell r="C12" t="str">
            <v>ATTOCK REFINERY LIMITED</v>
          </cell>
          <cell r="D12" t="str">
            <v>204005-4201</v>
          </cell>
        </row>
        <row r="13">
          <cell r="B13" t="str">
            <v>BAFL</v>
          </cell>
          <cell r="C13" t="str">
            <v>BANK ALFALAH LIMITED</v>
          </cell>
          <cell r="D13" t="str">
            <v>205648-4201</v>
          </cell>
        </row>
        <row r="14">
          <cell r="B14" t="str">
            <v>BAHL</v>
          </cell>
          <cell r="C14" t="str">
            <v>BANK AL HABIB LIMITED</v>
          </cell>
          <cell r="D14" t="str">
            <v>212113-4201</v>
          </cell>
        </row>
        <row r="15">
          <cell r="B15" t="str">
            <v>BIPL</v>
          </cell>
          <cell r="C15" t="str">
            <v>BANKISLAMI PAKISTAN LIMITED</v>
          </cell>
          <cell r="D15" t="str">
            <v>202517-4201</v>
          </cell>
        </row>
        <row r="16">
          <cell r="B16" t="str">
            <v>BOC</v>
          </cell>
          <cell r="C16" t="str">
            <v>BOC PAKISTAN LIMITED</v>
          </cell>
          <cell r="D16" t="str">
            <v>212121-4201</v>
          </cell>
        </row>
        <row r="17">
          <cell r="B17" t="str">
            <v>BOP</v>
          </cell>
          <cell r="C17" t="str">
            <v>THE BANK OF PUNJAB</v>
          </cell>
          <cell r="D17" t="str">
            <v>205656-4201</v>
          </cell>
        </row>
        <row r="18">
          <cell r="B18" t="str">
            <v>BYCO</v>
          </cell>
          <cell r="C18" t="str">
            <v>BOSICOR PAKISTAN LIMITED</v>
          </cell>
          <cell r="D18" t="str">
            <v>30708-4201</v>
          </cell>
        </row>
        <row r="19">
          <cell r="B19" t="str">
            <v>CSAP</v>
          </cell>
          <cell r="C19" t="str">
            <v>CRESCENT STEEL &amp; ALLIED PRODUCTS LIMITED</v>
          </cell>
          <cell r="D19" t="str">
            <v>202371-4201</v>
          </cell>
        </row>
        <row r="20">
          <cell r="B20" t="str">
            <v>DCL</v>
          </cell>
          <cell r="C20" t="str">
            <v>DEWAN CEMENT LIMITED</v>
          </cell>
          <cell r="D20" t="str">
            <v>212130-4201</v>
          </cell>
        </row>
        <row r="21">
          <cell r="B21" t="str">
            <v>DGKC</v>
          </cell>
          <cell r="C21" t="str">
            <v>D.G. KHAN CEMENT COMPANY LIMITED</v>
          </cell>
          <cell r="D21" t="str">
            <v>203955-4201</v>
          </cell>
        </row>
        <row r="22">
          <cell r="B22" t="str">
            <v>DLL</v>
          </cell>
          <cell r="C22" t="str">
            <v>DAWOOD LAWRENCEPUR LIMITED</v>
          </cell>
          <cell r="D22" t="str">
            <v>212148-4201</v>
          </cell>
        </row>
        <row r="23">
          <cell r="B23" t="str">
            <v>DOL</v>
          </cell>
          <cell r="C23" t="str">
            <v>DESCON OXYCHEN</v>
          </cell>
          <cell r="D23" t="str">
            <v>202428-4201</v>
          </cell>
        </row>
        <row r="24">
          <cell r="B24" t="str">
            <v>DSFL</v>
          </cell>
          <cell r="C24" t="str">
            <v>DEWAN SALMAN FIBRE LIMITED</v>
          </cell>
          <cell r="D24" t="str">
            <v>208086-4201</v>
          </cell>
        </row>
        <row r="25">
          <cell r="B25" t="str">
            <v>DSIL</v>
          </cell>
          <cell r="C25" t="str">
            <v>D. S. INDUSTRIES LIMITED</v>
          </cell>
          <cell r="D25" t="str">
            <v>212156-4201</v>
          </cell>
        </row>
        <row r="26">
          <cell r="B26" t="str">
            <v>DSL</v>
          </cell>
          <cell r="C26" t="str">
            <v>DOST STEELS LIMITED</v>
          </cell>
          <cell r="D26" t="str">
            <v>212164-4201</v>
          </cell>
        </row>
        <row r="27">
          <cell r="B27" t="str">
            <v>EFUG</v>
          </cell>
          <cell r="C27" t="str">
            <v>EFU GENERAL INSURANCE LIMITED</v>
          </cell>
          <cell r="D27" t="str">
            <v>212059-4201</v>
          </cell>
        </row>
        <row r="28">
          <cell r="B28" t="str">
            <v>ENGRO</v>
          </cell>
          <cell r="C28" t="str">
            <v>ENGRO CHEMICAL PAKISTAN LIMITED</v>
          </cell>
          <cell r="D28" t="str">
            <v>203807-4201</v>
          </cell>
        </row>
        <row r="29">
          <cell r="B29" t="str">
            <v>ETNL</v>
          </cell>
          <cell r="C29" t="str">
            <v>EYE TELEVISION NETWORK LIMITED</v>
          </cell>
          <cell r="D29" t="str">
            <v>204641-4201</v>
          </cell>
        </row>
        <row r="30">
          <cell r="B30" t="str">
            <v>FABL</v>
          </cell>
          <cell r="C30" t="str">
            <v>FAYSAL BANK LIMITED</v>
          </cell>
          <cell r="D30" t="str">
            <v>204528-4201</v>
          </cell>
        </row>
        <row r="31">
          <cell r="B31" t="str">
            <v>FCCL</v>
          </cell>
          <cell r="C31" t="str">
            <v>FAUJI CEMENT COMPANY LIMITED</v>
          </cell>
          <cell r="D31" t="str">
            <v>205680-4201</v>
          </cell>
        </row>
        <row r="32">
          <cell r="B32" t="str">
            <v>FDMF</v>
          </cell>
          <cell r="C32" t="str">
            <v>FIRST DAWOOD MU</v>
          </cell>
          <cell r="D32" t="str">
            <v>0207993-4271</v>
          </cell>
        </row>
        <row r="33">
          <cell r="B33" t="str">
            <v>FFBL</v>
          </cell>
          <cell r="C33" t="str">
            <v>FAUJI FERTILIZER BIN QASIM LIMITED</v>
          </cell>
          <cell r="D33" t="str">
            <v>204269-4201</v>
          </cell>
        </row>
        <row r="34">
          <cell r="B34" t="str">
            <v>FFC</v>
          </cell>
          <cell r="C34" t="str">
            <v>FAUJI FERTILIZER COMPANY LIMITED</v>
          </cell>
          <cell r="D34" t="str">
            <v>203890-4201</v>
          </cell>
        </row>
        <row r="35">
          <cell r="B35" t="str">
            <v>FNEL</v>
          </cell>
          <cell r="C35" t="str">
            <v>FIRST NATIONAL EQUITIES LIMITED</v>
          </cell>
          <cell r="D35" t="str">
            <v>212172-4201</v>
          </cell>
        </row>
        <row r="36">
          <cell r="B36" t="str">
            <v>GASF</v>
          </cell>
          <cell r="C36" t="str">
            <v>GOLDEN ARROW GS</v>
          </cell>
          <cell r="D36" t="str">
            <v>0202290-4271</v>
          </cell>
        </row>
        <row r="37">
          <cell r="B37" t="str">
            <v>HBL</v>
          </cell>
          <cell r="C37" t="str">
            <v>HABIB BANK LIMITED</v>
          </cell>
          <cell r="D37" t="str">
            <v>206610-4201</v>
          </cell>
        </row>
        <row r="38">
          <cell r="B38" t="str">
            <v>HCAR</v>
          </cell>
          <cell r="C38" t="str">
            <v>HONDA ATLAS CARS (PAKISTAN) LIMITED</v>
          </cell>
          <cell r="D38" t="str">
            <v>212180-4201</v>
          </cell>
        </row>
        <row r="39">
          <cell r="B39" t="str">
            <v>HIRAT</v>
          </cell>
          <cell r="C39" t="str">
            <v>Hira Textile Mills Limited</v>
          </cell>
          <cell r="D39" t="str">
            <v>0205672-4201</v>
          </cell>
        </row>
        <row r="40">
          <cell r="B40" t="str">
            <v>HUBC</v>
          </cell>
          <cell r="C40" t="str">
            <v>THE HUB POWER COMPANY LIMITED</v>
          </cell>
          <cell r="D40" t="str">
            <v>203840-4201</v>
          </cell>
        </row>
        <row r="41">
          <cell r="B41" t="str">
            <v>IBFL</v>
          </cell>
          <cell r="C41" t="str">
            <v>Ibrahim Fibre</v>
          </cell>
          <cell r="D41" t="str">
            <v>0203750-4201</v>
          </cell>
        </row>
        <row r="42">
          <cell r="B42" t="str">
            <v>ICI</v>
          </cell>
          <cell r="C42" t="str">
            <v>ICI PAKISTAN LIMITED</v>
          </cell>
          <cell r="D42" t="str">
            <v>208116-4201</v>
          </cell>
        </row>
        <row r="43">
          <cell r="B43" t="str">
            <v>INIL</v>
          </cell>
          <cell r="C43" t="str">
            <v>International Industries Limited</v>
          </cell>
          <cell r="D43" t="str">
            <v>0214191-4201</v>
          </cell>
        </row>
        <row r="44">
          <cell r="B44" t="str">
            <v>IFSL</v>
          </cell>
          <cell r="C44" t="str">
            <v>INVEST &amp; FINANCE SECURITIES LIMITED</v>
          </cell>
          <cell r="D44" t="str">
            <v>212199-4201</v>
          </cell>
        </row>
        <row r="45">
          <cell r="B45" t="str">
            <v>IGIIF</v>
          </cell>
          <cell r="C45" t="str">
            <v>IGI INCOME FUND</v>
          </cell>
          <cell r="D45" t="str">
            <v>0211079-4271</v>
          </cell>
        </row>
        <row r="46">
          <cell r="B46" t="str">
            <v>IGISF</v>
          </cell>
          <cell r="C46" t="str">
            <v>IGI STOCK FUND</v>
          </cell>
          <cell r="D46" t="str">
            <v>0211214-4271</v>
          </cell>
        </row>
        <row r="47">
          <cell r="B47" t="str">
            <v>INDU</v>
          </cell>
          <cell r="C47" t="str">
            <v>INDUS MOTOR COMPANY LIMITED</v>
          </cell>
          <cell r="D47" t="str">
            <v>207063-4201</v>
          </cell>
        </row>
        <row r="48">
          <cell r="B48" t="str">
            <v>JOVC</v>
          </cell>
          <cell r="C48" t="str">
            <v>JAVED OMER VOHRA &amp; COMPANY LIMITED</v>
          </cell>
          <cell r="D48" t="str">
            <v>212202-4201</v>
          </cell>
        </row>
        <row r="49">
          <cell r="B49" t="str">
            <v>JSBL</v>
          </cell>
          <cell r="C49" t="str">
            <v>JS BANK LIMITED</v>
          </cell>
          <cell r="D49" t="str">
            <v>212210-4201</v>
          </cell>
        </row>
        <row r="50">
          <cell r="B50" t="str">
            <v>JSCL</v>
          </cell>
          <cell r="C50" t="str">
            <v>JAHANGIR SIDDIQUI &amp; COMPANY LIMITED</v>
          </cell>
          <cell r="D50" t="str">
            <v>206814-4201</v>
          </cell>
        </row>
        <row r="51">
          <cell r="B51" t="str">
            <v>JSIL</v>
          </cell>
          <cell r="C51" t="str">
            <v>JS INVESTMENTS LIMITED</v>
          </cell>
          <cell r="D51" t="str">
            <v>207179-4201</v>
          </cell>
        </row>
        <row r="52">
          <cell r="B52" t="str">
            <v>JSGCL</v>
          </cell>
          <cell r="C52" t="str">
            <v>JS Global Securities Limited</v>
          </cell>
        </row>
        <row r="53">
          <cell r="B53" t="str">
            <v>JSGF</v>
          </cell>
          <cell r="C53" t="str">
            <v>JS GROWTH FUND</v>
          </cell>
          <cell r="D53" t="str">
            <v>205117-4271</v>
          </cell>
        </row>
        <row r="54">
          <cell r="B54" t="str">
            <v>JSVFL</v>
          </cell>
          <cell r="C54" t="str">
            <v>JS VALUE FUND LIMITED</v>
          </cell>
          <cell r="D54" t="str">
            <v>203947-4271</v>
          </cell>
        </row>
        <row r="55">
          <cell r="B55" t="str">
            <v>KAPCO</v>
          </cell>
          <cell r="C55" t="str">
            <v>KOT ADDU POWER COMPANY LIMITED</v>
          </cell>
          <cell r="D55" t="str">
            <v>205443-4201</v>
          </cell>
        </row>
        <row r="56">
          <cell r="B56" t="str">
            <v>KASBB</v>
          </cell>
          <cell r="C56" t="str">
            <v>KASB Bank</v>
          </cell>
          <cell r="D56" t="str">
            <v>0212083-4201</v>
          </cell>
        </row>
        <row r="57">
          <cell r="B57" t="str">
            <v>KTML</v>
          </cell>
          <cell r="C57" t="str">
            <v>Kohinoor Textile Mills</v>
          </cell>
          <cell r="D57" t="str">
            <v>0204471-4201</v>
          </cell>
        </row>
        <row r="58">
          <cell r="B58" t="str">
            <v>LUCK</v>
          </cell>
          <cell r="C58" t="str">
            <v>LUCKY CEMENT LIMITED</v>
          </cell>
          <cell r="D58" t="str">
            <v>208078-4201</v>
          </cell>
        </row>
        <row r="59">
          <cell r="B59" t="str">
            <v>MARI</v>
          </cell>
          <cell r="C59" t="str">
            <v>MARI GAS COMPANY LIMITED</v>
          </cell>
          <cell r="D59" t="str">
            <v>212229-4201</v>
          </cell>
        </row>
        <row r="60">
          <cell r="B60" t="str">
            <v>MBF</v>
          </cell>
          <cell r="C60" t="str">
            <v>INV MEEZAN BAL.</v>
          </cell>
          <cell r="D60" t="str">
            <v>0207985-4271</v>
          </cell>
        </row>
        <row r="61">
          <cell r="B61" t="str">
            <v>MCB</v>
          </cell>
          <cell r="C61" t="str">
            <v>MCB BANK LIMITED</v>
          </cell>
          <cell r="D61" t="str">
            <v>203874-4201</v>
          </cell>
        </row>
        <row r="62">
          <cell r="B62" t="str">
            <v>MEBL</v>
          </cell>
          <cell r="C62" t="str">
            <v>MEEZAN BANK LIMITED</v>
          </cell>
          <cell r="D62" t="str">
            <v>212237-4201</v>
          </cell>
        </row>
        <row r="63">
          <cell r="B63" t="str">
            <v>MLCF</v>
          </cell>
          <cell r="C63" t="str">
            <v>MAPLE LEAF CEMENT FACTORY LIMITED</v>
          </cell>
          <cell r="D63" t="str">
            <v>203998-4201</v>
          </cell>
        </row>
        <row r="64">
          <cell r="B64" t="str">
            <v>MTL</v>
          </cell>
          <cell r="C64" t="str">
            <v>MILLAT TRACTORS LIMITED</v>
          </cell>
          <cell r="D64" t="str">
            <v>0214078-4201</v>
          </cell>
        </row>
        <row r="65">
          <cell r="B65" t="str">
            <v>NBP</v>
          </cell>
          <cell r="C65" t="str">
            <v>NATIONAL BANK OF PAKISTAN</v>
          </cell>
          <cell r="D65" t="str">
            <v>0203882-4201</v>
          </cell>
        </row>
        <row r="66">
          <cell r="B66" t="str">
            <v>NCPL</v>
          </cell>
          <cell r="C66" t="str">
            <v>NISHAT (CHUNIAN) POWER LIMITED</v>
          </cell>
          <cell r="D66" t="str">
            <v>030716-4201</v>
          </cell>
        </row>
        <row r="67">
          <cell r="B67" t="str">
            <v>NCL</v>
          </cell>
          <cell r="C67" t="str">
            <v>NISHAT (CHUNIAN) LIMITED</v>
          </cell>
          <cell r="D67" t="str">
            <v>0214183-4201</v>
          </cell>
        </row>
        <row r="68">
          <cell r="B68" t="str">
            <v>NETSOL</v>
          </cell>
          <cell r="C68" t="str">
            <v>NETSOL TECHNOLOGIES LIMITED</v>
          </cell>
          <cell r="D68" t="str">
            <v>212245-4201</v>
          </cell>
        </row>
        <row r="69">
          <cell r="B69" t="str">
            <v>NIB</v>
          </cell>
          <cell r="C69" t="str">
            <v>NIB BANK LIMITED</v>
          </cell>
          <cell r="D69" t="str">
            <v>210668-4201</v>
          </cell>
        </row>
        <row r="70">
          <cell r="B70" t="str">
            <v>NIT</v>
          </cell>
          <cell r="C70" t="str">
            <v>INVESTMENT NIT</v>
          </cell>
          <cell r="D70" t="str">
            <v>0207802-4271</v>
          </cell>
        </row>
        <row r="71">
          <cell r="B71" t="str">
            <v>NML</v>
          </cell>
          <cell r="C71" t="str">
            <v>NISHAT MILLS LIMITED</v>
          </cell>
          <cell r="D71" t="str">
            <v>203696-4201</v>
          </cell>
        </row>
        <row r="72">
          <cell r="B72" t="str">
            <v>NRL</v>
          </cell>
          <cell r="C72" t="str">
            <v>NATIONAL REFINERY LIMITED</v>
          </cell>
          <cell r="D72" t="str">
            <v>30775-4201</v>
          </cell>
        </row>
        <row r="73">
          <cell r="B73" t="str">
            <v>NPL</v>
          </cell>
          <cell r="C73" t="str">
            <v>NISHAT POWER LIMITED</v>
          </cell>
          <cell r="D73" t="str">
            <v>0214094-4201</v>
          </cell>
        </row>
        <row r="74">
          <cell r="B74" t="str">
            <v>OGDC</v>
          </cell>
          <cell r="C74" t="str">
            <v>OIL &amp; GAS DEVELOPMENT COMPANY LIMITED</v>
          </cell>
          <cell r="D74" t="str">
            <v>203920-4201</v>
          </cell>
        </row>
        <row r="75">
          <cell r="B75" t="str">
            <v>OLPL</v>
          </cell>
          <cell r="C75" t="str">
            <v>Orix Leasing</v>
          </cell>
          <cell r="D75" t="str">
            <v>0203971-4201</v>
          </cell>
        </row>
        <row r="76">
          <cell r="B76" t="str">
            <v>PACE</v>
          </cell>
          <cell r="C76" t="str">
            <v>PACE(PAKISTAN)LIMITED</v>
          </cell>
          <cell r="D76" t="str">
            <v>210803-4201</v>
          </cell>
        </row>
        <row r="77">
          <cell r="B77" t="str">
            <v>PAEL</v>
          </cell>
          <cell r="C77" t="str">
            <v>PAK ELEKTRON LIMITED</v>
          </cell>
          <cell r="D77" t="str">
            <v>212067-4201</v>
          </cell>
        </row>
        <row r="78">
          <cell r="B78" t="str">
            <v>PAKRI</v>
          </cell>
          <cell r="C78" t="str">
            <v>PAKISTAN REINSURANCE COMPANY LIMITED</v>
          </cell>
          <cell r="D78" t="str">
            <v>211010-4201</v>
          </cell>
        </row>
        <row r="79">
          <cell r="B79" t="str">
            <v>PASL</v>
          </cell>
          <cell r="C79" t="str">
            <v>PERVEZ AHMED SECURITIES LIMITED</v>
          </cell>
          <cell r="D79" t="str">
            <v>212253-4201</v>
          </cell>
        </row>
        <row r="80">
          <cell r="B80" t="str">
            <v>PCCL</v>
          </cell>
          <cell r="C80" t="str">
            <v>PAKISTAN CEMENT COMPANY LIMITED</v>
          </cell>
          <cell r="D80" t="str">
            <v>206687-4201</v>
          </cell>
        </row>
        <row r="81">
          <cell r="B81" t="str">
            <v>PGF</v>
          </cell>
          <cell r="C81" t="str">
            <v>INV PICIC GROWT</v>
          </cell>
          <cell r="D81" t="str">
            <v>0204188-4271</v>
          </cell>
        </row>
        <row r="82">
          <cell r="B82" t="str">
            <v>PGF</v>
          </cell>
          <cell r="C82" t="str">
            <v>PICIC GROWTH FUND</v>
          </cell>
          <cell r="D82" t="str">
            <v>204188-4271</v>
          </cell>
        </row>
        <row r="83">
          <cell r="B83" t="str">
            <v>PICT</v>
          </cell>
          <cell r="C83" t="str">
            <v>PAKISTAN INTERNATIONAL CONTAINER</v>
          </cell>
          <cell r="D83" t="str">
            <v>206709-4201</v>
          </cell>
        </row>
        <row r="84">
          <cell r="B84" t="str">
            <v>PIF</v>
          </cell>
          <cell r="C84" t="str">
            <v>INV PICIC INV F</v>
          </cell>
          <cell r="D84" t="str">
            <v>0203831-4271</v>
          </cell>
        </row>
        <row r="85">
          <cell r="B85" t="str">
            <v>PIOC</v>
          </cell>
          <cell r="C85" t="str">
            <v>PIONEER CEMENT LIMITED</v>
          </cell>
          <cell r="D85" t="str">
            <v>212261-4201</v>
          </cell>
        </row>
        <row r="86">
          <cell r="B86" t="str">
            <v>PKGS</v>
          </cell>
          <cell r="C86" t="str">
            <v>PACKAGES LIMITED</v>
          </cell>
          <cell r="D86" t="str">
            <v>204552-4201</v>
          </cell>
        </row>
        <row r="87">
          <cell r="B87" t="str">
            <v>POL</v>
          </cell>
          <cell r="C87" t="str">
            <v>PAKISTAN OILFIELDS LIMITED</v>
          </cell>
          <cell r="D87" t="str">
            <v>204196-4201</v>
          </cell>
        </row>
        <row r="88">
          <cell r="B88" t="str">
            <v>PPFL</v>
          </cell>
          <cell r="C88" t="str">
            <v>PAK PREMEIR FUN</v>
          </cell>
          <cell r="D88" t="str">
            <v>0202304-4271</v>
          </cell>
        </row>
        <row r="89">
          <cell r="B89" t="str">
            <v>PPFL</v>
          </cell>
          <cell r="C89" t="str">
            <v>PAKISTAN PREMIER FUND LIMITED</v>
          </cell>
          <cell r="D89" t="str">
            <v>202304-4271</v>
          </cell>
        </row>
        <row r="90">
          <cell r="B90" t="str">
            <v>PPL</v>
          </cell>
          <cell r="C90" t="str">
            <v>PAKISTAN PETROLEUM LIMITED</v>
          </cell>
          <cell r="D90" t="str">
            <v>204498-4201</v>
          </cell>
        </row>
        <row r="91">
          <cell r="B91" t="str">
            <v>LOTPTA</v>
          </cell>
          <cell r="C91" t="str">
            <v>Lotte Pakistan PTA Limited</v>
          </cell>
          <cell r="D91" t="str">
            <v>212270-4201</v>
          </cell>
        </row>
        <row r="92">
          <cell r="B92" t="str">
            <v>PRL</v>
          </cell>
          <cell r="C92" t="str">
            <v>PAKISTAN REFINERY LIMITED</v>
          </cell>
          <cell r="D92" t="str">
            <v>212075-4201</v>
          </cell>
        </row>
        <row r="93">
          <cell r="B93" t="str">
            <v>PSO</v>
          </cell>
          <cell r="C93" t="str">
            <v>PAKISTAN STATE OIL COMPANY LIMITED</v>
          </cell>
          <cell r="D93" t="str">
            <v>203858-4201</v>
          </cell>
        </row>
        <row r="94">
          <cell r="B94" t="str">
            <v>PTC</v>
          </cell>
          <cell r="C94" t="str">
            <v>PAKISTAN TELECOMMUNICATION</v>
          </cell>
          <cell r="D94" t="str">
            <v>203866-4201</v>
          </cell>
        </row>
        <row r="95">
          <cell r="B95" t="str">
            <v>SEARL</v>
          </cell>
          <cell r="C95" t="str">
            <v>SEARLE PAKISTAN LIMITED</v>
          </cell>
          <cell r="D95" t="str">
            <v>212288-4201</v>
          </cell>
        </row>
        <row r="96">
          <cell r="B96" t="str">
            <v>SFWF</v>
          </cell>
          <cell r="C96" t="str">
            <v>SAFEWAY MUTUAL</v>
          </cell>
          <cell r="D96" t="str">
            <v>0205346-4271</v>
          </cell>
        </row>
        <row r="97">
          <cell r="B97" t="str">
            <v>SHEL</v>
          </cell>
          <cell r="C97" t="str">
            <v>SHELL PAKISTAN LIMITED</v>
          </cell>
          <cell r="D97" t="str">
            <v>203815-4201</v>
          </cell>
        </row>
        <row r="98">
          <cell r="B98" t="str">
            <v>SNBL</v>
          </cell>
          <cell r="C98" t="str">
            <v>SONERI BANK LTD.</v>
          </cell>
          <cell r="D98" t="str">
            <v>203661-4201</v>
          </cell>
        </row>
        <row r="99">
          <cell r="B99" t="str">
            <v>SNGP</v>
          </cell>
          <cell r="C99" t="str">
            <v>SUI NORTHERN GAS PIPELINES LIMITED</v>
          </cell>
          <cell r="D99" t="str">
            <v>203939-4201</v>
          </cell>
        </row>
        <row r="100">
          <cell r="B100" t="str">
            <v>SPCB</v>
          </cell>
          <cell r="C100" t="str">
            <v>SAUDI PAK COMMERCIAL BANK LIMITED</v>
          </cell>
          <cell r="D100" t="str">
            <v>212296-4201</v>
          </cell>
        </row>
        <row r="101">
          <cell r="B101" t="str">
            <v>SPL</v>
          </cell>
          <cell r="C101" t="str">
            <v>SITARA PEROXIDE LIMITED</v>
          </cell>
          <cell r="D101" t="str">
            <v>206938-4201</v>
          </cell>
        </row>
        <row r="102">
          <cell r="B102" t="str">
            <v>SSGC</v>
          </cell>
          <cell r="C102" t="str">
            <v>SUI SOUTHERN GAS COMPANY LIMITED</v>
          </cell>
          <cell r="D102" t="str">
            <v>205176-4201</v>
          </cell>
        </row>
        <row r="103">
          <cell r="B103" t="str">
            <v>TELE</v>
          </cell>
          <cell r="C103" t="str">
            <v>TELECARD LIMITED</v>
          </cell>
          <cell r="D103" t="str">
            <v>205150-4201</v>
          </cell>
        </row>
        <row r="104">
          <cell r="B104" t="str">
            <v>THALL</v>
          </cell>
          <cell r="C104" t="str">
            <v>THAL LTD</v>
          </cell>
          <cell r="D104" t="str">
            <v>0206946-4201</v>
          </cell>
        </row>
        <row r="105">
          <cell r="B105" t="str">
            <v>THCCL</v>
          </cell>
          <cell r="C105" t="str">
            <v>THATTA CEMENT COMPANY LIMITED</v>
          </cell>
          <cell r="D105" t="str">
            <v>212300-4201</v>
          </cell>
        </row>
        <row r="106">
          <cell r="B106" t="str">
            <v>TRG</v>
          </cell>
          <cell r="C106" t="str">
            <v>TRG PAKISTAN LIMITED - CLASS   'A'</v>
          </cell>
          <cell r="D106" t="str">
            <v>212318-4201</v>
          </cell>
        </row>
        <row r="107">
          <cell r="B107" t="str">
            <v>TRIPF</v>
          </cell>
          <cell r="C107" t="str">
            <v>TRI-PACK FILMS LIMITED</v>
          </cell>
          <cell r="D107" t="str">
            <v>212326-4201</v>
          </cell>
        </row>
        <row r="108">
          <cell r="B108" t="str">
            <v>UBL</v>
          </cell>
          <cell r="C108" t="str">
            <v>UNITED BANK LIMITED</v>
          </cell>
          <cell r="D108" t="str">
            <v>206407-4201</v>
          </cell>
        </row>
        <row r="109">
          <cell r="B109" t="str">
            <v>UTPLCF</v>
          </cell>
          <cell r="C109" t="str">
            <v>UTPLCF</v>
          </cell>
          <cell r="D109" t="str">
            <v>0206806-4271</v>
          </cell>
        </row>
        <row r="110">
          <cell r="B110" t="str">
            <v>WTL</v>
          </cell>
          <cell r="C110" t="str">
            <v>WORLDCALL TELECOM LIMITED</v>
          </cell>
          <cell r="D110" t="str">
            <v>204153-4201</v>
          </cell>
        </row>
        <row r="111">
          <cell r="B111" t="str">
            <v>MYBL</v>
          </cell>
          <cell r="C111" t="str">
            <v>Mybank</v>
          </cell>
          <cell r="D111" t="str">
            <v>0210501-4201</v>
          </cell>
        </row>
        <row r="112">
          <cell r="B112" t="str">
            <v>PSMC</v>
          </cell>
          <cell r="C112" t="str">
            <v>Pak Suzuki Motor Co.</v>
          </cell>
          <cell r="D112" t="str">
            <v>213306-4201</v>
          </cell>
        </row>
        <row r="113">
          <cell r="B113" t="str">
            <v>PSAF</v>
          </cell>
          <cell r="C113" t="str">
            <v>Pak Strategic Allocation Fund</v>
          </cell>
          <cell r="D113" t="str">
            <v>0213721-4271</v>
          </cell>
        </row>
        <row r="114">
          <cell r="B114" t="str">
            <v>LAKST</v>
          </cell>
          <cell r="D114" t="str">
            <v>0214027-4271</v>
          </cell>
        </row>
        <row r="115">
          <cell r="B115" t="str">
            <v>ZTL</v>
          </cell>
          <cell r="C115" t="str">
            <v>Zephyr Textile Mills Limited</v>
          </cell>
          <cell r="D115" t="str">
            <v>204544-4201</v>
          </cell>
        </row>
        <row r="116">
          <cell r="B116" t="str">
            <v>PEF</v>
          </cell>
          <cell r="C116" t="str">
            <v>PICIC ENERGY FUND</v>
          </cell>
          <cell r="D116" t="str">
            <v>214256-4271</v>
          </cell>
        </row>
        <row r="117">
          <cell r="C117" t="str">
            <v>ABAMCO CAPITAL</v>
          </cell>
          <cell r="D117" t="str">
            <v>0205117-4271</v>
          </cell>
        </row>
        <row r="118">
          <cell r="C118" t="str">
            <v>FINEX SECURITIE</v>
          </cell>
          <cell r="D118" t="str">
            <v>0204943-4211</v>
          </cell>
        </row>
        <row r="119">
          <cell r="C119" t="str">
            <v>IGI FUNDS</v>
          </cell>
          <cell r="D119" t="str">
            <v>0205427-4211</v>
          </cell>
        </row>
        <row r="120">
          <cell r="C120" t="str">
            <v>INV TECHLOGIX S</v>
          </cell>
          <cell r="D120" t="str">
            <v>0204579-4211</v>
          </cell>
        </row>
        <row r="121">
          <cell r="C121" t="str">
            <v>INV.DHA COGEN S</v>
          </cell>
          <cell r="D121" t="str">
            <v>0204587-4211</v>
          </cell>
        </row>
        <row r="122">
          <cell r="C122" t="str">
            <v>SHRS SYSTEMS LT</v>
          </cell>
          <cell r="D122" t="str">
            <v>0204811-4211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SS"/>
      <sheetName val="CURRENT BALANCE"/>
      <sheetName val="BROKERAGE"/>
      <sheetName val="Daily log"/>
      <sheetName val="ACC LIST"/>
    </sheetNames>
    <sheetDataSet>
      <sheetData sheetId="0" refreshError="1"/>
      <sheetData sheetId="1" refreshError="1"/>
      <sheetData sheetId="2" refreshError="1"/>
      <sheetData sheetId="3" refreshError="1"/>
      <sheetData sheetId="4">
        <row r="1">
          <cell r="B1" t="str">
            <v>AACIL</v>
          </cell>
          <cell r="C1" t="str">
            <v>AL-ABBAS CEMENT INDUSTRIES LIMITED</v>
          </cell>
          <cell r="D1" t="str">
            <v>212091-4201</v>
          </cell>
        </row>
        <row r="2">
          <cell r="B2" t="str">
            <v>ABL</v>
          </cell>
          <cell r="C2" t="str">
            <v>ALLIED BANK LIMITED</v>
          </cell>
          <cell r="D2" t="str">
            <v>206830-4201</v>
          </cell>
        </row>
        <row r="3">
          <cell r="B3" t="str">
            <v>ACPL</v>
          </cell>
          <cell r="C3" t="str">
            <v>ATTOCK CHEMICALS PAKISTAN LIMITED</v>
          </cell>
          <cell r="D3" t="str">
            <v>213594-4201</v>
          </cell>
        </row>
        <row r="4">
          <cell r="B4" t="str">
            <v>AHBL</v>
          </cell>
          <cell r="C4" t="str">
            <v>ARIF HABIB BANK LIMITED</v>
          </cell>
          <cell r="D4" t="str">
            <v>212105-4201</v>
          </cell>
        </row>
        <row r="5">
          <cell r="B5" t="str">
            <v>AHL</v>
          </cell>
          <cell r="C5" t="str">
            <v>ARIF HABIB LIMITED</v>
          </cell>
          <cell r="D5" t="str">
            <v>207225-4201</v>
          </cell>
        </row>
        <row r="6">
          <cell r="B6" t="str">
            <v>AHSL</v>
          </cell>
          <cell r="C6" t="str">
            <v>ARIF HABIB SECURITIES LIMITED</v>
          </cell>
          <cell r="D6" t="str">
            <v>203726-4201</v>
          </cell>
        </row>
        <row r="7">
          <cell r="B7" t="str">
            <v>AICL</v>
          </cell>
          <cell r="C7" t="str">
            <v>ADAMJEE INSURANCE COMPANY LIMITED</v>
          </cell>
          <cell r="D7" t="str">
            <v>203718-4201</v>
          </cell>
        </row>
        <row r="8">
          <cell r="B8" t="str">
            <v>AKBL</v>
          </cell>
          <cell r="C8" t="str">
            <v>ASKARI BANK LIMITED</v>
          </cell>
          <cell r="D8" t="str">
            <v>203785-4201</v>
          </cell>
        </row>
        <row r="9">
          <cell r="B9" t="str">
            <v>ANL</v>
          </cell>
          <cell r="C9" t="str">
            <v>AZGARD NINE LIMITED</v>
          </cell>
          <cell r="D9" t="str">
            <v>206822-4201</v>
          </cell>
        </row>
        <row r="10">
          <cell r="B10" t="str">
            <v>APL</v>
          </cell>
          <cell r="C10" t="str">
            <v>ATTOCK PETROLEUM LIMITED</v>
          </cell>
          <cell r="D10" t="str">
            <v>204684-4201</v>
          </cell>
        </row>
        <row r="11">
          <cell r="B11" t="str">
            <v>ATFF</v>
          </cell>
          <cell r="C11" t="str">
            <v>ATLAS FUND OF F</v>
          </cell>
          <cell r="D11" t="str">
            <v>0207942-4271</v>
          </cell>
        </row>
        <row r="12">
          <cell r="B12" t="str">
            <v>ATRL</v>
          </cell>
          <cell r="C12" t="str">
            <v>ATTOCK REFINERY LIMITED</v>
          </cell>
          <cell r="D12" t="str">
            <v>204005-4201</v>
          </cell>
        </row>
        <row r="13">
          <cell r="B13" t="str">
            <v>BAFL</v>
          </cell>
          <cell r="C13" t="str">
            <v>BANK ALFALAH LIMITED</v>
          </cell>
          <cell r="D13" t="str">
            <v>205648-4201</v>
          </cell>
        </row>
        <row r="14">
          <cell r="B14" t="str">
            <v>BAHL</v>
          </cell>
          <cell r="C14" t="str">
            <v>BANK AL HABIB LIMITED</v>
          </cell>
          <cell r="D14" t="str">
            <v>212113-4201</v>
          </cell>
        </row>
        <row r="15">
          <cell r="B15" t="str">
            <v>BIPL</v>
          </cell>
          <cell r="C15" t="str">
            <v>BANKISLAMI PAKISTAN LIMITED</v>
          </cell>
          <cell r="D15" t="str">
            <v>202517-4201</v>
          </cell>
        </row>
        <row r="16">
          <cell r="B16" t="str">
            <v>BOC</v>
          </cell>
          <cell r="C16" t="str">
            <v>BOC PAKISTAN LIMITED</v>
          </cell>
          <cell r="D16" t="str">
            <v>212121-4201</v>
          </cell>
        </row>
        <row r="17">
          <cell r="B17" t="str">
            <v>BOP</v>
          </cell>
          <cell r="C17" t="str">
            <v>THE BANK OF PUNJAB</v>
          </cell>
          <cell r="D17" t="str">
            <v>205656-4201</v>
          </cell>
        </row>
        <row r="18">
          <cell r="B18" t="str">
            <v>BYCO</v>
          </cell>
          <cell r="C18" t="str">
            <v>BOSICOR PAKISTAN LIMITED</v>
          </cell>
          <cell r="D18" t="str">
            <v>30708-4201</v>
          </cell>
        </row>
        <row r="19">
          <cell r="B19" t="str">
            <v>CSAP</v>
          </cell>
          <cell r="C19" t="str">
            <v>CRESCENT STEEL &amp; ALLIED PRODUCTS LIMITED</v>
          </cell>
          <cell r="D19" t="str">
            <v>202371-4201</v>
          </cell>
        </row>
        <row r="20">
          <cell r="B20" t="str">
            <v>DCL</v>
          </cell>
          <cell r="C20" t="str">
            <v>DEWAN CEMENT LIMITED</v>
          </cell>
          <cell r="D20" t="str">
            <v>212130-4201</v>
          </cell>
        </row>
        <row r="21">
          <cell r="B21" t="str">
            <v>DGKC</v>
          </cell>
          <cell r="C21" t="str">
            <v>D.G. KHAN CEMENT COMPANY LIMITED</v>
          </cell>
          <cell r="D21" t="str">
            <v>203955-4201</v>
          </cell>
        </row>
        <row r="22">
          <cell r="B22" t="str">
            <v>DLL</v>
          </cell>
          <cell r="C22" t="str">
            <v>DAWOOD LAWRENCEPUR LIMITED</v>
          </cell>
          <cell r="D22" t="str">
            <v>212148-4201</v>
          </cell>
        </row>
        <row r="23">
          <cell r="B23" t="str">
            <v>DOL</v>
          </cell>
          <cell r="C23" t="str">
            <v>DESCON OXYCHEN</v>
          </cell>
          <cell r="D23" t="str">
            <v>202428-4201</v>
          </cell>
        </row>
        <row r="24">
          <cell r="B24" t="str">
            <v>DSFL</v>
          </cell>
          <cell r="C24" t="str">
            <v>DEWAN SALMAN FIBRE LIMITED</v>
          </cell>
          <cell r="D24" t="str">
            <v>208086-4201</v>
          </cell>
        </row>
        <row r="25">
          <cell r="B25" t="str">
            <v>DSIL</v>
          </cell>
          <cell r="C25" t="str">
            <v>D. S. INDUSTRIES LIMITED</v>
          </cell>
          <cell r="D25" t="str">
            <v>212156-4201</v>
          </cell>
        </row>
        <row r="26">
          <cell r="B26" t="str">
            <v>DSL</v>
          </cell>
          <cell r="C26" t="str">
            <v>DOST STEELS LIMITED</v>
          </cell>
          <cell r="D26" t="str">
            <v>212164-4201</v>
          </cell>
        </row>
        <row r="27">
          <cell r="B27" t="str">
            <v>EFUG</v>
          </cell>
          <cell r="C27" t="str">
            <v>EFU GENERAL INSURANCE LIMITED</v>
          </cell>
          <cell r="D27" t="str">
            <v>212059-4201</v>
          </cell>
        </row>
        <row r="28">
          <cell r="B28" t="str">
            <v>ENGRO</v>
          </cell>
          <cell r="C28" t="str">
            <v>ENGRO CHEMICAL PAKISTAN LIMITED</v>
          </cell>
          <cell r="D28" t="str">
            <v>203807-4201</v>
          </cell>
        </row>
        <row r="29">
          <cell r="B29" t="str">
            <v>ETNL</v>
          </cell>
          <cell r="C29" t="str">
            <v>EYE TELEVISION NETWORK LIMITED</v>
          </cell>
          <cell r="D29" t="str">
            <v>204641-4201</v>
          </cell>
        </row>
        <row r="30">
          <cell r="B30" t="str">
            <v>FABL</v>
          </cell>
          <cell r="C30" t="str">
            <v>FAYSAL BANK LIMITED</v>
          </cell>
          <cell r="D30" t="str">
            <v>204528-4201</v>
          </cell>
        </row>
        <row r="31">
          <cell r="B31" t="str">
            <v>FCCL</v>
          </cell>
          <cell r="C31" t="str">
            <v>FAUJI CEMENT COMPANY LIMITED</v>
          </cell>
          <cell r="D31" t="str">
            <v>205680-4201</v>
          </cell>
        </row>
        <row r="32">
          <cell r="B32" t="str">
            <v>FDMF</v>
          </cell>
          <cell r="C32" t="str">
            <v>FIRST DAWOOD MU</v>
          </cell>
          <cell r="D32" t="str">
            <v>0207993-4271</v>
          </cell>
        </row>
        <row r="33">
          <cell r="B33" t="str">
            <v>FFBL</v>
          </cell>
          <cell r="C33" t="str">
            <v>FAUJI FERTILIZER BIN QASIM LIMITED</v>
          </cell>
          <cell r="D33" t="str">
            <v>204269-4201</v>
          </cell>
        </row>
        <row r="34">
          <cell r="B34" t="str">
            <v>FFC</v>
          </cell>
          <cell r="C34" t="str">
            <v>FAUJI FERTILIZER COMPANY LIMITED</v>
          </cell>
          <cell r="D34" t="str">
            <v>203890-4201</v>
          </cell>
        </row>
        <row r="35">
          <cell r="B35" t="str">
            <v>FNEL</v>
          </cell>
          <cell r="C35" t="str">
            <v>FIRST NATIONAL EQUITIES LIMITED</v>
          </cell>
          <cell r="D35" t="str">
            <v>212172-4201</v>
          </cell>
        </row>
        <row r="36">
          <cell r="B36" t="str">
            <v>GASF</v>
          </cell>
          <cell r="C36" t="str">
            <v>GOLDEN ARROW GS</v>
          </cell>
          <cell r="D36" t="str">
            <v>0202290-4271</v>
          </cell>
        </row>
        <row r="37">
          <cell r="B37" t="str">
            <v>HBL</v>
          </cell>
          <cell r="C37" t="str">
            <v>HABIB BANK LIMITED</v>
          </cell>
          <cell r="D37" t="str">
            <v>206610-4201</v>
          </cell>
        </row>
        <row r="38">
          <cell r="B38" t="str">
            <v>HCAR</v>
          </cell>
          <cell r="C38" t="str">
            <v>HONDA ATLAS CARS (PAKISTAN) LIMITED</v>
          </cell>
          <cell r="D38" t="str">
            <v>212180-4201</v>
          </cell>
        </row>
        <row r="39">
          <cell r="B39" t="str">
            <v>HIRAT</v>
          </cell>
          <cell r="C39" t="str">
            <v>Hira Textile Mills Limited</v>
          </cell>
          <cell r="D39" t="str">
            <v>0205672-4201</v>
          </cell>
        </row>
        <row r="40">
          <cell r="B40" t="str">
            <v>HUBC</v>
          </cell>
          <cell r="C40" t="str">
            <v>THE HUB POWER COMPANY LIMITED</v>
          </cell>
          <cell r="D40" t="str">
            <v>203840-4201</v>
          </cell>
        </row>
        <row r="41">
          <cell r="B41" t="str">
            <v>IBFL</v>
          </cell>
          <cell r="C41" t="str">
            <v>Ibrahim Fibre</v>
          </cell>
          <cell r="D41" t="str">
            <v>0203750-4201</v>
          </cell>
        </row>
        <row r="42">
          <cell r="B42" t="str">
            <v>ICI</v>
          </cell>
          <cell r="C42" t="str">
            <v>ICI PAKISTAN LIMITED</v>
          </cell>
          <cell r="D42" t="str">
            <v>208116-4201</v>
          </cell>
        </row>
        <row r="43">
          <cell r="B43" t="str">
            <v>INIL</v>
          </cell>
          <cell r="C43" t="str">
            <v>International Industries Limited</v>
          </cell>
          <cell r="D43" t="str">
            <v>0214191-4201</v>
          </cell>
        </row>
        <row r="44">
          <cell r="B44" t="str">
            <v>IFSL</v>
          </cell>
          <cell r="C44" t="str">
            <v>INVEST &amp; FINANCE SECURITIES LIMITED</v>
          </cell>
          <cell r="D44" t="str">
            <v>212199-4201</v>
          </cell>
        </row>
        <row r="45">
          <cell r="B45" t="str">
            <v>IGIIF</v>
          </cell>
          <cell r="C45" t="str">
            <v>IGI INCOME FUND</v>
          </cell>
          <cell r="D45" t="str">
            <v>0211079-4271</v>
          </cell>
        </row>
        <row r="46">
          <cell r="B46" t="str">
            <v>IGISF</v>
          </cell>
          <cell r="C46" t="str">
            <v>IGI STOCK FUND</v>
          </cell>
          <cell r="D46" t="str">
            <v>0211214-4271</v>
          </cell>
        </row>
        <row r="47">
          <cell r="B47" t="str">
            <v>INDU</v>
          </cell>
          <cell r="C47" t="str">
            <v>INDUS MOTOR COMPANY LIMITED</v>
          </cell>
          <cell r="D47" t="str">
            <v>207063-4201</v>
          </cell>
        </row>
        <row r="48">
          <cell r="B48" t="str">
            <v>JOVC</v>
          </cell>
          <cell r="C48" t="str">
            <v>JAVED OMER VOHRA &amp; COMPANY LIMITED</v>
          </cell>
          <cell r="D48" t="str">
            <v>212202-4201</v>
          </cell>
        </row>
        <row r="49">
          <cell r="B49" t="str">
            <v>JSBL</v>
          </cell>
          <cell r="C49" t="str">
            <v>JS BANK LIMITED</v>
          </cell>
          <cell r="D49" t="str">
            <v>212210-4201</v>
          </cell>
        </row>
        <row r="50">
          <cell r="B50" t="str">
            <v>JSCL</v>
          </cell>
          <cell r="C50" t="str">
            <v>JAHANGIR SIDDIQUI &amp; COMPANY LIMITED</v>
          </cell>
          <cell r="D50" t="str">
            <v>206814-4201</v>
          </cell>
        </row>
        <row r="51">
          <cell r="B51" t="str">
            <v>JSIL</v>
          </cell>
          <cell r="C51" t="str">
            <v>JS INVESTMENTS LIMITED</v>
          </cell>
          <cell r="D51" t="str">
            <v>207179-4201</v>
          </cell>
        </row>
        <row r="52">
          <cell r="B52" t="str">
            <v>JSGCL</v>
          </cell>
          <cell r="C52" t="str">
            <v>JS Global Securities Limited</v>
          </cell>
        </row>
        <row r="53">
          <cell r="B53" t="str">
            <v>JSGF</v>
          </cell>
          <cell r="C53" t="str">
            <v>JS GROWTH FUND</v>
          </cell>
          <cell r="D53" t="str">
            <v>205117-4271</v>
          </cell>
        </row>
        <row r="54">
          <cell r="B54" t="str">
            <v>JSVFL</v>
          </cell>
          <cell r="C54" t="str">
            <v>JS VALUE FUND LIMITED</v>
          </cell>
          <cell r="D54" t="str">
            <v>203947-4271</v>
          </cell>
        </row>
        <row r="55">
          <cell r="B55" t="str">
            <v>KAPCO</v>
          </cell>
          <cell r="C55" t="str">
            <v>KOT ADDU POWER COMPANY LIMITED</v>
          </cell>
          <cell r="D55" t="str">
            <v>205443-4201</v>
          </cell>
        </row>
        <row r="56">
          <cell r="B56" t="str">
            <v>KASBB</v>
          </cell>
          <cell r="C56" t="str">
            <v>KASB Bank</v>
          </cell>
          <cell r="D56" t="str">
            <v>0212083-4201</v>
          </cell>
        </row>
        <row r="57">
          <cell r="B57" t="str">
            <v>KTML</v>
          </cell>
          <cell r="C57" t="str">
            <v>Kohinoor Textile Mills</v>
          </cell>
          <cell r="D57" t="str">
            <v>0204471-4201</v>
          </cell>
        </row>
        <row r="58">
          <cell r="B58" t="str">
            <v>LUCK</v>
          </cell>
          <cell r="C58" t="str">
            <v>LUCKY CEMENT LIMITED</v>
          </cell>
          <cell r="D58" t="str">
            <v>208078-4201</v>
          </cell>
        </row>
        <row r="59">
          <cell r="B59" t="str">
            <v>MARI</v>
          </cell>
          <cell r="C59" t="str">
            <v>MARI GAS COMPANY LIMITED</v>
          </cell>
          <cell r="D59" t="str">
            <v>212229-4201</v>
          </cell>
        </row>
        <row r="60">
          <cell r="B60" t="str">
            <v>MBF</v>
          </cell>
          <cell r="C60" t="str">
            <v>INV MEEZAN BAL.</v>
          </cell>
          <cell r="D60" t="str">
            <v>0207985-4271</v>
          </cell>
        </row>
        <row r="61">
          <cell r="B61" t="str">
            <v>MCB</v>
          </cell>
          <cell r="C61" t="str">
            <v>MCB BANK LIMITED</v>
          </cell>
          <cell r="D61" t="str">
            <v>203874-4201</v>
          </cell>
        </row>
        <row r="62">
          <cell r="B62" t="str">
            <v>MEBL</v>
          </cell>
          <cell r="C62" t="str">
            <v>MEEZAN BANK LIMITED</v>
          </cell>
          <cell r="D62" t="str">
            <v>212237-4201</v>
          </cell>
        </row>
        <row r="63">
          <cell r="B63" t="str">
            <v>MLCF</v>
          </cell>
          <cell r="C63" t="str">
            <v>MAPLE LEAF CEMENT FACTORY LIMITED</v>
          </cell>
          <cell r="D63" t="str">
            <v>203998-4201</v>
          </cell>
        </row>
        <row r="64">
          <cell r="B64" t="str">
            <v>MTL</v>
          </cell>
          <cell r="C64" t="str">
            <v>MILLAT TRACTORS LIMITED</v>
          </cell>
          <cell r="D64" t="str">
            <v>0214078-4201</v>
          </cell>
        </row>
        <row r="65">
          <cell r="B65" t="str">
            <v>NBP</v>
          </cell>
          <cell r="C65" t="str">
            <v>NATIONAL BANK OF PAKISTAN</v>
          </cell>
          <cell r="D65" t="str">
            <v>0203882-4201</v>
          </cell>
        </row>
        <row r="66">
          <cell r="B66" t="str">
            <v>NCPL</v>
          </cell>
          <cell r="C66" t="str">
            <v>NISHAT (CHUNIAN) POWER LIMITED</v>
          </cell>
          <cell r="D66" t="str">
            <v>030716-4201</v>
          </cell>
        </row>
        <row r="67">
          <cell r="B67" t="str">
            <v>NCL</v>
          </cell>
          <cell r="C67" t="str">
            <v>NISHAT (CHUNIAN) LIMITED</v>
          </cell>
          <cell r="D67" t="str">
            <v>0214183-4201</v>
          </cell>
        </row>
        <row r="68">
          <cell r="B68" t="str">
            <v>NETSOL</v>
          </cell>
          <cell r="C68" t="str">
            <v>NETSOL TECHNOLOGIES LIMITED</v>
          </cell>
          <cell r="D68" t="str">
            <v>212245-4201</v>
          </cell>
        </row>
        <row r="69">
          <cell r="B69" t="str">
            <v>NIB</v>
          </cell>
          <cell r="C69" t="str">
            <v>NIB BANK LIMITED</v>
          </cell>
          <cell r="D69" t="str">
            <v>210668-4201</v>
          </cell>
        </row>
        <row r="70">
          <cell r="B70" t="str">
            <v>NIT</v>
          </cell>
          <cell r="C70" t="str">
            <v>INVESTMENT NIT</v>
          </cell>
          <cell r="D70" t="str">
            <v>0207802-4271</v>
          </cell>
        </row>
        <row r="71">
          <cell r="B71" t="str">
            <v>NML</v>
          </cell>
          <cell r="C71" t="str">
            <v>NISHAT MILLS LIMITED</v>
          </cell>
          <cell r="D71" t="str">
            <v>203696-4201</v>
          </cell>
        </row>
        <row r="72">
          <cell r="B72" t="str">
            <v>NRL</v>
          </cell>
          <cell r="C72" t="str">
            <v>NATIONAL REFINERY LIMITED</v>
          </cell>
          <cell r="D72" t="str">
            <v>30775-4201</v>
          </cell>
        </row>
        <row r="73">
          <cell r="B73" t="str">
            <v>NPL</v>
          </cell>
          <cell r="C73" t="str">
            <v>NISHAT POWER LIMITED</v>
          </cell>
          <cell r="D73" t="str">
            <v>0214094-4201</v>
          </cell>
        </row>
        <row r="74">
          <cell r="B74" t="str">
            <v>OGDC</v>
          </cell>
          <cell r="C74" t="str">
            <v>OIL &amp; GAS DEVELOPMENT COMPANY LIMITED</v>
          </cell>
          <cell r="D74" t="str">
            <v>203920-4201</v>
          </cell>
        </row>
        <row r="75">
          <cell r="B75" t="str">
            <v>OLPL</v>
          </cell>
          <cell r="C75" t="str">
            <v>Orix Leasing</v>
          </cell>
          <cell r="D75" t="str">
            <v>0203971-4201</v>
          </cell>
        </row>
        <row r="76">
          <cell r="B76" t="str">
            <v>PACE</v>
          </cell>
          <cell r="C76" t="str">
            <v>PACE(PAKISTAN)LIMITED</v>
          </cell>
          <cell r="D76" t="str">
            <v>210803-4201</v>
          </cell>
        </row>
        <row r="77">
          <cell r="B77" t="str">
            <v>PAEL</v>
          </cell>
          <cell r="C77" t="str">
            <v>PAK ELEKTRON LIMITED</v>
          </cell>
          <cell r="D77" t="str">
            <v>212067-4201</v>
          </cell>
        </row>
        <row r="78">
          <cell r="B78" t="str">
            <v>PAKRI</v>
          </cell>
          <cell r="C78" t="str">
            <v>PAKISTAN REINSURANCE COMPANY LIMITED</v>
          </cell>
          <cell r="D78" t="str">
            <v>211010-4201</v>
          </cell>
        </row>
        <row r="79">
          <cell r="B79" t="str">
            <v>PASL</v>
          </cell>
          <cell r="C79" t="str">
            <v>PERVEZ AHMED SECURITIES LIMITED</v>
          </cell>
          <cell r="D79" t="str">
            <v>212253-4201</v>
          </cell>
        </row>
        <row r="80">
          <cell r="B80" t="str">
            <v>PCCL</v>
          </cell>
          <cell r="C80" t="str">
            <v>PAKISTAN CEMENT COMPANY LIMITED</v>
          </cell>
          <cell r="D80" t="str">
            <v>206687-4201</v>
          </cell>
        </row>
        <row r="81">
          <cell r="B81" t="str">
            <v>PGF</v>
          </cell>
          <cell r="C81" t="str">
            <v>INV PICIC GROWT</v>
          </cell>
          <cell r="D81" t="str">
            <v>0204188-4271</v>
          </cell>
        </row>
        <row r="82">
          <cell r="B82" t="str">
            <v>PGF</v>
          </cell>
          <cell r="C82" t="str">
            <v>PICIC GROWTH FUND</v>
          </cell>
          <cell r="D82" t="str">
            <v>204188-4271</v>
          </cell>
        </row>
        <row r="83">
          <cell r="B83" t="str">
            <v>PICT</v>
          </cell>
          <cell r="C83" t="str">
            <v>PAKISTAN INTERNATIONAL CONTAINER</v>
          </cell>
          <cell r="D83" t="str">
            <v>206709-4201</v>
          </cell>
        </row>
        <row r="84">
          <cell r="B84" t="str">
            <v>PIF</v>
          </cell>
          <cell r="C84" t="str">
            <v>INV PICIC INV F</v>
          </cell>
          <cell r="D84" t="str">
            <v>0203831-4271</v>
          </cell>
        </row>
        <row r="85">
          <cell r="B85" t="str">
            <v>PIOC</v>
          </cell>
          <cell r="C85" t="str">
            <v>PIONEER CEMENT LIMITED</v>
          </cell>
          <cell r="D85" t="str">
            <v>212261-4201</v>
          </cell>
        </row>
        <row r="86">
          <cell r="B86" t="str">
            <v>PKGS</v>
          </cell>
          <cell r="C86" t="str">
            <v>PACKAGES LIMITED</v>
          </cell>
          <cell r="D86" t="str">
            <v>204552-4201</v>
          </cell>
        </row>
        <row r="87">
          <cell r="B87" t="str">
            <v>POL</v>
          </cell>
          <cell r="C87" t="str">
            <v>PAKISTAN OILFIELDS LIMITED</v>
          </cell>
          <cell r="D87" t="str">
            <v>204196-4201</v>
          </cell>
        </row>
        <row r="88">
          <cell r="B88" t="str">
            <v>PPFL</v>
          </cell>
          <cell r="C88" t="str">
            <v>PAK PREMEIR FUN</v>
          </cell>
          <cell r="D88" t="str">
            <v>0202304-4271</v>
          </cell>
        </row>
        <row r="89">
          <cell r="B89" t="str">
            <v>PPFL</v>
          </cell>
          <cell r="C89" t="str">
            <v>PAKISTAN PREMIER FUND LIMITED</v>
          </cell>
          <cell r="D89" t="str">
            <v>202304-4271</v>
          </cell>
        </row>
        <row r="90">
          <cell r="B90" t="str">
            <v>PPL</v>
          </cell>
          <cell r="C90" t="str">
            <v>PAKISTAN PETROLEUM LIMITED</v>
          </cell>
          <cell r="D90" t="str">
            <v>204498-4201</v>
          </cell>
        </row>
        <row r="91">
          <cell r="B91" t="str">
            <v>LOTPTA</v>
          </cell>
          <cell r="C91" t="str">
            <v>Lotte Pakistan PTA Limited</v>
          </cell>
          <cell r="D91" t="str">
            <v>212270-4201</v>
          </cell>
        </row>
        <row r="92">
          <cell r="B92" t="str">
            <v>PRL</v>
          </cell>
          <cell r="C92" t="str">
            <v>PAKISTAN REFINERY LIMITED</v>
          </cell>
          <cell r="D92" t="str">
            <v>212075-4201</v>
          </cell>
        </row>
        <row r="93">
          <cell r="B93" t="str">
            <v>PSO</v>
          </cell>
          <cell r="C93" t="str">
            <v>PAKISTAN STATE OIL COMPANY LIMITED</v>
          </cell>
          <cell r="D93" t="str">
            <v>203858-4201</v>
          </cell>
        </row>
        <row r="94">
          <cell r="B94" t="str">
            <v>PTC</v>
          </cell>
          <cell r="C94" t="str">
            <v>PAKISTAN TELECOMMUNICATION</v>
          </cell>
          <cell r="D94" t="str">
            <v>203866-4201</v>
          </cell>
        </row>
        <row r="95">
          <cell r="B95" t="str">
            <v>SEARL</v>
          </cell>
          <cell r="C95" t="str">
            <v>SEARLE PAKISTAN LIMITED</v>
          </cell>
          <cell r="D95" t="str">
            <v>212288-4201</v>
          </cell>
        </row>
        <row r="96">
          <cell r="B96" t="str">
            <v>SFWF</v>
          </cell>
          <cell r="C96" t="str">
            <v>SAFEWAY MUTUAL</v>
          </cell>
          <cell r="D96" t="str">
            <v>0205346-4271</v>
          </cell>
        </row>
        <row r="97">
          <cell r="B97" t="str">
            <v>SHEL</v>
          </cell>
          <cell r="C97" t="str">
            <v>SHELL PAKISTAN LIMITED</v>
          </cell>
          <cell r="D97" t="str">
            <v>203815-4201</v>
          </cell>
        </row>
        <row r="98">
          <cell r="B98" t="str">
            <v>SNBL</v>
          </cell>
          <cell r="C98" t="str">
            <v>SONERI BANK LTD.</v>
          </cell>
          <cell r="D98" t="str">
            <v>203661-4201</v>
          </cell>
        </row>
        <row r="99">
          <cell r="B99" t="str">
            <v>SNGP</v>
          </cell>
          <cell r="C99" t="str">
            <v>SUI NORTHERN GAS PIPELINES LIMITED</v>
          </cell>
          <cell r="D99" t="str">
            <v>203939-4201</v>
          </cell>
        </row>
        <row r="100">
          <cell r="B100" t="str">
            <v>SPCB</v>
          </cell>
          <cell r="C100" t="str">
            <v>SAUDI PAK COMMERCIAL BANK LIMITED</v>
          </cell>
          <cell r="D100" t="str">
            <v>212296-4201</v>
          </cell>
        </row>
        <row r="101">
          <cell r="B101" t="str">
            <v>SPL</v>
          </cell>
          <cell r="C101" t="str">
            <v>SITARA PEROXIDE LIMITED</v>
          </cell>
          <cell r="D101" t="str">
            <v>206938-4201</v>
          </cell>
        </row>
        <row r="102">
          <cell r="B102" t="str">
            <v>SSGC</v>
          </cell>
          <cell r="C102" t="str">
            <v>SUI SOUTHERN GAS COMPANY LIMITED</v>
          </cell>
          <cell r="D102" t="str">
            <v>205176-4201</v>
          </cell>
        </row>
        <row r="103">
          <cell r="B103" t="str">
            <v>TELE</v>
          </cell>
          <cell r="C103" t="str">
            <v>TELECARD LIMITED</v>
          </cell>
          <cell r="D103" t="str">
            <v>205150-4201</v>
          </cell>
        </row>
        <row r="104">
          <cell r="B104" t="str">
            <v>THALL</v>
          </cell>
          <cell r="C104" t="str">
            <v>THAL LTD</v>
          </cell>
          <cell r="D104" t="str">
            <v>0206946-4201</v>
          </cell>
        </row>
        <row r="105">
          <cell r="B105" t="str">
            <v>THCCL</v>
          </cell>
          <cell r="C105" t="str">
            <v>THATTA CEMENT COMPANY LIMITED</v>
          </cell>
          <cell r="D105" t="str">
            <v>212300-4201</v>
          </cell>
        </row>
        <row r="106">
          <cell r="B106" t="str">
            <v>TRG</v>
          </cell>
          <cell r="C106" t="str">
            <v>TRG PAKISTAN LIMITED - CLASS   'A'</v>
          </cell>
          <cell r="D106" t="str">
            <v>212318-4201</v>
          </cell>
        </row>
        <row r="107">
          <cell r="B107" t="str">
            <v>TRIPF</v>
          </cell>
          <cell r="C107" t="str">
            <v>TRI-PACK FILMS LIMITED</v>
          </cell>
          <cell r="D107" t="str">
            <v>212326-4201</v>
          </cell>
        </row>
        <row r="108">
          <cell r="B108" t="str">
            <v>UBL</v>
          </cell>
          <cell r="C108" t="str">
            <v>UNITED BANK LIMITED</v>
          </cell>
          <cell r="D108" t="str">
            <v>206407-4201</v>
          </cell>
        </row>
        <row r="109">
          <cell r="B109" t="str">
            <v>UTPLCF</v>
          </cell>
          <cell r="C109" t="str">
            <v>UTPLCF</v>
          </cell>
          <cell r="D109" t="str">
            <v>0206806-4271</v>
          </cell>
        </row>
        <row r="110">
          <cell r="B110" t="str">
            <v>WTL</v>
          </cell>
          <cell r="C110" t="str">
            <v>WORLDCALL TELECOM LIMITED</v>
          </cell>
          <cell r="D110" t="str">
            <v>204153-4201</v>
          </cell>
        </row>
        <row r="111">
          <cell r="B111" t="str">
            <v>MYBL</v>
          </cell>
          <cell r="C111" t="str">
            <v>Mybank</v>
          </cell>
          <cell r="D111" t="str">
            <v>0210501-4201</v>
          </cell>
        </row>
        <row r="112">
          <cell r="B112" t="str">
            <v>PSMC</v>
          </cell>
          <cell r="C112" t="str">
            <v>Pak Suzuki Motor Co.</v>
          </cell>
          <cell r="D112" t="str">
            <v>213306-4201</v>
          </cell>
        </row>
        <row r="113">
          <cell r="B113" t="str">
            <v>PSAF</v>
          </cell>
          <cell r="C113" t="str">
            <v>Pak Strategic Allocation Fund</v>
          </cell>
          <cell r="D113" t="str">
            <v>0213721-4271</v>
          </cell>
        </row>
        <row r="114">
          <cell r="B114" t="str">
            <v>LAKST</v>
          </cell>
          <cell r="D114" t="str">
            <v>0214027-4271</v>
          </cell>
        </row>
        <row r="115">
          <cell r="B115" t="str">
            <v>ZTL</v>
          </cell>
          <cell r="C115" t="str">
            <v>Zephyr Textile Mills Limited</v>
          </cell>
          <cell r="D115" t="str">
            <v>204544-4201</v>
          </cell>
        </row>
        <row r="116">
          <cell r="B116" t="str">
            <v>PEF</v>
          </cell>
          <cell r="C116" t="str">
            <v>PICIC ENERGY FUND</v>
          </cell>
          <cell r="D116" t="str">
            <v>214256-4271</v>
          </cell>
        </row>
        <row r="117">
          <cell r="C117" t="str">
            <v>ABAMCO CAPITAL</v>
          </cell>
          <cell r="D117" t="str">
            <v>0205117-4271</v>
          </cell>
        </row>
        <row r="118">
          <cell r="C118" t="str">
            <v>FINEX SECURITIE</v>
          </cell>
          <cell r="D118" t="str">
            <v>0204943-4211</v>
          </cell>
        </row>
        <row r="119">
          <cell r="C119" t="str">
            <v>IGI FUNDS</v>
          </cell>
          <cell r="D119" t="str">
            <v>0205427-4211</v>
          </cell>
        </row>
        <row r="120">
          <cell r="C120" t="str">
            <v>INV TECHLOGIX S</v>
          </cell>
          <cell r="D120" t="str">
            <v>0204579-4211</v>
          </cell>
        </row>
        <row r="121">
          <cell r="C121" t="str">
            <v>INV.DHA COGEN S</v>
          </cell>
          <cell r="D121" t="str">
            <v>0204587-4211</v>
          </cell>
        </row>
        <row r="122">
          <cell r="C122" t="str">
            <v>SHRS SYSTEMS LT</v>
          </cell>
          <cell r="D122" t="str">
            <v>0204811-4211</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9.7-9.8"/>
      <sheetName val="Liabiliteis"/>
      <sheetName val="AnnexureA"/>
      <sheetName val="Assets"/>
      <sheetName val="SBP-Staggering"/>
      <sheetName val="Balancesheet"/>
      <sheetName val="P&amp;L"/>
      <sheetName val="Notes7-8"/>
      <sheetName val="Notes 9-10"/>
      <sheetName val="Notes7-8 (2)"/>
      <sheetName val="Notes 9-10 (2)"/>
      <sheetName val="Investment"/>
      <sheetName val="Sheet2"/>
      <sheetName val="Notes 1-6"/>
      <sheetName val="BS"/>
      <sheetName val="Other Assets Notes"/>
      <sheetName val="Notes10.1"/>
      <sheetName val="Sheet5"/>
      <sheetName val="notes 5-6000"/>
      <sheetName val="Stat-Equity"/>
      <sheetName val="A"/>
      <sheetName val="Note6-8.2"/>
      <sheetName val="Note_9_7-9_8"/>
      <sheetName val="Notes_9-10"/>
      <sheetName val="Notes7-8_(2)"/>
      <sheetName val="Notes_9-10_(2)"/>
      <sheetName val="Notes_1-6"/>
      <sheetName val="Other_Assets_Notes"/>
      <sheetName val="Notes10_1"/>
      <sheetName val="notes_5-6000"/>
      <sheetName val="Note6-8_2"/>
      <sheetName val="Regular"/>
      <sheetName val="Note_9_7-9_81"/>
      <sheetName val="Notes_9-101"/>
      <sheetName val="Notes7-8_(2)1"/>
      <sheetName val="Notes_9-10_(2)1"/>
      <sheetName val="Notes_1-61"/>
      <sheetName val="Other_Assets_Notes1"/>
      <sheetName val="Notes10_11"/>
      <sheetName val="notes_5-60001"/>
      <sheetName val="Note6-8_21"/>
      <sheetName val="Note_9_7-9_83"/>
      <sheetName val="Notes_9-103"/>
      <sheetName val="Notes7-8_(2)3"/>
      <sheetName val="Notes_9-10_(2)3"/>
      <sheetName val="Notes_1-63"/>
      <sheetName val="Other_Assets_Notes3"/>
      <sheetName val="Notes10_13"/>
      <sheetName val="notes_5-60003"/>
      <sheetName val="Note6-8_23"/>
      <sheetName val="Note_9_7-9_82"/>
      <sheetName val="Notes_9-102"/>
      <sheetName val="Notes7-8_(2)2"/>
      <sheetName val="Notes_9-10_(2)2"/>
      <sheetName val="Notes_1-62"/>
      <sheetName val="Other_Assets_Notes2"/>
      <sheetName val="Notes10_12"/>
      <sheetName val="notes_5-60002"/>
      <sheetName val="Note6-8_22"/>
      <sheetName val="note 4,5"/>
      <sheetName val="Lookups"/>
      <sheetName val="Donations(8)"/>
      <sheetName val="LEDGER"/>
      <sheetName val="TRIAL"/>
      <sheetName val="Index-A"/>
      <sheetName val="Note_9_7-9_84"/>
      <sheetName val="Notes_9-104"/>
      <sheetName val="Notes7-8_(2)4"/>
      <sheetName val="Notes_9-10_(2)4"/>
      <sheetName val="Notes_1-64"/>
      <sheetName val="Other_Assets_Notes4"/>
      <sheetName val="Notes10_14"/>
      <sheetName val="notes_5-60004"/>
      <sheetName val="Note6-8_24"/>
      <sheetName val="Assumptions"/>
      <sheetName val="Links"/>
      <sheetName val="Corporate"/>
      <sheetName val="Middle Market"/>
      <sheetName val="SME"/>
      <sheetName val="Scoping"/>
      <sheetName val="INV"/>
      <sheetName val="Parameters"/>
      <sheetName val="note_4,5"/>
      <sheetName val="Parameter"/>
      <sheetName val="MTPF July 2015"/>
      <sheetName val="GL Breakup"/>
      <sheetName val="GIE Breakup"/>
      <sheetName val="Data"/>
      <sheetName val="AC GL Avg Balances"/>
      <sheetName val="total p&amp;l"/>
      <sheetName val="toyota pl ckd"/>
      <sheetName val="Note_9_7-9_85"/>
      <sheetName val="Notes_9-105"/>
      <sheetName val="Notes7-8_(2)5"/>
      <sheetName val="Notes_9-10_(2)5"/>
      <sheetName val="Notes_1-65"/>
      <sheetName val="Other_Assets_Notes5"/>
      <sheetName val="Notes10_15"/>
      <sheetName val="notes_5-60005"/>
      <sheetName val="Note6-8_25"/>
      <sheetName val="Middle_Market"/>
      <sheetName val="total_p&amp;l"/>
      <sheetName val="toyota_pl_ckd"/>
      <sheetName val="notes1-5"/>
      <sheetName val="RC-0997"/>
      <sheetName val="Note_9_7-9_87"/>
      <sheetName val="Notes_9-107"/>
      <sheetName val="Notes7-8_(2)7"/>
      <sheetName val="Notes_9-10_(2)7"/>
      <sheetName val="Notes_1-67"/>
      <sheetName val="Other_Assets_Notes7"/>
      <sheetName val="Notes10_17"/>
      <sheetName val="notes_5-60007"/>
      <sheetName val="Note6-8_27"/>
      <sheetName val="note_4,52"/>
      <sheetName val="Middle_Market2"/>
      <sheetName val="total_p&amp;l2"/>
      <sheetName val="toyota_pl_ckd2"/>
      <sheetName val="Note_9_7-9_86"/>
      <sheetName val="Notes_9-106"/>
      <sheetName val="Notes7-8_(2)6"/>
      <sheetName val="Notes_9-10_(2)6"/>
      <sheetName val="Notes_1-66"/>
      <sheetName val="Other_Assets_Notes6"/>
      <sheetName val="Notes10_16"/>
      <sheetName val="notes_5-60006"/>
      <sheetName val="Note6-8_26"/>
      <sheetName val="note_4,51"/>
      <sheetName val="Middle_Market1"/>
      <sheetName val="total_p&amp;l1"/>
      <sheetName val="toyota_pl_ckd1"/>
      <sheetName val="Sheet1 "/>
      <sheetName val="Lead"/>
      <sheetName val="3_2"/>
      <sheetName val="ACC LIST"/>
      <sheetName val="Cons. Lead BS"/>
      <sheetName val="Non-Statistical Sampling"/>
      <sheetName val="JSCML TB"/>
      <sheetName val="Dep P &amp; L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04">
          <cell r="Q604">
            <v>261393</v>
          </cell>
        </row>
        <row r="605">
          <cell r="Q605">
            <v>655246</v>
          </cell>
        </row>
        <row r="606">
          <cell r="Q606">
            <v>432000</v>
          </cell>
        </row>
        <row r="607">
          <cell r="Q607">
            <v>2412885</v>
          </cell>
        </row>
        <row r="608">
          <cell r="Q608">
            <v>4603679</v>
          </cell>
        </row>
        <row r="609">
          <cell r="Q609">
            <v>190777</v>
          </cell>
        </row>
        <row r="610">
          <cell r="Q610">
            <v>1447095</v>
          </cell>
        </row>
        <row r="611">
          <cell r="Q611">
            <v>10003075</v>
          </cell>
        </row>
        <row r="615">
          <cell r="Q615">
            <v>5451937</v>
          </cell>
        </row>
        <row r="616">
          <cell r="Q616">
            <v>4011652</v>
          </cell>
        </row>
        <row r="617">
          <cell r="Q617">
            <v>51183</v>
          </cell>
        </row>
        <row r="618">
          <cell r="Q618">
            <v>232240</v>
          </cell>
        </row>
        <row r="619">
          <cell r="Q619">
            <v>14118</v>
          </cell>
        </row>
        <row r="621">
          <cell r="Q621">
            <v>9761130</v>
          </cell>
        </row>
        <row r="623">
          <cell r="Q623">
            <v>241945</v>
          </cell>
        </row>
        <row r="627">
          <cell r="Q627">
            <v>1166667</v>
          </cell>
        </row>
        <row r="628">
          <cell r="Q628">
            <v>74262</v>
          </cell>
        </row>
        <row r="629">
          <cell r="Q629">
            <v>-998702</v>
          </cell>
        </row>
        <row r="630">
          <cell r="Q630">
            <v>-282</v>
          </cell>
        </row>
        <row r="631">
          <cell r="Q631">
            <v>241945</v>
          </cell>
        </row>
        <row r="634">
          <cell r="Q634">
            <v>1665541</v>
          </cell>
        </row>
        <row r="636">
          <cell r="Q636">
            <v>813488</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ow r="604">
          <cell r="Q604">
            <v>261393</v>
          </cell>
        </row>
      </sheetData>
      <sheetData sheetId="66">
        <row r="604">
          <cell r="Q604">
            <v>261393</v>
          </cell>
        </row>
      </sheetData>
      <sheetData sheetId="67">
        <row r="604">
          <cell r="Q604">
            <v>261393</v>
          </cell>
        </row>
      </sheetData>
      <sheetData sheetId="68">
        <row r="604">
          <cell r="Q604">
            <v>261393</v>
          </cell>
        </row>
      </sheetData>
      <sheetData sheetId="69">
        <row r="604">
          <cell r="Q604">
            <v>261393</v>
          </cell>
        </row>
      </sheetData>
      <sheetData sheetId="70">
        <row r="604">
          <cell r="Q604">
            <v>261393</v>
          </cell>
        </row>
      </sheetData>
      <sheetData sheetId="71">
        <row r="604">
          <cell r="Q604">
            <v>261393</v>
          </cell>
        </row>
      </sheetData>
      <sheetData sheetId="72">
        <row r="604">
          <cell r="Q604">
            <v>261393</v>
          </cell>
        </row>
      </sheetData>
      <sheetData sheetId="73">
        <row r="604">
          <cell r="Q604">
            <v>261393</v>
          </cell>
        </row>
      </sheetData>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604">
          <cell r="Q604">
            <v>261393</v>
          </cell>
        </row>
      </sheetData>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refreshError="1"/>
      <sheetData sheetId="103" refreshError="1"/>
      <sheetData sheetId="104">
        <row r="604">
          <cell r="Q604">
            <v>261393</v>
          </cell>
        </row>
      </sheetData>
      <sheetData sheetId="105">
        <row r="604">
          <cell r="Q604">
            <v>261393</v>
          </cell>
        </row>
      </sheetData>
      <sheetData sheetId="106">
        <row r="604">
          <cell r="Q604">
            <v>261393</v>
          </cell>
        </row>
      </sheetData>
      <sheetData sheetId="107">
        <row r="604">
          <cell r="Q604">
            <v>261393</v>
          </cell>
        </row>
      </sheetData>
      <sheetData sheetId="108">
        <row r="604">
          <cell r="Q604">
            <v>261393</v>
          </cell>
        </row>
      </sheetData>
      <sheetData sheetId="109">
        <row r="604">
          <cell r="Q604">
            <v>261393</v>
          </cell>
        </row>
      </sheetData>
      <sheetData sheetId="110">
        <row r="604">
          <cell r="Q604">
            <v>261393</v>
          </cell>
        </row>
      </sheetData>
      <sheetData sheetId="111">
        <row r="604">
          <cell r="Q604">
            <v>261393</v>
          </cell>
        </row>
      </sheetData>
      <sheetData sheetId="112">
        <row r="604">
          <cell r="Q604">
            <v>261393</v>
          </cell>
        </row>
      </sheetData>
      <sheetData sheetId="113">
        <row r="604">
          <cell r="Q604">
            <v>261393</v>
          </cell>
        </row>
      </sheetData>
      <sheetData sheetId="114">
        <row r="604">
          <cell r="Q604">
            <v>261393</v>
          </cell>
        </row>
      </sheetData>
      <sheetData sheetId="115">
        <row r="604">
          <cell r="Q604">
            <v>261393</v>
          </cell>
        </row>
      </sheetData>
      <sheetData sheetId="116">
        <row r="604">
          <cell r="Q604">
            <v>261393</v>
          </cell>
        </row>
      </sheetData>
      <sheetData sheetId="117">
        <row r="604">
          <cell r="Q604">
            <v>261393</v>
          </cell>
        </row>
      </sheetData>
      <sheetData sheetId="118">
        <row r="604">
          <cell r="Q604">
            <v>261393</v>
          </cell>
        </row>
      </sheetData>
      <sheetData sheetId="119">
        <row r="604">
          <cell r="Q604">
            <v>261393</v>
          </cell>
        </row>
      </sheetData>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Balance Sheet"/>
      <sheetName val="p&amp;l"/>
      <sheetName val="CashFlow"/>
      <sheetName val="Statement of Ch"/>
      <sheetName val="Notes1-5(old)"/>
      <sheetName val="Note6-8.2"/>
      <sheetName val="Note9-9.6"/>
      <sheetName val="Note 9.7-9.9"/>
      <sheetName val="Notes10-10.6"/>
      <sheetName val="11-11.4"/>
      <sheetName val="Note 12 "/>
      <sheetName val="Note12.3-17.1"/>
      <sheetName val="Note19-21.1"/>
      <sheetName val="Note21.2-22"/>
      <sheetName val="Notes23-25.1"/>
      <sheetName val="Notes25.2-31"/>
      <sheetName val="Notes32-33"/>
      <sheetName val="Notes34-35"/>
      <sheetName val="Notes36-36.2"/>
      <sheetName val="Notes37-41"/>
      <sheetName val="Note 45"/>
      <sheetName val="Notes(New)39-40"/>
      <sheetName val="Annexure (3)"/>
      <sheetName val="TaxWDVJul-Dec02"/>
      <sheetName val="AUDITADJUST"/>
      <sheetName val="EFFECT"/>
      <sheetName val="Assets 2002"/>
      <sheetName val="Note 9.7-9.8 (2)"/>
      <sheetName val="Liabiliteis 2002"/>
      <sheetName val="P&amp;L 2002"/>
      <sheetName val="Sheet1 (3)"/>
      <sheetName val="NEWAD"/>
      <sheetName val="SBP-Staggering"/>
      <sheetName val="Computa.Tax"/>
      <sheetName val="Notes1-5"/>
      <sheetName val="Notes42.2-44"/>
      <sheetName val="Com.TaxJul-Dec01"/>
      <sheetName val="Computa.Tax (2)"/>
      <sheetName val="Sheet8"/>
      <sheetName val="D Tax2002"/>
      <sheetName val="WKGJul-Dec01"/>
      <sheetName val="Note 12(3)"/>
      <sheetName val="Guarantee"/>
      <sheetName val="reginal"/>
      <sheetName val="pinex"/>
      <sheetName val="Currency-expo"/>
      <sheetName val="Annexure"/>
      <sheetName val="affair"/>
      <sheetName val="Change Note"/>
      <sheetName val="Change Note 2"/>
      <sheetName val="inc-exp"/>
      <sheetName val="YieldAd"/>
      <sheetName val="YieldAd-net"/>
      <sheetName val="MaturLiabili"/>
      <sheetName val="MaturiAssets"/>
      <sheetName val="Sheet1 (4)"/>
      <sheetName val="YielDeposit"/>
      <sheetName val="Sheet1"/>
      <sheetName val="summary (3)"/>
      <sheetName val="Sheet2"/>
      <sheetName val="Sheet3"/>
      <sheetName val="Sheet6"/>
      <sheetName val="pinex (2)"/>
      <sheetName val="Annexure (2)"/>
      <sheetName val="Guarteee"/>
      <sheetName val="Sheet7"/>
      <sheetName val="Assets (2)"/>
      <sheetName val="summary (2)"/>
      <sheetName val="Deferred (2)"/>
      <sheetName val="Taxrelief"/>
      <sheetName val="OLD"/>
      <sheetName val="Assets"/>
      <sheetName val="Sheet4"/>
      <sheetName val="Sheet5"/>
      <sheetName val="Liabiliteis"/>
      <sheetName val="Sheet2 (2)"/>
      <sheetName val="Sheet3 (2)"/>
      <sheetName val="Chart1"/>
      <sheetName val="Sheet1 (2)"/>
      <sheetName val="Lease"/>
      <sheetName val="Total Adjustments"/>
      <sheetName val="PremiumMaturity"/>
      <sheetName val="Note 12 (2)"/>
      <sheetName val="Defeered Work"/>
      <sheetName val="Notes1_5_old_"/>
      <sheetName val="Balance_Sheet"/>
      <sheetName val="Statement_of_Ch"/>
      <sheetName val="Note6-8_2"/>
      <sheetName val="Note9-9_6"/>
      <sheetName val="Note_9_7-9_9"/>
      <sheetName val="Notes10-10_6"/>
      <sheetName val="11-11_4"/>
      <sheetName val="Note_12_"/>
      <sheetName val="Note12_3-17_1"/>
      <sheetName val="Note19-21_1"/>
      <sheetName val="Note21_2-22"/>
      <sheetName val="Notes23-25_1"/>
      <sheetName val="Notes25_2-31"/>
      <sheetName val="Notes36-36_2"/>
      <sheetName val="Note_45"/>
      <sheetName val="Annexure_(3)"/>
      <sheetName val="Assets_2002"/>
      <sheetName val="Note_9_7-9_8_(2)"/>
      <sheetName val="Liabiliteis_2002"/>
      <sheetName val="P&amp;L_2002"/>
      <sheetName val="Sheet1_(3)"/>
      <sheetName val="Computa_Tax"/>
      <sheetName val="Notes42_2-44"/>
      <sheetName val="Com_TaxJul-Dec01"/>
      <sheetName val="Computa_Tax_(2)"/>
      <sheetName val="D_Tax2002"/>
      <sheetName val="Note_12(3)"/>
      <sheetName val="Change_Note"/>
      <sheetName val="Change_Note_2"/>
      <sheetName val="Sheet1_(4)"/>
      <sheetName val="summary_(3)"/>
      <sheetName val="pinex_(2)"/>
      <sheetName val="Annexure_(2)"/>
      <sheetName val="Assets_(2)"/>
      <sheetName val="summary_(2)"/>
      <sheetName val="Deferred_(2)"/>
      <sheetName val="Sheet2_(2)"/>
      <sheetName val="Sheet3_(2)"/>
      <sheetName val="Sheet1_(2)"/>
      <sheetName val="Total_Adjustments"/>
      <sheetName val="Note_12_(2)"/>
      <sheetName val="Defeered_Work"/>
      <sheetName val="Balance_Sheet1"/>
      <sheetName val="Statement_of_Ch1"/>
      <sheetName val="Note6-8_21"/>
      <sheetName val="Note9-9_61"/>
      <sheetName val="Note_9_7-9_91"/>
      <sheetName val="Notes10-10_61"/>
      <sheetName val="11-11_41"/>
      <sheetName val="Note_12_1"/>
      <sheetName val="Note12_3-17_11"/>
      <sheetName val="Note19-21_11"/>
      <sheetName val="Note21_2-221"/>
      <sheetName val="Notes23-25_11"/>
      <sheetName val="Notes25_2-311"/>
      <sheetName val="Notes36-36_21"/>
      <sheetName val="Note_451"/>
      <sheetName val="Annexure_(3)1"/>
      <sheetName val="Assets_20021"/>
      <sheetName val="Note_9_7-9_8_(2)1"/>
      <sheetName val="Liabiliteis_20021"/>
      <sheetName val="P&amp;L_20021"/>
      <sheetName val="Sheet1_(3)1"/>
      <sheetName val="Computa_Tax1"/>
      <sheetName val="Notes42_2-441"/>
      <sheetName val="Com_TaxJul-Dec011"/>
      <sheetName val="Computa_Tax_(2)1"/>
      <sheetName val="D_Tax20021"/>
      <sheetName val="Note_12(3)1"/>
      <sheetName val="Change_Note1"/>
      <sheetName val="Change_Note_21"/>
      <sheetName val="Sheet1_(4)1"/>
      <sheetName val="summary_(3)1"/>
      <sheetName val="pinex_(2)1"/>
      <sheetName val="Annexure_(2)1"/>
      <sheetName val="Assets_(2)1"/>
      <sheetName val="summary_(2)1"/>
      <sheetName val="Deferred_(2)1"/>
      <sheetName val="Sheet2_(2)1"/>
      <sheetName val="Sheet3_(2)1"/>
      <sheetName val="Sheet1_(2)1"/>
      <sheetName val="Total_Adjustments1"/>
      <sheetName val="Note_12_(2)1"/>
      <sheetName val="Defeered_Work1"/>
      <sheetName val="I-BR"/>
      <sheetName val="I-B"/>
      <sheetName val="Balance_Sheet2"/>
      <sheetName val="Statement_of_Ch2"/>
      <sheetName val="Note6-8_22"/>
      <sheetName val="Note9-9_62"/>
      <sheetName val="Note_9_7-9_92"/>
      <sheetName val="Notes10-10_62"/>
      <sheetName val="11-11_42"/>
      <sheetName val="Note_12_2"/>
      <sheetName val="Note12_3-17_12"/>
      <sheetName val="Note19-21_12"/>
      <sheetName val="Note21_2-222"/>
      <sheetName val="Notes23-25_12"/>
      <sheetName val="Notes25_2-312"/>
      <sheetName val="Notes36-36_22"/>
      <sheetName val="Note_452"/>
      <sheetName val="Annexure_(3)2"/>
      <sheetName val="Assets_20022"/>
      <sheetName val="Note_9_7-9_8_(2)2"/>
      <sheetName val="Liabiliteis_20022"/>
      <sheetName val="P&amp;L_20022"/>
      <sheetName val="Sheet1_(3)2"/>
      <sheetName val="Computa_Tax2"/>
      <sheetName val="Notes42_2-442"/>
      <sheetName val="Com_TaxJul-Dec012"/>
      <sheetName val="Computa_Tax_(2)2"/>
      <sheetName val="D_Tax20022"/>
      <sheetName val="Note_12(3)2"/>
      <sheetName val="Change_Note2"/>
      <sheetName val="Change_Note_22"/>
      <sheetName val="Sheet1_(4)2"/>
      <sheetName val="summary_(3)2"/>
      <sheetName val="pinex_(2)2"/>
      <sheetName val="Annexure_(2)2"/>
      <sheetName val="Assets_(2)2"/>
      <sheetName val="summary_(2)2"/>
      <sheetName val="Deferred_(2)2"/>
      <sheetName val="Sheet2_(2)2"/>
      <sheetName val="Sheet3_(2)2"/>
      <sheetName val="Sheet1_(2)2"/>
      <sheetName val="Total_Adjustments2"/>
      <sheetName val="Note_12_(2)2"/>
      <sheetName val="Defeered_Work2"/>
      <sheetName val="BUs in Com Imp WO SS CS"/>
      <sheetName val="EMOF Portfol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refreshError="1"/>
      <sheetData sheetId="21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 BS "/>
      <sheetName val="Con PL "/>
      <sheetName val="Con C Flow "/>
      <sheetName val="Con  EQUITY "/>
      <sheetName val="Con Invest"/>
      <sheetName val="BS"/>
      <sheetName val="P&amp;Loss"/>
      <sheetName val="C Flow"/>
      <sheetName val=" EQUITY"/>
      <sheetName val="Investments"/>
      <sheetName val="NOTES"/>
      <sheetName val="tax"/>
      <sheetName val="investment pro"/>
      <sheetName val="Prov"/>
      <sheetName val="OR"/>
      <sheetName val="OR2"/>
      <sheetName val="CFS-Dec"/>
      <sheetName val="Working-CFS"/>
      <sheetName val="Investments (2)"/>
      <sheetName val="con -wORb"/>
      <sheetName val="con wORp"/>
      <sheetName val="VIS"/>
      <sheetName val="Cal"/>
      <sheetName val="acct"/>
    </sheetNames>
    <sheetDataSet>
      <sheetData sheetId="0">
        <row r="1">
          <cell r="A1" t="str">
            <v>PRIME COMMERCIAL BANK LIMITED</v>
          </cell>
        </row>
      </sheetData>
      <sheetData sheetId="1"/>
      <sheetData sheetId="2"/>
      <sheetData sheetId="3"/>
      <sheetData sheetId="4"/>
      <sheetData sheetId="5"/>
      <sheetData sheetId="6"/>
      <sheetData sheetId="7">
        <row r="1">
          <cell r="A1" t="str">
            <v>PRIME COMMERCIAL BANK LIMITED</v>
          </cell>
        </row>
      </sheetData>
      <sheetData sheetId="8">
        <row r="1">
          <cell r="A1" t="str">
            <v>PRIME COMMERCIAL BANK LIMITED</v>
          </cell>
        </row>
      </sheetData>
      <sheetData sheetId="9">
        <row r="1">
          <cell r="A1" t="str">
            <v>PRIME COMMERCIAL BANK LIMITED</v>
          </cell>
        </row>
        <row r="2">
          <cell r="A2" t="str">
            <v>NOTES TO THE FINANCIAL STATEMENTS (Un-audited)</v>
          </cell>
        </row>
        <row r="3">
          <cell r="A3" t="str">
            <v>FOR THE QUARTER ENDED JUNE 30, 2006</v>
          </cell>
        </row>
        <row r="5">
          <cell r="A5" t="str">
            <v>1.</v>
          </cell>
          <cell r="B5" t="str">
            <v xml:space="preserve">Status and Nature of Business                                         </v>
          </cell>
        </row>
        <row r="7">
          <cell r="B7" t="str">
            <v>Prime Commercial Bank Limited (the Bank) having its registered office at 77 Y, D.H.A,  Lahore (Pakistan),  was incorporated in Pakistan on September  30, 1991 as a public limited company under the Companies Ordinance, 1984 and is listed on all the stock e</v>
          </cell>
        </row>
        <row r="10">
          <cell r="B10" t="str">
            <v>The Bank is a fully accredited scheduled commercial Bank and is principally engaged in the business of banking. The Bank is operating through 63 branches in Pakistan.</v>
          </cell>
        </row>
        <row r="13">
          <cell r="A13" t="str">
            <v>2.</v>
          </cell>
          <cell r="B13" t="str">
            <v>Statement of Compliance</v>
          </cell>
        </row>
        <row r="15">
          <cell r="B15" t="str">
            <v>These financial statements are prepared in accordance with the requirements of the Companies Ordinance, 1984, the Banking Companies Ordinance, 1962, the directives issued by the State Bank of Pakistan (SBP) and the International Accounting Framework (IFRS</v>
          </cell>
        </row>
        <row r="27">
          <cell r="B27" t="str">
            <v>International Accounting Standard 39, Financial Instruments: Recognition and Measurement (IAS 39) and International Accounting Standard 40, Investment Property (IAS 40) are not applicable for banking companies in Pakistan. Accordingly, the requirements of</v>
          </cell>
        </row>
        <row r="32">
          <cell r="A32" t="str">
            <v>3.</v>
          </cell>
          <cell r="B32" t="str">
            <v>Basis of Presentation and Measurement</v>
          </cell>
        </row>
        <row r="34">
          <cell r="B34" t="str">
            <v>Same basis of presentation and measurements have been adopted to prepare interim financial statements as were adopted and disclosed in the published annual financial statements for the year ended December 31, 2005.</v>
          </cell>
        </row>
        <row r="37">
          <cell r="A37" t="str">
            <v>4.</v>
          </cell>
          <cell r="B37" t="str">
            <v>Summary of Significant Accounting Policies</v>
          </cell>
        </row>
        <row r="39">
          <cell r="B39" t="str">
            <v>The accounting policies adopted and applied for the preparation of interim financial statements are same as were applied in the preparation of annual published financial statements for the year ended December 31, 2005.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
      <sheetName val="Rev-Repo"/>
      <sheetName val="IRS-FRA"/>
      <sheetName val="FX Option "/>
      <sheetName val="Fx Fwd (Int bank)"/>
      <sheetName val="Fx Fwd(Branches)"/>
      <sheetName val="T-Bills"/>
      <sheetName val="TFC"/>
      <sheetName val="PIB"/>
      <sheetName val="Margin Finance"/>
      <sheetName val="Clean Borrowing &amp;placement"/>
      <sheetName val="Fields"/>
      <sheetName val="Rating"/>
      <sheetName val="Tables"/>
      <sheetName val="Products"/>
      <sheetName val="Lookups"/>
      <sheetName val="BSDOMOVS"/>
      <sheetName val="Invest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5">
          <cell r="A15" t="str">
            <v>Add on Factor under current exposure method</v>
          </cell>
        </row>
        <row r="23">
          <cell r="A23" t="str">
            <v>List of Eligible collaterals</v>
          </cell>
          <cell r="B23" t="str">
            <v>Collateral code</v>
          </cell>
          <cell r="C23" t="str">
            <v>Haircut</v>
          </cell>
          <cell r="D23" t="str">
            <v>Scaling factor Adjustment for REPO</v>
          </cell>
          <cell r="E23" t="str">
            <v>Scaling factor Adjustment for OTCD</v>
          </cell>
        </row>
        <row r="24">
          <cell r="A24" t="str">
            <v>No Haircut</v>
          </cell>
          <cell r="B24">
            <v>0</v>
          </cell>
          <cell r="C24">
            <v>0</v>
          </cell>
          <cell r="D24">
            <v>0</v>
          </cell>
          <cell r="E24">
            <v>0</v>
          </cell>
        </row>
        <row r="25">
          <cell r="A25" t="str">
            <v>Cash (sovereign &amp; other)</v>
          </cell>
          <cell r="B25">
            <v>1</v>
          </cell>
          <cell r="C25">
            <v>0</v>
          </cell>
          <cell r="D25">
            <v>0</v>
          </cell>
          <cell r="E25">
            <v>0</v>
          </cell>
        </row>
        <row r="26">
          <cell r="A26" t="str">
            <v>COD (sovereign &amp; other)</v>
          </cell>
          <cell r="B26">
            <v>2</v>
          </cell>
          <cell r="C26">
            <v>0</v>
          </cell>
          <cell r="D26">
            <v>0</v>
          </cell>
          <cell r="E26">
            <v>0</v>
          </cell>
        </row>
        <row r="27">
          <cell r="A27" t="str">
            <v>Gold (sovereign &amp; other)</v>
          </cell>
          <cell r="B27">
            <v>3</v>
          </cell>
          <cell r="C27">
            <v>0.15</v>
          </cell>
          <cell r="D27">
            <v>0.10606605000000001</v>
          </cell>
          <cell r="E27">
            <v>0.15</v>
          </cell>
        </row>
        <row r="28">
          <cell r="A28" t="str">
            <v>Debt-sec rated 1 (&lt; 1 yr) (sovereign)</v>
          </cell>
          <cell r="B28">
            <v>4</v>
          </cell>
          <cell r="C28">
            <v>5.0000000000000001E-3</v>
          </cell>
          <cell r="D28">
            <v>3.5355350000000002E-3</v>
          </cell>
          <cell r="E28">
            <v>5.0000000000000001E-3</v>
          </cell>
        </row>
        <row r="29">
          <cell r="A29" t="str">
            <v>Debt-sec rated 1 (&lt; 1 yr) (other)</v>
          </cell>
          <cell r="B29">
            <v>5</v>
          </cell>
          <cell r="C29">
            <v>0.01</v>
          </cell>
          <cell r="D29">
            <v>7.0710700000000005E-3</v>
          </cell>
          <cell r="E29">
            <v>0.01</v>
          </cell>
        </row>
        <row r="30">
          <cell r="A30" t="str">
            <v>Debt-sec rated 1 (1 to 5 yr) (sovereign)</v>
          </cell>
          <cell r="B30">
            <v>6</v>
          </cell>
          <cell r="C30">
            <v>0.02</v>
          </cell>
          <cell r="D30">
            <v>1.4142140000000001E-2</v>
          </cell>
          <cell r="E30">
            <v>0.02</v>
          </cell>
        </row>
        <row r="31">
          <cell r="A31" t="str">
            <v>Debt-sec rated 1 (1 to 5 yr) (other)</v>
          </cell>
          <cell r="B31">
            <v>7</v>
          </cell>
          <cell r="C31">
            <v>0.04</v>
          </cell>
          <cell r="D31">
            <v>2.8284280000000002E-2</v>
          </cell>
          <cell r="E31">
            <v>0.04</v>
          </cell>
        </row>
        <row r="32">
          <cell r="A32" t="str">
            <v>Debt-sec rated 1 (above 5 yr) (sovereign)</v>
          </cell>
          <cell r="B32">
            <v>8</v>
          </cell>
          <cell r="C32">
            <v>0.04</v>
          </cell>
          <cell r="D32">
            <v>2.8284280000000002E-2</v>
          </cell>
          <cell r="E32">
            <v>0.04</v>
          </cell>
        </row>
        <row r="33">
          <cell r="A33" t="str">
            <v>Debt-sec rated 1 (above 5 yr) (other)</v>
          </cell>
          <cell r="B33">
            <v>9</v>
          </cell>
          <cell r="C33">
            <v>0.08</v>
          </cell>
          <cell r="D33">
            <v>5.6568560000000004E-2</v>
          </cell>
          <cell r="E33">
            <v>0.08</v>
          </cell>
        </row>
        <row r="34">
          <cell r="A34" t="str">
            <v>Debt-sec rated 2-3-unrated  bank-sec(&lt;1 yr) (sovereign)</v>
          </cell>
          <cell r="B34">
            <v>10</v>
          </cell>
          <cell r="C34">
            <v>0.01</v>
          </cell>
          <cell r="D34">
            <v>7.0710700000000005E-3</v>
          </cell>
          <cell r="E34">
            <v>0.01</v>
          </cell>
        </row>
        <row r="35">
          <cell r="A35" t="str">
            <v>Debt-sec rated 2-3-unrated  bank-sec(&lt;1 yr) (other)</v>
          </cell>
          <cell r="B35">
            <v>11</v>
          </cell>
          <cell r="C35">
            <v>0.02</v>
          </cell>
          <cell r="D35">
            <v>1.4142140000000001E-2</v>
          </cell>
          <cell r="E35">
            <v>0.02</v>
          </cell>
        </row>
        <row r="36">
          <cell r="A36" t="str">
            <v>Debt-sec rated 2-3-unrated bank-sec(1 to 5 yr) (sovereign)</v>
          </cell>
          <cell r="B36">
            <v>12</v>
          </cell>
          <cell r="C36">
            <v>0.03</v>
          </cell>
          <cell r="D36">
            <v>2.121321E-2</v>
          </cell>
          <cell r="E36">
            <v>0.03</v>
          </cell>
        </row>
        <row r="37">
          <cell r="A37" t="str">
            <v>Debt-sec rated 2-3-unrated bank-sec(1 to 5 yr) (other)</v>
          </cell>
          <cell r="B37">
            <v>13</v>
          </cell>
          <cell r="C37">
            <v>0.06</v>
          </cell>
          <cell r="D37">
            <v>4.2426419999999999E-2</v>
          </cell>
          <cell r="E37">
            <v>0.06</v>
          </cell>
        </row>
        <row r="38">
          <cell r="A38" t="str">
            <v>Debt-sec rated 2-3-unrated bank-sec(above 5 yr )    (sovereign)</v>
          </cell>
          <cell r="B38">
            <v>14</v>
          </cell>
          <cell r="C38">
            <v>0.06</v>
          </cell>
          <cell r="D38">
            <v>4.2426419999999999E-2</v>
          </cell>
          <cell r="E38">
            <v>0.06</v>
          </cell>
        </row>
        <row r="39">
          <cell r="A39" t="str">
            <v>Debt-sec rated 2-3-unrated bank-sec(above 5 yr) (other)</v>
          </cell>
          <cell r="B39">
            <v>15</v>
          </cell>
          <cell r="C39">
            <v>0.12</v>
          </cell>
          <cell r="D39">
            <v>8.4852839999999999E-2</v>
          </cell>
          <cell r="E39">
            <v>0.12</v>
          </cell>
        </row>
        <row r="40">
          <cell r="A40" t="str">
            <v>Debt-sec rated 4       (sovereign &amp; other)</v>
          </cell>
          <cell r="B40">
            <v>16</v>
          </cell>
          <cell r="C40">
            <v>0.15</v>
          </cell>
          <cell r="D40">
            <v>0.10606605000000001</v>
          </cell>
          <cell r="E40">
            <v>0.15</v>
          </cell>
        </row>
        <row r="41">
          <cell r="A41" t="str">
            <v>Debt-sec/equities/bonds listed on main index (sovereign &amp; other)</v>
          </cell>
          <cell r="B41">
            <v>17</v>
          </cell>
          <cell r="C41">
            <v>0.15</v>
          </cell>
          <cell r="D41">
            <v>0.10606605000000001</v>
          </cell>
          <cell r="E41">
            <v>0.15</v>
          </cell>
        </row>
        <row r="42">
          <cell r="A42" t="str">
            <v>Equitied/bonds listed on exchange (sovereign &amp; other)</v>
          </cell>
          <cell r="B42">
            <v>18</v>
          </cell>
          <cell r="C42">
            <v>0.25</v>
          </cell>
          <cell r="D42">
            <v>0.17677675000000001</v>
          </cell>
          <cell r="E42">
            <v>0.25</v>
          </cell>
        </row>
        <row r="43">
          <cell r="A43" t="str">
            <v>Mutual fund unit (daily quoted)</v>
          </cell>
          <cell r="B43">
            <v>19</v>
          </cell>
          <cell r="C43" t="str">
            <v>Higher haircut applicable to any security in which the fund can invest</v>
          </cell>
        </row>
        <row r="44">
          <cell r="A44" t="str">
            <v>Zero Haircut Repos</v>
          </cell>
          <cell r="B44">
            <v>20</v>
          </cell>
          <cell r="C44">
            <v>0</v>
          </cell>
          <cell r="D44">
            <v>0</v>
          </cell>
          <cell r="E44">
            <v>0</v>
          </cell>
        </row>
        <row r="45">
          <cell r="A45" t="str">
            <v>Currency mismatch</v>
          </cell>
          <cell r="B45">
            <v>21</v>
          </cell>
          <cell r="C45">
            <v>0.08</v>
          </cell>
          <cell r="D45">
            <v>5.6568560000000004E-2</v>
          </cell>
          <cell r="E45">
            <v>0.08</v>
          </cell>
        </row>
      </sheetData>
      <sheetData sheetId="14"/>
      <sheetData sheetId="15" refreshError="1"/>
      <sheetData sheetId="16" refreshError="1"/>
      <sheetData sheetId="1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easury BS mapping"/>
      <sheetName val="TRY final summary (new)"/>
      <sheetName val="Final Summary"/>
      <sheetName val="pivot summary"/>
      <sheetName val="pivot"/>
      <sheetName val="Data for Pivot"/>
      <sheetName val="Summary "/>
      <sheetName val="Sheet4"/>
      <sheetName val="Repo"/>
      <sheetName val="Rev-Repo"/>
      <sheetName val="IRS-FRA"/>
      <sheetName val="FX Option "/>
      <sheetName val="Fx Fwd (Int bank)"/>
      <sheetName val="Fx Fwd(Branches)"/>
      <sheetName val="T-Bills"/>
      <sheetName val="TFC"/>
      <sheetName val="Trade Details at HO level"/>
      <sheetName val="Clean Trans "/>
      <sheetName val="Inter-Intra Entities"/>
      <sheetName val="Rating"/>
      <sheetName val="Tables"/>
      <sheetName val="Products"/>
      <sheetName val="Documentation"/>
      <sheetName val="Fields"/>
      <sheetName val="Table"/>
      <sheetName val="Look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3">
          <cell r="B3" t="str">
            <v>ABL</v>
          </cell>
          <cell r="C3" t="str">
            <v>Allied Bank Limited</v>
          </cell>
          <cell r="D3" t="str">
            <v>Bank/DFI</v>
          </cell>
          <cell r="E3" t="str">
            <v>JCR-VIS</v>
          </cell>
          <cell r="F3" t="str">
            <v>A-1+</v>
          </cell>
          <cell r="G3">
            <v>1</v>
          </cell>
          <cell r="H3">
            <v>0.2</v>
          </cell>
          <cell r="I3" t="str">
            <v>A+</v>
          </cell>
        </row>
        <row r="4">
          <cell r="B4" t="str">
            <v>ABN</v>
          </cell>
          <cell r="C4" t="str">
            <v>ABN-AMRO Bank</v>
          </cell>
          <cell r="D4" t="str">
            <v>Bank/DFI</v>
          </cell>
          <cell r="E4" t="str">
            <v>Standard &amp; Poor's</v>
          </cell>
          <cell r="F4" t="str">
            <v>A-1+</v>
          </cell>
          <cell r="G4">
            <v>1</v>
          </cell>
          <cell r="H4">
            <v>0.2</v>
          </cell>
          <cell r="I4" t="str">
            <v>AA-</v>
          </cell>
        </row>
        <row r="5">
          <cell r="B5" t="str">
            <v>AHL</v>
          </cell>
          <cell r="C5" t="str">
            <v>Atlas Honda Ltd.</v>
          </cell>
          <cell r="D5" t="str">
            <v>Corp</v>
          </cell>
          <cell r="H5">
            <v>1</v>
          </cell>
          <cell r="I5" t="str">
            <v>A+</v>
          </cell>
        </row>
        <row r="6">
          <cell r="B6" t="str">
            <v>AIB</v>
          </cell>
          <cell r="C6" t="str">
            <v>Al-Baraka Islamic Bank</v>
          </cell>
          <cell r="D6" t="str">
            <v>Bank/DFI</v>
          </cell>
          <cell r="E6" t="str">
            <v>PACRA-JCR-VIS</v>
          </cell>
          <cell r="F6" t="str">
            <v>A-1</v>
          </cell>
          <cell r="G6">
            <v>1</v>
          </cell>
          <cell r="H6">
            <v>0.2</v>
          </cell>
          <cell r="I6" t="str">
            <v>A</v>
          </cell>
        </row>
        <row r="7">
          <cell r="B7" t="str">
            <v>AKD</v>
          </cell>
          <cell r="C7" t="str">
            <v>Aqeel Karim Dhedhy</v>
          </cell>
          <cell r="H7">
            <v>1</v>
          </cell>
        </row>
        <row r="8">
          <cell r="B8" t="str">
            <v>AMEX LDN</v>
          </cell>
          <cell r="C8" t="str">
            <v>American Express London</v>
          </cell>
          <cell r="D8" t="str">
            <v>Bank/DFI</v>
          </cell>
          <cell r="H8">
            <v>0.5</v>
          </cell>
          <cell r="I8" t="str">
            <v>AA</v>
          </cell>
        </row>
        <row r="9">
          <cell r="B9" t="str">
            <v>AMEX NY</v>
          </cell>
          <cell r="C9" t="str">
            <v>American Express New York</v>
          </cell>
          <cell r="D9" t="str">
            <v>Bank/DFI</v>
          </cell>
          <cell r="E9" t="str">
            <v>FITCH</v>
          </cell>
          <cell r="F9" t="str">
            <v>F-1</v>
          </cell>
          <cell r="G9">
            <v>1</v>
          </cell>
          <cell r="H9">
            <v>0.2</v>
          </cell>
          <cell r="I9" t="str">
            <v>AA</v>
          </cell>
        </row>
        <row r="10">
          <cell r="B10" t="str">
            <v>AMEX SING</v>
          </cell>
          <cell r="C10" t="str">
            <v>American Express Singapore</v>
          </cell>
          <cell r="D10" t="str">
            <v>Bank/DFI</v>
          </cell>
          <cell r="H10">
            <v>0.5</v>
          </cell>
          <cell r="I10" t="str">
            <v>BBB</v>
          </cell>
        </row>
        <row r="11">
          <cell r="B11" t="str">
            <v>AMNI</v>
          </cell>
          <cell r="C11" t="str">
            <v>Amna Industries</v>
          </cell>
          <cell r="D11" t="str">
            <v>Corp</v>
          </cell>
          <cell r="H11">
            <v>1</v>
          </cell>
          <cell r="I11" t="str">
            <v>AA-</v>
          </cell>
        </row>
        <row r="12">
          <cell r="B12" t="str">
            <v>AMX</v>
          </cell>
          <cell r="C12" t="str">
            <v>American Express Bank</v>
          </cell>
          <cell r="D12" t="str">
            <v>Bank/DFI</v>
          </cell>
          <cell r="E12" t="str">
            <v>Standard &amp; Poor's</v>
          </cell>
          <cell r="F12" t="str">
            <v>A-1</v>
          </cell>
          <cell r="G12">
            <v>1</v>
          </cell>
          <cell r="H12">
            <v>0.2</v>
          </cell>
          <cell r="I12" t="str">
            <v>AA+</v>
          </cell>
        </row>
        <row r="13">
          <cell r="B13" t="str">
            <v>ASK</v>
          </cell>
          <cell r="C13" t="str">
            <v>Askari Commercial Bank Limited</v>
          </cell>
          <cell r="D13" t="str">
            <v>Bank/DFI</v>
          </cell>
          <cell r="E13" t="str">
            <v>PACRA</v>
          </cell>
          <cell r="F13" t="str">
            <v>A1+</v>
          </cell>
          <cell r="G13">
            <v>1</v>
          </cell>
          <cell r="H13">
            <v>0.2</v>
          </cell>
          <cell r="I13" t="str">
            <v>AA+</v>
          </cell>
        </row>
        <row r="14">
          <cell r="B14" t="str">
            <v>ASM</v>
          </cell>
          <cell r="C14" t="str">
            <v>Al Abid Silk Mills</v>
          </cell>
          <cell r="D14" t="str">
            <v>Corp</v>
          </cell>
          <cell r="H14">
            <v>1</v>
          </cell>
        </row>
        <row r="15">
          <cell r="B15" t="str">
            <v>ACBL</v>
          </cell>
          <cell r="C15" t="str">
            <v>Atlas Bank Ltd</v>
          </cell>
          <cell r="D15" t="str">
            <v>Bank/DFI</v>
          </cell>
          <cell r="E15" t="str">
            <v>PACRA</v>
          </cell>
          <cell r="F15" t="str">
            <v>A2</v>
          </cell>
          <cell r="G15">
            <v>2</v>
          </cell>
          <cell r="H15">
            <v>0.5</v>
          </cell>
          <cell r="I15" t="str">
            <v>BBB-</v>
          </cell>
        </row>
        <row r="16">
          <cell r="B16" t="str">
            <v>AIBL</v>
          </cell>
          <cell r="C16" t="str">
            <v>Atlas Investment Bank Ltd</v>
          </cell>
          <cell r="D16" t="str">
            <v>Bank/DFI</v>
          </cell>
          <cell r="E16" t="str">
            <v>PACRA</v>
          </cell>
          <cell r="F16" t="str">
            <v>A1+</v>
          </cell>
          <cell r="G16">
            <v>1</v>
          </cell>
          <cell r="H16">
            <v>0.2</v>
          </cell>
        </row>
        <row r="17">
          <cell r="B17" t="str">
            <v>ATM</v>
          </cell>
          <cell r="C17" t="str">
            <v>Amjad Textile Mills</v>
          </cell>
          <cell r="D17" t="str">
            <v>Corp</v>
          </cell>
          <cell r="H17">
            <v>1</v>
          </cell>
          <cell r="I17" t="str">
            <v>AA</v>
          </cell>
        </row>
        <row r="18">
          <cell r="B18" t="str">
            <v>ARHL</v>
          </cell>
          <cell r="C18" t="str">
            <v>Arif Habib Ltd</v>
          </cell>
          <cell r="H18">
            <v>1</v>
          </cell>
        </row>
        <row r="19">
          <cell r="B19" t="str">
            <v>AZC</v>
          </cell>
          <cell r="C19" t="str">
            <v>Abdul Aziz &amp; Co.</v>
          </cell>
          <cell r="D19" t="str">
            <v>Corp</v>
          </cell>
          <cell r="H19">
            <v>1</v>
          </cell>
        </row>
        <row r="20">
          <cell r="B20" t="str">
            <v>BAF</v>
          </cell>
          <cell r="C20" t="str">
            <v>Bank Alfalah Limted</v>
          </cell>
          <cell r="D20" t="str">
            <v>Bank/DFI</v>
          </cell>
          <cell r="E20" t="str">
            <v>PACRA</v>
          </cell>
          <cell r="F20" t="str">
            <v>A1+</v>
          </cell>
          <cell r="G20">
            <v>1</v>
          </cell>
          <cell r="H20">
            <v>0.2</v>
          </cell>
          <cell r="I20" t="str">
            <v>AA</v>
          </cell>
        </row>
        <row r="21">
          <cell r="B21" t="str">
            <v>BAH</v>
          </cell>
          <cell r="C21" t="str">
            <v>Bank Al-Habib Limited</v>
          </cell>
          <cell r="D21" t="str">
            <v>Bank/DFI</v>
          </cell>
          <cell r="E21" t="str">
            <v>PACRA</v>
          </cell>
          <cell r="F21" t="str">
            <v>A1+</v>
          </cell>
          <cell r="G21">
            <v>1</v>
          </cell>
          <cell r="H21">
            <v>0.2</v>
          </cell>
          <cell r="I21" t="str">
            <v>AA</v>
          </cell>
        </row>
        <row r="22">
          <cell r="B22" t="str">
            <v>BBL</v>
          </cell>
          <cell r="C22" t="str">
            <v>My bank Limited</v>
          </cell>
          <cell r="D22" t="str">
            <v>Bank/DFI</v>
          </cell>
          <cell r="E22" t="str">
            <v>JCR-VIS</v>
          </cell>
          <cell r="F22" t="str">
            <v>A-2</v>
          </cell>
          <cell r="G22">
            <v>2</v>
          </cell>
          <cell r="H22">
            <v>0.5</v>
          </cell>
          <cell r="I22" t="str">
            <v>BBB</v>
          </cell>
        </row>
        <row r="23">
          <cell r="B23" t="str">
            <v>BMA</v>
          </cell>
          <cell r="C23" t="str">
            <v>BMA Capital</v>
          </cell>
          <cell r="D23" t="str">
            <v>Bank/DFI</v>
          </cell>
          <cell r="H23">
            <v>1</v>
          </cell>
        </row>
        <row r="24">
          <cell r="B24" t="str">
            <v>BOK</v>
          </cell>
          <cell r="C24" t="str">
            <v>Bank of Khyber</v>
          </cell>
          <cell r="D24" t="str">
            <v>Bank/DFI</v>
          </cell>
          <cell r="E24" t="str">
            <v>JCR-VIS</v>
          </cell>
          <cell r="F24" t="str">
            <v>A-2</v>
          </cell>
          <cell r="G24">
            <v>2</v>
          </cell>
          <cell r="H24">
            <v>0.5</v>
          </cell>
          <cell r="I24" t="str">
            <v>BBB+</v>
          </cell>
        </row>
        <row r="25">
          <cell r="B25" t="str">
            <v>BOP</v>
          </cell>
          <cell r="C25" t="str">
            <v xml:space="preserve">The Bank of Punjab </v>
          </cell>
          <cell r="D25" t="str">
            <v>Bank/DFI</v>
          </cell>
          <cell r="E25" t="str">
            <v>PACRA</v>
          </cell>
          <cell r="F25" t="str">
            <v>A1+</v>
          </cell>
          <cell r="G25">
            <v>1</v>
          </cell>
          <cell r="H25">
            <v>0.2</v>
          </cell>
          <cell r="I25" t="str">
            <v>AA</v>
          </cell>
        </row>
        <row r="26">
          <cell r="B26" t="str">
            <v>BT</v>
          </cell>
          <cell r="C26" t="str">
            <v>Bhanero Textile</v>
          </cell>
          <cell r="D26" t="str">
            <v>Corp</v>
          </cell>
          <cell r="H26">
            <v>1</v>
          </cell>
          <cell r="I26" t="str">
            <v>AA+</v>
          </cell>
        </row>
        <row r="27">
          <cell r="B27" t="str">
            <v>CC</v>
          </cell>
          <cell r="C27" t="str">
            <v>Cherat Cement</v>
          </cell>
          <cell r="D27" t="str">
            <v>Corp</v>
          </cell>
          <cell r="H27">
            <v>1</v>
          </cell>
          <cell r="I27" t="str">
            <v>A+</v>
          </cell>
        </row>
        <row r="28">
          <cell r="B28" t="str">
            <v>CCB</v>
          </cell>
          <cell r="C28" t="str">
            <v>CresBank</v>
          </cell>
          <cell r="D28" t="str">
            <v>Bank/DFI</v>
          </cell>
          <cell r="E28" t="str">
            <v>JCR-VIS</v>
          </cell>
          <cell r="F28" t="str">
            <v>A-2</v>
          </cell>
          <cell r="G28">
            <v>2</v>
          </cell>
          <cell r="H28">
            <v>0.5</v>
          </cell>
          <cell r="I28" t="str">
            <v>BBB</v>
          </cell>
        </row>
        <row r="29">
          <cell r="B29" t="str">
            <v>CDCTRUST</v>
          </cell>
          <cell r="H29">
            <v>1</v>
          </cell>
          <cell r="I29" t="str">
            <v>A+</v>
          </cell>
        </row>
        <row r="30">
          <cell r="B30" t="str">
            <v>CIT</v>
          </cell>
          <cell r="C30" t="str">
            <v>CitiBank N.A</v>
          </cell>
          <cell r="D30" t="str">
            <v>Bank/DFI</v>
          </cell>
          <cell r="E30" t="str">
            <v>Standard &amp; Poor's</v>
          </cell>
          <cell r="F30" t="str">
            <v>A-1+</v>
          </cell>
          <cell r="G30">
            <v>1</v>
          </cell>
          <cell r="H30">
            <v>0.2</v>
          </cell>
          <cell r="I30" t="str">
            <v>AA+</v>
          </cell>
        </row>
        <row r="31">
          <cell r="B31" t="str">
            <v>CL</v>
          </cell>
          <cell r="C31" t="str">
            <v xml:space="preserve">Chenab Ltd. </v>
          </cell>
          <cell r="D31" t="str">
            <v>Corp</v>
          </cell>
          <cell r="H31">
            <v>1</v>
          </cell>
        </row>
        <row r="32">
          <cell r="B32" t="str">
            <v>COMM</v>
          </cell>
          <cell r="C32" t="str">
            <v>Commerce Bank Frankfurt</v>
          </cell>
          <cell r="D32" t="str">
            <v>Bank/DFI</v>
          </cell>
          <cell r="E32" t="str">
            <v>FITCH</v>
          </cell>
          <cell r="F32" t="str">
            <v>F-1</v>
          </cell>
          <cell r="G32">
            <v>1</v>
          </cell>
          <cell r="H32">
            <v>0.2</v>
          </cell>
          <cell r="I32" t="str">
            <v>A</v>
          </cell>
        </row>
        <row r="33">
          <cell r="D33" t="str">
            <v>Bank/DFI</v>
          </cell>
          <cell r="E33" t="str">
            <v>MOODY'S</v>
          </cell>
          <cell r="F33" t="str">
            <v>P-1</v>
          </cell>
          <cell r="G33">
            <v>1</v>
          </cell>
          <cell r="H33">
            <v>0.2</v>
          </cell>
        </row>
        <row r="34">
          <cell r="B34" t="str">
            <v>CP</v>
          </cell>
          <cell r="C34" t="str">
            <v>Century Papers</v>
          </cell>
          <cell r="D34" t="str">
            <v>Corp</v>
          </cell>
          <cell r="H34">
            <v>1</v>
          </cell>
          <cell r="I34" t="str">
            <v>BBB</v>
          </cell>
        </row>
        <row r="35">
          <cell r="B35" t="str">
            <v>CSZ</v>
          </cell>
          <cell r="C35" t="str">
            <v>Credit Suisse Bank, Zurich</v>
          </cell>
          <cell r="D35" t="str">
            <v>Bank/DFI</v>
          </cell>
          <cell r="E35" t="str">
            <v>FITCH</v>
          </cell>
          <cell r="F35" t="str">
            <v>F-1+</v>
          </cell>
          <cell r="G35">
            <v>1</v>
          </cell>
          <cell r="H35">
            <v>0.2</v>
          </cell>
        </row>
        <row r="36">
          <cell r="B36" t="str">
            <v>DB</v>
          </cell>
          <cell r="C36" t="str">
            <v>Deutsch Bank</v>
          </cell>
          <cell r="D36" t="str">
            <v>Bank/DFI</v>
          </cell>
          <cell r="E36" t="str">
            <v>Standard &amp; Poor's</v>
          </cell>
          <cell r="F36" t="str">
            <v>A-1+</v>
          </cell>
          <cell r="G36">
            <v>1</v>
          </cell>
          <cell r="H36">
            <v>0.2</v>
          </cell>
          <cell r="I36" t="str">
            <v>AA+</v>
          </cell>
        </row>
        <row r="37">
          <cell r="B37" t="str">
            <v>DCM</v>
          </cell>
          <cell r="C37" t="str">
            <v xml:space="preserve">Dostsons Cotton Mills </v>
          </cell>
          <cell r="D37" t="str">
            <v>Corp</v>
          </cell>
          <cell r="H37">
            <v>1</v>
          </cell>
        </row>
        <row r="38">
          <cell r="B38" t="str">
            <v>DGK</v>
          </cell>
          <cell r="C38" t="str">
            <v>Dera Ghazi Khan Cement</v>
          </cell>
          <cell r="D38" t="str">
            <v>Corp</v>
          </cell>
          <cell r="H38">
            <v>1</v>
          </cell>
        </row>
        <row r="39">
          <cell r="B39" t="str">
            <v>DHAC</v>
          </cell>
          <cell r="C39" t="str">
            <v>DHA Cogen</v>
          </cell>
          <cell r="D39" t="str">
            <v>Corp</v>
          </cell>
          <cell r="H39">
            <v>1</v>
          </cell>
        </row>
        <row r="40">
          <cell r="B40" t="str">
            <v>DJM SEC</v>
          </cell>
          <cell r="C40" t="str">
            <v>DJM SECURITIES</v>
          </cell>
          <cell r="H40">
            <v>1</v>
          </cell>
        </row>
        <row r="41">
          <cell r="B41" t="str">
            <v>DRES</v>
          </cell>
          <cell r="C41" t="str">
            <v>Dresden Bank</v>
          </cell>
          <cell r="D41" t="str">
            <v>Bank/DFI</v>
          </cell>
          <cell r="E41" t="str">
            <v>FITCH</v>
          </cell>
          <cell r="F41" t="str">
            <v>F-1</v>
          </cell>
          <cell r="G41">
            <v>1</v>
          </cell>
          <cell r="H41">
            <v>0.2</v>
          </cell>
          <cell r="I41" t="str">
            <v>A</v>
          </cell>
        </row>
        <row r="42">
          <cell r="D42" t="str">
            <v>Bank/DFI</v>
          </cell>
          <cell r="E42" t="str">
            <v>MOODY'S</v>
          </cell>
          <cell r="F42" t="str">
            <v>P-1</v>
          </cell>
          <cell r="G42">
            <v>1</v>
          </cell>
          <cell r="H42">
            <v>0.2</v>
          </cell>
        </row>
        <row r="43">
          <cell r="B43" t="str">
            <v>DTM</v>
          </cell>
          <cell r="C43" t="str">
            <v>Dar-es-Salaam Textile Mills</v>
          </cell>
          <cell r="D43" t="str">
            <v>Corp</v>
          </cell>
          <cell r="H43">
            <v>1</v>
          </cell>
        </row>
        <row r="44">
          <cell r="B44" t="str">
            <v>EC</v>
          </cell>
          <cell r="C44" t="str">
            <v>Engro Chemical Pakistan Limited</v>
          </cell>
          <cell r="D44" t="str">
            <v>Corp</v>
          </cell>
          <cell r="E44" t="str">
            <v>PACRA</v>
          </cell>
          <cell r="F44" t="str">
            <v>A1+</v>
          </cell>
          <cell r="G44">
            <v>1</v>
          </cell>
          <cell r="H44">
            <v>0.2</v>
          </cell>
          <cell r="I44" t="str">
            <v>AA-</v>
          </cell>
        </row>
        <row r="45">
          <cell r="B45" t="str">
            <v>EDF</v>
          </cell>
          <cell r="C45" t="str">
            <v xml:space="preserve">Ejaz Dying &amp; Finishing </v>
          </cell>
          <cell r="D45" t="str">
            <v>Corp</v>
          </cell>
          <cell r="H45">
            <v>1</v>
          </cell>
        </row>
        <row r="46">
          <cell r="B46" t="str">
            <v>EEXP</v>
          </cell>
          <cell r="C46" t="str">
            <v>Engro Eximp Pvt. Ltd.</v>
          </cell>
          <cell r="D46" t="str">
            <v>Corp</v>
          </cell>
          <cell r="H46">
            <v>1</v>
          </cell>
        </row>
        <row r="47">
          <cell r="B47" t="str">
            <v>EPZ</v>
          </cell>
          <cell r="C47" t="str">
            <v>Export Processing Zone</v>
          </cell>
          <cell r="D47" t="str">
            <v>Corp</v>
          </cell>
          <cell r="H47">
            <v>1</v>
          </cell>
          <cell r="I47" t="str">
            <v>Aa3</v>
          </cell>
        </row>
        <row r="48">
          <cell r="B48" t="str">
            <v>ESP</v>
          </cell>
          <cell r="C48" t="str">
            <v>Elixier sec</v>
          </cell>
          <cell r="D48" t="str">
            <v>Bank/DFI</v>
          </cell>
          <cell r="H48">
            <v>1</v>
          </cell>
        </row>
        <row r="49">
          <cell r="B49" t="str">
            <v>FAY</v>
          </cell>
          <cell r="C49" t="str">
            <v>Faysal Bank Limited</v>
          </cell>
          <cell r="D49" t="str">
            <v>Bank/DFI</v>
          </cell>
          <cell r="E49" t="str">
            <v>JCR-VIS</v>
          </cell>
          <cell r="F49" t="str">
            <v>A-1</v>
          </cell>
          <cell r="G49">
            <v>1</v>
          </cell>
          <cell r="H49">
            <v>0.2</v>
          </cell>
          <cell r="I49" t="str">
            <v>AA</v>
          </cell>
        </row>
        <row r="50">
          <cell r="B50" t="str">
            <v>FCDC</v>
          </cell>
          <cell r="C50" t="str">
            <v>First Credit and Investment Bank Ltd. (formerly First Credit and Discount Corporation Ltd.)</v>
          </cell>
          <cell r="D50" t="str">
            <v>Bank/DFI</v>
          </cell>
          <cell r="E50" t="str">
            <v>JCR-VIS</v>
          </cell>
          <cell r="F50" t="str">
            <v>A-2</v>
          </cell>
          <cell r="G50">
            <v>2</v>
          </cell>
          <cell r="H50">
            <v>0.5</v>
          </cell>
          <cell r="I50" t="str">
            <v>A</v>
          </cell>
        </row>
        <row r="51">
          <cell r="B51" t="str">
            <v>FCM</v>
          </cell>
          <cell r="C51" t="str">
            <v>Fazal Cloth Mills</v>
          </cell>
          <cell r="D51" t="str">
            <v>Corp</v>
          </cell>
          <cell r="H51">
            <v>1</v>
          </cell>
        </row>
        <row r="52">
          <cell r="B52" t="str">
            <v>FFCL</v>
          </cell>
          <cell r="C52" t="str">
            <v>Fauji Fertilizers</v>
          </cell>
          <cell r="D52" t="str">
            <v>Corp</v>
          </cell>
          <cell r="H52">
            <v>1</v>
          </cell>
          <cell r="I52" t="str">
            <v>A+</v>
          </cell>
        </row>
        <row r="53">
          <cell r="B53" t="str">
            <v>FFL</v>
          </cell>
          <cell r="C53" t="str">
            <v>Fatima Fertilizer Limited</v>
          </cell>
          <cell r="D53" t="str">
            <v>Corp</v>
          </cell>
          <cell r="H53">
            <v>1</v>
          </cell>
          <cell r="I53" t="str">
            <v>A2</v>
          </cell>
        </row>
        <row r="54">
          <cell r="B54" t="str">
            <v>FIB</v>
          </cell>
          <cell r="C54" t="str">
            <v>First Dawood investment Bank</v>
          </cell>
          <cell r="D54" t="str">
            <v>Bank/DFI</v>
          </cell>
          <cell r="E54" t="str">
            <v>PACRA</v>
          </cell>
          <cell r="F54" t="str">
            <v>A1</v>
          </cell>
          <cell r="G54">
            <v>1</v>
          </cell>
          <cell r="H54">
            <v>0.2</v>
          </cell>
          <cell r="I54" t="str">
            <v>A+</v>
          </cell>
        </row>
        <row r="55">
          <cell r="B55" t="str">
            <v>FNE</v>
          </cell>
          <cell r="C55" t="str">
            <v>First National equity</v>
          </cell>
          <cell r="H55">
            <v>1</v>
          </cell>
        </row>
        <row r="56">
          <cell r="B56" t="str">
            <v>FORTIS</v>
          </cell>
          <cell r="C56" t="str">
            <v>Fortis Bank</v>
          </cell>
          <cell r="D56" t="str">
            <v>Bank/DFI</v>
          </cell>
          <cell r="E56" t="str">
            <v>FITCH</v>
          </cell>
          <cell r="F56" t="str">
            <v>F-1+</v>
          </cell>
          <cell r="G56">
            <v>1</v>
          </cell>
          <cell r="H56">
            <v>0.2</v>
          </cell>
          <cell r="I56" t="str">
            <v>AA-</v>
          </cell>
        </row>
        <row r="57">
          <cell r="D57" t="str">
            <v>Bank/DFI</v>
          </cell>
          <cell r="E57" t="str">
            <v>MOODY'S</v>
          </cell>
          <cell r="F57" t="str">
            <v>P-1</v>
          </cell>
          <cell r="G57">
            <v>1</v>
          </cell>
          <cell r="H57">
            <v>0.2</v>
          </cell>
        </row>
        <row r="58">
          <cell r="B58" t="str">
            <v>FRT</v>
          </cell>
          <cell r="C58" t="str">
            <v>Fazal Rehman Textile</v>
          </cell>
          <cell r="D58" t="str">
            <v>Corp</v>
          </cell>
          <cell r="H58">
            <v>1</v>
          </cell>
          <cell r="I58" t="str">
            <v>A1</v>
          </cell>
        </row>
        <row r="59">
          <cell r="B59" t="str">
            <v>FS</v>
          </cell>
          <cell r="C59" t="str">
            <v>Faisal Spinning</v>
          </cell>
          <cell r="D59" t="str">
            <v>Corp</v>
          </cell>
          <cell r="H59">
            <v>1</v>
          </cell>
          <cell r="I59" t="str">
            <v>A-</v>
          </cell>
        </row>
        <row r="60">
          <cell r="B60" t="str">
            <v>FS</v>
          </cell>
          <cell r="C60" t="str">
            <v>Faisal Spinning</v>
          </cell>
          <cell r="D60" t="str">
            <v>Corp</v>
          </cell>
          <cell r="H60">
            <v>1</v>
          </cell>
        </row>
        <row r="61">
          <cell r="B61" t="str">
            <v>FWB</v>
          </cell>
          <cell r="C61" t="str">
            <v>First women bank</v>
          </cell>
          <cell r="D61" t="str">
            <v>Bank/DFI</v>
          </cell>
          <cell r="E61" t="str">
            <v>PACRA</v>
          </cell>
          <cell r="F61" t="str">
            <v>A-1+</v>
          </cell>
          <cell r="G61">
            <v>1</v>
          </cell>
          <cell r="H61">
            <v>0.2</v>
          </cell>
        </row>
        <row r="62">
          <cell r="B62" t="str">
            <v>GA</v>
          </cell>
          <cell r="C62" t="str">
            <v>Gul Ahmed Textile</v>
          </cell>
          <cell r="D62" t="str">
            <v>Corp</v>
          </cell>
          <cell r="H62">
            <v>1</v>
          </cell>
          <cell r="I62" t="str">
            <v>AA</v>
          </cell>
        </row>
        <row r="63">
          <cell r="B63" t="str">
            <v>GAT</v>
          </cell>
          <cell r="C63" t="str">
            <v>Gatron</v>
          </cell>
          <cell r="D63" t="str">
            <v>Corp</v>
          </cell>
          <cell r="H63">
            <v>1</v>
          </cell>
          <cell r="I63" t="str">
            <v>Aa1</v>
          </cell>
        </row>
        <row r="64">
          <cell r="B64" t="str">
            <v>GSPL</v>
          </cell>
          <cell r="C64" t="str">
            <v>Global Sec</v>
          </cell>
          <cell r="H64">
            <v>1</v>
          </cell>
        </row>
        <row r="65">
          <cell r="B65" t="str">
            <v>GSPL</v>
          </cell>
          <cell r="C65" t="str">
            <v>Gharib Sons Pvt. Ltd.</v>
          </cell>
          <cell r="D65" t="str">
            <v>Corp</v>
          </cell>
          <cell r="H65">
            <v>1</v>
          </cell>
        </row>
        <row r="66">
          <cell r="B66" t="str">
            <v>GUT</v>
          </cell>
          <cell r="C66" t="str">
            <v>Gulistan Textiles</v>
          </cell>
          <cell r="D66" t="str">
            <v>Corp</v>
          </cell>
          <cell r="H66">
            <v>1</v>
          </cell>
          <cell r="I66" t="str">
            <v>AA+</v>
          </cell>
        </row>
        <row r="67">
          <cell r="B67" t="str">
            <v>GWM</v>
          </cell>
          <cell r="C67" t="str">
            <v>Gulshan Weaving Mills</v>
          </cell>
          <cell r="D67" t="str">
            <v>Corp</v>
          </cell>
          <cell r="H67">
            <v>1</v>
          </cell>
        </row>
        <row r="68">
          <cell r="B68" t="str">
            <v>HBAGZ</v>
          </cell>
          <cell r="C68" t="str">
            <v>Habib Bank AG Zurich</v>
          </cell>
          <cell r="D68" t="str">
            <v>Bank/DFI</v>
          </cell>
          <cell r="E68" t="str">
            <v>JCR-VIS</v>
          </cell>
          <cell r="F68" t="str">
            <v>A-1+</v>
          </cell>
          <cell r="G68">
            <v>1</v>
          </cell>
          <cell r="H68">
            <v>0.2</v>
          </cell>
          <cell r="I68" t="str">
            <v>AA+</v>
          </cell>
        </row>
        <row r="69">
          <cell r="B69" t="str">
            <v>HBL</v>
          </cell>
          <cell r="C69" t="str">
            <v>Habib Bank Limited</v>
          </cell>
          <cell r="D69" t="str">
            <v>Bank/DFI</v>
          </cell>
          <cell r="E69" t="str">
            <v>JCR-VIS</v>
          </cell>
          <cell r="F69" t="str">
            <v>A-1+</v>
          </cell>
          <cell r="G69">
            <v>1</v>
          </cell>
          <cell r="H69">
            <v>0.2</v>
          </cell>
          <cell r="I69" t="str">
            <v>AA</v>
          </cell>
        </row>
        <row r="70">
          <cell r="B70" t="str">
            <v>HPK</v>
          </cell>
          <cell r="C70" t="str">
            <v xml:space="preserve">Hino pak Ltd. </v>
          </cell>
          <cell r="D70" t="str">
            <v>Corp</v>
          </cell>
          <cell r="H70">
            <v>1</v>
          </cell>
        </row>
        <row r="71">
          <cell r="B71" t="str">
            <v>HSB</v>
          </cell>
          <cell r="C71" t="str">
            <v xml:space="preserve">HSBC </v>
          </cell>
          <cell r="D71" t="str">
            <v>Bank/DFI</v>
          </cell>
          <cell r="E71" t="str">
            <v>Standard &amp; Poor's</v>
          </cell>
          <cell r="F71" t="str">
            <v>A-1+</v>
          </cell>
          <cell r="G71">
            <v>1</v>
          </cell>
          <cell r="H71">
            <v>0.2</v>
          </cell>
          <cell r="I71" t="str">
            <v>AA</v>
          </cell>
        </row>
        <row r="72">
          <cell r="B72" t="str">
            <v>HTM</v>
          </cell>
          <cell r="C72" t="str">
            <v xml:space="preserve">Hira Textile Mills </v>
          </cell>
          <cell r="D72" t="str">
            <v>Corp</v>
          </cell>
          <cell r="H72">
            <v>1</v>
          </cell>
        </row>
        <row r="73">
          <cell r="B73" t="str">
            <v>HTRM</v>
          </cell>
          <cell r="C73" t="str">
            <v>Hira Terry Mills</v>
          </cell>
          <cell r="D73" t="str">
            <v>Corp</v>
          </cell>
          <cell r="H73">
            <v>1</v>
          </cell>
        </row>
        <row r="74">
          <cell r="B74" t="str">
            <v>IC</v>
          </cell>
          <cell r="C74" t="str">
            <v>Invest Capital</v>
          </cell>
          <cell r="D74" t="str">
            <v>Corp</v>
          </cell>
          <cell r="H74">
            <v>1</v>
          </cell>
          <cell r="I74" t="str">
            <v>nil</v>
          </cell>
        </row>
        <row r="75">
          <cell r="B75" t="str">
            <v>ICI</v>
          </cell>
          <cell r="C75" t="str">
            <v>ICI Pakistan</v>
          </cell>
          <cell r="D75" t="str">
            <v>Corp</v>
          </cell>
          <cell r="H75">
            <v>1</v>
          </cell>
        </row>
        <row r="76">
          <cell r="B76" t="str">
            <v>IFSL</v>
          </cell>
          <cell r="C76" t="str">
            <v>Invest Fin sec</v>
          </cell>
          <cell r="H76">
            <v>1</v>
          </cell>
        </row>
        <row r="77">
          <cell r="B77" t="str">
            <v>INVISOR SEC</v>
          </cell>
          <cell r="C77" t="str">
            <v>Invisor sec</v>
          </cell>
          <cell r="H77">
            <v>1</v>
          </cell>
        </row>
        <row r="78">
          <cell r="B78" t="str">
            <v>IMC</v>
          </cell>
          <cell r="C78" t="str">
            <v>Indus Motor Co</v>
          </cell>
          <cell r="D78" t="str">
            <v>Corp</v>
          </cell>
          <cell r="H78">
            <v>1</v>
          </cell>
        </row>
        <row r="79">
          <cell r="B79" t="str">
            <v>IISL</v>
          </cell>
          <cell r="C79" t="str">
            <v>Ismail Iqbal sec</v>
          </cell>
          <cell r="H79">
            <v>1</v>
          </cell>
        </row>
        <row r="80">
          <cell r="B80" t="str">
            <v>JSC</v>
          </cell>
          <cell r="C80" t="str">
            <v>Jahangir Siddiqui &amp; Company Limited</v>
          </cell>
          <cell r="D80" t="str">
            <v>Corp</v>
          </cell>
          <cell r="E80" t="str">
            <v>PACRA</v>
          </cell>
          <cell r="F80" t="str">
            <v>A1+</v>
          </cell>
          <cell r="G80">
            <v>1</v>
          </cell>
          <cell r="H80">
            <v>0.2</v>
          </cell>
          <cell r="I80" t="str">
            <v>A1</v>
          </cell>
        </row>
        <row r="81">
          <cell r="B81" t="str">
            <v>JSIB</v>
          </cell>
          <cell r="C81" t="str">
            <v>Jahangir Siddiqui investment Bank Ltd</v>
          </cell>
          <cell r="D81" t="str">
            <v>Bank/DFI</v>
          </cell>
          <cell r="E81" t="str">
            <v>PACRA</v>
          </cell>
          <cell r="F81" t="str">
            <v>A+</v>
          </cell>
          <cell r="G81">
            <v>2</v>
          </cell>
          <cell r="H81">
            <v>0.5</v>
          </cell>
          <cell r="I81" t="str">
            <v>nil</v>
          </cell>
        </row>
        <row r="82">
          <cell r="B82" t="str">
            <v>JSCML</v>
          </cell>
          <cell r="C82" t="str">
            <v>Jahangeer siddiqui capital</v>
          </cell>
          <cell r="H82">
            <v>1</v>
          </cell>
        </row>
        <row r="83">
          <cell r="B83" t="str">
            <v>KARABHAI</v>
          </cell>
          <cell r="D83" t="str">
            <v>Corp</v>
          </cell>
          <cell r="H83">
            <v>1</v>
          </cell>
          <cell r="I83" t="str">
            <v>BBB</v>
          </cell>
        </row>
        <row r="84">
          <cell r="B84" t="str">
            <v>KASBSEC</v>
          </cell>
          <cell r="C84" t="str">
            <v>KASB Securities</v>
          </cell>
          <cell r="H84">
            <v>1</v>
          </cell>
        </row>
        <row r="85">
          <cell r="B85" t="str">
            <v>KHUSHHAL</v>
          </cell>
          <cell r="C85" t="str">
            <v>Khushhali Bank</v>
          </cell>
          <cell r="D85" t="str">
            <v>Bank/DFI</v>
          </cell>
          <cell r="E85" t="str">
            <v>JCR-VIS</v>
          </cell>
          <cell r="F85" t="str">
            <v>A-1</v>
          </cell>
          <cell r="G85">
            <v>1</v>
          </cell>
          <cell r="H85">
            <v>0.2</v>
          </cell>
          <cell r="I85" t="str">
            <v>A-</v>
          </cell>
        </row>
        <row r="86">
          <cell r="B86" t="str">
            <v>LC</v>
          </cell>
          <cell r="C86" t="str">
            <v>Lucky Cement</v>
          </cell>
          <cell r="D86" t="str">
            <v>Corp</v>
          </cell>
          <cell r="H86">
            <v>1</v>
          </cell>
          <cell r="I86" t="str">
            <v>A2</v>
          </cell>
        </row>
        <row r="87">
          <cell r="B87" t="str">
            <v>MBD</v>
          </cell>
          <cell r="C87" t="str">
            <v>Mashreq Bank, Dubai</v>
          </cell>
          <cell r="D87" t="str">
            <v>Bank/DFI</v>
          </cell>
          <cell r="E87" t="str">
            <v>FITCH</v>
          </cell>
          <cell r="F87" t="str">
            <v>F-1</v>
          </cell>
          <cell r="G87">
            <v>1</v>
          </cell>
          <cell r="H87">
            <v>0.2</v>
          </cell>
          <cell r="I87" t="str">
            <v>A-</v>
          </cell>
        </row>
        <row r="88">
          <cell r="D88" t="str">
            <v>Bank/DFI</v>
          </cell>
          <cell r="E88" t="str">
            <v>MOODY'S</v>
          </cell>
          <cell r="F88" t="str">
            <v>P-1</v>
          </cell>
          <cell r="G88">
            <v>1</v>
          </cell>
          <cell r="H88">
            <v>0.2</v>
          </cell>
        </row>
        <row r="89">
          <cell r="B89" t="str">
            <v>MCB</v>
          </cell>
          <cell r="C89" t="str">
            <v>MCB Bank Limited</v>
          </cell>
          <cell r="D89" t="str">
            <v>Bank/DFI</v>
          </cell>
          <cell r="E89" t="str">
            <v>PACRA</v>
          </cell>
          <cell r="F89" t="str">
            <v>A1+</v>
          </cell>
          <cell r="G89">
            <v>1</v>
          </cell>
          <cell r="H89">
            <v>0.2</v>
          </cell>
          <cell r="I89" t="str">
            <v>AA+</v>
          </cell>
        </row>
        <row r="90">
          <cell r="B90" t="str">
            <v>MEEZAN</v>
          </cell>
          <cell r="C90" t="str">
            <v>Meezan Bank Limited</v>
          </cell>
          <cell r="D90" t="str">
            <v>Bank/DFI</v>
          </cell>
          <cell r="E90" t="str">
            <v>JCR-VIS</v>
          </cell>
          <cell r="F90" t="str">
            <v>A-1</v>
          </cell>
          <cell r="G90">
            <v>1</v>
          </cell>
          <cell r="H90">
            <v>0.2</v>
          </cell>
          <cell r="I90" t="str">
            <v>A+</v>
          </cell>
        </row>
        <row r="91">
          <cell r="B91" t="str">
            <v>MET</v>
          </cell>
          <cell r="C91" t="str">
            <v>Metropolitan Bank Limited</v>
          </cell>
          <cell r="D91" t="str">
            <v>Bank/DFI</v>
          </cell>
          <cell r="E91" t="str">
            <v>PACRA</v>
          </cell>
          <cell r="F91" t="str">
            <v>A1+</v>
          </cell>
          <cell r="G91">
            <v>1</v>
          </cell>
          <cell r="H91">
            <v>0.2</v>
          </cell>
          <cell r="I91" t="str">
            <v>BB+</v>
          </cell>
        </row>
        <row r="92">
          <cell r="B92" t="str">
            <v>HMB</v>
          </cell>
          <cell r="C92" t="str">
            <v>Habib Metropolitan Bank</v>
          </cell>
          <cell r="D92" t="str">
            <v>Bank/DFI</v>
          </cell>
          <cell r="E92" t="str">
            <v>PACRA</v>
          </cell>
          <cell r="F92" t="str">
            <v>A1+</v>
          </cell>
          <cell r="G92">
            <v>1</v>
          </cell>
          <cell r="H92">
            <v>0.2</v>
          </cell>
          <cell r="I92" t="str">
            <v>AA+</v>
          </cell>
        </row>
        <row r="93">
          <cell r="B93" t="str">
            <v>MICROFIN</v>
          </cell>
          <cell r="C93" t="str">
            <v>The First Micro Finance Bank Limited</v>
          </cell>
          <cell r="D93" t="str">
            <v>Bank/DFI</v>
          </cell>
          <cell r="E93" t="str">
            <v>JCR-VIS</v>
          </cell>
          <cell r="F93" t="str">
            <v>A-1+</v>
          </cell>
          <cell r="G93">
            <v>1</v>
          </cell>
          <cell r="H93">
            <v>0.2</v>
          </cell>
          <cell r="I93" t="str">
            <v>A+</v>
          </cell>
        </row>
        <row r="94">
          <cell r="B94" t="str">
            <v>MM</v>
          </cell>
          <cell r="C94" t="str">
            <v>Matco Marketing</v>
          </cell>
          <cell r="D94" t="str">
            <v>Corp</v>
          </cell>
          <cell r="H94">
            <v>1</v>
          </cell>
        </row>
        <row r="95">
          <cell r="B95" t="str">
            <v>MOBILINK</v>
          </cell>
          <cell r="C95" t="str">
            <v>Pakistan Mobile Communication Limited</v>
          </cell>
          <cell r="D95" t="str">
            <v>Corp</v>
          </cell>
          <cell r="E95" t="str">
            <v>PACRA</v>
          </cell>
          <cell r="F95" t="str">
            <v>A1</v>
          </cell>
          <cell r="G95">
            <v>1</v>
          </cell>
          <cell r="H95">
            <v>0.2</v>
          </cell>
          <cell r="I95" t="str">
            <v>AAA</v>
          </cell>
        </row>
        <row r="96">
          <cell r="B96" t="str">
            <v>MRC</v>
          </cell>
          <cell r="C96" t="str">
            <v>Matco Rice Corp.</v>
          </cell>
          <cell r="D96" t="str">
            <v>Corp</v>
          </cell>
          <cell r="H96">
            <v>1</v>
          </cell>
        </row>
        <row r="97">
          <cell r="B97" t="str">
            <v>MSCTM</v>
          </cell>
          <cell r="C97" t="str">
            <v>MSC Textile Mills</v>
          </cell>
          <cell r="D97" t="str">
            <v>Corp</v>
          </cell>
          <cell r="H97">
            <v>1</v>
          </cell>
        </row>
        <row r="98">
          <cell r="B98" t="str">
            <v>NBK</v>
          </cell>
          <cell r="C98" t="str">
            <v>National Bank Kuwait</v>
          </cell>
          <cell r="D98" t="str">
            <v>Bank/DFI</v>
          </cell>
          <cell r="E98" t="str">
            <v>FITCH</v>
          </cell>
          <cell r="F98" t="str">
            <v>F-1</v>
          </cell>
          <cell r="G98">
            <v>1</v>
          </cell>
          <cell r="H98">
            <v>0.2</v>
          </cell>
          <cell r="I98" t="str">
            <v>A+</v>
          </cell>
        </row>
        <row r="99">
          <cell r="D99" t="str">
            <v>Bank/DFI</v>
          </cell>
          <cell r="E99" t="str">
            <v>MOODY'S</v>
          </cell>
          <cell r="F99" t="str">
            <v>P-1</v>
          </cell>
          <cell r="G99">
            <v>1</v>
          </cell>
          <cell r="H99">
            <v>0.2</v>
          </cell>
        </row>
        <row r="100">
          <cell r="B100" t="str">
            <v>NBP</v>
          </cell>
          <cell r="C100" t="str">
            <v>National Bank of Pakistan</v>
          </cell>
          <cell r="D100" t="str">
            <v>Bank/DFI</v>
          </cell>
          <cell r="E100" t="str">
            <v>PACRA</v>
          </cell>
          <cell r="F100" t="str">
            <v>A-1+</v>
          </cell>
          <cell r="G100">
            <v>1</v>
          </cell>
          <cell r="H100">
            <v>0.2</v>
          </cell>
          <cell r="I100" t="str">
            <v>AAA</v>
          </cell>
        </row>
        <row r="101">
          <cell r="B101" t="str">
            <v>NBP TOKYO</v>
          </cell>
          <cell r="C101" t="str">
            <v>NBP Tokyo</v>
          </cell>
          <cell r="D101" t="str">
            <v>Bank/DFI</v>
          </cell>
          <cell r="H101">
            <v>0.5</v>
          </cell>
          <cell r="I101" t="str">
            <v>AA</v>
          </cell>
        </row>
        <row r="102">
          <cell r="B102" t="str">
            <v>NCL</v>
          </cell>
          <cell r="C102" t="str">
            <v xml:space="preserve">Nishat Chunian Ltd. </v>
          </cell>
          <cell r="D102" t="str">
            <v>Corp</v>
          </cell>
          <cell r="H102">
            <v>1</v>
          </cell>
        </row>
        <row r="103">
          <cell r="B103" t="str">
            <v>NIB</v>
          </cell>
          <cell r="C103" t="str">
            <v>NIB(NDLC-IFIC) Bank Limited</v>
          </cell>
          <cell r="D103" t="str">
            <v>Bank/DFI</v>
          </cell>
          <cell r="E103" t="str">
            <v>PACRA</v>
          </cell>
          <cell r="F103" t="str">
            <v>A1</v>
          </cell>
          <cell r="G103">
            <v>1</v>
          </cell>
          <cell r="H103">
            <v>0.2</v>
          </cell>
          <cell r="I103" t="str">
            <v>AA+</v>
          </cell>
        </row>
        <row r="104">
          <cell r="B104" t="str">
            <v>NISHATTM</v>
          </cell>
          <cell r="C104" t="str">
            <v>Nishat Mills</v>
          </cell>
          <cell r="D104" t="str">
            <v>Corp</v>
          </cell>
          <cell r="E104" t="str">
            <v>PACRA</v>
          </cell>
          <cell r="F104" t="str">
            <v>A1</v>
          </cell>
          <cell r="G104">
            <v>1</v>
          </cell>
          <cell r="H104">
            <v>0.2</v>
          </cell>
          <cell r="I104" t="str">
            <v>AA</v>
          </cell>
        </row>
        <row r="105">
          <cell r="B105" t="str">
            <v>NJI</v>
          </cell>
          <cell r="C105" t="str">
            <v>New Jublee Life Insuarance</v>
          </cell>
          <cell r="D105" t="str">
            <v>Corp</v>
          </cell>
          <cell r="H105">
            <v>1</v>
          </cell>
          <cell r="I105" t="str">
            <v>A</v>
          </cell>
        </row>
        <row r="106">
          <cell r="B106" t="str">
            <v>NL</v>
          </cell>
          <cell r="C106" t="str">
            <v>Nova Leather</v>
          </cell>
          <cell r="D106" t="str">
            <v>Corp</v>
          </cell>
          <cell r="H106">
            <v>1</v>
          </cell>
        </row>
        <row r="107">
          <cell r="B107" t="str">
            <v>NXT</v>
          </cell>
          <cell r="C107" t="str">
            <v xml:space="preserve">Novatex Ltd. </v>
          </cell>
          <cell r="D107" t="str">
            <v>Corp</v>
          </cell>
          <cell r="H107">
            <v>1</v>
          </cell>
        </row>
        <row r="108">
          <cell r="B108" t="str">
            <v>OGDL</v>
          </cell>
          <cell r="D108" t="str">
            <v>Corp</v>
          </cell>
          <cell r="H108">
            <v>1</v>
          </cell>
        </row>
        <row r="109">
          <cell r="B109" t="str">
            <v>ORIX</v>
          </cell>
          <cell r="C109" t="str">
            <v>ORIX Investment Bank Pakistan ltd</v>
          </cell>
          <cell r="D109" t="str">
            <v>Bank/DFI</v>
          </cell>
          <cell r="E109" t="str">
            <v>PACRA</v>
          </cell>
          <cell r="F109" t="str">
            <v>A1</v>
          </cell>
          <cell r="G109">
            <v>1</v>
          </cell>
          <cell r="H109">
            <v>0.2</v>
          </cell>
          <cell r="I109" t="str">
            <v>A+</v>
          </cell>
        </row>
        <row r="110">
          <cell r="B110" t="str">
            <v>ORIXL</v>
          </cell>
          <cell r="C110" t="str">
            <v>Orix Leasing Pakistan Limited</v>
          </cell>
          <cell r="D110" t="str">
            <v>Corp</v>
          </cell>
          <cell r="E110" t="str">
            <v>PACRA</v>
          </cell>
          <cell r="F110" t="str">
            <v>A1+</v>
          </cell>
          <cell r="G110">
            <v>1</v>
          </cell>
          <cell r="H110">
            <v>0.2</v>
          </cell>
        </row>
        <row r="111">
          <cell r="B111" t="str">
            <v>PCB</v>
          </cell>
          <cell r="C111" t="str">
            <v>Prime Commercial Bank limited</v>
          </cell>
          <cell r="D111" t="str">
            <v>Bank/DFI</v>
          </cell>
          <cell r="E111" t="str">
            <v>PACRA</v>
          </cell>
          <cell r="F111" t="str">
            <v>A1</v>
          </cell>
          <cell r="G111">
            <v>1</v>
          </cell>
          <cell r="H111">
            <v>0.2</v>
          </cell>
          <cell r="I111" t="str">
            <v>A1</v>
          </cell>
        </row>
        <row r="112">
          <cell r="B112" t="str">
            <v>PIA</v>
          </cell>
          <cell r="C112" t="str">
            <v>Pakistan International Airline</v>
          </cell>
          <cell r="D112" t="str">
            <v>Corp</v>
          </cell>
          <cell r="H112">
            <v>1</v>
          </cell>
        </row>
        <row r="113">
          <cell r="B113" t="str">
            <v>PIB</v>
          </cell>
          <cell r="C113" t="str">
            <v>PICIC</v>
          </cell>
          <cell r="D113" t="str">
            <v>Bank/DFI</v>
          </cell>
          <cell r="E113" t="str">
            <v>PACRA</v>
          </cell>
          <cell r="F113" t="str">
            <v>A1+</v>
          </cell>
          <cell r="G113">
            <v>1</v>
          </cell>
          <cell r="H113">
            <v>0.2</v>
          </cell>
          <cell r="I113" t="str">
            <v>AA+</v>
          </cell>
        </row>
        <row r="114">
          <cell r="B114" t="str">
            <v>PICCOM</v>
          </cell>
          <cell r="C114" t="str">
            <v>PICIC Commercial Bank limited</v>
          </cell>
          <cell r="D114" t="str">
            <v>Bank/DFI</v>
          </cell>
          <cell r="E114" t="str">
            <v>JCR-VIS</v>
          </cell>
          <cell r="F114" t="str">
            <v>A-1</v>
          </cell>
          <cell r="G114">
            <v>1</v>
          </cell>
          <cell r="H114">
            <v>0.2</v>
          </cell>
          <cell r="I114" t="str">
            <v>A-</v>
          </cell>
        </row>
        <row r="115">
          <cell r="B115" t="str">
            <v>PKU</v>
          </cell>
          <cell r="C115" t="str">
            <v>Pak Kuwait Investment Bank</v>
          </cell>
          <cell r="D115" t="str">
            <v>Bank/DFI</v>
          </cell>
          <cell r="E115" t="str">
            <v>PACRA</v>
          </cell>
          <cell r="F115" t="str">
            <v>A1+</v>
          </cell>
          <cell r="G115">
            <v>1</v>
          </cell>
          <cell r="H115">
            <v>0.2</v>
          </cell>
          <cell r="I115" t="str">
            <v>AAA</v>
          </cell>
        </row>
        <row r="116">
          <cell r="B116" t="str">
            <v>PLB</v>
          </cell>
          <cell r="C116" t="str">
            <v>Pak Libya Holding Company</v>
          </cell>
          <cell r="D116" t="str">
            <v>Bank/DFI</v>
          </cell>
          <cell r="E116" t="str">
            <v>PACRA</v>
          </cell>
          <cell r="F116" t="str">
            <v>A1+</v>
          </cell>
          <cell r="G116">
            <v>1</v>
          </cell>
          <cell r="H116">
            <v>0.2</v>
          </cell>
          <cell r="I116" t="str">
            <v>AA-</v>
          </cell>
        </row>
        <row r="117">
          <cell r="B117" t="str">
            <v>POF</v>
          </cell>
          <cell r="C117" t="str">
            <v>Pak Oil Field</v>
          </cell>
          <cell r="D117" t="str">
            <v>Corp</v>
          </cell>
          <cell r="H117">
            <v>1</v>
          </cell>
        </row>
        <row r="118">
          <cell r="B118" t="str">
            <v>POI</v>
          </cell>
          <cell r="C118" t="str">
            <v>Pak Oman Investment Company</v>
          </cell>
          <cell r="D118" t="str">
            <v>Bank/DFI</v>
          </cell>
          <cell r="E118" t="str">
            <v>JCR-VIS</v>
          </cell>
          <cell r="F118" t="str">
            <v>A-1+</v>
          </cell>
          <cell r="G118">
            <v>1</v>
          </cell>
          <cell r="H118">
            <v>0.2</v>
          </cell>
          <cell r="I118" t="str">
            <v>AA+</v>
          </cell>
        </row>
        <row r="119">
          <cell r="B119" t="str">
            <v>PPL</v>
          </cell>
          <cell r="C119" t="str">
            <v>Pakistan Petroleum</v>
          </cell>
          <cell r="D119" t="str">
            <v>PSE</v>
          </cell>
          <cell r="H119">
            <v>0.5</v>
          </cell>
        </row>
        <row r="120">
          <cell r="B120" t="str">
            <v>PSO</v>
          </cell>
          <cell r="C120" t="str">
            <v>Pakistan Stat Oil</v>
          </cell>
          <cell r="D120" t="str">
            <v>Corp</v>
          </cell>
          <cell r="E120" t="str">
            <v>JCR-VIS</v>
          </cell>
          <cell r="F120" t="str">
            <v>A-1+</v>
          </cell>
          <cell r="H120">
            <v>0.2</v>
          </cell>
          <cell r="I120" t="str">
            <v>AAA</v>
          </cell>
        </row>
        <row r="121">
          <cell r="B121" t="str">
            <v>PS</v>
          </cell>
          <cell r="C121" t="str">
            <v xml:space="preserve">Paramount Spinning </v>
          </cell>
          <cell r="D121" t="str">
            <v>Corp</v>
          </cell>
          <cell r="H121">
            <v>1</v>
          </cell>
        </row>
        <row r="122">
          <cell r="B122" t="str">
            <v>PSM</v>
          </cell>
          <cell r="C122" t="str">
            <v>Paramount Spinning Mills</v>
          </cell>
          <cell r="D122" t="str">
            <v>Corp</v>
          </cell>
          <cell r="H122">
            <v>1</v>
          </cell>
        </row>
        <row r="123">
          <cell r="B123" t="str">
            <v>PTA</v>
          </cell>
          <cell r="C123" t="str">
            <v>Paksitan tele authorty</v>
          </cell>
          <cell r="D123" t="str">
            <v>PSE</v>
          </cell>
          <cell r="H123">
            <v>0.5</v>
          </cell>
        </row>
        <row r="124">
          <cell r="B124" t="str">
            <v>PTCL</v>
          </cell>
          <cell r="C124" t="str">
            <v>Pakistan Telecommunication</v>
          </cell>
          <cell r="D124" t="str">
            <v>PSE</v>
          </cell>
          <cell r="H124">
            <v>0.5</v>
          </cell>
        </row>
        <row r="125">
          <cell r="B125" t="str">
            <v>PW</v>
          </cell>
          <cell r="C125" t="str">
            <v xml:space="preserve">Prosperity Weaving </v>
          </cell>
          <cell r="D125" t="str">
            <v>Corp</v>
          </cell>
          <cell r="H125">
            <v>1</v>
          </cell>
        </row>
        <row r="126">
          <cell r="B126" t="str">
            <v>QUETTA</v>
          </cell>
          <cell r="C126" t="str">
            <v>Quetta Textiles</v>
          </cell>
          <cell r="D126" t="str">
            <v>Corp</v>
          </cell>
          <cell r="H126">
            <v>1</v>
          </cell>
        </row>
        <row r="127">
          <cell r="B127" t="str">
            <v>RBS</v>
          </cell>
          <cell r="C127" t="str">
            <v>Royal Bank Scotland</v>
          </cell>
          <cell r="D127" t="str">
            <v>Bank/DFI</v>
          </cell>
          <cell r="E127" t="str">
            <v>MOODY'S</v>
          </cell>
          <cell r="F127" t="str">
            <v>P-1</v>
          </cell>
          <cell r="G127">
            <v>1</v>
          </cell>
          <cell r="H127">
            <v>0.2</v>
          </cell>
        </row>
        <row r="128">
          <cell r="B128" t="str">
            <v>RT</v>
          </cell>
          <cell r="C128" t="str">
            <v>Royal Trend</v>
          </cell>
          <cell r="D128" t="str">
            <v>Corp</v>
          </cell>
          <cell r="H128">
            <v>1</v>
          </cell>
        </row>
        <row r="129">
          <cell r="B129" t="str">
            <v>RW</v>
          </cell>
          <cell r="C129" t="str">
            <v>Reliance Weaving</v>
          </cell>
          <cell r="D129" t="str">
            <v>Corp</v>
          </cell>
          <cell r="E129" t="str">
            <v>JCR-VIS</v>
          </cell>
          <cell r="F129" t="str">
            <v>A-3</v>
          </cell>
          <cell r="G129">
            <v>3</v>
          </cell>
          <cell r="H129">
            <v>1</v>
          </cell>
        </row>
        <row r="130">
          <cell r="B130" t="str">
            <v>SB</v>
          </cell>
          <cell r="C130" t="str">
            <v>Standard Bank London</v>
          </cell>
          <cell r="D130" t="str">
            <v>Bank/DFI</v>
          </cell>
          <cell r="E130" t="str">
            <v>FITCH</v>
          </cell>
          <cell r="F130" t="str">
            <v>BB+</v>
          </cell>
          <cell r="H130">
            <v>1</v>
          </cell>
        </row>
        <row r="131">
          <cell r="D131" t="str">
            <v>Bank/DFI</v>
          </cell>
          <cell r="E131" t="str">
            <v>MOODY'S</v>
          </cell>
          <cell r="F131" t="str">
            <v>P-1</v>
          </cell>
          <cell r="G131">
            <v>1</v>
          </cell>
          <cell r="H131">
            <v>0.2</v>
          </cell>
        </row>
        <row r="132">
          <cell r="B132" t="str">
            <v>SBL</v>
          </cell>
          <cell r="C132" t="str">
            <v>Soneri Bank Limited</v>
          </cell>
          <cell r="D132" t="str">
            <v>Bank/DFI</v>
          </cell>
          <cell r="E132" t="str">
            <v>PACRA</v>
          </cell>
          <cell r="F132" t="str">
            <v>A1+</v>
          </cell>
          <cell r="G132">
            <v>1</v>
          </cell>
          <cell r="H132">
            <v>0.2</v>
          </cell>
          <cell r="I132" t="str">
            <v>AA-</v>
          </cell>
        </row>
        <row r="133">
          <cell r="B133" t="str">
            <v>SBP</v>
          </cell>
          <cell r="C133" t="str">
            <v>State Bank of Pakistan</v>
          </cell>
          <cell r="D133" t="str">
            <v>Bank/DFI</v>
          </cell>
          <cell r="H133">
            <v>0</v>
          </cell>
        </row>
        <row r="134">
          <cell r="B134" t="str">
            <v>SCB</v>
          </cell>
          <cell r="C134" t="str">
            <v>Standard Chartered (Pak)</v>
          </cell>
          <cell r="D134" t="str">
            <v>Bank/DFI</v>
          </cell>
          <cell r="E134" t="str">
            <v>PACRA</v>
          </cell>
          <cell r="F134" t="str">
            <v>A1+</v>
          </cell>
          <cell r="G134">
            <v>1</v>
          </cell>
          <cell r="H134">
            <v>0.2</v>
          </cell>
          <cell r="I134" t="str">
            <v>AAA</v>
          </cell>
        </row>
        <row r="135">
          <cell r="B135" t="str">
            <v>SCBL</v>
          </cell>
          <cell r="C135" t="str">
            <v>SCB London</v>
          </cell>
          <cell r="D135" t="str">
            <v>Bank/DFI</v>
          </cell>
          <cell r="E135" t="str">
            <v>FITCH</v>
          </cell>
          <cell r="F135" t="str">
            <v>F-1</v>
          </cell>
          <cell r="G135">
            <v>1</v>
          </cell>
          <cell r="H135">
            <v>0.2</v>
          </cell>
          <cell r="I135" t="str">
            <v>A+</v>
          </cell>
        </row>
        <row r="136">
          <cell r="D136" t="str">
            <v>Bank/DFI</v>
          </cell>
          <cell r="E136" t="str">
            <v>MOODY'S</v>
          </cell>
          <cell r="F136" t="str">
            <v>P-1</v>
          </cell>
          <cell r="G136">
            <v>1</v>
          </cell>
          <cell r="H136">
            <v>0.2</v>
          </cell>
        </row>
        <row r="137">
          <cell r="B137" t="str">
            <v>SCBS</v>
          </cell>
          <cell r="C137" t="str">
            <v>SCB Singapore</v>
          </cell>
          <cell r="D137" t="str">
            <v>Bank/DFI</v>
          </cell>
          <cell r="E137" t="str">
            <v>FITCH</v>
          </cell>
          <cell r="F137" t="str">
            <v>F-1</v>
          </cell>
          <cell r="G137">
            <v>1</v>
          </cell>
          <cell r="H137">
            <v>0.2</v>
          </cell>
        </row>
        <row r="138">
          <cell r="B138" t="str">
            <v>SHE</v>
          </cell>
          <cell r="C138" t="str">
            <v xml:space="preserve">Shama Export </v>
          </cell>
          <cell r="D138" t="str">
            <v>Corp</v>
          </cell>
          <cell r="H138">
            <v>1</v>
          </cell>
        </row>
        <row r="139">
          <cell r="B139" t="str">
            <v>SN</v>
          </cell>
          <cell r="C139" t="str">
            <v>Sui Northern Gas</v>
          </cell>
          <cell r="H139">
            <v>1</v>
          </cell>
          <cell r="I139" t="str">
            <v>AA</v>
          </cell>
        </row>
        <row r="140">
          <cell r="B140" t="str">
            <v>SPC</v>
          </cell>
          <cell r="C140" t="str">
            <v>Saudi Pak Commercial Bank Limited</v>
          </cell>
          <cell r="D140" t="str">
            <v>Bank/DFI</v>
          </cell>
          <cell r="E140" t="str">
            <v>PACRA-JCR-VIS</v>
          </cell>
          <cell r="F140" t="str">
            <v>A-2</v>
          </cell>
          <cell r="G140">
            <v>2</v>
          </cell>
          <cell r="H140">
            <v>0.5</v>
          </cell>
          <cell r="I140" t="str">
            <v>A-</v>
          </cell>
        </row>
        <row r="141">
          <cell r="B141" t="str">
            <v>SPINDUS</v>
          </cell>
          <cell r="D141" t="str">
            <v>Corp</v>
          </cell>
          <cell r="H141">
            <v>1</v>
          </cell>
        </row>
        <row r="142">
          <cell r="B142" t="str">
            <v>SPL</v>
          </cell>
          <cell r="C142" t="str">
            <v>Singer Pakistan Ltd.</v>
          </cell>
          <cell r="D142" t="str">
            <v>Corp</v>
          </cell>
          <cell r="H142">
            <v>1</v>
          </cell>
        </row>
        <row r="143">
          <cell r="B143" t="str">
            <v>SSGC</v>
          </cell>
          <cell r="C143" t="str">
            <v>Sui Southern Gas</v>
          </cell>
          <cell r="D143" t="str">
            <v>Corp</v>
          </cell>
          <cell r="H143">
            <v>1</v>
          </cell>
          <cell r="I143" t="str">
            <v>AA</v>
          </cell>
        </row>
        <row r="144">
          <cell r="B144" t="str">
            <v>SSPL</v>
          </cell>
          <cell r="C144" t="str">
            <v>Sherman sec pvt LTD</v>
          </cell>
          <cell r="H144">
            <v>1</v>
          </cell>
        </row>
        <row r="145">
          <cell r="B145" t="str">
            <v>SXPT</v>
          </cell>
          <cell r="C145" t="str">
            <v>Shaftex Pvt. Ltd.</v>
          </cell>
          <cell r="D145" t="str">
            <v>Corp</v>
          </cell>
          <cell r="H145">
            <v>1</v>
          </cell>
        </row>
        <row r="146">
          <cell r="B146" t="str">
            <v>TSL</v>
          </cell>
          <cell r="C146" t="str">
            <v>Taurus sec</v>
          </cell>
          <cell r="H146">
            <v>1</v>
          </cell>
        </row>
        <row r="147">
          <cell r="B147" t="str">
            <v>TJM</v>
          </cell>
          <cell r="C147" t="str">
            <v>Thal Jute Mills</v>
          </cell>
          <cell r="D147" t="str">
            <v>Corp</v>
          </cell>
          <cell r="H147">
            <v>1</v>
          </cell>
        </row>
        <row r="148">
          <cell r="B148" t="str">
            <v>UNI</v>
          </cell>
          <cell r="C148" t="str">
            <v>Union Bank Limited</v>
          </cell>
          <cell r="D148" t="str">
            <v>Bank/DFI</v>
          </cell>
          <cell r="E148" t="str">
            <v>PACRA</v>
          </cell>
          <cell r="F148" t="str">
            <v>A1+</v>
          </cell>
          <cell r="G148">
            <v>1</v>
          </cell>
          <cell r="H148">
            <v>0.2</v>
          </cell>
        </row>
        <row r="149">
          <cell r="B149" t="str">
            <v>UBSZ</v>
          </cell>
          <cell r="C149" t="str">
            <v>Union Bank Switzerland</v>
          </cell>
          <cell r="D149" t="str">
            <v>Bank/DFI</v>
          </cell>
          <cell r="E149" t="str">
            <v>FITCH</v>
          </cell>
          <cell r="F149" t="str">
            <v>AAA</v>
          </cell>
          <cell r="G149">
            <v>1</v>
          </cell>
          <cell r="H149">
            <v>0.2</v>
          </cell>
        </row>
        <row r="150">
          <cell r="B150" t="str">
            <v>UNITED BANK DOHA</v>
          </cell>
          <cell r="D150" t="str">
            <v>Bank/DFI</v>
          </cell>
          <cell r="H150">
            <v>0</v>
          </cell>
        </row>
        <row r="151">
          <cell r="B151" t="str">
            <v>YB</v>
          </cell>
          <cell r="C151" t="str">
            <v>Younus Brothers</v>
          </cell>
          <cell r="D151" t="str">
            <v>Corp</v>
          </cell>
          <cell r="H151">
            <v>1</v>
          </cell>
        </row>
        <row r="152">
          <cell r="B152" t="str">
            <v>Not identified</v>
          </cell>
          <cell r="C152" t="str">
            <v>Counterparty not identified</v>
          </cell>
          <cell r="H152">
            <v>1</v>
          </cell>
        </row>
        <row r="193">
          <cell r="B193" t="str">
            <v>UBLCBG</v>
          </cell>
          <cell r="C193" t="str">
            <v>United Bank Limited (CBG)</v>
          </cell>
          <cell r="D193" t="str">
            <v>TFC</v>
          </cell>
          <cell r="E193" t="str">
            <v>JCR-VIS</v>
          </cell>
          <cell r="G193">
            <v>1</v>
          </cell>
          <cell r="H193">
            <v>0.2</v>
          </cell>
          <cell r="I193" t="str">
            <v>AA-</v>
          </cell>
        </row>
        <row r="194">
          <cell r="B194" t="str">
            <v>UNITFC</v>
          </cell>
          <cell r="C194" t="str">
            <v>Union Bank TFC-2</v>
          </cell>
          <cell r="D194" t="str">
            <v>TFC</v>
          </cell>
          <cell r="E194" t="str">
            <v>JCR-VIS</v>
          </cell>
          <cell r="G194">
            <v>2</v>
          </cell>
          <cell r="H194">
            <v>0.5</v>
          </cell>
          <cell r="I194" t="str">
            <v xml:space="preserve">A </v>
          </cell>
        </row>
        <row r="195">
          <cell r="B195" t="str">
            <v>JSC</v>
          </cell>
          <cell r="C195" t="str">
            <v>Jahangir Siddiqui and Co.</v>
          </cell>
          <cell r="D195" t="str">
            <v>TFC</v>
          </cell>
          <cell r="E195" t="str">
            <v>PACRA</v>
          </cell>
          <cell r="G195">
            <v>1</v>
          </cell>
          <cell r="H195">
            <v>0.2</v>
          </cell>
          <cell r="I195" t="str">
            <v>AA+</v>
          </cell>
        </row>
        <row r="196">
          <cell r="B196" t="str">
            <v>MOBILINK</v>
          </cell>
          <cell r="C196" t="str">
            <v>Pakistan Mobile Communication Ltd</v>
          </cell>
          <cell r="D196" t="str">
            <v>TFC</v>
          </cell>
          <cell r="E196" t="str">
            <v>PACRA</v>
          </cell>
          <cell r="G196">
            <v>1</v>
          </cell>
          <cell r="H196">
            <v>0.2</v>
          </cell>
          <cell r="I196" t="str">
            <v>AA-</v>
          </cell>
        </row>
        <row r="197">
          <cell r="B197" t="str">
            <v>POI</v>
          </cell>
          <cell r="C197" t="str">
            <v>Pak Oman Investmetn Co</v>
          </cell>
          <cell r="D197" t="str">
            <v>TFC</v>
          </cell>
          <cell r="G197" t="str">
            <v>issuer rating</v>
          </cell>
          <cell r="H197">
            <v>0.2</v>
          </cell>
        </row>
        <row r="198">
          <cell r="B198" t="str">
            <v>FAY</v>
          </cell>
          <cell r="C198" t="str">
            <v>Faysal Bank</v>
          </cell>
          <cell r="D198" t="str">
            <v>TFC</v>
          </cell>
          <cell r="G198" t="str">
            <v>issuer rating</v>
          </cell>
          <cell r="H198">
            <v>0.2</v>
          </cell>
        </row>
        <row r="199">
          <cell r="B199" t="str">
            <v>UMMFCDC</v>
          </cell>
          <cell r="C199" t="str">
            <v>UBL Fund</v>
          </cell>
          <cell r="D199" t="str">
            <v>TFC</v>
          </cell>
          <cell r="E199" t="str">
            <v>JCR-VIS</v>
          </cell>
          <cell r="G199">
            <v>1</v>
          </cell>
          <cell r="H199">
            <v>0.2</v>
          </cell>
          <cell r="I199" t="str">
            <v>AA-</v>
          </cell>
        </row>
        <row r="200">
          <cell r="B200" t="str">
            <v>NISHATTM</v>
          </cell>
          <cell r="C200" t="str">
            <v>Nishat Mills</v>
          </cell>
          <cell r="D200" t="str">
            <v>TFC</v>
          </cell>
          <cell r="G200">
            <v>1</v>
          </cell>
          <cell r="H200">
            <v>0.2</v>
          </cell>
          <cell r="I200" t="str">
            <v>AA-</v>
          </cell>
        </row>
        <row r="201">
          <cell r="B201" t="str">
            <v>CL</v>
          </cell>
          <cell r="C201" t="str">
            <v>Cresent leasing</v>
          </cell>
          <cell r="D201" t="str">
            <v xml:space="preserve">TFC </v>
          </cell>
          <cell r="E201" t="str">
            <v>JCR-VIS</v>
          </cell>
          <cell r="G201">
            <v>1</v>
          </cell>
          <cell r="H201">
            <v>0.2</v>
          </cell>
          <cell r="I201" t="str">
            <v>AA-</v>
          </cell>
        </row>
        <row r="202">
          <cell r="B202" t="str">
            <v>BAF</v>
          </cell>
          <cell r="C202" t="str">
            <v>Bank Alfalah</v>
          </cell>
          <cell r="D202" t="str">
            <v xml:space="preserve">TFC </v>
          </cell>
          <cell r="E202" t="str">
            <v>PACRA</v>
          </cell>
          <cell r="G202">
            <v>1</v>
          </cell>
          <cell r="H202">
            <v>0.2</v>
          </cell>
          <cell r="I202" t="str">
            <v>AA-</v>
          </cell>
        </row>
        <row r="203">
          <cell r="B203" t="str">
            <v>PIA</v>
          </cell>
          <cell r="C203" t="str">
            <v>Pakistan International Airlines</v>
          </cell>
          <cell r="D203" t="str">
            <v xml:space="preserve">TFC </v>
          </cell>
          <cell r="G203">
            <v>1</v>
          </cell>
          <cell r="H203">
            <v>0.2</v>
          </cell>
          <cell r="I203" t="str">
            <v>AA-</v>
          </cell>
        </row>
        <row r="204">
          <cell r="B204" t="str">
            <v>Azgard Nine</v>
          </cell>
          <cell r="C204" t="str">
            <v>Azgard Nine</v>
          </cell>
          <cell r="D204" t="str">
            <v xml:space="preserve">TFC </v>
          </cell>
          <cell r="E204" t="str">
            <v>JCR-VIS</v>
          </cell>
          <cell r="G204">
            <v>1</v>
          </cell>
          <cell r="H204">
            <v>0.2</v>
          </cell>
          <cell r="I204" t="str">
            <v>AA-</v>
          </cell>
        </row>
        <row r="205">
          <cell r="B205" t="str">
            <v>PKU</v>
          </cell>
          <cell r="C205" t="str">
            <v>Pak Kuwait Investment Bank</v>
          </cell>
          <cell r="D205" t="str">
            <v xml:space="preserve">TFC </v>
          </cell>
          <cell r="E205" t="str">
            <v>JCR-VIS</v>
          </cell>
          <cell r="G205">
            <v>1</v>
          </cell>
          <cell r="H205">
            <v>0.2</v>
          </cell>
          <cell r="I205" t="str">
            <v>A+</v>
          </cell>
        </row>
        <row r="206">
          <cell r="B206" t="str">
            <v>BAH</v>
          </cell>
          <cell r="C206" t="str">
            <v>Bank Al Habib \</v>
          </cell>
          <cell r="D206" t="str">
            <v>TFC</v>
          </cell>
          <cell r="E206" t="str">
            <v>PACRA</v>
          </cell>
          <cell r="H206">
            <v>0.2</v>
          </cell>
          <cell r="I206" t="str">
            <v>AA-</v>
          </cell>
        </row>
      </sheetData>
      <sheetData sheetId="20" refreshError="1">
        <row r="15">
          <cell r="A15" t="str">
            <v>Add on Factor under current exposure method</v>
          </cell>
        </row>
        <row r="16">
          <cell r="A16" t="str">
            <v>Residual Maturity</v>
          </cell>
          <cell r="B16" t="str">
            <v xml:space="preserve">Interest rate </v>
          </cell>
          <cell r="C16" t="str">
            <v>Foreign exchange</v>
          </cell>
          <cell r="D16" t="str">
            <v>Equity</v>
          </cell>
        </row>
        <row r="17">
          <cell r="A17" t="str">
            <v>below 1 year</v>
          </cell>
          <cell r="B17">
            <v>0</v>
          </cell>
          <cell r="C17">
            <v>0.01</v>
          </cell>
          <cell r="D17">
            <v>0.06</v>
          </cell>
        </row>
        <row r="18">
          <cell r="A18" t="str">
            <v>1 to 5 year</v>
          </cell>
          <cell r="B18">
            <v>5.0000000000000001E-3</v>
          </cell>
          <cell r="C18">
            <v>0.05</v>
          </cell>
          <cell r="D18">
            <v>0.08</v>
          </cell>
        </row>
        <row r="19">
          <cell r="A19" t="str">
            <v>over 5 year</v>
          </cell>
          <cell r="B19">
            <v>1.4999999999999999E-2</v>
          </cell>
          <cell r="C19">
            <v>7.4999999999999997E-2</v>
          </cell>
          <cell r="D19">
            <v>0.1</v>
          </cell>
        </row>
      </sheetData>
      <sheetData sheetId="21"/>
      <sheetData sheetId="22"/>
      <sheetData sheetId="23"/>
      <sheetData sheetId="24" refreshError="1"/>
      <sheetData sheetId="2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UAE"/>
      <sheetName val="LS-UK"/>
      <sheetName val="0"/>
      <sheetName val="PIB&amp;A.G.ZURICH"/>
      <sheetName val="LS-OTHERS"/>
      <sheetName val="Sheet1"/>
      <sheetName val="LS-TOTAL"/>
      <sheetName val="a"/>
      <sheetName val="LS_UAE"/>
      <sheetName val="#REF"/>
      <sheetName val="PKRV"/>
      <sheetName val="BSDOMOVS"/>
      <sheetName val="Abu Dhabi"/>
      <sheetName val="5 TO 36"/>
      <sheetName val="BS"/>
      <sheetName val="FF"/>
      <sheetName val="PIB&amp;A_G_ZURICH"/>
      <sheetName val="PIB&amp;A_G_ZURICH1"/>
      <sheetName val="Balance sheet UAE"/>
      <sheetName val="Maturity profile assump"/>
      <sheetName val="Furniture"/>
      <sheetName val="34-38.2"/>
      <sheetName val="PIB&amp;A_G_ZURICH2"/>
      <sheetName val="Abu_Dhabi"/>
      <sheetName val="5_TO_36"/>
      <sheetName val="Tables"/>
      <sheetName val="Rating"/>
      <sheetName val="II- INV CO"/>
      <sheetName val="Note 9.2.4-9.2.7"/>
      <sheetName val="Sum"/>
      <sheetName val="I-B"/>
      <sheetName val="I-BR"/>
      <sheetName val="30-34"/>
      <sheetName val="15-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Abu Dhabi"/>
      <sheetName val="Tables"/>
      <sheetName val="Rating"/>
      <sheetName val="INPUT"/>
      <sheetName val="BSDOMOV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final"/>
      <sheetName val="PL"/>
      <sheetName val="Sheet1"/>
      <sheetName val="acct"/>
      <sheetName val="Dep"/>
      <sheetName val="28"/>
      <sheetName val="BS DEC02"/>
      <sheetName val="PL DEC02"/>
      <sheetName val="notes DEC02"/>
      <sheetName val="pl NOTES"/>
      <sheetName val="Disclosure"/>
      <sheetName val="Sheet4"/>
      <sheetName val="BS_final"/>
      <sheetName val="BS_DEC02"/>
      <sheetName val="PL_DEC02"/>
      <sheetName val="notes_DEC02"/>
      <sheetName val="pl_NOTES"/>
      <sheetName val="BS_final1"/>
      <sheetName val="BS_DEC021"/>
      <sheetName val="PL_DEC021"/>
      <sheetName val="notes_DEC021"/>
      <sheetName val="pl_NOTES1"/>
      <sheetName val="statacc"/>
      <sheetName val="Tables"/>
      <sheetName val="Rating"/>
      <sheetName val="Investments"/>
      <sheetName val="MAY 1240001"/>
      <sheetName val="bs&amp;Pl"/>
      <sheetName val="admin cross"/>
      <sheetName val="Manu Crss"/>
      <sheetName val="BS_final2"/>
      <sheetName val="BS_DEC022"/>
      <sheetName val="PL_DEC022"/>
      <sheetName val="notes_DEC022"/>
      <sheetName val="pl_NOTES2"/>
      <sheetName val="MAY_1240001"/>
      <sheetName val="NORMAL"/>
      <sheetName val="A"/>
      <sheetName val="Data"/>
      <sheetName val="Deposit"/>
      <sheetName val="BS_final3"/>
      <sheetName val="BS_DEC023"/>
      <sheetName val="PL_DEC023"/>
      <sheetName val="notes_DEC023"/>
      <sheetName val="pl_NOTES3"/>
      <sheetName val="MAY_12400011"/>
      <sheetName val="Note 13.1 &amp; 13.2"/>
      <sheetName val="Consolidated"/>
      <sheetName val="JSCL TB"/>
      <sheetName val="BS2"/>
      <sheetName val="BS1"/>
      <sheetName val="Abu Dhabi"/>
      <sheetName val="Note-14"/>
      <sheetName val="BS"/>
      <sheetName val="ProfitProv"/>
      <sheetName val="SHF_1026_EXP"/>
      <sheetName val="SITE_1001_P_L"/>
      <sheetName val="CLM_1012_P_L"/>
      <sheetName val="SHF_1026_P_L"/>
      <sheetName val="KRG_1002_P_L"/>
      <sheetName val="CliftonMain_1003_P_L"/>
      <sheetName val="KSE_1010_P_L"/>
      <sheetName val="JODIA_1011_P_L"/>
      <sheetName val="JODIA_1011_EXP"/>
      <sheetName val="CLM_1012_EXP"/>
      <sheetName val="SITE_1001_EXP"/>
      <sheetName val="KRG_1002_EXP"/>
      <sheetName val="CliftonMain_1003_EXP"/>
      <sheetName val="SHF-1026-EXP"/>
      <sheetName val="SITE-1001-P&amp;L"/>
      <sheetName val="CLM-1012-P&amp;L"/>
      <sheetName val="SHF-1026-P&amp;L"/>
      <sheetName val="KRG-1002-P&amp;L"/>
      <sheetName val="CliftonMain-1003-P&amp;L"/>
      <sheetName val="KSE-1010-P&amp;L"/>
      <sheetName val="JODIA-1011-P&amp;L"/>
      <sheetName val="JODIA-1011-EXP"/>
      <sheetName val="CLM-1012-EXP"/>
      <sheetName val="SITE-1001-EXP"/>
      <sheetName val="KRG-1002-EXP"/>
      <sheetName val="CliftonMain-1003-EXP"/>
      <sheetName val="Bill"/>
      <sheetName val="READING"/>
      <sheetName val="Corporate"/>
      <sheetName val="Middle Market"/>
      <sheetName val="SME"/>
      <sheetName val="Sheet6"/>
      <sheetName val="New A-Rept"/>
      <sheetName val="gelir"/>
      <sheetName val="cpur"/>
      <sheetName val="Macro1"/>
      <sheetName val="Data Sheet - Financials"/>
      <sheetName val="Data Sheet - Others"/>
      <sheetName val="Adj"/>
      <sheetName val="Term Deposits"/>
      <sheetName val="admin_cross"/>
      <sheetName val="Manu_Crss"/>
      <sheetName val="Scoping"/>
      <sheetName val="Sheet3"/>
      <sheetName val="Furniture"/>
      <sheetName val="Sheet2"/>
      <sheetName val="BVPS"/>
      <sheetName val="Cap_Empl"/>
      <sheetName val="EBITDA"/>
      <sheetName val="EV"/>
      <sheetName val="Gross_Yield"/>
      <sheetName val="Start &amp;_EPS"/>
      <sheetName val="Net_Debt"/>
      <sheetName val="PE"/>
      <sheetName val="Recomm"/>
      <sheetName val="Requirements"/>
      <sheetName val="Storage"/>
      <sheetName val="Financial"/>
      <sheetName val="working"/>
      <sheetName val="Revenue-Fire-Marine-Motor"/>
      <sheetName val="Dropdow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sheetName val="STkTrdNW"/>
      <sheetName val="Stock Quantity"/>
      <sheetName val="Stock in Trade"/>
      <sheetName val="Tax"/>
      <sheetName val="Income Tax"/>
      <sheetName val="DTLBSNW"/>
      <sheetName val="Adv to vendor"/>
      <sheetName val="BSNW"/>
      <sheetName val="Balance Sheet"/>
      <sheetName val="Assets Liab"/>
      <sheetName val="Other Income"/>
      <sheetName val="Cash Flow  HOH"/>
      <sheetName val="Prov Liab"/>
      <sheetName val="Dealers Sumry"/>
      <sheetName val="Dealer Agencies"/>
      <sheetName val="PNL Taksh"/>
      <sheetName val="HOH Balance She"/>
      <sheetName val="HOH     P  L"/>
      <sheetName val="FixedAssets"/>
      <sheetName val="Budget 2001-02"/>
      <sheetName val="Half yearly "/>
      <sheetName val="Ratio Analysis"/>
      <sheetName val="Statiscal Data"/>
      <sheetName val="CKD Tax Comput"/>
      <sheetName val="Deferred Tax"/>
      <sheetName val="ProfitProv"/>
      <sheetName val="DTLP&amp;LNW"/>
      <sheetName val="P&amp;LNW"/>
      <sheetName val="ProdlineNW"/>
      <sheetName val="Profit Loss"/>
      <sheetName val="Final Accounts"/>
      <sheetName val="GP Analysis"/>
      <sheetName val="Summary Gp Anal"/>
      <sheetName val="FundsNW"/>
      <sheetName val="CFNW"/>
      <sheetName val="MISJUL2"/>
      <sheetName val="P&amp;L Commentary"/>
      <sheetName val="P&amp;L"/>
      <sheetName val="Excel_BuiltIn_Print_Area_44"/>
      <sheetName val="Break-up"/>
      <sheetName val="adm "/>
      <sheetName val="Note 4-5"/>
      <sheetName val="F&amp;F"/>
      <sheetName val="98aug-M2"/>
      <sheetName val="Revenue-Fire-Marine-Motor"/>
      <sheetName val="Toyota PL ckd"/>
      <sheetName val="TOTAL P&amp;L"/>
      <sheetName val="Input"/>
      <sheetName val="Invetory level"/>
      <sheetName val="Acquirer"/>
      <sheetName val="Combined"/>
      <sheetName val="Target"/>
      <sheetName val="NORMAL"/>
      <sheetName val="Parts list"/>
      <sheetName val="Main 01-02"/>
      <sheetName val="GP_Analysis"/>
      <sheetName val="TAX COM"/>
      <sheetName val="Grouping of adv products"/>
      <sheetName val="Region"/>
      <sheetName val="Adv_to_vendor"/>
      <sheetName val="Stock_in_Trade"/>
      <sheetName val="LOCAL STUDENTS"/>
      <sheetName val="Notes 1"/>
      <sheetName val="Stock_Quantity"/>
      <sheetName val="Income_Tax"/>
      <sheetName val="Balance_Sheet"/>
      <sheetName val="Assets_Liab"/>
      <sheetName val="Other_Income"/>
      <sheetName val="Cash_Flow__HOH"/>
      <sheetName val="Prov_Liab"/>
      <sheetName val="Dealers_Sumry"/>
      <sheetName val="Dealer_Agencies"/>
      <sheetName val="PNL_Taksh"/>
      <sheetName val="HOH_Balance_She"/>
      <sheetName val="HOH_____P__L"/>
      <sheetName val="Budget_2001-02"/>
      <sheetName val="Half_yearly_"/>
      <sheetName val="Ratio_Analysis"/>
      <sheetName val="Statiscal_Data"/>
      <sheetName val="CKD_Tax_Comput"/>
      <sheetName val="Deferred_Tax"/>
      <sheetName val="Profit_Loss"/>
      <sheetName val="Final_Accounts"/>
      <sheetName val="Summary_Gp_Anal"/>
      <sheetName val="P&amp;L_Commentary"/>
      <sheetName val="34-38.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2">
          <cell r="A2" t="str">
            <v>INDUS MOTOR COMPANY LIMITED</v>
          </cell>
        </row>
        <row r="3">
          <cell r="A3" t="str">
            <v xml:space="preserve">STATEMENT OF FUNDS POSITION  </v>
          </cell>
        </row>
        <row r="4">
          <cell r="A4" t="str">
            <v>AS ON JULY 31, 2001</v>
          </cell>
        </row>
        <row r="5">
          <cell r="S5" t="str">
            <v>Rupees</v>
          </cell>
        </row>
        <row r="6">
          <cell r="A6" t="str">
            <v xml:space="preserve">Banks </v>
          </cell>
          <cell r="C6" t="str">
            <v>Limit</v>
          </cell>
          <cell r="E6" t="str">
            <v>Over Draft</v>
          </cell>
          <cell r="G6" t="str">
            <v>Un Utilized</v>
          </cell>
          <cell r="I6" t="str">
            <v>Bank Book  Jul '01</v>
          </cell>
          <cell r="M6" t="str">
            <v>Bank Book  Jun '01</v>
          </cell>
          <cell r="Q6" t="str">
            <v>Mark up</v>
          </cell>
          <cell r="S6" t="str">
            <v>Remarks</v>
          </cell>
        </row>
        <row r="7">
          <cell r="E7" t="str">
            <v>Utilized</v>
          </cell>
          <cell r="G7" t="str">
            <v>Limit</v>
          </cell>
          <cell r="I7" t="str">
            <v>Cash at Bank</v>
          </cell>
          <cell r="K7" t="str">
            <v>Over Draft</v>
          </cell>
          <cell r="M7" t="str">
            <v>Cash at Bank</v>
          </cell>
          <cell r="O7" t="str">
            <v>Over Draft</v>
          </cell>
          <cell r="Q7" t="str">
            <v>Rate</v>
          </cell>
        </row>
        <row r="9">
          <cell r="A9" t="str">
            <v>Bank Over Draft Accounts</v>
          </cell>
        </row>
        <row r="11">
          <cell r="A11" t="str">
            <v>Askari Commercial Bank</v>
          </cell>
          <cell r="B11" t="str">
            <v>*</v>
          </cell>
          <cell r="C11">
            <v>-20000000</v>
          </cell>
          <cell r="G11">
            <v>-20000000</v>
          </cell>
          <cell r="I11">
            <v>0</v>
          </cell>
          <cell r="K11">
            <v>-1843263.9599999785</v>
          </cell>
          <cell r="M11">
            <v>72609.040000021458</v>
          </cell>
          <cell r="O11">
            <v>0</v>
          </cell>
          <cell r="Q11">
            <v>0.14000000000000001</v>
          </cell>
        </row>
        <row r="12">
          <cell r="A12" t="str">
            <v>Emirates Bank International</v>
          </cell>
          <cell r="B12" t="str">
            <v>*</v>
          </cell>
          <cell r="C12">
            <v>-25000000</v>
          </cell>
          <cell r="E12">
            <v>-127857</v>
          </cell>
          <cell r="G12">
            <v>-24872143</v>
          </cell>
          <cell r="I12">
            <v>0</v>
          </cell>
          <cell r="K12">
            <v>-230855.54999999702</v>
          </cell>
          <cell r="M12">
            <v>0</v>
          </cell>
          <cell r="O12">
            <v>-21791771.549999997</v>
          </cell>
          <cell r="Q12">
            <v>0.12</v>
          </cell>
        </row>
        <row r="13">
          <cell r="A13" t="str">
            <v>ABN-Amro Bank</v>
          </cell>
          <cell r="B13" t="str">
            <v>*</v>
          </cell>
          <cell r="C13">
            <v>-150000000</v>
          </cell>
          <cell r="G13">
            <v>-150000000</v>
          </cell>
          <cell r="I13">
            <v>0</v>
          </cell>
          <cell r="K13">
            <v>-49828178</v>
          </cell>
          <cell r="M13">
            <v>210489</v>
          </cell>
          <cell r="O13">
            <v>0</v>
          </cell>
          <cell r="Q13">
            <v>0.12</v>
          </cell>
        </row>
        <row r="14">
          <cell r="A14" t="str">
            <v>Bank of Tokyo</v>
          </cell>
          <cell r="B14" t="str">
            <v>*</v>
          </cell>
          <cell r="C14">
            <v>-30000000</v>
          </cell>
          <cell r="E14">
            <v>-6285</v>
          </cell>
          <cell r="G14">
            <v>-29993715</v>
          </cell>
          <cell r="I14">
            <v>0</v>
          </cell>
          <cell r="K14">
            <v>-11707.64999999851</v>
          </cell>
          <cell r="M14">
            <v>0</v>
          </cell>
          <cell r="O14">
            <v>-347651.64999999851</v>
          </cell>
          <cell r="Q14">
            <v>0.1</v>
          </cell>
        </row>
        <row r="15">
          <cell r="A15" t="str">
            <v>Metropolitan Bank Limited</v>
          </cell>
          <cell r="B15" t="str">
            <v>*</v>
          </cell>
          <cell r="C15">
            <v>-25000000</v>
          </cell>
          <cell r="G15">
            <v>-25000000</v>
          </cell>
          <cell r="I15">
            <v>23481000</v>
          </cell>
          <cell r="K15">
            <v>0</v>
          </cell>
          <cell r="M15">
            <v>0</v>
          </cell>
          <cell r="O15">
            <v>-20581358</v>
          </cell>
          <cell r="Q15">
            <v>0.12</v>
          </cell>
        </row>
        <row r="16">
          <cell r="A16" t="str">
            <v>Habib Bank AG Zurich-Main Account</v>
          </cell>
          <cell r="B16" t="str">
            <v>*</v>
          </cell>
          <cell r="C16">
            <v>-40000000</v>
          </cell>
          <cell r="E16">
            <v>-16414118</v>
          </cell>
          <cell r="G16">
            <v>-23585882</v>
          </cell>
          <cell r="I16">
            <v>0</v>
          </cell>
          <cell r="K16">
            <v>-79210187.050000191</v>
          </cell>
          <cell r="M16">
            <v>0</v>
          </cell>
          <cell r="O16">
            <v>-159866824.05000019</v>
          </cell>
          <cell r="Q16">
            <v>0.12</v>
          </cell>
        </row>
        <row r="17">
          <cell r="A17" t="str">
            <v>Credit Agricole Indosuez</v>
          </cell>
          <cell r="B17" t="str">
            <v>*</v>
          </cell>
          <cell r="C17">
            <v>-85000000</v>
          </cell>
          <cell r="E17">
            <v>-70502253</v>
          </cell>
          <cell r="G17">
            <v>-14497747</v>
          </cell>
          <cell r="I17">
            <v>0</v>
          </cell>
          <cell r="K17">
            <v>-57298236.529999971</v>
          </cell>
          <cell r="M17">
            <v>0</v>
          </cell>
          <cell r="O17">
            <v>-75813940.529999971</v>
          </cell>
          <cell r="Q17">
            <v>0.105</v>
          </cell>
        </row>
        <row r="18">
          <cell r="A18" t="str">
            <v>Hongkong &amp; Shanghai Banking Corporation</v>
          </cell>
          <cell r="B18" t="str">
            <v>*</v>
          </cell>
          <cell r="C18">
            <v>-50000000</v>
          </cell>
          <cell r="E18">
            <v>-18166533</v>
          </cell>
          <cell r="G18">
            <v>-31833467</v>
          </cell>
          <cell r="I18">
            <v>0</v>
          </cell>
          <cell r="K18">
            <v>-18166534.480000004</v>
          </cell>
          <cell r="M18">
            <v>0</v>
          </cell>
          <cell r="O18">
            <v>-42004420.480000004</v>
          </cell>
          <cell r="Q18">
            <v>0.12</v>
          </cell>
        </row>
        <row r="19">
          <cell r="A19" t="str">
            <v>Faysal Bank Limited</v>
          </cell>
          <cell r="B19" t="str">
            <v>*</v>
          </cell>
          <cell r="C19">
            <v>-100000000</v>
          </cell>
          <cell r="G19">
            <v>-100000000</v>
          </cell>
          <cell r="I19">
            <v>205914.46000000834</v>
          </cell>
          <cell r="K19">
            <v>0</v>
          </cell>
          <cell r="M19">
            <v>205914.46000000834</v>
          </cell>
          <cell r="O19">
            <v>0</v>
          </cell>
          <cell r="Q19">
            <v>0.11749999999999999</v>
          </cell>
        </row>
        <row r="20">
          <cell r="A20" t="str">
            <v>Societe Generale</v>
          </cell>
          <cell r="B20" t="str">
            <v>*</v>
          </cell>
          <cell r="C20">
            <v>-60000000</v>
          </cell>
          <cell r="G20">
            <v>-60000000</v>
          </cell>
          <cell r="I20">
            <v>458.07900000363588</v>
          </cell>
          <cell r="K20">
            <v>0</v>
          </cell>
          <cell r="M20">
            <v>958.07900000363588</v>
          </cell>
          <cell r="O20">
            <v>0</v>
          </cell>
          <cell r="Q20">
            <v>0.12</v>
          </cell>
        </row>
        <row r="21">
          <cell r="A21" t="str">
            <v xml:space="preserve">Standard Chartered Grindlays Bank   </v>
          </cell>
          <cell r="B21" t="str">
            <v>*</v>
          </cell>
          <cell r="C21">
            <v>-100000000</v>
          </cell>
          <cell r="G21">
            <v>-100000000</v>
          </cell>
          <cell r="I21">
            <v>73197.539999991655</v>
          </cell>
          <cell r="K21">
            <v>0</v>
          </cell>
          <cell r="M21">
            <v>4932.5399999916553</v>
          </cell>
          <cell r="O21">
            <v>0</v>
          </cell>
          <cell r="Q21">
            <v>0.105</v>
          </cell>
        </row>
        <row r="22">
          <cell r="A22" t="str">
            <v xml:space="preserve">Union Bank - (Ex -Bank of America)  </v>
          </cell>
          <cell r="B22" t="str">
            <v>*</v>
          </cell>
          <cell r="C22">
            <v>-50000000</v>
          </cell>
          <cell r="G22">
            <v>-50000000</v>
          </cell>
          <cell r="I22">
            <v>79292.310000000522</v>
          </cell>
          <cell r="K22">
            <v>0</v>
          </cell>
          <cell r="M22">
            <v>79292.310000000522</v>
          </cell>
          <cell r="O22">
            <v>0</v>
          </cell>
          <cell r="Q22">
            <v>0.12</v>
          </cell>
        </row>
        <row r="23">
          <cell r="A23" t="str">
            <v xml:space="preserve">American Express Bank  </v>
          </cell>
          <cell r="B23" t="str">
            <v>*</v>
          </cell>
          <cell r="C23">
            <v>-50000000</v>
          </cell>
          <cell r="G23">
            <v>-50000000</v>
          </cell>
          <cell r="I23">
            <v>35260.159999996424</v>
          </cell>
          <cell r="K23">
            <v>0</v>
          </cell>
          <cell r="M23">
            <v>0</v>
          </cell>
          <cell r="O23">
            <v>-49927732.840000004</v>
          </cell>
          <cell r="Q23">
            <v>0.12</v>
          </cell>
        </row>
        <row r="24">
          <cell r="A24" t="str">
            <v>ANZ Grindlays Bank</v>
          </cell>
          <cell r="B24" t="str">
            <v>*</v>
          </cell>
          <cell r="C24">
            <v>-280000000</v>
          </cell>
          <cell r="G24">
            <v>-280000000</v>
          </cell>
          <cell r="I24">
            <v>0</v>
          </cell>
          <cell r="K24">
            <v>-67442565.609999955</v>
          </cell>
          <cell r="M24">
            <v>524456.3900000453</v>
          </cell>
          <cell r="O24">
            <v>0</v>
          </cell>
          <cell r="Q24">
            <v>0.12</v>
          </cell>
        </row>
        <row r="25">
          <cell r="A25" t="str">
            <v>Habib Bank Limited Korangi Branch</v>
          </cell>
          <cell r="B25" t="str">
            <v>*</v>
          </cell>
          <cell r="C25">
            <v>-200000000</v>
          </cell>
          <cell r="E25">
            <v>-111670</v>
          </cell>
          <cell r="G25">
            <v>-199888330</v>
          </cell>
          <cell r="I25">
            <v>0</v>
          </cell>
          <cell r="K25">
            <v>-4635069.9399999976</v>
          </cell>
          <cell r="M25">
            <v>0</v>
          </cell>
          <cell r="O25">
            <v>-285898.93999999762</v>
          </cell>
          <cell r="Q25">
            <v>0.12</v>
          </cell>
        </row>
        <row r="27">
          <cell r="C27">
            <v>-1265000000</v>
          </cell>
          <cell r="D27">
            <v>0</v>
          </cell>
          <cell r="E27">
            <v>-105328716</v>
          </cell>
          <cell r="G27">
            <v>-1159671284</v>
          </cell>
          <cell r="I27">
            <v>23875122.549000002</v>
          </cell>
          <cell r="K27">
            <v>-278666598.7700001</v>
          </cell>
          <cell r="M27">
            <v>1098651.8190000709</v>
          </cell>
          <cell r="O27">
            <v>-370619598.04000014</v>
          </cell>
        </row>
        <row r="29">
          <cell r="A29" t="str">
            <v>Current &amp; Saving Accounts</v>
          </cell>
        </row>
        <row r="31">
          <cell r="A31" t="str">
            <v xml:space="preserve">Deutsche Bank </v>
          </cell>
          <cell r="I31">
            <v>4750.2600000000093</v>
          </cell>
          <cell r="K31">
            <v>0</v>
          </cell>
          <cell r="M31">
            <v>4750.2600000000093</v>
          </cell>
          <cell r="O31">
            <v>0</v>
          </cell>
          <cell r="S31" t="str">
            <v>Dormant account</v>
          </cell>
        </row>
        <row r="32">
          <cell r="A32" t="str">
            <v>Habib Bank AG Zurich-Old Account</v>
          </cell>
          <cell r="I32">
            <v>125.69999999925494</v>
          </cell>
          <cell r="K32">
            <v>0</v>
          </cell>
          <cell r="M32">
            <v>125.70000000000073</v>
          </cell>
          <cell r="O32">
            <v>0</v>
          </cell>
        </row>
        <row r="33">
          <cell r="A33" t="str">
            <v>Habib Bank AG Zurich-Lahore</v>
          </cell>
          <cell r="B33" t="str">
            <v>*</v>
          </cell>
          <cell r="I33">
            <v>0</v>
          </cell>
          <cell r="K33">
            <v>-7983569.224999994</v>
          </cell>
          <cell r="M33">
            <v>0</v>
          </cell>
          <cell r="O33">
            <v>-2762169.224999994</v>
          </cell>
        </row>
        <row r="34">
          <cell r="A34" t="str">
            <v>Muslim Commercial Bank</v>
          </cell>
          <cell r="B34" t="str">
            <v>*</v>
          </cell>
          <cell r="I34">
            <v>13811.480000000447</v>
          </cell>
          <cell r="K34">
            <v>0</v>
          </cell>
          <cell r="M34">
            <v>27986.480000000447</v>
          </cell>
          <cell r="O34">
            <v>0</v>
          </cell>
        </row>
        <row r="35">
          <cell r="A35" t="str">
            <v>National Bank of Pakistan</v>
          </cell>
          <cell r="B35" t="str">
            <v>*</v>
          </cell>
          <cell r="I35">
            <v>0</v>
          </cell>
          <cell r="K35">
            <v>0</v>
          </cell>
          <cell r="M35">
            <v>0</v>
          </cell>
          <cell r="O35">
            <v>0</v>
          </cell>
        </row>
        <row r="36">
          <cell r="A36" t="str">
            <v>Emirates Bank-Islamabad</v>
          </cell>
          <cell r="B36" t="str">
            <v>*</v>
          </cell>
          <cell r="I36">
            <v>142288.11000000313</v>
          </cell>
          <cell r="K36">
            <v>0</v>
          </cell>
          <cell r="M36">
            <v>0</v>
          </cell>
          <cell r="O36">
            <v>-82091.889999996871</v>
          </cell>
        </row>
        <row r="37">
          <cell r="A37" t="str">
            <v>Standard Chartered Grindlays- (Formerly ANZ Grindlays)-Peshawar</v>
          </cell>
          <cell r="B37" t="str">
            <v>*</v>
          </cell>
          <cell r="I37">
            <v>69645949.75999999</v>
          </cell>
          <cell r="K37">
            <v>0</v>
          </cell>
          <cell r="M37">
            <v>771999.75999999046</v>
          </cell>
          <cell r="O37">
            <v>0</v>
          </cell>
        </row>
        <row r="38">
          <cell r="A38" t="str">
            <v>National Bank - Awami Markaz</v>
          </cell>
          <cell r="B38" t="str">
            <v>*</v>
          </cell>
          <cell r="I38">
            <v>384048.34999999963</v>
          </cell>
          <cell r="K38">
            <v>0</v>
          </cell>
          <cell r="M38">
            <v>3323206.35</v>
          </cell>
          <cell r="O38">
            <v>0</v>
          </cell>
        </row>
        <row r="39">
          <cell r="A39" t="str">
            <v>MCB-Dividend Account</v>
          </cell>
          <cell r="B39" t="str">
            <v>*</v>
          </cell>
          <cell r="I39">
            <v>204087.38</v>
          </cell>
          <cell r="K39">
            <v>0</v>
          </cell>
          <cell r="M39">
            <v>196639.38</v>
          </cell>
          <cell r="O39">
            <v>0</v>
          </cell>
        </row>
        <row r="40">
          <cell r="A40" t="str">
            <v>Habib Bank AG Zurich-Rawalpindi</v>
          </cell>
          <cell r="B40" t="str">
            <v>*</v>
          </cell>
          <cell r="I40">
            <v>0</v>
          </cell>
          <cell r="K40">
            <v>-25011068</v>
          </cell>
          <cell r="M40">
            <v>2112887</v>
          </cell>
          <cell r="O40">
            <v>0</v>
          </cell>
        </row>
        <row r="41">
          <cell r="A41" t="str">
            <v>MCB-Dividend Account-1996</v>
          </cell>
          <cell r="B41" t="str">
            <v>*</v>
          </cell>
          <cell r="I41">
            <v>427226</v>
          </cell>
          <cell r="K41">
            <v>0</v>
          </cell>
          <cell r="M41">
            <v>432296</v>
          </cell>
          <cell r="O41">
            <v>0</v>
          </cell>
        </row>
        <row r="42">
          <cell r="A42" t="str">
            <v>MCB P&amp;L A/C - 1996</v>
          </cell>
          <cell r="B42" t="str">
            <v>*</v>
          </cell>
          <cell r="I42">
            <v>0</v>
          </cell>
          <cell r="K42">
            <v>-332.65000000021973</v>
          </cell>
          <cell r="M42">
            <v>0</v>
          </cell>
          <cell r="O42">
            <v>-332.65000000021973</v>
          </cell>
        </row>
        <row r="43">
          <cell r="A43" t="str">
            <v xml:space="preserve">CitiBank  </v>
          </cell>
          <cell r="B43" t="str">
            <v>*</v>
          </cell>
          <cell r="I43">
            <v>0</v>
          </cell>
          <cell r="K43">
            <v>-2931177</v>
          </cell>
          <cell r="M43">
            <v>74823</v>
          </cell>
          <cell r="O43">
            <v>0</v>
          </cell>
        </row>
        <row r="44">
          <cell r="A44" t="str">
            <v>MCB-Main Br. Dividend - 3</v>
          </cell>
          <cell r="B44" t="str">
            <v>*</v>
          </cell>
          <cell r="I44">
            <v>16715</v>
          </cell>
          <cell r="K44">
            <v>0</v>
          </cell>
          <cell r="M44">
            <v>27015</v>
          </cell>
          <cell r="O44">
            <v>0</v>
          </cell>
        </row>
        <row r="45">
          <cell r="A45" t="str">
            <v>HBZ-Collection Account</v>
          </cell>
          <cell r="B45" t="str">
            <v>*</v>
          </cell>
          <cell r="I45">
            <v>130420074.73000002</v>
          </cell>
          <cell r="K45">
            <v>0</v>
          </cell>
          <cell r="M45">
            <v>82996152.730000019</v>
          </cell>
          <cell r="O45">
            <v>0</v>
          </cell>
        </row>
        <row r="46">
          <cell r="A46" t="str">
            <v>HBZ-Lahore#2</v>
          </cell>
          <cell r="B46" t="str">
            <v>*</v>
          </cell>
          <cell r="I46">
            <v>47339</v>
          </cell>
          <cell r="K46">
            <v>0</v>
          </cell>
          <cell r="M46">
            <v>47339</v>
          </cell>
          <cell r="O46">
            <v>0</v>
          </cell>
        </row>
        <row r="47">
          <cell r="A47" t="str">
            <v xml:space="preserve">Habib Bank Limited Dividend Account  </v>
          </cell>
          <cell r="B47" t="str">
            <v>*</v>
          </cell>
          <cell r="I47">
            <v>66235.02</v>
          </cell>
          <cell r="K47">
            <v>0</v>
          </cell>
          <cell r="M47">
            <v>78805.02</v>
          </cell>
          <cell r="O47">
            <v>0</v>
          </cell>
        </row>
        <row r="48">
          <cell r="A48" t="str">
            <v>HBZ-Foreign Curr. A/c (US$2 million deposit)</v>
          </cell>
          <cell r="B48" t="str">
            <v>*</v>
          </cell>
          <cell r="I48">
            <v>0</v>
          </cell>
          <cell r="K48">
            <v>0.25</v>
          </cell>
          <cell r="M48">
            <v>0</v>
          </cell>
          <cell r="O48">
            <v>0.25</v>
          </cell>
          <cell r="Q48">
            <v>0.04</v>
          </cell>
        </row>
        <row r="49">
          <cell r="A49" t="str">
            <v xml:space="preserve">National bank (Corporate Branch)-PIDC </v>
          </cell>
          <cell r="B49" t="str">
            <v>*</v>
          </cell>
          <cell r="I49">
            <v>29</v>
          </cell>
          <cell r="K49">
            <v>0</v>
          </cell>
          <cell r="M49">
            <v>29</v>
          </cell>
          <cell r="O49">
            <v>0</v>
          </cell>
        </row>
        <row r="50">
          <cell r="A50" t="str">
            <v xml:space="preserve">Habib Bank Ltd Korangi Branch.  </v>
          </cell>
          <cell r="B50" t="str">
            <v>*</v>
          </cell>
          <cell r="I50">
            <v>0</v>
          </cell>
          <cell r="K50">
            <v>0</v>
          </cell>
          <cell r="M50">
            <v>0</v>
          </cell>
          <cell r="O50">
            <v>0</v>
          </cell>
        </row>
        <row r="51">
          <cell r="A51" t="str">
            <v xml:space="preserve">HBL Korangi Branch Div II  </v>
          </cell>
          <cell r="B51" t="str">
            <v>*</v>
          </cell>
          <cell r="I51">
            <v>327229.43</v>
          </cell>
          <cell r="K51">
            <v>0</v>
          </cell>
          <cell r="M51">
            <v>358624.43</v>
          </cell>
          <cell r="O51">
            <v>0</v>
          </cell>
        </row>
        <row r="52">
          <cell r="A52" t="str">
            <v xml:space="preserve">HBL Call Deposit  </v>
          </cell>
          <cell r="B52" t="str">
            <v>*</v>
          </cell>
          <cell r="I52">
            <v>0</v>
          </cell>
          <cell r="K52">
            <v>0</v>
          </cell>
          <cell r="M52">
            <v>0</v>
          </cell>
          <cell r="O52">
            <v>0</v>
          </cell>
        </row>
        <row r="53">
          <cell r="A53" t="str">
            <v xml:space="preserve">HBZ Daihatsu Booking  </v>
          </cell>
          <cell r="B53" t="str">
            <v>*</v>
          </cell>
          <cell r="I53">
            <v>0</v>
          </cell>
          <cell r="K53">
            <v>-375835</v>
          </cell>
          <cell r="M53">
            <v>0</v>
          </cell>
          <cell r="O53">
            <v>-375835</v>
          </cell>
        </row>
        <row r="54">
          <cell r="A54" t="str">
            <v>Metropolitan-Multiplier Account</v>
          </cell>
          <cell r="B54" t="str">
            <v>*</v>
          </cell>
          <cell r="I54">
            <v>169976</v>
          </cell>
          <cell r="K54">
            <v>0</v>
          </cell>
          <cell r="M54">
            <v>70153</v>
          </cell>
          <cell r="O54">
            <v>0</v>
          </cell>
        </row>
        <row r="55">
          <cell r="A55" t="str">
            <v>Bank Alfalah</v>
          </cell>
          <cell r="I55">
            <v>0</v>
          </cell>
          <cell r="K55">
            <v>-8284000</v>
          </cell>
          <cell r="M55">
            <v>0</v>
          </cell>
          <cell r="O55">
            <v>-5872000</v>
          </cell>
        </row>
        <row r="56">
          <cell r="A56" t="str">
            <v>Total Cash at Bank as per bank book</v>
          </cell>
          <cell r="I56">
            <v>201869885.22</v>
          </cell>
          <cell r="K56">
            <v>-44585981.624999993</v>
          </cell>
          <cell r="M56">
            <v>90522832.110000014</v>
          </cell>
          <cell r="O56">
            <v>-9092428.5149999913</v>
          </cell>
        </row>
        <row r="58">
          <cell r="A58" t="str">
            <v>Total of Cash at Bank / (Bank Over Draft)</v>
          </cell>
          <cell r="I58">
            <v>225745007.76899999</v>
          </cell>
          <cell r="K58">
            <v>-323252580.3950001</v>
          </cell>
          <cell r="M58">
            <v>91621483.92900008</v>
          </cell>
          <cell r="O58">
            <v>-379712026.55500013</v>
          </cell>
        </row>
        <row r="59">
          <cell r="A59" t="str">
            <v>Petty Cash /Cash Imperest</v>
          </cell>
        </row>
        <row r="60">
          <cell r="A60" t="str">
            <v>Head office main cash float</v>
          </cell>
          <cell r="I60">
            <v>5279668</v>
          </cell>
          <cell r="M60">
            <v>1880842</v>
          </cell>
        </row>
        <row r="61">
          <cell r="A61" t="str">
            <v>Ware house</v>
          </cell>
          <cell r="I61">
            <v>1000</v>
          </cell>
          <cell r="M61">
            <v>1000</v>
          </cell>
        </row>
        <row r="62">
          <cell r="A62" t="str">
            <v>Ware house - PDI/FFS</v>
          </cell>
          <cell r="I62">
            <v>3000</v>
          </cell>
          <cell r="M62">
            <v>3000</v>
          </cell>
        </row>
        <row r="63">
          <cell r="A63" t="str">
            <v>Parts</v>
          </cell>
          <cell r="I63">
            <v>10000</v>
          </cell>
          <cell r="M63">
            <v>10000</v>
          </cell>
        </row>
        <row r="64">
          <cell r="A64" t="str">
            <v>Islamabad Office</v>
          </cell>
          <cell r="I64">
            <v>0</v>
          </cell>
          <cell r="M64">
            <v>0</v>
          </cell>
        </row>
        <row r="65">
          <cell r="A65" t="str">
            <v>Plant administration</v>
          </cell>
          <cell r="I65">
            <v>5000</v>
          </cell>
          <cell r="M65">
            <v>5000</v>
          </cell>
        </row>
        <row r="66">
          <cell r="A66" t="str">
            <v>City Office</v>
          </cell>
          <cell r="I66">
            <v>5500</v>
          </cell>
          <cell r="M66">
            <v>5500</v>
          </cell>
        </row>
        <row r="67">
          <cell r="A67" t="str">
            <v>Islamabad Office- Service Deptt</v>
          </cell>
          <cell r="I67">
            <v>49270</v>
          </cell>
          <cell r="M67">
            <v>4270</v>
          </cell>
        </row>
        <row r="68">
          <cell r="A68" t="str">
            <v>Defence Sales Budget</v>
          </cell>
          <cell r="I68">
            <v>20343</v>
          </cell>
          <cell r="M68">
            <v>-11708</v>
          </cell>
        </row>
        <row r="69">
          <cell r="A69" t="str">
            <v>Lahore Office</v>
          </cell>
          <cell r="I69">
            <v>6226</v>
          </cell>
          <cell r="M69">
            <v>6226</v>
          </cell>
        </row>
        <row r="70">
          <cell r="A70" t="str">
            <v>Total Cash in Hand</v>
          </cell>
          <cell r="I70">
            <v>5380007</v>
          </cell>
          <cell r="M70">
            <v>1904130</v>
          </cell>
        </row>
        <row r="71">
          <cell r="A71" t="str">
            <v>Term Deposit</v>
          </cell>
        </row>
        <row r="72">
          <cell r="A72" t="str">
            <v>Credit Agricole Indosuez</v>
          </cell>
          <cell r="I72">
            <v>0</v>
          </cell>
          <cell r="M72">
            <v>0</v>
          </cell>
        </row>
        <row r="73">
          <cell r="A73" t="str">
            <v>Societe Generale</v>
          </cell>
          <cell r="I73">
            <v>0</v>
          </cell>
          <cell r="M73">
            <v>0</v>
          </cell>
        </row>
        <row r="74">
          <cell r="I74">
            <v>0</v>
          </cell>
          <cell r="M74">
            <v>0</v>
          </cell>
        </row>
        <row r="76">
          <cell r="A76" t="str">
            <v>TOTAL CASH / (OVER DRAFT)</v>
          </cell>
          <cell r="I76">
            <v>231125014.76899999</v>
          </cell>
          <cell r="K76">
            <v>-323252580.3950001</v>
          </cell>
          <cell r="M76">
            <v>93525613.92900008</v>
          </cell>
          <cell r="O76">
            <v>-379712026.55500013</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MAT-0303"/>
      <sheetName val="INDEX"/>
      <sheetName val="MAT-MANUAL"/>
      <sheetName val="DOMESTIC-AL"/>
      <sheetName val="BSDOMOVS"/>
      <sheetName val="Balance Sheet"/>
      <sheetName val="BSCOMBINED "/>
      <sheetName val="Note 1-7-A"/>
      <sheetName val="Note16-20-A"/>
      <sheetName val="Balance Sheet-A"/>
      <sheetName val="Profit&amp;Loss-Rev"/>
      <sheetName val="Profit&amp;Loss-Rev-A"/>
      <sheetName val="Cash flow-A"/>
      <sheetName val="Changes in equity-A"/>
      <sheetName val="Note 1-7"/>
      <sheetName val="Sheet1-A"/>
      <sheetName val="Note 8-11"/>
      <sheetName val="Note 8-11-A"/>
      <sheetName val="Note 12-15"/>
      <sheetName val="Note 12-15-A"/>
      <sheetName val="Note16-20"/>
      <sheetName val="Note16-20 (2)"/>
      <sheetName val="Note 21 - 23"/>
      <sheetName val="Note 10-10.1"/>
      <sheetName val="Note 10.2-10.7"/>
      <sheetName val="Note 11 - 12.1"/>
      <sheetName val="Note 16.2-18"/>
      <sheetName val="Note 22-23"/>
      <sheetName val="Note 28.1-30"/>
      <sheetName val="Note 37-38"/>
      <sheetName val="Note 24-A"/>
      <sheetName val="Note 24"/>
      <sheetName val="Note 25"/>
      <sheetName val="Note 25-A"/>
      <sheetName val="Note 26 "/>
      <sheetName val="Note 26-A"/>
      <sheetName val="Note 27"/>
      <sheetName val="Note 28"/>
      <sheetName val="Note 28-A"/>
      <sheetName val="Note 29-30"/>
      <sheetName val="Contingencies-A"/>
      <sheetName val="Note 42.2-44"/>
      <sheetName val="last qrt2001"/>
      <sheetName val="Sheet2"/>
      <sheetName val="BS-OVS"/>
      <sheetName val="Adj-Note"/>
      <sheetName val="Balance_Sheet"/>
      <sheetName val="BSCOMBINED_"/>
      <sheetName val="Note_1-7-A"/>
      <sheetName val="Balance_Sheet-A"/>
      <sheetName val="Cash_flow-A"/>
      <sheetName val="Changes_in_equity-A"/>
      <sheetName val="Note_1-7"/>
      <sheetName val="Note_8-11"/>
      <sheetName val="Note_8-11-A"/>
      <sheetName val="Note_12-15"/>
      <sheetName val="Note_12-15-A"/>
      <sheetName val="Note16-20_(2)"/>
      <sheetName val="Note_21_-_23"/>
      <sheetName val="Note_10-10_1"/>
      <sheetName val="Note_10_2-10_7"/>
      <sheetName val="Note_11_-_12_1"/>
      <sheetName val="Note_16_2-18"/>
      <sheetName val="Note_22-23"/>
      <sheetName val="Note_28_1-30"/>
      <sheetName val="Note_37-38"/>
      <sheetName val="Note_24-A"/>
      <sheetName val="Note_24"/>
      <sheetName val="Note_25"/>
      <sheetName val="Note_25-A"/>
      <sheetName val="Note_26_"/>
      <sheetName val="Note_26-A"/>
      <sheetName val="Note_27"/>
      <sheetName val="Note_28"/>
      <sheetName val="Note_28-A"/>
      <sheetName val="Note_29-30"/>
      <sheetName val="Note_42_2-44"/>
      <sheetName val="Balance_Sheet1"/>
      <sheetName val="BSCOMBINED_1"/>
      <sheetName val="Note_1-7-A1"/>
      <sheetName val="Balance_Sheet-A1"/>
      <sheetName val="Cash_flow-A1"/>
      <sheetName val="Changes_in_equity-A1"/>
      <sheetName val="Note_1-71"/>
      <sheetName val="Note_8-111"/>
      <sheetName val="Note_8-11-A1"/>
      <sheetName val="Note_12-151"/>
      <sheetName val="Note_12-15-A1"/>
      <sheetName val="Note16-20_(2)1"/>
      <sheetName val="Note_21_-_231"/>
      <sheetName val="Note_10-10_11"/>
      <sheetName val="Note_10_2-10_71"/>
      <sheetName val="Note_11_-_12_11"/>
      <sheetName val="Note_16_2-181"/>
      <sheetName val="Note_22-231"/>
      <sheetName val="Note_28_1-301"/>
      <sheetName val="Note_37-381"/>
      <sheetName val="Note_24-A1"/>
      <sheetName val="Note_241"/>
      <sheetName val="Note_251"/>
      <sheetName val="Note_25-A1"/>
      <sheetName val="Note_26_1"/>
      <sheetName val="Note_26-A1"/>
      <sheetName val="Note_271"/>
      <sheetName val="Note_281"/>
      <sheetName val="Note_28-A1"/>
      <sheetName val="Note_29-301"/>
      <sheetName val="Note_42_2-441"/>
      <sheetName val="December 06"/>
      <sheetName val="November 06"/>
      <sheetName val="Code"/>
      <sheetName val="PKRV"/>
      <sheetName val="FEb"/>
      <sheetName val="Lookups"/>
      <sheetName val="Implied Rate"/>
      <sheetName val="Data-922"/>
      <sheetName val="Sheet4"/>
      <sheetName val="FX"/>
      <sheetName val="Parameters"/>
      <sheetName val="BAHRAIN"/>
      <sheetName val="DD110"/>
      <sheetName val="O.Profit(aferalloc)"/>
      <sheetName val="Ranges"/>
      <sheetName val="A-C CODE &amp; NAME"/>
      <sheetName val="Macro1"/>
      <sheetName val="DISTRIBUTION"/>
      <sheetName val="SUMMARY"/>
      <sheetName val="Note-14"/>
      <sheetName val="A"/>
      <sheetName val="Adj"/>
      <sheetName val="Eli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CARs 1998-99"/>
      <sheetName val="CARs' 99 Summary Info. (B&amp;A)"/>
      <sheetName val="CSR_Market_0799"/>
      <sheetName val="Chart Sheet"/>
      <sheetName val="Approved CARs 99"/>
      <sheetName val="Market_UnApproved"/>
      <sheetName val="Corporate $ Rates"/>
      <sheetName val="Open CARs 1998-99BKP"/>
      <sheetName val="CSR_Market"/>
      <sheetName val="UnApproved CARs 98-99"/>
      <sheetName val="Actualization_Details"/>
      <sheetName val="LP"/>
      <sheetName val="Sales Analysis"/>
      <sheetName val="Monthly Brandwise Comparison"/>
      <sheetName val="Six Months Brandwise Comparison"/>
      <sheetName val="Sales Analysis Depot Wise"/>
      <sheetName val="Analytical Jul to Dec 2007"/>
      <sheetName val="PBC - Tobacco Sale Local"/>
      <sheetName val="Scoping"/>
      <sheetName val="Open_CARs_1998-99"/>
      <sheetName val="CARs'_99_Summary_Info__(B&amp;A)"/>
      <sheetName val="Chart_Sheet"/>
      <sheetName val="Approved_CARs_99"/>
      <sheetName val="Corporate_$_Rates"/>
      <sheetName val="Open_CARs_1998-99BKP"/>
      <sheetName val="UnApproved_CARs_98-99"/>
      <sheetName val="Provision"/>
      <sheetName val="TS"/>
      <sheetName val="Scen"/>
      <sheetName val="A"/>
      <sheetName val="Open_CARs_1998-991"/>
      <sheetName val="CARs'_99_Summary_Info__(B&amp;A)1"/>
      <sheetName val="Chart_Sheet1"/>
      <sheetName val="Approved_CARs_991"/>
      <sheetName val="Corporate_$_Rates1"/>
      <sheetName val="Open_CARs_1998-99BKP1"/>
      <sheetName val="UnApproved_CARs_98-991"/>
      <sheetName val="BSDOMOVS"/>
    </sheetNames>
    <sheetDataSet>
      <sheetData sheetId="0" refreshError="1"/>
      <sheetData sheetId="1" refreshError="1">
        <row r="1">
          <cell r="B1" t="str">
            <v>Bristol Myers Squibb Pakistan</v>
          </cell>
        </row>
        <row r="2">
          <cell r="B2" t="str">
            <v>Capital Appropriation Requests</v>
          </cell>
        </row>
        <row r="3">
          <cell r="B3" t="str">
            <v xml:space="preserve">Summary Information as at </v>
          </cell>
          <cell r="E3">
            <v>36411.471040046294</v>
          </cell>
        </row>
        <row r="6">
          <cell r="E6" t="str">
            <v>Total CARs processed (A+U)</v>
          </cell>
        </row>
        <row r="8">
          <cell r="E8" t="str">
            <v>AGGREGATE</v>
          </cell>
          <cell r="I8" t="str">
            <v>Tech-Ops</v>
          </cell>
          <cell r="L8" t="str">
            <v>Market / Pharma</v>
          </cell>
        </row>
        <row r="9">
          <cell r="C9" t="str">
            <v>Particulars</v>
          </cell>
          <cell r="E9" t="str">
            <v>No.</v>
          </cell>
          <cell r="F9" t="str">
            <v>Amount</v>
          </cell>
          <cell r="I9" t="str">
            <v>Amount</v>
          </cell>
          <cell r="L9" t="str">
            <v>Amount</v>
          </cell>
        </row>
        <row r="10">
          <cell r="F10" t="str">
            <v>Rs.</v>
          </cell>
          <cell r="G10" t="str">
            <v>$</v>
          </cell>
          <cell r="I10" t="str">
            <v>Rs.</v>
          </cell>
          <cell r="J10" t="str">
            <v>$</v>
          </cell>
          <cell r="L10" t="str">
            <v>Rs.</v>
          </cell>
          <cell r="M10" t="str">
            <v>$</v>
          </cell>
        </row>
        <row r="11">
          <cell r="E11" t="str">
            <v>$ Parity</v>
          </cell>
        </row>
        <row r="13">
          <cell r="C13" t="str">
            <v>1999 Budget</v>
          </cell>
          <cell r="D13" t="str">
            <v>@</v>
          </cell>
          <cell r="E13">
            <v>55</v>
          </cell>
          <cell r="F13">
            <v>79002</v>
          </cell>
          <cell r="G13">
            <v>1436</v>
          </cell>
          <cell r="I13">
            <v>68915</v>
          </cell>
          <cell r="J13">
            <v>1253</v>
          </cell>
          <cell r="L13">
            <v>10087</v>
          </cell>
          <cell r="M13">
            <v>183</v>
          </cell>
        </row>
        <row r="15">
          <cell r="C15" t="str">
            <v>Capitalized</v>
          </cell>
          <cell r="E15">
            <v>28</v>
          </cell>
          <cell r="F15">
            <v>3873.5443917273251</v>
          </cell>
          <cell r="G15">
            <v>83.846264540699394</v>
          </cell>
          <cell r="I15">
            <v>0</v>
          </cell>
          <cell r="J15">
            <v>0</v>
          </cell>
          <cell r="L15">
            <v>3961.0443917273255</v>
          </cell>
          <cell r="M15">
            <v>85.659835165699391</v>
          </cell>
        </row>
        <row r="16">
          <cell r="C16" t="str">
            <v>Expensed</v>
          </cell>
          <cell r="E16">
            <v>3</v>
          </cell>
          <cell r="F16">
            <v>87.5</v>
          </cell>
          <cell r="G16">
            <v>1.8135706249999999</v>
          </cell>
          <cell r="I16">
            <v>0</v>
          </cell>
          <cell r="J16">
            <v>0</v>
          </cell>
          <cell r="L16">
            <v>0</v>
          </cell>
          <cell r="M16">
            <v>0</v>
          </cell>
        </row>
        <row r="17">
          <cell r="C17" t="str">
            <v>Aggregate</v>
          </cell>
          <cell r="E17">
            <v>31</v>
          </cell>
          <cell r="F17">
            <v>3961.0443917273251</v>
          </cell>
          <cell r="G17">
            <v>85.659835165699391</v>
          </cell>
          <cell r="I17">
            <v>0</v>
          </cell>
          <cell r="J17">
            <v>0</v>
          </cell>
          <cell r="L17">
            <v>3961.0443917273255</v>
          </cell>
          <cell r="M17">
            <v>85.659835165699391</v>
          </cell>
        </row>
        <row r="19">
          <cell r="C19" t="str">
            <v>Variance (Vs. Budget)</v>
          </cell>
          <cell r="D19" t="str">
            <v>Amt.</v>
          </cell>
          <cell r="F19">
            <v>75128.455608272678</v>
          </cell>
          <cell r="G19">
            <v>1352.1537354593006</v>
          </cell>
          <cell r="I19">
            <v>68915</v>
          </cell>
          <cell r="J19">
            <v>1253</v>
          </cell>
          <cell r="L19">
            <v>6125.955608272674</v>
          </cell>
          <cell r="M19">
            <v>97.340164834300609</v>
          </cell>
        </row>
        <row r="20">
          <cell r="C20" t="str">
            <v xml:space="preserve"> Under / (Over)</v>
          </cell>
          <cell r="D20" t="str">
            <v>%</v>
          </cell>
          <cell r="F20">
            <v>95.096903380006424</v>
          </cell>
          <cell r="G20">
            <v>94.161123639227057</v>
          </cell>
          <cell r="I20">
            <v>100</v>
          </cell>
          <cell r="J20">
            <v>100</v>
          </cell>
          <cell r="L20">
            <v>60.731194688933023</v>
          </cell>
          <cell r="M20">
            <v>53.191346903989398</v>
          </cell>
        </row>
        <row r="22">
          <cell r="C22" t="str">
            <v>Asset Category</v>
          </cell>
        </row>
        <row r="24">
          <cell r="C24" t="str">
            <v>P&amp;M</v>
          </cell>
          <cell r="F24">
            <v>0</v>
          </cell>
          <cell r="G24">
            <v>0</v>
          </cell>
          <cell r="I24">
            <v>0</v>
          </cell>
          <cell r="J24">
            <v>0</v>
          </cell>
          <cell r="L24">
            <v>0</v>
          </cell>
          <cell r="M24">
            <v>0</v>
          </cell>
        </row>
        <row r="25">
          <cell r="C25" t="str">
            <v>F&amp;F</v>
          </cell>
          <cell r="F25">
            <v>233.17500000000004</v>
          </cell>
          <cell r="G25">
            <v>5.0408246856250001</v>
          </cell>
          <cell r="I25">
            <v>0</v>
          </cell>
          <cell r="J25">
            <v>0</v>
          </cell>
          <cell r="L25">
            <v>233.17500000000004</v>
          </cell>
          <cell r="M25">
            <v>5.0408246856250001</v>
          </cell>
        </row>
        <row r="26">
          <cell r="C26" t="str">
            <v>OM&amp;E</v>
          </cell>
          <cell r="F26">
            <v>390.86000000000007</v>
          </cell>
          <cell r="G26">
            <v>8.3858750049999973</v>
          </cell>
          <cell r="I26">
            <v>0</v>
          </cell>
          <cell r="J26">
            <v>0</v>
          </cell>
          <cell r="L26">
            <v>390.86000000000007</v>
          </cell>
          <cell r="M26">
            <v>8.3858750049999973</v>
          </cell>
        </row>
        <row r="27">
          <cell r="C27" t="str">
            <v>CE</v>
          </cell>
          <cell r="F27">
            <v>2969.1593917273249</v>
          </cell>
          <cell r="G27">
            <v>64.384641893824394</v>
          </cell>
          <cell r="I27">
            <v>0</v>
          </cell>
          <cell r="J27">
            <v>0</v>
          </cell>
          <cell r="L27">
            <v>2969.1593917273249</v>
          </cell>
          <cell r="M27">
            <v>64.384641893824394</v>
          </cell>
        </row>
        <row r="28">
          <cell r="C28" t="str">
            <v>LIBBE</v>
          </cell>
          <cell r="F28">
            <v>367.85</v>
          </cell>
          <cell r="G28">
            <v>7.8484935812499996</v>
          </cell>
          <cell r="I28">
            <v>0</v>
          </cell>
          <cell r="J28">
            <v>0</v>
          </cell>
          <cell r="L28">
            <v>367.85</v>
          </cell>
          <cell r="M28">
            <v>7.8484935812499996</v>
          </cell>
        </row>
        <row r="29">
          <cell r="F29">
            <v>3961.0443917273246</v>
          </cell>
          <cell r="G29">
            <v>85.659835165699391</v>
          </cell>
          <cell r="I29">
            <v>0</v>
          </cell>
          <cell r="J29">
            <v>0</v>
          </cell>
          <cell r="L29">
            <v>3961.0443917273246</v>
          </cell>
          <cell r="M29">
            <v>85.659835165699391</v>
          </cell>
        </row>
        <row r="31">
          <cell r="C31" t="str">
            <v>Financing Plan</v>
          </cell>
        </row>
        <row r="33">
          <cell r="C33" t="str">
            <v>Un-Budgeted</v>
          </cell>
          <cell r="F33">
            <v>2274.2064696056027</v>
          </cell>
          <cell r="G33">
            <v>49.600778368750007</v>
          </cell>
        </row>
        <row r="34">
          <cell r="C34" t="str">
            <v>Budgeted</v>
          </cell>
          <cell r="F34">
            <v>1164.0379221217222</v>
          </cell>
          <cell r="G34">
            <v>24.904530646949397</v>
          </cell>
        </row>
        <row r="35">
          <cell r="C35" t="str">
            <v>Strat. Plan</v>
          </cell>
          <cell r="F35">
            <v>0</v>
          </cell>
          <cell r="G35">
            <v>0</v>
          </cell>
        </row>
        <row r="36">
          <cell r="F36">
            <v>3438.2443917273249</v>
          </cell>
          <cell r="G36">
            <v>74.505309015699396</v>
          </cell>
        </row>
        <row r="38">
          <cell r="C38" t="str">
            <v>Spending Estimate</v>
          </cell>
        </row>
        <row r="40">
          <cell r="C40" t="str">
            <v>1st Qtr.</v>
          </cell>
          <cell r="F40">
            <v>1267.441691745551</v>
          </cell>
          <cell r="G40">
            <v>27.948162251875001</v>
          </cell>
        </row>
        <row r="41">
          <cell r="C41" t="str">
            <v>2nd Qtr.</v>
          </cell>
          <cell r="F41">
            <v>98.5</v>
          </cell>
          <cell r="G41">
            <v>2.148999187499999</v>
          </cell>
        </row>
        <row r="42">
          <cell r="C42" t="str">
            <v>3rd Qtr.</v>
          </cell>
          <cell r="F42">
            <v>579.89244836133287</v>
          </cell>
          <cell r="G42">
            <v>12.372657764793441</v>
          </cell>
        </row>
        <row r="43">
          <cell r="C43" t="str">
            <v>4th Qtr.</v>
          </cell>
          <cell r="F43">
            <v>1492.4102516204412</v>
          </cell>
          <cell r="G43">
            <v>32.035489811530951</v>
          </cell>
        </row>
        <row r="44">
          <cell r="C44" t="str">
            <v>Next Year</v>
          </cell>
          <cell r="F44">
            <v>0</v>
          </cell>
          <cell r="G44">
            <v>0</v>
          </cell>
        </row>
        <row r="45">
          <cell r="C45" t="str">
            <v>Following Year</v>
          </cell>
          <cell r="F45">
            <v>0</v>
          </cell>
          <cell r="G45">
            <v>0</v>
          </cell>
        </row>
        <row r="46">
          <cell r="F46">
            <v>3438.2443917273249</v>
          </cell>
          <cell r="G46">
            <v>74.505309015699396</v>
          </cell>
        </row>
        <row r="48">
          <cell r="C48" t="str">
            <v>Profit Class</v>
          </cell>
        </row>
        <row r="50">
          <cell r="C50" t="str">
            <v>Profit Generating</v>
          </cell>
          <cell r="F50">
            <v>0</v>
          </cell>
          <cell r="G50">
            <v>0</v>
          </cell>
        </row>
        <row r="51">
          <cell r="C51" t="str">
            <v>Non-profit generating</v>
          </cell>
          <cell r="F51">
            <v>3438.2443917273249</v>
          </cell>
          <cell r="G51">
            <v>74.505309015699396</v>
          </cell>
        </row>
        <row r="52">
          <cell r="F52">
            <v>3438.2443917273249</v>
          </cell>
          <cell r="G52">
            <v>74.505309015699396</v>
          </cell>
        </row>
        <row r="54">
          <cell r="B54" t="str">
            <v>Bristol Myers Squibb Pakistan</v>
          </cell>
        </row>
        <row r="55">
          <cell r="B55" t="str">
            <v>Capital Appropriation Requests</v>
          </cell>
        </row>
        <row r="56">
          <cell r="B56" t="str">
            <v xml:space="preserve">Summary Information as at </v>
          </cell>
          <cell r="E56">
            <v>36411.471040046294</v>
          </cell>
        </row>
        <row r="59">
          <cell r="E59" t="str">
            <v>Approved CARs</v>
          </cell>
        </row>
        <row r="61">
          <cell r="E61" t="str">
            <v>AGGREGATE</v>
          </cell>
          <cell r="M61" t="str">
            <v>Tech-Ops</v>
          </cell>
          <cell r="T61" t="str">
            <v>Market</v>
          </cell>
        </row>
        <row r="62">
          <cell r="C62" t="str">
            <v>Particulars</v>
          </cell>
          <cell r="E62" t="str">
            <v>No.</v>
          </cell>
          <cell r="F62" t="str">
            <v>CAR Amount</v>
          </cell>
          <cell r="H62" t="str">
            <v>Actual Expense</v>
          </cell>
          <cell r="M62" t="str">
            <v>CAR Amount</v>
          </cell>
          <cell r="O62" t="str">
            <v>Actual Expense</v>
          </cell>
          <cell r="T62" t="str">
            <v>CAR Amount</v>
          </cell>
          <cell r="V62" t="str">
            <v>Actual Expense</v>
          </cell>
        </row>
        <row r="63">
          <cell r="F63" t="str">
            <v>Rs.</v>
          </cell>
          <cell r="G63" t="str">
            <v>$</v>
          </cell>
          <cell r="H63" t="str">
            <v>Rs.</v>
          </cell>
          <cell r="I63" t="str">
            <v>$</v>
          </cell>
          <cell r="J63" t="str">
            <v>Rs.</v>
          </cell>
          <cell r="K63" t="str">
            <v>$</v>
          </cell>
          <cell r="M63" t="str">
            <v>Rs.</v>
          </cell>
          <cell r="N63" t="str">
            <v>$</v>
          </cell>
          <cell r="O63" t="str">
            <v>Rs.</v>
          </cell>
          <cell r="P63" t="str">
            <v>$</v>
          </cell>
          <cell r="Q63" t="str">
            <v>Rs.</v>
          </cell>
          <cell r="R63" t="str">
            <v>$</v>
          </cell>
          <cell r="T63" t="str">
            <v>Rs.</v>
          </cell>
          <cell r="U63" t="str">
            <v>$</v>
          </cell>
          <cell r="V63" t="str">
            <v>Rs.</v>
          </cell>
          <cell r="W63" t="str">
            <v>$</v>
          </cell>
          <cell r="X63" t="str">
            <v>Rs.</v>
          </cell>
          <cell r="Y63" t="str">
            <v>$</v>
          </cell>
        </row>
        <row r="64">
          <cell r="E64" t="str">
            <v>$ Parity</v>
          </cell>
          <cell r="H64" t="str">
            <v>Cummulative todate</v>
          </cell>
          <cell r="J64" t="str">
            <v>Current Year</v>
          </cell>
          <cell r="O64" t="str">
            <v>Cummulative todate</v>
          </cell>
          <cell r="Q64" t="str">
            <v>Current Year</v>
          </cell>
          <cell r="V64" t="str">
            <v>Cummulative todate</v>
          </cell>
          <cell r="X64" t="str">
            <v>Current Year</v>
          </cell>
        </row>
        <row r="66">
          <cell r="C66" t="str">
            <v>1999 Budget</v>
          </cell>
          <cell r="D66" t="str">
            <v>@</v>
          </cell>
          <cell r="E66">
            <v>55</v>
          </cell>
          <cell r="F66">
            <v>79002</v>
          </cell>
          <cell r="G66">
            <v>1436</v>
          </cell>
          <cell r="J66">
            <v>66.25200000000001</v>
          </cell>
          <cell r="K66">
            <v>1.4315732159999999</v>
          </cell>
          <cell r="M66">
            <v>68915</v>
          </cell>
          <cell r="N66">
            <v>1253</v>
          </cell>
          <cell r="Q66">
            <v>0</v>
          </cell>
          <cell r="R66">
            <v>0</v>
          </cell>
          <cell r="T66">
            <v>10087</v>
          </cell>
          <cell r="U66">
            <v>183</v>
          </cell>
          <cell r="X66">
            <v>66.25200000000001</v>
          </cell>
          <cell r="Y66">
            <v>1.4315732159999999</v>
          </cell>
        </row>
        <row r="68">
          <cell r="C68" t="str">
            <v>Capitalized</v>
          </cell>
          <cell r="E68">
            <v>12</v>
          </cell>
          <cell r="F68">
            <v>1716.1276358403306</v>
          </cell>
          <cell r="G68">
            <v>37.815350959999996</v>
          </cell>
          <cell r="H68">
            <v>909.25199999999995</v>
          </cell>
          <cell r="I68">
            <v>19.721319416000004</v>
          </cell>
          <cell r="J68">
            <v>66.25200000000001</v>
          </cell>
          <cell r="K68">
            <v>1.4315732159999999</v>
          </cell>
          <cell r="M68">
            <v>0</v>
          </cell>
          <cell r="N68">
            <v>0</v>
          </cell>
          <cell r="O68">
            <v>0</v>
          </cell>
          <cell r="P68">
            <v>0</v>
          </cell>
          <cell r="Q68">
            <v>0</v>
          </cell>
          <cell r="R68">
            <v>0</v>
          </cell>
          <cell r="T68">
            <v>1718.6276358403311</v>
          </cell>
          <cell r="U68">
            <v>37.815350959999996</v>
          </cell>
          <cell r="V68">
            <v>909.25199999999995</v>
          </cell>
          <cell r="W68">
            <v>19.721319416000004</v>
          </cell>
          <cell r="X68">
            <v>66.25200000000001</v>
          </cell>
          <cell r="Y68">
            <v>1.4315732159999999</v>
          </cell>
        </row>
        <row r="69">
          <cell r="C69" t="str">
            <v>Expensed</v>
          </cell>
          <cell r="E69">
            <v>2</v>
          </cell>
          <cell r="F69">
            <v>2.5</v>
          </cell>
          <cell r="G69">
            <v>0</v>
          </cell>
          <cell r="J69">
            <v>0</v>
          </cell>
          <cell r="K69">
            <v>0</v>
          </cell>
          <cell r="N69">
            <v>0</v>
          </cell>
          <cell r="U69">
            <v>0</v>
          </cell>
        </row>
        <row r="70">
          <cell r="C70" t="str">
            <v>Aggregate</v>
          </cell>
          <cell r="E70">
            <v>14</v>
          </cell>
          <cell r="F70">
            <v>1718.6276358403306</v>
          </cell>
          <cell r="G70">
            <v>37.815350959999996</v>
          </cell>
          <cell r="H70">
            <v>909.25199999999995</v>
          </cell>
          <cell r="I70">
            <v>19.721319416000004</v>
          </cell>
          <cell r="J70">
            <v>66.25200000000001</v>
          </cell>
          <cell r="K70">
            <v>1.4315732159999999</v>
          </cell>
          <cell r="M70">
            <v>0</v>
          </cell>
          <cell r="N70">
            <v>0</v>
          </cell>
          <cell r="O70">
            <v>0</v>
          </cell>
          <cell r="P70">
            <v>0</v>
          </cell>
          <cell r="Q70">
            <v>0</v>
          </cell>
          <cell r="R70">
            <v>0</v>
          </cell>
          <cell r="T70">
            <v>1718.6276358403311</v>
          </cell>
          <cell r="U70">
            <v>37.815350959999996</v>
          </cell>
          <cell r="V70">
            <v>909.25199999999995</v>
          </cell>
          <cell r="W70">
            <v>19.721319416000004</v>
          </cell>
          <cell r="X70">
            <v>66.25200000000001</v>
          </cell>
          <cell r="Y70">
            <v>1.4315732159999999</v>
          </cell>
        </row>
        <row r="72">
          <cell r="C72" t="str">
            <v>Variance (Vs. Budget)</v>
          </cell>
          <cell r="D72" t="str">
            <v xml:space="preserve">Amt. </v>
          </cell>
          <cell r="F72">
            <v>77285.872364159673</v>
          </cell>
          <cell r="G72">
            <v>1398.1846490400001</v>
          </cell>
          <cell r="J72">
            <v>78935.748000000007</v>
          </cell>
          <cell r="K72">
            <v>1434.5684267839999</v>
          </cell>
          <cell r="M72">
            <v>68915</v>
          </cell>
          <cell r="N72">
            <v>1253</v>
          </cell>
          <cell r="Q72">
            <v>68915</v>
          </cell>
          <cell r="R72">
            <v>1253</v>
          </cell>
          <cell r="T72">
            <v>8368.3723641596698</v>
          </cell>
          <cell r="U72">
            <v>145.18464904000001</v>
          </cell>
          <cell r="X72">
            <v>10020.748</v>
          </cell>
          <cell r="Y72">
            <v>181.568426784</v>
          </cell>
        </row>
        <row r="73">
          <cell r="C73" t="str">
            <v xml:space="preserve"> Under / (Over)</v>
          </cell>
          <cell r="D73" t="str">
            <v>%</v>
          </cell>
          <cell r="F73">
            <v>97.827741530796274</v>
          </cell>
          <cell r="G73">
            <v>97.366619013927576</v>
          </cell>
          <cell r="J73">
            <v>99.916138831928308</v>
          </cell>
          <cell r="K73">
            <v>99.900308271866294</v>
          </cell>
          <cell r="M73">
            <v>100</v>
          </cell>
          <cell r="N73">
            <v>100</v>
          </cell>
          <cell r="Q73">
            <v>100</v>
          </cell>
          <cell r="R73">
            <v>100</v>
          </cell>
          <cell r="T73">
            <v>82.961954636261225</v>
          </cell>
          <cell r="U73">
            <v>79.33587379234973</v>
          </cell>
          <cell r="X73">
            <v>99.343194210369774</v>
          </cell>
          <cell r="Y73">
            <v>99.217719554098366</v>
          </cell>
        </row>
        <row r="75">
          <cell r="C75" t="str">
            <v>Asset Category</v>
          </cell>
        </row>
        <row r="77">
          <cell r="C77" t="str">
            <v>P&amp;M</v>
          </cell>
          <cell r="F77">
            <v>0</v>
          </cell>
          <cell r="G77">
            <v>0</v>
          </cell>
          <cell r="H77">
            <v>0</v>
          </cell>
          <cell r="I77">
            <v>0</v>
          </cell>
          <cell r="J77">
            <v>0</v>
          </cell>
          <cell r="K77">
            <v>0</v>
          </cell>
          <cell r="M77">
            <v>0</v>
          </cell>
          <cell r="N77">
            <v>0</v>
          </cell>
          <cell r="O77">
            <v>0</v>
          </cell>
          <cell r="P77">
            <v>0</v>
          </cell>
          <cell r="Q77">
            <v>0</v>
          </cell>
          <cell r="R77">
            <v>0</v>
          </cell>
          <cell r="T77">
            <v>0</v>
          </cell>
          <cell r="U77">
            <v>0</v>
          </cell>
          <cell r="V77">
            <v>0</v>
          </cell>
          <cell r="W77">
            <v>0</v>
          </cell>
          <cell r="X77">
            <v>0</v>
          </cell>
          <cell r="Y77">
            <v>0</v>
          </cell>
        </row>
        <row r="78">
          <cell r="C78" t="str">
            <v>F&amp;F</v>
          </cell>
          <cell r="F78">
            <v>82.730000000000018</v>
          </cell>
          <cell r="G78">
            <v>1.8309113599999998</v>
          </cell>
          <cell r="H78">
            <v>138.50200000000001</v>
          </cell>
          <cell r="I78">
            <v>3.066953416</v>
          </cell>
          <cell r="J78">
            <v>55.502000000000002</v>
          </cell>
          <cell r="K78">
            <v>1.1992872159999999</v>
          </cell>
          <cell r="M78">
            <v>0</v>
          </cell>
          <cell r="N78">
            <v>0</v>
          </cell>
          <cell r="O78">
            <v>0</v>
          </cell>
          <cell r="P78">
            <v>0</v>
          </cell>
          <cell r="Q78">
            <v>0</v>
          </cell>
          <cell r="R78">
            <v>0</v>
          </cell>
          <cell r="T78">
            <v>82.730000000000018</v>
          </cell>
          <cell r="U78">
            <v>1.8309113599999998</v>
          </cell>
          <cell r="V78">
            <v>138.50200000000001</v>
          </cell>
          <cell r="W78">
            <v>3.066953416</v>
          </cell>
          <cell r="X78">
            <v>55.502000000000002</v>
          </cell>
          <cell r="Y78">
            <v>1.1992872159999999</v>
          </cell>
        </row>
        <row r="79">
          <cell r="C79" t="str">
            <v>OM&amp;E</v>
          </cell>
          <cell r="F79">
            <v>41.700000000000045</v>
          </cell>
          <cell r="G79">
            <v>0.93615359999999725</v>
          </cell>
          <cell r="H79">
            <v>760</v>
          </cell>
          <cell r="I79">
            <v>16.422080000000001</v>
          </cell>
          <cell r="J79">
            <v>0</v>
          </cell>
          <cell r="K79">
            <v>0</v>
          </cell>
          <cell r="M79">
            <v>0</v>
          </cell>
          <cell r="N79">
            <v>0</v>
          </cell>
          <cell r="O79">
            <v>0</v>
          </cell>
          <cell r="P79">
            <v>0</v>
          </cell>
          <cell r="Q79">
            <v>0</v>
          </cell>
          <cell r="R79">
            <v>0</v>
          </cell>
          <cell r="T79">
            <v>41.700000000000045</v>
          </cell>
          <cell r="U79">
            <v>0.93615359999999725</v>
          </cell>
          <cell r="V79">
            <v>760</v>
          </cell>
          <cell r="W79">
            <v>16.422080000000001</v>
          </cell>
          <cell r="X79">
            <v>0</v>
          </cell>
          <cell r="Y79">
            <v>0</v>
          </cell>
        </row>
        <row r="80">
          <cell r="C80" t="str">
            <v>CE</v>
          </cell>
          <cell r="F80">
            <v>1594.1976358403308</v>
          </cell>
          <cell r="G80">
            <v>35.048286000000004</v>
          </cell>
          <cell r="H80">
            <v>10.75</v>
          </cell>
          <cell r="I80">
            <v>0.23228599999999996</v>
          </cell>
          <cell r="J80">
            <v>10.75</v>
          </cell>
          <cell r="K80">
            <v>0.23228599999999996</v>
          </cell>
          <cell r="M80">
            <v>0</v>
          </cell>
          <cell r="N80">
            <v>0</v>
          </cell>
          <cell r="O80">
            <v>0</v>
          </cell>
          <cell r="P80">
            <v>0</v>
          </cell>
          <cell r="Q80">
            <v>0</v>
          </cell>
          <cell r="R80">
            <v>0</v>
          </cell>
          <cell r="T80">
            <v>1594.1976358403308</v>
          </cell>
          <cell r="U80">
            <v>35.048286000000004</v>
          </cell>
          <cell r="V80">
            <v>10.75</v>
          </cell>
          <cell r="W80">
            <v>0.23228599999999996</v>
          </cell>
          <cell r="X80">
            <v>10.75</v>
          </cell>
          <cell r="Y80">
            <v>0.23228599999999996</v>
          </cell>
        </row>
        <row r="81">
          <cell r="C81" t="str">
            <v>LIBBE</v>
          </cell>
          <cell r="F81">
            <v>0</v>
          </cell>
          <cell r="G81">
            <v>0</v>
          </cell>
          <cell r="H81">
            <v>0</v>
          </cell>
          <cell r="I81">
            <v>0</v>
          </cell>
          <cell r="J81">
            <v>0</v>
          </cell>
          <cell r="K81">
            <v>0</v>
          </cell>
          <cell r="M81">
            <v>0</v>
          </cell>
          <cell r="N81">
            <v>0</v>
          </cell>
          <cell r="O81">
            <v>0</v>
          </cell>
          <cell r="P81">
            <v>0</v>
          </cell>
          <cell r="Q81">
            <v>0</v>
          </cell>
          <cell r="R81">
            <v>0</v>
          </cell>
          <cell r="T81">
            <v>0</v>
          </cell>
          <cell r="U81">
            <v>0</v>
          </cell>
          <cell r="V81">
            <v>0</v>
          </cell>
          <cell r="W81">
            <v>0</v>
          </cell>
          <cell r="X81">
            <v>0</v>
          </cell>
          <cell r="Y81">
            <v>0</v>
          </cell>
        </row>
        <row r="82">
          <cell r="F82">
            <v>1718.6276358403309</v>
          </cell>
          <cell r="G82">
            <v>37.815350960000004</v>
          </cell>
          <cell r="H82">
            <v>909.25199999999995</v>
          </cell>
          <cell r="I82">
            <v>19.721319416</v>
          </cell>
          <cell r="J82">
            <v>66.25200000000001</v>
          </cell>
          <cell r="K82">
            <v>1.4315732159999999</v>
          </cell>
          <cell r="M82">
            <v>0</v>
          </cell>
          <cell r="N82">
            <v>0</v>
          </cell>
          <cell r="O82">
            <v>0</v>
          </cell>
          <cell r="P82">
            <v>0</v>
          </cell>
          <cell r="Q82">
            <v>0</v>
          </cell>
          <cell r="R82">
            <v>0</v>
          </cell>
          <cell r="T82">
            <v>1718.6276358403309</v>
          </cell>
          <cell r="U82">
            <v>37.815350960000004</v>
          </cell>
          <cell r="V82">
            <v>909.25199999999995</v>
          </cell>
          <cell r="W82">
            <v>19.721319416</v>
          </cell>
          <cell r="X82">
            <v>66.25200000000001</v>
          </cell>
          <cell r="Y82">
            <v>1.4315732159999999</v>
          </cell>
        </row>
        <row r="84">
          <cell r="C84" t="str">
            <v>Financing Plan</v>
          </cell>
        </row>
        <row r="86">
          <cell r="C86" t="str">
            <v>Un-Budgeted</v>
          </cell>
          <cell r="F86">
            <v>1466.7764696056029</v>
          </cell>
          <cell r="G86">
            <v>32.37335096000001</v>
          </cell>
        </row>
        <row r="87">
          <cell r="C87" t="str">
            <v>Budgeted</v>
          </cell>
          <cell r="F87">
            <v>251.85116623472788</v>
          </cell>
          <cell r="G87">
            <v>5.4420000000000002</v>
          </cell>
        </row>
        <row r="88">
          <cell r="C88" t="str">
            <v>Strat. Plan</v>
          </cell>
          <cell r="F88">
            <v>0</v>
          </cell>
          <cell r="G88">
            <v>0</v>
          </cell>
        </row>
        <row r="89">
          <cell r="F89">
            <v>1718.6276358403306</v>
          </cell>
          <cell r="G89">
            <v>37.815350960000011</v>
          </cell>
        </row>
        <row r="91">
          <cell r="C91" t="str">
            <v>Spending Estimate</v>
          </cell>
        </row>
        <row r="93">
          <cell r="C93" t="str">
            <v>1st Qtr.</v>
          </cell>
          <cell r="F93">
            <v>984.46669174555086</v>
          </cell>
          <cell r="G93">
            <v>21.91057228</v>
          </cell>
        </row>
        <row r="94">
          <cell r="C94" t="str">
            <v>2nd Qtr.</v>
          </cell>
          <cell r="F94">
            <v>23.400000000000006</v>
          </cell>
          <cell r="G94">
            <v>0.54665619999999926</v>
          </cell>
        </row>
        <row r="95">
          <cell r="C95" t="str">
            <v>3rd Qtr.</v>
          </cell>
          <cell r="F95">
            <v>0</v>
          </cell>
          <cell r="G95">
            <v>0</v>
          </cell>
        </row>
        <row r="96">
          <cell r="C96" t="str">
            <v>4th Qtr.</v>
          </cell>
          <cell r="F96">
            <v>710.76094409477969</v>
          </cell>
          <cell r="G96">
            <v>15.358122480000002</v>
          </cell>
        </row>
        <row r="97">
          <cell r="C97" t="str">
            <v>Next Year</v>
          </cell>
          <cell r="F97">
            <v>0</v>
          </cell>
          <cell r="G97">
            <v>0</v>
          </cell>
        </row>
        <row r="98">
          <cell r="C98" t="str">
            <v>Following Year</v>
          </cell>
          <cell r="F98">
            <v>0</v>
          </cell>
          <cell r="G98">
            <v>0</v>
          </cell>
        </row>
        <row r="99">
          <cell r="F99">
            <v>1718.6276358403306</v>
          </cell>
          <cell r="G99">
            <v>37.815350960000004</v>
          </cell>
        </row>
        <row r="101">
          <cell r="C101" t="str">
            <v>Profit Class</v>
          </cell>
        </row>
        <row r="103">
          <cell r="C103" t="str">
            <v>Profit Generating</v>
          </cell>
          <cell r="F103">
            <v>0</v>
          </cell>
          <cell r="G103">
            <v>0</v>
          </cell>
        </row>
        <row r="104">
          <cell r="C104" t="str">
            <v>Non-profit generating</v>
          </cell>
          <cell r="F104">
            <v>1718.6276358403306</v>
          </cell>
          <cell r="G104">
            <v>37.815350960000004</v>
          </cell>
        </row>
        <row r="105">
          <cell r="F105">
            <v>1718.6276358403306</v>
          </cell>
          <cell r="G105">
            <v>37.815350960000004</v>
          </cell>
        </row>
        <row r="107">
          <cell r="B107" t="str">
            <v>Bristol Myers Squibb Pakistan</v>
          </cell>
        </row>
        <row r="108">
          <cell r="B108" t="str">
            <v>Capital Appropriation Requests</v>
          </cell>
        </row>
        <row r="109">
          <cell r="B109" t="str">
            <v xml:space="preserve">Summary Information as at </v>
          </cell>
          <cell r="E109">
            <v>36411.471040046294</v>
          </cell>
        </row>
        <row r="112">
          <cell r="E112" t="str">
            <v>Un-Approved CARs</v>
          </cell>
        </row>
        <row r="114">
          <cell r="E114" t="str">
            <v>AGGREGATE</v>
          </cell>
          <cell r="I114" t="str">
            <v>Tech-Ops</v>
          </cell>
          <cell r="L114" t="str">
            <v>Market / Pharma</v>
          </cell>
        </row>
        <row r="115">
          <cell r="C115" t="str">
            <v>Particulars</v>
          </cell>
          <cell r="E115" t="str">
            <v>No.</v>
          </cell>
          <cell r="F115" t="str">
            <v>Amount</v>
          </cell>
          <cell r="I115" t="str">
            <v>Amount</v>
          </cell>
          <cell r="L115" t="str">
            <v>Amount</v>
          </cell>
        </row>
        <row r="116">
          <cell r="F116" t="str">
            <v>Rs.</v>
          </cell>
          <cell r="G116" t="str">
            <v>$</v>
          </cell>
          <cell r="I116" t="str">
            <v>Rs.</v>
          </cell>
          <cell r="J116" t="str">
            <v>$</v>
          </cell>
          <cell r="L116" t="str">
            <v>Rs.</v>
          </cell>
          <cell r="M116" t="str">
            <v>$</v>
          </cell>
        </row>
        <row r="117">
          <cell r="E117" t="str">
            <v>$ Parity</v>
          </cell>
        </row>
        <row r="119">
          <cell r="C119" t="str">
            <v>1999 Budget</v>
          </cell>
          <cell r="E119">
            <v>55</v>
          </cell>
          <cell r="F119">
            <v>79002</v>
          </cell>
          <cell r="G119">
            <v>1436</v>
          </cell>
          <cell r="I119">
            <v>68915</v>
          </cell>
          <cell r="J119">
            <v>1253</v>
          </cell>
          <cell r="L119">
            <v>10087</v>
          </cell>
          <cell r="M119">
            <v>183</v>
          </cell>
        </row>
        <row r="121">
          <cell r="C121" t="str">
            <v>Capitalized</v>
          </cell>
          <cell r="E121">
            <v>16</v>
          </cell>
          <cell r="F121">
            <v>2157.4167558869945</v>
          </cell>
          <cell r="G121">
            <v>46.030913580699391</v>
          </cell>
          <cell r="I121">
            <v>0</v>
          </cell>
          <cell r="J121">
            <v>0</v>
          </cell>
          <cell r="L121">
            <v>2242.4167558869945</v>
          </cell>
          <cell r="M121">
            <v>47.844484205699395</v>
          </cell>
        </row>
        <row r="122">
          <cell r="C122" t="str">
            <v>Expensed</v>
          </cell>
          <cell r="E122">
            <v>1</v>
          </cell>
          <cell r="F122">
            <v>85</v>
          </cell>
          <cell r="G122">
            <v>1.8135706249999999</v>
          </cell>
          <cell r="J122">
            <v>0</v>
          </cell>
        </row>
        <row r="123">
          <cell r="C123" t="str">
            <v>Aggregate</v>
          </cell>
          <cell r="E123">
            <v>17</v>
          </cell>
          <cell r="F123">
            <v>2242.4167558869945</v>
          </cell>
          <cell r="G123">
            <v>47.844484205699388</v>
          </cell>
          <cell r="I123">
            <v>0</v>
          </cell>
          <cell r="J123">
            <v>0</v>
          </cell>
          <cell r="L123">
            <v>2242.4167558869945</v>
          </cell>
          <cell r="M123">
            <v>47.844484205699395</v>
          </cell>
        </row>
        <row r="125">
          <cell r="C125" t="str">
            <v>Variance (Vs. Budget)</v>
          </cell>
          <cell r="F125">
            <v>76844.583244113004</v>
          </cell>
          <cell r="G125">
            <v>1389.9690864193005</v>
          </cell>
          <cell r="I125">
            <v>68915</v>
          </cell>
          <cell r="J125">
            <v>1253</v>
          </cell>
          <cell r="L125">
            <v>7844.583244113006</v>
          </cell>
          <cell r="M125">
            <v>135.15551579430061</v>
          </cell>
        </row>
        <row r="126">
          <cell r="C126" t="str">
            <v xml:space="preserve"> Under / (Over)</v>
          </cell>
          <cell r="F126">
            <v>97.26916184921015</v>
          </cell>
          <cell r="G126">
            <v>96.794504625299481</v>
          </cell>
          <cell r="I126">
            <v>100</v>
          </cell>
          <cell r="J126">
            <v>100</v>
          </cell>
          <cell r="L126">
            <v>77.769240052671819</v>
          </cell>
          <cell r="M126">
            <v>73.855473111639682</v>
          </cell>
        </row>
        <row r="128">
          <cell r="C128" t="str">
            <v>Asset Category</v>
          </cell>
        </row>
        <row r="130">
          <cell r="C130" t="str">
            <v>P&amp;M</v>
          </cell>
          <cell r="F130">
            <v>0</v>
          </cell>
          <cell r="G130">
            <v>0</v>
          </cell>
          <cell r="I130">
            <v>0</v>
          </cell>
          <cell r="J130">
            <v>0</v>
          </cell>
          <cell r="L130">
            <v>0</v>
          </cell>
          <cell r="M130">
            <v>0</v>
          </cell>
        </row>
        <row r="131">
          <cell r="C131" t="str">
            <v>F&amp;F</v>
          </cell>
          <cell r="F131">
            <v>150.44500000000002</v>
          </cell>
          <cell r="G131">
            <v>3.2099133256250001</v>
          </cell>
          <cell r="I131">
            <v>0</v>
          </cell>
          <cell r="J131">
            <v>0</v>
          </cell>
          <cell r="L131">
            <v>150.44500000000002</v>
          </cell>
          <cell r="M131">
            <v>3.2099133256250001</v>
          </cell>
        </row>
        <row r="132">
          <cell r="C132" t="str">
            <v>OM&amp;E</v>
          </cell>
          <cell r="F132">
            <v>349.16</v>
          </cell>
          <cell r="G132">
            <v>7.449721405</v>
          </cell>
          <cell r="I132">
            <v>0</v>
          </cell>
          <cell r="J132">
            <v>0</v>
          </cell>
          <cell r="L132">
            <v>349.16</v>
          </cell>
          <cell r="M132">
            <v>7.449721405</v>
          </cell>
        </row>
        <row r="133">
          <cell r="C133" t="str">
            <v>CE</v>
          </cell>
          <cell r="F133">
            <v>1374.9617558869943</v>
          </cell>
          <cell r="G133">
            <v>29.336355893824393</v>
          </cell>
          <cell r="I133">
            <v>0</v>
          </cell>
          <cell r="J133">
            <v>0</v>
          </cell>
          <cell r="L133">
            <v>1374.9617558869943</v>
          </cell>
          <cell r="M133">
            <v>29.336355893824393</v>
          </cell>
        </row>
        <row r="134">
          <cell r="C134" t="str">
            <v>LIBBE</v>
          </cell>
          <cell r="F134">
            <v>367.85</v>
          </cell>
          <cell r="G134">
            <v>7.8484935812499996</v>
          </cell>
          <cell r="I134">
            <v>0</v>
          </cell>
          <cell r="J134">
            <v>0</v>
          </cell>
          <cell r="L134">
            <v>367.85</v>
          </cell>
          <cell r="M134">
            <v>7.8484935812499996</v>
          </cell>
        </row>
        <row r="135">
          <cell r="F135">
            <v>2242.4167558869945</v>
          </cell>
          <cell r="G135">
            <v>47.844484205699388</v>
          </cell>
          <cell r="I135">
            <v>0</v>
          </cell>
          <cell r="J135">
            <v>0</v>
          </cell>
          <cell r="L135">
            <v>2242.4167558869945</v>
          </cell>
          <cell r="M135">
            <v>47.844484205699388</v>
          </cell>
        </row>
        <row r="137">
          <cell r="C137" t="str">
            <v>Financing Plan</v>
          </cell>
        </row>
        <row r="139">
          <cell r="C139" t="str">
            <v>Un-Budgeted</v>
          </cell>
          <cell r="F139">
            <v>807.43</v>
          </cell>
          <cell r="G139">
            <v>17.227427408749996</v>
          </cell>
        </row>
        <row r="140">
          <cell r="C140" t="str">
            <v>Budgeted</v>
          </cell>
          <cell r="F140">
            <v>912.18675588699443</v>
          </cell>
          <cell r="G140">
            <v>19.462530646949396</v>
          </cell>
        </row>
        <row r="141">
          <cell r="C141" t="str">
            <v>Strat. Plan</v>
          </cell>
          <cell r="F141">
            <v>0</v>
          </cell>
          <cell r="G141">
            <v>0</v>
          </cell>
        </row>
        <row r="142">
          <cell r="F142">
            <v>1719.6167558869943</v>
          </cell>
          <cell r="G142">
            <v>36.689958055699393</v>
          </cell>
        </row>
        <row r="144">
          <cell r="C144" t="str">
            <v>Spending Estimate</v>
          </cell>
        </row>
        <row r="146">
          <cell r="C146" t="str">
            <v>1st Qtr.</v>
          </cell>
          <cell r="F146">
            <v>282.97500000000002</v>
          </cell>
          <cell r="G146">
            <v>6.0375899718749997</v>
          </cell>
        </row>
        <row r="147">
          <cell r="C147" t="str">
            <v>2nd Qtr.</v>
          </cell>
          <cell r="F147">
            <v>75.099999999999994</v>
          </cell>
          <cell r="G147">
            <v>1.6023429874999997</v>
          </cell>
        </row>
        <row r="148">
          <cell r="C148" t="str">
            <v>3rd Qtr.</v>
          </cell>
          <cell r="F148">
            <v>579.89244836133287</v>
          </cell>
          <cell r="G148">
            <v>12.372657764793441</v>
          </cell>
        </row>
        <row r="149">
          <cell r="C149" t="str">
            <v>4th Qtr.</v>
          </cell>
          <cell r="F149">
            <v>781.64930752566147</v>
          </cell>
          <cell r="G149">
            <v>16.677367331530952</v>
          </cell>
        </row>
        <row r="150">
          <cell r="C150" t="str">
            <v>Next Year</v>
          </cell>
          <cell r="F150">
            <v>0</v>
          </cell>
          <cell r="G150">
            <v>0</v>
          </cell>
        </row>
        <row r="151">
          <cell r="C151" t="str">
            <v>Following Year</v>
          </cell>
          <cell r="F151">
            <v>0</v>
          </cell>
          <cell r="G151">
            <v>0</v>
          </cell>
        </row>
        <row r="152">
          <cell r="F152">
            <v>1719.6167558869943</v>
          </cell>
          <cell r="G152">
            <v>36.689958055699393</v>
          </cell>
        </row>
        <row r="154">
          <cell r="C154" t="str">
            <v>Profit Class</v>
          </cell>
        </row>
        <row r="156">
          <cell r="C156" t="str">
            <v>Profit Generating</v>
          </cell>
          <cell r="F156">
            <v>0</v>
          </cell>
          <cell r="G156">
            <v>0</v>
          </cell>
        </row>
        <row r="157">
          <cell r="C157" t="str">
            <v>Non-profit generating</v>
          </cell>
          <cell r="F157">
            <v>1719.6167558869943</v>
          </cell>
          <cell r="G157">
            <v>36.689958055699393</v>
          </cell>
        </row>
        <row r="158">
          <cell r="F158">
            <v>1719.6167558869943</v>
          </cell>
          <cell r="G158">
            <v>36.689958055699393</v>
          </cell>
        </row>
      </sheetData>
      <sheetData sheetId="2"/>
      <sheetData sheetId="3"/>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
          <cell r="B1" t="str">
            <v>Bristol Myers Squibb Pakistan</v>
          </cell>
        </row>
      </sheetData>
      <sheetData sheetId="20">
        <row r="1">
          <cell r="B1" t="str">
            <v>Bristol Myers Squibb Pakistan</v>
          </cell>
        </row>
      </sheetData>
      <sheetData sheetId="21">
        <row r="1">
          <cell r="B1" t="str">
            <v>Bristol Myers Squibb Pakistan</v>
          </cell>
        </row>
      </sheetData>
      <sheetData sheetId="22">
        <row r="1">
          <cell r="B1" t="str">
            <v>Bristol Myers Squibb Pakistan</v>
          </cell>
        </row>
      </sheetData>
      <sheetData sheetId="23">
        <row r="1">
          <cell r="B1" t="str">
            <v>Bristol Myers Squibb Pakistan</v>
          </cell>
        </row>
      </sheetData>
      <sheetData sheetId="24">
        <row r="1">
          <cell r="B1" t="str">
            <v>Bristol Myers Squibb Pakistan</v>
          </cell>
        </row>
      </sheetData>
      <sheetData sheetId="25">
        <row r="1">
          <cell r="B1" t="str">
            <v>Bristol Myers Squibb Pakistan</v>
          </cell>
        </row>
      </sheetData>
      <sheetData sheetId="26" refreshError="1"/>
      <sheetData sheetId="27" refreshError="1"/>
      <sheetData sheetId="28" refreshError="1"/>
      <sheetData sheetId="29" refreshError="1"/>
      <sheetData sheetId="30"/>
      <sheetData sheetId="31">
        <row r="1">
          <cell r="B1" t="str">
            <v>Bristol Myers Squibb Pakistan</v>
          </cell>
        </row>
      </sheetData>
      <sheetData sheetId="32"/>
      <sheetData sheetId="33" refreshError="1"/>
      <sheetData sheetId="34" refreshError="1"/>
      <sheetData sheetId="35" refreshError="1"/>
      <sheetData sheetId="36" refreshError="1"/>
      <sheetData sheetId="3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MIS"/>
      <sheetName val="SEGMENTWISE"/>
      <sheetName val="Sales Plan"/>
      <sheetName val="Variantwise "/>
      <sheetName val="PNL Detail"/>
      <sheetName val="AdminSelling"/>
      <sheetName val="BSHEET MIS"/>
      <sheetName val="Index"/>
      <sheetName val="Sheet1"/>
      <sheetName val="ProfitProv"/>
      <sheetName val="BS-JPN"/>
      <sheetName val="WPPF"/>
      <sheetName val="P&amp;L-Jpn"/>
      <sheetName val="P&amp;L-BOD"/>
      <sheetName val="P&amp;L-STATUTORY "/>
      <sheetName val="P&amp;L-Quarter"/>
      <sheetName val="BSHEET-QTR"/>
      <sheetName val="BSHEET-STATUTORY"/>
      <sheetName val="BSHEET-BOD"/>
      <sheetName val="Cashflow"/>
      <sheetName val="CASHFLOWWorking"/>
      <sheetName val="SCE"/>
      <sheetName val="Tax"/>
      <sheetName val="STOCK"/>
      <sheetName val="Trade Debts"/>
      <sheetName val="Loanadv."/>
      <sheetName val="Other Rec"/>
      <sheetName val="ADV-FM-CSTMRS"/>
      <sheetName val="CREDITORS"/>
      <sheetName val="OTHERLIAB"/>
      <sheetName val="Bank-June 02"/>
      <sheetName val="RESERVES"/>
      <sheetName val="Sales_Plan"/>
      <sheetName val="Variantwise_"/>
      <sheetName val="PNL_Detail"/>
      <sheetName val="BSHEET_MIS"/>
      <sheetName val="P&amp;L-STATUTORY_"/>
      <sheetName val="Trade_Debts"/>
      <sheetName val="Loanadv_"/>
      <sheetName val="Other_Rec"/>
      <sheetName val="Bank-June_02"/>
      <sheetName val="34-38.2"/>
      <sheetName val="Break-up"/>
      <sheetName val="Sales_Plan1"/>
      <sheetName val="Variantwise_1"/>
      <sheetName val="PNL_Detail1"/>
      <sheetName val="BSHEET_MIS1"/>
      <sheetName val="P&amp;L-STATUTORY_1"/>
      <sheetName val="Trade_Debts1"/>
      <sheetName val="Loanadv_1"/>
      <sheetName val="Other_Rec1"/>
      <sheetName val="Bank-June_021"/>
      <sheetName val="MIS-Sep-02-B"/>
      <sheetName val="income~W.O.BMR"/>
      <sheetName val="CARs' 99 Summary Info. (B&amp;A)"/>
      <sheetName val="acct"/>
      <sheetName val="ParamData"/>
      <sheetName val="34-38_2"/>
      <sheetName val="2000 Variables"/>
      <sheetName val="Labuan"/>
      <sheetName val="U120 - SCGB Greece"/>
      <sheetName val="U076 - Macau"/>
      <sheetName val="U077 - China"/>
      <sheetName val="U092 - MESA"/>
      <sheetName val="U151 - Brunei"/>
      <sheetName val="U303 - Malaysia"/>
      <sheetName val="U173 - SCGB Sri Lanka"/>
      <sheetName val="U167 - SCGB India"/>
      <sheetName val="U172 - SCGB UAE"/>
      <sheetName val="U176 - SCGB Pakistan"/>
      <sheetName val="U174 - SCGB Jordan"/>
      <sheetName val="U369 - ANZ"/>
      <sheetName val="U175 - SCGB Banglades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BALANCE SHEET"/>
      <sheetName val="AUDIT REPORT FINAL (2)"/>
      <sheetName val="AUDIT REPORT FINAL (4)"/>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Balance - liabilities side"/>
      <sheetName val="Balance - Assets side"/>
      <sheetName val="P&amp;L"/>
      <sheetName val="Cost of goods sold"/>
      <sheetName val="Admn  expenses"/>
      <sheetName val="Selling expenses"/>
      <sheetName val="Financial charges"/>
      <sheetName val="other income"/>
      <sheetName val="af10"/>
      <sheetName val="tex. analysis"/>
      <sheetName val="Chart1"/>
      <sheetName val="Chart3"/>
      <sheetName val="2003"/>
      <sheetName val="2002"/>
      <sheetName val="20031"/>
      <sheetName val="Chart4"/>
      <sheetName val="Balance sheet (3)"/>
      <sheetName val="notes to p&amp;l"/>
      <sheetName val="BALANCE SHEET (2)"/>
      <sheetName val="NOTES - PROFIT LO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sheetData sheetId="30"/>
      <sheetData sheetId="31"/>
      <sheetData sheetId="32" refreshError="1"/>
      <sheetData sheetId="33"/>
      <sheetData sheetId="34"/>
      <sheetData sheetId="35"/>
      <sheetData sheetId="36"/>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S"/>
      <sheetName val="COMP INC"/>
      <sheetName val="CFS"/>
      <sheetName val="SOMPF"/>
      <sheetName val="SIC"/>
      <sheetName val="SIP"/>
      <sheetName val="AFS"/>
      <sheetName val="GIS, Sukuk Certificate"/>
      <sheetName val="GIS-suk DT"/>
      <sheetName val="TFC DT"/>
      <sheetName val="GIS-suk MM"/>
      <sheetName val="FORM8"/>
      <sheetName val="Form 9"/>
      <sheetName val="Form 10"/>
      <sheetName val="Notes 1-2"/>
      <sheetName val="Notes 2.2-7.1"/>
      <sheetName val="Notes 8-17"/>
      <sheetName val="17.1.2"/>
      <sheetName val="17.1.3 "/>
      <sheetName val="17.3.1"/>
      <sheetName val="18.4"/>
      <sheetName val="17.5"/>
      <sheetName val="Links"/>
      <sheetName val="Lead"/>
      <sheetName val="18 to 21"/>
      <sheetName val="TB"/>
      <sheetName val="Sheet2"/>
      <sheetName val="Issue working"/>
      <sheetName val="PIPF-EQ"/>
      <sheetName val="PIPF-DT"/>
      <sheetName val="PIPF-MM"/>
      <sheetName val="CF working"/>
      <sheetName val="AFS reversal"/>
      <sheetName val="Compliances - Od and Td"/>
      <sheetName val="Sheet1"/>
    </sheetNames>
    <sheetDataSet>
      <sheetData sheetId="0">
        <row r="13">
          <cell r="K13">
            <v>80398107</v>
          </cell>
        </row>
        <row r="15">
          <cell r="K15">
            <v>431009196</v>
          </cell>
        </row>
        <row r="16">
          <cell r="K16">
            <v>855694</v>
          </cell>
        </row>
        <row r="17">
          <cell r="K17">
            <v>527912</v>
          </cell>
        </row>
        <row r="23">
          <cell r="K23">
            <v>704000</v>
          </cell>
        </row>
        <row r="24">
          <cell r="K24">
            <v>70395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62">
          <cell r="B262">
            <v>18.100000000000001</v>
          </cell>
        </row>
      </sheetData>
      <sheetData sheetId="18"/>
      <sheetData sheetId="19">
        <row r="27">
          <cell r="B27" t="str">
            <v>18.2</v>
          </cell>
        </row>
      </sheetData>
      <sheetData sheetId="20"/>
      <sheetData sheetId="21">
        <row r="1">
          <cell r="A1">
            <v>18.400000000000002</v>
          </cell>
        </row>
      </sheetData>
      <sheetData sheetId="22"/>
      <sheetData sheetId="23"/>
      <sheetData sheetId="24">
        <row r="2">
          <cell r="N2">
            <v>0</v>
          </cell>
          <cell r="O2">
            <v>0</v>
          </cell>
        </row>
      </sheetData>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SS"/>
      <sheetName val="CURRENT BALANCE"/>
      <sheetName val="BROKERAGE"/>
      <sheetName val="Daily log"/>
      <sheetName val="ACC LIST"/>
    </sheetNames>
    <sheetDataSet>
      <sheetData sheetId="0" refreshError="1"/>
      <sheetData sheetId="1" refreshError="1"/>
      <sheetData sheetId="2" refreshError="1"/>
      <sheetData sheetId="3" refreshError="1"/>
      <sheetData sheetId="4">
        <row r="1">
          <cell r="B1" t="str">
            <v>AACIL</v>
          </cell>
          <cell r="C1" t="str">
            <v>AL-ABBAS CEMENT INDUSTRIES LIMITED</v>
          </cell>
          <cell r="D1" t="str">
            <v>212091-4201</v>
          </cell>
        </row>
        <row r="2">
          <cell r="B2" t="str">
            <v>ABL</v>
          </cell>
          <cell r="C2" t="str">
            <v>ALLIED BANK LIMITED</v>
          </cell>
          <cell r="D2" t="str">
            <v>206830-4201</v>
          </cell>
        </row>
        <row r="3">
          <cell r="B3" t="str">
            <v>ACPL</v>
          </cell>
          <cell r="C3" t="str">
            <v>ATTOCK CHEMICALS PAKISTAN LIMITED</v>
          </cell>
          <cell r="D3" t="str">
            <v>213594-4201</v>
          </cell>
        </row>
        <row r="4">
          <cell r="B4" t="str">
            <v>AHBL</v>
          </cell>
          <cell r="C4" t="str">
            <v>ARIF HABIB BANK LIMITED</v>
          </cell>
          <cell r="D4" t="str">
            <v>212105-4201</v>
          </cell>
        </row>
        <row r="5">
          <cell r="B5" t="str">
            <v>AHL</v>
          </cell>
          <cell r="C5" t="str">
            <v>ARIF HABIB LIMITED</v>
          </cell>
          <cell r="D5" t="str">
            <v>207225-4201</v>
          </cell>
        </row>
        <row r="6">
          <cell r="B6" t="str">
            <v>AHSL</v>
          </cell>
          <cell r="C6" t="str">
            <v>ARIF HABIB SECURITIES LIMITED</v>
          </cell>
          <cell r="D6" t="str">
            <v>203726-4201</v>
          </cell>
        </row>
        <row r="7">
          <cell r="B7" t="str">
            <v>AICL</v>
          </cell>
          <cell r="C7" t="str">
            <v>ADAMJEE INSURANCE COMPANY LIMITED</v>
          </cell>
          <cell r="D7" t="str">
            <v>203718-4201</v>
          </cell>
        </row>
        <row r="8">
          <cell r="B8" t="str">
            <v>AKBL</v>
          </cell>
          <cell r="C8" t="str">
            <v>ASKARI BANK LIMITED</v>
          </cell>
          <cell r="D8" t="str">
            <v>203785-4201</v>
          </cell>
        </row>
        <row r="9">
          <cell r="B9" t="str">
            <v>ANL</v>
          </cell>
          <cell r="C9" t="str">
            <v>AZGARD NINE LIMITED</v>
          </cell>
          <cell r="D9" t="str">
            <v>206822-4201</v>
          </cell>
        </row>
        <row r="10">
          <cell r="B10" t="str">
            <v>APL</v>
          </cell>
          <cell r="C10" t="str">
            <v>ATTOCK PETROLEUM LIMITED</v>
          </cell>
          <cell r="D10" t="str">
            <v>204684-4201</v>
          </cell>
        </row>
        <row r="11">
          <cell r="B11" t="str">
            <v>ATFF</v>
          </cell>
          <cell r="C11" t="str">
            <v>ATLAS FUND OF F</v>
          </cell>
          <cell r="D11" t="str">
            <v>0207942-4271</v>
          </cell>
        </row>
        <row r="12">
          <cell r="B12" t="str">
            <v>ATRL</v>
          </cell>
          <cell r="C12" t="str">
            <v>ATTOCK REFINERY LIMITED</v>
          </cell>
          <cell r="D12" t="str">
            <v>204005-4201</v>
          </cell>
        </row>
        <row r="13">
          <cell r="B13" t="str">
            <v>BAFL</v>
          </cell>
          <cell r="C13" t="str">
            <v>BANK ALFALAH LIMITED</v>
          </cell>
          <cell r="D13" t="str">
            <v>205648-4201</v>
          </cell>
        </row>
        <row r="14">
          <cell r="B14" t="str">
            <v>BAHL</v>
          </cell>
          <cell r="C14" t="str">
            <v>BANK AL HABIB LIMITED</v>
          </cell>
          <cell r="D14" t="str">
            <v>212113-4201</v>
          </cell>
        </row>
        <row r="15">
          <cell r="B15" t="str">
            <v>BIPL</v>
          </cell>
          <cell r="C15" t="str">
            <v>BANKISLAMI PAKISTAN LIMITED</v>
          </cell>
          <cell r="D15" t="str">
            <v>202517-4201</v>
          </cell>
        </row>
        <row r="16">
          <cell r="B16" t="str">
            <v>BOC</v>
          </cell>
          <cell r="C16" t="str">
            <v>BOC PAKISTAN LIMITED</v>
          </cell>
          <cell r="D16" t="str">
            <v>212121-4201</v>
          </cell>
        </row>
        <row r="17">
          <cell r="B17" t="str">
            <v>BOP</v>
          </cell>
          <cell r="C17" t="str">
            <v>THE BANK OF PUNJAB</v>
          </cell>
          <cell r="D17" t="str">
            <v>205656-4201</v>
          </cell>
        </row>
        <row r="18">
          <cell r="B18" t="str">
            <v>BOSI</v>
          </cell>
          <cell r="C18" t="str">
            <v>BOSICOR PAKISTAN LIMITED</v>
          </cell>
          <cell r="D18" t="str">
            <v>30708-4201</v>
          </cell>
        </row>
        <row r="19">
          <cell r="B19" t="str">
            <v>CSAP</v>
          </cell>
          <cell r="C19" t="str">
            <v>CRESCENT STEEL &amp; ALLIED PRODUCTS LIMITED</v>
          </cell>
          <cell r="D19" t="str">
            <v>202371-4201</v>
          </cell>
        </row>
        <row r="20">
          <cell r="B20" t="str">
            <v>DCL</v>
          </cell>
          <cell r="C20" t="str">
            <v>DEWAN CEMENT LIMITED</v>
          </cell>
          <cell r="D20" t="str">
            <v>212130-4201</v>
          </cell>
        </row>
        <row r="21">
          <cell r="B21" t="str">
            <v>DGKC</v>
          </cell>
          <cell r="C21" t="str">
            <v>D.G. KHAN CEMENT COMPANY LIMITED</v>
          </cell>
          <cell r="D21" t="str">
            <v>203955-4201</v>
          </cell>
        </row>
        <row r="22">
          <cell r="B22" t="str">
            <v>DLL</v>
          </cell>
          <cell r="C22" t="str">
            <v>DAWOOD LAWRENCEPUR LIMITED</v>
          </cell>
          <cell r="D22" t="str">
            <v>212148-4201</v>
          </cell>
        </row>
        <row r="23">
          <cell r="B23" t="str">
            <v>DOL</v>
          </cell>
          <cell r="C23" t="str">
            <v>DESCON OXYCHEN</v>
          </cell>
          <cell r="D23" t="str">
            <v>202428-4201</v>
          </cell>
        </row>
        <row r="24">
          <cell r="B24" t="str">
            <v>DSFL</v>
          </cell>
          <cell r="C24" t="str">
            <v>DEWAN SALMAN FIBRE LIMITED</v>
          </cell>
          <cell r="D24" t="str">
            <v>208086-4201</v>
          </cell>
        </row>
        <row r="25">
          <cell r="B25" t="str">
            <v>DSIL</v>
          </cell>
          <cell r="C25" t="str">
            <v>D. S. INDUSTRIES LIMITED</v>
          </cell>
          <cell r="D25" t="str">
            <v>212156-4201</v>
          </cell>
        </row>
        <row r="26">
          <cell r="B26" t="str">
            <v>DSL</v>
          </cell>
          <cell r="C26" t="str">
            <v>DOST STEELS LIMITED</v>
          </cell>
          <cell r="D26" t="str">
            <v>212164-4201</v>
          </cell>
        </row>
        <row r="27">
          <cell r="B27" t="str">
            <v>EFUG</v>
          </cell>
          <cell r="C27" t="str">
            <v>EFU GENERAL INSURANCE LIMITED</v>
          </cell>
          <cell r="D27" t="str">
            <v>212059-4201</v>
          </cell>
        </row>
        <row r="28">
          <cell r="B28" t="str">
            <v>ENGRO</v>
          </cell>
          <cell r="C28" t="str">
            <v>ENGRO CHEMICAL PAKISTAN LIMITED</v>
          </cell>
          <cell r="D28" t="str">
            <v>203807-4201</v>
          </cell>
        </row>
        <row r="29">
          <cell r="B29" t="str">
            <v>ETNL</v>
          </cell>
          <cell r="C29" t="str">
            <v>EYE TELEVISION NETWORK LIMITED</v>
          </cell>
          <cell r="D29" t="str">
            <v>204641-4201</v>
          </cell>
        </row>
        <row r="30">
          <cell r="B30" t="str">
            <v>FABL</v>
          </cell>
          <cell r="C30" t="str">
            <v>FAYSAL BANK LIMITED</v>
          </cell>
          <cell r="D30" t="str">
            <v>204528-4201</v>
          </cell>
        </row>
        <row r="31">
          <cell r="B31" t="str">
            <v>FCCL</v>
          </cell>
          <cell r="C31" t="str">
            <v>FAUJI CEMENT COMPANY LIMITED</v>
          </cell>
          <cell r="D31" t="str">
            <v>205680-4201</v>
          </cell>
        </row>
        <row r="32">
          <cell r="B32" t="str">
            <v>FDMF</v>
          </cell>
          <cell r="C32" t="str">
            <v>FIRST DAWOOD MU</v>
          </cell>
          <cell r="D32" t="str">
            <v>0207993-4271</v>
          </cell>
        </row>
        <row r="33">
          <cell r="B33" t="str">
            <v>FFBL</v>
          </cell>
          <cell r="C33" t="str">
            <v>FAUJI FERTILIZER BIN QASIM LIMITED</v>
          </cell>
          <cell r="D33" t="str">
            <v>204269-4201</v>
          </cell>
        </row>
        <row r="34">
          <cell r="B34" t="str">
            <v>FFC</v>
          </cell>
          <cell r="C34" t="str">
            <v>FAUJI FERTILIZER COMPANY LIMITED</v>
          </cell>
          <cell r="D34" t="str">
            <v>203890-4201</v>
          </cell>
        </row>
        <row r="35">
          <cell r="B35" t="str">
            <v>FNEL</v>
          </cell>
          <cell r="C35" t="str">
            <v>FIRST NATIONAL EQUITIES LIMITED</v>
          </cell>
          <cell r="D35" t="str">
            <v>212172-4201</v>
          </cell>
        </row>
        <row r="36">
          <cell r="B36" t="str">
            <v>GASF</v>
          </cell>
          <cell r="C36" t="str">
            <v>GOLDEN ARROW GS</v>
          </cell>
          <cell r="D36" t="str">
            <v>0202290-4271</v>
          </cell>
        </row>
        <row r="37">
          <cell r="B37" t="str">
            <v>HBL</v>
          </cell>
          <cell r="C37" t="str">
            <v>HABIB BANK LIMITED</v>
          </cell>
          <cell r="D37" t="str">
            <v>206610-4201</v>
          </cell>
        </row>
        <row r="38">
          <cell r="B38" t="str">
            <v>HCAR</v>
          </cell>
          <cell r="C38" t="str">
            <v>HONDA ATLAS CARS (PAKISTAN) LIMITED</v>
          </cell>
          <cell r="D38" t="str">
            <v>212180-4201</v>
          </cell>
        </row>
        <row r="39">
          <cell r="B39" t="str">
            <v>HIRAT</v>
          </cell>
          <cell r="C39" t="str">
            <v>Hira Textile Mills Limited</v>
          </cell>
          <cell r="D39" t="str">
            <v>0205672-4201</v>
          </cell>
        </row>
        <row r="40">
          <cell r="B40" t="str">
            <v>HUBC</v>
          </cell>
          <cell r="C40" t="str">
            <v>THE HUB POWER COMPANY LIMITED</v>
          </cell>
          <cell r="D40" t="str">
            <v>203840-4201</v>
          </cell>
        </row>
        <row r="41">
          <cell r="B41" t="str">
            <v>IBFL</v>
          </cell>
          <cell r="C41" t="str">
            <v>Ibrahim Fibre</v>
          </cell>
          <cell r="D41" t="str">
            <v>0203750-4201</v>
          </cell>
        </row>
        <row r="42">
          <cell r="B42" t="str">
            <v>ICI</v>
          </cell>
          <cell r="C42" t="str">
            <v>ICI PAKISTAN LIMITED</v>
          </cell>
          <cell r="D42" t="str">
            <v>208116-4201</v>
          </cell>
        </row>
        <row r="43">
          <cell r="B43" t="str">
            <v>IFSL</v>
          </cell>
          <cell r="C43" t="str">
            <v>INVEST &amp; FINANCE SECURITIES LIMITED</v>
          </cell>
          <cell r="D43" t="str">
            <v>212199-4201</v>
          </cell>
        </row>
        <row r="44">
          <cell r="B44" t="str">
            <v>IGIIF</v>
          </cell>
          <cell r="C44" t="str">
            <v>IGI INCOME FUND</v>
          </cell>
          <cell r="D44" t="str">
            <v>0211079-4271</v>
          </cell>
        </row>
        <row r="45">
          <cell r="B45" t="str">
            <v>IGISF</v>
          </cell>
          <cell r="C45" t="str">
            <v>IGI STOCK FUND</v>
          </cell>
          <cell r="D45" t="str">
            <v>0211214-4271</v>
          </cell>
        </row>
        <row r="46">
          <cell r="B46" t="str">
            <v>INDU</v>
          </cell>
          <cell r="C46" t="str">
            <v>INDUS MOTOR COMPANY LIMITED</v>
          </cell>
          <cell r="D46" t="str">
            <v>207063-4201</v>
          </cell>
        </row>
        <row r="47">
          <cell r="B47" t="str">
            <v>JOVC</v>
          </cell>
          <cell r="C47" t="str">
            <v>JAVED OMER VOHRA &amp; COMPANY LIMITED</v>
          </cell>
          <cell r="D47" t="str">
            <v>212202-4201</v>
          </cell>
        </row>
        <row r="48">
          <cell r="B48" t="str">
            <v>JSBL</v>
          </cell>
          <cell r="C48" t="str">
            <v>JS BANK LIMITED</v>
          </cell>
          <cell r="D48" t="str">
            <v>212210-4201</v>
          </cell>
        </row>
        <row r="49">
          <cell r="B49" t="str">
            <v>JSCL</v>
          </cell>
          <cell r="C49" t="str">
            <v>JAHANGIR SIDDIQUI &amp; COMPANY LIMITED</v>
          </cell>
          <cell r="D49" t="str">
            <v>206814-4201</v>
          </cell>
        </row>
        <row r="50">
          <cell r="B50" t="str">
            <v>JSIL</v>
          </cell>
          <cell r="C50" t="str">
            <v>JS INVESTMENTS LIMITED</v>
          </cell>
          <cell r="D50" t="str">
            <v>207179-4201</v>
          </cell>
        </row>
        <row r="51">
          <cell r="B51" t="str">
            <v>JSGCL</v>
          </cell>
          <cell r="C51" t="str">
            <v>JS Global Securities Limited</v>
          </cell>
        </row>
        <row r="52">
          <cell r="B52" t="str">
            <v>JSGF</v>
          </cell>
          <cell r="C52" t="str">
            <v>JS GROWTH FUND</v>
          </cell>
          <cell r="D52" t="str">
            <v>205117-4271</v>
          </cell>
        </row>
        <row r="53">
          <cell r="B53" t="str">
            <v>JSVFL</v>
          </cell>
          <cell r="C53" t="str">
            <v>JS VALUE FUND LIMITED</v>
          </cell>
          <cell r="D53" t="str">
            <v>203947-4271</v>
          </cell>
        </row>
        <row r="54">
          <cell r="B54" t="str">
            <v>KAPCO</v>
          </cell>
          <cell r="C54" t="str">
            <v>KOT ADDU POWER COMPANY LIMITED</v>
          </cell>
          <cell r="D54" t="str">
            <v>205443-4201</v>
          </cell>
        </row>
        <row r="55">
          <cell r="B55" t="str">
            <v>KASBB</v>
          </cell>
          <cell r="C55" t="str">
            <v>KASB Bank</v>
          </cell>
          <cell r="D55" t="str">
            <v>0212083-4201</v>
          </cell>
        </row>
        <row r="56">
          <cell r="B56" t="str">
            <v>KTML</v>
          </cell>
          <cell r="C56" t="str">
            <v>Kohinoor Textile Mills</v>
          </cell>
          <cell r="D56" t="str">
            <v>0204471-4201</v>
          </cell>
        </row>
        <row r="57">
          <cell r="B57" t="str">
            <v>LUCK</v>
          </cell>
          <cell r="C57" t="str">
            <v>LUCKY CEMENT LIMITED</v>
          </cell>
          <cell r="D57" t="str">
            <v>208078-4201</v>
          </cell>
        </row>
        <row r="58">
          <cell r="B58" t="str">
            <v>MARI</v>
          </cell>
          <cell r="C58" t="str">
            <v>MARI GAS COMPANY LIMITED</v>
          </cell>
          <cell r="D58" t="str">
            <v>212229-4201</v>
          </cell>
        </row>
        <row r="59">
          <cell r="B59" t="str">
            <v>MBF</v>
          </cell>
          <cell r="C59" t="str">
            <v>INV MEEZAN BAL.</v>
          </cell>
          <cell r="D59" t="str">
            <v>0207985-4271</v>
          </cell>
        </row>
        <row r="60">
          <cell r="B60" t="str">
            <v>MCB</v>
          </cell>
          <cell r="C60" t="str">
            <v>MCB BANK LIMITED</v>
          </cell>
          <cell r="D60" t="str">
            <v>203874-4201</v>
          </cell>
        </row>
        <row r="61">
          <cell r="B61" t="str">
            <v>MEBL</v>
          </cell>
          <cell r="C61" t="str">
            <v>MEEZAN BANK LIMITED</v>
          </cell>
          <cell r="D61" t="str">
            <v>212237-4201</v>
          </cell>
        </row>
        <row r="62">
          <cell r="B62" t="str">
            <v>MLCF</v>
          </cell>
          <cell r="C62" t="str">
            <v>MAPLE LEAF CEMENT FACTORY LIMITED</v>
          </cell>
          <cell r="D62" t="str">
            <v>203998-4201</v>
          </cell>
        </row>
        <row r="63">
          <cell r="B63" t="str">
            <v>NBP</v>
          </cell>
          <cell r="C63" t="str">
            <v>NATIONAL BANK OF PAKISTAN</v>
          </cell>
          <cell r="D63" t="str">
            <v>203882-4201</v>
          </cell>
        </row>
        <row r="64">
          <cell r="B64" t="str">
            <v>NCL</v>
          </cell>
          <cell r="C64" t="str">
            <v>NISHAT (CHUNIAN) LIMITED</v>
          </cell>
          <cell r="D64" t="str">
            <v>30717-4201</v>
          </cell>
        </row>
        <row r="65">
          <cell r="B65" t="str">
            <v>NETSOL</v>
          </cell>
          <cell r="C65" t="str">
            <v>NETSOL TECHNOLOGIES LIMITED</v>
          </cell>
          <cell r="D65" t="str">
            <v>212245-4201</v>
          </cell>
        </row>
        <row r="66">
          <cell r="B66" t="str">
            <v>NIB</v>
          </cell>
          <cell r="C66" t="str">
            <v>NIB BANK LIMITED</v>
          </cell>
          <cell r="D66" t="str">
            <v>210668-4201</v>
          </cell>
        </row>
        <row r="67">
          <cell r="B67" t="str">
            <v>NIT</v>
          </cell>
          <cell r="C67" t="str">
            <v>INVESTMENT NIT</v>
          </cell>
          <cell r="D67" t="str">
            <v>0207802-4271</v>
          </cell>
        </row>
        <row r="68">
          <cell r="B68" t="str">
            <v>NML</v>
          </cell>
          <cell r="C68" t="str">
            <v>NISHAT MILLS LIMITED</v>
          </cell>
          <cell r="D68" t="str">
            <v>203696-4201</v>
          </cell>
        </row>
        <row r="69">
          <cell r="B69" t="str">
            <v>NRL</v>
          </cell>
          <cell r="C69" t="str">
            <v>NATIONAL REFINERY LIMITED</v>
          </cell>
          <cell r="D69" t="str">
            <v>30775-4201</v>
          </cell>
        </row>
        <row r="70">
          <cell r="B70" t="str">
            <v>OGDC</v>
          </cell>
          <cell r="C70" t="str">
            <v>OIL &amp; GAS DEVELOPMENT COMPANY LIMITED</v>
          </cell>
          <cell r="D70" t="str">
            <v>203920-4201</v>
          </cell>
        </row>
        <row r="71">
          <cell r="B71" t="str">
            <v>OLPL</v>
          </cell>
          <cell r="C71" t="str">
            <v>Orix Leasing</v>
          </cell>
          <cell r="D71" t="str">
            <v>0203971-4201</v>
          </cell>
        </row>
        <row r="72">
          <cell r="B72" t="str">
            <v>PACE</v>
          </cell>
          <cell r="C72" t="str">
            <v>PACE(PAKISTAN)LIMITED</v>
          </cell>
          <cell r="D72" t="str">
            <v>210803-4201</v>
          </cell>
        </row>
        <row r="73">
          <cell r="B73" t="str">
            <v>PAEL</v>
          </cell>
          <cell r="C73" t="str">
            <v>PAK ELEKTRON LIMITED</v>
          </cell>
          <cell r="D73" t="str">
            <v>212067-4201</v>
          </cell>
        </row>
        <row r="74">
          <cell r="B74" t="str">
            <v>PAKRI</v>
          </cell>
          <cell r="C74" t="str">
            <v>PAKISTAN REINSURANCE COMPANY LIMITED</v>
          </cell>
          <cell r="D74" t="str">
            <v>211010-4201</v>
          </cell>
        </row>
        <row r="75">
          <cell r="B75" t="str">
            <v>PASL</v>
          </cell>
          <cell r="C75" t="str">
            <v>PERVEZ AHMED SECURITIES LIMITED</v>
          </cell>
          <cell r="D75" t="str">
            <v>212253-4201</v>
          </cell>
        </row>
        <row r="76">
          <cell r="B76" t="str">
            <v>PCCL</v>
          </cell>
          <cell r="C76" t="str">
            <v>PAKISTAN CEMENT COMPANY LIMITED</v>
          </cell>
          <cell r="D76" t="str">
            <v>206687-4201</v>
          </cell>
        </row>
        <row r="77">
          <cell r="B77" t="str">
            <v>PGF</v>
          </cell>
          <cell r="C77" t="str">
            <v>INV PICIC GROWT</v>
          </cell>
          <cell r="D77" t="str">
            <v>0204188-4271</v>
          </cell>
        </row>
        <row r="78">
          <cell r="B78" t="str">
            <v>PGF</v>
          </cell>
          <cell r="C78" t="str">
            <v>PICIC GROWTH FUND</v>
          </cell>
          <cell r="D78" t="str">
            <v>204188-4271</v>
          </cell>
        </row>
        <row r="79">
          <cell r="B79" t="str">
            <v>PICT</v>
          </cell>
          <cell r="C79" t="str">
            <v>PAKISTAN INTERNATIONAL CONTAINER</v>
          </cell>
          <cell r="D79" t="str">
            <v>206709-4201</v>
          </cell>
        </row>
        <row r="80">
          <cell r="B80" t="str">
            <v>PIF</v>
          </cell>
          <cell r="C80" t="str">
            <v>INV PICIC INV F</v>
          </cell>
          <cell r="D80" t="str">
            <v>0203831-4271</v>
          </cell>
        </row>
        <row r="81">
          <cell r="B81" t="str">
            <v>PIOC</v>
          </cell>
          <cell r="C81" t="str">
            <v>PIONEER CEMENT LIMITED</v>
          </cell>
          <cell r="D81" t="str">
            <v>212261-4201</v>
          </cell>
        </row>
        <row r="82">
          <cell r="B82" t="str">
            <v>PKGS</v>
          </cell>
          <cell r="C82" t="str">
            <v>PACKAGES LIMITED</v>
          </cell>
          <cell r="D82" t="str">
            <v>204552-4201</v>
          </cell>
        </row>
        <row r="83">
          <cell r="B83" t="str">
            <v>POL</v>
          </cell>
          <cell r="C83" t="str">
            <v>PAKISTAN OILFIELDS LIMITED</v>
          </cell>
          <cell r="D83" t="str">
            <v>204196-4201</v>
          </cell>
        </row>
        <row r="84">
          <cell r="B84" t="str">
            <v>PPFL</v>
          </cell>
          <cell r="C84" t="str">
            <v>PAK PREMEIR FUN</v>
          </cell>
          <cell r="D84" t="str">
            <v>0202304-4271</v>
          </cell>
        </row>
        <row r="85">
          <cell r="B85" t="str">
            <v>PPFL</v>
          </cell>
          <cell r="C85" t="str">
            <v>PAKISTAN PREMIER FUND LIMITED</v>
          </cell>
          <cell r="D85" t="str">
            <v>202304-4271</v>
          </cell>
        </row>
        <row r="86">
          <cell r="B86" t="str">
            <v>PPL</v>
          </cell>
          <cell r="C86" t="str">
            <v>PAKISTAN PETROLEUM LIMITED</v>
          </cell>
          <cell r="D86" t="str">
            <v>204498-4201</v>
          </cell>
        </row>
        <row r="87">
          <cell r="B87" t="str">
            <v>LOTPTA</v>
          </cell>
          <cell r="C87" t="str">
            <v>Lotte Pakistan PTA Limited</v>
          </cell>
          <cell r="D87" t="str">
            <v>212270-4201</v>
          </cell>
        </row>
        <row r="88">
          <cell r="B88" t="str">
            <v>PRL</v>
          </cell>
          <cell r="C88" t="str">
            <v>PAKISTAN REFINERY LIMITED</v>
          </cell>
          <cell r="D88" t="str">
            <v>212075-4201</v>
          </cell>
        </row>
        <row r="89">
          <cell r="B89" t="str">
            <v>PSO</v>
          </cell>
          <cell r="C89" t="str">
            <v>PAKISTAN STATE OIL COMPANY LIMITED</v>
          </cell>
          <cell r="D89" t="str">
            <v>203858-4201</v>
          </cell>
        </row>
        <row r="90">
          <cell r="B90" t="str">
            <v>PTC</v>
          </cell>
          <cell r="C90" t="str">
            <v>PAKISTAN TELECOMMUNICATION</v>
          </cell>
          <cell r="D90" t="str">
            <v>203866-4201</v>
          </cell>
        </row>
        <row r="91">
          <cell r="B91" t="str">
            <v>SEARL</v>
          </cell>
          <cell r="C91" t="str">
            <v>SEARLE PAKISTAN LIMITED</v>
          </cell>
          <cell r="D91" t="str">
            <v>212288-4201</v>
          </cell>
        </row>
        <row r="92">
          <cell r="B92" t="str">
            <v>SFWF</v>
          </cell>
          <cell r="C92" t="str">
            <v>SAFEWAY MUTUAL</v>
          </cell>
          <cell r="D92" t="str">
            <v>0205346-4271</v>
          </cell>
        </row>
        <row r="93">
          <cell r="B93" t="str">
            <v>SHEL</v>
          </cell>
          <cell r="C93" t="str">
            <v>SHELL PAKISTAN LIMITED</v>
          </cell>
          <cell r="D93" t="str">
            <v>203815-4201</v>
          </cell>
        </row>
        <row r="94">
          <cell r="B94" t="str">
            <v>SNBL</v>
          </cell>
          <cell r="C94" t="str">
            <v>SONERI BANK LTD.</v>
          </cell>
          <cell r="D94" t="str">
            <v>203661-4201</v>
          </cell>
        </row>
        <row r="95">
          <cell r="B95" t="str">
            <v>SNGP</v>
          </cell>
          <cell r="C95" t="str">
            <v>SUI NORTHERN GAS PIPELINES LIMITED</v>
          </cell>
          <cell r="D95" t="str">
            <v>203939-4201</v>
          </cell>
        </row>
        <row r="96">
          <cell r="B96" t="str">
            <v>SPCB</v>
          </cell>
          <cell r="C96" t="str">
            <v>SAUDI PAK COMMERCIAL BANK LIMITED</v>
          </cell>
          <cell r="D96" t="str">
            <v>212296-4201</v>
          </cell>
        </row>
        <row r="97">
          <cell r="B97" t="str">
            <v>SPL</v>
          </cell>
          <cell r="C97" t="str">
            <v>SITARA PEROXIDE LIMITED</v>
          </cell>
          <cell r="D97" t="str">
            <v>206938-4201</v>
          </cell>
        </row>
        <row r="98">
          <cell r="B98" t="str">
            <v>SSGC</v>
          </cell>
          <cell r="C98" t="str">
            <v>SUI SOUTHERN GAS COMPANY LIMITED</v>
          </cell>
          <cell r="D98" t="str">
            <v>205176-4201</v>
          </cell>
        </row>
        <row r="99">
          <cell r="B99" t="str">
            <v>TELE</v>
          </cell>
          <cell r="C99" t="str">
            <v>TELECARD LIMITED</v>
          </cell>
          <cell r="D99" t="str">
            <v>205150-4201</v>
          </cell>
        </row>
        <row r="100">
          <cell r="B100" t="str">
            <v>THALL</v>
          </cell>
          <cell r="C100" t="str">
            <v>THAL LTD</v>
          </cell>
          <cell r="D100" t="str">
            <v>0206946-4201</v>
          </cell>
        </row>
        <row r="101">
          <cell r="B101" t="str">
            <v>THCCL</v>
          </cell>
          <cell r="C101" t="str">
            <v>THATTA CEMENT COMPANY LIMITED</v>
          </cell>
          <cell r="D101" t="str">
            <v>212300-4201</v>
          </cell>
        </row>
        <row r="102">
          <cell r="B102" t="str">
            <v>TRG</v>
          </cell>
          <cell r="C102" t="str">
            <v>TRG PAKISTAN LIMITED - CLASS   'A'</v>
          </cell>
          <cell r="D102" t="str">
            <v>212318-4201</v>
          </cell>
        </row>
        <row r="103">
          <cell r="B103" t="str">
            <v>TRIPF</v>
          </cell>
          <cell r="C103" t="str">
            <v>TRI-PACK FILMS LIMITED</v>
          </cell>
          <cell r="D103" t="str">
            <v>212326-4201</v>
          </cell>
        </row>
        <row r="104">
          <cell r="B104" t="str">
            <v>UBL</v>
          </cell>
          <cell r="C104" t="str">
            <v>UNITED BANK LIMITED</v>
          </cell>
          <cell r="D104" t="str">
            <v>206407-4201</v>
          </cell>
        </row>
        <row r="105">
          <cell r="B105" t="str">
            <v>UTPLCF</v>
          </cell>
          <cell r="C105" t="str">
            <v>UTPLCF</v>
          </cell>
          <cell r="D105" t="str">
            <v>0206806-4271</v>
          </cell>
        </row>
        <row r="106">
          <cell r="B106" t="str">
            <v>WTL</v>
          </cell>
          <cell r="C106" t="str">
            <v>WORLDCALL TELECOM LIMITED</v>
          </cell>
          <cell r="D106" t="str">
            <v>204153-4201</v>
          </cell>
        </row>
        <row r="107">
          <cell r="B107" t="str">
            <v>MYBL</v>
          </cell>
          <cell r="C107" t="str">
            <v>Mybank</v>
          </cell>
          <cell r="D107" t="str">
            <v>0210501-4201</v>
          </cell>
        </row>
        <row r="108">
          <cell r="B108" t="str">
            <v>PSMC</v>
          </cell>
          <cell r="C108" t="str">
            <v>Pak Suzuki Motor Co.</v>
          </cell>
          <cell r="D108" t="str">
            <v>213306-4201</v>
          </cell>
        </row>
        <row r="109">
          <cell r="B109" t="str">
            <v>PSAF</v>
          </cell>
          <cell r="C109" t="str">
            <v>Pak Strategic Allocation Fund</v>
          </cell>
          <cell r="D109" t="str">
            <v>0213721-4271</v>
          </cell>
        </row>
        <row r="110">
          <cell r="B110" t="str">
            <v>ZTL</v>
          </cell>
          <cell r="C110" t="str">
            <v>Zephyr Textile Mills Limited</v>
          </cell>
          <cell r="D110" t="str">
            <v>204544-4201</v>
          </cell>
        </row>
        <row r="111">
          <cell r="C111" t="str">
            <v>ABAMCO CAPITAL</v>
          </cell>
          <cell r="D111" t="str">
            <v>0205117-4271</v>
          </cell>
        </row>
        <row r="112">
          <cell r="C112" t="str">
            <v>FINEX SECURITIE</v>
          </cell>
          <cell r="D112" t="str">
            <v>0204943-4211</v>
          </cell>
        </row>
        <row r="113">
          <cell r="C113" t="str">
            <v>IGI FUNDS</v>
          </cell>
          <cell r="D113" t="str">
            <v>0205427-4211</v>
          </cell>
        </row>
        <row r="114">
          <cell r="C114" t="str">
            <v>INV TECHLOGIX S</v>
          </cell>
          <cell r="D114" t="str">
            <v>0204579-4211</v>
          </cell>
        </row>
        <row r="115">
          <cell r="C115" t="str">
            <v>INV.DHA COGEN S</v>
          </cell>
          <cell r="D115" t="str">
            <v>0204587-4211</v>
          </cell>
        </row>
        <row r="116">
          <cell r="C116" t="str">
            <v>SHRS SYSTEMS LT</v>
          </cell>
          <cell r="D116" t="str">
            <v>0204811-4211</v>
          </cell>
        </row>
        <row r="117">
          <cell r="C117" t="str">
            <v>SURP/DEF RVL MU</v>
          </cell>
          <cell r="D117" t="str">
            <v>0208000-4274</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Cs "/>
      <sheetName val="Rates"/>
      <sheetName val="Sheet1"/>
      <sheetName val="Impairment"/>
      <sheetName val="Maple leaf"/>
      <sheetName val="TFCs  (2)"/>
      <sheetName val="BSDOMOVS"/>
    </sheetNames>
    <sheetDataSet>
      <sheetData sheetId="0" refreshError="1"/>
      <sheetData sheetId="1">
        <row r="11">
          <cell r="C11" t="str">
            <v>TFCs and Sukuks</v>
          </cell>
          <cell r="D11" t="str">
            <v>Traded / Non-Traded</v>
          </cell>
          <cell r="E11" t="str">
            <v>Price</v>
          </cell>
        </row>
        <row r="13">
          <cell r="C13" t="str">
            <v>KARACHI SHIPYARD &amp; ENGINEERING WORKS LTD-SUKUK (02-11-07)</v>
          </cell>
          <cell r="D13" t="str">
            <v>Non-Traded</v>
          </cell>
          <cell r="E13">
            <v>100.2649</v>
          </cell>
        </row>
        <row r="14">
          <cell r="C14" t="str">
            <v>KARACHI SHIPYARD &amp; ENGINEERING WORKS LTD-SUKUK (04-02-08)</v>
          </cell>
          <cell r="D14" t="str">
            <v>Non-Traded</v>
          </cell>
          <cell r="E14">
            <v>100.3472</v>
          </cell>
        </row>
        <row r="15">
          <cell r="C15" t="str">
            <v>NATIONAL INDUSTRIAL PARK DEVEL. &amp; MANAGEMENT Co. SUKUK (11-08-07)</v>
          </cell>
          <cell r="D15" t="str">
            <v>Non-Traded</v>
          </cell>
          <cell r="E15">
            <v>101.2486</v>
          </cell>
        </row>
        <row r="16">
          <cell r="C16" t="str">
            <v>SCB (PAK) LTD-TFC (01-02-06)</v>
          </cell>
          <cell r="D16" t="str">
            <v>Non-Traded</v>
          </cell>
          <cell r="E16">
            <v>101.79689999999999</v>
          </cell>
        </row>
        <row r="17">
          <cell r="C17" t="str">
            <v>WAPDA-SUKUK (05-01-06)</v>
          </cell>
          <cell r="D17" t="str">
            <v>Non-Traded</v>
          </cell>
          <cell r="E17">
            <v>100.1374</v>
          </cell>
        </row>
        <row r="18">
          <cell r="C18" t="str">
            <v>WAPDA-SUKUK (13-07-07)</v>
          </cell>
          <cell r="D18" t="str">
            <v>Non-Traded</v>
          </cell>
          <cell r="E18">
            <v>95.957700000000003</v>
          </cell>
        </row>
        <row r="20">
          <cell r="C20" t="str">
            <v>ORIX LEASING PAKISTAN LTD-TFC (25-05-07)**</v>
          </cell>
          <cell r="D20" t="str">
            <v>Non-Traded</v>
          </cell>
          <cell r="E20">
            <v>96.25</v>
          </cell>
        </row>
        <row r="21">
          <cell r="C21" t="str">
            <v>ORIX LEASING PAKISTAN LTD-TFC (15-01-08)</v>
          </cell>
          <cell r="D21" t="str">
            <v>Non-Traded</v>
          </cell>
          <cell r="E21">
            <v>100.76739999999999</v>
          </cell>
        </row>
        <row r="23">
          <cell r="C23" t="str">
            <v>BANK AL-HABIB LTD-TFC (15-07-04) 10% cap</v>
          </cell>
          <cell r="D23" t="str">
            <v>Traded</v>
          </cell>
          <cell r="E23">
            <v>90.779499999999999</v>
          </cell>
        </row>
        <row r="24">
          <cell r="C24" t="str">
            <v>BANK AL-HABIB LTD-TFC (07-02-07)</v>
          </cell>
          <cell r="D24" t="str">
            <v>Traded</v>
          </cell>
          <cell r="E24">
            <v>103.97329999999999</v>
          </cell>
        </row>
        <row r="25">
          <cell r="C25" t="str">
            <v>BANK AL-HABIB LTD-TFC (15-06-09)</v>
          </cell>
          <cell r="D25" t="str">
            <v>Non-Traded</v>
          </cell>
          <cell r="E25">
            <v>100.70050000000001</v>
          </cell>
        </row>
        <row r="26">
          <cell r="C26" t="str">
            <v>ENGRO CORPORATION LTD-TFC (01-02-11)</v>
          </cell>
          <cell r="D26" t="str">
            <v>Traded</v>
          </cell>
          <cell r="E26">
            <v>100</v>
          </cell>
        </row>
        <row r="27">
          <cell r="C27" t="str">
            <v>ENGRO FERTILIZER LTD-TFC (30-11-07)  **</v>
          </cell>
          <cell r="D27" t="str">
            <v>Non-Traded</v>
          </cell>
          <cell r="E27">
            <v>98.178600000000003</v>
          </cell>
        </row>
        <row r="28">
          <cell r="C28" t="str">
            <v>ENGRO FERTILIZER LTD-TFC (18-03-08) (PRP-I) **</v>
          </cell>
          <cell r="D28" t="str">
            <v>Non-Traded</v>
          </cell>
          <cell r="E28">
            <v>92.995500000000007</v>
          </cell>
        </row>
        <row r="29">
          <cell r="C29" t="str">
            <v>ENGRO FERTILIZER LTD-TFC (18-03-08) (PRP-II)</v>
          </cell>
          <cell r="D29" t="str">
            <v>Non-Traded</v>
          </cell>
          <cell r="E29">
            <v>100.85550000000001</v>
          </cell>
        </row>
        <row r="30">
          <cell r="C30" t="str">
            <v>ENGRO FERTILIZER LTD-TFC (17-12-09)**</v>
          </cell>
          <cell r="D30" t="str">
            <v>Non-Traded</v>
          </cell>
          <cell r="E30">
            <v>101.55159999999999</v>
          </cell>
        </row>
        <row r="31">
          <cell r="C31" t="str">
            <v>JAHANGIR SIDDIQUI &amp; COMPANY LTD-TFC (21-11-06)</v>
          </cell>
          <cell r="D31" t="str">
            <v>Non-Traded</v>
          </cell>
          <cell r="E31">
            <v>101.25490000000001</v>
          </cell>
        </row>
        <row r="32">
          <cell r="C32" t="str">
            <v>JAHANGIR SIDDIQUI &amp; COMPANY LTD-TFC (04-07-07)</v>
          </cell>
          <cell r="D32" t="str">
            <v>Non-Traded</v>
          </cell>
          <cell r="E32">
            <v>101.48820000000001</v>
          </cell>
        </row>
        <row r="33">
          <cell r="C33" t="str">
            <v>ORIX LEASING PAKISTAN LTD-SUKUK (30-06-07)</v>
          </cell>
          <cell r="D33" t="str">
            <v>Non-Traded</v>
          </cell>
          <cell r="E33">
            <v>100.4045</v>
          </cell>
        </row>
        <row r="34">
          <cell r="C34" t="str">
            <v>PAK ARAB FERTILIZERS LTD-TFC (28-02-08)</v>
          </cell>
          <cell r="D34" t="str">
            <v>Non-Traded</v>
          </cell>
          <cell r="E34">
            <v>100.8222</v>
          </cell>
        </row>
        <row r="35">
          <cell r="C35" t="str">
            <v>PAK ARAB FERTILIZERS LTD-TFC (16-12-09)</v>
          </cell>
          <cell r="D35" t="str">
            <v>Non-Traded</v>
          </cell>
          <cell r="E35">
            <v>102.4456</v>
          </cell>
        </row>
        <row r="36">
          <cell r="C36" t="str">
            <v>SUI SOUTHERN GAS COMPANY - SUKKUK (31-12-07) - I</v>
          </cell>
          <cell r="D36" t="str">
            <v>Non-Traded</v>
          </cell>
          <cell r="E36">
            <v>99.7744</v>
          </cell>
        </row>
        <row r="37">
          <cell r="C37" t="str">
            <v>UNITED BANK LTD-TFC (10-08-04)**</v>
          </cell>
          <cell r="D37" t="str">
            <v>Non-Traded</v>
          </cell>
          <cell r="E37">
            <v>94.75</v>
          </cell>
        </row>
        <row r="38">
          <cell r="C38" t="str">
            <v>UNITED BANK LTD-TFC (15-03-05)**</v>
          </cell>
          <cell r="D38" t="str">
            <v>Non-Traded</v>
          </cell>
          <cell r="E38">
            <v>91</v>
          </cell>
        </row>
        <row r="39">
          <cell r="C39" t="str">
            <v>UNITED BANK LTD-TFC (08-09-06)**</v>
          </cell>
          <cell r="D39" t="str">
            <v>Non-Traded</v>
          </cell>
          <cell r="E39">
            <v>101.2452</v>
          </cell>
        </row>
        <row r="40">
          <cell r="C40" t="str">
            <v>UNITED BANK LTD-TFC (14-02-08)**</v>
          </cell>
          <cell r="D40" t="str">
            <v>Non-Traded</v>
          </cell>
          <cell r="E40">
            <v>98.330500000000001</v>
          </cell>
        </row>
        <row r="42">
          <cell r="C42" t="str">
            <v>ALLIED BANK LTD-TFC (06-12-06)</v>
          </cell>
          <cell r="D42" t="str">
            <v>Non-Traded</v>
          </cell>
          <cell r="E42">
            <v>101.9346</v>
          </cell>
        </row>
        <row r="43">
          <cell r="C43" t="str">
            <v>ALLIED BANK LTD-TFC (28-08-09)</v>
          </cell>
          <cell r="D43" t="str">
            <v>Traded</v>
          </cell>
          <cell r="E43">
            <v>97.833299999999994</v>
          </cell>
        </row>
        <row r="44">
          <cell r="C44" t="str">
            <v>ASKARI BANK LTD-TFC (04-02-05)</v>
          </cell>
          <cell r="D44" t="str">
            <v>Traded</v>
          </cell>
          <cell r="E44">
            <v>100.3</v>
          </cell>
        </row>
        <row r="45">
          <cell r="C45" t="str">
            <v>ASKARI BANK LTD-TFC (31-10-05)</v>
          </cell>
          <cell r="D45" t="str">
            <v>Non-Traded</v>
          </cell>
          <cell r="E45">
            <v>100.9607</v>
          </cell>
        </row>
        <row r="46">
          <cell r="C46" t="str">
            <v>ASKARI BANK LTD-TFC (18-11-09)**</v>
          </cell>
          <cell r="D46" t="str">
            <v>Non-Traded</v>
          </cell>
          <cell r="E46">
            <v>103.4333</v>
          </cell>
        </row>
        <row r="47">
          <cell r="C47" t="str">
            <v>BANK ALFALAH LTD-TFC (23-11-04)</v>
          </cell>
          <cell r="D47" t="str">
            <v>Non-Traded</v>
          </cell>
          <cell r="E47">
            <v>100.6232</v>
          </cell>
        </row>
        <row r="48">
          <cell r="C48" t="str">
            <v>BANK ALFALAH LTD-TFC (25-11-05)</v>
          </cell>
          <cell r="D48" t="str">
            <v>Non-Traded</v>
          </cell>
          <cell r="E48">
            <v>100.7757</v>
          </cell>
        </row>
        <row r="49">
          <cell r="C49" t="str">
            <v>BANK ALFALAH LTD-TFC (02-12-09) - Fixed</v>
          </cell>
          <cell r="D49" t="str">
            <v>Non-Traded</v>
          </cell>
          <cell r="E49">
            <v>97.188599999999994</v>
          </cell>
        </row>
        <row r="50">
          <cell r="C50" t="str">
            <v>BANK ALFALAH LTD-TFC (02-12-09) - Floating***</v>
          </cell>
          <cell r="D50" t="str">
            <v>Non-Traded</v>
          </cell>
          <cell r="E50">
            <v>101.4004</v>
          </cell>
        </row>
        <row r="51">
          <cell r="C51" t="str">
            <v>ENGRO FERTILIZER LTD-SUKUK (06-09-07)***</v>
          </cell>
          <cell r="D51" t="str">
            <v>Non-Traded</v>
          </cell>
          <cell r="E51">
            <v>100</v>
          </cell>
        </row>
        <row r="52">
          <cell r="C52" t="str">
            <v>FAYSAL BANK LTD  (12-11-2007)</v>
          </cell>
          <cell r="D52" t="str">
            <v>Non-Traded</v>
          </cell>
          <cell r="E52">
            <v>100.7561</v>
          </cell>
        </row>
        <row r="53">
          <cell r="C53" t="str">
            <v>FAYSAL BANK LTD -TFC (10-02-05) (FORMERLY: RBS  - TFC (10-02-05)  )</v>
          </cell>
          <cell r="D53" t="str">
            <v>Non-Traded</v>
          </cell>
          <cell r="E53">
            <v>100.99469999999999</v>
          </cell>
        </row>
        <row r="54">
          <cell r="E54" t="str">
            <v>Page 1 of 3</v>
          </cell>
        </row>
        <row r="63">
          <cell r="C63" t="str">
            <v>AL ABBAS SUGAR MILLS LTD-TFC (21-11-07)</v>
          </cell>
          <cell r="D63" t="str">
            <v>Non-Traded</v>
          </cell>
          <cell r="E63">
            <v>96.798400000000001</v>
          </cell>
        </row>
        <row r="64">
          <cell r="C64" t="str">
            <v>CENTURY PAPER &amp; BOARD MILLS LTD- SUKUK (25-09-07)***</v>
          </cell>
          <cell r="D64" t="str">
            <v>Non-Traded</v>
          </cell>
          <cell r="E64">
            <v>96.25</v>
          </cell>
        </row>
        <row r="65">
          <cell r="C65" t="str">
            <v>FINANCIAL REC'BLES SEC'ZATION CO. LTD-TFC CLASS "A" </v>
          </cell>
          <cell r="D65" t="str">
            <v>Non-Traded</v>
          </cell>
          <cell r="E65">
            <v>97.376199999999997</v>
          </cell>
        </row>
        <row r="66">
          <cell r="C66" t="str">
            <v>FINANCIAL REC'BLES SEC'ZATION CO. LTD-TFC CLASS "B"</v>
          </cell>
          <cell r="D66" t="str">
            <v>Non-Traded</v>
          </cell>
          <cell r="E66">
            <v>97.376199999999997</v>
          </cell>
        </row>
        <row r="67">
          <cell r="C67" t="str">
            <v>HOUSE BUILDING FINANCE CORPORATION LTD - SUKUK (08-05-08)</v>
          </cell>
          <cell r="D67" t="str">
            <v>Non-Traded</v>
          </cell>
          <cell r="E67">
            <v>95.375100000000003</v>
          </cell>
        </row>
        <row r="68">
          <cell r="C68" t="str">
            <v>IGI INV. BANK LTD-TFC (FIRST INT'l INV. BANK LTD. - TFC) (11-07-06)</v>
          </cell>
          <cell r="D68" t="str">
            <v>Non-Traded</v>
          </cell>
          <cell r="E68">
            <v>99.963999999999999</v>
          </cell>
        </row>
        <row r="69">
          <cell r="C69" t="str">
            <v>KASB SECURITIES LTD- TFC (27-06-07)</v>
          </cell>
          <cell r="D69" t="str">
            <v>Non-Traded</v>
          </cell>
          <cell r="E69">
            <v>98.869299999999996</v>
          </cell>
        </row>
        <row r="70">
          <cell r="C70" t="str">
            <v>NIB BANK LTD-TFC (05-03-08)</v>
          </cell>
          <cell r="D70" t="str">
            <v>Non-Traded</v>
          </cell>
          <cell r="E70">
            <v>91.500200000000007</v>
          </cell>
        </row>
        <row r="71">
          <cell r="C71" t="str">
            <v>PAKISTAN MOBILE COMMUNICATION LTD-TFC (31-05-06)</v>
          </cell>
          <cell r="D71" t="str">
            <v>Non-Traded</v>
          </cell>
          <cell r="E71">
            <v>98.7149</v>
          </cell>
        </row>
        <row r="72">
          <cell r="C72" t="str">
            <v>PAKISTAN MOBILE COMMUNICATION LTD-TFC (28-10-08)</v>
          </cell>
          <cell r="D72" t="str">
            <v>Traded</v>
          </cell>
          <cell r="E72">
            <v>93.985299999999995</v>
          </cell>
        </row>
        <row r="73">
          <cell r="C73" t="str">
            <v>PEL-SUKUK (28-09-07)</v>
          </cell>
          <cell r="D73" t="str">
            <v>Non-Traded</v>
          </cell>
          <cell r="E73">
            <v>98.509299999999996</v>
          </cell>
        </row>
        <row r="74">
          <cell r="C74" t="str">
            <v>PEL-SUKUK (31-03-08)</v>
          </cell>
          <cell r="D74" t="str">
            <v>Non-Traded</v>
          </cell>
          <cell r="E74">
            <v>93.890299999999996</v>
          </cell>
        </row>
        <row r="75">
          <cell r="C75" t="str">
            <v>SITARA CHEMICALS LTD - SUKUK - II (03-12-06)</v>
          </cell>
          <cell r="D75" t="str">
            <v>Non-Traded</v>
          </cell>
          <cell r="E75">
            <v>99.398700000000005</v>
          </cell>
        </row>
        <row r="76">
          <cell r="C76" t="str">
            <v>SITARA CHEMICALS LTD - SUKUK - III (02-01-08)</v>
          </cell>
          <cell r="D76" t="str">
            <v>Non-Traded</v>
          </cell>
          <cell r="E76">
            <v>97.679199999999994</v>
          </cell>
        </row>
        <row r="77">
          <cell r="C77" t="str">
            <v>SONERI BANK LTD-TFC (05-05-05)</v>
          </cell>
          <cell r="D77" t="str">
            <v>Traded</v>
          </cell>
          <cell r="E77">
            <v>100.1</v>
          </cell>
        </row>
        <row r="79">
          <cell r="C79" t="str">
            <v>EDEN BUILDERS LTD.- SUKUK (08-09-08)</v>
          </cell>
          <cell r="D79" t="str">
            <v>Non-Traded</v>
          </cell>
          <cell r="E79">
            <v>96.474500000000006</v>
          </cell>
        </row>
        <row r="80">
          <cell r="C80" t="str">
            <v>ESCORTS INVESTMENT BANK LTD-TFC (15-03-07)**</v>
          </cell>
          <cell r="D80" t="str">
            <v>Non-Traded</v>
          </cell>
          <cell r="E80">
            <v>88</v>
          </cell>
        </row>
        <row r="81">
          <cell r="C81" t="str">
            <v>JDW SUGAR MILLS LTD. TFC (23-06-08)</v>
          </cell>
          <cell r="D81" t="str">
            <v>Non-Traded</v>
          </cell>
          <cell r="E81">
            <v>94.707899999999995</v>
          </cell>
        </row>
        <row r="82">
          <cell r="C82" t="str">
            <v>OPTIMUS LTD - TFC (10-10-07)</v>
          </cell>
          <cell r="D82" t="str">
            <v>Non-Traded</v>
          </cell>
          <cell r="E82">
            <v>97.762699999999995</v>
          </cell>
        </row>
        <row r="83">
          <cell r="C83" t="str">
            <v>TRAKKER (15-09-07) - PPTFC</v>
          </cell>
          <cell r="D83" t="str">
            <v>Non-Traded</v>
          </cell>
          <cell r="E83">
            <v>98.534999999999997</v>
          </cell>
        </row>
        <row r="84">
          <cell r="C84" t="str">
            <v>WORLDCALL TELECOM LTD.TFC (28-11-06) </v>
          </cell>
          <cell r="D84" t="str">
            <v>Non-Traded</v>
          </cell>
          <cell r="E84">
            <v>98.897599999999997</v>
          </cell>
        </row>
        <row r="85">
          <cell r="C85" t="str">
            <v>WORLDCALL TELECOM LTD-TFC (07-10-08)**</v>
          </cell>
          <cell r="D85" t="str">
            <v>Non-Traded</v>
          </cell>
          <cell r="E85">
            <v>91.45</v>
          </cell>
        </row>
        <row r="87">
          <cell r="C87" t="str">
            <v>AVARI HOTELS-TFC (30-04-09)</v>
          </cell>
          <cell r="D87" t="str">
            <v>Non-Traded</v>
          </cell>
          <cell r="E87">
            <v>95.209400000000002</v>
          </cell>
        </row>
        <row r="88">
          <cell r="C88" t="str">
            <v>JDW SUGAR MILLS LTD. SUKUK (19-06-08)</v>
          </cell>
          <cell r="D88" t="str">
            <v>Non-Traded</v>
          </cell>
          <cell r="E88">
            <v>93.519099999999995</v>
          </cell>
        </row>
        <row r="89">
          <cell r="C89" t="str">
            <v>SHAHMURAD SUGAR MILLS LTD-SUKUK (27-09-07)</v>
          </cell>
          <cell r="D89" t="str">
            <v>Non-Traded</v>
          </cell>
          <cell r="E89">
            <v>97.245000000000005</v>
          </cell>
        </row>
        <row r="91">
          <cell r="C91" t="str">
            <v>QUETTA TEXTILE MILLS LTD-SUKUK (26-09-08)</v>
          </cell>
          <cell r="D91" t="str">
            <v>Non-Traded</v>
          </cell>
          <cell r="E91">
            <v>88.638499999999993</v>
          </cell>
        </row>
        <row r="92">
          <cell r="C92" t="str">
            <v>SME LEASING LTD-TFC (16-07-08)</v>
          </cell>
          <cell r="D92" t="str">
            <v>Non-Traded</v>
          </cell>
          <cell r="E92">
            <v>99.698599999999999</v>
          </cell>
        </row>
        <row r="94">
          <cell r="C94" t="str">
            <v>TELECARD LTD-TFC (27-05-05)</v>
          </cell>
          <cell r="D94" t="str">
            <v>Non-Traded</v>
          </cell>
          <cell r="E94">
            <v>94.424800000000005</v>
          </cell>
        </row>
        <row r="95">
          <cell r="C95" t="str">
            <v>TRUST INVESTMENT BANK LTD-TFC (04-07-08) </v>
          </cell>
          <cell r="D95" t="str">
            <v>Non-Traded</v>
          </cell>
          <cell r="E95">
            <v>94.203400000000002</v>
          </cell>
        </row>
        <row r="97">
          <cell r="C97" t="str">
            <v>----------------------N/A-----------------------------</v>
          </cell>
        </row>
        <row r="99">
          <cell r="C99" t="str">
            <v>TFCs and Sukuks</v>
          </cell>
          <cell r="D99" t="str">
            <v>Traded / Non-Traded</v>
          </cell>
          <cell r="E99" t="str">
            <v>Price</v>
          </cell>
        </row>
        <row r="100">
          <cell r="C100" t="str">
            <v>ALZAMIN LEASING CORPORATION LTD-TFC (05-09-07)</v>
          </cell>
          <cell r="D100" t="str">
            <v>Non-Traded</v>
          </cell>
          <cell r="E100">
            <v>75</v>
          </cell>
        </row>
        <row r="101">
          <cell r="C101" t="str">
            <v>GRAYS LEASING LTD. - TFC (04-07-08)</v>
          </cell>
          <cell r="D101" t="str">
            <v>Non-Traded</v>
          </cell>
          <cell r="E101">
            <v>75</v>
          </cell>
        </row>
        <row r="102">
          <cell r="C102" t="str">
            <v>MAPLE LEAF SUKUK-(03-12-07)</v>
          </cell>
          <cell r="D102" t="str">
            <v>Non-Traded</v>
          </cell>
          <cell r="E102">
            <v>62.714500000000001</v>
          </cell>
        </row>
        <row r="103">
          <cell r="C103" t="str">
            <v>MAPLE LEAF SUKUK-(31-03-10)</v>
          </cell>
          <cell r="D103" t="str">
            <v>Non-Traded</v>
          </cell>
          <cell r="E103">
            <v>70.405900000000003</v>
          </cell>
        </row>
        <row r="104">
          <cell r="C104" t="str">
            <v>PACE (PAKISTAN) LTD-TFC (15-02-08)</v>
          </cell>
          <cell r="D104" t="str">
            <v>Non-Traded</v>
          </cell>
          <cell r="E104">
            <v>67.251099999999994</v>
          </cell>
        </row>
        <row r="105">
          <cell r="C105" t="str">
            <v>SAUDI PAK LEASING COMPANY LTD-TFC (13-03-08)</v>
          </cell>
          <cell r="D105" t="str">
            <v>Non-Traded</v>
          </cell>
          <cell r="E105">
            <v>66.024699999999996</v>
          </cell>
        </row>
        <row r="107">
          <cell r="C107" t="str">
            <v>TFCs and Sukuks</v>
          </cell>
          <cell r="D107" t="str">
            <v>Traded / Non-Traded</v>
          </cell>
          <cell r="E107" t="str">
            <v>Price</v>
          </cell>
        </row>
        <row r="108">
          <cell r="C108" t="str">
            <v>DAWOOD HERCULES-SUKUK (18-09-07)</v>
          </cell>
          <cell r="D108" t="str">
            <v>Non-Traded</v>
          </cell>
          <cell r="E108">
            <v>100.42359999999999</v>
          </cell>
        </row>
        <row r="109">
          <cell r="C109" t="str">
            <v>SITARA ENERGY LTD-SUKUK (16-07-07)</v>
          </cell>
          <cell r="D109" t="str">
            <v>Non-Traded</v>
          </cell>
          <cell r="E109">
            <v>98.82</v>
          </cell>
        </row>
        <row r="120">
          <cell r="C120" t="str">
            <v>TFCs and Sukuks</v>
          </cell>
          <cell r="D120" t="str">
            <v>Traded / Non-Traded</v>
          </cell>
          <cell r="E120" t="str">
            <v>Price</v>
          </cell>
        </row>
        <row r="121">
          <cell r="C121" t="str">
            <v>BUNNY'S LTD. - TFC (30-11-08)</v>
          </cell>
          <cell r="D121" t="str">
            <v>Non-Traded</v>
          </cell>
          <cell r="E121">
            <v>75</v>
          </cell>
        </row>
        <row r="122">
          <cell r="C122" t="str">
            <v>CRESCENT TEXTILE MILLS LTD-TFC (17-06-04)</v>
          </cell>
          <cell r="D122" t="str">
            <v>Non-Traded</v>
          </cell>
          <cell r="E122">
            <v>75</v>
          </cell>
        </row>
        <row r="123">
          <cell r="C123" t="str">
            <v>JAVEDAN CEMENT LTD-TFC (10-11-06)</v>
          </cell>
          <cell r="D123" t="str">
            <v>Non-Traded</v>
          </cell>
          <cell r="E123">
            <v>75</v>
          </cell>
        </row>
        <row r="124">
          <cell r="C124" t="str">
            <v>KOHAT CEMENT-SUKKUK (20-12-07)</v>
          </cell>
          <cell r="D124" t="str">
            <v>Non-Traded</v>
          </cell>
          <cell r="E124">
            <v>66.802400000000006</v>
          </cell>
        </row>
        <row r="125">
          <cell r="C125" t="str">
            <v>SECURITY LEASING CORPORATION LTD-PPTFC (28-03-06)</v>
          </cell>
          <cell r="D125" t="str">
            <v>Non-Traded</v>
          </cell>
          <cell r="E125">
            <v>70.328000000000003</v>
          </cell>
        </row>
        <row r="126">
          <cell r="C126" t="str">
            <v>VISION DEVELOPERS (PVT) LTD (30-11-08)</v>
          </cell>
          <cell r="D126" t="str">
            <v>Non-Traded</v>
          </cell>
          <cell r="E126">
            <v>75</v>
          </cell>
        </row>
        <row r="131">
          <cell r="C131" t="str">
            <v>AGRITECH LTD-TFC (30-11-07)</v>
          </cell>
          <cell r="D131" t="str">
            <v>Non-Traded</v>
          </cell>
          <cell r="E131" t="str">
            <v>94.2984</v>
          </cell>
        </row>
        <row r="132">
          <cell r="C132" t="str">
            <v>AGRITECH LTD-TFC (01-12-08)</v>
          </cell>
          <cell r="D132" t="str">
            <v>Non-Traded</v>
          </cell>
          <cell r="E132" t="str">
            <v>A/C to NPA</v>
          </cell>
        </row>
        <row r="133">
          <cell r="C133" t="str">
            <v>AL-ZAMIN LEASING MODARABA LTD-TFC (12-05-08)</v>
          </cell>
          <cell r="D133" t="str">
            <v>Non-Traded</v>
          </cell>
          <cell r="E133">
            <v>97.165899999999993</v>
          </cell>
        </row>
        <row r="134">
          <cell r="C134" t="str">
            <v>ARZOO TEXTILE MILLS LTD-SUKUK (15-04-08)</v>
          </cell>
          <cell r="D134" t="str">
            <v>Non-Traded</v>
          </cell>
          <cell r="E134" t="str">
            <v>A/C to NPA</v>
          </cell>
        </row>
        <row r="135">
          <cell r="C135" t="str">
            <v>AZGARD NINE LTD- TFC (20-09-05)</v>
          </cell>
          <cell r="D135" t="str">
            <v>Non-Traded</v>
          </cell>
          <cell r="E135" t="str">
            <v>96.7658</v>
          </cell>
        </row>
        <row r="136">
          <cell r="C136" t="str">
            <v>AZGARD NINE LTD- TFC (04-12-07) PP</v>
          </cell>
          <cell r="D136" t="str">
            <v>Non-Traded</v>
          </cell>
          <cell r="E136" t="str">
            <v>91.7607</v>
          </cell>
        </row>
        <row r="137">
          <cell r="C137" t="str">
            <v>BUNNY'S LTD. - TFC (30-11-08)</v>
          </cell>
          <cell r="D137" t="str">
            <v>Non-Traded</v>
          </cell>
          <cell r="E137" t="str">
            <v>A/C to NPA</v>
          </cell>
        </row>
        <row r="138">
          <cell r="C138" t="str">
            <v>DEWAN CEMENT LTD</v>
          </cell>
          <cell r="D138" t="str">
            <v>Non-Traded</v>
          </cell>
          <cell r="E138" t="str">
            <v>A/C to NPA</v>
          </cell>
        </row>
        <row r="139">
          <cell r="C139" t="str">
            <v>EDEN HOUSING LTD.- SUKUK (31-12-07)</v>
          </cell>
          <cell r="D139" t="str">
            <v>Non-Traded</v>
          </cell>
          <cell r="E139" t="str">
            <v>92.6441</v>
          </cell>
        </row>
        <row r="140">
          <cell r="C140" t="str">
            <v>EDEN HOUSING LTD.- SUKUK (31-03-08)</v>
          </cell>
          <cell r="D140" t="str">
            <v>Non-Traded</v>
          </cell>
          <cell r="E140" t="str">
            <v>A/C to NPA</v>
          </cell>
        </row>
        <row r="141">
          <cell r="C141" t="str">
            <v>GHARIBWAL CEMENT-TFC (18-01-08)</v>
          </cell>
          <cell r="D141" t="str">
            <v>Non-Traded</v>
          </cell>
          <cell r="E141" t="str">
            <v>A/C to NPA</v>
          </cell>
        </row>
        <row r="142">
          <cell r="C142" t="str">
            <v>NEW ALLIED ELECTRONIC (15-05-07)</v>
          </cell>
          <cell r="D142" t="str">
            <v>Non-Traded</v>
          </cell>
          <cell r="E142" t="str">
            <v>A/C to NPA</v>
          </cell>
        </row>
        <row r="143">
          <cell r="C143" t="str">
            <v>NEW ALLIED ELECTRONIC - SUKUK (27-07-07)</v>
          </cell>
          <cell r="D143" t="str">
            <v>Non-Traded</v>
          </cell>
          <cell r="E143" t="str">
            <v>A/C to NPA</v>
          </cell>
        </row>
        <row r="144">
          <cell r="C144" t="str">
            <v>NEW ALLIED ELECTRONIC - SUKUK (03-12-07)</v>
          </cell>
          <cell r="D144" t="str">
            <v>Non-Traded</v>
          </cell>
          <cell r="E144" t="str">
            <v>A/C to NPA</v>
          </cell>
        </row>
        <row r="145">
          <cell r="C145" t="str">
            <v>PAK HY-OILS LTD-TFC (31-12-08)</v>
          </cell>
          <cell r="D145" t="str">
            <v>Non-Traded</v>
          </cell>
          <cell r="E145" t="str">
            <v>A/C to NPA</v>
          </cell>
        </row>
        <row r="146">
          <cell r="C146" t="str">
            <v>SECURITY LEASING CORPORATION LTD-PPTFC (28-03-06)</v>
          </cell>
          <cell r="D146" t="str">
            <v>Non-Traded</v>
          </cell>
          <cell r="E146" t="str">
            <v>A/C to NPA</v>
          </cell>
        </row>
        <row r="147">
          <cell r="C147" t="str">
            <v>SHAKARGANJ MILLS LTD-TFC (22-09-08)</v>
          </cell>
          <cell r="D147" t="str">
            <v>Non-Traded</v>
          </cell>
          <cell r="E147" t="str">
            <v>A/C to NPA</v>
          </cell>
        </row>
        <row r="148">
          <cell r="C148" t="str">
            <v>SITARA PEROXIDE LTD-SUK (19-08-08)</v>
          </cell>
          <cell r="D148" t="str">
            <v>Non-Traded</v>
          </cell>
          <cell r="E148" t="str">
            <v>A/C to NPA</v>
          </cell>
        </row>
        <row r="149">
          <cell r="C149" t="str">
            <v>THREE STAR HOSIERY SUKUK (25-06-08)</v>
          </cell>
          <cell r="D149" t="str">
            <v>Non-Traded</v>
          </cell>
          <cell r="E149" t="str">
            <v>A/C to NPA</v>
          </cell>
        </row>
        <row r="150">
          <cell r="C150" t="str">
            <v>PACE (PAKISTAN) LTD-TFC (15-02-08)**</v>
          </cell>
          <cell r="D150" t="str">
            <v>Non-Traded</v>
          </cell>
          <cell r="E150" t="str">
            <v>65.0000</v>
          </cell>
        </row>
      </sheetData>
      <sheetData sheetId="2"/>
      <sheetData sheetId="3" refreshError="1"/>
      <sheetData sheetId="4" refreshError="1"/>
      <sheetData sheetId="5" refreshError="1"/>
      <sheetData sheetId="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amp;L"/>
      <sheetName val="CF"/>
      <sheetName val="SCE"/>
      <sheetName val="1-4.14"/>
      <sheetName val="5-5.3"/>
      <sheetName val="6-29.2"/>
      <sheetName val="30-33"/>
      <sheetName val="34-38.2"/>
      <sheetName val="39-43"/>
      <sheetName val="34_38_2"/>
      <sheetName val="P&amp;L Commentary"/>
      <sheetName val="1-4_14"/>
      <sheetName val="5-5_3"/>
      <sheetName val="6-29_2"/>
      <sheetName val="34-38_2"/>
      <sheetName val="Sheet2"/>
      <sheetName val="UA-30"/>
      <sheetName val="IS"/>
      <sheetName val="Furniture"/>
      <sheetName val="F&amp;F"/>
      <sheetName val="Summary"/>
      <sheetName val="Acct"/>
      <sheetName val="Master Exch Rate &amp; Discount"/>
      <sheetName val="FHBM 706"/>
      <sheetName val="Merit draft accounts FINAL 28-0"/>
      <sheetName val="3.2"/>
      <sheetName val="1-4_141"/>
      <sheetName val="5-5_31"/>
      <sheetName val="6-29_21"/>
      <sheetName val="34-38_21"/>
      <sheetName val="6-19 (2016)"/>
      <sheetName val="P&amp;L_Commentary"/>
      <sheetName val="AL905"/>
      <sheetName val="1-4_142"/>
      <sheetName val="5-5_32"/>
      <sheetName val="6-29_22"/>
      <sheetName val="34-38_22"/>
      <sheetName val="3_2"/>
      <sheetName val="CLV assumptions"/>
      <sheetName val="FHBM_706"/>
      <sheetName val="Merit_draft_accounts_FINAL_28-0"/>
      <sheetName val="KeyData"/>
      <sheetName val="Set-up"/>
      <sheetName val="Mapping"/>
      <sheetName val="2002 P3"/>
      <sheetName val="Sep2004"/>
      <sheetName val="Accounts"/>
      <sheetName val="E"/>
      <sheetName val="Sep"/>
      <sheetName val=""/>
      <sheetName val="MarchSL904"/>
      <sheetName val="Other Recievable"/>
      <sheetName val="bubbleDATA"/>
      <sheetName val="Data"/>
      <sheetName val="Ratio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329 Guidance"/>
      <sheetName val="Analytics Summary"/>
      <sheetName val="Overview"/>
      <sheetName val="Drop Down"/>
      <sheetName val="Template Calculation Sheet"/>
      <sheetName val="Guide Card"/>
      <sheetName val="Using this Template"/>
      <sheetName val="Disaggregated Revenue"/>
    </sheetNames>
    <sheetDataSet>
      <sheetData sheetId="0" refreshError="1"/>
      <sheetData sheetId="1" refreshError="1"/>
      <sheetData sheetId="2"/>
      <sheetData sheetId="3">
        <row r="2">
          <cell r="A2" t="str">
            <v>Type of analytic…</v>
          </cell>
          <cell r="B2" t="str">
            <v>Level of assurance…</v>
          </cell>
        </row>
        <row r="3">
          <cell r="A3" t="str">
            <v>Trend analysis</v>
          </cell>
          <cell r="B3" t="str">
            <v>High assurance</v>
          </cell>
        </row>
        <row r="4">
          <cell r="A4" t="str">
            <v>Ratio analysis</v>
          </cell>
          <cell r="B4" t="str">
            <v>Moderate assurance</v>
          </cell>
        </row>
        <row r="5">
          <cell r="A5" t="str">
            <v>Reasonableness test</v>
          </cell>
          <cell r="B5" t="str">
            <v>Low assurance</v>
          </cell>
        </row>
        <row r="6">
          <cell r="A6" t="str">
            <v>Regression analytics</v>
          </cell>
        </row>
        <row r="7">
          <cell r="A7" t="str">
            <v>Scanning analytics</v>
          </cell>
        </row>
      </sheetData>
      <sheetData sheetId="4" refreshError="1"/>
      <sheetData sheetId="5" refreshError="1"/>
      <sheetData sheetId="6" refreshError="1"/>
      <sheetData sheetId="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amp;L"/>
      <sheetName val="Balance_Sheet"/>
      <sheetName val="A"/>
      <sheetName val="FG"/>
      <sheetName val="NORMAL"/>
      <sheetName val="Repay IFC A"/>
      <sheetName val="Balance_Sheet1"/>
      <sheetName val="ProfitProv"/>
      <sheetName val="DEAL REGISTER"/>
      <sheetName val="Overview"/>
      <sheetName val="GMS.1"/>
      <sheetName val="Calculation sheet"/>
      <sheetName val="BS-OVS"/>
      <sheetName val="Repay_IFC_A"/>
      <sheetName val="1-bwb(cb)"/>
      <sheetName val="acct"/>
    </sheetNames>
    <sheetDataSet>
      <sheetData sheetId="0"/>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JPN"/>
      <sheetName val="P&amp;L-Jpn"/>
      <sheetName val="b-sheet"/>
      <sheetName val="Balance Sheet"/>
    </sheetNames>
    <sheetDataSet>
      <sheetData sheetId="0">
        <row r="4">
          <cell r="A4" t="str">
            <v>INDUS MOTOR COMPANY LIMITED</v>
          </cell>
        </row>
        <row r="5">
          <cell r="A5" t="str">
            <v>Balance Sheet</v>
          </cell>
        </row>
        <row r="6">
          <cell r="A6" t="str">
            <v>AS AT MARCH 31, 2004</v>
          </cell>
        </row>
        <row r="9">
          <cell r="F9" t="str">
            <v>Previous</v>
          </cell>
          <cell r="H9" t="str">
            <v xml:space="preserve">This </v>
          </cell>
          <cell r="J9" t="str">
            <v>%</v>
          </cell>
          <cell r="Q9" t="str">
            <v>Previous</v>
          </cell>
          <cell r="S9" t="str">
            <v xml:space="preserve">This </v>
          </cell>
          <cell r="U9" t="str">
            <v>%</v>
          </cell>
        </row>
        <row r="10">
          <cell r="F10" t="str">
            <v>Month</v>
          </cell>
          <cell r="H10" t="str">
            <v>Month</v>
          </cell>
          <cell r="Q10" t="str">
            <v>Month</v>
          </cell>
          <cell r="S10" t="str">
            <v>Month</v>
          </cell>
        </row>
        <row r="12">
          <cell r="A12" t="str">
            <v>ASSETS</v>
          </cell>
          <cell r="L12" t="str">
            <v>LIABILITIES</v>
          </cell>
        </row>
        <row r="13">
          <cell r="B13" t="str">
            <v>CURRENT ASSETS</v>
          </cell>
          <cell r="F13">
            <v>12323708</v>
          </cell>
          <cell r="H13">
            <v>12947556</v>
          </cell>
          <cell r="J13">
            <v>1.050621777146943</v>
          </cell>
          <cell r="M13" t="str">
            <v>CURRENT LIABILITIES</v>
          </cell>
          <cell r="Q13">
            <v>9899263</v>
          </cell>
          <cell r="S13">
            <v>10282883</v>
          </cell>
          <cell r="U13">
            <v>1.0387523798488838</v>
          </cell>
        </row>
        <row r="15">
          <cell r="C15" t="str">
            <v>Cash in hand &amp; bank</v>
          </cell>
          <cell r="F15">
            <v>9083875</v>
          </cell>
          <cell r="H15">
            <v>9154883</v>
          </cell>
          <cell r="N15" t="str">
            <v>Bank over draft/Short term loan</v>
          </cell>
          <cell r="Q15">
            <v>0</v>
          </cell>
          <cell r="S15">
            <v>0</v>
          </cell>
        </row>
        <row r="16">
          <cell r="C16" t="str">
            <v>Inventory</v>
          </cell>
          <cell r="F16">
            <v>2508987</v>
          </cell>
          <cell r="H16">
            <v>2999823</v>
          </cell>
          <cell r="N16" t="str">
            <v>Advance received</v>
          </cell>
          <cell r="Q16">
            <v>7554320</v>
          </cell>
          <cell r="S16">
            <v>7517468</v>
          </cell>
        </row>
        <row r="17">
          <cell r="C17" t="str">
            <v>Accounts Receivable</v>
          </cell>
          <cell r="F17">
            <v>236280</v>
          </cell>
          <cell r="H17">
            <v>332911</v>
          </cell>
          <cell r="N17" t="str">
            <v>Accounts payable (Others)</v>
          </cell>
          <cell r="Q17">
            <v>2344943</v>
          </cell>
          <cell r="S17">
            <v>2765415</v>
          </cell>
        </row>
        <row r="18">
          <cell r="C18" t="str">
            <v>Investment in AT&amp;T</v>
          </cell>
          <cell r="F18">
            <v>0</v>
          </cell>
          <cell r="H18">
            <v>0</v>
          </cell>
        </row>
        <row r="19">
          <cell r="C19" t="str">
            <v>Miscellaneous Receivable</v>
          </cell>
          <cell r="F19">
            <v>494566</v>
          </cell>
          <cell r="H19">
            <v>459939</v>
          </cell>
        </row>
        <row r="20">
          <cell r="N20" t="str">
            <v>Deffered Taxation</v>
          </cell>
          <cell r="Q20">
            <v>56537</v>
          </cell>
          <cell r="S20">
            <v>40487</v>
          </cell>
          <cell r="U20">
            <v>0.71611511045863774</v>
          </cell>
        </row>
        <row r="21">
          <cell r="B21" t="str">
            <v>FIXED ASSETS</v>
          </cell>
          <cell r="F21">
            <v>886073</v>
          </cell>
          <cell r="H21">
            <v>864383</v>
          </cell>
          <cell r="J21">
            <v>0.97552120423486555</v>
          </cell>
          <cell r="N21" t="str">
            <v>Liab. against Assets  subject to Finance lease</v>
          </cell>
          <cell r="Q21">
            <v>0</v>
          </cell>
          <cell r="S21">
            <v>32992</v>
          </cell>
        </row>
        <row r="23">
          <cell r="C23" t="str">
            <v>Plant Machinery, Building &amp; Others</v>
          </cell>
          <cell r="F23">
            <v>817279</v>
          </cell>
          <cell r="H23">
            <v>819444</v>
          </cell>
          <cell r="M23" t="str">
            <v>CAPITAL</v>
          </cell>
          <cell r="Q23">
            <v>3253980.8553591687</v>
          </cell>
          <cell r="S23">
            <v>3455576.8553591687</v>
          </cell>
          <cell r="U23">
            <v>1.0619536527598126</v>
          </cell>
        </row>
        <row r="24">
          <cell r="C24" t="str">
            <v>Capital work in process</v>
          </cell>
          <cell r="F24">
            <v>68794</v>
          </cell>
          <cell r="H24">
            <v>44939</v>
          </cell>
        </row>
        <row r="25">
          <cell r="N25" t="str">
            <v>Capital stock</v>
          </cell>
          <cell r="Q25">
            <v>786000</v>
          </cell>
          <cell r="S25">
            <v>786000</v>
          </cell>
        </row>
        <row r="26">
          <cell r="N26" t="str">
            <v>Share premium account</v>
          </cell>
          <cell r="Q26">
            <v>196500</v>
          </cell>
          <cell r="S26">
            <v>196500</v>
          </cell>
        </row>
        <row r="27">
          <cell r="N27" t="str">
            <v>General reserve</v>
          </cell>
          <cell r="Q27">
            <v>1564061</v>
          </cell>
          <cell r="S27">
            <v>1564061</v>
          </cell>
        </row>
        <row r="28">
          <cell r="N28" t="str">
            <v>Net profit last year</v>
          </cell>
        </row>
        <row r="29">
          <cell r="N29" t="str">
            <v>Net Profit  for this period</v>
          </cell>
          <cell r="Q29">
            <v>707419.85535916849</v>
          </cell>
          <cell r="S29">
            <v>825825.85535916849</v>
          </cell>
        </row>
        <row r="30">
          <cell r="N30" t="str">
            <v>Unrealisedgain / (loss)on hedging instruments</v>
          </cell>
          <cell r="Q30">
            <v>0</v>
          </cell>
          <cell r="S30">
            <v>83190</v>
          </cell>
        </row>
        <row r="32">
          <cell r="E32">
            <v>0.14464083127677441</v>
          </cell>
          <cell r="F32">
            <v>13209781</v>
          </cell>
          <cell r="H32">
            <v>13811939</v>
          </cell>
          <cell r="J32">
            <v>1.0455842530621817</v>
          </cell>
          <cell r="Q32">
            <v>13209780.855359169</v>
          </cell>
          <cell r="S32">
            <v>13811938.855359169</v>
          </cell>
          <cell r="U32">
            <v>1.0455842535613076</v>
          </cell>
        </row>
        <row r="34">
          <cell r="C34" t="str">
            <v>Inventory</v>
          </cell>
          <cell r="F34">
            <v>2508987</v>
          </cell>
          <cell r="H34">
            <v>2999823</v>
          </cell>
          <cell r="L34" t="str">
            <v>Bank O/D</v>
          </cell>
          <cell r="Q34" t="str">
            <v>Limit</v>
          </cell>
          <cell r="S34" t="str">
            <v>Utilization</v>
          </cell>
          <cell r="U34" t="str">
            <v>Balance</v>
          </cell>
        </row>
        <row r="35">
          <cell r="L35" t="str">
            <v>Bank of Tokyo</v>
          </cell>
          <cell r="Q35">
            <v>30000</v>
          </cell>
          <cell r="U35">
            <v>30000</v>
          </cell>
        </row>
      </sheetData>
      <sheetData sheetId="1"/>
      <sheetData sheetId="2" refreshError="1"/>
      <sheetData sheetId="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de volume"/>
      <sheetName val="BS Per Mth"/>
      <sheetName val="B3 B"/>
      <sheetName val="Sheet2"/>
      <sheetName val="In-Exp"/>
      <sheetName val="affair"/>
      <sheetName val="budget"/>
      <sheetName val="Sheet3"/>
      <sheetName val="data"/>
      <sheetName val="Balance Sheet"/>
      <sheetName val="B3"/>
      <sheetName val="Interbranch"/>
      <sheetName val="TezRaftaar"/>
      <sheetName val="Cash Recoveries"/>
      <sheetName val="Business Volume"/>
      <sheetName val="INPUT"/>
      <sheetName val="SLHUB"/>
      <sheetName val="acct"/>
      <sheetName val="CDB-Deposits"/>
      <sheetName val="BS-OVS"/>
      <sheetName val="Ranges"/>
      <sheetName val="1-bwb(cb)"/>
      <sheetName val="Rate Input"/>
      <sheetName val="Implied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
      <sheetName val="BAHRAIN"/>
      <sheetName val="PAKISTAN"/>
      <sheetName val="DOHA QATAR "/>
      <sheetName val="UAE"/>
      <sheetName val="TOTAL CURR WISE "/>
      <sheetName val="OVERSEAS BRANCHES "/>
      <sheetName val="USD"/>
      <sheetName val="T-BILL"/>
      <sheetName val="budget"/>
      <sheetName val="OUTSTANDING FX-SWAP"/>
    </sheetNames>
    <sheetDataSet>
      <sheetData sheetId="0" refreshError="1"/>
      <sheetData sheetId="1" refreshError="1">
        <row r="14">
          <cell r="A14" t="str">
            <v>AED</v>
          </cell>
          <cell r="B14">
            <v>137</v>
          </cell>
          <cell r="C14" t="str">
            <v>-</v>
          </cell>
          <cell r="D14">
            <v>137</v>
          </cell>
          <cell r="E14">
            <v>37.299210454669208</v>
          </cell>
          <cell r="F14">
            <v>0.5</v>
          </cell>
        </row>
        <row r="15">
          <cell r="A15" t="str">
            <v>BHD</v>
          </cell>
          <cell r="B15">
            <v>1427</v>
          </cell>
          <cell r="C15" t="str">
            <v>-</v>
          </cell>
          <cell r="D15">
            <v>1427</v>
          </cell>
          <cell r="E15">
            <v>3785.1458885941643</v>
          </cell>
        </row>
        <row r="16">
          <cell r="A16" t="str">
            <v>CHF</v>
          </cell>
          <cell r="B16">
            <v>2</v>
          </cell>
          <cell r="C16" t="str">
            <v>-</v>
          </cell>
          <cell r="D16">
            <v>2</v>
          </cell>
          <cell r="E16">
            <v>1.64866870002473</v>
          </cell>
        </row>
        <row r="17">
          <cell r="A17" t="str">
            <v>EUR</v>
          </cell>
          <cell r="B17">
            <v>4</v>
          </cell>
          <cell r="C17" t="str">
            <v>-</v>
          </cell>
          <cell r="D17">
            <v>4</v>
          </cell>
          <cell r="E17">
            <v>5.32</v>
          </cell>
          <cell r="F17">
            <v>0.15</v>
          </cell>
        </row>
        <row r="18">
          <cell r="A18" t="str">
            <v>GBP</v>
          </cell>
          <cell r="B18">
            <v>10</v>
          </cell>
          <cell r="C18" t="str">
            <v>-</v>
          </cell>
          <cell r="D18">
            <v>10</v>
          </cell>
          <cell r="E18">
            <v>19.713999999999999</v>
          </cell>
          <cell r="F18">
            <v>0.15</v>
          </cell>
        </row>
        <row r="19">
          <cell r="A19" t="str">
            <v>JPY</v>
          </cell>
          <cell r="B19">
            <v>2740</v>
          </cell>
          <cell r="C19" t="str">
            <v>-</v>
          </cell>
          <cell r="D19">
            <v>2740</v>
          </cell>
          <cell r="E19">
            <v>23.224275300898455</v>
          </cell>
          <cell r="F19">
            <v>0.1</v>
          </cell>
        </row>
        <row r="20">
          <cell r="A20" t="str">
            <v>PKR</v>
          </cell>
          <cell r="B20">
            <v>29452</v>
          </cell>
          <cell r="D20">
            <v>29452</v>
          </cell>
          <cell r="E20">
            <v>483.37436402429017</v>
          </cell>
          <cell r="F20">
            <v>0.5</v>
          </cell>
        </row>
        <row r="21">
          <cell r="A21" t="str">
            <v>QAR</v>
          </cell>
          <cell r="B21">
            <v>1</v>
          </cell>
          <cell r="C21" t="str">
            <v>-</v>
          </cell>
          <cell r="D21">
            <v>1</v>
          </cell>
          <cell r="E21">
            <v>0.27461211039406835</v>
          </cell>
        </row>
        <row r="22">
          <cell r="A22" t="str">
            <v>SAR</v>
          </cell>
          <cell r="B22">
            <v>3</v>
          </cell>
          <cell r="C22" t="str">
            <v>-</v>
          </cell>
          <cell r="D22">
            <v>3</v>
          </cell>
          <cell r="E22">
            <v>0.8</v>
          </cell>
          <cell r="F22">
            <v>0.2</v>
          </cell>
        </row>
        <row r="23">
          <cell r="A23" t="str">
            <v>USD</v>
          </cell>
          <cell r="B23">
            <v>-3209</v>
          </cell>
          <cell r="D23">
            <v>-3209</v>
          </cell>
          <cell r="E23">
            <v>-3209</v>
          </cell>
          <cell r="F23">
            <v>10</v>
          </cell>
        </row>
      </sheetData>
      <sheetData sheetId="2" refreshError="1">
        <row r="9">
          <cell r="B9" t="str">
            <v>AED</v>
          </cell>
          <cell r="D9">
            <v>1120068.1200000001</v>
          </cell>
          <cell r="E9">
            <v>-176750</v>
          </cell>
          <cell r="F9">
            <v>943318.12</v>
          </cell>
          <cell r="H9">
            <v>16.5839</v>
          </cell>
          <cell r="J9">
            <v>16.5839</v>
          </cell>
          <cell r="K9">
            <v>256.83620703116071</v>
          </cell>
          <cell r="L9">
            <v>15643.893370268001</v>
          </cell>
        </row>
        <row r="10">
          <cell r="B10" t="str">
            <v>AUD</v>
          </cell>
          <cell r="D10">
            <v>68905.03</v>
          </cell>
          <cell r="E10">
            <v>0</v>
          </cell>
          <cell r="F10">
            <v>68905.03</v>
          </cell>
          <cell r="H10">
            <v>48.048900000000003</v>
          </cell>
          <cell r="J10">
            <v>48.048900000000003</v>
          </cell>
          <cell r="K10">
            <v>54.355785519077337</v>
          </cell>
          <cell r="L10">
            <v>3310.8108959670003</v>
          </cell>
        </row>
        <row r="11">
          <cell r="B11" t="str">
            <v>CAD</v>
          </cell>
          <cell r="D11">
            <v>602246.19999999995</v>
          </cell>
          <cell r="E11">
            <v>35000</v>
          </cell>
          <cell r="F11">
            <v>637246.19999999995</v>
          </cell>
          <cell r="H11">
            <v>52.254100000000001</v>
          </cell>
          <cell r="J11">
            <v>52.254100000000001</v>
          </cell>
          <cell r="K11">
            <v>546.68735280610736</v>
          </cell>
          <cell r="L11">
            <v>33298.726659419997</v>
          </cell>
        </row>
        <row r="12">
          <cell r="B12" t="str">
            <v>CHF</v>
          </cell>
          <cell r="D12">
            <v>78401.009999999995</v>
          </cell>
          <cell r="E12">
            <v>43079.01</v>
          </cell>
          <cell r="F12">
            <v>121480.02</v>
          </cell>
          <cell r="H12">
            <v>49.985599999999998</v>
          </cell>
          <cell r="J12">
            <v>49.985599999999998</v>
          </cell>
          <cell r="K12">
            <v>99.692196481891315</v>
          </cell>
          <cell r="L12">
            <v>6072.2516877119997</v>
          </cell>
        </row>
        <row r="13">
          <cell r="B13" t="str">
            <v>DKK</v>
          </cell>
          <cell r="D13">
            <v>722909.35</v>
          </cell>
          <cell r="E13">
            <v>0</v>
          </cell>
          <cell r="F13">
            <v>722909.35</v>
          </cell>
          <cell r="H13">
            <v>10.7821</v>
          </cell>
          <cell r="J13">
            <v>10.7821</v>
          </cell>
          <cell r="K13">
            <v>127.96717948834346</v>
          </cell>
          <cell r="L13">
            <v>7794.4809026349994</v>
          </cell>
        </row>
        <row r="14">
          <cell r="B14" t="str">
            <v>EUR</v>
          </cell>
          <cell r="D14">
            <v>-14295809.159999998</v>
          </cell>
          <cell r="E14">
            <v>13788844.83</v>
          </cell>
          <cell r="F14">
            <v>-506964.32999999868</v>
          </cell>
          <cell r="H14">
            <v>80.413399999999996</v>
          </cell>
          <cell r="J14">
            <v>80.413399999999996</v>
          </cell>
          <cell r="K14">
            <v>-669.29445828307166</v>
          </cell>
          <cell r="L14">
            <v>-40766.725454021893</v>
          </cell>
        </row>
        <row r="15">
          <cell r="B15" t="str">
            <v>GBP</v>
          </cell>
          <cell r="D15">
            <v>-16851490.040000003</v>
          </cell>
          <cell r="E15">
            <v>17223004.890000001</v>
          </cell>
          <cell r="F15">
            <v>371514.84999999823</v>
          </cell>
          <cell r="H15">
            <v>119.3501</v>
          </cell>
          <cell r="J15">
            <v>119.3501</v>
          </cell>
          <cell r="K15">
            <v>727.96477588219989</v>
          </cell>
          <cell r="L15">
            <v>44340.33449898479</v>
          </cell>
        </row>
        <row r="16">
          <cell r="B16" t="str">
            <v>HKD</v>
          </cell>
          <cell r="D16">
            <v>144020.47</v>
          </cell>
          <cell r="E16">
            <v>0</v>
          </cell>
          <cell r="F16">
            <v>144020.47</v>
          </cell>
          <cell r="H16">
            <v>7.8311000000000002</v>
          </cell>
          <cell r="J16">
            <v>7.8311000000000002</v>
          </cell>
          <cell r="K16">
            <v>18.516478453735022</v>
          </cell>
          <cell r="L16">
            <v>1127.8387026170001</v>
          </cell>
        </row>
        <row r="17">
          <cell r="B17" t="str">
            <v>JPY</v>
          </cell>
          <cell r="D17">
            <v>433079801.19</v>
          </cell>
          <cell r="E17">
            <v>-555283492</v>
          </cell>
          <cell r="F17">
            <v>-122203690.81</v>
          </cell>
          <cell r="H17">
            <v>0.51180000000000003</v>
          </cell>
          <cell r="J17">
            <v>0.51180000000000003</v>
          </cell>
          <cell r="K17">
            <v>-1026.823985495945</v>
          </cell>
          <cell r="L17">
            <v>-62543.848956558002</v>
          </cell>
        </row>
        <row r="18">
          <cell r="B18" t="str">
            <v>KWD</v>
          </cell>
          <cell r="D18">
            <v>-218.95</v>
          </cell>
          <cell r="E18">
            <v>0</v>
          </cell>
          <cell r="F18">
            <v>-218.95</v>
          </cell>
          <cell r="H18">
            <v>210.65190000000001</v>
          </cell>
          <cell r="J18">
            <v>210.65190000000001</v>
          </cell>
          <cell r="K18">
            <v>-0.75721939755376799</v>
          </cell>
          <cell r="L18">
            <v>-46.122233505000004</v>
          </cell>
        </row>
        <row r="19">
          <cell r="B19" t="str">
            <v>NOK</v>
          </cell>
          <cell r="D19">
            <v>510438.45</v>
          </cell>
          <cell r="E19">
            <v>0</v>
          </cell>
          <cell r="F19">
            <v>510438.45</v>
          </cell>
          <cell r="H19">
            <v>9.7683</v>
          </cell>
          <cell r="J19">
            <v>9.7683</v>
          </cell>
          <cell r="K19">
            <v>81.860382714414726</v>
          </cell>
          <cell r="L19">
            <v>4986.1159111349998</v>
          </cell>
        </row>
        <row r="20">
          <cell r="B20" t="str">
            <v>NZD</v>
          </cell>
          <cell r="D20">
            <v>72339.350000000006</v>
          </cell>
          <cell r="E20">
            <v>0</v>
          </cell>
          <cell r="F20">
            <v>72339.350000000006</v>
          </cell>
          <cell r="H20">
            <v>42.905000000000001</v>
          </cell>
          <cell r="J20">
            <v>42.905000000000001</v>
          </cell>
          <cell r="K20">
            <v>50.955833389427035</v>
          </cell>
          <cell r="L20">
            <v>3103.7198117500002</v>
          </cell>
        </row>
        <row r="21">
          <cell r="B21" t="str">
            <v>SAR</v>
          </cell>
          <cell r="D21">
            <v>780298.23</v>
          </cell>
          <cell r="E21">
            <v>0</v>
          </cell>
          <cell r="F21">
            <v>780298.23</v>
          </cell>
          <cell r="H21">
            <v>16.241199999999999</v>
          </cell>
          <cell r="J21">
            <v>16.241199999999999</v>
          </cell>
          <cell r="K21">
            <v>208.06073900962076</v>
          </cell>
          <cell r="L21">
            <v>12672.979613075999</v>
          </cell>
        </row>
        <row r="22">
          <cell r="B22" t="str">
            <v>SEK</v>
          </cell>
          <cell r="D22">
            <v>274216.90999999997</v>
          </cell>
          <cell r="E22">
            <v>0</v>
          </cell>
          <cell r="F22">
            <v>274216.90999999997</v>
          </cell>
          <cell r="H22">
            <v>8.8939000000000004</v>
          </cell>
          <cell r="J22">
            <v>8.8939000000000004</v>
          </cell>
          <cell r="K22">
            <v>40.040350941536701</v>
          </cell>
          <cell r="L22">
            <v>2438.8577758490001</v>
          </cell>
        </row>
        <row r="23">
          <cell r="B23" t="str">
            <v>SGD</v>
          </cell>
          <cell r="D23">
            <v>142017.14000000001</v>
          </cell>
          <cell r="E23">
            <v>0</v>
          </cell>
          <cell r="F23">
            <v>142017.14000000001</v>
          </cell>
          <cell r="H23">
            <v>39.723500000000001</v>
          </cell>
          <cell r="J23">
            <v>39.723500000000001</v>
          </cell>
          <cell r="K23">
            <v>92.6189108650468</v>
          </cell>
          <cell r="L23">
            <v>5641.4178607900003</v>
          </cell>
        </row>
        <row r="24">
          <cell r="B24" t="str">
            <v>USD</v>
          </cell>
          <cell r="D24">
            <v>84564500.700000033</v>
          </cell>
          <cell r="E24">
            <v>-79545792.020000011</v>
          </cell>
          <cell r="F24">
            <v>5018708.6800000276</v>
          </cell>
          <cell r="H24">
            <v>60.91</v>
          </cell>
          <cell r="J24">
            <v>60.91</v>
          </cell>
          <cell r="K24">
            <v>5018.7086800000288</v>
          </cell>
          <cell r="L24">
            <v>305689.5456988017</v>
          </cell>
        </row>
      </sheetData>
      <sheetData sheetId="3" refreshError="1">
        <row r="14">
          <cell r="A14" t="str">
            <v>AED</v>
          </cell>
          <cell r="B14">
            <v>-65.855159999999998</v>
          </cell>
          <cell r="C14" t="str">
            <v>-</v>
          </cell>
          <cell r="D14">
            <v>-65.855159999999998</v>
          </cell>
          <cell r="E14">
            <v>0</v>
          </cell>
          <cell r="F14">
            <v>16.5839</v>
          </cell>
          <cell r="G14">
            <v>-17.930313379149567</v>
          </cell>
          <cell r="H14">
            <v>-65.27693761948025</v>
          </cell>
          <cell r="J14" t="str">
            <v>AED</v>
          </cell>
          <cell r="K14">
            <v>-65.855159999999998</v>
          </cell>
          <cell r="L14" t="str">
            <v>-</v>
          </cell>
          <cell r="M14">
            <v>-65.855159999999998</v>
          </cell>
          <cell r="N14">
            <v>-17.92952899537163</v>
          </cell>
          <cell r="O14">
            <v>300</v>
          </cell>
        </row>
        <row r="15">
          <cell r="A15" t="str">
            <v>AUD</v>
          </cell>
          <cell r="B15" t="str">
            <v>-</v>
          </cell>
          <cell r="C15" t="str">
            <v>-</v>
          </cell>
          <cell r="D15">
            <v>0</v>
          </cell>
          <cell r="E15">
            <v>0</v>
          </cell>
          <cell r="F15">
            <v>48.048900000000003</v>
          </cell>
          <cell r="G15">
            <v>0</v>
          </cell>
          <cell r="H15">
            <v>0</v>
          </cell>
          <cell r="J15" t="str">
            <v>AUD</v>
          </cell>
          <cell r="K15" t="str">
            <v>-</v>
          </cell>
          <cell r="L15" t="str">
            <v>-</v>
          </cell>
          <cell r="M15" t="str">
            <v>-</v>
          </cell>
        </row>
        <row r="16">
          <cell r="A16" t="str">
            <v>BHD</v>
          </cell>
          <cell r="B16">
            <v>2.055196</v>
          </cell>
          <cell r="C16" t="str">
            <v>-</v>
          </cell>
          <cell r="D16">
            <v>2.055196</v>
          </cell>
          <cell r="E16">
            <v>0</v>
          </cell>
          <cell r="F16">
            <v>161.56280000000001</v>
          </cell>
          <cell r="G16">
            <v>5.4513744920177318</v>
          </cell>
          <cell r="H16">
            <v>19.846224944939873</v>
          </cell>
          <cell r="J16" t="str">
            <v>BHD</v>
          </cell>
          <cell r="K16">
            <v>2.055196</v>
          </cell>
          <cell r="L16" t="str">
            <v>-</v>
          </cell>
          <cell r="M16">
            <v>2.055196</v>
          </cell>
          <cell r="N16">
            <v>5.4514482758620693</v>
          </cell>
          <cell r="O16">
            <v>20</v>
          </cell>
        </row>
        <row r="17">
          <cell r="A17" t="str">
            <v>CAD</v>
          </cell>
          <cell r="B17" t="str">
            <v>-</v>
          </cell>
          <cell r="C17" t="str">
            <v>-</v>
          </cell>
          <cell r="D17">
            <v>0</v>
          </cell>
          <cell r="E17">
            <v>0</v>
          </cell>
          <cell r="F17">
            <v>52.254100000000001</v>
          </cell>
          <cell r="G17">
            <v>0</v>
          </cell>
          <cell r="H17">
            <v>0</v>
          </cell>
          <cell r="J17" t="str">
            <v>CAD</v>
          </cell>
          <cell r="K17" t="str">
            <v>-</v>
          </cell>
          <cell r="L17" t="str">
            <v>-</v>
          </cell>
          <cell r="M17" t="str">
            <v>-</v>
          </cell>
        </row>
        <row r="18">
          <cell r="A18" t="str">
            <v>CHF</v>
          </cell>
          <cell r="B18" t="str">
            <v>-</v>
          </cell>
          <cell r="C18" t="str">
            <v>-</v>
          </cell>
          <cell r="D18">
            <v>0</v>
          </cell>
          <cell r="E18">
            <v>0</v>
          </cell>
          <cell r="F18">
            <v>49.985599999999998</v>
          </cell>
          <cell r="G18">
            <v>0</v>
          </cell>
          <cell r="H18">
            <v>0</v>
          </cell>
          <cell r="J18" t="str">
            <v>CHF</v>
          </cell>
          <cell r="K18" t="str">
            <v>-</v>
          </cell>
          <cell r="L18" t="str">
            <v>-</v>
          </cell>
          <cell r="M18" t="str">
            <v>-</v>
          </cell>
        </row>
        <row r="19">
          <cell r="A19" t="str">
            <v>DKK</v>
          </cell>
          <cell r="B19" t="str">
            <v>-</v>
          </cell>
          <cell r="C19" t="str">
            <v>-</v>
          </cell>
          <cell r="D19">
            <v>0</v>
          </cell>
          <cell r="E19">
            <v>0</v>
          </cell>
          <cell r="F19">
            <v>10.7821</v>
          </cell>
          <cell r="G19">
            <v>0</v>
          </cell>
          <cell r="H19">
            <v>0</v>
          </cell>
          <cell r="J19" t="str">
            <v>DKK</v>
          </cell>
          <cell r="K19" t="str">
            <v>-</v>
          </cell>
          <cell r="L19" t="str">
            <v>-</v>
          </cell>
          <cell r="M19" t="str">
            <v>-</v>
          </cell>
        </row>
        <row r="20">
          <cell r="A20" t="str">
            <v>EUR</v>
          </cell>
          <cell r="B20">
            <v>4.8192599999999945</v>
          </cell>
          <cell r="C20" t="str">
            <v>-</v>
          </cell>
          <cell r="D20">
            <v>4.8192599999999945</v>
          </cell>
          <cell r="E20">
            <v>0</v>
          </cell>
          <cell r="F20">
            <v>80.413399999999996</v>
          </cell>
          <cell r="G20">
            <v>6.3623884761779603</v>
          </cell>
          <cell r="H20">
            <v>23.162854261840412</v>
          </cell>
          <cell r="J20" t="str">
            <v>EUR</v>
          </cell>
          <cell r="K20">
            <v>4.8192599999999945</v>
          </cell>
          <cell r="L20" t="str">
            <v>-</v>
          </cell>
          <cell r="M20">
            <v>4.8192599999999945</v>
          </cell>
          <cell r="N20">
            <v>6.3228691199999929</v>
          </cell>
          <cell r="O20">
            <v>100</v>
          </cell>
        </row>
        <row r="21">
          <cell r="A21" t="str">
            <v>GBP</v>
          </cell>
          <cell r="B21">
            <v>6.9656499999999655</v>
          </cell>
          <cell r="C21" t="str">
            <v>-</v>
          </cell>
          <cell r="D21">
            <v>6.9656499999999655</v>
          </cell>
          <cell r="E21">
            <v>0</v>
          </cell>
          <cell r="F21">
            <v>119.3501</v>
          </cell>
          <cell r="G21">
            <v>13.648842949679787</v>
          </cell>
          <cell r="H21">
            <v>49.689854882312616</v>
          </cell>
          <cell r="J21" t="str">
            <v>GBP</v>
          </cell>
          <cell r="K21">
            <v>6.9656499999999655</v>
          </cell>
          <cell r="L21" t="str">
            <v>-</v>
          </cell>
          <cell r="M21">
            <v>6.9656499999999655</v>
          </cell>
          <cell r="N21">
            <v>13.635259874999933</v>
          </cell>
          <cell r="O21">
            <v>100</v>
          </cell>
        </row>
        <row r="22">
          <cell r="A22" t="str">
            <v>HKD</v>
          </cell>
          <cell r="B22" t="str">
            <v>-</v>
          </cell>
          <cell r="C22" t="str">
            <v>-</v>
          </cell>
          <cell r="D22">
            <v>0</v>
          </cell>
          <cell r="E22">
            <v>0</v>
          </cell>
          <cell r="F22">
            <v>7.8311000000000002</v>
          </cell>
          <cell r="G22">
            <v>0</v>
          </cell>
          <cell r="H22">
            <v>0</v>
          </cell>
          <cell r="J22" t="str">
            <v>HKD</v>
          </cell>
          <cell r="K22" t="str">
            <v>-</v>
          </cell>
          <cell r="L22" t="str">
            <v>-</v>
          </cell>
          <cell r="M22" t="str">
            <v>-</v>
          </cell>
        </row>
        <row r="23">
          <cell r="A23" t="str">
            <v>INR</v>
          </cell>
          <cell r="B23" t="str">
            <v>-</v>
          </cell>
          <cell r="C23" t="str">
            <v>-</v>
          </cell>
          <cell r="D23">
            <v>0</v>
          </cell>
          <cell r="E23">
            <v>0</v>
          </cell>
          <cell r="F23">
            <v>1.3807</v>
          </cell>
          <cell r="G23">
            <v>0</v>
          </cell>
          <cell r="H23">
            <v>0</v>
          </cell>
          <cell r="J23" t="str">
            <v>INR</v>
          </cell>
          <cell r="K23" t="str">
            <v>-</v>
          </cell>
          <cell r="L23" t="str">
            <v>-</v>
          </cell>
          <cell r="M23" t="str">
            <v>-</v>
          </cell>
        </row>
        <row r="24">
          <cell r="A24" t="str">
            <v>JPY</v>
          </cell>
          <cell r="B24">
            <v>563.12699999999995</v>
          </cell>
          <cell r="C24" t="str">
            <v>-</v>
          </cell>
          <cell r="D24">
            <v>563.12699999999995</v>
          </cell>
          <cell r="E24">
            <v>0</v>
          </cell>
          <cell r="F24">
            <v>0.51180000000000003</v>
          </cell>
          <cell r="G24">
            <v>4.7317090559842399</v>
          </cell>
          <cell r="H24">
            <v>17.226217431324265</v>
          </cell>
          <cell r="J24" t="str">
            <v>JPY</v>
          </cell>
          <cell r="K24">
            <v>563.12699999999995</v>
          </cell>
          <cell r="L24" t="str">
            <v>-</v>
          </cell>
          <cell r="M24">
            <v>563.12699999999995</v>
          </cell>
          <cell r="N24">
            <v>4.7413235665572113</v>
          </cell>
          <cell r="O24">
            <v>100</v>
          </cell>
        </row>
        <row r="25">
          <cell r="A25" t="str">
            <v>KWD</v>
          </cell>
          <cell r="B25">
            <v>1.1731210000000001</v>
          </cell>
          <cell r="C25" t="str">
            <v>-</v>
          </cell>
          <cell r="D25">
            <v>1.1731210000000001</v>
          </cell>
          <cell r="E25">
            <v>0</v>
          </cell>
          <cell r="F25">
            <v>210.65190000000001</v>
          </cell>
          <cell r="G25">
            <v>4.0571362268904947</v>
          </cell>
          <cell r="H25">
            <v>14.770373656962013</v>
          </cell>
          <cell r="J25" t="str">
            <v>KWD</v>
          </cell>
          <cell r="K25">
            <v>1.1731210000000001</v>
          </cell>
          <cell r="L25" t="str">
            <v>-</v>
          </cell>
          <cell r="M25">
            <v>1.1731210000000001</v>
          </cell>
          <cell r="N25">
            <v>4.0592422145328726</v>
          </cell>
          <cell r="O25">
            <v>25</v>
          </cell>
        </row>
        <row r="26">
          <cell r="A26" t="str">
            <v>NOK</v>
          </cell>
          <cell r="B26" t="str">
            <v>-</v>
          </cell>
          <cell r="C26" t="str">
            <v>-</v>
          </cell>
          <cell r="D26">
            <v>0</v>
          </cell>
          <cell r="E26">
            <v>0</v>
          </cell>
          <cell r="F26">
            <v>9.7683</v>
          </cell>
          <cell r="G26">
            <v>0</v>
          </cell>
          <cell r="H26">
            <v>0</v>
          </cell>
          <cell r="J26" t="str">
            <v>NOK</v>
          </cell>
          <cell r="K26" t="str">
            <v>-</v>
          </cell>
          <cell r="L26" t="str">
            <v>-</v>
          </cell>
          <cell r="M26" t="str">
            <v>-</v>
          </cell>
        </row>
        <row r="27">
          <cell r="A27" t="str">
            <v>NZD</v>
          </cell>
          <cell r="B27" t="str">
            <v>-</v>
          </cell>
          <cell r="C27" t="str">
            <v>-</v>
          </cell>
          <cell r="D27">
            <v>0</v>
          </cell>
          <cell r="E27">
            <v>0</v>
          </cell>
          <cell r="F27">
            <v>42.905000000000001</v>
          </cell>
          <cell r="G27">
            <v>0</v>
          </cell>
          <cell r="H27">
            <v>0</v>
          </cell>
          <cell r="J27" t="str">
            <v>NZD</v>
          </cell>
          <cell r="K27" t="str">
            <v>-</v>
          </cell>
          <cell r="L27" t="str">
            <v>-</v>
          </cell>
          <cell r="M27" t="str">
            <v>-</v>
          </cell>
        </row>
        <row r="28">
          <cell r="A28" t="str">
            <v>OMR</v>
          </cell>
          <cell r="B28" t="str">
            <v>-</v>
          </cell>
          <cell r="C28" t="str">
            <v>-</v>
          </cell>
          <cell r="D28">
            <v>0</v>
          </cell>
          <cell r="E28">
            <v>0</v>
          </cell>
          <cell r="F28">
            <v>158.22</v>
          </cell>
          <cell r="G28">
            <v>0</v>
          </cell>
          <cell r="H28">
            <v>0</v>
          </cell>
          <cell r="J28" t="str">
            <v>OMR</v>
          </cell>
          <cell r="K28" t="str">
            <v>-</v>
          </cell>
          <cell r="L28" t="str">
            <v>-</v>
          </cell>
          <cell r="M28" t="str">
            <v>-</v>
          </cell>
        </row>
        <row r="29">
          <cell r="A29" t="str">
            <v>PKR</v>
          </cell>
          <cell r="B29">
            <v>20432.57516</v>
          </cell>
          <cell r="C29" t="str">
            <v>-</v>
          </cell>
          <cell r="D29">
            <v>20432.57516</v>
          </cell>
          <cell r="E29">
            <v>0</v>
          </cell>
          <cell r="F29">
            <v>1</v>
          </cell>
          <cell r="G29">
            <v>335.45518240026269</v>
          </cell>
          <cell r="H29">
            <v>1221.2551198986303</v>
          </cell>
          <cell r="J29" t="str">
            <v>PKR</v>
          </cell>
          <cell r="K29">
            <v>20432.57516</v>
          </cell>
          <cell r="L29" t="str">
            <v>-</v>
          </cell>
          <cell r="M29">
            <v>20432.57516</v>
          </cell>
          <cell r="N29">
            <v>335.51026535303777</v>
          </cell>
          <cell r="O29">
            <v>1000</v>
          </cell>
        </row>
        <row r="30">
          <cell r="A30" t="str">
            <v>QAR</v>
          </cell>
          <cell r="B30">
            <v>-106838.444407635</v>
          </cell>
          <cell r="C30" t="str">
            <v>-</v>
          </cell>
          <cell r="D30">
            <v>-106838.444407635</v>
          </cell>
          <cell r="E30" t="str">
            <v>Converted as per approved limit of USD 30.0 mio.</v>
          </cell>
          <cell r="F30">
            <v>16.730799999999999</v>
          </cell>
          <cell r="G30">
            <v>-29346.456176247902</v>
          </cell>
          <cell r="H30">
            <v>-106838.444407635</v>
          </cell>
          <cell r="J30" t="str">
            <v>QAR</v>
          </cell>
          <cell r="K30">
            <v>-106838.444407635</v>
          </cell>
          <cell r="L30" t="str">
            <v>-</v>
          </cell>
          <cell r="M30">
            <v>-106838.444407635</v>
          </cell>
          <cell r="P30" t="str">
            <v>Converted as per approved limit of USD 30.0 mio.</v>
          </cell>
        </row>
        <row r="31">
          <cell r="A31" t="str">
            <v>SAR</v>
          </cell>
          <cell r="B31">
            <v>115.70393</v>
          </cell>
          <cell r="C31" t="str">
            <v>-</v>
          </cell>
          <cell r="D31">
            <v>115.70393</v>
          </cell>
          <cell r="E31">
            <v>0</v>
          </cell>
          <cell r="F31">
            <v>16.241199999999999</v>
          </cell>
          <cell r="G31">
            <v>30.851595270333281</v>
          </cell>
          <cell r="H31">
            <v>112.31804025605472</v>
          </cell>
          <cell r="J31" t="str">
            <v>SAR</v>
          </cell>
          <cell r="K31">
            <v>115.70393</v>
          </cell>
          <cell r="L31" t="str">
            <v>-</v>
          </cell>
          <cell r="M31">
            <v>115.70393</v>
          </cell>
          <cell r="N31">
            <v>30.854381333333333</v>
          </cell>
          <cell r="O31">
            <v>150</v>
          </cell>
        </row>
        <row r="32">
          <cell r="A32" t="str">
            <v>SEK</v>
          </cell>
          <cell r="B32" t="str">
            <v>-</v>
          </cell>
          <cell r="C32" t="str">
            <v>-</v>
          </cell>
          <cell r="D32">
            <v>0</v>
          </cell>
          <cell r="E32">
            <v>0</v>
          </cell>
          <cell r="F32">
            <v>8.8939000000000004</v>
          </cell>
          <cell r="G32">
            <v>0</v>
          </cell>
          <cell r="H32">
            <v>0</v>
          </cell>
          <cell r="J32" t="str">
            <v>SEK</v>
          </cell>
          <cell r="K32" t="str">
            <v>-</v>
          </cell>
          <cell r="L32" t="str">
            <v>-</v>
          </cell>
          <cell r="M32" t="str">
            <v>-</v>
          </cell>
        </row>
        <row r="33">
          <cell r="A33" t="str">
            <v>USD</v>
          </cell>
          <cell r="B33">
            <v>29339.130689999998</v>
          </cell>
          <cell r="C33" t="str">
            <v>-</v>
          </cell>
          <cell r="D33">
            <v>29339.130689999998</v>
          </cell>
          <cell r="E33">
            <v>0</v>
          </cell>
          <cell r="F33">
            <v>60.91</v>
          </cell>
          <cell r="G33">
            <v>29339.130689999998</v>
          </cell>
          <cell r="H33">
            <v>106811.7753082877</v>
          </cell>
          <cell r="J33" t="str">
            <v>USD</v>
          </cell>
          <cell r="K33">
            <v>29339.130689999998</v>
          </cell>
          <cell r="L33" t="str">
            <v>-</v>
          </cell>
          <cell r="M33">
            <v>29339.130689999998</v>
          </cell>
          <cell r="N33">
            <v>29339.130689999998</v>
          </cell>
          <cell r="O33">
            <v>30000</v>
          </cell>
        </row>
      </sheetData>
      <sheetData sheetId="4" refreshError="1">
        <row r="8">
          <cell r="A8" t="str">
            <v>AED</v>
          </cell>
          <cell r="B8">
            <v>-378047.61323000002</v>
          </cell>
          <cell r="C8">
            <v>377558</v>
          </cell>
          <cell r="D8">
            <v>-489.61323000001721</v>
          </cell>
          <cell r="F8">
            <v>-133.30063435883991</v>
          </cell>
        </row>
        <row r="9">
          <cell r="A9" t="str">
            <v>AUD</v>
          </cell>
          <cell r="B9">
            <v>4.9547700000000008</v>
          </cell>
          <cell r="D9">
            <v>4.9547700000000008</v>
          </cell>
          <cell r="F9">
            <v>3.9053498502586446</v>
          </cell>
          <cell r="G9">
            <v>100</v>
          </cell>
        </row>
        <row r="10">
          <cell r="A10" t="str">
            <v>BHD</v>
          </cell>
          <cell r="B10">
            <v>15.395584000000001</v>
          </cell>
          <cell r="D10">
            <v>15.395584000000001</v>
          </cell>
          <cell r="F10">
            <v>40.83492512932208</v>
          </cell>
          <cell r="G10">
            <v>2000</v>
          </cell>
        </row>
        <row r="11">
          <cell r="A11" t="str">
            <v>CAD</v>
          </cell>
          <cell r="B11">
            <v>-4.2024400000000002</v>
          </cell>
          <cell r="D11">
            <v>-4.2024400000000002</v>
          </cell>
          <cell r="F11">
            <v>-3.6209202286958875</v>
          </cell>
          <cell r="G11">
            <v>100</v>
          </cell>
        </row>
        <row r="12">
          <cell r="A12" t="str">
            <v>CHF</v>
          </cell>
          <cell r="B12">
            <v>15.77622</v>
          </cell>
          <cell r="D12">
            <v>15.77622</v>
          </cell>
          <cell r="F12">
            <v>12.890122515654777</v>
          </cell>
          <cell r="G12">
            <v>1000</v>
          </cell>
        </row>
        <row r="13">
          <cell r="A13" t="str">
            <v>DKK</v>
          </cell>
          <cell r="D13">
            <v>0</v>
          </cell>
        </row>
        <row r="14">
          <cell r="A14" t="str">
            <v>EUR</v>
          </cell>
          <cell r="B14">
            <v>-33.397630000000817</v>
          </cell>
          <cell r="C14">
            <v>0</v>
          </cell>
          <cell r="D14">
            <v>-33.397630000000817</v>
          </cell>
          <cell r="F14">
            <v>-46.444135583990921</v>
          </cell>
          <cell r="G14">
            <v>2000</v>
          </cell>
        </row>
        <row r="15">
          <cell r="A15" t="str">
            <v>GBP</v>
          </cell>
          <cell r="B15">
            <v>1.7105999999996275</v>
          </cell>
          <cell r="D15">
            <v>1.7105999999996275</v>
          </cell>
          <cell r="F15">
            <v>3.0909801252387115</v>
          </cell>
          <cell r="G15">
            <v>2000</v>
          </cell>
        </row>
        <row r="16">
          <cell r="A16" t="str">
            <v>HKD</v>
          </cell>
          <cell r="D16">
            <v>0</v>
          </cell>
        </row>
        <row r="17">
          <cell r="A17" t="str">
            <v>INR</v>
          </cell>
          <cell r="B17">
            <v>32.217959999999998</v>
          </cell>
          <cell r="D17">
            <v>32.217959999999998</v>
          </cell>
          <cell r="F17">
            <v>0.72792540157909069</v>
          </cell>
          <cell r="G17">
            <v>100</v>
          </cell>
        </row>
        <row r="18">
          <cell r="A18" t="str">
            <v>JPY</v>
          </cell>
          <cell r="B18">
            <v>565.50699999999995</v>
          </cell>
          <cell r="C18">
            <v>-202</v>
          </cell>
          <cell r="D18">
            <v>363.50699999999995</v>
          </cell>
          <cell r="F18">
            <v>2.4245167438061532</v>
          </cell>
          <cell r="G18">
            <v>1000</v>
          </cell>
        </row>
        <row r="19">
          <cell r="A19" t="str">
            <v>KWD</v>
          </cell>
          <cell r="B19">
            <v>33.983807999999996</v>
          </cell>
          <cell r="D19">
            <v>33.983807999999996</v>
          </cell>
          <cell r="F19">
            <v>117.51376803702694</v>
          </cell>
          <cell r="G19">
            <v>1000</v>
          </cell>
        </row>
        <row r="20">
          <cell r="A20" t="str">
            <v>NOK</v>
          </cell>
          <cell r="D20">
            <v>0</v>
          </cell>
        </row>
        <row r="21">
          <cell r="A21" t="str">
            <v>NZD</v>
          </cell>
          <cell r="D21">
            <v>0</v>
          </cell>
        </row>
        <row r="22">
          <cell r="A22" t="str">
            <v>OMR</v>
          </cell>
          <cell r="B22">
            <v>47.141950999999999</v>
          </cell>
          <cell r="D22">
            <v>47.141950999999999</v>
          </cell>
          <cell r="F22">
            <v>122.44344405118433</v>
          </cell>
          <cell r="G22">
            <v>500</v>
          </cell>
        </row>
        <row r="23">
          <cell r="A23" t="str">
            <v>PKR</v>
          </cell>
          <cell r="B23">
            <v>60415.802730000018</v>
          </cell>
          <cell r="C23">
            <v>0</v>
          </cell>
          <cell r="D23">
            <v>60415.802730000018</v>
          </cell>
          <cell r="F23">
            <v>991.72057173972541</v>
          </cell>
          <cell r="G23">
            <v>2000</v>
          </cell>
        </row>
        <row r="24">
          <cell r="A24" t="str">
            <v>QAR</v>
          </cell>
          <cell r="B24">
            <v>150.00834</v>
          </cell>
          <cell r="D24">
            <v>150.00834</v>
          </cell>
          <cell r="F24">
            <v>41.211083582902262</v>
          </cell>
          <cell r="G24">
            <v>2000</v>
          </cell>
        </row>
        <row r="25">
          <cell r="A25" t="str">
            <v>SAR</v>
          </cell>
          <cell r="B25">
            <v>2190.1217000000001</v>
          </cell>
          <cell r="D25">
            <v>2190.1217000000001</v>
          </cell>
          <cell r="F25">
            <v>584.03265178328343</v>
          </cell>
          <cell r="G25">
            <v>2000</v>
          </cell>
        </row>
        <row r="26">
          <cell r="A26" t="str">
            <v>SEK</v>
          </cell>
          <cell r="D26">
            <v>0</v>
          </cell>
        </row>
        <row r="27">
          <cell r="A27" t="str">
            <v>SGD</v>
          </cell>
          <cell r="D27">
            <v>0</v>
          </cell>
        </row>
        <row r="28">
          <cell r="A28" t="str">
            <v>USD</v>
          </cell>
          <cell r="B28">
            <v>101054.38488</v>
          </cell>
          <cell r="C28">
            <v>-102790</v>
          </cell>
          <cell r="D28">
            <v>-1735.6151200000022</v>
          </cell>
          <cell r="F28">
            <v>-1735.6151200000047</v>
          </cell>
          <cell r="G28">
            <v>130000</v>
          </cell>
        </row>
        <row r="29">
          <cell r="A29">
            <v>0</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Balance-Sheet"/>
      <sheetName val="P&amp;L-P&amp;LApp."/>
      <sheetName val="Revenue-Fire-Marine-Motor"/>
      <sheetName val="Cash Flow"/>
      <sheetName val="Equity"/>
      <sheetName val="Notes 1to7"/>
      <sheetName val="Note 8-10"/>
      <sheetName val="Note 11&amp;11.1"/>
      <sheetName val="Notes 12-15"/>
      <sheetName val="Note 16"/>
      <sheetName val="Note 17-19"/>
      <sheetName val="Classified Summary of Assets"/>
      <sheetName val="Revenue_Fire_Marine_Motor"/>
      <sheetName val="P&amp;L-P&amp;LApp_"/>
      <sheetName val="Cash_Flow"/>
      <sheetName val="Notes_1to7"/>
      <sheetName val="Note_8-10"/>
      <sheetName val="Note_11&amp;11_1"/>
      <sheetName val="Notes_12-15"/>
      <sheetName val="Note_16"/>
      <sheetName val="Note_17-19"/>
      <sheetName val="Classified_Summary_of_Assets"/>
      <sheetName val="Investments"/>
      <sheetName val="acct"/>
      <sheetName val="Lead"/>
      <sheetName val="Links"/>
      <sheetName val="IGI-Insurance(InvestmentNot)"/>
      <sheetName val="A"/>
      <sheetName val="NORMAL"/>
      <sheetName val="Credit Risk _CR2_"/>
      <sheetName val="AT&amp;T"/>
      <sheetName val="AT&amp;T Canada"/>
      <sheetName val="Bell Nexxia"/>
      <sheetName val="Global Crossing revised"/>
      <sheetName val="Sprint"/>
      <sheetName val="P&amp;L-P&amp;LApp_1"/>
      <sheetName val="Cash_Flow1"/>
      <sheetName val="Notes_1to71"/>
      <sheetName val="Note_8-101"/>
      <sheetName val="Note_11&amp;11_11"/>
      <sheetName val="Notes_12-151"/>
      <sheetName val="Note_161"/>
      <sheetName val="Note_17-191"/>
      <sheetName val="Classified_Summary_of_Assets1"/>
      <sheetName val="Credit_Risk__CR2_"/>
      <sheetName val="Accts"/>
      <sheetName val="ATTACH1B"/>
      <sheetName val="ATTACH1C"/>
      <sheetName val="note"/>
      <sheetName val="18"/>
      <sheetName val="Aircraft  Fuel"/>
      <sheetName val="Overview"/>
      <sheetName val="Design"/>
      <sheetName val="TOE 2"/>
      <sheetName val="BSDOMOVS"/>
      <sheetName val="Inputs"/>
      <sheetName val="BS"/>
      <sheetName val="PL"/>
      <sheetName val="RiskSim Summary 1"/>
      <sheetName val="SON"/>
      <sheetName val="DEC-05"/>
      <sheetName val="QTY"/>
      <sheetName val="ANA1"/>
      <sheetName val="CALL-L"/>
      <sheetName val="REV-SH "/>
      <sheetName val="Sheet4"/>
      <sheetName val="Op lease adj"/>
      <sheetName val="B.S AND P &amp; L"/>
      <sheetName val="others"/>
      <sheetName val="td"/>
      <sheetName val="cd "/>
      <sheetName val="adp_or"/>
      <sheetName val="c_b"/>
      <sheetName val="rc"/>
      <sheetName val="f_f"/>
      <sheetName val="tax"/>
      <sheetName val="Drop Down"/>
      <sheetName val="08"/>
      <sheetName val="program ve ödeme tablosu "/>
      <sheetName val="DEC-2007"/>
      <sheetName val="P&amp;L-P&amp;LApp_2"/>
      <sheetName val="Cash_Flow2"/>
      <sheetName val="Notes_1to72"/>
      <sheetName val="Note_8-102"/>
      <sheetName val="Note_11&amp;11_12"/>
      <sheetName val="Notes_12-152"/>
      <sheetName val="Note_162"/>
      <sheetName val="Note_17-192"/>
      <sheetName val="Classified_Summary_of_Assets2"/>
      <sheetName val="Credit_Risk__CR2_1"/>
      <sheetName val="RiskSim_Summary_1"/>
      <sheetName val="AT&amp;T_Canada"/>
      <sheetName val="Bell_Nexxia"/>
      <sheetName val="Global_Crossing_revised"/>
      <sheetName val="Aircraft__Fuel"/>
      <sheetName val="TOE_2"/>
      <sheetName val="New A-Rept"/>
      <sheetName val="Data Sheet"/>
      <sheetName val="GEMiner"/>
      <sheetName val="Input"/>
      <sheetName val="Cover"/>
      <sheetName val="BTp2.1"/>
      <sheetName val="BTp3"/>
      <sheetName val="other stuff"/>
      <sheetName val="stresstest"/>
      <sheetName val="price"/>
      <sheetName val="TFC-AFS 2007"/>
      <sheetName val="Sukkuk"/>
      <sheetName val="HTM-Unlstd 2006"/>
      <sheetName val="I-B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BSDOMOVS"/>
      <sheetName val="LS-UAE"/>
      <sheetName val="ASSETS"/>
      <sheetName val="OUTSTANDING FX-SWAP"/>
      <sheetName val="Code"/>
      <sheetName val="Lookups"/>
      <sheetName val="Pool"/>
      <sheetName val="RC-0997"/>
      <sheetName val="Macro1"/>
      <sheetName val="A-C CODE &amp; NAME"/>
      <sheetName val="TABLES"/>
      <sheetName val="actual (2)"/>
      <sheetName val="B2 STMT"/>
      <sheetName val="List"/>
      <sheetName val="T-BILL"/>
      <sheetName val="Abu Dhabi"/>
      <sheetName val="1-bwb(cb)"/>
      <sheetName val="Implied Rate"/>
      <sheetName val="Rating"/>
      <sheetName val="INPUT"/>
      <sheetName val="RATE"/>
      <sheetName val="BS-OVS"/>
      <sheetName val="PKRV"/>
      <sheetName val="B2 STMT - F"/>
      <sheetName val="ADI"/>
      <sheetName val="II- INV CO"/>
      <sheetName val="OUTSTANDING_FX-SWAP"/>
      <sheetName val="A-C_CODE_&amp;_NAME"/>
      <sheetName val="actual_(2)"/>
      <sheetName val="B2_STMT"/>
      <sheetName val="Abu_Dhabi"/>
      <sheetName val="Implied_Rate"/>
      <sheetName val="B2_STMT_-_F"/>
      <sheetName val="Product &amp; TL list"/>
      <sheetName val="TL List"/>
      <sheetName val="WEEKLY 1"/>
      <sheetName val="RATES"/>
      <sheetName val="B-SHEET"/>
      <sheetName val="AVERAGES"/>
      <sheetName val="OUTSTANDING_FX-SWAP1"/>
      <sheetName val="A-C_CODE_&amp;_NAME1"/>
      <sheetName val="actual_(2)1"/>
      <sheetName val="B2_STMT1"/>
      <sheetName val="Abu_Dhabi1"/>
      <sheetName val="Implied_Rate1"/>
      <sheetName val="B2_STMT_-_F1"/>
      <sheetName val="Product_&amp;_TL_list"/>
      <sheetName val="TL_List"/>
      <sheetName val="II-_INV_CO"/>
      <sheetName val="tran"/>
      <sheetName val="tb"/>
      <sheetName val="Sheet3"/>
      <sheetName val="Variables"/>
      <sheetName val="Sheet Tally! PNL PRODUCT"/>
      <sheetName val="PNL Assorted"/>
      <sheetName val="Switch &amp; IBFT"/>
      <sheetName val="Sheet Tally! PNL PRODUCT in Mn."/>
      <sheetName val="Switch"/>
      <sheetName val="IBFT"/>
      <sheetName val="BPS PNL"/>
      <sheetName val="SDRS"/>
      <sheetName val="Recertification &amp; Others"/>
      <sheetName val="PayPak"/>
      <sheetName val="VISA PNL"/>
      <sheetName val="Loyalty"/>
      <sheetName val="OTC PNL"/>
      <sheetName val="POS"/>
      <sheetName val="CUP PNL"/>
      <sheetName val="JCB"/>
      <sheetName val="MasterCard PNL"/>
      <sheetName val="FRMS PNL"/>
      <sheetName val="PERSO"/>
      <sheetName val="BR"/>
      <sheetName val="FS"/>
      <sheetName val="Software sum (Main Cal Hidden)"/>
      <sheetName val="Sheet tally"/>
      <sheetName val="Software Bifurcation June 2019"/>
      <sheetName val="Hardware Calcu Sum"/>
      <sheetName val="Main Calcus"/>
      <sheetName val="GPS Settlement"/>
      <sheetName val="Total TPS Tally"/>
      <sheetName val="OUTSTANDING_FX-SWAP2"/>
      <sheetName val="A-C_CODE_&amp;_NAME2"/>
      <sheetName val="actual_(2)2"/>
      <sheetName val="B2_STMT2"/>
      <sheetName val="Abu_Dhabi2"/>
      <sheetName val="Implied_Rate2"/>
      <sheetName val="B2_STMT_-_F2"/>
      <sheetName val="II-_INV_CO1"/>
      <sheetName val="Product_&amp;_TL_list1"/>
      <sheetName val="TL_List1"/>
      <sheetName val="Segment"/>
      <sheetName val="last qrt2001"/>
      <sheetName val="last_qrt2001"/>
      <sheetName val="Final"/>
      <sheetName val="MODEL"/>
      <sheetName val="handout_data"/>
      <sheetName val="Data"/>
      <sheetName val="Control"/>
      <sheetName val="Frontpage"/>
      <sheetName val="Stock"/>
      <sheetName val="Revenue-Fire-Marine-Motor"/>
      <sheetName val="Sheet2"/>
      <sheetName val="Sheet1"/>
    </sheetNames>
    <sheetDataSet>
      <sheetData sheetId="0" refreshError="1">
        <row r="8">
          <cell r="O8" t="str">
            <v>||\027\033\068</v>
          </cell>
        </row>
        <row r="16">
          <cell r="Q16" t="e">
            <v>#REF!</v>
          </cell>
        </row>
        <row r="17">
          <cell r="Q17" t="e">
            <v>#REF!</v>
          </cell>
        </row>
        <row r="18">
          <cell r="Q18" t="e">
            <v>#REF!</v>
          </cell>
        </row>
        <row r="19">
          <cell r="Q19" t="e">
            <v>#REF!</v>
          </cell>
        </row>
        <row r="20">
          <cell r="Q20" t="e">
            <v>#REF!</v>
          </cell>
        </row>
        <row r="21">
          <cell r="Q21" t="e">
            <v>#REF!</v>
          </cell>
        </row>
        <row r="22">
          <cell r="Q22" t="e">
            <v>#REF!</v>
          </cell>
        </row>
        <row r="23">
          <cell r="Q23" t="e">
            <v>#REF!</v>
          </cell>
        </row>
        <row r="24">
          <cell r="Q24" t="e">
            <v>#REF!</v>
          </cell>
        </row>
        <row r="25">
          <cell r="Q25" t="e">
            <v>#REF!</v>
          </cell>
        </row>
        <row r="26">
          <cell r="Q26" t="e">
            <v>#REF!</v>
          </cell>
        </row>
        <row r="27">
          <cell r="Q27" t="e">
            <v>#REF!</v>
          </cell>
        </row>
        <row r="28">
          <cell r="Q28" t="e">
            <v>#REF!</v>
          </cell>
        </row>
        <row r="29">
          <cell r="Q29" t="e">
            <v>#REF!</v>
          </cell>
        </row>
        <row r="30">
          <cell r="Q30" t="e">
            <v>#REF!</v>
          </cell>
        </row>
        <row r="31">
          <cell r="Q31" t="e">
            <v>#REF!</v>
          </cell>
        </row>
        <row r="32">
          <cell r="Q32" t="e">
            <v>#REF!</v>
          </cell>
        </row>
        <row r="33">
          <cell r="Q33" t="e">
            <v>#REF!</v>
          </cell>
        </row>
        <row r="34">
          <cell r="Q34" t="e">
            <v>#REF!</v>
          </cell>
        </row>
        <row r="35">
          <cell r="Q35" t="e">
            <v>#REF!</v>
          </cell>
        </row>
        <row r="36">
          <cell r="Q36" t="e">
            <v>#REF!</v>
          </cell>
        </row>
        <row r="37">
          <cell r="Q37" t="e">
            <v>#REF!</v>
          </cell>
        </row>
        <row r="38">
          <cell r="Q38" t="e">
            <v>#REF!</v>
          </cell>
        </row>
        <row r="39">
          <cell r="Q39" t="e">
            <v>#REF!</v>
          </cell>
        </row>
        <row r="40">
          <cell r="Q40" t="e">
            <v>#REF!</v>
          </cell>
        </row>
        <row r="41">
          <cell r="Q41" t="e">
            <v>#REF!</v>
          </cell>
        </row>
        <row r="42">
          <cell r="Q42" t="e">
            <v>#REF!</v>
          </cell>
        </row>
        <row r="43">
          <cell r="Q43" t="e">
            <v>#REF!</v>
          </cell>
        </row>
        <row r="44">
          <cell r="Q44" t="e">
            <v>#REF!</v>
          </cell>
        </row>
        <row r="45">
          <cell r="Q45" t="e">
            <v>#REF!</v>
          </cell>
        </row>
        <row r="46">
          <cell r="Q46" t="e">
            <v>#REF!</v>
          </cell>
        </row>
        <row r="48">
          <cell r="Q48" t="e">
            <v>#REF!</v>
          </cell>
        </row>
        <row r="49">
          <cell r="Q49" t="e">
            <v>#REF!</v>
          </cell>
        </row>
        <row r="50">
          <cell r="Q50" t="e">
            <v>#REF!</v>
          </cell>
        </row>
        <row r="51">
          <cell r="Q51" t="e">
            <v>#REF!</v>
          </cell>
        </row>
        <row r="52">
          <cell r="Q52" t="e">
            <v>#REF!</v>
          </cell>
        </row>
        <row r="53">
          <cell r="Q53" t="e">
            <v>#REF!</v>
          </cell>
        </row>
        <row r="54">
          <cell r="Q54" t="e">
            <v>#REF!</v>
          </cell>
        </row>
        <row r="55">
          <cell r="Q55" t="e">
            <v>#REF!</v>
          </cell>
        </row>
        <row r="56">
          <cell r="Q56" t="e">
            <v>#REF!</v>
          </cell>
        </row>
        <row r="57">
          <cell r="Q57" t="e">
            <v>#REF!</v>
          </cell>
        </row>
        <row r="58">
          <cell r="Q58" t="e">
            <v>#REF!</v>
          </cell>
        </row>
        <row r="59">
          <cell r="Q59" t="e">
            <v>#REF!</v>
          </cell>
        </row>
        <row r="60">
          <cell r="Q60" t="e">
            <v>#REF!</v>
          </cell>
        </row>
        <row r="61">
          <cell r="Q61" t="e">
            <v>#REF!</v>
          </cell>
        </row>
        <row r="62">
          <cell r="Q62" t="e">
            <v>#REF!</v>
          </cell>
        </row>
        <row r="63">
          <cell r="Q63" t="e">
            <v>#REF!</v>
          </cell>
        </row>
        <row r="64">
          <cell r="Q64" t="e">
            <v>#REF!</v>
          </cell>
        </row>
        <row r="65">
          <cell r="Q65" t="e">
            <v>#REF!</v>
          </cell>
        </row>
        <row r="66">
          <cell r="Q66" t="e">
            <v>#REF!</v>
          </cell>
        </row>
        <row r="67">
          <cell r="Q67" t="e">
            <v>#REF!</v>
          </cell>
        </row>
        <row r="68">
          <cell r="Q68" t="e">
            <v>#REF!</v>
          </cell>
        </row>
        <row r="69">
          <cell r="Q69" t="e">
            <v>#REF!</v>
          </cell>
        </row>
        <row r="70">
          <cell r="Q70" t="e">
            <v>#REF!</v>
          </cell>
        </row>
        <row r="71">
          <cell r="Q71" t="e">
            <v>#REF!</v>
          </cell>
        </row>
        <row r="72">
          <cell r="Q72" t="e">
            <v>#REF!</v>
          </cell>
        </row>
        <row r="73">
          <cell r="Q73" t="e">
            <v>#REF!</v>
          </cell>
        </row>
        <row r="74">
          <cell r="Q74" t="e">
            <v>#REF!</v>
          </cell>
        </row>
        <row r="75">
          <cell r="Q75" t="e">
            <v>#REF!</v>
          </cell>
        </row>
        <row r="77">
          <cell r="Q77" t="e">
            <v>#REF!</v>
          </cell>
        </row>
        <row r="78">
          <cell r="Q78" t="e">
            <v>#REF!</v>
          </cell>
        </row>
        <row r="79">
          <cell r="Q79" t="e">
            <v>#REF!</v>
          </cell>
        </row>
        <row r="80">
          <cell r="Q80" t="e">
            <v>#REF!</v>
          </cell>
        </row>
        <row r="81">
          <cell r="Q81" t="e">
            <v>#REF!</v>
          </cell>
        </row>
        <row r="82">
          <cell r="Q82" t="e">
            <v>#REF!</v>
          </cell>
        </row>
        <row r="83">
          <cell r="Q83" t="e">
            <v>#REF!</v>
          </cell>
        </row>
        <row r="84">
          <cell r="Q84" t="e">
            <v>#REF!</v>
          </cell>
        </row>
        <row r="85">
          <cell r="Q85" t="e">
            <v>#REF!</v>
          </cell>
        </row>
        <row r="86">
          <cell r="Q86" t="e">
            <v>#REF!</v>
          </cell>
        </row>
        <row r="87">
          <cell r="Q87" t="e">
            <v>#REF!</v>
          </cell>
        </row>
        <row r="88">
          <cell r="Q88" t="e">
            <v>#REF!</v>
          </cell>
        </row>
        <row r="89">
          <cell r="Q89" t="e">
            <v>#REF!</v>
          </cell>
        </row>
        <row r="90">
          <cell r="Q90" t="e">
            <v>#REF!</v>
          </cell>
        </row>
        <row r="91">
          <cell r="Q91" t="e">
            <v>#REF!</v>
          </cell>
        </row>
        <row r="92">
          <cell r="Q92" t="e">
            <v>#REF!</v>
          </cell>
        </row>
        <row r="93">
          <cell r="Q93" t="e">
            <v>#REF!</v>
          </cell>
        </row>
        <row r="94">
          <cell r="Q94" t="e">
            <v>#REF!</v>
          </cell>
        </row>
        <row r="95">
          <cell r="Q95" t="e">
            <v>#REF!</v>
          </cell>
        </row>
        <row r="97">
          <cell r="Q97" t="str">
            <v>-</v>
          </cell>
        </row>
        <row r="98">
          <cell r="Q98" t="e">
            <v>#REF!</v>
          </cell>
        </row>
        <row r="99">
          <cell r="Q99" t="str">
            <v>-</v>
          </cell>
        </row>
        <row r="100">
          <cell r="Q100" t="e">
            <v>#REF!</v>
          </cell>
        </row>
        <row r="101">
          <cell r="Q101" t="str">
            <v>-</v>
          </cell>
        </row>
        <row r="102">
          <cell r="Q102" t="e">
            <v>#REF!</v>
          </cell>
        </row>
        <row r="103">
          <cell r="Q103" t="str">
            <v>-</v>
          </cell>
        </row>
        <row r="104">
          <cell r="Q104" t="e">
            <v>#REF!</v>
          </cell>
        </row>
        <row r="105">
          <cell r="Q105" t="str">
            <v>-</v>
          </cell>
        </row>
        <row r="118">
          <cell r="D118" t="e">
            <v>#REF!</v>
          </cell>
        </row>
        <row r="119">
          <cell r="D119" t="e">
            <v>#REF!</v>
          </cell>
        </row>
        <row r="120">
          <cell r="D120" t="e">
            <v>#REF!</v>
          </cell>
        </row>
        <row r="121">
          <cell r="D121" t="e">
            <v>#REF!</v>
          </cell>
        </row>
        <row r="122">
          <cell r="D122" t="e">
            <v>#REF!</v>
          </cell>
        </row>
        <row r="123">
          <cell r="D123" t="e">
            <v>#REF!</v>
          </cell>
        </row>
        <row r="124">
          <cell r="D124" t="e">
            <v>#REF!</v>
          </cell>
        </row>
        <row r="125">
          <cell r="D125" t="e">
            <v>#REF!</v>
          </cell>
        </row>
        <row r="126">
          <cell r="D126" t="e">
            <v>#REF!</v>
          </cell>
        </row>
        <row r="127">
          <cell r="D127" t="e">
            <v>#REF!</v>
          </cell>
        </row>
        <row r="128">
          <cell r="D128" t="e">
            <v>#REF!</v>
          </cell>
        </row>
        <row r="129">
          <cell r="D129" t="e">
            <v>#REF!</v>
          </cell>
        </row>
        <row r="130">
          <cell r="D130" t="e">
            <v>#REF!</v>
          </cell>
        </row>
        <row r="131">
          <cell r="D131" t="e">
            <v>#REF!</v>
          </cell>
        </row>
        <row r="132">
          <cell r="D132" t="e">
            <v>#REF!</v>
          </cell>
        </row>
        <row r="133">
          <cell r="D133" t="e">
            <v>#REF!</v>
          </cell>
        </row>
        <row r="134">
          <cell r="D134" t="e">
            <v>#REF!</v>
          </cell>
        </row>
        <row r="135">
          <cell r="D135" t="e">
            <v>#REF!</v>
          </cell>
        </row>
        <row r="136">
          <cell r="D136" t="e">
            <v>#REF!</v>
          </cell>
        </row>
        <row r="137">
          <cell r="D137" t="e">
            <v>#REF!</v>
          </cell>
        </row>
        <row r="138">
          <cell r="D138" t="e">
            <v>#REF!</v>
          </cell>
        </row>
        <row r="139">
          <cell r="D139" t="e">
            <v>#REF!</v>
          </cell>
        </row>
        <row r="140">
          <cell r="D140" t="e">
            <v>#REF!</v>
          </cell>
        </row>
        <row r="141">
          <cell r="D141" t="e">
            <v>#REF!</v>
          </cell>
        </row>
        <row r="142">
          <cell r="D142" t="e">
            <v>#REF!</v>
          </cell>
        </row>
        <row r="143">
          <cell r="D143" t="e">
            <v>#REF!</v>
          </cell>
        </row>
        <row r="144">
          <cell r="D144" t="e">
            <v>#REF!</v>
          </cell>
        </row>
        <row r="145">
          <cell r="D145" t="e">
            <v>#REF!</v>
          </cell>
        </row>
        <row r="146">
          <cell r="D146" t="e">
            <v>#REF!</v>
          </cell>
        </row>
        <row r="147">
          <cell r="D147" t="e">
            <v>#REF!</v>
          </cell>
        </row>
        <row r="148">
          <cell r="D148" t="e">
            <v>#REF!</v>
          </cell>
        </row>
        <row r="150">
          <cell r="D150" t="e">
            <v>#REF!</v>
          </cell>
        </row>
        <row r="151">
          <cell r="D151" t="e">
            <v>#REF!</v>
          </cell>
        </row>
        <row r="152">
          <cell r="D152" t="e">
            <v>#REF!</v>
          </cell>
        </row>
        <row r="153">
          <cell r="D153" t="e">
            <v>#REF!</v>
          </cell>
        </row>
        <row r="154">
          <cell r="D154" t="e">
            <v>#REF!</v>
          </cell>
        </row>
        <row r="155">
          <cell r="D155" t="e">
            <v>#REF!</v>
          </cell>
        </row>
        <row r="156">
          <cell r="D156" t="e">
            <v>#REF!</v>
          </cell>
        </row>
        <row r="157">
          <cell r="D157" t="e">
            <v>#REF!</v>
          </cell>
        </row>
        <row r="158">
          <cell r="D158" t="e">
            <v>#REF!</v>
          </cell>
        </row>
        <row r="159">
          <cell r="D159" t="e">
            <v>#REF!</v>
          </cell>
        </row>
        <row r="160">
          <cell r="D160" t="e">
            <v>#REF!</v>
          </cell>
        </row>
        <row r="161">
          <cell r="D161" t="e">
            <v>#REF!</v>
          </cell>
        </row>
        <row r="162">
          <cell r="D162" t="e">
            <v>#REF!</v>
          </cell>
        </row>
        <row r="163">
          <cell r="D163" t="e">
            <v>#REF!</v>
          </cell>
        </row>
        <row r="164">
          <cell r="D164" t="e">
            <v>#REF!</v>
          </cell>
        </row>
        <row r="165">
          <cell r="D165" t="e">
            <v>#REF!</v>
          </cell>
        </row>
        <row r="166">
          <cell r="D166" t="e">
            <v>#REF!</v>
          </cell>
        </row>
        <row r="167">
          <cell r="D167" t="e">
            <v>#REF!</v>
          </cell>
        </row>
        <row r="168">
          <cell r="D168" t="e">
            <v>#REF!</v>
          </cell>
        </row>
        <row r="169">
          <cell r="D169" t="e">
            <v>#REF!</v>
          </cell>
        </row>
        <row r="170">
          <cell r="D170" t="e">
            <v>#REF!</v>
          </cell>
        </row>
        <row r="171">
          <cell r="D171" t="e">
            <v>#REF!</v>
          </cell>
        </row>
        <row r="172">
          <cell r="D172" t="e">
            <v>#REF!</v>
          </cell>
        </row>
        <row r="173">
          <cell r="D173" t="e">
            <v>#REF!</v>
          </cell>
        </row>
        <row r="174">
          <cell r="D174" t="e">
            <v>#REF!</v>
          </cell>
        </row>
        <row r="175">
          <cell r="D175" t="e">
            <v>#REF!</v>
          </cell>
        </row>
        <row r="176">
          <cell r="D176" t="e">
            <v>#REF!</v>
          </cell>
        </row>
        <row r="177">
          <cell r="D177" t="e">
            <v>#REF!</v>
          </cell>
        </row>
        <row r="179">
          <cell r="D179" t="e">
            <v>#REF!</v>
          </cell>
        </row>
        <row r="180">
          <cell r="D180" t="e">
            <v>#REF!</v>
          </cell>
        </row>
        <row r="181">
          <cell r="D181" t="e">
            <v>#REF!</v>
          </cell>
        </row>
        <row r="182">
          <cell r="D182" t="e">
            <v>#REF!</v>
          </cell>
        </row>
        <row r="183">
          <cell r="D183" t="e">
            <v>#REF!</v>
          </cell>
        </row>
        <row r="184">
          <cell r="D184" t="e">
            <v>#REF!</v>
          </cell>
        </row>
        <row r="185">
          <cell r="D185" t="e">
            <v>#REF!</v>
          </cell>
        </row>
        <row r="186">
          <cell r="D186" t="e">
            <v>#REF!</v>
          </cell>
        </row>
        <row r="187">
          <cell r="D187" t="e">
            <v>#REF!</v>
          </cell>
        </row>
        <row r="188">
          <cell r="D188" t="e">
            <v>#REF!</v>
          </cell>
        </row>
        <row r="189">
          <cell r="D189" t="e">
            <v>#REF!</v>
          </cell>
        </row>
        <row r="190">
          <cell r="D190" t="e">
            <v>#REF!</v>
          </cell>
        </row>
        <row r="191">
          <cell r="D191" t="e">
            <v>#REF!</v>
          </cell>
        </row>
        <row r="192">
          <cell r="D192" t="e">
            <v>#REF!</v>
          </cell>
        </row>
        <row r="193">
          <cell r="D193" t="e">
            <v>#REF!</v>
          </cell>
        </row>
        <row r="194">
          <cell r="D194" t="e">
            <v>#REF!</v>
          </cell>
        </row>
        <row r="195">
          <cell r="D195" t="e">
            <v>#REF!</v>
          </cell>
        </row>
        <row r="196">
          <cell r="D196" t="e">
            <v>#REF!</v>
          </cell>
        </row>
        <row r="197">
          <cell r="D197" t="e">
            <v>#REF!</v>
          </cell>
        </row>
        <row r="199">
          <cell r="D199" t="str">
            <v>-</v>
          </cell>
        </row>
        <row r="200">
          <cell r="D200" t="e">
            <v>#REF!</v>
          </cell>
        </row>
        <row r="201">
          <cell r="D201" t="str">
            <v>-</v>
          </cell>
        </row>
        <row r="202">
          <cell r="D202" t="e">
            <v>#REF!</v>
          </cell>
        </row>
        <row r="203">
          <cell r="D203" t="str">
            <v>-</v>
          </cell>
        </row>
        <row r="204">
          <cell r="D204" t="e">
            <v>#REF!</v>
          </cell>
        </row>
        <row r="205">
          <cell r="D205" t="str">
            <v>-</v>
          </cell>
        </row>
        <row r="206">
          <cell r="D206" t="e">
            <v>#REF!</v>
          </cell>
        </row>
        <row r="207">
          <cell r="D207" t="str">
            <v>-</v>
          </cell>
        </row>
        <row r="224">
          <cell r="S224">
            <v>0</v>
          </cell>
        </row>
        <row r="225">
          <cell r="S225">
            <v>238769.23000000004</v>
          </cell>
        </row>
        <row r="226">
          <cell r="S226">
            <v>0</v>
          </cell>
        </row>
        <row r="227">
          <cell r="S227">
            <v>0</v>
          </cell>
        </row>
        <row r="228">
          <cell r="S228">
            <v>0</v>
          </cell>
        </row>
        <row r="229">
          <cell r="S229">
            <v>151235.01999999999</v>
          </cell>
        </row>
        <row r="230">
          <cell r="S230">
            <v>603115</v>
          </cell>
        </row>
        <row r="231">
          <cell r="S231">
            <v>276139.32999999996</v>
          </cell>
        </row>
        <row r="232">
          <cell r="S232">
            <v>0</v>
          </cell>
        </row>
        <row r="233">
          <cell r="S233">
            <v>0</v>
          </cell>
        </row>
        <row r="234">
          <cell r="S234">
            <v>48797.74</v>
          </cell>
        </row>
        <row r="235">
          <cell r="S235">
            <v>0</v>
          </cell>
        </row>
        <row r="236">
          <cell r="S236">
            <v>0</v>
          </cell>
        </row>
        <row r="237">
          <cell r="S237">
            <v>34066668.909999996</v>
          </cell>
        </row>
        <row r="238">
          <cell r="S238">
            <v>0</v>
          </cell>
        </row>
        <row r="239">
          <cell r="S239">
            <v>0</v>
          </cell>
        </row>
        <row r="240">
          <cell r="S240">
            <v>3564184.18</v>
          </cell>
        </row>
        <row r="241">
          <cell r="S241">
            <v>0</v>
          </cell>
        </row>
        <row r="242">
          <cell r="S242">
            <v>0</v>
          </cell>
        </row>
        <row r="243">
          <cell r="S243">
            <v>0</v>
          </cell>
        </row>
        <row r="244">
          <cell r="S244">
            <v>734145.86</v>
          </cell>
        </row>
        <row r="245">
          <cell r="S245">
            <v>12152720.940000001</v>
          </cell>
        </row>
        <row r="246">
          <cell r="S246">
            <v>0</v>
          </cell>
        </row>
        <row r="247">
          <cell r="S247">
            <v>0</v>
          </cell>
        </row>
        <row r="248">
          <cell r="S248">
            <v>0</v>
          </cell>
        </row>
        <row r="249">
          <cell r="S249">
            <v>0</v>
          </cell>
        </row>
        <row r="250">
          <cell r="S250">
            <v>0</v>
          </cell>
        </row>
        <row r="251">
          <cell r="S251">
            <v>0</v>
          </cell>
        </row>
        <row r="252">
          <cell r="S252">
            <v>0</v>
          </cell>
        </row>
        <row r="253">
          <cell r="S253">
            <v>0</v>
          </cell>
        </row>
        <row r="255">
          <cell r="S255">
            <v>0</v>
          </cell>
        </row>
        <row r="256">
          <cell r="S256">
            <v>565164.27</v>
          </cell>
        </row>
        <row r="257">
          <cell r="S257">
            <v>92772.11</v>
          </cell>
        </row>
        <row r="258">
          <cell r="S258">
            <v>17631069.439999998</v>
          </cell>
        </row>
        <row r="259">
          <cell r="S259">
            <v>0</v>
          </cell>
        </row>
        <row r="260">
          <cell r="S260">
            <v>0</v>
          </cell>
        </row>
        <row r="261">
          <cell r="S261">
            <v>0</v>
          </cell>
        </row>
        <row r="262">
          <cell r="S262">
            <v>980981.79</v>
          </cell>
        </row>
        <row r="263">
          <cell r="S263">
            <v>103160.37</v>
          </cell>
        </row>
        <row r="264">
          <cell r="S264">
            <v>0</v>
          </cell>
        </row>
        <row r="265">
          <cell r="S265">
            <v>0</v>
          </cell>
        </row>
        <row r="266">
          <cell r="S266">
            <v>0</v>
          </cell>
        </row>
        <row r="267">
          <cell r="S267">
            <v>0</v>
          </cell>
        </row>
        <row r="268">
          <cell r="S268">
            <v>293177.40999999997</v>
          </cell>
        </row>
        <row r="269">
          <cell r="S269">
            <v>147742.65000000002</v>
          </cell>
        </row>
        <row r="270">
          <cell r="S270">
            <v>9367.27</v>
          </cell>
        </row>
        <row r="271">
          <cell r="S271">
            <v>1889.69</v>
          </cell>
        </row>
        <row r="272">
          <cell r="S272">
            <v>900</v>
          </cell>
        </row>
        <row r="273">
          <cell r="S273">
            <v>102405.73</v>
          </cell>
        </row>
        <row r="274">
          <cell r="S274">
            <v>0</v>
          </cell>
        </row>
        <row r="275">
          <cell r="S275">
            <v>0</v>
          </cell>
        </row>
        <row r="276">
          <cell r="S276">
            <v>0</v>
          </cell>
        </row>
        <row r="277">
          <cell r="S277">
            <v>0</v>
          </cell>
        </row>
        <row r="278">
          <cell r="S278">
            <v>37706.78</v>
          </cell>
        </row>
        <row r="279">
          <cell r="S279">
            <v>0</v>
          </cell>
        </row>
        <row r="280">
          <cell r="S280">
            <v>0</v>
          </cell>
        </row>
        <row r="281">
          <cell r="S281">
            <v>4336</v>
          </cell>
        </row>
        <row r="282">
          <cell r="S282">
            <v>0</v>
          </cell>
        </row>
        <row r="283">
          <cell r="S283">
            <v>0</v>
          </cell>
        </row>
        <row r="285">
          <cell r="S285">
            <v>-90</v>
          </cell>
        </row>
        <row r="286">
          <cell r="S286">
            <v>4707.92</v>
          </cell>
        </row>
        <row r="287">
          <cell r="S287">
            <v>0</v>
          </cell>
        </row>
        <row r="288">
          <cell r="S288">
            <v>681241.71</v>
          </cell>
        </row>
        <row r="289">
          <cell r="S289">
            <v>0</v>
          </cell>
        </row>
        <row r="290">
          <cell r="S290">
            <v>0</v>
          </cell>
        </row>
        <row r="291">
          <cell r="S291">
            <v>0</v>
          </cell>
        </row>
        <row r="292">
          <cell r="S292">
            <v>0</v>
          </cell>
        </row>
        <row r="293">
          <cell r="S293">
            <v>0</v>
          </cell>
        </row>
        <row r="294">
          <cell r="S294">
            <v>1567851.3699999999</v>
          </cell>
        </row>
        <row r="295">
          <cell r="S295">
            <v>50966.06</v>
          </cell>
        </row>
        <row r="296">
          <cell r="S296">
            <v>0</v>
          </cell>
        </row>
        <row r="297">
          <cell r="S297">
            <v>0</v>
          </cell>
        </row>
        <row r="298">
          <cell r="S298">
            <v>0</v>
          </cell>
        </row>
        <row r="299">
          <cell r="S299">
            <v>0</v>
          </cell>
        </row>
        <row r="300">
          <cell r="S300">
            <v>5525546.4000000004</v>
          </cell>
        </row>
        <row r="301">
          <cell r="S301">
            <v>0</v>
          </cell>
        </row>
        <row r="302">
          <cell r="S302">
            <v>2020487.96</v>
          </cell>
        </row>
        <row r="303">
          <cell r="S303">
            <v>0</v>
          </cell>
        </row>
        <row r="305">
          <cell r="S305" t="str">
            <v>-</v>
          </cell>
        </row>
        <row r="306">
          <cell r="S306">
            <v>81657161.140000015</v>
          </cell>
        </row>
        <row r="307">
          <cell r="S307" t="str">
            <v>-</v>
          </cell>
        </row>
        <row r="308">
          <cell r="S308">
            <v>81657161.140000001</v>
          </cell>
        </row>
        <row r="309">
          <cell r="S309" t="str">
            <v>-</v>
          </cell>
        </row>
        <row r="310">
          <cell r="S310">
            <v>0</v>
          </cell>
        </row>
        <row r="311">
          <cell r="S311" t="str">
            <v>-</v>
          </cell>
        </row>
        <row r="312">
          <cell r="S312">
            <v>32260014.779999997</v>
          </cell>
        </row>
        <row r="313">
          <cell r="S313" t="str">
            <v>-</v>
          </cell>
        </row>
        <row r="326">
          <cell r="F326">
            <v>0</v>
          </cell>
        </row>
        <row r="327">
          <cell r="F327">
            <v>0</v>
          </cell>
        </row>
        <row r="328">
          <cell r="F328">
            <v>0</v>
          </cell>
        </row>
        <row r="329">
          <cell r="F329">
            <v>0</v>
          </cell>
          <cell r="S329">
            <v>16039</v>
          </cell>
        </row>
        <row r="330">
          <cell r="F330">
            <v>0</v>
          </cell>
          <cell r="S330">
            <v>20606965.59</v>
          </cell>
        </row>
        <row r="331">
          <cell r="F331">
            <v>17899376.960000001</v>
          </cell>
        </row>
        <row r="332">
          <cell r="F332">
            <v>0</v>
          </cell>
        </row>
        <row r="333">
          <cell r="F333">
            <v>2028780.7</v>
          </cell>
          <cell r="Q333">
            <v>530671.75</v>
          </cell>
        </row>
        <row r="334">
          <cell r="F334">
            <v>1401306.62</v>
          </cell>
          <cell r="Q334">
            <v>1305627.23</v>
          </cell>
        </row>
        <row r="335">
          <cell r="F335">
            <v>0</v>
          </cell>
          <cell r="S335">
            <v>12448.39</v>
          </cell>
        </row>
        <row r="336">
          <cell r="F336">
            <v>0</v>
          </cell>
        </row>
        <row r="337">
          <cell r="F337">
            <v>0</v>
          </cell>
        </row>
        <row r="338">
          <cell r="F338">
            <v>0</v>
          </cell>
          <cell r="S338">
            <v>240664.9</v>
          </cell>
        </row>
        <row r="339">
          <cell r="F339">
            <v>0</v>
          </cell>
          <cell r="Q339">
            <v>31000000</v>
          </cell>
        </row>
        <row r="340">
          <cell r="F340">
            <v>1970946.72</v>
          </cell>
        </row>
        <row r="341">
          <cell r="F341">
            <v>0</v>
          </cell>
          <cell r="Q341">
            <v>2500000</v>
          </cell>
        </row>
        <row r="342">
          <cell r="F342">
            <v>151757.71000000002</v>
          </cell>
        </row>
        <row r="343">
          <cell r="F343">
            <v>0</v>
          </cell>
        </row>
        <row r="344">
          <cell r="F344">
            <v>2500</v>
          </cell>
          <cell r="S344">
            <v>74061550</v>
          </cell>
        </row>
        <row r="345">
          <cell r="F345">
            <v>5145</v>
          </cell>
        </row>
        <row r="346">
          <cell r="F346">
            <v>1207869.72</v>
          </cell>
        </row>
        <row r="347">
          <cell r="F347">
            <v>0</v>
          </cell>
        </row>
        <row r="348">
          <cell r="F348">
            <v>0</v>
          </cell>
          <cell r="S348">
            <v>544.37</v>
          </cell>
        </row>
        <row r="349">
          <cell r="F349">
            <v>35017.230000000003</v>
          </cell>
          <cell r="Q349">
            <v>1397920.19</v>
          </cell>
          <cell r="S349">
            <v>9674129.5500000007</v>
          </cell>
        </row>
        <row r="350">
          <cell r="F350">
            <v>0</v>
          </cell>
          <cell r="S350">
            <v>171205.06</v>
          </cell>
        </row>
        <row r="351">
          <cell r="F351">
            <v>11198546.82</v>
          </cell>
        </row>
        <row r="352">
          <cell r="F352">
            <v>0</v>
          </cell>
          <cell r="Q352">
            <v>75000</v>
          </cell>
        </row>
        <row r="353">
          <cell r="F353">
            <v>552770.66</v>
          </cell>
          <cell r="S353">
            <v>1378370.61</v>
          </cell>
        </row>
        <row r="354">
          <cell r="F354">
            <v>0</v>
          </cell>
        </row>
        <row r="355">
          <cell r="F355">
            <v>400000</v>
          </cell>
          <cell r="S355">
            <v>24632394.239999998</v>
          </cell>
        </row>
        <row r="356">
          <cell r="F356">
            <v>5111110.4399999995</v>
          </cell>
          <cell r="Q356">
            <v>1958540.1</v>
          </cell>
        </row>
        <row r="357">
          <cell r="F357">
            <v>0</v>
          </cell>
        </row>
        <row r="358">
          <cell r="F358">
            <v>7229415.0099999998</v>
          </cell>
        </row>
        <row r="359">
          <cell r="F359">
            <v>407251.85</v>
          </cell>
        </row>
        <row r="360">
          <cell r="F360">
            <v>0</v>
          </cell>
          <cell r="Q360">
            <v>195664.03</v>
          </cell>
        </row>
        <row r="361">
          <cell r="F361">
            <v>7132467.4700000007</v>
          </cell>
          <cell r="Q361">
            <v>24973.42</v>
          </cell>
        </row>
        <row r="362">
          <cell r="F362">
            <v>0</v>
          </cell>
          <cell r="Q362">
            <v>3219015.49</v>
          </cell>
          <cell r="S362">
            <v>9404781.0399999991</v>
          </cell>
        </row>
        <row r="363">
          <cell r="F363">
            <v>5336836.7699999996</v>
          </cell>
        </row>
        <row r="364">
          <cell r="F364">
            <v>0</v>
          </cell>
          <cell r="Q364">
            <v>2185691.7599999998</v>
          </cell>
          <cell r="S364">
            <v>141500</v>
          </cell>
        </row>
        <row r="365">
          <cell r="F365">
            <v>0</v>
          </cell>
        </row>
        <row r="366">
          <cell r="F366">
            <v>0</v>
          </cell>
        </row>
        <row r="367">
          <cell r="F367">
            <v>90736.88</v>
          </cell>
          <cell r="S367">
            <v>253187.86</v>
          </cell>
        </row>
        <row r="368">
          <cell r="F368">
            <v>0</v>
          </cell>
        </row>
        <row r="369">
          <cell r="F369">
            <v>0</v>
          </cell>
        </row>
        <row r="370">
          <cell r="F370">
            <v>0</v>
          </cell>
        </row>
        <row r="371">
          <cell r="F371">
            <v>0</v>
          </cell>
        </row>
        <row r="372">
          <cell r="F372">
            <v>0</v>
          </cell>
          <cell r="Q372">
            <v>510000</v>
          </cell>
          <cell r="S372">
            <v>71538</v>
          </cell>
        </row>
        <row r="373">
          <cell r="F373">
            <v>1191469.6700000002</v>
          </cell>
          <cell r="Q373">
            <v>201954.86</v>
          </cell>
          <cell r="S373">
            <v>5605.65</v>
          </cell>
        </row>
        <row r="374">
          <cell r="F374">
            <v>0</v>
          </cell>
          <cell r="Q374">
            <v>5830.59</v>
          </cell>
          <cell r="S374">
            <v>935.32</v>
          </cell>
        </row>
        <row r="375">
          <cell r="F375">
            <v>0</v>
          </cell>
          <cell r="S375">
            <v>301.39999999999998</v>
          </cell>
        </row>
        <row r="376">
          <cell r="F376">
            <v>0</v>
          </cell>
          <cell r="Q376">
            <v>32646.49</v>
          </cell>
          <cell r="S376">
            <v>40</v>
          </cell>
        </row>
        <row r="377">
          <cell r="F377">
            <v>0</v>
          </cell>
        </row>
        <row r="378">
          <cell r="F378">
            <v>0</v>
          </cell>
        </row>
        <row r="379">
          <cell r="F379">
            <v>0</v>
          </cell>
        </row>
        <row r="380">
          <cell r="F380">
            <v>6796131.7699999996</v>
          </cell>
        </row>
        <row r="381">
          <cell r="F381">
            <v>0</v>
          </cell>
        </row>
        <row r="382">
          <cell r="F382">
            <v>0</v>
          </cell>
          <cell r="Q382">
            <v>16478.580000000002</v>
          </cell>
        </row>
        <row r="383">
          <cell r="F383">
            <v>0</v>
          </cell>
          <cell r="Q383">
            <v>169481.3</v>
          </cell>
        </row>
        <row r="384">
          <cell r="F384">
            <v>0</v>
          </cell>
        </row>
        <row r="385">
          <cell r="F385">
            <v>0</v>
          </cell>
        </row>
        <row r="386">
          <cell r="Q386">
            <v>110854.95</v>
          </cell>
        </row>
        <row r="387">
          <cell r="F387">
            <v>0</v>
          </cell>
        </row>
        <row r="388">
          <cell r="F388">
            <v>0</v>
          </cell>
        </row>
        <row r="389">
          <cell r="F389">
            <v>0</v>
          </cell>
          <cell r="S389">
            <v>22.92</v>
          </cell>
        </row>
        <row r="390">
          <cell r="F390">
            <v>0</v>
          </cell>
        </row>
        <row r="391">
          <cell r="F391">
            <v>0</v>
          </cell>
        </row>
        <row r="392">
          <cell r="F392">
            <v>0</v>
          </cell>
          <cell r="Q392">
            <v>19826.55</v>
          </cell>
          <cell r="S392">
            <v>7489549</v>
          </cell>
        </row>
        <row r="393">
          <cell r="F393">
            <v>0</v>
          </cell>
        </row>
        <row r="394">
          <cell r="F394">
            <v>0</v>
          </cell>
        </row>
        <row r="395">
          <cell r="F395">
            <v>0</v>
          </cell>
        </row>
        <row r="396">
          <cell r="F396">
            <v>1567851.3699999999</v>
          </cell>
        </row>
        <row r="397">
          <cell r="F397">
            <v>50966.06</v>
          </cell>
          <cell r="Q397">
            <v>0</v>
          </cell>
          <cell r="S397">
            <v>0</v>
          </cell>
        </row>
        <row r="398">
          <cell r="F398">
            <v>0</v>
          </cell>
          <cell r="Q398">
            <v>18620913</v>
          </cell>
          <cell r="S398">
            <v>764286</v>
          </cell>
        </row>
        <row r="399">
          <cell r="F399">
            <v>0</v>
          </cell>
          <cell r="Q399">
            <v>0</v>
          </cell>
          <cell r="S399">
            <v>10062</v>
          </cell>
        </row>
        <row r="400">
          <cell r="F400">
            <v>0</v>
          </cell>
          <cell r="Q400">
            <v>658954</v>
          </cell>
          <cell r="S400">
            <v>144537</v>
          </cell>
        </row>
        <row r="401">
          <cell r="F401">
            <v>0</v>
          </cell>
          <cell r="Q401">
            <v>0</v>
          </cell>
          <cell r="S401">
            <v>0</v>
          </cell>
        </row>
        <row r="402">
          <cell r="F402">
            <v>5552534.0899999999</v>
          </cell>
          <cell r="Q402">
            <v>19672</v>
          </cell>
          <cell r="S402">
            <v>0</v>
          </cell>
        </row>
        <row r="403">
          <cell r="F403">
            <v>0</v>
          </cell>
        </row>
        <row r="404">
          <cell r="F404">
            <v>4336371.62</v>
          </cell>
        </row>
        <row r="405">
          <cell r="F405">
            <v>0</v>
          </cell>
        </row>
        <row r="406">
          <cell r="Q406">
            <v>2445565.4300000002</v>
          </cell>
          <cell r="S406">
            <v>10306104.33</v>
          </cell>
        </row>
        <row r="407">
          <cell r="F407" t="str">
            <v>-</v>
          </cell>
        </row>
        <row r="408">
          <cell r="F408">
            <v>81657161.140000015</v>
          </cell>
        </row>
        <row r="409">
          <cell r="F409" t="str">
            <v>-</v>
          </cell>
          <cell r="Q409" t="str">
            <v>-</v>
          </cell>
          <cell r="S409" t="str">
            <v>-</v>
          </cell>
        </row>
        <row r="410">
          <cell r="F410">
            <v>81657161.140000001</v>
          </cell>
          <cell r="Q410">
            <v>67205281.720000014</v>
          </cell>
          <cell r="S410">
            <v>159386762.23000002</v>
          </cell>
        </row>
        <row r="411">
          <cell r="F411" t="str">
            <v>-</v>
          </cell>
          <cell r="Q411" t="str">
            <v>-</v>
          </cell>
          <cell r="S411" t="str">
            <v>-</v>
          </cell>
        </row>
        <row r="412">
          <cell r="F412">
            <v>0</v>
          </cell>
          <cell r="Q412">
            <v>67205281.719999999</v>
          </cell>
          <cell r="S412">
            <v>159386762.22999999</v>
          </cell>
        </row>
        <row r="413">
          <cell r="F413" t="str">
            <v>-</v>
          </cell>
          <cell r="Q413" t="str">
            <v>-</v>
          </cell>
          <cell r="S413" t="str">
            <v>-</v>
          </cell>
        </row>
        <row r="414">
          <cell r="F414">
            <v>40741635.400000006</v>
          </cell>
          <cell r="Q414">
            <v>0</v>
          </cell>
          <cell r="S414">
            <v>0</v>
          </cell>
        </row>
        <row r="415">
          <cell r="F415" t="str">
            <v>-</v>
          </cell>
          <cell r="Q415" t="str">
            <v>-</v>
          </cell>
          <cell r="S415" t="str">
            <v>-</v>
          </cell>
        </row>
        <row r="416">
          <cell r="Q416">
            <v>9056804.9900000002</v>
          </cell>
          <cell r="S416">
            <v>45656112.729999997</v>
          </cell>
        </row>
        <row r="417">
          <cell r="Q417" t="str">
            <v>-</v>
          </cell>
          <cell r="S417" t="str">
            <v>-</v>
          </cell>
        </row>
        <row r="421">
          <cell r="B421" t="str">
            <v xml:space="preserve">STATEMENT OF AFFAIRS  AS ON 31ST DECEMBER, 1998 </v>
          </cell>
        </row>
        <row r="422">
          <cell r="A422" t="str">
            <v>||\027\033\068</v>
          </cell>
          <cell r="P422" t="e">
            <v>#REF!</v>
          </cell>
        </row>
        <row r="423">
          <cell r="B423" t="str">
            <v>-</v>
          </cell>
          <cell r="D423" t="str">
            <v>-</v>
          </cell>
          <cell r="E423" t="str">
            <v>-</v>
          </cell>
          <cell r="F423" t="str">
            <v>-</v>
          </cell>
          <cell r="G423" t="str">
            <v>-</v>
          </cell>
          <cell r="H423" t="str">
            <v>-</v>
          </cell>
          <cell r="I423" t="str">
            <v>-</v>
          </cell>
          <cell r="P423" t="str">
            <v xml:space="preserve">STATEMENT OF AFFAIRS  AS ON 31ST DECEMBER, 1998 </v>
          </cell>
        </row>
        <row r="424">
          <cell r="D424" t="str">
            <v>MAIN BR NYK</v>
          </cell>
          <cell r="E424" t="str">
            <v>MAIN BR NYK</v>
          </cell>
          <cell r="F424" t="str">
            <v>E.P.Z.KARACHI</v>
          </cell>
          <cell r="G424" t="str">
            <v>E.P.Z.KARACHI</v>
          </cell>
          <cell r="H424" t="str">
            <v>DOHA</v>
          </cell>
          <cell r="I424" t="str">
            <v>DOHA</v>
          </cell>
        </row>
        <row r="425">
          <cell r="D425" t="str">
            <v>US DLRS</v>
          </cell>
          <cell r="E425" t="str">
            <v>PAK.RS.</v>
          </cell>
          <cell r="F425" t="str">
            <v>US DLRS</v>
          </cell>
          <cell r="G425" t="str">
            <v>PAK.RS.</v>
          </cell>
          <cell r="H425" t="str">
            <v>Q.RLYS</v>
          </cell>
          <cell r="I425" t="str">
            <v>PAK.RS.</v>
          </cell>
          <cell r="P425" t="str">
            <v>-</v>
          </cell>
          <cell r="Q425" t="str">
            <v>-</v>
          </cell>
        </row>
        <row r="426">
          <cell r="B426" t="str">
            <v>HEAD OF ACCOUNTS</v>
          </cell>
          <cell r="E426">
            <v>50.54</v>
          </cell>
          <cell r="G426">
            <v>50.54</v>
          </cell>
          <cell r="I426">
            <v>13.89</v>
          </cell>
          <cell r="Q426" t="str">
            <v>TOTAL ALL OVERSEAS</v>
          </cell>
        </row>
        <row r="427">
          <cell r="B427" t="str">
            <v>-</v>
          </cell>
          <cell r="D427" t="str">
            <v>-</v>
          </cell>
          <cell r="E427" t="str">
            <v>-</v>
          </cell>
          <cell r="F427" t="str">
            <v>-</v>
          </cell>
          <cell r="G427" t="str">
            <v>-</v>
          </cell>
          <cell r="H427" t="str">
            <v>-</v>
          </cell>
          <cell r="I427" t="str">
            <v>-</v>
          </cell>
          <cell r="Q427" t="str">
            <v>PAK.RS.</v>
          </cell>
        </row>
        <row r="428">
          <cell r="B428" t="str">
            <v>LIABILITIES</v>
          </cell>
          <cell r="P428" t="str">
            <v>HEAD OF ACCOUNTS</v>
          </cell>
          <cell r="Q428" t="str">
            <v>DECEMBER,1998</v>
          </cell>
        </row>
        <row r="429">
          <cell r="B429" t="str">
            <v>-----------</v>
          </cell>
          <cell r="P429" t="str">
            <v>-</v>
          </cell>
          <cell r="Q429" t="str">
            <v>-</v>
          </cell>
        </row>
        <row r="430">
          <cell r="B430" t="str">
            <v>CAPITAL</v>
          </cell>
          <cell r="E430">
            <v>0</v>
          </cell>
          <cell r="G430">
            <v>0</v>
          </cell>
          <cell r="H430">
            <v>10000000</v>
          </cell>
          <cell r="I430">
            <v>138900000</v>
          </cell>
          <cell r="P430" t="str">
            <v>A S S E T S</v>
          </cell>
        </row>
        <row r="431">
          <cell r="B431" t="str">
            <v>PROFIT (UNREMITTED)</v>
          </cell>
          <cell r="E431">
            <v>0</v>
          </cell>
          <cell r="G431">
            <v>0</v>
          </cell>
          <cell r="I431">
            <v>0</v>
          </cell>
          <cell r="P431" t="str">
            <v>-----------</v>
          </cell>
        </row>
        <row r="432">
          <cell r="B432" t="str">
            <v>RESERVE FOR CAPITAL REQUIREMENT</v>
          </cell>
          <cell r="E432">
            <v>0</v>
          </cell>
          <cell r="G432">
            <v>0</v>
          </cell>
          <cell r="H432">
            <v>8000000</v>
          </cell>
          <cell r="I432">
            <v>111120000</v>
          </cell>
          <cell r="P432" t="str">
            <v>FOREIGN CURRENCY ON HAND</v>
          </cell>
          <cell r="Q432" t="e">
            <v>#REF!</v>
          </cell>
        </row>
        <row r="433">
          <cell r="B433" t="str">
            <v>LEGAL RESERVE</v>
          </cell>
          <cell r="E433">
            <v>0</v>
          </cell>
          <cell r="G433">
            <v>0</v>
          </cell>
          <cell r="H433">
            <v>6196500</v>
          </cell>
          <cell r="I433">
            <v>86069385</v>
          </cell>
          <cell r="P433" t="str">
            <v>CASH ON HAND</v>
          </cell>
          <cell r="Q433" t="e">
            <v>#REF!</v>
          </cell>
        </row>
        <row r="434">
          <cell r="B434" t="str">
            <v>EXCHANGE FLUCTUATION RESERVE</v>
          </cell>
          <cell r="E434">
            <v>0</v>
          </cell>
          <cell r="F434">
            <v>-150056</v>
          </cell>
          <cell r="G434">
            <v>-7583830.2400000002</v>
          </cell>
          <cell r="I434">
            <v>0</v>
          </cell>
          <cell r="P434" t="e">
            <v>#REF!</v>
          </cell>
          <cell r="Q434" t="e">
            <v>#REF!</v>
          </cell>
        </row>
        <row r="435">
          <cell r="B435" t="str">
            <v>PROVISION FOR BAD DEBTS</v>
          </cell>
          <cell r="D435">
            <v>6095584.0599999996</v>
          </cell>
          <cell r="E435">
            <v>308070818.39239997</v>
          </cell>
          <cell r="F435">
            <v>6786000</v>
          </cell>
          <cell r="G435">
            <v>342964440</v>
          </cell>
          <cell r="H435">
            <v>14989292.26</v>
          </cell>
          <cell r="I435">
            <v>208201269.4914</v>
          </cell>
          <cell r="P435" t="e">
            <v>#REF!</v>
          </cell>
          <cell r="Q435" t="e">
            <v>#REF!</v>
          </cell>
        </row>
        <row r="436">
          <cell r="B436" t="str">
            <v>PROVISION L.G. CLAIM LOSSES</v>
          </cell>
          <cell r="E436">
            <v>0</v>
          </cell>
          <cell r="G436">
            <v>0</v>
          </cell>
          <cell r="I436">
            <v>0</v>
          </cell>
          <cell r="Q436" t="e">
            <v>#REF!</v>
          </cell>
        </row>
        <row r="437">
          <cell r="B437" t="str">
            <v>CAPITAL AND OTHER FUNDS - UK</v>
          </cell>
          <cell r="E437">
            <v>0</v>
          </cell>
          <cell r="G437">
            <v>0</v>
          </cell>
          <cell r="I437">
            <v>0</v>
          </cell>
          <cell r="P437" t="str">
            <v>BALANCE WITH CENTRAL BANK</v>
          </cell>
          <cell r="Q437" t="e">
            <v>#REF!</v>
          </cell>
        </row>
        <row r="438">
          <cell r="B438" t="str">
            <v>GENERAL PROVISION - UK</v>
          </cell>
          <cell r="E438">
            <v>0</v>
          </cell>
          <cell r="G438">
            <v>0</v>
          </cell>
          <cell r="I438">
            <v>0</v>
          </cell>
          <cell r="P438" t="str">
            <v>BALANCE WITH LOCAL/OTHER BANKS</v>
          </cell>
          <cell r="Q438" t="e">
            <v>#REF!</v>
          </cell>
        </row>
        <row r="439">
          <cell r="E439">
            <v>0</v>
          </cell>
          <cell r="G439">
            <v>0</v>
          </cell>
          <cell r="I439">
            <v>0</v>
          </cell>
          <cell r="P439" t="str">
            <v>BALANCE WITH FOREIGN BANKS</v>
          </cell>
          <cell r="Q439" t="e">
            <v>#REF!</v>
          </cell>
        </row>
        <row r="440">
          <cell r="E440">
            <v>0</v>
          </cell>
          <cell r="G440">
            <v>0</v>
          </cell>
          <cell r="I440">
            <v>0</v>
          </cell>
          <cell r="Q440" t="e">
            <v>#REF!</v>
          </cell>
        </row>
        <row r="441">
          <cell r="E441">
            <v>0</v>
          </cell>
          <cell r="G441">
            <v>0</v>
          </cell>
          <cell r="I441">
            <v>0</v>
          </cell>
          <cell r="P441" t="e">
            <v>#REF!</v>
          </cell>
          <cell r="Q441" t="e">
            <v>#REF!</v>
          </cell>
        </row>
        <row r="442">
          <cell r="B442" t="str">
            <v>D E P O S I T S</v>
          </cell>
          <cell r="E442">
            <v>0</v>
          </cell>
          <cell r="G442">
            <v>0</v>
          </cell>
          <cell r="I442">
            <v>0</v>
          </cell>
          <cell r="P442" t="e">
            <v>#REF!</v>
          </cell>
          <cell r="Q442" t="e">
            <v>#REF!</v>
          </cell>
        </row>
        <row r="443">
          <cell r="B443" t="str">
            <v>---------------</v>
          </cell>
          <cell r="E443">
            <v>0</v>
          </cell>
          <cell r="G443">
            <v>0</v>
          </cell>
          <cell r="I443">
            <v>0</v>
          </cell>
          <cell r="P443" t="e">
            <v>#REF!</v>
          </cell>
          <cell r="Q443" t="e">
            <v>#REF!</v>
          </cell>
        </row>
        <row r="444">
          <cell r="B444" t="str">
            <v>CURRENT DEPOSITS</v>
          </cell>
          <cell r="D444">
            <v>589061.12</v>
          </cell>
          <cell r="E444">
            <v>29771149.004799999</v>
          </cell>
          <cell r="F444">
            <v>258507.12</v>
          </cell>
          <cell r="G444">
            <v>13064949.844799999</v>
          </cell>
          <cell r="H444">
            <v>27426723.82</v>
          </cell>
          <cell r="I444">
            <v>380957193.85980004</v>
          </cell>
          <cell r="Q444" t="e">
            <v>#REF!</v>
          </cell>
        </row>
        <row r="445">
          <cell r="B445" t="str">
            <v>CALL DEPOSITS</v>
          </cell>
          <cell r="E445">
            <v>0</v>
          </cell>
          <cell r="G445">
            <v>0</v>
          </cell>
          <cell r="H445">
            <v>64844.52</v>
          </cell>
          <cell r="I445">
            <v>900690.38280000002</v>
          </cell>
          <cell r="P445" t="e">
            <v>#REF!</v>
          </cell>
          <cell r="Q445" t="e">
            <v>#REF!</v>
          </cell>
        </row>
        <row r="446">
          <cell r="B446" t="str">
            <v>FOREIGN CURRENCY CURRENT DEPOSITS</v>
          </cell>
          <cell r="E446">
            <v>0</v>
          </cell>
          <cell r="F446">
            <v>12324.88</v>
          </cell>
          <cell r="G446">
            <v>622899.43519999995</v>
          </cell>
          <cell r="H446">
            <v>892474.36</v>
          </cell>
          <cell r="I446">
            <v>12396468.860400001</v>
          </cell>
          <cell r="P446" t="str">
            <v>CALL LOAN TO BANKERS</v>
          </cell>
          <cell r="Q446" t="e">
            <v>#REF!</v>
          </cell>
        </row>
        <row r="447">
          <cell r="B447">
            <v>0</v>
          </cell>
          <cell r="E447">
            <v>0</v>
          </cell>
          <cell r="G447">
            <v>0</v>
          </cell>
          <cell r="I447">
            <v>0</v>
          </cell>
          <cell r="Q447" t="e">
            <v>#REF!</v>
          </cell>
        </row>
        <row r="448">
          <cell r="B448" t="str">
            <v>MARGIN ON L.G.</v>
          </cell>
          <cell r="E448">
            <v>0</v>
          </cell>
          <cell r="F448">
            <v>10062</v>
          </cell>
          <cell r="G448">
            <v>508533.48</v>
          </cell>
          <cell r="H448">
            <v>414196</v>
          </cell>
          <cell r="I448">
            <v>5753182.4400000004</v>
          </cell>
          <cell r="P448" t="str">
            <v>INVESTMENT-GOVT. SECURITIES</v>
          </cell>
          <cell r="Q448" t="e">
            <v>#REF!</v>
          </cell>
        </row>
        <row r="449">
          <cell r="B449" t="str">
            <v>MARGIN ON L.C.</v>
          </cell>
          <cell r="E449">
            <v>0</v>
          </cell>
          <cell r="F449">
            <v>15523</v>
          </cell>
          <cell r="G449">
            <v>784532.42</v>
          </cell>
          <cell r="H449">
            <v>682700</v>
          </cell>
          <cell r="I449">
            <v>9482703</v>
          </cell>
          <cell r="Q449" t="e">
            <v>#REF!</v>
          </cell>
        </row>
        <row r="450">
          <cell r="B450" t="str">
            <v>SUNDRY CREDITOR</v>
          </cell>
          <cell r="D450">
            <v>2721048.53</v>
          </cell>
          <cell r="E450">
            <v>137521792.70619997</v>
          </cell>
          <cell r="F450">
            <v>553.75</v>
          </cell>
          <cell r="G450">
            <v>27986.524999999998</v>
          </cell>
          <cell r="H450">
            <v>1403162</v>
          </cell>
          <cell r="I450">
            <v>19489920.18</v>
          </cell>
          <cell r="P450" t="str">
            <v>A D V A N C E S</v>
          </cell>
          <cell r="Q450" t="e">
            <v>#REF!</v>
          </cell>
        </row>
        <row r="451">
          <cell r="B451" t="str">
            <v>OTHERS</v>
          </cell>
          <cell r="E451">
            <v>0</v>
          </cell>
          <cell r="F451">
            <v>6782.83</v>
          </cell>
          <cell r="G451">
            <v>342804.22820000001</v>
          </cell>
          <cell r="I451">
            <v>0</v>
          </cell>
          <cell r="P451" t="str">
            <v>---------------</v>
          </cell>
          <cell r="Q451" t="e">
            <v>#REF!</v>
          </cell>
        </row>
        <row r="452">
          <cell r="E452">
            <v>0</v>
          </cell>
          <cell r="G452">
            <v>0</v>
          </cell>
          <cell r="I452">
            <v>0</v>
          </cell>
          <cell r="P452" t="str">
            <v>STAFF LOANS</v>
          </cell>
          <cell r="Q452" t="e">
            <v>#REF!</v>
          </cell>
        </row>
        <row r="453">
          <cell r="B453" t="str">
            <v>DEPOSITS FROM BANKS-CURRENT</v>
          </cell>
          <cell r="D453">
            <v>596261.56999999995</v>
          </cell>
          <cell r="E453">
            <v>30135059.747799996</v>
          </cell>
          <cell r="G453">
            <v>0</v>
          </cell>
          <cell r="H453">
            <v>212969.5</v>
          </cell>
          <cell r="I453">
            <v>2958146.355</v>
          </cell>
          <cell r="P453" t="str">
            <v>LOANS</v>
          </cell>
          <cell r="Q453" t="e">
            <v>#REF!</v>
          </cell>
        </row>
        <row r="454">
          <cell r="B454" t="str">
            <v>DEPOSITS FROM BANKS-CALL</v>
          </cell>
          <cell r="E454">
            <v>0</v>
          </cell>
          <cell r="G454">
            <v>0</v>
          </cell>
          <cell r="I454">
            <v>0</v>
          </cell>
          <cell r="P454" t="str">
            <v>LOANS AGST.IMP.MERCH.</v>
          </cell>
          <cell r="Q454" t="e">
            <v>#REF!</v>
          </cell>
        </row>
        <row r="455">
          <cell r="B455" t="str">
            <v>DEPOSITS FROM BANKS-TIME</v>
          </cell>
          <cell r="E455">
            <v>0</v>
          </cell>
          <cell r="F455">
            <v>16500000</v>
          </cell>
          <cell r="G455">
            <v>833910000</v>
          </cell>
          <cell r="I455">
            <v>0</v>
          </cell>
          <cell r="P455" t="str">
            <v>LOANS AGST.FOREIGN BILLS</v>
          </cell>
          <cell r="Q455" t="e">
            <v>#REF!</v>
          </cell>
        </row>
        <row r="456">
          <cell r="E456">
            <v>0</v>
          </cell>
          <cell r="G456">
            <v>0</v>
          </cell>
          <cell r="I456">
            <v>0</v>
          </cell>
          <cell r="P456" t="str">
            <v>LOAN AGAINST PACKING CREDIT</v>
          </cell>
          <cell r="Q456" t="e">
            <v>#REF!</v>
          </cell>
        </row>
        <row r="457">
          <cell r="B457" t="str">
            <v>DEPOSITS FROM BRANCHES-CURRENT</v>
          </cell>
          <cell r="D457">
            <v>15293531.859999999</v>
          </cell>
          <cell r="E457">
            <v>772935100.20439994</v>
          </cell>
          <cell r="G457">
            <v>0</v>
          </cell>
          <cell r="H457">
            <v>321132.86</v>
          </cell>
          <cell r="I457">
            <v>4460535.4254000001</v>
          </cell>
          <cell r="P457" t="str">
            <v>LOANS AGST.TRUST RECEIPTS</v>
          </cell>
          <cell r="Q457" t="e">
            <v>#REF!</v>
          </cell>
        </row>
        <row r="458">
          <cell r="B458" t="str">
            <v>DEPOSITS FROM BRANCHES-CALL</v>
          </cell>
          <cell r="E458">
            <v>0</v>
          </cell>
          <cell r="G458">
            <v>0</v>
          </cell>
          <cell r="I458">
            <v>0</v>
          </cell>
          <cell r="Q458" t="e">
            <v>#REF!</v>
          </cell>
        </row>
        <row r="459">
          <cell r="B459" t="str">
            <v>DEPOSITS FROM BRANCHES-FIXED</v>
          </cell>
          <cell r="E459">
            <v>0</v>
          </cell>
          <cell r="F459">
            <v>95366438.319999993</v>
          </cell>
          <cell r="G459">
            <v>4819819792.6927996</v>
          </cell>
          <cell r="I459">
            <v>0</v>
          </cell>
          <cell r="P459" t="e">
            <v>#REF!</v>
          </cell>
          <cell r="Q459" t="e">
            <v>#REF!</v>
          </cell>
        </row>
        <row r="460">
          <cell r="B460" t="str">
            <v>HEAD OFFICE DEPOSITS</v>
          </cell>
          <cell r="E460">
            <v>0</v>
          </cell>
          <cell r="F460">
            <v>5630447.4800000004</v>
          </cell>
          <cell r="G460">
            <v>284562815.63920003</v>
          </cell>
          <cell r="H460">
            <v>169396.52</v>
          </cell>
          <cell r="I460">
            <v>2352917.6628</v>
          </cell>
          <cell r="P460" t="e">
            <v>#REF!</v>
          </cell>
          <cell r="Q460" t="e">
            <v>#REF!</v>
          </cell>
        </row>
        <row r="461">
          <cell r="I461">
            <v>0</v>
          </cell>
          <cell r="Q461" t="e">
            <v>#REF!</v>
          </cell>
        </row>
        <row r="462">
          <cell r="B462" t="str">
            <v>SAVING BANK DEPOSITS</v>
          </cell>
          <cell r="D462">
            <v>95633.94</v>
          </cell>
          <cell r="E462">
            <v>4833339.3276000004</v>
          </cell>
          <cell r="G462">
            <v>0</v>
          </cell>
          <cell r="H462">
            <v>28751359.390000001</v>
          </cell>
          <cell r="I462">
            <v>399356381.9271</v>
          </cell>
          <cell r="Q462" t="e">
            <v>#REF!</v>
          </cell>
        </row>
        <row r="463">
          <cell r="B463" t="str">
            <v>FOREIGN CURRENCY S.B.DEPOSITS</v>
          </cell>
          <cell r="E463">
            <v>0</v>
          </cell>
          <cell r="G463">
            <v>0</v>
          </cell>
          <cell r="I463">
            <v>0</v>
          </cell>
        </row>
        <row r="464">
          <cell r="E464">
            <v>0</v>
          </cell>
          <cell r="G464">
            <v>0</v>
          </cell>
          <cell r="I464">
            <v>0</v>
          </cell>
          <cell r="P464" t="str">
            <v>TEMPORARY OVERDRAFT</v>
          </cell>
          <cell r="Q464" t="e">
            <v>#REF!</v>
          </cell>
        </row>
        <row r="465">
          <cell r="B465" t="str">
            <v>FIXED DEPOSITS</v>
          </cell>
          <cell r="D465">
            <v>2344254.56</v>
          </cell>
          <cell r="E465">
            <v>118478625.4624</v>
          </cell>
          <cell r="F465">
            <v>12346621.640000001</v>
          </cell>
          <cell r="G465">
            <v>623998257.68560004</v>
          </cell>
          <cell r="H465">
            <v>67223061.109999999</v>
          </cell>
          <cell r="I465">
            <v>933728318.81790006</v>
          </cell>
          <cell r="P465" t="str">
            <v>CLEAN OVERDRAFT</v>
          </cell>
          <cell r="Q465" t="e">
            <v>#REF!</v>
          </cell>
        </row>
        <row r="466">
          <cell r="B466" t="str">
            <v>SHORT TERM DEPOSITS</v>
          </cell>
          <cell r="E466">
            <v>0</v>
          </cell>
          <cell r="G466">
            <v>0</v>
          </cell>
          <cell r="H466">
            <v>12526860.02</v>
          </cell>
          <cell r="I466">
            <v>173998085.6778</v>
          </cell>
          <cell r="P466" t="str">
            <v>SANCTIONED OVERDRAFT</v>
          </cell>
          <cell r="Q466" t="e">
            <v>#REF!</v>
          </cell>
        </row>
        <row r="467">
          <cell r="B467" t="str">
            <v>FOREIGN CURRENCY FIXED DEPOSITS</v>
          </cell>
          <cell r="E467">
            <v>0</v>
          </cell>
          <cell r="G467">
            <v>0</v>
          </cell>
          <cell r="H467">
            <v>68045916.120000005</v>
          </cell>
          <cell r="I467">
            <v>945157774.90680015</v>
          </cell>
          <cell r="Q467" t="e">
            <v>#REF!</v>
          </cell>
        </row>
        <row r="468">
          <cell r="B468" t="str">
            <v>F.CURRENCY SHORT TERM DEP.</v>
          </cell>
          <cell r="E468">
            <v>0</v>
          </cell>
          <cell r="G468">
            <v>0</v>
          </cell>
          <cell r="H468">
            <v>64697.73</v>
          </cell>
          <cell r="I468">
            <v>898651.46970000013</v>
          </cell>
          <cell r="P468" t="str">
            <v>PAD (OVERDUE IFDBC)</v>
          </cell>
          <cell r="Q468" t="e">
            <v>#REF!</v>
          </cell>
        </row>
        <row r="469">
          <cell r="E469">
            <v>0</v>
          </cell>
          <cell r="G469">
            <v>0</v>
          </cell>
          <cell r="I469">
            <v>0</v>
          </cell>
          <cell r="P469" t="str">
            <v>INLAND BILLS PURCHASED</v>
          </cell>
          <cell r="Q469" t="e">
            <v>#REF!</v>
          </cell>
        </row>
        <row r="470">
          <cell r="B470" t="str">
            <v>PAY ORDERS ISSUED</v>
          </cell>
          <cell r="E470">
            <v>0</v>
          </cell>
          <cell r="G470">
            <v>0</v>
          </cell>
          <cell r="H470">
            <v>218779</v>
          </cell>
          <cell r="I470">
            <v>3038840.31</v>
          </cell>
          <cell r="P470" t="str">
            <v>PAYMENT AGST. DOCUMENTS</v>
          </cell>
          <cell r="Q470" t="e">
            <v>#REF!</v>
          </cell>
        </row>
        <row r="471">
          <cell r="B471" t="str">
            <v>PAY SLIPS ISSUED</v>
          </cell>
          <cell r="E471">
            <v>0</v>
          </cell>
          <cell r="G471">
            <v>0</v>
          </cell>
          <cell r="I471">
            <v>0</v>
          </cell>
          <cell r="P471" t="str">
            <v>FOREIGN BILLS PUR/DISCOUNTED</v>
          </cell>
          <cell r="Q471" t="e">
            <v>#REF!</v>
          </cell>
        </row>
        <row r="472">
          <cell r="B472" t="str">
            <v>DEMAND DRAFTS PAYABLE</v>
          </cell>
          <cell r="E472">
            <v>0</v>
          </cell>
          <cell r="G472">
            <v>0</v>
          </cell>
          <cell r="I472">
            <v>0</v>
          </cell>
          <cell r="P472" t="str">
            <v>LOCAL BILLS DISCOUNTED</v>
          </cell>
          <cell r="Q472" t="e">
            <v>#REF!</v>
          </cell>
        </row>
        <row r="473">
          <cell r="B473" t="str">
            <v>TELEGRAPHIC TRANSFERS</v>
          </cell>
          <cell r="E473">
            <v>0</v>
          </cell>
          <cell r="G473">
            <v>0</v>
          </cell>
          <cell r="H473">
            <v>14975</v>
          </cell>
          <cell r="I473">
            <v>208002.75</v>
          </cell>
          <cell r="Q473" t="e">
            <v>#REF!</v>
          </cell>
        </row>
        <row r="474">
          <cell r="B474" t="str">
            <v>MAIL TRANSFER</v>
          </cell>
          <cell r="E474">
            <v>0</v>
          </cell>
          <cell r="G474">
            <v>0</v>
          </cell>
          <cell r="I474">
            <v>0</v>
          </cell>
          <cell r="P474" t="str">
            <v>OTHER ASSETS</v>
          </cell>
          <cell r="Q474" t="e">
            <v>#REF!</v>
          </cell>
        </row>
        <row r="475">
          <cell r="B475" t="str">
            <v>FOREIGN MAIL TRANSFERS</v>
          </cell>
          <cell r="E475">
            <v>0</v>
          </cell>
          <cell r="G475">
            <v>0</v>
          </cell>
          <cell r="I475">
            <v>0</v>
          </cell>
          <cell r="P475" t="str">
            <v>------------</v>
          </cell>
          <cell r="Q475" t="e">
            <v>#REF!</v>
          </cell>
        </row>
        <row r="476">
          <cell r="B476" t="str">
            <v>B/P - HEAD OFFICE</v>
          </cell>
          <cell r="E476">
            <v>0</v>
          </cell>
          <cell r="G476">
            <v>0</v>
          </cell>
          <cell r="I476">
            <v>0</v>
          </cell>
          <cell r="P476" t="str">
            <v>IMMOVABLE PROPERTY</v>
          </cell>
          <cell r="Q476" t="e">
            <v>#REF!</v>
          </cell>
        </row>
        <row r="477">
          <cell r="B477" t="str">
            <v>ADJUSTING ACCOUNT CREDIT</v>
          </cell>
          <cell r="D477">
            <v>106271.18</v>
          </cell>
          <cell r="E477">
            <v>5370945.4371999996</v>
          </cell>
          <cell r="F477">
            <v>316344</v>
          </cell>
          <cell r="G477">
            <v>15988025.76</v>
          </cell>
          <cell r="H477">
            <v>2015950</v>
          </cell>
          <cell r="I477">
            <v>28001545.5</v>
          </cell>
          <cell r="P477" t="str">
            <v>FURNITURE &amp; FIXTURE</v>
          </cell>
          <cell r="Q477" t="e">
            <v>#REF!</v>
          </cell>
        </row>
        <row r="478">
          <cell r="E478">
            <v>0</v>
          </cell>
          <cell r="G478">
            <v>0</v>
          </cell>
          <cell r="I478">
            <v>0</v>
          </cell>
          <cell r="P478" t="str">
            <v>STOCK OF STATIONERY</v>
          </cell>
          <cell r="Q478" t="e">
            <v>#REF!</v>
          </cell>
        </row>
        <row r="479">
          <cell r="B479" t="str">
            <v>BORROWINGS FROM BANKS</v>
          </cell>
          <cell r="D479">
            <v>14800000</v>
          </cell>
          <cell r="E479">
            <v>747992000</v>
          </cell>
          <cell r="G479">
            <v>0</v>
          </cell>
          <cell r="I479">
            <v>0</v>
          </cell>
          <cell r="P479" t="str">
            <v>STAMPS ON HAND</v>
          </cell>
          <cell r="Q479" t="e">
            <v>#REF!</v>
          </cell>
        </row>
        <row r="480">
          <cell r="B480" t="str">
            <v>BORROWINGS FROM BRANCHES</v>
          </cell>
          <cell r="D480">
            <v>1350000</v>
          </cell>
          <cell r="E480">
            <v>68229000</v>
          </cell>
          <cell r="G480">
            <v>0</v>
          </cell>
          <cell r="I480">
            <v>0</v>
          </cell>
          <cell r="P480" t="str">
            <v>ADVANCE DEPOSITS</v>
          </cell>
          <cell r="Q480" t="e">
            <v>#REF!</v>
          </cell>
        </row>
        <row r="481">
          <cell r="E481">
            <v>0</v>
          </cell>
          <cell r="G481">
            <v>0</v>
          </cell>
          <cell r="I481">
            <v>0</v>
          </cell>
          <cell r="P481" t="str">
            <v>LEASE HOLD IMPROVEMENT</v>
          </cell>
          <cell r="Q481" t="e">
            <v>#REF!</v>
          </cell>
        </row>
        <row r="482">
          <cell r="B482" t="str">
            <v>OTHER LIABILITIES</v>
          </cell>
          <cell r="E482">
            <v>0</v>
          </cell>
          <cell r="G482">
            <v>0</v>
          </cell>
          <cell r="I482">
            <v>0</v>
          </cell>
          <cell r="Q482" t="e">
            <v>#REF!</v>
          </cell>
        </row>
        <row r="483">
          <cell r="B483" t="str">
            <v>-----------------</v>
          </cell>
          <cell r="E483">
            <v>0</v>
          </cell>
          <cell r="G483">
            <v>0</v>
          </cell>
          <cell r="I483">
            <v>0</v>
          </cell>
          <cell r="Q483" t="e">
            <v>#REF!</v>
          </cell>
        </row>
        <row r="484">
          <cell r="B484" t="str">
            <v>INTEREST ON CLASSIFIED ADVANCES</v>
          </cell>
          <cell r="D484">
            <v>527659.87</v>
          </cell>
          <cell r="E484">
            <v>26667929.829799999</v>
          </cell>
          <cell r="F484">
            <v>13079232.449999999</v>
          </cell>
          <cell r="G484">
            <v>661024408.023</v>
          </cell>
          <cell r="H484">
            <v>10026787.970000001</v>
          </cell>
          <cell r="I484">
            <v>139272084.90330002</v>
          </cell>
          <cell r="P484" t="str">
            <v>SUSPENSE ACCOUNT</v>
          </cell>
          <cell r="Q484" t="e">
            <v>#REF!</v>
          </cell>
        </row>
        <row r="485">
          <cell r="B485" t="str">
            <v>PROVISION FOR TAX</v>
          </cell>
          <cell r="E485">
            <v>0</v>
          </cell>
          <cell r="G485">
            <v>0</v>
          </cell>
          <cell r="I485">
            <v>0</v>
          </cell>
          <cell r="P485" t="str">
            <v>----------------</v>
          </cell>
          <cell r="Q485" t="e">
            <v>#REF!</v>
          </cell>
        </row>
        <row r="486">
          <cell r="B486" t="str">
            <v>ACCMULATED DEPRECIATION ON F/F</v>
          </cell>
          <cell r="E486">
            <v>0</v>
          </cell>
          <cell r="G486">
            <v>0</v>
          </cell>
          <cell r="I486">
            <v>0</v>
          </cell>
          <cell r="P486" t="str">
            <v>SUNDRY DEBTORS</v>
          </cell>
          <cell r="Q486" t="e">
            <v>#REF!</v>
          </cell>
        </row>
        <row r="487">
          <cell r="B487" t="str">
            <v>OTHERS</v>
          </cell>
          <cell r="E487">
            <v>0</v>
          </cell>
          <cell r="G487">
            <v>0</v>
          </cell>
          <cell r="H487">
            <v>967000</v>
          </cell>
          <cell r="I487">
            <v>13431630</v>
          </cell>
          <cell r="P487" t="str">
            <v>D.D.PAID WITHOUT ADVICE</v>
          </cell>
          <cell r="Q487" t="e">
            <v>#REF!</v>
          </cell>
        </row>
        <row r="488">
          <cell r="B488" t="str">
            <v>CONTRA CASH ATM</v>
          </cell>
          <cell r="E488">
            <v>0</v>
          </cell>
          <cell r="G488">
            <v>0</v>
          </cell>
          <cell r="I488">
            <v>0</v>
          </cell>
          <cell r="P488" t="str">
            <v>D.DS. CANCELLED</v>
          </cell>
          <cell r="Q488" t="e">
            <v>#REF!</v>
          </cell>
        </row>
        <row r="489">
          <cell r="B489" t="str">
            <v>PROV.FOR DIMUNATION VAL.</v>
          </cell>
          <cell r="E489">
            <v>0</v>
          </cell>
          <cell r="F489">
            <v>206880</v>
          </cell>
          <cell r="G489">
            <v>10455715.199999999</v>
          </cell>
          <cell r="I489">
            <v>0</v>
          </cell>
          <cell r="P489" t="str">
            <v>ADVANCE AGST. T.A.BILLS/SALARY</v>
          </cell>
          <cell r="Q489" t="e">
            <v>#REF!</v>
          </cell>
        </row>
        <row r="490">
          <cell r="P490" t="str">
            <v>CLEARING/T.D.ADJUSTMENTS</v>
          </cell>
          <cell r="Q490" t="e">
            <v>#REF!</v>
          </cell>
        </row>
        <row r="491">
          <cell r="B491" t="str">
            <v>BALANCE OF LOCAL/OTHER BANKS</v>
          </cell>
          <cell r="E491">
            <v>0</v>
          </cell>
          <cell r="G491">
            <v>0</v>
          </cell>
          <cell r="I491">
            <v>0</v>
          </cell>
          <cell r="P491" t="str">
            <v>ADVANCE RENT PAID</v>
          </cell>
          <cell r="Q491" t="e">
            <v>#REF!</v>
          </cell>
        </row>
        <row r="492">
          <cell r="B492" t="str">
            <v>BALANCE OF FOREIGN BANKS</v>
          </cell>
          <cell r="E492">
            <v>0</v>
          </cell>
          <cell r="G492">
            <v>0</v>
          </cell>
          <cell r="I492">
            <v>0</v>
          </cell>
        </row>
        <row r="493">
          <cell r="E493">
            <v>0</v>
          </cell>
          <cell r="G493">
            <v>0</v>
          </cell>
          <cell r="I493">
            <v>0</v>
          </cell>
          <cell r="P493" t="str">
            <v>POSTAGE/TELEPHONE/PETTY CASH</v>
          </cell>
          <cell r="Q493" t="e">
            <v>#REF!</v>
          </cell>
        </row>
        <row r="494">
          <cell r="B494" t="str">
            <v>BALANCE OF LOCAL UBL BRS.</v>
          </cell>
          <cell r="E494">
            <v>0</v>
          </cell>
          <cell r="G494">
            <v>0</v>
          </cell>
          <cell r="I494">
            <v>0</v>
          </cell>
          <cell r="P494" t="str">
            <v>LEGAL EXPENSES</v>
          </cell>
          <cell r="Q494" t="e">
            <v>#REF!</v>
          </cell>
        </row>
        <row r="495">
          <cell r="B495" t="str">
            <v>BALANCE OF FOREIGN UBL BRS.</v>
          </cell>
          <cell r="E495">
            <v>0</v>
          </cell>
          <cell r="G495">
            <v>0</v>
          </cell>
          <cell r="I495">
            <v>0</v>
          </cell>
          <cell r="P495" t="str">
            <v>OTHERS</v>
          </cell>
          <cell r="Q495" t="e">
            <v>#REF!</v>
          </cell>
        </row>
        <row r="496">
          <cell r="E496">
            <v>0</v>
          </cell>
          <cell r="G496">
            <v>0</v>
          </cell>
          <cell r="I496">
            <v>0</v>
          </cell>
          <cell r="P496" t="e">
            <v>#REF!</v>
          </cell>
          <cell r="Q496" t="e">
            <v>#REF!</v>
          </cell>
        </row>
        <row r="497">
          <cell r="B497" t="str">
            <v xml:space="preserve">C O N T R A </v>
          </cell>
          <cell r="E497">
            <v>0</v>
          </cell>
          <cell r="G497">
            <v>0</v>
          </cell>
          <cell r="I497">
            <v>0</v>
          </cell>
          <cell r="Q497" t="e">
            <v>#REF!</v>
          </cell>
        </row>
        <row r="498">
          <cell r="B498" t="str">
            <v>-----------</v>
          </cell>
          <cell r="E498">
            <v>0</v>
          </cell>
          <cell r="G498">
            <v>0</v>
          </cell>
          <cell r="I498">
            <v>0</v>
          </cell>
          <cell r="Q498" t="e">
            <v>#REF!</v>
          </cell>
        </row>
        <row r="499">
          <cell r="B499" t="str">
            <v>BILLS FOR COLLECTION</v>
          </cell>
          <cell r="E499">
            <v>0</v>
          </cell>
          <cell r="G499">
            <v>0</v>
          </cell>
          <cell r="I499">
            <v>0</v>
          </cell>
          <cell r="P499" t="str">
            <v xml:space="preserve">C O N T R A </v>
          </cell>
          <cell r="Q499" t="e">
            <v>#REF!</v>
          </cell>
        </row>
        <row r="500">
          <cell r="B500" t="str">
            <v>FOREIGN BILLS FOR COLLECTION</v>
          </cell>
          <cell r="D500">
            <v>18620913</v>
          </cell>
          <cell r="E500">
            <v>941100943.01999998</v>
          </cell>
          <cell r="F500">
            <v>764286</v>
          </cell>
          <cell r="G500">
            <v>38627014.439999998</v>
          </cell>
          <cell r="H500">
            <v>9687850</v>
          </cell>
          <cell r="I500">
            <v>134564236.5</v>
          </cell>
          <cell r="P500" t="str">
            <v>-----------</v>
          </cell>
          <cell r="Q500" t="e">
            <v>#REF!</v>
          </cell>
        </row>
        <row r="501">
          <cell r="B501" t="str">
            <v>BANKER'S LIABILITY L.G.</v>
          </cell>
          <cell r="E501">
            <v>0</v>
          </cell>
          <cell r="F501">
            <v>10062</v>
          </cell>
          <cell r="G501">
            <v>508533.48</v>
          </cell>
          <cell r="H501">
            <v>17466800</v>
          </cell>
          <cell r="I501">
            <v>242613852</v>
          </cell>
          <cell r="P501" t="str">
            <v>BILLS LODGED</v>
          </cell>
          <cell r="Q501" t="e">
            <v>#REF!</v>
          </cell>
        </row>
        <row r="502">
          <cell r="B502" t="str">
            <v>BANKER'S LIABILITY L.C.</v>
          </cell>
          <cell r="D502">
            <v>658954</v>
          </cell>
          <cell r="E502">
            <v>33303535.16</v>
          </cell>
          <cell r="F502">
            <v>144537</v>
          </cell>
          <cell r="G502">
            <v>7304899.9799999995</v>
          </cell>
          <cell r="H502">
            <v>15131600</v>
          </cell>
          <cell r="I502">
            <v>210177924</v>
          </cell>
          <cell r="P502" t="str">
            <v>FOREIGN BILLS LODGED</v>
          </cell>
          <cell r="Q502" t="e">
            <v>#REF!</v>
          </cell>
        </row>
        <row r="503">
          <cell r="B503" t="str">
            <v>BANKER'S LIABILITY L.C.(GOVT.)</v>
          </cell>
          <cell r="E503">
            <v>0</v>
          </cell>
          <cell r="G503">
            <v>0</v>
          </cell>
          <cell r="I503">
            <v>0</v>
          </cell>
          <cell r="P503" t="str">
            <v>CURTOMER'S LIABILITY L.G.</v>
          </cell>
          <cell r="Q503" t="e">
            <v>#REF!</v>
          </cell>
        </row>
        <row r="504">
          <cell r="B504" t="str">
            <v>BANKER'S LIABILITY S.G.</v>
          </cell>
          <cell r="D504">
            <v>19672</v>
          </cell>
          <cell r="E504">
            <v>994222.88</v>
          </cell>
          <cell r="G504">
            <v>0</v>
          </cell>
          <cell r="H504">
            <v>298500</v>
          </cell>
          <cell r="I504">
            <v>4146165</v>
          </cell>
          <cell r="P504" t="str">
            <v>CUSTOMER'S LIABILITY L.C.</v>
          </cell>
          <cell r="Q504" t="e">
            <v>#REF!</v>
          </cell>
        </row>
        <row r="505">
          <cell r="E505">
            <v>0</v>
          </cell>
          <cell r="G505">
            <v>0</v>
          </cell>
          <cell r="I505">
            <v>0</v>
          </cell>
          <cell r="P505" t="str">
            <v>CUSTOMER'S LIABILITY L.C.(GOVT)</v>
          </cell>
          <cell r="Q505" t="e">
            <v>#REF!</v>
          </cell>
        </row>
        <row r="506">
          <cell r="B506" t="str">
            <v>MAIN OFFICE ACCOUNT</v>
          </cell>
          <cell r="E506">
            <v>0</v>
          </cell>
          <cell r="G506">
            <v>0</v>
          </cell>
          <cell r="I506">
            <v>0</v>
          </cell>
          <cell r="P506" t="str">
            <v>CUSTOMER'S LIABILITY S.G.</v>
          </cell>
          <cell r="Q506" t="e">
            <v>#REF!</v>
          </cell>
        </row>
        <row r="507">
          <cell r="E507">
            <v>0</v>
          </cell>
          <cell r="G507">
            <v>0</v>
          </cell>
          <cell r="I507">
            <v>0</v>
          </cell>
          <cell r="Q507" t="e">
            <v>#REF!</v>
          </cell>
        </row>
        <row r="508">
          <cell r="B508" t="str">
            <v>INCOME ACCOUNT</v>
          </cell>
          <cell r="D508">
            <v>3386436.03</v>
          </cell>
          <cell r="E508">
            <v>171150476.95619997</v>
          </cell>
          <cell r="F508">
            <v>8082215.7599999998</v>
          </cell>
          <cell r="G508">
            <v>408475184.5104</v>
          </cell>
          <cell r="H508">
            <v>19820650.32</v>
          </cell>
          <cell r="I508">
            <v>275308832.94480002</v>
          </cell>
          <cell r="P508" t="str">
            <v>MAIN OFFICE ACCOUNT</v>
          </cell>
          <cell r="Q508" t="e">
            <v>#REF!</v>
          </cell>
        </row>
        <row r="509">
          <cell r="B509" t="str">
            <v>EXPENDITURE A/C. (CREDIT)</v>
          </cell>
          <cell r="E509">
            <v>0</v>
          </cell>
          <cell r="G509">
            <v>0</v>
          </cell>
          <cell r="I509">
            <v>0</v>
          </cell>
          <cell r="Q509" t="e">
            <v>#REF!</v>
          </cell>
        </row>
        <row r="510">
          <cell r="I510">
            <v>0</v>
          </cell>
          <cell r="P510" t="str">
            <v>EXPENDITURE ACCOUNT</v>
          </cell>
          <cell r="Q510" t="e">
            <v>#REF!</v>
          </cell>
        </row>
        <row r="511">
          <cell r="B511" t="str">
            <v>-</v>
          </cell>
          <cell r="D511" t="str">
            <v>-</v>
          </cell>
          <cell r="E511" t="str">
            <v>-</v>
          </cell>
          <cell r="F511" t="str">
            <v>-</v>
          </cell>
          <cell r="G511" t="str">
            <v>-</v>
          </cell>
          <cell r="H511" t="str">
            <v>-</v>
          </cell>
          <cell r="I511" t="str">
            <v>-</v>
          </cell>
          <cell r="P511" t="str">
            <v>INCOME ACCOUNT (DEBIT)</v>
          </cell>
          <cell r="Q511" t="e">
            <v>#REF!</v>
          </cell>
        </row>
        <row r="512">
          <cell r="B512" t="str">
            <v>TOTAL LIABILITIES</v>
          </cell>
          <cell r="D512">
            <v>67205281.719999999</v>
          </cell>
          <cell r="E512">
            <v>3396554938.1287999</v>
          </cell>
          <cell r="F512">
            <v>159386762.22999996</v>
          </cell>
          <cell r="G512">
            <v>8055406963.1041985</v>
          </cell>
          <cell r="H512">
            <v>323034178.5</v>
          </cell>
          <cell r="I512">
            <v>4486944739.3650007</v>
          </cell>
        </row>
        <row r="513">
          <cell r="B513" t="str">
            <v>-</v>
          </cell>
          <cell r="D513" t="str">
            <v>-</v>
          </cell>
          <cell r="E513" t="str">
            <v>-</v>
          </cell>
          <cell r="F513" t="str">
            <v>-</v>
          </cell>
          <cell r="G513" t="str">
            <v>-</v>
          </cell>
          <cell r="H513" t="str">
            <v>-</v>
          </cell>
          <cell r="I513" t="str">
            <v>-</v>
          </cell>
          <cell r="P513" t="str">
            <v>-</v>
          </cell>
          <cell r="Q513" t="str">
            <v>-</v>
          </cell>
        </row>
        <row r="514">
          <cell r="B514" t="str">
            <v>LIABILITIES</v>
          </cell>
          <cell r="D514">
            <v>67205281.719999999</v>
          </cell>
          <cell r="E514">
            <v>3396554938.1287999</v>
          </cell>
          <cell r="F514">
            <v>159386762.22999999</v>
          </cell>
          <cell r="G514">
            <v>8055406963.1041994</v>
          </cell>
          <cell r="H514">
            <v>323034178.5</v>
          </cell>
          <cell r="I514">
            <v>4486944739.3649998</v>
          </cell>
          <cell r="P514" t="str">
            <v>TOTAL ASSETS</v>
          </cell>
          <cell r="Q514" t="e">
            <v>#REF!</v>
          </cell>
        </row>
        <row r="515">
          <cell r="B515" t="str">
            <v>-</v>
          </cell>
          <cell r="D515" t="str">
            <v>-</v>
          </cell>
          <cell r="E515" t="str">
            <v>-</v>
          </cell>
          <cell r="F515" t="str">
            <v>-</v>
          </cell>
          <cell r="G515" t="str">
            <v>-</v>
          </cell>
          <cell r="H515" t="str">
            <v>-</v>
          </cell>
          <cell r="I515" t="str">
            <v>-</v>
          </cell>
          <cell r="P515" t="str">
            <v>-</v>
          </cell>
          <cell r="Q515" t="str">
            <v>-</v>
          </cell>
        </row>
        <row r="516">
          <cell r="B516" t="str">
            <v>DIFFERENCE</v>
          </cell>
          <cell r="D516">
            <v>0</v>
          </cell>
          <cell r="E516">
            <v>0</v>
          </cell>
          <cell r="F516">
            <v>0</v>
          </cell>
          <cell r="G516">
            <v>0</v>
          </cell>
          <cell r="H516">
            <v>0</v>
          </cell>
          <cell r="I516">
            <v>0</v>
          </cell>
          <cell r="P516" t="str">
            <v>ASSETS</v>
          </cell>
          <cell r="Q516" t="e">
            <v>#REF!</v>
          </cell>
        </row>
        <row r="517">
          <cell r="B517" t="str">
            <v>-</v>
          </cell>
          <cell r="D517" t="str">
            <v>-</v>
          </cell>
          <cell r="E517" t="str">
            <v>-</v>
          </cell>
          <cell r="F517" t="str">
            <v>-</v>
          </cell>
          <cell r="G517" t="str">
            <v>-</v>
          </cell>
          <cell r="H517" t="str">
            <v>-</v>
          </cell>
          <cell r="I517" t="str">
            <v>-</v>
          </cell>
          <cell r="P517" t="str">
            <v>-</v>
          </cell>
          <cell r="Q517" t="str">
            <v>-</v>
          </cell>
        </row>
        <row r="518">
          <cell r="B518" t="str">
            <v>DEPOSITS</v>
          </cell>
          <cell r="D518">
            <v>21639791.579999998</v>
          </cell>
          <cell r="E518">
            <v>1093675066.4531999</v>
          </cell>
          <cell r="F518">
            <v>130147261.02</v>
          </cell>
          <cell r="G518">
            <v>6577642571.9507999</v>
          </cell>
          <cell r="H518">
            <v>208199493.94999999</v>
          </cell>
          <cell r="I518">
            <v>2891890970.9654999</v>
          </cell>
          <cell r="P518" t="str">
            <v>DIFFERENCE</v>
          </cell>
          <cell r="Q518" t="e">
            <v>#REF!</v>
          </cell>
        </row>
        <row r="519">
          <cell r="B519" t="str">
            <v>-</v>
          </cell>
          <cell r="D519" t="str">
            <v>-</v>
          </cell>
          <cell r="E519" t="str">
            <v>-</v>
          </cell>
          <cell r="F519" t="str">
            <v>-</v>
          </cell>
          <cell r="G519" t="str">
            <v>-</v>
          </cell>
          <cell r="H519" t="str">
            <v>-</v>
          </cell>
          <cell r="I519" t="str">
            <v>-</v>
          </cell>
          <cell r="P519" t="str">
            <v>-</v>
          </cell>
          <cell r="Q519" t="str">
            <v>-</v>
          </cell>
        </row>
        <row r="520">
          <cell r="B520" t="str">
            <v>INTER BRANCH DEPOSITS</v>
          </cell>
          <cell r="D520">
            <v>15293531.859999999</v>
          </cell>
          <cell r="E520">
            <v>772935100.20439994</v>
          </cell>
          <cell r="F520">
            <v>100996885.8</v>
          </cell>
          <cell r="G520">
            <v>5104382608.3319998</v>
          </cell>
          <cell r="H520">
            <v>490529.38</v>
          </cell>
          <cell r="I520">
            <v>6813453.0882000001</v>
          </cell>
          <cell r="P520" t="str">
            <v>ADVANCES</v>
          </cell>
          <cell r="Q520" t="e">
            <v>#REF!</v>
          </cell>
        </row>
        <row r="521">
          <cell r="B521" t="str">
            <v>NET DEPOSITS</v>
          </cell>
          <cell r="D521">
            <v>6346259.7199999988</v>
          </cell>
          <cell r="E521">
            <v>320739966.24879992</v>
          </cell>
          <cell r="F521">
            <v>29150375.219999999</v>
          </cell>
          <cell r="G521">
            <v>1473259963.6188002</v>
          </cell>
          <cell r="H521">
            <v>207708964.56999999</v>
          </cell>
          <cell r="I521">
            <v>2885077517.8772998</v>
          </cell>
          <cell r="P521" t="str">
            <v>-</v>
          </cell>
          <cell r="Q521" t="str">
            <v>-</v>
          </cell>
        </row>
        <row r="522">
          <cell r="A522" t="str">
            <v>|::</v>
          </cell>
          <cell r="P522" t="str">
            <v>INTER BRANCH ADVANCES</v>
          </cell>
          <cell r="Q522" t="e">
            <v>#REF!</v>
          </cell>
        </row>
        <row r="523">
          <cell r="P523" t="str">
            <v>NET ADVANCES</v>
          </cell>
          <cell r="Q523" t="e">
            <v>#REF!</v>
          </cell>
        </row>
        <row r="524">
          <cell r="B524" t="str">
            <v>UNITED BANK LIMITED  FINANCE DIVISION (OVERSEAS BRANCHES)</v>
          </cell>
        </row>
        <row r="525">
          <cell r="B525" t="str">
            <v xml:space="preserve">STATEMENT OF AFFAIRS  AS ON 31ST DECEMBER, 1998 </v>
          </cell>
        </row>
        <row r="527">
          <cell r="B527" t="str">
            <v>-</v>
          </cell>
          <cell r="D527" t="str">
            <v>-</v>
          </cell>
        </row>
        <row r="528">
          <cell r="D528" t="str">
            <v>TOTAL ALL OVERSEAS</v>
          </cell>
        </row>
        <row r="529">
          <cell r="D529" t="str">
            <v>PAK.RS.</v>
          </cell>
        </row>
        <row r="530">
          <cell r="B530" t="str">
            <v>HEAD OF ACCOUNTS</v>
          </cell>
          <cell r="D530" t="str">
            <v>DECEMBER,1998</v>
          </cell>
        </row>
        <row r="531">
          <cell r="B531" t="str">
            <v>-</v>
          </cell>
          <cell r="D531" t="str">
            <v>-</v>
          </cell>
        </row>
        <row r="532">
          <cell r="B532" t="str">
            <v>LIABILITIES</v>
          </cell>
        </row>
        <row r="533">
          <cell r="B533" t="str">
            <v>-----------</v>
          </cell>
        </row>
        <row r="534">
          <cell r="B534" t="str">
            <v>CAPITAL</v>
          </cell>
          <cell r="D534" t="e">
            <v>#REF!</v>
          </cell>
        </row>
        <row r="535">
          <cell r="B535" t="str">
            <v>PROFIT (UNREMITTED)</v>
          </cell>
          <cell r="D535" t="e">
            <v>#REF!</v>
          </cell>
        </row>
        <row r="536">
          <cell r="B536" t="str">
            <v>RESERVE FOR CAPITAL REQUIREMENT</v>
          </cell>
          <cell r="D536" t="e">
            <v>#REF!</v>
          </cell>
        </row>
        <row r="537">
          <cell r="B537" t="str">
            <v>LEGAL RESERVE</v>
          </cell>
          <cell r="D537" t="e">
            <v>#REF!</v>
          </cell>
        </row>
        <row r="538">
          <cell r="B538" t="str">
            <v>EXCHANGE FLUCTUATION RESERVE</v>
          </cell>
          <cell r="D538" t="e">
            <v>#REF!</v>
          </cell>
        </row>
        <row r="539">
          <cell r="B539" t="str">
            <v>PROVISION FOR BAD DEBTS</v>
          </cell>
          <cell r="D539" t="e">
            <v>#REF!</v>
          </cell>
        </row>
        <row r="540">
          <cell r="B540" t="str">
            <v>PROVISION L.G. CLAIM LOSSES</v>
          </cell>
          <cell r="D540" t="e">
            <v>#REF!</v>
          </cell>
        </row>
        <row r="541">
          <cell r="B541" t="str">
            <v>CAPITAL AND OTHER FUNDS - UK</v>
          </cell>
          <cell r="D541" t="e">
            <v>#REF!</v>
          </cell>
        </row>
        <row r="542">
          <cell r="B542" t="str">
            <v>GENERAL PROVISION - UK</v>
          </cell>
          <cell r="D542" t="e">
            <v>#REF!</v>
          </cell>
        </row>
        <row r="543">
          <cell r="D543" t="e">
            <v>#REF!</v>
          </cell>
        </row>
        <row r="544">
          <cell r="D544" t="e">
            <v>#REF!</v>
          </cell>
        </row>
        <row r="545">
          <cell r="D545" t="e">
            <v>#REF!</v>
          </cell>
        </row>
        <row r="546">
          <cell r="B546" t="str">
            <v>D E P O S I T S</v>
          </cell>
          <cell r="D546" t="e">
            <v>#REF!</v>
          </cell>
        </row>
        <row r="547">
          <cell r="B547" t="str">
            <v>---------------</v>
          </cell>
          <cell r="D547" t="e">
            <v>#REF!</v>
          </cell>
        </row>
        <row r="548">
          <cell r="B548" t="str">
            <v>CURRENT DEPOSITS</v>
          </cell>
          <cell r="D548" t="e">
            <v>#REF!</v>
          </cell>
        </row>
        <row r="549">
          <cell r="B549" t="str">
            <v>CALL DEPOSITS</v>
          </cell>
          <cell r="D549" t="e">
            <v>#REF!</v>
          </cell>
        </row>
        <row r="550">
          <cell r="B550" t="str">
            <v>FOREIGN CURRENCY CURRENT DEPOSITS</v>
          </cell>
          <cell r="D550" t="e">
            <v>#REF!</v>
          </cell>
        </row>
        <row r="551">
          <cell r="B551" t="str">
            <v xml:space="preserve"> </v>
          </cell>
          <cell r="D551" t="e">
            <v>#REF!</v>
          </cell>
        </row>
        <row r="552">
          <cell r="B552" t="str">
            <v>MARGIN ON L.G.</v>
          </cell>
          <cell r="D552" t="e">
            <v>#REF!</v>
          </cell>
        </row>
        <row r="553">
          <cell r="B553" t="str">
            <v>MARGIN ON L.C.</v>
          </cell>
          <cell r="D553" t="e">
            <v>#REF!</v>
          </cell>
        </row>
        <row r="554">
          <cell r="B554" t="str">
            <v>SUNDRY CREDITOR</v>
          </cell>
          <cell r="D554" t="e">
            <v>#REF!</v>
          </cell>
        </row>
        <row r="555">
          <cell r="B555" t="str">
            <v>OTHERS</v>
          </cell>
          <cell r="D555" t="e">
            <v>#REF!</v>
          </cell>
        </row>
        <row r="556">
          <cell r="D556" t="e">
            <v>#REF!</v>
          </cell>
        </row>
        <row r="557">
          <cell r="B557" t="str">
            <v>DEPOSITS FROM BANKS-CURRENT</v>
          </cell>
          <cell r="D557" t="e">
            <v>#REF!</v>
          </cell>
        </row>
        <row r="558">
          <cell r="B558" t="str">
            <v>DEPOSITS FROM BANKS-CALL</v>
          </cell>
          <cell r="D558" t="e">
            <v>#REF!</v>
          </cell>
        </row>
        <row r="559">
          <cell r="B559" t="str">
            <v>DEPOSITS FROM BANKS-TIME</v>
          </cell>
          <cell r="D559" t="e">
            <v>#REF!</v>
          </cell>
        </row>
        <row r="560">
          <cell r="D560" t="e">
            <v>#REF!</v>
          </cell>
        </row>
        <row r="561">
          <cell r="B561" t="str">
            <v>DEPOSITS FROM BRANCHES-CURRENT</v>
          </cell>
          <cell r="D561" t="e">
            <v>#REF!</v>
          </cell>
        </row>
        <row r="562">
          <cell r="B562" t="str">
            <v>DEPOSITS FROM BRANCHES-CALL</v>
          </cell>
          <cell r="D562" t="e">
            <v>#REF!</v>
          </cell>
        </row>
        <row r="563">
          <cell r="B563" t="str">
            <v>DEPOSITS FROM BRANCHES-FIXED</v>
          </cell>
          <cell r="D563" t="e">
            <v>#REF!</v>
          </cell>
        </row>
        <row r="564">
          <cell r="B564" t="str">
            <v>HEAD OFFICE DEPOSITS</v>
          </cell>
          <cell r="D564" t="e">
            <v>#REF!</v>
          </cell>
        </row>
        <row r="565">
          <cell r="D565">
            <v>0</v>
          </cell>
        </row>
        <row r="566">
          <cell r="B566" t="str">
            <v>SAVING BANK DEPOSITS</v>
          </cell>
          <cell r="D566" t="e">
            <v>#REF!</v>
          </cell>
        </row>
        <row r="567">
          <cell r="B567" t="str">
            <v>FOREIGN CURRENCY S.B.DEPOSITS</v>
          </cell>
          <cell r="D567" t="e">
            <v>#REF!</v>
          </cell>
        </row>
        <row r="568">
          <cell r="D568" t="e">
            <v>#REF!</v>
          </cell>
        </row>
        <row r="569">
          <cell r="B569" t="str">
            <v>FIXED DEPOSITS</v>
          </cell>
          <cell r="D569" t="e">
            <v>#REF!</v>
          </cell>
        </row>
        <row r="570">
          <cell r="B570" t="str">
            <v>SHORT TERM DEPOSITS</v>
          </cell>
          <cell r="D570" t="e">
            <v>#REF!</v>
          </cell>
        </row>
        <row r="571">
          <cell r="B571" t="str">
            <v>FOREIGN CURRENCY FIXED DEPOSITS</v>
          </cell>
          <cell r="D571" t="e">
            <v>#REF!</v>
          </cell>
        </row>
        <row r="572">
          <cell r="B572" t="str">
            <v>F.CURRENCY SHORT TERM DEP.</v>
          </cell>
          <cell r="D572" t="e">
            <v>#REF!</v>
          </cell>
        </row>
        <row r="573">
          <cell r="D573" t="e">
            <v>#REF!</v>
          </cell>
        </row>
        <row r="574">
          <cell r="B574" t="str">
            <v>PAY ORDERS ISSUED</v>
          </cell>
          <cell r="D574" t="e">
            <v>#REF!</v>
          </cell>
        </row>
        <row r="575">
          <cell r="B575" t="str">
            <v>PAY SLIPS ISSUED</v>
          </cell>
          <cell r="D575" t="e">
            <v>#REF!</v>
          </cell>
        </row>
        <row r="576">
          <cell r="B576" t="str">
            <v>DEMAND DRAFTS PAYABLE</v>
          </cell>
          <cell r="D576" t="e">
            <v>#REF!</v>
          </cell>
        </row>
        <row r="577">
          <cell r="B577" t="str">
            <v>TELEGRAPHIC TRANSFERS</v>
          </cell>
          <cell r="D577" t="e">
            <v>#REF!</v>
          </cell>
        </row>
        <row r="578">
          <cell r="B578" t="str">
            <v>MAIL TRANSFER</v>
          </cell>
          <cell r="D578" t="e">
            <v>#REF!</v>
          </cell>
        </row>
        <row r="579">
          <cell r="B579" t="str">
            <v>FOREIGN MAIL TRANSFERS</v>
          </cell>
          <cell r="D579" t="e">
            <v>#REF!</v>
          </cell>
        </row>
        <row r="580">
          <cell r="B580" t="str">
            <v>B/P - HEAD OFFICE</v>
          </cell>
          <cell r="D580" t="e">
            <v>#REF!</v>
          </cell>
        </row>
        <row r="581">
          <cell r="B581" t="str">
            <v>ADJUSTING ACCOUNT CREDIT</v>
          </cell>
          <cell r="D581" t="e">
            <v>#REF!</v>
          </cell>
        </row>
        <row r="582">
          <cell r="D582" t="e">
            <v>#REF!</v>
          </cell>
        </row>
        <row r="583">
          <cell r="B583" t="str">
            <v>BORROWINGS FROM BANKS</v>
          </cell>
          <cell r="D583" t="e">
            <v>#REF!</v>
          </cell>
        </row>
        <row r="584">
          <cell r="B584" t="str">
            <v>BORROWINGS FROM BRANCHES</v>
          </cell>
          <cell r="D584" t="e">
            <v>#REF!</v>
          </cell>
        </row>
        <row r="585">
          <cell r="D585" t="e">
            <v>#REF!</v>
          </cell>
        </row>
        <row r="586">
          <cell r="B586" t="str">
            <v>OTHER LIABILITIES</v>
          </cell>
          <cell r="D586" t="e">
            <v>#REF!</v>
          </cell>
        </row>
        <row r="587">
          <cell r="B587" t="str">
            <v>-----------------</v>
          </cell>
          <cell r="D587" t="e">
            <v>#REF!</v>
          </cell>
        </row>
        <row r="588">
          <cell r="B588" t="str">
            <v>INTEREST ON CLASSIFIED ADVANCES</v>
          </cell>
          <cell r="D588" t="e">
            <v>#REF!</v>
          </cell>
        </row>
        <row r="589">
          <cell r="B589" t="str">
            <v>PROVISION FOR TAX</v>
          </cell>
          <cell r="D589" t="e">
            <v>#REF!</v>
          </cell>
        </row>
        <row r="590">
          <cell r="B590" t="str">
            <v>ACCMULATED DEPRECIATION ON F/F</v>
          </cell>
          <cell r="D590" t="e">
            <v>#REF!</v>
          </cell>
        </row>
        <row r="591">
          <cell r="B591" t="str">
            <v>OTHERS</v>
          </cell>
          <cell r="D591" t="e">
            <v>#REF!</v>
          </cell>
        </row>
        <row r="592">
          <cell r="B592" t="str">
            <v>CONTRA CASH ATM</v>
          </cell>
          <cell r="D592" t="e">
            <v>#REF!</v>
          </cell>
        </row>
        <row r="593">
          <cell r="B593" t="str">
            <v>PROV.FOR DIMUNATION VAL.</v>
          </cell>
          <cell r="D593" t="e">
            <v>#REF!</v>
          </cell>
        </row>
        <row r="594">
          <cell r="D594">
            <v>0</v>
          </cell>
        </row>
        <row r="595">
          <cell r="B595" t="str">
            <v>BALANCE OF LOCAL/OTHER BANKS</v>
          </cell>
          <cell r="D595" t="e">
            <v>#REF!</v>
          </cell>
        </row>
        <row r="596">
          <cell r="B596" t="str">
            <v>BALANCE OF FOREIGN BANKS</v>
          </cell>
          <cell r="D596" t="e">
            <v>#REF!</v>
          </cell>
        </row>
        <row r="597">
          <cell r="D597" t="e">
            <v>#REF!</v>
          </cell>
        </row>
        <row r="598">
          <cell r="B598" t="str">
            <v>BALANCE OF LOCAL UBL BRS.</v>
          </cell>
          <cell r="D598" t="e">
            <v>#REF!</v>
          </cell>
        </row>
        <row r="599">
          <cell r="B599" t="str">
            <v>BALANCE OF FOREIGN UBL BRS.</v>
          </cell>
          <cell r="D599" t="e">
            <v>#REF!</v>
          </cell>
        </row>
        <row r="600">
          <cell r="D600" t="e">
            <v>#REF!</v>
          </cell>
        </row>
        <row r="601">
          <cell r="B601" t="str">
            <v xml:space="preserve">C O N T R A </v>
          </cell>
          <cell r="D601" t="e">
            <v>#REF!</v>
          </cell>
        </row>
        <row r="602">
          <cell r="B602" t="str">
            <v>-----------</v>
          </cell>
          <cell r="D602" t="e">
            <v>#REF!</v>
          </cell>
        </row>
        <row r="603">
          <cell r="B603" t="str">
            <v>BILLS FOR COLLECTION</v>
          </cell>
          <cell r="D603" t="e">
            <v>#REF!</v>
          </cell>
        </row>
        <row r="604">
          <cell r="B604" t="str">
            <v>FOREIGN BILLS FOR COLLECTION</v>
          </cell>
          <cell r="D604" t="e">
            <v>#REF!</v>
          </cell>
        </row>
        <row r="605">
          <cell r="B605" t="str">
            <v>BANKER'S LIABILITY L.G.</v>
          </cell>
          <cell r="D605" t="e">
            <v>#REF!</v>
          </cell>
        </row>
        <row r="606">
          <cell r="B606" t="str">
            <v>BANKER'S LIABILITY L.C.</v>
          </cell>
          <cell r="D606" t="e">
            <v>#REF!</v>
          </cell>
        </row>
        <row r="607">
          <cell r="B607" t="str">
            <v>BANKER'S LIABILITY L.C.(GOVT.)</v>
          </cell>
          <cell r="D607" t="e">
            <v>#REF!</v>
          </cell>
        </row>
        <row r="608">
          <cell r="B608" t="str">
            <v>BANKER'S LIABILITY S.G.</v>
          </cell>
          <cell r="D608" t="e">
            <v>#REF!</v>
          </cell>
        </row>
        <row r="609">
          <cell r="D609" t="e">
            <v>#REF!</v>
          </cell>
        </row>
        <row r="610">
          <cell r="B610" t="str">
            <v>MAIN OFFICE ACCOUNT</v>
          </cell>
          <cell r="D610" t="e">
            <v>#REF!</v>
          </cell>
        </row>
        <row r="611">
          <cell r="D611" t="e">
            <v>#REF!</v>
          </cell>
        </row>
        <row r="612">
          <cell r="B612" t="str">
            <v>INCOME ACCOUNT</v>
          </cell>
          <cell r="D612" t="e">
            <v>#REF!</v>
          </cell>
        </row>
        <row r="613">
          <cell r="B613" t="str">
            <v>EXPENDITURE A/C. (CREDIT)</v>
          </cell>
          <cell r="D613" t="e">
            <v>#REF!</v>
          </cell>
        </row>
        <row r="614">
          <cell r="D614">
            <v>0</v>
          </cell>
        </row>
        <row r="615">
          <cell r="B615" t="str">
            <v>-</v>
          </cell>
          <cell r="D615" t="str">
            <v>-</v>
          </cell>
        </row>
        <row r="616">
          <cell r="B616" t="str">
            <v>TOTAL LIABILITIES</v>
          </cell>
          <cell r="D616" t="e">
            <v>#REF!</v>
          </cell>
        </row>
        <row r="617">
          <cell r="B617" t="str">
            <v>-</v>
          </cell>
          <cell r="D617" t="str">
            <v>-</v>
          </cell>
        </row>
        <row r="618">
          <cell r="B618" t="str">
            <v>LIABILITIES</v>
          </cell>
          <cell r="D618" t="e">
            <v>#REF!</v>
          </cell>
        </row>
        <row r="619">
          <cell r="B619" t="str">
            <v>-</v>
          </cell>
          <cell r="D619" t="str">
            <v>-</v>
          </cell>
        </row>
        <row r="620">
          <cell r="B620" t="str">
            <v>DIFFERENCE</v>
          </cell>
          <cell r="D620" t="e">
            <v>#REF!</v>
          </cell>
        </row>
        <row r="621">
          <cell r="B621" t="str">
            <v>-</v>
          </cell>
          <cell r="D621" t="str">
            <v>-</v>
          </cell>
        </row>
        <row r="622">
          <cell r="B622" t="str">
            <v>GROSS DEPOSITS</v>
          </cell>
          <cell r="D622" t="e">
            <v>#REF!</v>
          </cell>
        </row>
        <row r="623">
          <cell r="B623" t="str">
            <v>-</v>
          </cell>
          <cell r="D623" t="str">
            <v>-</v>
          </cell>
        </row>
        <row r="624">
          <cell r="B624" t="str">
            <v>INTER BRANCH DEPOSITS</v>
          </cell>
          <cell r="D624" t="e">
            <v>#REF!</v>
          </cell>
        </row>
        <row r="625">
          <cell r="B625" t="str">
            <v>NET DEPOSITS</v>
          </cell>
          <cell r="D625"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Balance-Sheet"/>
      <sheetName val="P&amp;L-P&amp;LApp."/>
      <sheetName val="Revenue-Fire-Marine-Motor"/>
      <sheetName val="Cash Flow"/>
      <sheetName val="Equity"/>
      <sheetName val="Notes 1to7"/>
      <sheetName val="Note 8-10"/>
      <sheetName val="Note 11&amp;11.1"/>
      <sheetName val="Notes 12-15"/>
      <sheetName val="Note 16"/>
      <sheetName val="Note 17-19"/>
      <sheetName val="Classified Summary of Assets"/>
      <sheetName val="Investments"/>
      <sheetName val="A"/>
      <sheetName val="Revenue_Fire_Marine_Motor"/>
      <sheetName val="P&amp;L-P&amp;LApp_"/>
      <sheetName val="Cash_Flow"/>
      <sheetName val="Notes_1to7"/>
      <sheetName val="Note_8-10"/>
      <sheetName val="Note_11&amp;11_1"/>
      <sheetName val="Notes_12-15"/>
      <sheetName val="Note_16"/>
      <sheetName val="Note_17-19"/>
      <sheetName val="Classified_Summary_of_Assets"/>
      <sheetName val="Lead"/>
      <sheetName val="Links"/>
      <sheetName val="ac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Data"/>
      <sheetName val="US$"/>
      <sheetName val="Fin Stats"/>
      <sheetName val="Cash Flow"/>
      <sheetName val="Altman Z"/>
      <sheetName val="Summary"/>
      <sheetName val="Data"/>
    </sheetNames>
    <sheetDataSet>
      <sheetData sheetId="0"/>
      <sheetData sheetId="1"/>
      <sheetData sheetId="2">
        <row r="29">
          <cell r="A29">
            <v>0</v>
          </cell>
        </row>
      </sheetData>
      <sheetData sheetId="3"/>
      <sheetData sheetId="4"/>
      <sheetData sheetId="5"/>
      <sheetData sheetId="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sheetName val="STkTrdNW"/>
      <sheetName val="Stock in Trade"/>
      <sheetName val="Other Income"/>
      <sheetName val="Income Tax"/>
      <sheetName val="Sheet1"/>
      <sheetName val="Profit Loss"/>
      <sheetName val="Balance Sheet"/>
      <sheetName val="Assets Liab"/>
      <sheetName val="Prov Liab"/>
      <sheetName val="DTLBSNW"/>
      <sheetName val="BSNW"/>
      <sheetName val="Dealers Sumry"/>
      <sheetName val="Dealer Agencies"/>
      <sheetName val="PNL Taksh"/>
      <sheetName val="HOH Balance She"/>
      <sheetName val="HOH     P  L"/>
      <sheetName val="FixedAssets"/>
      <sheetName val="Budget 2000-01"/>
      <sheetName val="Final Accounts"/>
      <sheetName val="Half yearly "/>
      <sheetName val="Ratio Analysis"/>
      <sheetName val="Statiscal Data"/>
      <sheetName val="Cash Flow  HOH"/>
      <sheetName val="CKD Tax Comput"/>
      <sheetName val="Deferred Tax"/>
      <sheetName val="Adv to vendor"/>
      <sheetName val="ProfitProv"/>
      <sheetName val="DTLP&amp;LNW"/>
      <sheetName val="P&amp;LNW"/>
      <sheetName val="ProdlineNW"/>
      <sheetName val="Summary Gp Anal"/>
      <sheetName val="Stock Quantity"/>
      <sheetName val="GP Analysis"/>
      <sheetName val="CFNW"/>
      <sheetName val="FundsNW"/>
      <sheetName val="Stock_in_Trade"/>
      <sheetName val="Other_Income"/>
      <sheetName val="Income_Tax"/>
      <sheetName val="Profit_Loss"/>
      <sheetName val="Balance_Sheet"/>
      <sheetName val="Assets_Liab"/>
      <sheetName val="Prov_Liab"/>
      <sheetName val="Dealers_Sumry"/>
      <sheetName val="Dealer_Agencies"/>
      <sheetName val="PNL_Taksh"/>
      <sheetName val="HOH_Balance_She"/>
      <sheetName val="HOH_____P__L"/>
      <sheetName val="Budget_2000-01"/>
      <sheetName val="Final_Accounts"/>
      <sheetName val="Half_yearly_"/>
      <sheetName val="Ratio_Analysis"/>
      <sheetName val="Statiscal_Data"/>
      <sheetName val="Cash_Flow__HOH"/>
      <sheetName val="CKD_Tax_Comput"/>
      <sheetName val="Deferred_Tax"/>
      <sheetName val="Adv_to_vendor"/>
      <sheetName val="Summary_Gp_Anal"/>
      <sheetName val="Stock_Quantity"/>
      <sheetName val="GP_Analysis"/>
      <sheetName val="td"/>
      <sheetName val="MISOCT(03)"/>
      <sheetName val="Stock_in_Trade1"/>
      <sheetName val="Other_Income1"/>
      <sheetName val="Income_Tax1"/>
      <sheetName val="Profit_Loss1"/>
      <sheetName val="Balance_Sheet1"/>
      <sheetName val="Assets_Liab1"/>
      <sheetName val="Prov_Liab1"/>
      <sheetName val="Dealers_Sumry1"/>
      <sheetName val="Dealer_Agencies1"/>
      <sheetName val="PNL_Taksh1"/>
      <sheetName val="HOH_Balance_She1"/>
      <sheetName val="HOH_____P__L1"/>
      <sheetName val="Budget_2000-011"/>
      <sheetName val="Final_Accounts1"/>
      <sheetName val="Half_yearly_1"/>
      <sheetName val="Ratio_Analysis1"/>
      <sheetName val="Statiscal_Data1"/>
      <sheetName val="Cash_Flow__HOH1"/>
      <sheetName val="CKD_Tax_Comput1"/>
      <sheetName val="Deferred_Tax1"/>
      <sheetName val="Adv_to_vendor1"/>
      <sheetName val="Summary_Gp_Anal1"/>
      <sheetName val="Stock_Quantity1"/>
      <sheetName val="GP_Analysis1"/>
      <sheetName val="B-S(p)"/>
      <sheetName val="READING"/>
      <sheetName val="Bill"/>
      <sheetName val="Accounts"/>
      <sheetName val="Revenue-Fire-Marine-Motor"/>
      <sheetName val="Code"/>
      <sheetName val="10-C Bonus"/>
      <sheetName val="Fotco handling"/>
      <sheetName val="Liability of unbilled expenses"/>
      <sheetName val="warehourse surcharge GR-IR"/>
      <sheetName val="Sa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A2" t="str">
            <v>INDUS MOTOR COMPANY LIMITED</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r Sheet - PEF"/>
      <sheetName val="LIST"/>
    </sheetNames>
    <sheetDataSet>
      <sheetData sheetId="0" refreshError="1"/>
      <sheetData sheetId="1">
        <row r="1">
          <cell r="D1" t="str">
            <v>BROKER</v>
          </cell>
        </row>
        <row r="2">
          <cell r="D2" t="str">
            <v>ACE SECURITIES</v>
          </cell>
        </row>
        <row r="3">
          <cell r="D3" t="str">
            <v>AKBER ALI QASIM</v>
          </cell>
        </row>
        <row r="4">
          <cell r="D4" t="str">
            <v>AKD SECURITIES</v>
          </cell>
        </row>
        <row r="5">
          <cell r="D5" t="str">
            <v>AL-FALAH SECURITIES</v>
          </cell>
        </row>
        <row r="6">
          <cell r="D6" t="str">
            <v>ALI HUSSAIN RAJABALI</v>
          </cell>
        </row>
        <row r="7">
          <cell r="D7" t="str">
            <v>AMIN ISSA TAI</v>
          </cell>
        </row>
        <row r="8">
          <cell r="D8" t="str">
            <v>INVISOR SECURITIES</v>
          </cell>
        </row>
        <row r="9">
          <cell r="D9" t="str">
            <v>ARIF HABIB LTD</v>
          </cell>
        </row>
        <row r="10">
          <cell r="D10" t="str">
            <v xml:space="preserve">ATLAS CAPITAL MARKET </v>
          </cell>
        </row>
        <row r="11">
          <cell r="D11" t="str">
            <v>AZIZ FIDA HUSSAIN</v>
          </cell>
        </row>
        <row r="12">
          <cell r="D12" t="str">
            <v>ALHABIB SECURITIES</v>
          </cell>
        </row>
        <row r="13">
          <cell r="D13" t="str">
            <v>BMA CAPITAL</v>
          </cell>
        </row>
        <row r="14">
          <cell r="D14" t="str">
            <v>CAPITAL ONE</v>
          </cell>
        </row>
        <row r="15">
          <cell r="D15" t="str">
            <v>CLIK TRADE</v>
          </cell>
        </row>
        <row r="16">
          <cell r="D16" t="str">
            <v>CONCORDIA SECURITIES</v>
          </cell>
        </row>
        <row r="17">
          <cell r="D17" t="str">
            <v>DJM SECURITIES</v>
          </cell>
        </row>
        <row r="18">
          <cell r="D18" t="str">
            <v>ESCORT INV. BANK LTD</v>
          </cell>
        </row>
        <row r="19">
          <cell r="D19" t="str">
            <v>EASTERN CAPITAL LTD.</v>
          </cell>
        </row>
        <row r="20">
          <cell r="D20" t="str">
            <v>ELIXIR SECURITIES</v>
          </cell>
        </row>
        <row r="21">
          <cell r="D21" t="str">
            <v>FDM CAPITAL</v>
          </cell>
        </row>
        <row r="22">
          <cell r="D22" t="str">
            <v>FIRST CAPITAL EQUITIES</v>
          </cell>
        </row>
        <row r="23">
          <cell r="D23" t="str">
            <v>FIRST EQUITY MODARABA</v>
          </cell>
        </row>
        <row r="24">
          <cell r="D24" t="str">
            <v xml:space="preserve">FIRST NATIONAL EQUITY </v>
          </cell>
        </row>
        <row r="25">
          <cell r="D25" t="str">
            <v>FORTUNE SECURITIES</v>
          </cell>
        </row>
        <row r="26">
          <cell r="D26" t="str">
            <v>FOUNDATION SECURITIES</v>
          </cell>
        </row>
        <row r="27">
          <cell r="D27" t="str">
            <v>GLOBAL SECURITIES</v>
          </cell>
        </row>
        <row r="28">
          <cell r="D28" t="str">
            <v>ISMAIL IQBAL SECURITIES</v>
          </cell>
        </row>
        <row r="29">
          <cell r="D29" t="str">
            <v>IRFAN MAZHAR SECURITIES</v>
          </cell>
        </row>
        <row r="30">
          <cell r="D30" t="str">
            <v>IDREES H.ADAM SECURITIES</v>
          </cell>
        </row>
        <row r="31">
          <cell r="D31" t="str">
            <v>INTERMARKET SECURITIES</v>
          </cell>
        </row>
        <row r="32">
          <cell r="D32" t="str">
            <v>INVEST CAPITAL</v>
          </cell>
        </row>
        <row r="33">
          <cell r="D33" t="str">
            <v>JAHANGIR SIDDIQUI CAPITAL MARKET</v>
          </cell>
        </row>
        <row r="34">
          <cell r="D34" t="str">
            <v>JAN MOHAMMAD NINI SECURITIES</v>
          </cell>
        </row>
        <row r="35">
          <cell r="D35" t="str">
            <v>JAVED OMER VOHRA SECURITIES</v>
          </cell>
        </row>
        <row r="36">
          <cell r="D36" t="str">
            <v>KASB SECURITIES</v>
          </cell>
        </row>
        <row r="37">
          <cell r="D37" t="str">
            <v>BHAYANI SECUITIES</v>
          </cell>
        </row>
        <row r="38">
          <cell r="D38" t="str">
            <v>LIVE SECURITIES</v>
          </cell>
        </row>
        <row r="39">
          <cell r="D39" t="str">
            <v>MAS CAPITAL</v>
          </cell>
        </row>
        <row r="40">
          <cell r="D40" t="str">
            <v>MOOSANI SECURITIES</v>
          </cell>
        </row>
        <row r="41">
          <cell r="D41" t="str">
            <v>MOTIWALA SECURITIES</v>
          </cell>
        </row>
        <row r="42">
          <cell r="D42" t="str">
            <v>MULTILINE SECURITIES</v>
          </cell>
        </row>
        <row r="43">
          <cell r="D43" t="str">
            <v>NOMAN ABID &amp; CO LTD</v>
          </cell>
        </row>
        <row r="44">
          <cell r="D44" t="str">
            <v>ORIX INVESTMENT BANK</v>
          </cell>
        </row>
        <row r="45">
          <cell r="D45" t="str">
            <v>STANDARD CAPITAL SECURITIES</v>
          </cell>
        </row>
        <row r="46">
          <cell r="D46" t="str">
            <v>SHERMAN SECURITIES</v>
          </cell>
        </row>
        <row r="47">
          <cell r="D47" t="str">
            <v>TAURUS SECURITIES</v>
          </cell>
        </row>
        <row r="48">
          <cell r="D48" t="str">
            <v>WE SECURITIES</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AL 300407"/>
      <sheetName val="IE 300407"/>
      <sheetName val="Balance sheet"/>
      <sheetName val="Trade volumes"/>
      <sheetName val="TezRaftaar"/>
      <sheetName val="Advances and Deposits"/>
      <sheetName val="NPL"/>
      <sheetName val="HEAD COUNT"/>
      <sheetName val="DD110"/>
      <sheetName val="FEb"/>
      <sheetName val="budget"/>
      <sheetName val="branch code"/>
      <sheetName val="woRKING"/>
    </sheetNames>
    <sheetDataSet>
      <sheetData sheetId="0"/>
      <sheetData sheetId="1" refreshError="1">
        <row r="5">
          <cell r="A5" t="str">
            <v>001001</v>
          </cell>
          <cell r="B5" t="str">
            <v>I/R ON LOANS / SMALL LOANS</v>
          </cell>
          <cell r="C5">
            <v>171398.951</v>
          </cell>
        </row>
        <row r="6">
          <cell r="A6" t="str">
            <v>001005</v>
          </cell>
          <cell r="B6" t="str">
            <v>I/R ON  L.A.F.B.</v>
          </cell>
          <cell r="C6">
            <v>658.49199999999996</v>
          </cell>
        </row>
        <row r="7">
          <cell r="A7" t="str">
            <v>001006</v>
          </cell>
          <cell r="B7" t="str">
            <v>I/R ON  L.T.R.</v>
          </cell>
          <cell r="C7">
            <v>57501.266000000003</v>
          </cell>
        </row>
        <row r="8">
          <cell r="A8" t="str">
            <v>001009</v>
          </cell>
          <cell r="B8" t="str">
            <v>SYNDICATION  LOAN</v>
          </cell>
          <cell r="C8">
            <v>155520.52900000001</v>
          </cell>
        </row>
        <row r="9">
          <cell r="A9" t="str">
            <v>001011</v>
          </cell>
          <cell r="B9" t="str">
            <v>I/R ON FOREIGN BILLS PURCHA</v>
          </cell>
          <cell r="C9">
            <v>3203.2669999999998</v>
          </cell>
        </row>
        <row r="10">
          <cell r="A10" t="str">
            <v>001012</v>
          </cell>
          <cell r="B10" t="str">
            <v>I/R ON P.A.D.</v>
          </cell>
          <cell r="C10">
            <v>98.783000000000001</v>
          </cell>
        </row>
        <row r="11">
          <cell r="A11" t="str">
            <v>001020</v>
          </cell>
          <cell r="B11" t="str">
            <v>I/R ON OVERDRAFTS</v>
          </cell>
          <cell r="C11">
            <v>30785.896000000001</v>
          </cell>
        </row>
        <row r="12">
          <cell r="A12" t="str">
            <v>001053</v>
          </cell>
          <cell r="B12" t="str">
            <v>CONSUMER LOAN</v>
          </cell>
          <cell r="C12">
            <v>592495.005</v>
          </cell>
        </row>
        <row r="13">
          <cell r="A13" t="str">
            <v>001054</v>
          </cell>
          <cell r="B13" t="str">
            <v>CREDIT CARDS SILVER INCOME</v>
          </cell>
          <cell r="C13">
            <v>2399.3409999999999</v>
          </cell>
        </row>
        <row r="14">
          <cell r="A14" t="str">
            <v>001056</v>
          </cell>
          <cell r="B14" t="str">
            <v>CREDIT CARDS GOLD INCOME</v>
          </cell>
          <cell r="C14">
            <v>3870.7310000000002</v>
          </cell>
        </row>
        <row r="15">
          <cell r="A15" t="str">
            <v>002003</v>
          </cell>
          <cell r="B15" t="str">
            <v>PLACEMENTS/SPECIAL NOTICE A</v>
          </cell>
          <cell r="C15">
            <v>20980.47</v>
          </cell>
        </row>
        <row r="16">
          <cell r="A16" t="str">
            <v>002004</v>
          </cell>
          <cell r="B16" t="str">
            <v>PLACEMENTS/SPECIAL NOTICE A</v>
          </cell>
          <cell r="C16">
            <v>10696.93</v>
          </cell>
        </row>
        <row r="17">
          <cell r="A17" t="str">
            <v>020001</v>
          </cell>
          <cell r="B17" t="str">
            <v>BILLS DISCOUNTED</v>
          </cell>
          <cell r="C17">
            <v>7371.1</v>
          </cell>
        </row>
        <row r="18">
          <cell r="A18" t="str">
            <v>025011</v>
          </cell>
          <cell r="B18" t="str">
            <v>OTHER AREA BRANCHES - OVERS</v>
          </cell>
          <cell r="C18">
            <v>98875.047999999995</v>
          </cell>
        </row>
        <row r="19">
          <cell r="A19" t="str">
            <v>025014</v>
          </cell>
          <cell r="B19" t="str">
            <v>MAIN OFFICE ACCOUNT</v>
          </cell>
          <cell r="C19">
            <v>61294.021999999997</v>
          </cell>
        </row>
        <row r="20">
          <cell r="A20" t="str">
            <v>062001</v>
          </cell>
          <cell r="B20" t="str">
            <v>PLS EXCHANGE-POUND STERLING</v>
          </cell>
          <cell r="C20">
            <v>446.63400000000001</v>
          </cell>
        </row>
        <row r="21">
          <cell r="A21" t="str">
            <v>062002</v>
          </cell>
          <cell r="B21" t="str">
            <v>PLS EXCHANGE-DOLLAR</v>
          </cell>
          <cell r="C21">
            <v>13249.879000000001</v>
          </cell>
        </row>
        <row r="22">
          <cell r="A22" t="str">
            <v>062004</v>
          </cell>
          <cell r="B22" t="str">
            <v>PLS EXCHANGE OTHER CURRENCI</v>
          </cell>
          <cell r="C22">
            <v>1688.327</v>
          </cell>
        </row>
        <row r="23">
          <cell r="A23" t="str">
            <v>062008</v>
          </cell>
          <cell r="B23" t="str">
            <v>INCOME ON EXCHANGE-EURO-OVE</v>
          </cell>
          <cell r="C23">
            <v>554.14</v>
          </cell>
        </row>
        <row r="24">
          <cell r="A24" t="str">
            <v>062009</v>
          </cell>
          <cell r="B24" t="str">
            <v>INCOME ON EXCHANGE-JAPAN YE</v>
          </cell>
          <cell r="C24">
            <v>127.474</v>
          </cell>
        </row>
        <row r="25">
          <cell r="A25" t="str">
            <v>062010</v>
          </cell>
          <cell r="B25" t="str">
            <v>PLS EX-GAIN/LOSS ON REV. SW</v>
          </cell>
          <cell r="C25">
            <v>321.97899999999998</v>
          </cell>
        </row>
        <row r="26">
          <cell r="A26" t="str">
            <v>062012</v>
          </cell>
          <cell r="B26" t="str">
            <v>PLS EX-GAIN/LOSS ON REV. PA</v>
          </cell>
          <cell r="C26">
            <v>24891.553</v>
          </cell>
        </row>
        <row r="27">
          <cell r="A27" t="str">
            <v>064002</v>
          </cell>
          <cell r="B27" t="str">
            <v>PLS COMMISSION-EXPORT BILLS</v>
          </cell>
          <cell r="C27">
            <v>2407.88</v>
          </cell>
        </row>
        <row r="28">
          <cell r="A28" t="str">
            <v>064003</v>
          </cell>
          <cell r="B28" t="str">
            <v>PLS COM ON IMPORT BILL</v>
          </cell>
          <cell r="C28">
            <v>2117</v>
          </cell>
        </row>
        <row r="29">
          <cell r="A29" t="str">
            <v>064004</v>
          </cell>
          <cell r="B29" t="str">
            <v>PLS COMMISSION-OPN. OF L/C</v>
          </cell>
          <cell r="C29">
            <v>5720.4780000000001</v>
          </cell>
        </row>
        <row r="30">
          <cell r="A30" t="str">
            <v>064008</v>
          </cell>
          <cell r="B30" t="str">
            <v>PLS COMMISSION-L.G. (INLAND</v>
          </cell>
          <cell r="C30">
            <v>5295.1570000000002</v>
          </cell>
        </row>
        <row r="31">
          <cell r="A31" t="str">
            <v>064010</v>
          </cell>
          <cell r="B31" t="str">
            <v>PLS COMM. BILLS (FBC,IBC,ET</v>
          </cell>
          <cell r="C31">
            <v>160</v>
          </cell>
        </row>
        <row r="32">
          <cell r="A32" t="str">
            <v>064019</v>
          </cell>
          <cell r="B32" t="str">
            <v>FEE FOR RENDERING OTHER SER</v>
          </cell>
          <cell r="C32">
            <v>2189.547</v>
          </cell>
        </row>
        <row r="33">
          <cell r="A33" t="str">
            <v>064022</v>
          </cell>
          <cell r="B33" t="str">
            <v>PLS COM ON ISSUE OF NEW CHE</v>
          </cell>
          <cell r="C33">
            <v>1250.5</v>
          </cell>
        </row>
        <row r="34">
          <cell r="A34" t="str">
            <v>064031</v>
          </cell>
          <cell r="B34" t="str">
            <v>PL.COMMISSION-LC ADVISING (</v>
          </cell>
          <cell r="C34">
            <v>305</v>
          </cell>
        </row>
        <row r="35">
          <cell r="A35" t="str">
            <v>064089</v>
          </cell>
          <cell r="B35" t="str">
            <v>IFDBC</v>
          </cell>
          <cell r="C35">
            <v>5318.21</v>
          </cell>
        </row>
        <row r="36">
          <cell r="A36" t="str">
            <v>064090</v>
          </cell>
          <cell r="B36" t="str">
            <v>CREDIT CARDS - INTERCHANGE</v>
          </cell>
          <cell r="C36">
            <v>989.30799999999999</v>
          </cell>
        </row>
        <row r="37">
          <cell r="A37" t="str">
            <v>064091</v>
          </cell>
          <cell r="B37" t="str">
            <v>IBG COMMISSION</v>
          </cell>
          <cell r="C37">
            <v>4948.63</v>
          </cell>
        </row>
        <row r="38">
          <cell r="A38" t="str">
            <v>064092</v>
          </cell>
          <cell r="B38" t="str">
            <v>MASTER CARD CASH ADVANCE FE</v>
          </cell>
          <cell r="C38">
            <v>520.70899999999995</v>
          </cell>
        </row>
        <row r="39">
          <cell r="A39" t="str">
            <v>064093</v>
          </cell>
          <cell r="B39" t="str">
            <v>MASTER CARD MISC  FEE</v>
          </cell>
          <cell r="C39">
            <v>565.25400000000002</v>
          </cell>
        </row>
        <row r="40">
          <cell r="A40" t="str">
            <v>065004</v>
          </cell>
          <cell r="B40" t="str">
            <v>SERVICE CHARGES ON STAFF LO</v>
          </cell>
          <cell r="C40">
            <v>0</v>
          </cell>
        </row>
        <row r="41">
          <cell r="A41" t="str">
            <v>066001</v>
          </cell>
          <cell r="B41" t="str">
            <v>LOCKERS</v>
          </cell>
          <cell r="C41">
            <v>275</v>
          </cell>
        </row>
        <row r="42">
          <cell r="A42" t="str">
            <v>069022</v>
          </cell>
          <cell r="B42" t="str">
            <v>TREASURY BILLS</v>
          </cell>
          <cell r="C42">
            <v>3654</v>
          </cell>
        </row>
        <row r="43">
          <cell r="A43" t="str">
            <v>069070</v>
          </cell>
          <cell r="B43" t="str">
            <v>OTHERS</v>
          </cell>
          <cell r="C43">
            <v>56035.56</v>
          </cell>
        </row>
        <row r="44">
          <cell r="A44" t="str">
            <v>069072</v>
          </cell>
          <cell r="B44" t="str">
            <v>GOVERNMENT OF INDONESIA USD</v>
          </cell>
          <cell r="C44">
            <v>49101.756999999998</v>
          </cell>
        </row>
        <row r="45">
          <cell r="A45" t="str">
            <v>069077</v>
          </cell>
          <cell r="B45" t="str">
            <v>INVESTMENT INCOME ON TABREE</v>
          </cell>
          <cell r="C45">
            <v>19318.896000000001</v>
          </cell>
        </row>
        <row r="46">
          <cell r="A46" t="str">
            <v>078001</v>
          </cell>
          <cell r="B46" t="str">
            <v>PLS O/R-INCIDENTAL CHARGES</v>
          </cell>
          <cell r="C46">
            <v>1815.838</v>
          </cell>
        </row>
        <row r="47">
          <cell r="A47" t="str">
            <v>078057</v>
          </cell>
          <cell r="B47" t="str">
            <v>FACILITIES PROCESSING FEES</v>
          </cell>
          <cell r="C47">
            <v>6345</v>
          </cell>
        </row>
        <row r="48">
          <cell r="A48" t="str">
            <v>078078</v>
          </cell>
          <cell r="B48" t="str">
            <v>AMORTIZATION GAINS - GOP US</v>
          </cell>
          <cell r="C48">
            <v>-1123.5909999999999</v>
          </cell>
        </row>
        <row r="49">
          <cell r="A49" t="str">
            <v>078084</v>
          </cell>
          <cell r="B49" t="str">
            <v>CONSUMER LOAN - PREPAYMENT</v>
          </cell>
          <cell r="C49">
            <v>31618.125</v>
          </cell>
        </row>
        <row r="50">
          <cell r="A50" t="str">
            <v>078085</v>
          </cell>
          <cell r="B50" t="str">
            <v>CONSUMER LOAN - MISC FEES</v>
          </cell>
          <cell r="C50">
            <v>101844.37</v>
          </cell>
        </row>
        <row r="51">
          <cell r="A51" t="str">
            <v>078087</v>
          </cell>
          <cell r="B51" t="str">
            <v>CREDIT CARD - MISC FEES</v>
          </cell>
          <cell r="C51">
            <v>2518.5880000000002</v>
          </cell>
        </row>
        <row r="52">
          <cell r="A52" t="str">
            <v>078094</v>
          </cell>
          <cell r="B52" t="str">
            <v>BENEFIT SWITCH RELATED INCO</v>
          </cell>
          <cell r="C52">
            <v>829.8</v>
          </cell>
        </row>
        <row r="53">
          <cell r="A53" t="str">
            <v>078099</v>
          </cell>
          <cell r="B53" t="str">
            <v>MISCELLANEOUS</v>
          </cell>
          <cell r="C53">
            <v>19.315000000000001</v>
          </cell>
        </row>
        <row r="54">
          <cell r="A54" t="str">
            <v>080001</v>
          </cell>
          <cell r="B54" t="str">
            <v>POSTAGE RECOVERIES - CORPOR</v>
          </cell>
          <cell r="C54">
            <v>2112.27</v>
          </cell>
        </row>
        <row r="55">
          <cell r="A55" t="str">
            <v>080002</v>
          </cell>
          <cell r="B55" t="str">
            <v>TELEX RECOVERIES</v>
          </cell>
          <cell r="C55">
            <v>6881.5720000000001</v>
          </cell>
        </row>
        <row r="56">
          <cell r="A56" t="str">
            <v>080003</v>
          </cell>
          <cell r="B56" t="str">
            <v>TELEGRAM RECOVERIES</v>
          </cell>
          <cell r="C56">
            <v>2605.8290000000002</v>
          </cell>
        </row>
        <row r="57">
          <cell r="A57" t="str">
            <v>080009</v>
          </cell>
          <cell r="B57" t="str">
            <v>CLEARING CHEQUE  RECOVERIES</v>
          </cell>
          <cell r="C57">
            <v>1995</v>
          </cell>
        </row>
        <row r="58">
          <cell r="A58" t="str">
            <v>080021</v>
          </cell>
          <cell r="B58" t="str">
            <v>TEZRAFTAAR TT REIMBURSEMENT</v>
          </cell>
          <cell r="C58">
            <v>22746.173999999999</v>
          </cell>
        </row>
        <row r="59">
          <cell r="A59" t="str">
            <v>080023</v>
          </cell>
          <cell r="B59" t="str">
            <v>INSURANCE RECOVERIES - CONS</v>
          </cell>
          <cell r="C59">
            <v>151468.92800000001</v>
          </cell>
        </row>
        <row r="60">
          <cell r="A60" t="str">
            <v>086001</v>
          </cell>
          <cell r="B60" t="str">
            <v>MARK UP AUTO CAR FINANCE</v>
          </cell>
          <cell r="C60">
            <v>915.88800000000003</v>
          </cell>
        </row>
        <row r="61">
          <cell r="A61" t="str">
            <v>087081</v>
          </cell>
          <cell r="B61" t="str">
            <v>GAIN ON SALE OF INDONESIA U</v>
          </cell>
          <cell r="C61">
            <v>159936.6</v>
          </cell>
        </row>
        <row r="62">
          <cell r="A62" t="str">
            <v>087084</v>
          </cell>
          <cell r="B62" t="str">
            <v>GAIN ON SALE OF BONDS</v>
          </cell>
          <cell r="C62">
            <v>15166.396000000001</v>
          </cell>
        </row>
        <row r="63">
          <cell r="A63" t="str">
            <v>110018</v>
          </cell>
          <cell r="B63" t="str">
            <v>BORROWINGS FROM BANKS - FOR</v>
          </cell>
          <cell r="C63">
            <v>611.80499999999995</v>
          </cell>
        </row>
        <row r="64">
          <cell r="A64" t="str">
            <v>112002</v>
          </cell>
          <cell r="B64" t="str">
            <v>UNITED NATIONAL BANK - UK</v>
          </cell>
          <cell r="C64">
            <v>53.137999999999998</v>
          </cell>
        </row>
        <row r="65">
          <cell r="A65" t="str">
            <v>114011</v>
          </cell>
          <cell r="B65" t="str">
            <v>INTEREST PAID - CURRENT ACC</v>
          </cell>
          <cell r="C65">
            <v>2709.4360000000001</v>
          </cell>
        </row>
        <row r="66">
          <cell r="A66" t="str">
            <v>114012</v>
          </cell>
          <cell r="B66" t="str">
            <v>INTEREST PAID - CALL ACCOUN</v>
          </cell>
          <cell r="C66">
            <v>126.881</v>
          </cell>
        </row>
        <row r="67">
          <cell r="A67" t="str">
            <v>122012</v>
          </cell>
          <cell r="B67" t="str">
            <v>SB DEPOSITS - BD</v>
          </cell>
          <cell r="C67">
            <v>2585.1</v>
          </cell>
        </row>
        <row r="68">
          <cell r="A68" t="str">
            <v>123013</v>
          </cell>
          <cell r="B68" t="str">
            <v>FIXED DEPOSITS BD</v>
          </cell>
          <cell r="C68">
            <v>237011.476</v>
          </cell>
        </row>
        <row r="69">
          <cell r="A69" t="str">
            <v>123019</v>
          </cell>
          <cell r="B69" t="str">
            <v>FIXED DEPOSITS - US $</v>
          </cell>
          <cell r="C69">
            <v>345812.25699999998</v>
          </cell>
        </row>
        <row r="70">
          <cell r="A70" t="str">
            <v>123021</v>
          </cell>
          <cell r="B70" t="str">
            <v>FIXED DEPOSITS - POUND STER</v>
          </cell>
          <cell r="C70">
            <v>6579.16</v>
          </cell>
        </row>
        <row r="71">
          <cell r="A71" t="str">
            <v>130011</v>
          </cell>
          <cell r="B71" t="str">
            <v>OTHER AREA BRANCHES - OVERS</v>
          </cell>
          <cell r="C71">
            <v>1326.1590000000001</v>
          </cell>
        </row>
        <row r="72">
          <cell r="A72" t="str">
            <v>130014</v>
          </cell>
          <cell r="B72" t="str">
            <v>MAIN OFFICE ACCOUNT</v>
          </cell>
          <cell r="C72">
            <v>61680.216</v>
          </cell>
        </row>
        <row r="73">
          <cell r="A73" t="str">
            <v>140010</v>
          </cell>
          <cell r="B73" t="str">
            <v>BASIC SALARIES - EXECUTIVES</v>
          </cell>
          <cell r="C73">
            <v>35176.800000000003</v>
          </cell>
        </row>
        <row r="74">
          <cell r="A74" t="str">
            <v>140011</v>
          </cell>
          <cell r="B74" t="str">
            <v>BASIC SALARIES - OFFICERS</v>
          </cell>
          <cell r="C74">
            <v>85033.063999999998</v>
          </cell>
        </row>
        <row r="75">
          <cell r="A75" t="str">
            <v>140012</v>
          </cell>
          <cell r="B75" t="str">
            <v>BASIC SALARIES - CLERICAL</v>
          </cell>
          <cell r="C75">
            <v>11210.4</v>
          </cell>
        </row>
        <row r="76">
          <cell r="A76" t="str">
            <v>142001</v>
          </cell>
          <cell r="B76" t="str">
            <v>CASUAL LABOUR</v>
          </cell>
          <cell r="C76">
            <v>658</v>
          </cell>
        </row>
        <row r="77">
          <cell r="A77" t="str">
            <v>145020</v>
          </cell>
          <cell r="B77" t="str">
            <v>OTHER ALLOWANCES</v>
          </cell>
          <cell r="C77">
            <v>87273.01</v>
          </cell>
        </row>
        <row r="78">
          <cell r="A78" t="str">
            <v>145061</v>
          </cell>
          <cell r="B78" t="str">
            <v>AIR TICKETS TO OVERSEAS STA</v>
          </cell>
          <cell r="C78">
            <v>3715.38</v>
          </cell>
        </row>
        <row r="79">
          <cell r="A79" t="str">
            <v>145064</v>
          </cell>
          <cell r="B79" t="str">
            <v>DISLOCATION ALLOWANCE</v>
          </cell>
          <cell r="C79">
            <v>287.786</v>
          </cell>
        </row>
        <row r="80">
          <cell r="A80" t="str">
            <v>145067</v>
          </cell>
          <cell r="B80" t="str">
            <v>TEZRAFTAR EVENING /FRIDAY A</v>
          </cell>
          <cell r="C80">
            <v>2174.75</v>
          </cell>
        </row>
        <row r="81">
          <cell r="A81" t="str">
            <v>148001</v>
          </cell>
          <cell r="B81" t="str">
            <v>MESSENGER / OFFICE BOYS</v>
          </cell>
          <cell r="C81">
            <v>3000</v>
          </cell>
        </row>
        <row r="82">
          <cell r="A82" t="str">
            <v>148005</v>
          </cell>
          <cell r="B82" t="str">
            <v>OUTSOURCED DRIVER CHARGES</v>
          </cell>
          <cell r="C82">
            <v>450</v>
          </cell>
        </row>
        <row r="83">
          <cell r="A83" t="str">
            <v>149004</v>
          </cell>
          <cell r="B83" t="str">
            <v>DSA STAFF SALARY</v>
          </cell>
          <cell r="C83">
            <v>12465.666999999999</v>
          </cell>
        </row>
        <row r="84">
          <cell r="A84" t="str">
            <v>149005</v>
          </cell>
          <cell r="B84" t="str">
            <v>DSA STAFF AGENCY FEE</v>
          </cell>
          <cell r="C84">
            <v>300</v>
          </cell>
        </row>
        <row r="85">
          <cell r="A85" t="str">
            <v>149007</v>
          </cell>
          <cell r="B85" t="str">
            <v>DSA STAFF SALES COMMISSION</v>
          </cell>
          <cell r="C85">
            <v>16241.65</v>
          </cell>
        </row>
        <row r="86">
          <cell r="A86" t="str">
            <v>149008</v>
          </cell>
          <cell r="B86" t="str">
            <v>DSA STAFF VISA EXPENSES</v>
          </cell>
          <cell r="C86">
            <v>221</v>
          </cell>
        </row>
        <row r="87">
          <cell r="A87" t="str">
            <v>149009</v>
          </cell>
          <cell r="B87" t="str">
            <v>DSA STAFF FOREIGN TRAVEL EX</v>
          </cell>
          <cell r="C87">
            <v>1250</v>
          </cell>
        </row>
        <row r="88">
          <cell r="A88" t="str">
            <v>150001</v>
          </cell>
          <cell r="B88" t="str">
            <v>OVERTIME</v>
          </cell>
          <cell r="C88">
            <v>215</v>
          </cell>
        </row>
        <row r="89">
          <cell r="A89" t="str">
            <v>152003</v>
          </cell>
          <cell r="B89" t="str">
            <v>MEDICAL CHECKUP EXPENSES</v>
          </cell>
          <cell r="C89">
            <v>40</v>
          </cell>
        </row>
        <row r="90">
          <cell r="A90" t="str">
            <v>152012</v>
          </cell>
          <cell r="B90" t="str">
            <v>MEDIACAL INSURANCE-OVS</v>
          </cell>
          <cell r="C90">
            <v>9523.9609999999993</v>
          </cell>
        </row>
        <row r="91">
          <cell r="A91" t="str">
            <v>155011</v>
          </cell>
          <cell r="B91" t="str">
            <v>EOSB EXPATS</v>
          </cell>
          <cell r="C91">
            <v>4552.6099999999997</v>
          </cell>
        </row>
        <row r="92">
          <cell r="A92" t="str">
            <v>160010</v>
          </cell>
          <cell r="B92" t="str">
            <v>PROVIDENT FUND - EXECUTIVES</v>
          </cell>
          <cell r="C92">
            <v>176.32900000000001</v>
          </cell>
        </row>
        <row r="93">
          <cell r="A93" t="str">
            <v>162001</v>
          </cell>
          <cell r="B93" t="str">
            <v>BENEVOLENT FUND</v>
          </cell>
          <cell r="C93">
            <v>7.4580000000000002</v>
          </cell>
        </row>
        <row r="94">
          <cell r="A94" t="str">
            <v>165001</v>
          </cell>
          <cell r="B94" t="str">
            <v>BONUS PAID  - (OFFICERS)</v>
          </cell>
          <cell r="C94">
            <v>10753.3</v>
          </cell>
        </row>
        <row r="95">
          <cell r="A95" t="str">
            <v>172001</v>
          </cell>
          <cell r="B95" t="str">
            <v>PERFORMANCE AWARDS</v>
          </cell>
          <cell r="C95">
            <v>7868.11</v>
          </cell>
        </row>
        <row r="96">
          <cell r="A96" t="str">
            <v>172002</v>
          </cell>
          <cell r="B96" t="str">
            <v>SALES DEVELOPMENT INCENTIVE</v>
          </cell>
          <cell r="C96">
            <v>6570.24</v>
          </cell>
        </row>
        <row r="97">
          <cell r="A97" t="str">
            <v>180001</v>
          </cell>
          <cell r="B97" t="str">
            <v>RENT - OFFICE</v>
          </cell>
          <cell r="C97">
            <v>50255.42</v>
          </cell>
        </row>
        <row r="98">
          <cell r="A98" t="str">
            <v>180002</v>
          </cell>
          <cell r="B98" t="str">
            <v>RENT - GODOWN</v>
          </cell>
          <cell r="C98">
            <v>1089.0920000000001</v>
          </cell>
        </row>
        <row r="99">
          <cell r="A99" t="str">
            <v>180011</v>
          </cell>
          <cell r="B99" t="str">
            <v>RATES &amp; TAXES - TRADE LICEN</v>
          </cell>
          <cell r="C99">
            <v>7280</v>
          </cell>
        </row>
        <row r="100">
          <cell r="A100" t="str">
            <v>180012</v>
          </cell>
          <cell r="B100" t="str">
            <v>RATES &amp; TAXES - COMMERCIAL</v>
          </cell>
          <cell r="C100">
            <v>2500</v>
          </cell>
        </row>
        <row r="101">
          <cell r="A101" t="str">
            <v>190001</v>
          </cell>
          <cell r="B101" t="str">
            <v>GAS - ELECTRICITY-OFFICE</v>
          </cell>
          <cell r="C101">
            <v>3159.886</v>
          </cell>
        </row>
        <row r="102">
          <cell r="A102" t="str">
            <v>190002</v>
          </cell>
          <cell r="B102" t="str">
            <v>GAS - ELECTRICITY-RESIDENCE</v>
          </cell>
          <cell r="C102">
            <v>26.32</v>
          </cell>
        </row>
        <row r="103">
          <cell r="A103" t="str">
            <v>195001</v>
          </cell>
          <cell r="B103" t="str">
            <v>INSURANCE-FIRE/THEIFT</v>
          </cell>
          <cell r="C103">
            <v>2025.87</v>
          </cell>
        </row>
        <row r="104">
          <cell r="A104" t="str">
            <v>195011</v>
          </cell>
          <cell r="B104" t="str">
            <v>GOSI LOCAL</v>
          </cell>
          <cell r="C104">
            <v>12669.114</v>
          </cell>
        </row>
        <row r="105">
          <cell r="A105" t="str">
            <v>195012</v>
          </cell>
          <cell r="B105" t="str">
            <v>INSURANCE-FIRE/THEFT</v>
          </cell>
          <cell r="C105">
            <v>438.62700000000001</v>
          </cell>
        </row>
        <row r="106">
          <cell r="A106" t="str">
            <v>200002</v>
          </cell>
          <cell r="B106" t="str">
            <v>RETAINER'S FEES</v>
          </cell>
          <cell r="C106">
            <v>3946.5839999999998</v>
          </cell>
        </row>
        <row r="107">
          <cell r="A107" t="str">
            <v>200006</v>
          </cell>
          <cell r="B107" t="str">
            <v>LEGAL CHARGES - STAFF MATTE</v>
          </cell>
          <cell r="C107">
            <v>30160</v>
          </cell>
        </row>
        <row r="108">
          <cell r="A108" t="str">
            <v>200007</v>
          </cell>
          <cell r="B108" t="str">
            <v>LEGAL CHARGES - OPERATIONS</v>
          </cell>
          <cell r="C108">
            <v>8948.5529999999999</v>
          </cell>
        </row>
        <row r="109">
          <cell r="A109" t="str">
            <v>200008</v>
          </cell>
          <cell r="B109" t="str">
            <v>PROFESSIONAL &amp; CONSULTANCY</v>
          </cell>
          <cell r="C109">
            <v>7432.5</v>
          </cell>
        </row>
        <row r="110">
          <cell r="A110" t="str">
            <v>200015</v>
          </cell>
          <cell r="B110" t="str">
            <v>ARABIC TRANSLATION CHARGES</v>
          </cell>
          <cell r="C110">
            <v>50</v>
          </cell>
        </row>
        <row r="111">
          <cell r="A111" t="str">
            <v>205001</v>
          </cell>
          <cell r="B111" t="str">
            <v>POSTAGE</v>
          </cell>
          <cell r="C111">
            <v>1065</v>
          </cell>
        </row>
        <row r="112">
          <cell r="A112" t="str">
            <v>205005</v>
          </cell>
          <cell r="B112" t="str">
            <v>COURIER CHARGES - CORPORATE</v>
          </cell>
          <cell r="C112">
            <v>1566.83</v>
          </cell>
        </row>
        <row r="113">
          <cell r="A113" t="str">
            <v>206001</v>
          </cell>
          <cell r="B113" t="str">
            <v>TELEPHONE / TRUNK CALL - OF</v>
          </cell>
          <cell r="C113">
            <v>14608.244000000001</v>
          </cell>
        </row>
        <row r="114">
          <cell r="A114" t="str">
            <v>206011</v>
          </cell>
          <cell r="B114" t="str">
            <v>FAX - OFFICE</v>
          </cell>
          <cell r="C114">
            <v>260</v>
          </cell>
        </row>
        <row r="115">
          <cell r="A115" t="str">
            <v>207011</v>
          </cell>
          <cell r="B115" t="str">
            <v>TELEPHONE LINE FOR REUTERS/</v>
          </cell>
          <cell r="C115">
            <v>2419.7759999999998</v>
          </cell>
        </row>
        <row r="116">
          <cell r="A116" t="str">
            <v>208002</v>
          </cell>
          <cell r="B116" t="str">
            <v>RUETER FEE / SWIFT EXPENSES</v>
          </cell>
          <cell r="C116">
            <v>651.35</v>
          </cell>
        </row>
        <row r="117">
          <cell r="A117" t="str">
            <v>208003</v>
          </cell>
          <cell r="B117" t="str">
            <v>SOFTWARE CHARGES</v>
          </cell>
          <cell r="C117">
            <v>407.35500000000002</v>
          </cell>
        </row>
        <row r="118">
          <cell r="A118" t="str">
            <v>208004</v>
          </cell>
          <cell r="B118" t="str">
            <v>USER LICENSE CHARGES</v>
          </cell>
          <cell r="C118">
            <v>133.84800000000001</v>
          </cell>
        </row>
        <row r="119">
          <cell r="A119" t="str">
            <v>208012</v>
          </cell>
          <cell r="B119" t="str">
            <v>BENEFIT SWITCH EXPENSES</v>
          </cell>
          <cell r="C119">
            <v>17517.198</v>
          </cell>
        </row>
        <row r="120">
          <cell r="A120" t="str">
            <v>215001</v>
          </cell>
          <cell r="B120" t="str">
            <v>AUDITOR'S FEES</v>
          </cell>
          <cell r="C120">
            <v>6230.4</v>
          </cell>
        </row>
        <row r="121">
          <cell r="A121" t="str">
            <v>215003</v>
          </cell>
          <cell r="B121" t="str">
            <v>OUT OF POCKET EXPENSES</v>
          </cell>
          <cell r="C121">
            <v>1210</v>
          </cell>
        </row>
        <row r="122">
          <cell r="A122" t="str">
            <v>218001</v>
          </cell>
          <cell r="B122" t="str">
            <v>DEPRECIATION-ELECTRICAL &amp; O</v>
          </cell>
          <cell r="C122">
            <v>1164.6590000000001</v>
          </cell>
        </row>
        <row r="123">
          <cell r="A123" t="str">
            <v>218002</v>
          </cell>
          <cell r="B123" t="str">
            <v>DEPRECIATION-FIRE EXTINGUIS</v>
          </cell>
          <cell r="C123">
            <v>60</v>
          </cell>
        </row>
        <row r="124">
          <cell r="A124" t="str">
            <v>219001</v>
          </cell>
          <cell r="B124" t="str">
            <v>DEPRECIATION -VEHICLE OFFIC</v>
          </cell>
          <cell r="C124">
            <v>768.279</v>
          </cell>
        </row>
        <row r="125">
          <cell r="A125" t="str">
            <v>220012</v>
          </cell>
          <cell r="B125" t="str">
            <v>FURNITURE &amp; FIXTURES WOODEN</v>
          </cell>
          <cell r="C125">
            <v>477.83600000000001</v>
          </cell>
        </row>
        <row r="126">
          <cell r="A126" t="str">
            <v>221003</v>
          </cell>
          <cell r="B126" t="str">
            <v>DEPRECIATION-LEASE HOLD IMP</v>
          </cell>
          <cell r="C126">
            <v>2963.3319999999999</v>
          </cell>
        </row>
        <row r="127">
          <cell r="A127" t="str">
            <v>222001</v>
          </cell>
          <cell r="B127" t="str">
            <v>DEPRECIATION IT HARDWARE-PC</v>
          </cell>
          <cell r="C127">
            <v>4937.3879999999999</v>
          </cell>
        </row>
        <row r="128">
          <cell r="A128" t="str">
            <v>223001</v>
          </cell>
          <cell r="B128" t="str">
            <v>I T SOFTWARE</v>
          </cell>
          <cell r="C128">
            <v>2419.8829999999998</v>
          </cell>
        </row>
        <row r="129">
          <cell r="A129" t="str">
            <v>225002</v>
          </cell>
          <cell r="B129" t="str">
            <v>REPAIR - MACHINE/EQUIPMENT</v>
          </cell>
          <cell r="C129">
            <v>120</v>
          </cell>
        </row>
        <row r="130">
          <cell r="A130" t="str">
            <v>225004</v>
          </cell>
          <cell r="B130" t="str">
            <v>REPAIR - FURNITURE &amp; FIXTUR</v>
          </cell>
          <cell r="C130">
            <v>28</v>
          </cell>
        </row>
        <row r="131">
          <cell r="A131" t="str">
            <v>225007</v>
          </cell>
          <cell r="B131" t="str">
            <v>REPAIRS - I T HARDWARE</v>
          </cell>
          <cell r="C131">
            <v>3744.8319999999999</v>
          </cell>
        </row>
        <row r="132">
          <cell r="A132" t="str">
            <v>225008</v>
          </cell>
          <cell r="B132" t="str">
            <v>REPAIRS - CABLING</v>
          </cell>
          <cell r="C132">
            <v>33.588000000000001</v>
          </cell>
        </row>
        <row r="133">
          <cell r="A133" t="str">
            <v>225010</v>
          </cell>
          <cell r="B133" t="str">
            <v>VEHICLE REPAIR OFFICERS</v>
          </cell>
          <cell r="C133">
            <v>10</v>
          </cell>
        </row>
        <row r="134">
          <cell r="A134" t="str">
            <v>226001</v>
          </cell>
          <cell r="B134" t="str">
            <v>REPAIR REN &amp; MAINT. PREMISE</v>
          </cell>
          <cell r="C134">
            <v>900.9</v>
          </cell>
        </row>
        <row r="135">
          <cell r="A135" t="str">
            <v>235001</v>
          </cell>
          <cell r="B135" t="str">
            <v>OFFICE STATIONERY</v>
          </cell>
          <cell r="C135">
            <v>1945.5029999999999</v>
          </cell>
        </row>
        <row r="136">
          <cell r="A136" t="str">
            <v>235002</v>
          </cell>
          <cell r="B136" t="str">
            <v>SECURITY STATIONERY</v>
          </cell>
          <cell r="C136">
            <v>280.8</v>
          </cell>
        </row>
        <row r="137">
          <cell r="A137" t="str">
            <v>235003</v>
          </cell>
          <cell r="B137" t="str">
            <v>PETTY STATIONERY</v>
          </cell>
          <cell r="C137">
            <v>0.6</v>
          </cell>
        </row>
        <row r="138">
          <cell r="A138" t="str">
            <v>235004</v>
          </cell>
          <cell r="B138" t="str">
            <v>PRINTING STATIONERY</v>
          </cell>
          <cell r="C138">
            <v>1724.7280000000001</v>
          </cell>
        </row>
        <row r="139">
          <cell r="A139" t="str">
            <v>235006</v>
          </cell>
          <cell r="B139" t="str">
            <v>COMPUTER STATIONERY (CONSUM</v>
          </cell>
          <cell r="C139">
            <v>545.9</v>
          </cell>
        </row>
        <row r="140">
          <cell r="A140" t="str">
            <v>235010</v>
          </cell>
          <cell r="B140" t="str">
            <v>BOOK BINDING CHARGES</v>
          </cell>
          <cell r="C140">
            <v>175</v>
          </cell>
        </row>
        <row r="141">
          <cell r="A141" t="str">
            <v>237001</v>
          </cell>
          <cell r="B141" t="str">
            <v>OFFICE RUNNING EXPENSES</v>
          </cell>
          <cell r="C141">
            <v>883.505</v>
          </cell>
        </row>
        <row r="142">
          <cell r="A142" t="str">
            <v>237002</v>
          </cell>
          <cell r="B142" t="str">
            <v>JANITORIAL CHARGES</v>
          </cell>
          <cell r="C142">
            <v>1171.5</v>
          </cell>
        </row>
        <row r="143">
          <cell r="A143" t="str">
            <v>240005</v>
          </cell>
          <cell r="B143" t="str">
            <v>BILLBOARDS AND SIGNAGE</v>
          </cell>
          <cell r="C143">
            <v>246.35499999999999</v>
          </cell>
        </row>
        <row r="144">
          <cell r="A144" t="str">
            <v>240009</v>
          </cell>
          <cell r="B144" t="str">
            <v>PRESS ADVERTISING</v>
          </cell>
          <cell r="C144">
            <v>12546.674999999999</v>
          </cell>
        </row>
        <row r="145">
          <cell r="A145" t="str">
            <v>240015</v>
          </cell>
          <cell r="B145" t="str">
            <v>MISCELLANEOUS</v>
          </cell>
          <cell r="C145">
            <v>11202.982</v>
          </cell>
        </row>
        <row r="146">
          <cell r="A146" t="str">
            <v>240021</v>
          </cell>
          <cell r="B146" t="str">
            <v>TELEPHONE DIRECTORY</v>
          </cell>
          <cell r="C146">
            <v>185</v>
          </cell>
        </row>
        <row r="147">
          <cell r="A147" t="str">
            <v>245001</v>
          </cell>
          <cell r="B147" t="str">
            <v>ENTERTAINMENT</v>
          </cell>
          <cell r="C147">
            <v>1102.675</v>
          </cell>
        </row>
        <row r="148">
          <cell r="A148" t="str">
            <v>245002</v>
          </cell>
          <cell r="B148" t="str">
            <v>CUSTOMERS GUESTS-OUTSIDE BA</v>
          </cell>
          <cell r="C148">
            <v>402.113</v>
          </cell>
        </row>
        <row r="149">
          <cell r="A149" t="str">
            <v>255006</v>
          </cell>
          <cell r="B149" t="str">
            <v>VEHICLE FUEL -OFFICE</v>
          </cell>
          <cell r="C149">
            <v>216</v>
          </cell>
        </row>
        <row r="150">
          <cell r="A150" t="str">
            <v>255007</v>
          </cell>
          <cell r="B150" t="str">
            <v>VEHICLE TAXES &amp; INS. EXECUT</v>
          </cell>
          <cell r="C150">
            <v>145.61099999999999</v>
          </cell>
        </row>
        <row r="151">
          <cell r="A151" t="str">
            <v>255009</v>
          </cell>
          <cell r="B151" t="str">
            <v>VEHICLE REPAIR -EXECUTIVES</v>
          </cell>
          <cell r="C151">
            <v>133.80000000000001</v>
          </cell>
        </row>
        <row r="152">
          <cell r="A152" t="str">
            <v>255010</v>
          </cell>
          <cell r="B152" t="str">
            <v>VEHICLE REPAIR -OFFICE</v>
          </cell>
          <cell r="C152">
            <v>73</v>
          </cell>
        </row>
        <row r="153">
          <cell r="A153" t="str">
            <v>260001</v>
          </cell>
          <cell r="B153" t="str">
            <v>SUBSCRIPTIONS PERIODICAL /</v>
          </cell>
          <cell r="C153">
            <v>129.4</v>
          </cell>
        </row>
        <row r="154">
          <cell r="A154" t="str">
            <v>260002</v>
          </cell>
          <cell r="B154" t="str">
            <v>SUBSCRIPTIONS INSTITUTIONS</v>
          </cell>
          <cell r="C154">
            <v>250</v>
          </cell>
        </row>
        <row r="155">
          <cell r="A155" t="str">
            <v>270006</v>
          </cell>
          <cell r="B155" t="str">
            <v>TRAVELLING INLAND HOTEL STA</v>
          </cell>
          <cell r="C155">
            <v>1237.6099999999999</v>
          </cell>
        </row>
        <row r="156">
          <cell r="A156" t="str">
            <v>270008</v>
          </cell>
          <cell r="B156" t="str">
            <v>TRAVELLING FOREIGN TA / DA</v>
          </cell>
          <cell r="C156">
            <v>429.38499999999999</v>
          </cell>
        </row>
        <row r="157">
          <cell r="A157" t="str">
            <v>270009</v>
          </cell>
          <cell r="B157" t="str">
            <v>TRAVELLING FOREIGN HOTEL ST</v>
          </cell>
          <cell r="C157">
            <v>2504.9940000000001</v>
          </cell>
        </row>
        <row r="158">
          <cell r="A158" t="str">
            <v>270010</v>
          </cell>
          <cell r="B158" t="str">
            <v>TRAVELLING FOREIGN AIR-FARE</v>
          </cell>
          <cell r="C158">
            <v>810.24</v>
          </cell>
        </row>
        <row r="159">
          <cell r="A159" t="str">
            <v>271001</v>
          </cell>
          <cell r="B159" t="str">
            <v>SECURITY GUARDS CHARGES</v>
          </cell>
          <cell r="C159">
            <v>19709.001</v>
          </cell>
        </row>
        <row r="160">
          <cell r="A160" t="str">
            <v>272001</v>
          </cell>
          <cell r="B160" t="str">
            <v>CASH TRANSPORT CHARGES</v>
          </cell>
          <cell r="C160">
            <v>1467.0070000000001</v>
          </cell>
        </row>
        <row r="161">
          <cell r="A161" t="str">
            <v>275001</v>
          </cell>
          <cell r="B161" t="str">
            <v>CONVEYANCE (LOCAL)</v>
          </cell>
          <cell r="C161">
            <v>272.89999999999998</v>
          </cell>
        </row>
        <row r="162">
          <cell r="A162" t="str">
            <v>283001</v>
          </cell>
          <cell r="B162" t="str">
            <v>HOTEL</v>
          </cell>
          <cell r="C162">
            <v>1631.2940000000001</v>
          </cell>
        </row>
        <row r="163">
          <cell r="A163" t="str">
            <v>283003</v>
          </cell>
          <cell r="B163" t="str">
            <v>SEMINAR</v>
          </cell>
          <cell r="C163">
            <v>952.505</v>
          </cell>
        </row>
        <row r="164">
          <cell r="A164" t="str">
            <v>283004</v>
          </cell>
          <cell r="B164" t="str">
            <v>OTHERS</v>
          </cell>
          <cell r="C164">
            <v>1157.1120000000001</v>
          </cell>
        </row>
        <row r="165">
          <cell r="A165" t="str">
            <v>285007</v>
          </cell>
          <cell r="B165" t="str">
            <v>VISA EXP -VISITORS</v>
          </cell>
          <cell r="C165">
            <v>202</v>
          </cell>
        </row>
        <row r="166">
          <cell r="A166" t="str">
            <v>285008</v>
          </cell>
          <cell r="B166" t="str">
            <v>VISA EXP -STAFF</v>
          </cell>
          <cell r="C166">
            <v>1466.5809999999999</v>
          </cell>
        </row>
        <row r="167">
          <cell r="A167" t="str">
            <v>285011</v>
          </cell>
          <cell r="B167" t="str">
            <v>VISA DEBIT CARD COLLECTION</v>
          </cell>
          <cell r="C167">
            <v>2513.335</v>
          </cell>
        </row>
        <row r="168">
          <cell r="A168" t="str">
            <v>285021</v>
          </cell>
          <cell r="B168" t="str">
            <v>GUESTS EXPENSES</v>
          </cell>
          <cell r="C168">
            <v>50.5</v>
          </cell>
        </row>
        <row r="169">
          <cell r="A169" t="str">
            <v>285035</v>
          </cell>
          <cell r="B169" t="str">
            <v>WHITE WASH / PAINT OF BRANC</v>
          </cell>
          <cell r="C169">
            <v>38.799999999999997</v>
          </cell>
        </row>
        <row r="170">
          <cell r="A170" t="str">
            <v>285042</v>
          </cell>
          <cell r="B170" t="str">
            <v>CHEQUE RETURN CHARGES</v>
          </cell>
          <cell r="C170">
            <v>975</v>
          </cell>
        </row>
        <row r="171">
          <cell r="A171" t="str">
            <v>285088</v>
          </cell>
          <cell r="B171" t="str">
            <v>CREDIT CARD &amp; CONSUMER LOAN</v>
          </cell>
          <cell r="C171">
            <v>24790.873</v>
          </cell>
        </row>
        <row r="172">
          <cell r="A172" t="str">
            <v>285090</v>
          </cell>
          <cell r="B172" t="str">
            <v>AFS MISC EXPENSES</v>
          </cell>
          <cell r="C172">
            <v>2098.8539999999998</v>
          </cell>
        </row>
        <row r="173">
          <cell r="A173" t="str">
            <v>285091</v>
          </cell>
          <cell r="B173" t="str">
            <v>MASTER CARD MISC EXPENSES</v>
          </cell>
          <cell r="C173">
            <v>320.63299999999998</v>
          </cell>
        </row>
        <row r="174">
          <cell r="A174" t="str">
            <v>285092</v>
          </cell>
          <cell r="B174" t="str">
            <v>GIFT/GIVEWAYS EXP</v>
          </cell>
          <cell r="C174">
            <v>265</v>
          </cell>
        </row>
        <row r="175">
          <cell r="A175" t="str">
            <v>285094</v>
          </cell>
          <cell r="B175" t="str">
            <v>FOREIGN BANK CHARGES</v>
          </cell>
          <cell r="C175">
            <v>434.94400000000002</v>
          </cell>
        </row>
        <row r="176">
          <cell r="A176" t="str">
            <v>288001</v>
          </cell>
          <cell r="B176" t="str">
            <v>HO SHARE OF EXPENSES</v>
          </cell>
          <cell r="C176">
            <v>26960</v>
          </cell>
        </row>
        <row r="177">
          <cell r="A177" t="str">
            <v>290011</v>
          </cell>
          <cell r="B177" t="str">
            <v>IT CHARGES PAID TO HO</v>
          </cell>
          <cell r="C177">
            <v>2342.6060000000002</v>
          </cell>
        </row>
        <row r="182">
          <cell r="A182" t="str">
            <v>301011</v>
          </cell>
          <cell r="B182" t="str">
            <v>CAPITAL AT OVERSEAS BRANCHE</v>
          </cell>
          <cell r="C182">
            <v>2300000</v>
          </cell>
        </row>
        <row r="183">
          <cell r="A183" t="str">
            <v>307001</v>
          </cell>
          <cell r="B183" t="str">
            <v>SURPLUS/DIMINUTION ON REVAL</v>
          </cell>
          <cell r="C183">
            <v>341401.98300000001</v>
          </cell>
        </row>
        <row r="184">
          <cell r="A184" t="str">
            <v>309012</v>
          </cell>
          <cell r="B184" t="str">
            <v>UNREMITTED PROFIT OF FOREIG</v>
          </cell>
          <cell r="C184">
            <v>4470330.3289999999</v>
          </cell>
        </row>
        <row r="185">
          <cell r="A185" t="str">
            <v>321004</v>
          </cell>
          <cell r="B185" t="str">
            <v>CURRENT DEPOSITS (UNCLAIMED</v>
          </cell>
          <cell r="C185">
            <v>163453.872</v>
          </cell>
        </row>
        <row r="186">
          <cell r="A186" t="str">
            <v>321052</v>
          </cell>
          <cell r="B186" t="str">
            <v>CURRENT DEPOSITS BD</v>
          </cell>
          <cell r="C186">
            <v>3483606.5529999998</v>
          </cell>
        </row>
        <row r="187">
          <cell r="A187" t="str">
            <v>322012</v>
          </cell>
          <cell r="B187" t="str">
            <v>CALL DEPOSITS BD</v>
          </cell>
          <cell r="C187">
            <v>48270.364999999998</v>
          </cell>
        </row>
        <row r="188">
          <cell r="A188" t="str">
            <v>322015</v>
          </cell>
          <cell r="B188" t="str">
            <v>CALL DEPOSITS USD</v>
          </cell>
          <cell r="C188">
            <v>615.87300000000005</v>
          </cell>
        </row>
        <row r="189">
          <cell r="A189" t="str">
            <v>322016</v>
          </cell>
          <cell r="B189" t="str">
            <v>CALL DEPOSITS POUND STLG</v>
          </cell>
          <cell r="C189">
            <v>1092.6849999999999</v>
          </cell>
        </row>
        <row r="190">
          <cell r="A190" t="str">
            <v>322018</v>
          </cell>
          <cell r="B190" t="str">
            <v>CALL DEPOSITS EURO</v>
          </cell>
          <cell r="C190">
            <v>15.818</v>
          </cell>
        </row>
        <row r="191">
          <cell r="A191" t="str">
            <v>322021</v>
          </cell>
          <cell r="B191" t="str">
            <v>AL-AMMAN DEPOSITS - BAHRAIN</v>
          </cell>
          <cell r="C191">
            <v>721568.47600000002</v>
          </cell>
        </row>
        <row r="192">
          <cell r="A192" t="str">
            <v>325001</v>
          </cell>
          <cell r="B192" t="str">
            <v>FOREIGN CURRENCY CD US $</v>
          </cell>
          <cell r="C192">
            <v>-122830.004</v>
          </cell>
        </row>
        <row r="193">
          <cell r="A193" t="str">
            <v>325002</v>
          </cell>
          <cell r="B193" t="str">
            <v>FOREIGN CURRENCY CD P.STG.</v>
          </cell>
          <cell r="C193">
            <v>2016.67</v>
          </cell>
        </row>
        <row r="194">
          <cell r="A194" t="str">
            <v>341001</v>
          </cell>
          <cell r="B194" t="str">
            <v>MARGIN ON LG -</v>
          </cell>
          <cell r="C194">
            <v>21995</v>
          </cell>
        </row>
        <row r="195">
          <cell r="A195" t="str">
            <v>342001</v>
          </cell>
          <cell r="B195" t="str">
            <v>SUNDRY DEPOSITS-MARGIN ON L</v>
          </cell>
          <cell r="C195">
            <v>58518</v>
          </cell>
        </row>
        <row r="196">
          <cell r="A196" t="str">
            <v>343035</v>
          </cell>
          <cell r="B196" t="str">
            <v>SD/SC SAUDI RIYAL</v>
          </cell>
          <cell r="C196">
            <v>0</v>
          </cell>
        </row>
        <row r="197">
          <cell r="A197" t="str">
            <v>343038</v>
          </cell>
          <cell r="B197" t="str">
            <v>SD/SC QATARI RIYAL</v>
          </cell>
          <cell r="C197">
            <v>0</v>
          </cell>
        </row>
        <row r="198">
          <cell r="A198" t="str">
            <v>343040</v>
          </cell>
          <cell r="B198" t="str">
            <v>SD/SC EURO</v>
          </cell>
          <cell r="C198">
            <v>0</v>
          </cell>
        </row>
        <row r="199">
          <cell r="A199" t="str">
            <v>343073</v>
          </cell>
          <cell r="B199" t="str">
            <v>SD/SC PAKISTAN SCHOOL FEE</v>
          </cell>
          <cell r="C199">
            <v>0</v>
          </cell>
        </row>
        <row r="200">
          <cell r="A200" t="str">
            <v>343089</v>
          </cell>
          <cell r="B200" t="str">
            <v>CASH RECEIVED FOR TEZRAFTAR</v>
          </cell>
          <cell r="C200">
            <v>0</v>
          </cell>
        </row>
        <row r="201">
          <cell r="A201" t="str">
            <v>344001</v>
          </cell>
          <cell r="B201" t="str">
            <v>SUD CE A/C ACCOUNTS DEPARTM</v>
          </cell>
          <cell r="C201">
            <v>127910.2</v>
          </cell>
        </row>
        <row r="202">
          <cell r="A202" t="str">
            <v>344008</v>
          </cell>
          <cell r="B202" t="str">
            <v>SD.A/C SUNDRY FDR</v>
          </cell>
          <cell r="C202">
            <v>0</v>
          </cell>
        </row>
        <row r="203">
          <cell r="A203" t="str">
            <v>344024</v>
          </cell>
          <cell r="B203" t="str">
            <v>CUSTOMER SALARY BAHRAIN</v>
          </cell>
          <cell r="C203">
            <v>0</v>
          </cell>
        </row>
        <row r="204">
          <cell r="A204" t="str">
            <v>344033</v>
          </cell>
          <cell r="B204" t="str">
            <v>S.CREDITORS NOSTRO DEUSTCHE</v>
          </cell>
          <cell r="C204">
            <v>0</v>
          </cell>
        </row>
        <row r="205">
          <cell r="A205" t="str">
            <v>344062</v>
          </cell>
          <cell r="B205" t="str">
            <v>S/CREDIT CARD PAYMENT THROU</v>
          </cell>
          <cell r="C205">
            <v>4780.6220000000003</v>
          </cell>
        </row>
        <row r="206">
          <cell r="A206" t="str">
            <v>344066</v>
          </cell>
          <cell r="B206" t="str">
            <v>UN-PAID TEZRAFTAAR</v>
          </cell>
          <cell r="C206">
            <v>3956.7579999999998</v>
          </cell>
        </row>
        <row r="207">
          <cell r="A207" t="str">
            <v>344068</v>
          </cell>
          <cell r="B207" t="str">
            <v>CASH MASTER CARD</v>
          </cell>
          <cell r="C207">
            <v>173.22399999999999</v>
          </cell>
        </row>
        <row r="208">
          <cell r="A208" t="str">
            <v>344070</v>
          </cell>
          <cell r="B208" t="str">
            <v>SETTELMENT WITH MASTER CARD</v>
          </cell>
          <cell r="C208">
            <v>-3.0000000000000001E-3</v>
          </cell>
        </row>
        <row r="209">
          <cell r="A209" t="str">
            <v>344078</v>
          </cell>
          <cell r="B209" t="str">
            <v>TT / DD/FDD HOME REMITT. CA</v>
          </cell>
          <cell r="C209">
            <v>0</v>
          </cell>
        </row>
        <row r="210">
          <cell r="A210" t="str">
            <v>344082</v>
          </cell>
          <cell r="B210" t="str">
            <v>REMITT. CASH</v>
          </cell>
          <cell r="C210">
            <v>0</v>
          </cell>
        </row>
        <row r="211">
          <cell r="A211" t="str">
            <v>344088</v>
          </cell>
          <cell r="B211" t="str">
            <v>UN-CLAIMED DEPOSITS</v>
          </cell>
          <cell r="C211">
            <v>63.381</v>
          </cell>
        </row>
        <row r="212">
          <cell r="A212" t="str">
            <v>344092</v>
          </cell>
          <cell r="B212" t="str">
            <v>UNCLAIMED PAYORDER</v>
          </cell>
          <cell r="C212">
            <v>51173.116999999998</v>
          </cell>
        </row>
        <row r="213">
          <cell r="A213" t="str">
            <v>346011</v>
          </cell>
          <cell r="B213" t="str">
            <v>KEY DEPOSIT LOCKERS - OVERS</v>
          </cell>
          <cell r="C213">
            <v>1265</v>
          </cell>
        </row>
        <row r="214">
          <cell r="A214" t="str">
            <v>349001</v>
          </cell>
          <cell r="B214" t="str">
            <v>SD-CLEARING ADJUSTMENT</v>
          </cell>
          <cell r="C214">
            <v>0</v>
          </cell>
        </row>
        <row r="215">
          <cell r="A215" t="str">
            <v>349012</v>
          </cell>
          <cell r="B215" t="str">
            <v>SE-CLEARING ADJUSTMENT-OVER</v>
          </cell>
          <cell r="C215">
            <v>0</v>
          </cell>
        </row>
        <row r="216">
          <cell r="A216" t="str">
            <v>359008</v>
          </cell>
          <cell r="B216" t="str">
            <v>EXCESS CASH</v>
          </cell>
          <cell r="C216">
            <v>58.204999999999998</v>
          </cell>
        </row>
        <row r="217">
          <cell r="A217" t="str">
            <v>359083</v>
          </cell>
          <cell r="B217" t="str">
            <v>SD PARKING ACCOUNT</v>
          </cell>
          <cell r="C217">
            <v>0</v>
          </cell>
        </row>
        <row r="218">
          <cell r="A218" t="str">
            <v>359096</v>
          </cell>
          <cell r="B218" t="str">
            <v>CASH PURGED IN ATM</v>
          </cell>
          <cell r="C218">
            <v>560</v>
          </cell>
        </row>
        <row r="219">
          <cell r="A219" t="str">
            <v>362001</v>
          </cell>
          <cell r="B219" t="str">
            <v>DEMAND DEP. FROM BANKS  (J.</v>
          </cell>
          <cell r="C219">
            <v>504.24</v>
          </cell>
        </row>
        <row r="220">
          <cell r="A220" t="str">
            <v>366012</v>
          </cell>
          <cell r="B220" t="str">
            <v>CURRENT DEPOSITS UBL OVERSE</v>
          </cell>
          <cell r="C220">
            <v>23597.505000000001</v>
          </cell>
        </row>
        <row r="221">
          <cell r="A221" t="str">
            <v>381012</v>
          </cell>
          <cell r="B221" t="str">
            <v>PLS SAVING DEP-BD OVERSEAS</v>
          </cell>
          <cell r="C221">
            <v>1355587.679</v>
          </cell>
        </row>
        <row r="222">
          <cell r="A222" t="str">
            <v>401002</v>
          </cell>
          <cell r="B222" t="str">
            <v>FIXED DEPOSIT - 2 MONTHS</v>
          </cell>
          <cell r="C222">
            <v>44313.875999999997</v>
          </cell>
        </row>
        <row r="223">
          <cell r="A223" t="str">
            <v>401021</v>
          </cell>
          <cell r="B223" t="str">
            <v>FIXED DEPOSITS BD - ONE MON</v>
          </cell>
          <cell r="C223">
            <v>10686789.503</v>
          </cell>
        </row>
        <row r="224">
          <cell r="A224" t="str">
            <v>401022</v>
          </cell>
          <cell r="B224" t="str">
            <v>FIXED DEP. BD - THREE MONTH</v>
          </cell>
          <cell r="C224">
            <v>2571152.8879999998</v>
          </cell>
        </row>
        <row r="225">
          <cell r="A225" t="str">
            <v>401023</v>
          </cell>
          <cell r="B225" t="str">
            <v>FIXED DEPOSITS BD - SIX MON</v>
          </cell>
          <cell r="C225">
            <v>2379812.7370000002</v>
          </cell>
        </row>
        <row r="226">
          <cell r="A226" t="str">
            <v>401024</v>
          </cell>
          <cell r="B226" t="str">
            <v>FIXED DEPOSITS BD - ONE YEA</v>
          </cell>
          <cell r="C226">
            <v>810063.84199999995</v>
          </cell>
        </row>
        <row r="227">
          <cell r="A227" t="str">
            <v>405001</v>
          </cell>
          <cell r="B227" t="str">
            <v>FC. FIXED DEP. US$ - 3 MONT</v>
          </cell>
          <cell r="C227">
            <v>10031280.938999999</v>
          </cell>
        </row>
        <row r="228">
          <cell r="A228" t="str">
            <v>405002</v>
          </cell>
          <cell r="B228" t="str">
            <v>FC. FIXED DEP. US$ - 6 MONT</v>
          </cell>
          <cell r="C228">
            <v>1834741.8929999999</v>
          </cell>
        </row>
        <row r="229">
          <cell r="A229" t="str">
            <v>405003</v>
          </cell>
          <cell r="B229" t="str">
            <v>FC. FIXED DEPOSITS US $ - O</v>
          </cell>
          <cell r="C229">
            <v>100237.882</v>
          </cell>
        </row>
        <row r="230">
          <cell r="A230" t="str">
            <v>405013</v>
          </cell>
          <cell r="B230" t="str">
            <v>FC. FIXED DEP. GBP - 1 YEAR</v>
          </cell>
          <cell r="C230">
            <v>6919.8180000000002</v>
          </cell>
        </row>
        <row r="231">
          <cell r="A231" t="str">
            <v>405041</v>
          </cell>
          <cell r="B231" t="str">
            <v>FC. FIXED DEP. US$ - 1 MONT</v>
          </cell>
          <cell r="C231">
            <v>5481234.3839999996</v>
          </cell>
        </row>
        <row r="232">
          <cell r="A232" t="str">
            <v>405042</v>
          </cell>
          <cell r="B232" t="str">
            <v>FC. FIXED DEP. GBP - 1 MONT</v>
          </cell>
          <cell r="C232">
            <v>883356.66399999999</v>
          </cell>
        </row>
        <row r="233">
          <cell r="A233" t="str">
            <v>421001</v>
          </cell>
          <cell r="B233" t="str">
            <v>PAYORDER ISSUED</v>
          </cell>
          <cell r="C233">
            <v>98634.210999999996</v>
          </cell>
        </row>
        <row r="234">
          <cell r="A234" t="str">
            <v>434003</v>
          </cell>
          <cell r="B234" t="str">
            <v>PROVISION FOR INCENTIVE/AWA</v>
          </cell>
          <cell r="C234">
            <v>24406.896000000001</v>
          </cell>
        </row>
        <row r="235">
          <cell r="A235" t="str">
            <v>434018</v>
          </cell>
          <cell r="B235" t="str">
            <v>PROVISION FOR STAFF BENEFIT</v>
          </cell>
          <cell r="C235">
            <v>44072.834999999999</v>
          </cell>
        </row>
        <row r="236">
          <cell r="A236" t="str">
            <v>434019</v>
          </cell>
          <cell r="B236" t="str">
            <v>PROVISION FOR LEGAL &amp;PROF C</v>
          </cell>
          <cell r="C236">
            <v>37425.4</v>
          </cell>
        </row>
        <row r="237">
          <cell r="A237" t="str">
            <v>434020</v>
          </cell>
          <cell r="B237" t="str">
            <v>PROVISION FOR SUBSCRIPTION</v>
          </cell>
          <cell r="C237">
            <v>3812.4929999999999</v>
          </cell>
        </row>
        <row r="238">
          <cell r="A238" t="str">
            <v>434021</v>
          </cell>
          <cell r="B238" t="str">
            <v>PROVISION FOR BONUS PAYABLE</v>
          </cell>
          <cell r="C238">
            <v>13441.62</v>
          </cell>
        </row>
        <row r="239">
          <cell r="A239" t="str">
            <v>434024</v>
          </cell>
          <cell r="B239" t="str">
            <v>PROVISION FOR ELECTRICITY</v>
          </cell>
          <cell r="C239">
            <v>500</v>
          </cell>
        </row>
        <row r="240">
          <cell r="A240" t="str">
            <v>434025</v>
          </cell>
          <cell r="B240" t="str">
            <v>PROVISION FOR TELEPHONE</v>
          </cell>
          <cell r="C240">
            <v>-1980</v>
          </cell>
        </row>
        <row r="241">
          <cell r="A241" t="str">
            <v>434031</v>
          </cell>
          <cell r="B241" t="str">
            <v>PROVISION FOR SCEURITY GUAR</v>
          </cell>
          <cell r="C241">
            <v>2189.0010000000002</v>
          </cell>
        </row>
        <row r="242">
          <cell r="A242" t="str">
            <v>434098</v>
          </cell>
          <cell r="B242" t="str">
            <v>PROVISION FOR OTHER EXPENSE</v>
          </cell>
          <cell r="C242">
            <v>175634.60200000001</v>
          </cell>
        </row>
        <row r="243">
          <cell r="A243" t="str">
            <v>461011</v>
          </cell>
          <cell r="B243" t="str">
            <v>GENERAL PROVISION FOR CONSU</v>
          </cell>
          <cell r="C243">
            <v>390395.685</v>
          </cell>
        </row>
        <row r="244">
          <cell r="A244" t="str">
            <v>467001</v>
          </cell>
          <cell r="B244" t="str">
            <v>FURNITURE &amp; FIXTURES WOODEN</v>
          </cell>
          <cell r="C244">
            <v>42029.805999999997</v>
          </cell>
        </row>
        <row r="245">
          <cell r="A245" t="str">
            <v>471002</v>
          </cell>
          <cell r="B245" t="str">
            <v>PROVISION FOR GRATUITY -</v>
          </cell>
          <cell r="C245">
            <v>5337.1549999999997</v>
          </cell>
        </row>
        <row r="246">
          <cell r="A246" t="str">
            <v>471021</v>
          </cell>
          <cell r="B246" t="str">
            <v>END SERVICE BENEFITS - OVS.</v>
          </cell>
          <cell r="C246">
            <v>12131.81</v>
          </cell>
        </row>
        <row r="247">
          <cell r="A247" t="str">
            <v>473001</v>
          </cell>
          <cell r="B247" t="str">
            <v>SPECIFIC RESERVE-NPLS</v>
          </cell>
          <cell r="C247">
            <v>1621834.8160000001</v>
          </cell>
        </row>
        <row r="248">
          <cell r="A248" t="str">
            <v>501001</v>
          </cell>
          <cell r="B248" t="str">
            <v>ELECTRICAL &amp; OFFICE APPLIAN</v>
          </cell>
          <cell r="C248">
            <v>49945.464999999997</v>
          </cell>
        </row>
        <row r="249">
          <cell r="A249" t="str">
            <v>502001</v>
          </cell>
          <cell r="B249" t="str">
            <v>ACC. DEPRECIATION - VEHICLE</v>
          </cell>
          <cell r="C249">
            <v>13818.349</v>
          </cell>
        </row>
        <row r="250">
          <cell r="A250" t="str">
            <v>503001</v>
          </cell>
          <cell r="B250" t="str">
            <v>PC &amp; SERVER</v>
          </cell>
          <cell r="C250">
            <v>147245.73800000001</v>
          </cell>
        </row>
        <row r="251">
          <cell r="A251" t="str">
            <v>503005</v>
          </cell>
          <cell r="B251" t="str">
            <v>ACCUMULATED AMORTIZATION -</v>
          </cell>
          <cell r="C251">
            <v>53437.803999999996</v>
          </cell>
        </row>
        <row r="252">
          <cell r="A252" t="str">
            <v>504003</v>
          </cell>
          <cell r="B252" t="str">
            <v>AMORTIZATION - LEASEHOLD IM</v>
          </cell>
          <cell r="C252">
            <v>52665.946000000004</v>
          </cell>
        </row>
        <row r="253">
          <cell r="A253" t="str">
            <v>527004</v>
          </cell>
          <cell r="B253" t="str">
            <v>INCOME RECIEVED IN ADV.-DEM</v>
          </cell>
          <cell r="C253">
            <v>38231.175000000003</v>
          </cell>
        </row>
        <row r="254">
          <cell r="A254" t="str">
            <v>529052</v>
          </cell>
          <cell r="B254" t="str">
            <v>INTEREST PAYABLE ON SAVINGS</v>
          </cell>
          <cell r="C254">
            <v>4171.5780000000004</v>
          </cell>
        </row>
        <row r="255">
          <cell r="A255" t="str">
            <v>529053</v>
          </cell>
          <cell r="B255" t="str">
            <v>INTEREST PAYABLE ON TIME DE</v>
          </cell>
          <cell r="C255">
            <v>220165.40599999999</v>
          </cell>
        </row>
        <row r="256">
          <cell r="A256" t="str">
            <v>529056</v>
          </cell>
          <cell r="B256" t="str">
            <v>INTEREST PAYABLE ON DEPOSIT</v>
          </cell>
          <cell r="C256">
            <v>4393.5550000000003</v>
          </cell>
        </row>
        <row r="257">
          <cell r="A257" t="str">
            <v>529059</v>
          </cell>
          <cell r="B257" t="str">
            <v>UN-EARNED COMMISSION</v>
          </cell>
          <cell r="C257">
            <v>19084.201000000001</v>
          </cell>
        </row>
        <row r="258">
          <cell r="A258" t="str">
            <v>532012</v>
          </cell>
          <cell r="B258" t="str">
            <v>INT ON STUCK UP D/FUL DEBTS</v>
          </cell>
          <cell r="C258">
            <v>630083.12100000004</v>
          </cell>
        </row>
        <row r="259">
          <cell r="A259" t="str">
            <v>541002</v>
          </cell>
          <cell r="B259" t="str">
            <v>FBC BILLS FOR COLL. OUTWARD</v>
          </cell>
          <cell r="C259">
            <v>21400</v>
          </cell>
        </row>
        <row r="260">
          <cell r="A260" t="str">
            <v>541008</v>
          </cell>
          <cell r="B260" t="str">
            <v>BILLS FOR COLLECTION-INWARD</v>
          </cell>
          <cell r="C260">
            <v>567090</v>
          </cell>
        </row>
        <row r="261">
          <cell r="A261" t="str">
            <v>542008</v>
          </cell>
          <cell r="B261" t="str">
            <v>FOREIGN DOCUMENTARY BILLS F</v>
          </cell>
          <cell r="C261">
            <v>74937</v>
          </cell>
        </row>
        <row r="262">
          <cell r="A262" t="str">
            <v>543003</v>
          </cell>
          <cell r="B262" t="str">
            <v>BANKERS LIABILITY L.G.</v>
          </cell>
          <cell r="C262">
            <v>3438681.5</v>
          </cell>
        </row>
        <row r="263">
          <cell r="A263" t="str">
            <v>544003</v>
          </cell>
          <cell r="B263" t="str">
            <v>BANKER LIABILITY L.C. (CASH</v>
          </cell>
          <cell r="C263">
            <v>10122901.199999999</v>
          </cell>
        </row>
        <row r="264">
          <cell r="A264" t="str">
            <v>544004</v>
          </cell>
          <cell r="B264" t="str">
            <v>BANKER LIABILITY L.C. (ICA)</v>
          </cell>
          <cell r="C264">
            <v>190447</v>
          </cell>
        </row>
        <row r="265">
          <cell r="A265" t="str">
            <v>549001</v>
          </cell>
          <cell r="B265" t="str">
            <v>BANKERS LIAB L/C ACCEPTANCE</v>
          </cell>
          <cell r="C265">
            <v>376297</v>
          </cell>
        </row>
        <row r="266">
          <cell r="A266" t="str">
            <v>555001</v>
          </cell>
          <cell r="B266" t="str">
            <v>BANKERS LIABILITY NIDF</v>
          </cell>
          <cell r="C266">
            <v>-2E-3</v>
          </cell>
        </row>
        <row r="267">
          <cell r="A267" t="str">
            <v>581001</v>
          </cell>
          <cell r="B267" t="str">
            <v>INCOME ACCOUNT</v>
          </cell>
          <cell r="C267">
            <v>1926298.8049999999</v>
          </cell>
        </row>
        <row r="268">
          <cell r="A268" t="str">
            <v>602012</v>
          </cell>
          <cell r="B268" t="str">
            <v>CASH ON HAND BD (BAHRAIN ON</v>
          </cell>
          <cell r="C268">
            <v>146351.18900000001</v>
          </cell>
        </row>
        <row r="269">
          <cell r="A269" t="str">
            <v>603032</v>
          </cell>
          <cell r="B269" t="str">
            <v>CENTRAL BANK OF BAHRAIN</v>
          </cell>
          <cell r="C269">
            <v>255414.66500000001</v>
          </cell>
        </row>
        <row r="270">
          <cell r="A270" t="str">
            <v>605013</v>
          </cell>
          <cell r="B270" t="str">
            <v>CENTRAL BANK OF BAHRAIN</v>
          </cell>
          <cell r="C270">
            <v>910000</v>
          </cell>
        </row>
        <row r="271">
          <cell r="A271" t="str">
            <v>608018</v>
          </cell>
          <cell r="B271" t="str">
            <v>BALANCE WITH FOREIGN BANKS</v>
          </cell>
          <cell r="C271">
            <v>8240.3610000000008</v>
          </cell>
        </row>
        <row r="272">
          <cell r="A272" t="str">
            <v>608019</v>
          </cell>
          <cell r="B272" t="str">
            <v>BALANCE WITH FOREIGN BANKS</v>
          </cell>
          <cell r="C272">
            <v>590.32000000000005</v>
          </cell>
        </row>
        <row r="273">
          <cell r="A273" t="str">
            <v>608029</v>
          </cell>
          <cell r="B273" t="str">
            <v>BALANCE WITH FOREIGN BANKS</v>
          </cell>
          <cell r="C273">
            <v>28050.241999999998</v>
          </cell>
        </row>
        <row r="274">
          <cell r="A274" t="str">
            <v>608053</v>
          </cell>
          <cell r="B274" t="str">
            <v>BALANCE  WITH UNITED NATION</v>
          </cell>
          <cell r="C274">
            <v>849.18700000000001</v>
          </cell>
        </row>
        <row r="275">
          <cell r="A275" t="str">
            <v>608055</v>
          </cell>
          <cell r="B275" t="str">
            <v>BALANCE  WITH UNITED NATION</v>
          </cell>
          <cell r="C275">
            <v>4353.8559999999998</v>
          </cell>
        </row>
        <row r="276">
          <cell r="A276" t="str">
            <v>613012</v>
          </cell>
          <cell r="B276" t="str">
            <v>CASH IN ATM SAFE BD</v>
          </cell>
          <cell r="C276">
            <v>94980</v>
          </cell>
        </row>
        <row r="277">
          <cell r="A277" t="str">
            <v>613018</v>
          </cell>
          <cell r="B277" t="str">
            <v>CASH IN SAFE ATM 2</v>
          </cell>
          <cell r="C277">
            <v>11030</v>
          </cell>
        </row>
        <row r="278">
          <cell r="A278" t="str">
            <v>616001</v>
          </cell>
          <cell r="B278" t="str">
            <v>BAL WITH OVERSEAS BRCHS -US</v>
          </cell>
          <cell r="C278">
            <v>-241298.43799999999</v>
          </cell>
        </row>
        <row r="279">
          <cell r="A279" t="str">
            <v>616002</v>
          </cell>
          <cell r="B279" t="str">
            <v>BALANCE WITH OVERSEAS BRANC</v>
          </cell>
          <cell r="C279">
            <v>43873.283000000003</v>
          </cell>
        </row>
        <row r="280">
          <cell r="A280" t="str">
            <v>616005</v>
          </cell>
          <cell r="B280" t="str">
            <v>BALANCE WITH OVERSEAS BRANC</v>
          </cell>
          <cell r="C280">
            <v>521.59799999999996</v>
          </cell>
        </row>
        <row r="281">
          <cell r="A281" t="str">
            <v>616014</v>
          </cell>
          <cell r="B281" t="str">
            <v>BALANCE WITH OVERSEAS BRANC</v>
          </cell>
          <cell r="C281">
            <v>68058.714000000007</v>
          </cell>
        </row>
        <row r="282">
          <cell r="A282" t="str">
            <v>617021</v>
          </cell>
          <cell r="B282" t="str">
            <v>PLACEMENT  WITH UNITED NATI</v>
          </cell>
          <cell r="C282">
            <v>896929.95499999996</v>
          </cell>
        </row>
        <row r="283">
          <cell r="A283" t="str">
            <v>618002</v>
          </cell>
          <cell r="B283" t="str">
            <v>PLACEMENT WITH OVERSEAS BRA</v>
          </cell>
          <cell r="C283">
            <v>1696114.0249999999</v>
          </cell>
        </row>
        <row r="284">
          <cell r="A284" t="str">
            <v>618003</v>
          </cell>
          <cell r="B284" t="str">
            <v>PLACEMENT WITH OVERSEAS BRA</v>
          </cell>
          <cell r="C284">
            <v>7.0000000000000001E-3</v>
          </cell>
        </row>
        <row r="285">
          <cell r="A285" t="str">
            <v>621001</v>
          </cell>
          <cell r="B285" t="str">
            <v>CALL LOAN/ADV. TO BANKERS</v>
          </cell>
          <cell r="C285">
            <v>3600000</v>
          </cell>
        </row>
        <row r="286">
          <cell r="A286" t="str">
            <v>651008</v>
          </cell>
          <cell r="B286" t="str">
            <v>GOP ISLAMIC BOUND (SUKUK)</v>
          </cell>
          <cell r="C286">
            <v>2388295</v>
          </cell>
        </row>
        <row r="287">
          <cell r="A287" t="str">
            <v>651016</v>
          </cell>
          <cell r="B287" t="str">
            <v>GOV.OF INDONESIA USD BONDS</v>
          </cell>
          <cell r="C287">
            <v>801125</v>
          </cell>
        </row>
        <row r="288">
          <cell r="A288" t="str">
            <v>661011</v>
          </cell>
          <cell r="B288" t="str">
            <v>TREASURY BILLS - OVERSEAS B</v>
          </cell>
          <cell r="C288">
            <v>296301</v>
          </cell>
        </row>
        <row r="289">
          <cell r="A289" t="str">
            <v>664012</v>
          </cell>
          <cell r="B289" t="str">
            <v>SHARES AT BAHRAIN UNQUOTED</v>
          </cell>
          <cell r="C289">
            <v>8000</v>
          </cell>
        </row>
        <row r="290">
          <cell r="A290" t="str">
            <v>677001</v>
          </cell>
          <cell r="B290" t="str">
            <v>OTHER BONDS-TABREED 06 FINA</v>
          </cell>
          <cell r="C290">
            <v>862034.06200000003</v>
          </cell>
        </row>
        <row r="291">
          <cell r="A291" t="str">
            <v>682001</v>
          </cell>
          <cell r="B291" t="str">
            <v>PERSONAL LOAN</v>
          </cell>
          <cell r="C291">
            <v>3704.7060000000001</v>
          </cell>
        </row>
        <row r="292">
          <cell r="A292" t="str">
            <v>685031</v>
          </cell>
          <cell r="B292" t="str">
            <v>GENERAL LOAN</v>
          </cell>
          <cell r="C292">
            <v>5614290.5609999998</v>
          </cell>
        </row>
        <row r="293">
          <cell r="A293" t="str">
            <v>685034</v>
          </cell>
          <cell r="B293" t="str">
            <v>CONSUMER LOAN</v>
          </cell>
          <cell r="C293">
            <v>91882.051000000007</v>
          </cell>
        </row>
        <row r="294">
          <cell r="A294" t="str">
            <v>685037</v>
          </cell>
          <cell r="B294" t="str">
            <v>CORPORATE LOAN USD</v>
          </cell>
          <cell r="C294">
            <v>76473.22</v>
          </cell>
        </row>
        <row r="295">
          <cell r="A295" t="str">
            <v>685044</v>
          </cell>
          <cell r="B295" t="str">
            <v>LOAN - SYNDICATE - US $</v>
          </cell>
          <cell r="C295">
            <v>12316669.963</v>
          </cell>
        </row>
        <row r="296">
          <cell r="A296" t="str">
            <v>689001</v>
          </cell>
          <cell r="B296" t="str">
            <v>LOANS AGAINST FOREIGN BILLS</v>
          </cell>
          <cell r="C296">
            <v>64300</v>
          </cell>
        </row>
        <row r="297">
          <cell r="A297" t="str">
            <v>691001</v>
          </cell>
          <cell r="B297" t="str">
            <v>LOANS AGAINST TRUST RECEIPT</v>
          </cell>
          <cell r="C297">
            <v>2864673.5329999998</v>
          </cell>
        </row>
        <row r="298">
          <cell r="A298" t="str">
            <v>692001</v>
          </cell>
          <cell r="B298" t="str">
            <v>LOANS AGAINST PACKING CREDI</v>
          </cell>
          <cell r="C298">
            <v>6121</v>
          </cell>
        </row>
        <row r="299">
          <cell r="A299" t="str">
            <v>722002</v>
          </cell>
          <cell r="B299" t="str">
            <v>LOCAL BILLS DISCOUNTED (LBD</v>
          </cell>
          <cell r="C299">
            <v>234727</v>
          </cell>
        </row>
        <row r="300">
          <cell r="A300" t="str">
            <v>726021</v>
          </cell>
          <cell r="B300" t="str">
            <v>FOREIGN BILLS PURCHASED-USD</v>
          </cell>
          <cell r="C300">
            <v>754000</v>
          </cell>
        </row>
        <row r="301">
          <cell r="A301" t="str">
            <v>741062</v>
          </cell>
          <cell r="B301" t="str">
            <v>GOVERNMENT OF INDONESIA USD</v>
          </cell>
          <cell r="C301">
            <v>14003.45</v>
          </cell>
        </row>
        <row r="302">
          <cell r="A302" t="str">
            <v>741066</v>
          </cell>
          <cell r="B302" t="str">
            <v>INCOME ACCRUED ON TABREED 0</v>
          </cell>
          <cell r="C302">
            <v>15938.02</v>
          </cell>
        </row>
        <row r="303">
          <cell r="A303" t="str">
            <v>742003</v>
          </cell>
          <cell r="B303" t="str">
            <v>LEASE HOLD IMPROVEMENT</v>
          </cell>
          <cell r="C303">
            <v>88899.91</v>
          </cell>
        </row>
        <row r="304">
          <cell r="A304" t="str">
            <v>744007</v>
          </cell>
          <cell r="B304" t="str">
            <v>FURNITURE &amp; FIXTURE WOODEN,</v>
          </cell>
          <cell r="C304">
            <v>57466.966</v>
          </cell>
        </row>
        <row r="305">
          <cell r="A305" t="str">
            <v>744008</v>
          </cell>
          <cell r="B305" t="str">
            <v>LIABRARY BOOKS -</v>
          </cell>
          <cell r="C305">
            <v>46</v>
          </cell>
        </row>
        <row r="306">
          <cell r="A306" t="str">
            <v>744010</v>
          </cell>
          <cell r="B306" t="str">
            <v>FURNITURE &amp; FIXTURE - MISC.</v>
          </cell>
          <cell r="C306">
            <v>6069.14</v>
          </cell>
        </row>
        <row r="307">
          <cell r="A307" t="str">
            <v>744012</v>
          </cell>
          <cell r="B307" t="str">
            <v>FURNITURE &amp; FIXTURE - STEEL</v>
          </cell>
          <cell r="C307">
            <v>2188</v>
          </cell>
        </row>
        <row r="308">
          <cell r="A308" t="str">
            <v>746001</v>
          </cell>
          <cell r="B308" t="str">
            <v>STOCK OF OFFICE STATIONERY</v>
          </cell>
          <cell r="C308">
            <v>1463.624</v>
          </cell>
        </row>
        <row r="309">
          <cell r="A309" t="str">
            <v>746002</v>
          </cell>
          <cell r="B309" t="str">
            <v>STOCK OF SECURITY STATIONER</v>
          </cell>
          <cell r="C309">
            <v>200.065</v>
          </cell>
        </row>
        <row r="310">
          <cell r="A310" t="str">
            <v>751021</v>
          </cell>
          <cell r="B310" t="str">
            <v>ADVANCE DEPOSITS - OVS. BRS</v>
          </cell>
          <cell r="C310">
            <v>200</v>
          </cell>
        </row>
        <row r="311">
          <cell r="A311" t="str">
            <v>751022</v>
          </cell>
          <cell r="B311" t="str">
            <v>ADVANCE DEPOSIT - CREDIT CA</v>
          </cell>
          <cell r="C311">
            <v>38394.288</v>
          </cell>
        </row>
        <row r="312">
          <cell r="A312" t="str">
            <v>755013</v>
          </cell>
          <cell r="B312" t="str">
            <v>OTHER ASSETS   CASH-IN-TRAN</v>
          </cell>
          <cell r="C312">
            <v>0</v>
          </cell>
        </row>
        <row r="313">
          <cell r="A313" t="str">
            <v>761032</v>
          </cell>
          <cell r="B313" t="str">
            <v>SUNDRY DEBTORS - OTHERS</v>
          </cell>
          <cell r="C313">
            <v>4445.92</v>
          </cell>
        </row>
        <row r="314">
          <cell r="A314" t="str">
            <v>767001</v>
          </cell>
          <cell r="B314" t="str">
            <v>OTHER ASSET-ADV AGST TA/SAL</v>
          </cell>
          <cell r="C314">
            <v>500</v>
          </cell>
        </row>
        <row r="315">
          <cell r="A315" t="str">
            <v>771001</v>
          </cell>
          <cell r="B315" t="str">
            <v>SUSP.A/C- CLEARING ADJUSTME</v>
          </cell>
          <cell r="C315">
            <v>1906.3</v>
          </cell>
        </row>
        <row r="316">
          <cell r="A316" t="str">
            <v>771002</v>
          </cell>
          <cell r="B316" t="str">
            <v>SUSP.A/C CLRNG.ADJ.OTHERS</v>
          </cell>
          <cell r="C316">
            <v>1240.248</v>
          </cell>
        </row>
        <row r="317">
          <cell r="A317" t="str">
            <v>772002</v>
          </cell>
          <cell r="B317" t="str">
            <v>PREPAIRED INSURANCE</v>
          </cell>
          <cell r="C317">
            <v>8347.6730000000007</v>
          </cell>
        </row>
        <row r="318">
          <cell r="A318" t="str">
            <v>772003</v>
          </cell>
          <cell r="B318" t="str">
            <v>PRE-PAID EXPENSES - OTHERS</v>
          </cell>
          <cell r="C318">
            <v>144314.69200000001</v>
          </cell>
        </row>
        <row r="319">
          <cell r="A319" t="str">
            <v>772011</v>
          </cell>
          <cell r="B319" t="str">
            <v>INTEREST ACCRUED ON ADVANCE</v>
          </cell>
          <cell r="C319">
            <v>110439.039</v>
          </cell>
        </row>
        <row r="320">
          <cell r="A320" t="str">
            <v>772012</v>
          </cell>
          <cell r="B320" t="str">
            <v>INTEREST ACCRUED ON PLACEME</v>
          </cell>
          <cell r="C320">
            <v>10696.93</v>
          </cell>
        </row>
        <row r="321">
          <cell r="A321" t="str">
            <v>772017</v>
          </cell>
          <cell r="B321" t="str">
            <v>OTHER RECEIVABLES</v>
          </cell>
          <cell r="C321">
            <v>218869.25099999999</v>
          </cell>
        </row>
        <row r="322">
          <cell r="A322" t="str">
            <v>773002</v>
          </cell>
          <cell r="B322" t="str">
            <v>OTHER ASSETS- ADV RENT PAID</v>
          </cell>
          <cell r="C322">
            <v>90783.07</v>
          </cell>
        </row>
        <row r="323">
          <cell r="A323" t="str">
            <v>774001</v>
          </cell>
          <cell r="B323" t="str">
            <v>OTHER ASSET-ADV.POSTAGE / T</v>
          </cell>
          <cell r="C323">
            <v>150</v>
          </cell>
        </row>
        <row r="324">
          <cell r="A324" t="str">
            <v>776006</v>
          </cell>
          <cell r="B324" t="str">
            <v>OTHER ASSETS A/C MARKUP REC</v>
          </cell>
          <cell r="C324">
            <v>-174.61600000000001</v>
          </cell>
        </row>
        <row r="325">
          <cell r="A325" t="str">
            <v>779001</v>
          </cell>
          <cell r="B325" t="str">
            <v>CASH IN TRANSIT</v>
          </cell>
          <cell r="C325">
            <v>0</v>
          </cell>
        </row>
        <row r="326">
          <cell r="A326" t="str">
            <v>779017</v>
          </cell>
          <cell r="B326" t="str">
            <v>O/A A/C TEZRAFTAR CASH EVEN</v>
          </cell>
          <cell r="C326">
            <v>15995.03</v>
          </cell>
        </row>
        <row r="327">
          <cell r="A327" t="str">
            <v>785001</v>
          </cell>
          <cell r="B327" t="str">
            <v>OTHER ASSETS - MEND</v>
          </cell>
          <cell r="C327">
            <v>10.036</v>
          </cell>
        </row>
        <row r="328">
          <cell r="A328" t="str">
            <v>795001</v>
          </cell>
          <cell r="B328" t="str">
            <v>PC &amp; SERVER -</v>
          </cell>
          <cell r="C328">
            <v>167095.69099999999</v>
          </cell>
        </row>
        <row r="329">
          <cell r="A329" t="str">
            <v>795002</v>
          </cell>
          <cell r="B329" t="str">
            <v>PRINTER/PERIPHERALS -</v>
          </cell>
          <cell r="C329">
            <v>4497.0200000000004</v>
          </cell>
        </row>
        <row r="330">
          <cell r="A330" t="str">
            <v>795003</v>
          </cell>
          <cell r="B330" t="str">
            <v>ELEC.EQIP. UPS/STABILIZER -</v>
          </cell>
          <cell r="C330">
            <v>52978.34</v>
          </cell>
        </row>
        <row r="331">
          <cell r="A331" t="str">
            <v>795004</v>
          </cell>
          <cell r="B331" t="str">
            <v>COMMUNICATION/NETWORKING</v>
          </cell>
          <cell r="C331">
            <v>20906.323</v>
          </cell>
        </row>
        <row r="332">
          <cell r="A332" t="str">
            <v>795005</v>
          </cell>
          <cell r="B332" t="str">
            <v>IT SOFTWARE</v>
          </cell>
          <cell r="C332">
            <v>81697.813999999998</v>
          </cell>
        </row>
        <row r="333">
          <cell r="A333" t="str">
            <v>821002</v>
          </cell>
          <cell r="B333" t="str">
            <v>FBC BILLS LODGED OUTWARD</v>
          </cell>
          <cell r="C333">
            <v>21400</v>
          </cell>
        </row>
        <row r="334">
          <cell r="A334" t="str">
            <v>822007</v>
          </cell>
          <cell r="B334" t="str">
            <v>FOREIGN DOCUMENTARY BILLS L</v>
          </cell>
          <cell r="C334">
            <v>567090</v>
          </cell>
        </row>
        <row r="335">
          <cell r="A335" t="str">
            <v>822008</v>
          </cell>
          <cell r="B335" t="str">
            <v>FOREIGN DOCUMENTARY BILLS L</v>
          </cell>
          <cell r="C335">
            <v>74937</v>
          </cell>
        </row>
        <row r="336">
          <cell r="A336" t="str">
            <v>823003</v>
          </cell>
          <cell r="B336" t="str">
            <v>CURTOMER'S LIABILITY L.G.</v>
          </cell>
          <cell r="C336">
            <v>3438681.5</v>
          </cell>
        </row>
        <row r="337">
          <cell r="A337" t="str">
            <v>824003</v>
          </cell>
          <cell r="B337" t="str">
            <v>CUSTOMER LIABILITY L.C. (CA</v>
          </cell>
          <cell r="C337">
            <v>10122901.199999999</v>
          </cell>
        </row>
        <row r="338">
          <cell r="A338" t="str">
            <v>824004</v>
          </cell>
          <cell r="B338" t="str">
            <v>CUSTOMER LIABILITY L.C. (IC</v>
          </cell>
          <cell r="C338">
            <v>190447</v>
          </cell>
        </row>
        <row r="339">
          <cell r="A339" t="str">
            <v>829001</v>
          </cell>
          <cell r="B339" t="str">
            <v>CUST LIAB. L/C ACCEPTANCE</v>
          </cell>
          <cell r="C339">
            <v>376297</v>
          </cell>
        </row>
        <row r="340">
          <cell r="A340" t="str">
            <v>835001</v>
          </cell>
          <cell r="B340" t="str">
            <v>CUSTOMER LIABILITY NIDF</v>
          </cell>
          <cell r="C340">
            <v>49.140999999999998</v>
          </cell>
        </row>
        <row r="341">
          <cell r="A341" t="str">
            <v>842012</v>
          </cell>
          <cell r="B341" t="str">
            <v>MAIN OFFICE ACCOUNT - BD</v>
          </cell>
          <cell r="C341">
            <v>0</v>
          </cell>
        </row>
        <row r="342">
          <cell r="A342" t="str">
            <v>861001</v>
          </cell>
          <cell r="B342" t="str">
            <v>EXPENDITURE ACCOUNT</v>
          </cell>
          <cell r="C342">
            <v>1277333.128</v>
          </cell>
        </row>
        <row r="343">
          <cell r="A343" t="str">
            <v>911001</v>
          </cell>
          <cell r="B343" t="str">
            <v>AUTO CAR FINANCE</v>
          </cell>
          <cell r="C343">
            <v>33996.629000000001</v>
          </cell>
        </row>
        <row r="344">
          <cell r="A344" t="str">
            <v>913003</v>
          </cell>
          <cell r="B344" t="str">
            <v>DUE FM CARD MEM-MC CLASSIC</v>
          </cell>
          <cell r="C344">
            <v>9300.5159999999996</v>
          </cell>
        </row>
        <row r="345">
          <cell r="A345" t="str">
            <v>913004</v>
          </cell>
          <cell r="B345" t="str">
            <v>DUE CARD MEM MC PREFERRED</v>
          </cell>
          <cell r="C345">
            <v>57956.089</v>
          </cell>
        </row>
        <row r="346">
          <cell r="A346" t="str">
            <v>915011</v>
          </cell>
          <cell r="B346" t="str">
            <v>ADVANCES CONSUMER-PIL FINAN</v>
          </cell>
          <cell r="C346">
            <v>16920413.366999999</v>
          </cell>
        </row>
        <row r="347">
          <cell r="A347" t="str">
            <v>921001</v>
          </cell>
          <cell r="B347" t="str">
            <v>ELECTRICAL &amp; OFFICE APPLIAN</v>
          </cell>
          <cell r="C347">
            <v>125866.291</v>
          </cell>
        </row>
        <row r="348">
          <cell r="A348" t="str">
            <v>922001</v>
          </cell>
          <cell r="B348" t="str">
            <v>VEHICLE OFFICE -</v>
          </cell>
          <cell r="C348">
            <v>27858</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 922 "/>
      <sheetName val="IE 922"/>
      <sheetName val="December 06"/>
      <sheetName val="November 06"/>
      <sheetName val="Sheet3"/>
      <sheetName val="AL905"/>
    </sheetNames>
    <sheetDataSet>
      <sheetData sheetId="0" refreshError="1"/>
      <sheetData sheetId="1" refreshError="1"/>
      <sheetData sheetId="2">
        <row r="5">
          <cell r="A5" t="str">
            <v>001001</v>
          </cell>
          <cell r="B5" t="str">
            <v>I/R ON LOANS / SMALL LOANS</v>
          </cell>
          <cell r="C5">
            <v>511.43900000000002</v>
          </cell>
          <cell r="D5">
            <v>511.43900000000002</v>
          </cell>
        </row>
        <row r="6">
          <cell r="A6" t="str">
            <v>001020</v>
          </cell>
          <cell r="B6" t="str">
            <v>I/R ON OVERDRAFTS</v>
          </cell>
          <cell r="C6">
            <v>2004.2439999999999</v>
          </cell>
          <cell r="D6">
            <v>2004.2439999999999</v>
          </cell>
        </row>
        <row r="7">
          <cell r="A7" t="str">
            <v>001053</v>
          </cell>
          <cell r="B7" t="str">
            <v>CONSUMER LOAN</v>
          </cell>
          <cell r="C7">
            <v>294114.24400000001</v>
          </cell>
          <cell r="D7">
            <v>294114.24400000001</v>
          </cell>
        </row>
        <row r="8">
          <cell r="A8" t="str">
            <v>025014</v>
          </cell>
          <cell r="B8" t="str">
            <v>MAIN OFFICE ACCOUNT</v>
          </cell>
          <cell r="C8">
            <v>18023.437999999998</v>
          </cell>
          <cell r="D8">
            <v>18023.437999999998</v>
          </cell>
        </row>
        <row r="9">
          <cell r="A9" t="str">
            <v>062002</v>
          </cell>
          <cell r="B9" t="str">
            <v>PLS EXCHANGE-DOLLAR</v>
          </cell>
          <cell r="C9">
            <v>56.29</v>
          </cell>
          <cell r="D9">
            <v>56.29</v>
          </cell>
        </row>
        <row r="10">
          <cell r="A10" t="str">
            <v>062004</v>
          </cell>
          <cell r="B10" t="str">
            <v>PLS EXCHANGE OTHER CURRENCI</v>
          </cell>
          <cell r="C10">
            <v>4.4000000000000004</v>
          </cell>
          <cell r="D10">
            <v>4.4000000000000004</v>
          </cell>
        </row>
        <row r="11">
          <cell r="A11" t="str">
            <v>062012</v>
          </cell>
          <cell r="B11" t="str">
            <v>PLS EX-GAIN/LOSS ON REV. PA</v>
          </cell>
          <cell r="C11">
            <v>86.067999999999998</v>
          </cell>
          <cell r="D11">
            <v>86.067999999999998</v>
          </cell>
        </row>
        <row r="12">
          <cell r="A12" t="str">
            <v>064019</v>
          </cell>
          <cell r="B12" t="str">
            <v>FEE FOR RENDERING OTHER SER</v>
          </cell>
          <cell r="C12">
            <v>787.25800000000004</v>
          </cell>
          <cell r="D12">
            <v>787.25800000000004</v>
          </cell>
        </row>
        <row r="13">
          <cell r="A13" t="str">
            <v>064022</v>
          </cell>
          <cell r="B13" t="str">
            <v>PLS COM ON ISSUE OF NEW CHE</v>
          </cell>
          <cell r="C13">
            <v>195</v>
          </cell>
          <cell r="D13">
            <v>195</v>
          </cell>
        </row>
        <row r="14">
          <cell r="A14" t="str">
            <v>064089</v>
          </cell>
          <cell r="B14" t="str">
            <v>IFDBC</v>
          </cell>
          <cell r="C14">
            <v>10</v>
          </cell>
          <cell r="D14">
            <v>10</v>
          </cell>
        </row>
        <row r="15">
          <cell r="A15" t="str">
            <v>066001</v>
          </cell>
          <cell r="B15" t="str">
            <v>LOCKERS</v>
          </cell>
          <cell r="C15">
            <v>13</v>
          </cell>
          <cell r="D15">
            <v>13</v>
          </cell>
        </row>
        <row r="16">
          <cell r="A16" t="str">
            <v>078001</v>
          </cell>
          <cell r="B16" t="str">
            <v>PLS O/R-INCIDENTAL CHARGES</v>
          </cell>
          <cell r="C16">
            <v>1801.7070000000001</v>
          </cell>
          <cell r="D16">
            <v>1801.7070000000001</v>
          </cell>
        </row>
        <row r="17">
          <cell r="A17" t="str">
            <v>078057</v>
          </cell>
          <cell r="B17" t="str">
            <v>FACILITIES PROCESSING FEES</v>
          </cell>
          <cell r="C17">
            <v>30</v>
          </cell>
          <cell r="D17">
            <v>30</v>
          </cell>
        </row>
        <row r="18">
          <cell r="A18" t="str">
            <v>078084</v>
          </cell>
          <cell r="B18" t="str">
            <v>CONSUMER LOAN - PREPAYMENT</v>
          </cell>
          <cell r="C18">
            <v>6307.0240000000003</v>
          </cell>
          <cell r="D18">
            <v>6307.0240000000003</v>
          </cell>
        </row>
        <row r="19">
          <cell r="A19" t="str">
            <v>078085</v>
          </cell>
          <cell r="B19" t="str">
            <v>CONSUMER LOAN - MISC FEES</v>
          </cell>
          <cell r="C19">
            <v>32376.403999999999</v>
          </cell>
          <cell r="D19">
            <v>32376.403999999999</v>
          </cell>
        </row>
        <row r="20">
          <cell r="A20" t="str">
            <v>078094</v>
          </cell>
          <cell r="B20" t="str">
            <v>BENEFIT SWITCH RELATED INCO</v>
          </cell>
          <cell r="C20">
            <v>255.75</v>
          </cell>
          <cell r="D20">
            <v>255.75</v>
          </cell>
        </row>
        <row r="21">
          <cell r="A21" t="str">
            <v>080001</v>
          </cell>
          <cell r="B21" t="str">
            <v>POSTAGE RECOVERIES - CORPOR</v>
          </cell>
          <cell r="C21">
            <v>33</v>
          </cell>
          <cell r="D21">
            <v>33</v>
          </cell>
        </row>
        <row r="22">
          <cell r="A22" t="str">
            <v>080002</v>
          </cell>
          <cell r="B22" t="str">
            <v>TELEX RECOVERIES</v>
          </cell>
          <cell r="C22">
            <v>17</v>
          </cell>
          <cell r="D22">
            <v>17</v>
          </cell>
        </row>
        <row r="23">
          <cell r="A23" t="str">
            <v>080003</v>
          </cell>
          <cell r="B23" t="str">
            <v>TELEGRAM RECOVERIES</v>
          </cell>
          <cell r="C23">
            <v>45</v>
          </cell>
          <cell r="D23">
            <v>45</v>
          </cell>
        </row>
        <row r="24">
          <cell r="A24" t="str">
            <v>080009</v>
          </cell>
          <cell r="B24" t="str">
            <v>CLEARING CHEQUE  RECOVERIES</v>
          </cell>
          <cell r="C24">
            <v>1120</v>
          </cell>
          <cell r="D24">
            <v>1120</v>
          </cell>
        </row>
        <row r="25">
          <cell r="A25" t="str">
            <v>080021</v>
          </cell>
          <cell r="B25" t="str">
            <v>TEZRAFTAAR TT REIMBURSEMENT</v>
          </cell>
          <cell r="C25">
            <v>23601.882000000001</v>
          </cell>
          <cell r="D25">
            <v>23601.882000000001</v>
          </cell>
        </row>
        <row r="26">
          <cell r="A26" t="str">
            <v>080023</v>
          </cell>
          <cell r="B26" t="str">
            <v>INSURANCE RECOVERIES - CONS</v>
          </cell>
          <cell r="C26">
            <v>76584.281000000003</v>
          </cell>
          <cell r="D26">
            <v>76584.281000000003</v>
          </cell>
        </row>
        <row r="27">
          <cell r="A27" t="str">
            <v>114011</v>
          </cell>
          <cell r="B27" t="str">
            <v>INTEREST PAID - CURRENT ACC</v>
          </cell>
          <cell r="C27">
            <v>-62.347000000000001</v>
          </cell>
          <cell r="D27">
            <v>62.347000000000001</v>
          </cell>
        </row>
        <row r="28">
          <cell r="A28" t="str">
            <v>122012</v>
          </cell>
          <cell r="B28" t="str">
            <v>SB DEPOSITS - BD</v>
          </cell>
          <cell r="C28">
            <v>-1884.412</v>
          </cell>
          <cell r="D28">
            <v>1884.412</v>
          </cell>
        </row>
        <row r="29">
          <cell r="A29" t="str">
            <v>123013</v>
          </cell>
          <cell r="B29" t="str">
            <v>FIXED DEPOSITS BD</v>
          </cell>
          <cell r="C29">
            <v>-31948.376</v>
          </cell>
          <cell r="D29">
            <v>31948.376</v>
          </cell>
        </row>
        <row r="30">
          <cell r="A30" t="str">
            <v>123019</v>
          </cell>
          <cell r="B30" t="str">
            <v>FIXED DEPOSITS - US $</v>
          </cell>
          <cell r="C30">
            <v>-14630.156000000001</v>
          </cell>
          <cell r="D30">
            <v>14630.156000000001</v>
          </cell>
        </row>
        <row r="31">
          <cell r="A31" t="str">
            <v>130014</v>
          </cell>
          <cell r="B31" t="str">
            <v>MAIN OFFICE ACCOUNT</v>
          </cell>
          <cell r="C31">
            <v>-57882</v>
          </cell>
          <cell r="D31">
            <v>57882</v>
          </cell>
        </row>
        <row r="32">
          <cell r="A32" t="str">
            <v>140011</v>
          </cell>
          <cell r="B32" t="str">
            <v>BASIC SALARIES - OFFICERS</v>
          </cell>
          <cell r="C32">
            <v>-27477</v>
          </cell>
          <cell r="D32">
            <v>27477</v>
          </cell>
        </row>
        <row r="33">
          <cell r="A33" t="str">
            <v>140012</v>
          </cell>
          <cell r="B33" t="str">
            <v>BASIC SALARIES - CLERICAL</v>
          </cell>
          <cell r="C33">
            <v>-3011.9960000000001</v>
          </cell>
          <cell r="D33">
            <v>3011.9960000000001</v>
          </cell>
        </row>
        <row r="34">
          <cell r="A34" t="str">
            <v>145020</v>
          </cell>
          <cell r="B34" t="str">
            <v>OTHER ALLOWANCES</v>
          </cell>
          <cell r="C34">
            <v>-20325.996999999999</v>
          </cell>
          <cell r="D34">
            <v>20325.996999999999</v>
          </cell>
        </row>
        <row r="35">
          <cell r="A35" t="str">
            <v>145067</v>
          </cell>
          <cell r="B35" t="str">
            <v>TEZRAFTAR EVENING /FRIDAY A</v>
          </cell>
          <cell r="C35">
            <v>-445.5</v>
          </cell>
          <cell r="D35">
            <v>445.5</v>
          </cell>
        </row>
        <row r="36">
          <cell r="A36" t="str">
            <v>148001</v>
          </cell>
          <cell r="B36" t="str">
            <v>MESSENGER / OFFICE BOYS</v>
          </cell>
          <cell r="C36">
            <v>-2064</v>
          </cell>
          <cell r="D36">
            <v>2064</v>
          </cell>
        </row>
        <row r="37">
          <cell r="A37" t="str">
            <v>152012</v>
          </cell>
          <cell r="B37" t="str">
            <v>MEDIACAL INSURANCE-OVS</v>
          </cell>
          <cell r="C37">
            <v>-3520.3829999999998</v>
          </cell>
          <cell r="D37">
            <v>3520.3829999999998</v>
          </cell>
        </row>
        <row r="38">
          <cell r="A38" t="str">
            <v>155011</v>
          </cell>
          <cell r="B38" t="str">
            <v>EOSB EXPATS</v>
          </cell>
          <cell r="C38">
            <v>-352.04700000000003</v>
          </cell>
          <cell r="D38">
            <v>352.04700000000003</v>
          </cell>
        </row>
        <row r="39">
          <cell r="A39" t="str">
            <v>165001</v>
          </cell>
          <cell r="B39" t="str">
            <v>BONUS PAID  - (OFFICERS)</v>
          </cell>
          <cell r="C39">
            <v>-2398.9549999999999</v>
          </cell>
          <cell r="D39">
            <v>2398.9549999999999</v>
          </cell>
        </row>
        <row r="40">
          <cell r="A40" t="str">
            <v>170001</v>
          </cell>
          <cell r="B40" t="str">
            <v>BONUS PAID  - (NON-OFFICERS</v>
          </cell>
          <cell r="C40">
            <v>-192.5</v>
          </cell>
          <cell r="D40">
            <v>192.5</v>
          </cell>
        </row>
        <row r="41">
          <cell r="A41" t="str">
            <v>172001</v>
          </cell>
          <cell r="B41" t="str">
            <v>PERFORMANCE AWARDS</v>
          </cell>
          <cell r="C41">
            <v>-6282.308</v>
          </cell>
          <cell r="D41">
            <v>6282.308</v>
          </cell>
        </row>
        <row r="42">
          <cell r="A42" t="str">
            <v>172003</v>
          </cell>
          <cell r="B42" t="str">
            <v>BRANCH PERFORMANCE AWARDS</v>
          </cell>
          <cell r="C42">
            <v>0</v>
          </cell>
          <cell r="D42">
            <v>0</v>
          </cell>
        </row>
        <row r="43">
          <cell r="A43" t="str">
            <v>180001</v>
          </cell>
          <cell r="B43" t="str">
            <v>RENT - OFFICE</v>
          </cell>
          <cell r="C43">
            <v>-14400</v>
          </cell>
          <cell r="D43">
            <v>14400</v>
          </cell>
        </row>
        <row r="44">
          <cell r="A44" t="str">
            <v>180011</v>
          </cell>
          <cell r="B44" t="str">
            <v>RATES &amp; TAXES - TRADE LICEN</v>
          </cell>
          <cell r="C44">
            <v>-88</v>
          </cell>
          <cell r="D44">
            <v>88</v>
          </cell>
        </row>
        <row r="45">
          <cell r="A45" t="str">
            <v>180012</v>
          </cell>
          <cell r="B45" t="str">
            <v>RATES &amp; TAXES - COMMERCIAL</v>
          </cell>
          <cell r="C45">
            <v>-11751.204</v>
          </cell>
          <cell r="D45">
            <v>11751.204</v>
          </cell>
        </row>
        <row r="46">
          <cell r="A46" t="str">
            <v>190001</v>
          </cell>
          <cell r="B46" t="str">
            <v>GAS - ELECTRICITY-OFFICE</v>
          </cell>
          <cell r="C46">
            <v>-2059.1999999999998</v>
          </cell>
          <cell r="D46">
            <v>2059.1999999999998</v>
          </cell>
        </row>
        <row r="47">
          <cell r="A47" t="str">
            <v>195001</v>
          </cell>
          <cell r="B47" t="str">
            <v>INSURANCE-FIRE/THEIFT</v>
          </cell>
          <cell r="C47">
            <v>-511.37700000000001</v>
          </cell>
          <cell r="D47">
            <v>511.37700000000001</v>
          </cell>
        </row>
        <row r="48">
          <cell r="A48" t="str">
            <v>195011</v>
          </cell>
          <cell r="B48" t="str">
            <v>GOSI LOCAL</v>
          </cell>
          <cell r="C48">
            <v>-4626.5</v>
          </cell>
          <cell r="D48">
            <v>4626.5</v>
          </cell>
        </row>
        <row r="49">
          <cell r="A49" t="str">
            <v>195012</v>
          </cell>
          <cell r="B49" t="str">
            <v>INSURANCE-FIRE/THEFT</v>
          </cell>
          <cell r="C49">
            <v>-118.623</v>
          </cell>
          <cell r="D49">
            <v>118.623</v>
          </cell>
        </row>
        <row r="50">
          <cell r="A50" t="str">
            <v>205001</v>
          </cell>
          <cell r="B50" t="str">
            <v>POSTAGE</v>
          </cell>
          <cell r="C50">
            <v>-200.554</v>
          </cell>
          <cell r="D50">
            <v>200.554</v>
          </cell>
        </row>
        <row r="51">
          <cell r="A51" t="str">
            <v>205002</v>
          </cell>
          <cell r="B51" t="str">
            <v>TELEX / T.P</v>
          </cell>
          <cell r="C51">
            <v>-26.382999999999999</v>
          </cell>
          <cell r="D51">
            <v>26.382999999999999</v>
          </cell>
        </row>
        <row r="52">
          <cell r="A52" t="str">
            <v>206001</v>
          </cell>
          <cell r="B52" t="str">
            <v>TELEPHONE / TRUNK CALL - OF</v>
          </cell>
          <cell r="C52">
            <v>-3464.652</v>
          </cell>
          <cell r="D52">
            <v>3464.652</v>
          </cell>
        </row>
        <row r="53">
          <cell r="A53" t="str">
            <v>206011</v>
          </cell>
          <cell r="B53" t="str">
            <v>FAX - OFFICE</v>
          </cell>
          <cell r="C53">
            <v>-81.254000000000005</v>
          </cell>
          <cell r="D53">
            <v>81.254000000000005</v>
          </cell>
        </row>
        <row r="54">
          <cell r="A54" t="str">
            <v>207011</v>
          </cell>
          <cell r="B54" t="str">
            <v>TELEPHONE LINE FOR REUTERS/</v>
          </cell>
          <cell r="C54">
            <v>-438.40600000000001</v>
          </cell>
          <cell r="D54">
            <v>438.40600000000001</v>
          </cell>
        </row>
        <row r="55">
          <cell r="A55" t="str">
            <v>208002</v>
          </cell>
          <cell r="B55" t="str">
            <v>RUETER FEE / SWIFT EXPENSES</v>
          </cell>
          <cell r="C55">
            <v>-1020.812</v>
          </cell>
          <cell r="D55">
            <v>1020.812</v>
          </cell>
        </row>
        <row r="56">
          <cell r="A56" t="str">
            <v>208003</v>
          </cell>
          <cell r="B56" t="str">
            <v>SOFTWARE CHARGES</v>
          </cell>
          <cell r="C56">
            <v>432.58699999999999</v>
          </cell>
          <cell r="D56">
            <v>-432.58699999999999</v>
          </cell>
        </row>
        <row r="57">
          <cell r="A57" t="str">
            <v>208012</v>
          </cell>
          <cell r="B57" t="str">
            <v>BENEFIT SWITCH EXPENSES</v>
          </cell>
          <cell r="C57">
            <v>-5155.8</v>
          </cell>
          <cell r="D57">
            <v>5155.8</v>
          </cell>
        </row>
        <row r="58">
          <cell r="A58" t="str">
            <v>218001</v>
          </cell>
          <cell r="B58" t="str">
            <v>DEPRECIATION-ELECTRICAL &amp; O</v>
          </cell>
          <cell r="C58">
            <v>-4580.8950000000004</v>
          </cell>
          <cell r="D58">
            <v>4580.8950000000004</v>
          </cell>
        </row>
        <row r="59">
          <cell r="A59" t="str">
            <v>218002</v>
          </cell>
          <cell r="B59" t="str">
            <v>DEPRECIATION-FIRE EXTINGUIS</v>
          </cell>
          <cell r="C59">
            <v>-52</v>
          </cell>
          <cell r="D59">
            <v>52</v>
          </cell>
        </row>
        <row r="60">
          <cell r="A60" t="str">
            <v>220012</v>
          </cell>
          <cell r="B60" t="str">
            <v>FURNITURE &amp; FIXTURES WOODEN</v>
          </cell>
          <cell r="C60">
            <v>-724.97500000000002</v>
          </cell>
          <cell r="D60">
            <v>724.97500000000002</v>
          </cell>
        </row>
        <row r="61">
          <cell r="A61" t="str">
            <v>221003</v>
          </cell>
          <cell r="B61" t="str">
            <v>DEPRECIATION-LEASE HOLD IMP</v>
          </cell>
          <cell r="C61">
            <v>-2147.0129999999999</v>
          </cell>
          <cell r="D61">
            <v>2147.0129999999999</v>
          </cell>
        </row>
        <row r="62">
          <cell r="A62" t="str">
            <v>222001</v>
          </cell>
          <cell r="B62" t="str">
            <v>DEPRECIATION IT HARDWARE-PC</v>
          </cell>
          <cell r="C62">
            <v>-1733.703</v>
          </cell>
          <cell r="D62">
            <v>1733.703</v>
          </cell>
        </row>
        <row r="63">
          <cell r="A63" t="str">
            <v>225002</v>
          </cell>
          <cell r="B63" t="str">
            <v>REPAIR - MACHINE/EQUIPMENT</v>
          </cell>
          <cell r="C63">
            <v>-125</v>
          </cell>
          <cell r="D63">
            <v>125</v>
          </cell>
        </row>
        <row r="64">
          <cell r="A64" t="str">
            <v>225007</v>
          </cell>
          <cell r="B64" t="str">
            <v>REPAIRS - I T HARDWARE</v>
          </cell>
          <cell r="C64">
            <v>-1340.596</v>
          </cell>
          <cell r="D64">
            <v>1340.596</v>
          </cell>
        </row>
        <row r="65">
          <cell r="A65" t="str">
            <v>226001</v>
          </cell>
          <cell r="B65" t="str">
            <v>REPAIR REN &amp; MAINT. PREMISE</v>
          </cell>
          <cell r="C65">
            <v>-34.9</v>
          </cell>
          <cell r="D65">
            <v>34.9</v>
          </cell>
        </row>
        <row r="66">
          <cell r="A66" t="str">
            <v>235001</v>
          </cell>
          <cell r="B66" t="str">
            <v>OFFICE STATIONERY</v>
          </cell>
          <cell r="C66">
            <v>-918.28599999999994</v>
          </cell>
          <cell r="D66">
            <v>918.28599999999994</v>
          </cell>
        </row>
        <row r="67">
          <cell r="A67" t="str">
            <v>235002</v>
          </cell>
          <cell r="B67" t="str">
            <v>SECURITY STATIONERY</v>
          </cell>
          <cell r="C67">
            <v>-190.363</v>
          </cell>
          <cell r="D67">
            <v>190.363</v>
          </cell>
        </row>
        <row r="68">
          <cell r="A68" t="str">
            <v>235003</v>
          </cell>
          <cell r="B68" t="str">
            <v>PETTY STATIONERY</v>
          </cell>
          <cell r="C68">
            <v>-27.45</v>
          </cell>
          <cell r="D68">
            <v>27.45</v>
          </cell>
        </row>
        <row r="69">
          <cell r="A69" t="str">
            <v>235004</v>
          </cell>
          <cell r="B69" t="str">
            <v>PRINTING STATIONERY</v>
          </cell>
          <cell r="C69">
            <v>-1935.9880000000001</v>
          </cell>
          <cell r="D69">
            <v>1935.9880000000001</v>
          </cell>
        </row>
        <row r="70">
          <cell r="A70" t="str">
            <v>235006</v>
          </cell>
          <cell r="B70" t="str">
            <v>COMPUTER STATIONERY (CONSUM</v>
          </cell>
          <cell r="C70">
            <v>-120</v>
          </cell>
          <cell r="D70">
            <v>120</v>
          </cell>
        </row>
        <row r="71">
          <cell r="A71" t="str">
            <v>237001</v>
          </cell>
          <cell r="B71" t="str">
            <v>OFFICE RUNNING EXPENSES</v>
          </cell>
          <cell r="C71">
            <v>-391.59800000000001</v>
          </cell>
          <cell r="D71">
            <v>391.59800000000001</v>
          </cell>
        </row>
        <row r="72">
          <cell r="A72" t="str">
            <v>237002</v>
          </cell>
          <cell r="B72" t="str">
            <v>JANITORIAL CHARGES</v>
          </cell>
          <cell r="C72">
            <v>-840</v>
          </cell>
          <cell r="D72">
            <v>840</v>
          </cell>
        </row>
        <row r="73">
          <cell r="A73" t="str">
            <v>240005</v>
          </cell>
          <cell r="B73" t="str">
            <v>BILLBOARDS AND SIGNAGE</v>
          </cell>
          <cell r="C73">
            <v>-872.10599999999999</v>
          </cell>
          <cell r="D73">
            <v>872.10599999999999</v>
          </cell>
        </row>
        <row r="74">
          <cell r="A74" t="str">
            <v>240009</v>
          </cell>
          <cell r="B74" t="str">
            <v>PRESS ADVERTISING</v>
          </cell>
          <cell r="C74">
            <v>-2247.491</v>
          </cell>
          <cell r="D74">
            <v>2247.491</v>
          </cell>
        </row>
        <row r="75">
          <cell r="A75" t="str">
            <v>240015</v>
          </cell>
          <cell r="B75" t="str">
            <v>MISCELLANEOUS</v>
          </cell>
          <cell r="C75">
            <v>-8366.6239999999998</v>
          </cell>
          <cell r="D75">
            <v>8366.6239999999998</v>
          </cell>
        </row>
        <row r="76">
          <cell r="A76" t="str">
            <v>245001</v>
          </cell>
          <cell r="B76" t="str">
            <v>ENTERTAINMENT</v>
          </cell>
          <cell r="C76">
            <v>-399.44499999999999</v>
          </cell>
          <cell r="D76">
            <v>399.44499999999999</v>
          </cell>
        </row>
        <row r="77">
          <cell r="A77" t="str">
            <v>260001</v>
          </cell>
          <cell r="B77" t="str">
            <v>SUBSCRIPTIONS PERIODICAL /</v>
          </cell>
          <cell r="C77">
            <v>-44.2</v>
          </cell>
          <cell r="D77">
            <v>44.2</v>
          </cell>
        </row>
        <row r="78">
          <cell r="A78" t="str">
            <v>260002</v>
          </cell>
          <cell r="B78" t="str">
            <v>SUBSCRIPTIONS INSTITUTIONS</v>
          </cell>
          <cell r="C78">
            <v>-6.6660000000000004</v>
          </cell>
          <cell r="D78">
            <v>6.6660000000000004</v>
          </cell>
        </row>
        <row r="79">
          <cell r="A79" t="str">
            <v>271001</v>
          </cell>
          <cell r="B79" t="str">
            <v>SECURITY GUARDS CHARGES</v>
          </cell>
          <cell r="C79">
            <v>-17520</v>
          </cell>
          <cell r="D79">
            <v>17520</v>
          </cell>
        </row>
        <row r="80">
          <cell r="A80" t="str">
            <v>272001</v>
          </cell>
          <cell r="B80" t="str">
            <v>CASH TRANSPORT CHARGES</v>
          </cell>
          <cell r="C80">
            <v>-706.30399999999997</v>
          </cell>
          <cell r="D80">
            <v>706.30399999999997</v>
          </cell>
        </row>
        <row r="81">
          <cell r="A81" t="str">
            <v>275001</v>
          </cell>
          <cell r="B81" t="str">
            <v>CONVEYANCE (LOCAL)</v>
          </cell>
          <cell r="C81">
            <v>-2</v>
          </cell>
          <cell r="D81">
            <v>2</v>
          </cell>
        </row>
        <row r="82">
          <cell r="A82" t="str">
            <v>278011</v>
          </cell>
          <cell r="B82" t="str">
            <v>PROVISION - CONSUMER RISK C</v>
          </cell>
          <cell r="C82">
            <v>-2576.2440000000001</v>
          </cell>
          <cell r="D82">
            <v>-2576.2440000000001</v>
          </cell>
        </row>
        <row r="83">
          <cell r="A83" t="str">
            <v>283004</v>
          </cell>
          <cell r="B83" t="str">
            <v>OTHERS</v>
          </cell>
          <cell r="C83">
            <v>-620.67600000000004</v>
          </cell>
          <cell r="D83">
            <v>620.67600000000004</v>
          </cell>
        </row>
        <row r="84">
          <cell r="A84" t="str">
            <v>285042</v>
          </cell>
          <cell r="B84" t="str">
            <v>CHEQUE RETURN CHARGES</v>
          </cell>
          <cell r="C84">
            <v>-475</v>
          </cell>
          <cell r="D84">
            <v>475</v>
          </cell>
        </row>
        <row r="85">
          <cell r="A85" t="str">
            <v>285088</v>
          </cell>
          <cell r="B85" t="str">
            <v>CREDIT CARD &amp; CONSUMER LOAN</v>
          </cell>
          <cell r="C85">
            <v>-5718.6679999999997</v>
          </cell>
          <cell r="D85">
            <v>5718.6679999999997</v>
          </cell>
        </row>
        <row r="86">
          <cell r="A86" t="str">
            <v>285092</v>
          </cell>
          <cell r="B86" t="str">
            <v>GIFT/GIVEWAYS EXP</v>
          </cell>
          <cell r="C86">
            <v>-38.25</v>
          </cell>
          <cell r="D86">
            <v>38.25</v>
          </cell>
        </row>
        <row r="87">
          <cell r="A87" t="str">
            <v>288001</v>
          </cell>
          <cell r="B87" t="str">
            <v>HO SHARE OF EXPENSES</v>
          </cell>
          <cell r="C87">
            <v>-6720</v>
          </cell>
          <cell r="D87">
            <v>6720</v>
          </cell>
        </row>
        <row r="88">
          <cell r="A88" t="str">
            <v>290011</v>
          </cell>
          <cell r="B88" t="str">
            <v>IT CHARGES PAID TO HO</v>
          </cell>
          <cell r="C88">
            <v>-1508.0039999999999</v>
          </cell>
          <cell r="D88">
            <v>1508.0039999999999</v>
          </cell>
        </row>
        <row r="89">
          <cell r="A89" t="str">
            <v>290012</v>
          </cell>
          <cell r="B89" t="str">
            <v>SOFTWARE FEE / LINE RENT PA</v>
          </cell>
          <cell r="C89">
            <v>-31.655999999999999</v>
          </cell>
          <cell r="D89">
            <v>31.655999999999999</v>
          </cell>
        </row>
        <row r="93">
          <cell r="A93" t="str">
            <v>321004</v>
          </cell>
          <cell r="B93" t="str">
            <v>CURRENT DEPOSITS (UNCLAIMED</v>
          </cell>
          <cell r="C93">
            <v>1572.7270000000001</v>
          </cell>
          <cell r="D93">
            <v>1572.7270000000001</v>
          </cell>
        </row>
        <row r="94">
          <cell r="A94" t="str">
            <v>321052</v>
          </cell>
          <cell r="B94" t="str">
            <v>CURRENT DEPOSITS BD</v>
          </cell>
          <cell r="C94">
            <v>121500.982</v>
          </cell>
          <cell r="D94">
            <v>121500.982</v>
          </cell>
        </row>
        <row r="95">
          <cell r="A95" t="str">
            <v>322021</v>
          </cell>
          <cell r="B95" t="str">
            <v>AL-AMMAN DEPOSITS - BAHRAIN</v>
          </cell>
          <cell r="C95">
            <v>9383.85</v>
          </cell>
          <cell r="D95">
            <v>9383.85</v>
          </cell>
        </row>
        <row r="96">
          <cell r="A96" t="str">
            <v>325001</v>
          </cell>
          <cell r="B96" t="str">
            <v>FOREIGN CURRENCY CD US $</v>
          </cell>
          <cell r="C96">
            <v>37.700000000000003</v>
          </cell>
          <cell r="D96">
            <v>37.700000000000003</v>
          </cell>
        </row>
        <row r="97">
          <cell r="A97" t="str">
            <v>343073</v>
          </cell>
          <cell r="B97" t="str">
            <v>SD/SC PAKISTAN SCHOOL FEE</v>
          </cell>
          <cell r="C97">
            <v>0</v>
          </cell>
          <cell r="D97">
            <v>0</v>
          </cell>
        </row>
        <row r="98">
          <cell r="A98" t="str">
            <v>343089</v>
          </cell>
          <cell r="B98" t="str">
            <v>CASH RECEIVED FOR TEZRAFTAR</v>
          </cell>
          <cell r="C98">
            <v>0</v>
          </cell>
          <cell r="D98">
            <v>0</v>
          </cell>
        </row>
        <row r="99">
          <cell r="A99" t="str">
            <v>344001</v>
          </cell>
          <cell r="B99" t="str">
            <v>SUD CE A/C ACCOUNTS DEPARTM</v>
          </cell>
          <cell r="C99">
            <v>15784</v>
          </cell>
          <cell r="D99">
            <v>15784</v>
          </cell>
        </row>
        <row r="100">
          <cell r="A100" t="str">
            <v>344008</v>
          </cell>
          <cell r="B100" t="str">
            <v>SD.A/C SUNDRY FDR</v>
          </cell>
          <cell r="C100">
            <v>0</v>
          </cell>
          <cell r="D100">
            <v>0</v>
          </cell>
        </row>
        <row r="101">
          <cell r="A101" t="str">
            <v>344068</v>
          </cell>
          <cell r="B101" t="str">
            <v>CASH MASTER CARD</v>
          </cell>
          <cell r="C101">
            <v>188</v>
          </cell>
          <cell r="D101">
            <v>188</v>
          </cell>
        </row>
        <row r="102">
          <cell r="A102" t="str">
            <v>344078</v>
          </cell>
          <cell r="B102" t="str">
            <v>TT / DD/FDD HOME REMITT. CA</v>
          </cell>
          <cell r="C102">
            <v>0</v>
          </cell>
          <cell r="D102">
            <v>0</v>
          </cell>
        </row>
        <row r="103">
          <cell r="A103" t="str">
            <v>344088</v>
          </cell>
          <cell r="B103" t="str">
            <v>UN-CLAIMED DEPOSITS</v>
          </cell>
          <cell r="C103">
            <v>31.766999999999999</v>
          </cell>
          <cell r="D103">
            <v>31.766999999999999</v>
          </cell>
        </row>
        <row r="104">
          <cell r="A104" t="str">
            <v>349001</v>
          </cell>
          <cell r="B104" t="str">
            <v>SD-CLEARING ADJUSTMENT</v>
          </cell>
          <cell r="C104">
            <v>0</v>
          </cell>
          <cell r="D104">
            <v>0</v>
          </cell>
        </row>
        <row r="105">
          <cell r="A105" t="str">
            <v>359008</v>
          </cell>
          <cell r="B105" t="str">
            <v>EXCESS CASH</v>
          </cell>
          <cell r="C105">
            <v>11</v>
          </cell>
          <cell r="D105">
            <v>11</v>
          </cell>
        </row>
        <row r="106">
          <cell r="A106" t="str">
            <v>359083</v>
          </cell>
          <cell r="B106" t="str">
            <v>SD PARKING ACCOUNT</v>
          </cell>
          <cell r="C106">
            <v>0</v>
          </cell>
          <cell r="D106">
            <v>0</v>
          </cell>
        </row>
        <row r="107">
          <cell r="A107" t="str">
            <v>359096</v>
          </cell>
          <cell r="B107" t="str">
            <v>CASH PURGED IN ATM</v>
          </cell>
          <cell r="C107">
            <v>140</v>
          </cell>
          <cell r="D107">
            <v>140</v>
          </cell>
        </row>
        <row r="108">
          <cell r="A108" t="str">
            <v>381012</v>
          </cell>
          <cell r="B108" t="str">
            <v>PLS SAVING DEP-BD OVERSEAS</v>
          </cell>
          <cell r="C108">
            <v>288055.40600000002</v>
          </cell>
          <cell r="D108">
            <v>288055.40600000002</v>
          </cell>
        </row>
        <row r="109">
          <cell r="A109" t="str">
            <v>401021</v>
          </cell>
          <cell r="B109" t="str">
            <v>FIXED DEPOSITS BD - ONE MON</v>
          </cell>
          <cell r="C109">
            <v>290408.94199999998</v>
          </cell>
          <cell r="D109">
            <v>290408.94199999998</v>
          </cell>
        </row>
        <row r="110">
          <cell r="A110" t="str">
            <v>401022</v>
          </cell>
          <cell r="B110" t="str">
            <v>FIXED DEP. BD - THREE MONTH</v>
          </cell>
          <cell r="C110">
            <v>1094645.4620000001</v>
          </cell>
          <cell r="D110">
            <v>1094645.4620000001</v>
          </cell>
        </row>
        <row r="111">
          <cell r="A111" t="str">
            <v>401023</v>
          </cell>
          <cell r="B111" t="str">
            <v>FIXED DEPOSITS BD - SIX MON</v>
          </cell>
          <cell r="C111">
            <v>12814.645</v>
          </cell>
          <cell r="D111">
            <v>12814.645</v>
          </cell>
        </row>
        <row r="112">
          <cell r="A112" t="str">
            <v>401024</v>
          </cell>
          <cell r="B112" t="str">
            <v>FIXED DEPOSITS BD - ONE YEA</v>
          </cell>
          <cell r="C112">
            <v>23546.491000000002</v>
          </cell>
          <cell r="D112">
            <v>23546.491000000002</v>
          </cell>
        </row>
        <row r="113">
          <cell r="A113" t="str">
            <v>405001</v>
          </cell>
          <cell r="B113" t="str">
            <v>FC. FIXED DEP. US$ - 3 MONT</v>
          </cell>
          <cell r="C113">
            <v>2188.5940000000001</v>
          </cell>
          <cell r="D113">
            <v>2188.5940000000001</v>
          </cell>
        </row>
        <row r="114">
          <cell r="A114" t="str">
            <v>405041</v>
          </cell>
          <cell r="B114" t="str">
            <v>FC. FIXED DEP. US$ - 1 MONT</v>
          </cell>
          <cell r="C114">
            <v>368522.223</v>
          </cell>
          <cell r="D114">
            <v>368522.223</v>
          </cell>
        </row>
        <row r="115">
          <cell r="A115" t="str">
            <v>421001</v>
          </cell>
          <cell r="B115" t="str">
            <v>PAYORDER ISSUED</v>
          </cell>
          <cell r="C115">
            <v>699</v>
          </cell>
          <cell r="D115">
            <v>699</v>
          </cell>
        </row>
        <row r="116">
          <cell r="A116" t="str">
            <v>434003</v>
          </cell>
          <cell r="B116" t="str">
            <v>PROVISION FOR INCENTIVE/AWA</v>
          </cell>
          <cell r="C116">
            <v>6282.308</v>
          </cell>
          <cell r="D116">
            <v>6282.308</v>
          </cell>
        </row>
        <row r="117">
          <cell r="A117" t="str">
            <v>434021</v>
          </cell>
          <cell r="B117" t="str">
            <v>PROVISION FOR BONUS PAYABLE</v>
          </cell>
          <cell r="C117">
            <v>296.45499999999998</v>
          </cell>
          <cell r="D117">
            <v>296.45499999999998</v>
          </cell>
        </row>
        <row r="118">
          <cell r="A118" t="str">
            <v>434024</v>
          </cell>
          <cell r="B118" t="str">
            <v>PROVISION FOR ELECTRICITY</v>
          </cell>
          <cell r="C118">
            <v>150</v>
          </cell>
          <cell r="D118">
            <v>150</v>
          </cell>
        </row>
        <row r="119">
          <cell r="A119" t="str">
            <v>434025</v>
          </cell>
          <cell r="B119" t="str">
            <v>PROVISION FOR TELEPHONE</v>
          </cell>
          <cell r="C119">
            <v>220</v>
          </cell>
          <cell r="D119">
            <v>220</v>
          </cell>
        </row>
        <row r="120">
          <cell r="A120" t="str">
            <v>434098</v>
          </cell>
          <cell r="B120" t="str">
            <v>PROVISION FOR OTHER EXPENSE</v>
          </cell>
          <cell r="C120">
            <v>6790</v>
          </cell>
          <cell r="D120">
            <v>6790</v>
          </cell>
        </row>
        <row r="121">
          <cell r="A121" t="str">
            <v>461011</v>
          </cell>
          <cell r="B121" t="str">
            <v>GENERAL PROVISION FOR CONSU</v>
          </cell>
          <cell r="C121">
            <v>80050.322</v>
          </cell>
          <cell r="D121">
            <v>80050.322</v>
          </cell>
        </row>
        <row r="122">
          <cell r="A122" t="str">
            <v>467001</v>
          </cell>
          <cell r="B122" t="str">
            <v>FURNITURE &amp; FIXTURES WOODEN</v>
          </cell>
          <cell r="C122">
            <v>1885.934</v>
          </cell>
          <cell r="D122">
            <v>1885.934</v>
          </cell>
        </row>
        <row r="123">
          <cell r="A123" t="str">
            <v>471021</v>
          </cell>
          <cell r="B123" t="str">
            <v>END SERVICE BENEFITS - OVS.</v>
          </cell>
          <cell r="C123">
            <v>323.27999999999997</v>
          </cell>
          <cell r="D123">
            <v>323.27999999999997</v>
          </cell>
        </row>
        <row r="124">
          <cell r="A124" t="str">
            <v>501001</v>
          </cell>
          <cell r="B124" t="str">
            <v>ELECTRICAL &amp; OFFICE APPLIAN</v>
          </cell>
          <cell r="C124">
            <v>8682.6689999999999</v>
          </cell>
          <cell r="D124">
            <v>8682.6689999999999</v>
          </cell>
        </row>
        <row r="125">
          <cell r="A125" t="str">
            <v>503001</v>
          </cell>
          <cell r="B125" t="str">
            <v>PC &amp; SERVER</v>
          </cell>
          <cell r="C125">
            <v>5141.8549999999996</v>
          </cell>
          <cell r="D125">
            <v>5141.8549999999996</v>
          </cell>
        </row>
        <row r="126">
          <cell r="A126" t="str">
            <v>504003</v>
          </cell>
          <cell r="B126" t="str">
            <v>AMORTIZATION - LEASEHOLD IM</v>
          </cell>
          <cell r="C126">
            <v>4696.2380000000003</v>
          </cell>
          <cell r="D126">
            <v>4696.2380000000003</v>
          </cell>
        </row>
        <row r="127">
          <cell r="A127" t="str">
            <v>529053</v>
          </cell>
          <cell r="B127" t="str">
            <v>INTEREST PAYABLE ON TIME DE</v>
          </cell>
          <cell r="C127">
            <v>10815.700999999999</v>
          </cell>
          <cell r="D127">
            <v>10815.700999999999</v>
          </cell>
        </row>
        <row r="128">
          <cell r="A128" t="str">
            <v>532012</v>
          </cell>
          <cell r="B128" t="str">
            <v>INT ON STUCK UP D/FUL DEBTS</v>
          </cell>
          <cell r="C128">
            <v>1248.806</v>
          </cell>
          <cell r="D128">
            <v>1248.806</v>
          </cell>
        </row>
        <row r="129">
          <cell r="A129" t="str">
            <v>581001</v>
          </cell>
          <cell r="B129" t="str">
            <v>INCOME ACCOUNT</v>
          </cell>
          <cell r="C129">
            <v>457977.429</v>
          </cell>
          <cell r="D129">
            <v>457977.429</v>
          </cell>
        </row>
        <row r="130">
          <cell r="A130" t="str">
            <v>602012</v>
          </cell>
          <cell r="B130" t="str">
            <v>CASH ON HAND BD (BAHRAIN ON</v>
          </cell>
          <cell r="C130">
            <v>-3289.2069999999999</v>
          </cell>
          <cell r="D130">
            <v>3289.2069999999999</v>
          </cell>
        </row>
        <row r="131">
          <cell r="A131" t="str">
            <v>613012</v>
          </cell>
          <cell r="B131" t="str">
            <v>CASH IN ATM SAFE BD</v>
          </cell>
          <cell r="C131">
            <v>-28580</v>
          </cell>
          <cell r="D131">
            <v>28580</v>
          </cell>
        </row>
        <row r="132">
          <cell r="A132" t="str">
            <v>618002</v>
          </cell>
          <cell r="B132" t="str">
            <v>PLACEMENT WITH OVERSEAS BRA</v>
          </cell>
          <cell r="C132">
            <v>-377575.75300000003</v>
          </cell>
          <cell r="D132">
            <v>377575.75300000003</v>
          </cell>
        </row>
        <row r="133">
          <cell r="A133" t="str">
            <v>685031</v>
          </cell>
          <cell r="B133" t="str">
            <v>GENERAL LOAN</v>
          </cell>
          <cell r="C133">
            <v>-13323.321</v>
          </cell>
          <cell r="D133">
            <v>13323.321</v>
          </cell>
        </row>
        <row r="134">
          <cell r="A134" t="str">
            <v>685034</v>
          </cell>
          <cell r="B134" t="str">
            <v>CONSUMER LOAN</v>
          </cell>
          <cell r="C134">
            <v>-17688.75</v>
          </cell>
          <cell r="D134">
            <v>17688.75</v>
          </cell>
        </row>
        <row r="135">
          <cell r="A135" t="str">
            <v>742003</v>
          </cell>
          <cell r="B135" t="str">
            <v>LEASE HOLD IMPROVEMENT</v>
          </cell>
          <cell r="C135">
            <v>-23421.9</v>
          </cell>
          <cell r="D135">
            <v>23421.9</v>
          </cell>
        </row>
        <row r="136">
          <cell r="A136" t="str">
            <v>744007</v>
          </cell>
          <cell r="B136" t="str">
            <v>FURNITURE &amp; FIXTURE WOODEN,</v>
          </cell>
          <cell r="C136">
            <v>-3817.4</v>
          </cell>
          <cell r="D136">
            <v>3817.4</v>
          </cell>
        </row>
        <row r="137">
          <cell r="A137" t="str">
            <v>744010</v>
          </cell>
          <cell r="B137" t="str">
            <v>FURNITURE &amp; FIXTURE - MISC.</v>
          </cell>
          <cell r="C137">
            <v>-2376.38</v>
          </cell>
          <cell r="D137">
            <v>2376.38</v>
          </cell>
        </row>
        <row r="138">
          <cell r="A138" t="str">
            <v>746001</v>
          </cell>
          <cell r="B138" t="str">
            <v>STOCK OF OFFICE STATIONERY</v>
          </cell>
          <cell r="C138">
            <v>-629.4</v>
          </cell>
          <cell r="D138">
            <v>629.4</v>
          </cell>
        </row>
        <row r="139">
          <cell r="A139" t="str">
            <v>746002</v>
          </cell>
          <cell r="B139" t="str">
            <v>STOCK OF SECURITY STATIONER</v>
          </cell>
          <cell r="C139">
            <v>-34.155000000000001</v>
          </cell>
          <cell r="D139">
            <v>34.155000000000001</v>
          </cell>
        </row>
        <row r="140">
          <cell r="A140" t="str">
            <v>751021</v>
          </cell>
          <cell r="B140" t="str">
            <v>ADVANCE DEPOSITS - OVS. BRS</v>
          </cell>
          <cell r="C140">
            <v>-100</v>
          </cell>
          <cell r="D140">
            <v>100</v>
          </cell>
        </row>
        <row r="141">
          <cell r="A141" t="str">
            <v>761032</v>
          </cell>
          <cell r="B141" t="str">
            <v>SUNDRY DEBTORS - OTHERS</v>
          </cell>
          <cell r="C141">
            <v>-3300</v>
          </cell>
          <cell r="D141">
            <v>3300</v>
          </cell>
        </row>
        <row r="142">
          <cell r="A142" t="str">
            <v>766001</v>
          </cell>
          <cell r="B142" t="str">
            <v>SUSP. A/C-DD CANCELLED</v>
          </cell>
          <cell r="C142">
            <v>0</v>
          </cell>
          <cell r="D142">
            <v>0</v>
          </cell>
        </row>
        <row r="143">
          <cell r="A143" t="str">
            <v>771002</v>
          </cell>
          <cell r="B143" t="str">
            <v>SUSP.A/C CLRNG.ADJ.OTHERS</v>
          </cell>
          <cell r="C143">
            <v>2153.8510000000001</v>
          </cell>
          <cell r="D143">
            <v>-2153.8510000000001</v>
          </cell>
        </row>
        <row r="144">
          <cell r="A144" t="str">
            <v>772017</v>
          </cell>
          <cell r="B144" t="str">
            <v>OTHER RECEIVABLES</v>
          </cell>
          <cell r="C144">
            <v>-4717</v>
          </cell>
          <cell r="D144">
            <v>4717</v>
          </cell>
        </row>
        <row r="145">
          <cell r="A145" t="str">
            <v>774001</v>
          </cell>
          <cell r="B145" t="str">
            <v>OTHER ASSET-ADV.POSTAGE / T</v>
          </cell>
          <cell r="C145">
            <v>0</v>
          </cell>
          <cell r="D145">
            <v>0</v>
          </cell>
        </row>
        <row r="146">
          <cell r="A146" t="str">
            <v>776006</v>
          </cell>
          <cell r="B146" t="str">
            <v>OTHER ASSETS A/C MARKUP REC</v>
          </cell>
          <cell r="C146">
            <v>0</v>
          </cell>
          <cell r="D146">
            <v>0</v>
          </cell>
        </row>
        <row r="147">
          <cell r="A147" t="str">
            <v>779001</v>
          </cell>
          <cell r="B147" t="str">
            <v>CASH IN TRANSIT</v>
          </cell>
          <cell r="C147">
            <v>0</v>
          </cell>
          <cell r="D147">
            <v>0</v>
          </cell>
        </row>
        <row r="148">
          <cell r="A148" t="str">
            <v>779017</v>
          </cell>
          <cell r="B148" t="str">
            <v>O/A A/C TEZRAFTAR CASH EVEN</v>
          </cell>
          <cell r="C148">
            <v>-869.53499999999997</v>
          </cell>
          <cell r="D148">
            <v>869.53499999999997</v>
          </cell>
        </row>
        <row r="149">
          <cell r="A149" t="str">
            <v>785001</v>
          </cell>
          <cell r="B149" t="str">
            <v>OTHER ASSETS - MEND</v>
          </cell>
          <cell r="C149">
            <v>0</v>
          </cell>
          <cell r="D149">
            <v>0</v>
          </cell>
        </row>
        <row r="150">
          <cell r="A150" t="str">
            <v>795001</v>
          </cell>
          <cell r="B150" t="str">
            <v>PC &amp; SERVER -</v>
          </cell>
          <cell r="C150">
            <v>-7391.9970000000003</v>
          </cell>
          <cell r="D150">
            <v>7391.9970000000003</v>
          </cell>
        </row>
        <row r="151">
          <cell r="A151" t="str">
            <v>795002</v>
          </cell>
          <cell r="B151" t="str">
            <v>PRINTER/PERIPHERALS -</v>
          </cell>
          <cell r="C151">
            <v>-848.74</v>
          </cell>
          <cell r="D151">
            <v>848.74</v>
          </cell>
        </row>
        <row r="152">
          <cell r="A152" t="str">
            <v>795003</v>
          </cell>
          <cell r="B152" t="str">
            <v>ELEC.EQIP. UPS/STABILIZER -</v>
          </cell>
          <cell r="C152">
            <v>-21669.58</v>
          </cell>
          <cell r="D152">
            <v>21669.58</v>
          </cell>
        </row>
        <row r="153">
          <cell r="A153" t="str">
            <v>795004</v>
          </cell>
          <cell r="B153" t="str">
            <v>COMMUNICATION/NETWORKING</v>
          </cell>
          <cell r="C153">
            <v>-3997.0410000000002</v>
          </cell>
          <cell r="D153">
            <v>3997.0410000000002</v>
          </cell>
        </row>
        <row r="154">
          <cell r="A154" t="str">
            <v>795005</v>
          </cell>
          <cell r="B154" t="str">
            <v>IT SOFTWARE</v>
          </cell>
          <cell r="C154">
            <v>-1354.46</v>
          </cell>
          <cell r="D154">
            <v>1354.46</v>
          </cell>
        </row>
        <row r="155">
          <cell r="A155" t="str">
            <v>842012</v>
          </cell>
          <cell r="B155" t="str">
            <v>MAIN OFFICE ACCOUNT - BD</v>
          </cell>
          <cell r="C155">
            <v>642931.57299999997</v>
          </cell>
          <cell r="D155">
            <v>-642931.57299999997</v>
          </cell>
        </row>
        <row r="156">
          <cell r="A156" t="str">
            <v>861001</v>
          </cell>
          <cell r="B156" t="str">
            <v>EXPENDITURE ACCOUNT</v>
          </cell>
          <cell r="C156">
            <v>-279004.25599999999</v>
          </cell>
          <cell r="D156">
            <v>279004.25599999999</v>
          </cell>
        </row>
        <row r="157">
          <cell r="A157" t="str">
            <v>915011</v>
          </cell>
          <cell r="B157" t="str">
            <v>ADVANCES CONSUMER-PIL FINAN</v>
          </cell>
          <cell r="C157">
            <v>-2640424.6430000002</v>
          </cell>
          <cell r="D157">
            <v>2640424.6430000002</v>
          </cell>
        </row>
        <row r="158">
          <cell r="A158" t="str">
            <v>921001</v>
          </cell>
          <cell r="B158" t="str">
            <v>ELECTRICAL &amp; OFFICE APPLIAN</v>
          </cell>
          <cell r="C158">
            <v>-24763.691999999999</v>
          </cell>
          <cell r="D158">
            <v>24763.691999999999</v>
          </cell>
        </row>
      </sheetData>
      <sheetData sheetId="3">
        <row r="5">
          <cell r="A5" t="str">
            <v>001001</v>
          </cell>
          <cell r="B5" t="str">
            <v>I/R ON LOANS / SMALL LOANS</v>
          </cell>
          <cell r="C5">
            <v>468.11500000000001</v>
          </cell>
          <cell r="D5">
            <v>468.11500000000001</v>
          </cell>
        </row>
        <row r="6">
          <cell r="A6" t="str">
            <v>001020</v>
          </cell>
          <cell r="B6" t="str">
            <v>I/R ON OVERDRAFTS</v>
          </cell>
          <cell r="C6">
            <v>1938.0150000000001</v>
          </cell>
          <cell r="D6">
            <v>1938.0150000000001</v>
          </cell>
        </row>
        <row r="7">
          <cell r="A7" t="str">
            <v>001053</v>
          </cell>
          <cell r="B7" t="str">
            <v>CONSUMER LOAN</v>
          </cell>
          <cell r="C7">
            <v>267869.277</v>
          </cell>
          <cell r="D7">
            <v>267869.277</v>
          </cell>
        </row>
        <row r="8">
          <cell r="A8" t="str">
            <v>025014</v>
          </cell>
          <cell r="B8" t="str">
            <v>MAIN OFFICE ACCOUNT</v>
          </cell>
          <cell r="C8">
            <v>14450.603999999999</v>
          </cell>
          <cell r="D8">
            <v>14450.603999999999</v>
          </cell>
        </row>
        <row r="9">
          <cell r="A9" t="str">
            <v>062002</v>
          </cell>
          <cell r="B9" t="str">
            <v>PLS EXCHANGE-DOLLAR</v>
          </cell>
          <cell r="C9">
            <v>55.618000000000002</v>
          </cell>
          <cell r="D9">
            <v>55.618000000000002</v>
          </cell>
        </row>
        <row r="10">
          <cell r="A10" t="str">
            <v>062004</v>
          </cell>
          <cell r="B10" t="str">
            <v>PLS EXCHANGE OTHER CURRENCI</v>
          </cell>
          <cell r="C10">
            <v>4.4000000000000004</v>
          </cell>
          <cell r="D10">
            <v>4.4000000000000004</v>
          </cell>
        </row>
        <row r="11">
          <cell r="A11" t="str">
            <v>062012</v>
          </cell>
          <cell r="B11" t="str">
            <v>PLS EX-GAIN/LOSS ON REV. PA</v>
          </cell>
          <cell r="C11">
            <v>86.067999999999998</v>
          </cell>
          <cell r="D11">
            <v>86.067999999999998</v>
          </cell>
        </row>
        <row r="12">
          <cell r="A12" t="str">
            <v>064019</v>
          </cell>
          <cell r="B12" t="str">
            <v>FEE FOR RENDERING OTHER SER</v>
          </cell>
          <cell r="C12">
            <v>710.25800000000004</v>
          </cell>
          <cell r="D12">
            <v>710.25800000000004</v>
          </cell>
        </row>
        <row r="13">
          <cell r="A13" t="str">
            <v>064022</v>
          </cell>
          <cell r="B13" t="str">
            <v>PLS COM ON ISSUE OF NEW CHE</v>
          </cell>
          <cell r="C13">
            <v>162.5</v>
          </cell>
          <cell r="D13">
            <v>162.5</v>
          </cell>
        </row>
        <row r="14">
          <cell r="A14" t="str">
            <v>066001</v>
          </cell>
          <cell r="B14" t="str">
            <v>LOCKERS</v>
          </cell>
          <cell r="C14">
            <v>13</v>
          </cell>
          <cell r="D14">
            <v>13</v>
          </cell>
        </row>
        <row r="15">
          <cell r="A15" t="str">
            <v>078001</v>
          </cell>
          <cell r="B15" t="str">
            <v>PLS O/R-INCIDENTAL CHARGES</v>
          </cell>
          <cell r="C15">
            <v>1708.2739999999999</v>
          </cell>
          <cell r="D15">
            <v>1708.2739999999999</v>
          </cell>
        </row>
        <row r="16">
          <cell r="A16" t="str">
            <v>078057</v>
          </cell>
          <cell r="B16" t="str">
            <v>FACILITIES PROCESSING FEES</v>
          </cell>
          <cell r="C16">
            <v>30</v>
          </cell>
          <cell r="D16">
            <v>30</v>
          </cell>
        </row>
        <row r="17">
          <cell r="A17" t="str">
            <v>078084</v>
          </cell>
          <cell r="B17" t="str">
            <v>CONSUMER LOAN - PREPAYMENT</v>
          </cell>
          <cell r="C17">
            <v>4552.79</v>
          </cell>
          <cell r="D17">
            <v>4552.79</v>
          </cell>
        </row>
        <row r="18">
          <cell r="A18" t="str">
            <v>078085</v>
          </cell>
          <cell r="B18" t="str">
            <v>CONSUMER LOAN - MISC FEES</v>
          </cell>
          <cell r="C18">
            <v>29739.903999999999</v>
          </cell>
          <cell r="D18">
            <v>29739.903999999999</v>
          </cell>
        </row>
        <row r="19">
          <cell r="A19" t="str">
            <v>078094</v>
          </cell>
          <cell r="B19" t="str">
            <v>BENEFIT SWITCH RELATED INCO</v>
          </cell>
          <cell r="C19">
            <v>246</v>
          </cell>
          <cell r="D19">
            <v>246</v>
          </cell>
        </row>
        <row r="20">
          <cell r="A20" t="str">
            <v>080001</v>
          </cell>
          <cell r="B20" t="str">
            <v>POSTAGE RECOVERIES - CORPOR</v>
          </cell>
          <cell r="C20">
            <v>8</v>
          </cell>
          <cell r="D20">
            <v>8</v>
          </cell>
        </row>
        <row r="21">
          <cell r="A21" t="str">
            <v>080002</v>
          </cell>
          <cell r="B21" t="str">
            <v>TELEX RECOVERIES</v>
          </cell>
          <cell r="C21">
            <v>7</v>
          </cell>
          <cell r="D21">
            <v>7</v>
          </cell>
        </row>
        <row r="22">
          <cell r="A22" t="str">
            <v>080003</v>
          </cell>
          <cell r="B22" t="str">
            <v>TELEGRAM RECOVERIES</v>
          </cell>
          <cell r="C22">
            <v>45</v>
          </cell>
          <cell r="D22">
            <v>45</v>
          </cell>
        </row>
        <row r="23">
          <cell r="A23" t="str">
            <v>080009</v>
          </cell>
          <cell r="B23" t="str">
            <v>CLEARING CHEQUE  RECOVERIES</v>
          </cell>
          <cell r="C23">
            <v>835</v>
          </cell>
          <cell r="D23">
            <v>835</v>
          </cell>
        </row>
        <row r="24">
          <cell r="A24" t="str">
            <v>080021</v>
          </cell>
          <cell r="B24" t="str">
            <v>TEZRAFTAAR TT REIMBURSEMENT</v>
          </cell>
          <cell r="C24">
            <v>12644.509</v>
          </cell>
          <cell r="D24">
            <v>12644.509</v>
          </cell>
        </row>
        <row r="25">
          <cell r="A25" t="str">
            <v>080023</v>
          </cell>
          <cell r="B25" t="str">
            <v>INSURANCE RECOVERIES - CONS</v>
          </cell>
          <cell r="C25">
            <v>72825.361999999994</v>
          </cell>
          <cell r="D25">
            <v>72825.361999999994</v>
          </cell>
        </row>
        <row r="26">
          <cell r="A26" t="str">
            <v>011401</v>
          </cell>
          <cell r="B26" t="str">
            <v>INTEREST PAID - CURRENT ACC</v>
          </cell>
          <cell r="C26">
            <v>-28.483000000000001</v>
          </cell>
          <cell r="D26">
            <v>28.483000000000001</v>
          </cell>
        </row>
        <row r="27">
          <cell r="A27" t="str">
            <v>122012</v>
          </cell>
          <cell r="B27" t="str">
            <v>SB DEPOSITS - BD</v>
          </cell>
          <cell r="C27">
            <v>-1770.3240000000001</v>
          </cell>
          <cell r="D27">
            <v>1770.3240000000001</v>
          </cell>
        </row>
        <row r="28">
          <cell r="A28" t="str">
            <v>123013</v>
          </cell>
          <cell r="B28" t="str">
            <v>FIXED DEPOSITS BD</v>
          </cell>
          <cell r="C28">
            <v>-25566.541000000001</v>
          </cell>
          <cell r="D28">
            <v>25566.541000000001</v>
          </cell>
        </row>
        <row r="29">
          <cell r="A29" t="str">
            <v>123019</v>
          </cell>
          <cell r="B29" t="str">
            <v>FIXED DEPOSITS - US $</v>
          </cell>
          <cell r="C29">
            <v>-13089.862999999999</v>
          </cell>
          <cell r="D29">
            <v>13089.862999999999</v>
          </cell>
        </row>
        <row r="30">
          <cell r="A30" t="str">
            <v>130014</v>
          </cell>
          <cell r="B30" t="str">
            <v>MAIN OFFICE ACCOUNT</v>
          </cell>
          <cell r="C30">
            <v>-55085</v>
          </cell>
          <cell r="D30">
            <v>55085</v>
          </cell>
        </row>
        <row r="31">
          <cell r="A31" t="str">
            <v>140011</v>
          </cell>
          <cell r="B31" t="str">
            <v>BASIC SALARIES - OFFICERS</v>
          </cell>
          <cell r="C31">
            <v>-24954</v>
          </cell>
          <cell r="D31">
            <v>24954</v>
          </cell>
        </row>
        <row r="32">
          <cell r="A32" t="str">
            <v>140012</v>
          </cell>
          <cell r="B32" t="str">
            <v>BASIC SALARIES - CLERICAL</v>
          </cell>
          <cell r="C32">
            <v>-2780.9960000000001</v>
          </cell>
          <cell r="D32">
            <v>2780.9960000000001</v>
          </cell>
        </row>
        <row r="33">
          <cell r="A33" t="str">
            <v>145020</v>
          </cell>
          <cell r="B33" t="str">
            <v>OTHER ALLOWANCES</v>
          </cell>
          <cell r="C33">
            <v>-18489.996999999999</v>
          </cell>
          <cell r="D33">
            <v>18489.996999999999</v>
          </cell>
        </row>
        <row r="34">
          <cell r="A34" t="str">
            <v>145067</v>
          </cell>
          <cell r="B34" t="str">
            <v>TEZRAFTAR EVENING /FRIDAY A</v>
          </cell>
          <cell r="C34">
            <v>-301.5</v>
          </cell>
          <cell r="D34">
            <v>301.5</v>
          </cell>
        </row>
        <row r="35">
          <cell r="A35" t="str">
            <v>148001</v>
          </cell>
          <cell r="B35" t="str">
            <v>MESSENGER / OFFICE BOYS</v>
          </cell>
          <cell r="C35">
            <v>-1764</v>
          </cell>
          <cell r="D35">
            <v>1764</v>
          </cell>
        </row>
        <row r="36">
          <cell r="A36" t="str">
            <v>152012</v>
          </cell>
          <cell r="B36" t="str">
            <v>MEDIACAL INSURANCE-OVS</v>
          </cell>
          <cell r="C36">
            <v>-2360.4430000000002</v>
          </cell>
          <cell r="D36">
            <v>2360.4430000000002</v>
          </cell>
        </row>
        <row r="37">
          <cell r="A37" t="str">
            <v>155011</v>
          </cell>
          <cell r="B37" t="str">
            <v>EOSB EXPATS</v>
          </cell>
          <cell r="C37">
            <v>-325.14100000000002</v>
          </cell>
          <cell r="D37">
            <v>325.14100000000002</v>
          </cell>
        </row>
        <row r="38">
          <cell r="A38" t="str">
            <v>165001</v>
          </cell>
          <cell r="B38" t="str">
            <v>BONUS PAID  - (OFFICERS)</v>
          </cell>
          <cell r="C38">
            <v>-2398.9549999999999</v>
          </cell>
          <cell r="D38">
            <v>2398.9549999999999</v>
          </cell>
        </row>
        <row r="39">
          <cell r="A39" t="str">
            <v>170001</v>
          </cell>
          <cell r="B39" t="str">
            <v>BONUS PAID  - (NON-OFFICERS</v>
          </cell>
          <cell r="C39">
            <v>-192.5</v>
          </cell>
          <cell r="D39">
            <v>192.5</v>
          </cell>
        </row>
        <row r="40">
          <cell r="A40" t="str">
            <v>172001</v>
          </cell>
          <cell r="B40" t="str">
            <v>PERFORMANCE AWARDS</v>
          </cell>
          <cell r="C40">
            <v>-6283.08</v>
          </cell>
          <cell r="D40">
            <v>6283.08</v>
          </cell>
        </row>
        <row r="41">
          <cell r="A41" t="str">
            <v>172003</v>
          </cell>
          <cell r="B41" t="str">
            <v>BRANCH PERFORMANCE AWARDS</v>
          </cell>
          <cell r="C41">
            <v>-251.08</v>
          </cell>
          <cell r="D41">
            <v>251.08</v>
          </cell>
        </row>
        <row r="42">
          <cell r="A42" t="str">
            <v>180001</v>
          </cell>
          <cell r="B42" t="str">
            <v>RENT - OFFICE</v>
          </cell>
          <cell r="C42">
            <v>-13200</v>
          </cell>
          <cell r="D42">
            <v>13200</v>
          </cell>
        </row>
        <row r="43">
          <cell r="A43" t="str">
            <v>180011</v>
          </cell>
          <cell r="B43" t="str">
            <v>RATES &amp; TAXES - TRADE LICEN</v>
          </cell>
          <cell r="C43">
            <v>-288</v>
          </cell>
          <cell r="D43">
            <v>288</v>
          </cell>
        </row>
        <row r="44">
          <cell r="A44" t="str">
            <v>180012</v>
          </cell>
          <cell r="B44" t="str">
            <v>RATES &amp; TAXES - COMMERCIAL</v>
          </cell>
          <cell r="C44">
            <v>-10794.437</v>
          </cell>
          <cell r="D44">
            <v>10794.437</v>
          </cell>
        </row>
        <row r="45">
          <cell r="A45" t="str">
            <v>190001</v>
          </cell>
          <cell r="B45" t="str">
            <v>GAS - ELECTRICITY-OFFICE</v>
          </cell>
          <cell r="C45">
            <v>-2059.1999999999998</v>
          </cell>
          <cell r="D45">
            <v>2059.1999999999998</v>
          </cell>
        </row>
        <row r="46">
          <cell r="A46" t="str">
            <v>195001</v>
          </cell>
          <cell r="B46" t="str">
            <v>INSURANCE-FIRE/THEIFT</v>
          </cell>
          <cell r="C46">
            <v>-588.71100000000001</v>
          </cell>
          <cell r="D46">
            <v>588.71100000000001</v>
          </cell>
        </row>
        <row r="47">
          <cell r="A47" t="str">
            <v>195011</v>
          </cell>
          <cell r="B47" t="str">
            <v>GOSI LOCAL</v>
          </cell>
          <cell r="C47">
            <v>-4216.5</v>
          </cell>
          <cell r="D47">
            <v>4216.5</v>
          </cell>
        </row>
        <row r="48">
          <cell r="A48" t="str">
            <v>195012</v>
          </cell>
          <cell r="B48" t="str">
            <v>INSURANCE-FIRE/THEFT</v>
          </cell>
          <cell r="C48">
            <v>-107.58799999999999</v>
          </cell>
          <cell r="D48">
            <v>107.58799999999999</v>
          </cell>
        </row>
        <row r="49">
          <cell r="A49" t="str">
            <v>205001</v>
          </cell>
          <cell r="B49" t="str">
            <v>POSTAGE</v>
          </cell>
          <cell r="C49">
            <v>-183.887</v>
          </cell>
          <cell r="D49">
            <v>183.887</v>
          </cell>
        </row>
        <row r="50">
          <cell r="A50" t="str">
            <v>205002</v>
          </cell>
          <cell r="B50" t="str">
            <v>TELEX / T.P</v>
          </cell>
          <cell r="C50">
            <v>-26.382999999999999</v>
          </cell>
          <cell r="D50">
            <v>26.382999999999999</v>
          </cell>
        </row>
        <row r="51">
          <cell r="A51" t="str">
            <v>206001</v>
          </cell>
          <cell r="B51" t="str">
            <v>TELEPHONE / TRUNK CALL - OF</v>
          </cell>
          <cell r="C51">
            <v>-3105.7460000000001</v>
          </cell>
          <cell r="D51">
            <v>3105.7460000000001</v>
          </cell>
        </row>
        <row r="52">
          <cell r="A52" t="str">
            <v>206011</v>
          </cell>
          <cell r="B52" t="str">
            <v>FAX - OFFICE</v>
          </cell>
          <cell r="C52">
            <v>-81.254000000000005</v>
          </cell>
          <cell r="D52">
            <v>81.254000000000005</v>
          </cell>
        </row>
        <row r="53">
          <cell r="A53" t="str">
            <v>207011</v>
          </cell>
          <cell r="B53" t="str">
            <v>TELEPHONE LINE FOR REUTERS/</v>
          </cell>
          <cell r="C53">
            <v>-388.40600000000001</v>
          </cell>
          <cell r="D53">
            <v>388.40600000000001</v>
          </cell>
        </row>
        <row r="54">
          <cell r="A54" t="str">
            <v>208002</v>
          </cell>
          <cell r="B54" t="str">
            <v>RUETER FEE / SWIFT EXPENSES</v>
          </cell>
          <cell r="C54">
            <v>-529.92600000000004</v>
          </cell>
          <cell r="D54">
            <v>529.92600000000004</v>
          </cell>
        </row>
        <row r="55">
          <cell r="A55" t="str">
            <v>208003</v>
          </cell>
          <cell r="B55" t="str">
            <v>SOFTWARE CHARGES</v>
          </cell>
          <cell r="C55">
            <v>442.95499999999998</v>
          </cell>
          <cell r="D55">
            <v>-442.95499999999998</v>
          </cell>
        </row>
        <row r="56">
          <cell r="A56" t="str">
            <v>208012</v>
          </cell>
          <cell r="B56" t="str">
            <v>BENEFIT SWITCH EXPENSES</v>
          </cell>
          <cell r="C56">
            <v>-4921.2</v>
          </cell>
          <cell r="D56">
            <v>4921.2</v>
          </cell>
        </row>
        <row r="57">
          <cell r="A57" t="str">
            <v>218001</v>
          </cell>
          <cell r="B57" t="str">
            <v>DEPRECIATION-ELECTRICAL &amp; O</v>
          </cell>
          <cell r="C57">
            <v>-4010.8789999999999</v>
          </cell>
          <cell r="D57">
            <v>4010.8789999999999</v>
          </cell>
        </row>
        <row r="58">
          <cell r="A58" t="str">
            <v>218002</v>
          </cell>
          <cell r="B58" t="str">
            <v>DEPRECIATION-FIRE EXTINGUIS</v>
          </cell>
          <cell r="C58">
            <v>-52</v>
          </cell>
          <cell r="D58">
            <v>52</v>
          </cell>
        </row>
        <row r="59">
          <cell r="A59" t="str">
            <v>220012</v>
          </cell>
          <cell r="B59" t="str">
            <v>FURNITURE &amp; FIXTURES WOODEN</v>
          </cell>
          <cell r="C59">
            <v>-492.59699999999998</v>
          </cell>
          <cell r="D59">
            <v>492.59699999999998</v>
          </cell>
        </row>
        <row r="60">
          <cell r="A60" t="str">
            <v>221003</v>
          </cell>
          <cell r="B60" t="str">
            <v>DEPRECIATION-LEASE HOLD IMP</v>
          </cell>
          <cell r="C60">
            <v>-1951.83</v>
          </cell>
          <cell r="D60">
            <v>1951.83</v>
          </cell>
        </row>
        <row r="61">
          <cell r="A61" t="str">
            <v>222001</v>
          </cell>
          <cell r="B61" t="str">
            <v>DEPRECIATION IT HARDWARE-PC</v>
          </cell>
          <cell r="C61">
            <v>-771.78499999999997</v>
          </cell>
          <cell r="D61">
            <v>771.78499999999997</v>
          </cell>
        </row>
        <row r="62">
          <cell r="A62" t="str">
            <v>225002</v>
          </cell>
          <cell r="B62" t="str">
            <v>REPAIR - MACHINE/EQUIPMENT</v>
          </cell>
          <cell r="C62">
            <v>-125</v>
          </cell>
          <cell r="D62">
            <v>125</v>
          </cell>
        </row>
        <row r="63">
          <cell r="A63" t="str">
            <v>225007</v>
          </cell>
          <cell r="B63" t="str">
            <v>REPAIRS - I T HARDWARE</v>
          </cell>
          <cell r="C63">
            <v>-1175.338</v>
          </cell>
          <cell r="D63">
            <v>1175.338</v>
          </cell>
        </row>
        <row r="64">
          <cell r="A64" t="str">
            <v>226001</v>
          </cell>
          <cell r="B64" t="str">
            <v>REPAIR REN &amp; MAINT. PREMISE</v>
          </cell>
          <cell r="C64">
            <v>-34.9</v>
          </cell>
          <cell r="D64">
            <v>34.9</v>
          </cell>
        </row>
        <row r="65">
          <cell r="A65" t="str">
            <v>235001</v>
          </cell>
          <cell r="B65" t="str">
            <v>OFFICE STATIONERY</v>
          </cell>
          <cell r="C65">
            <v>-562.11599999999999</v>
          </cell>
          <cell r="D65">
            <v>562.11599999999999</v>
          </cell>
        </row>
        <row r="66">
          <cell r="A66" t="str">
            <v>235002</v>
          </cell>
          <cell r="B66" t="str">
            <v>SECURITY STATIONERY</v>
          </cell>
          <cell r="C66">
            <v>-58.651000000000003</v>
          </cell>
          <cell r="D66">
            <v>58.651000000000003</v>
          </cell>
        </row>
        <row r="67">
          <cell r="A67" t="str">
            <v>235003</v>
          </cell>
          <cell r="B67" t="str">
            <v>PETTY STATIONERY</v>
          </cell>
          <cell r="C67">
            <v>-27.45</v>
          </cell>
          <cell r="D67">
            <v>27.45</v>
          </cell>
        </row>
        <row r="68">
          <cell r="A68" t="str">
            <v>235004</v>
          </cell>
          <cell r="B68" t="str">
            <v>PRINTING STATIONERY</v>
          </cell>
          <cell r="C68">
            <v>-1576.857</v>
          </cell>
          <cell r="D68">
            <v>1576.857</v>
          </cell>
        </row>
        <row r="69">
          <cell r="A69" t="str">
            <v>235006</v>
          </cell>
          <cell r="B69" t="str">
            <v>COMPUTER STATIONERY (CONSUM</v>
          </cell>
          <cell r="C69">
            <v>-108</v>
          </cell>
          <cell r="D69">
            <v>108</v>
          </cell>
        </row>
        <row r="70">
          <cell r="A70" t="str">
            <v>237001</v>
          </cell>
          <cell r="B70" t="str">
            <v>OFFICE RUNNING EXPENSES</v>
          </cell>
          <cell r="C70">
            <v>-380.99799999999999</v>
          </cell>
          <cell r="D70">
            <v>380.99799999999999</v>
          </cell>
        </row>
        <row r="71">
          <cell r="A71" t="str">
            <v>237002</v>
          </cell>
          <cell r="B71" t="str">
            <v>JANITORIAL CHARGES</v>
          </cell>
          <cell r="C71">
            <v>-700</v>
          </cell>
          <cell r="D71">
            <v>700</v>
          </cell>
        </row>
        <row r="72">
          <cell r="A72" t="str">
            <v>240009</v>
          </cell>
          <cell r="B72" t="str">
            <v>PRESS ADVERTISING</v>
          </cell>
          <cell r="C72">
            <v>-2110.627</v>
          </cell>
          <cell r="D72">
            <v>2110.627</v>
          </cell>
        </row>
        <row r="73">
          <cell r="A73" t="str">
            <v>240015</v>
          </cell>
          <cell r="B73" t="str">
            <v>MISCELLANEOUS</v>
          </cell>
          <cell r="C73">
            <v>-8010.6819999999998</v>
          </cell>
          <cell r="D73">
            <v>8010.6819999999998</v>
          </cell>
        </row>
        <row r="74">
          <cell r="A74" t="str">
            <v>245001</v>
          </cell>
          <cell r="B74" t="str">
            <v>ENTERTAINMENT</v>
          </cell>
          <cell r="C74">
            <v>-382.17</v>
          </cell>
          <cell r="D74">
            <v>382.17</v>
          </cell>
        </row>
        <row r="75">
          <cell r="A75" t="str">
            <v>260001</v>
          </cell>
          <cell r="B75" t="str">
            <v>SUBSCRIPTIONS PERIODICAL /</v>
          </cell>
          <cell r="C75">
            <v>-40.799999999999997</v>
          </cell>
          <cell r="D75">
            <v>40.799999999999997</v>
          </cell>
        </row>
        <row r="76">
          <cell r="A76" t="str">
            <v>260002</v>
          </cell>
          <cell r="B76" t="str">
            <v>SUBSCRIPTIONS INSTITUTIONS</v>
          </cell>
          <cell r="C76">
            <v>-6.6660000000000004</v>
          </cell>
          <cell r="D76">
            <v>6.6660000000000004</v>
          </cell>
        </row>
        <row r="77">
          <cell r="A77" t="str">
            <v>271001</v>
          </cell>
          <cell r="B77" t="str">
            <v>SECURITY GUARDS CHARGES</v>
          </cell>
          <cell r="C77">
            <v>-16060</v>
          </cell>
          <cell r="D77">
            <v>16060</v>
          </cell>
        </row>
        <row r="78">
          <cell r="A78" t="str">
            <v>272001</v>
          </cell>
          <cell r="B78" t="str">
            <v>CASH TRANSPORT CHARGES</v>
          </cell>
          <cell r="C78">
            <v>-706.30399999999997</v>
          </cell>
          <cell r="D78">
            <v>706.30399999999997</v>
          </cell>
        </row>
        <row r="79">
          <cell r="A79" t="str">
            <v>275001</v>
          </cell>
          <cell r="B79" t="str">
            <v>CONVEYANCE (LOCAL)</v>
          </cell>
          <cell r="C79">
            <v>-2</v>
          </cell>
          <cell r="D79">
            <v>2</v>
          </cell>
        </row>
        <row r="80">
          <cell r="A80" t="str">
            <v>278011</v>
          </cell>
          <cell r="B80" t="str">
            <v>PROVISION - CONSUMER RISK C</v>
          </cell>
          <cell r="C80">
            <v>-2576.2440000000001</v>
          </cell>
          <cell r="D80">
            <v>2576.2440000000001</v>
          </cell>
        </row>
        <row r="81">
          <cell r="A81" t="str">
            <v>283004</v>
          </cell>
          <cell r="B81" t="str">
            <v>OTHERS</v>
          </cell>
          <cell r="C81">
            <v>-249</v>
          </cell>
          <cell r="D81">
            <v>249</v>
          </cell>
        </row>
        <row r="82">
          <cell r="A82" t="str">
            <v>285042</v>
          </cell>
          <cell r="B82" t="str">
            <v>CHEQUE RETURN CHARGES</v>
          </cell>
          <cell r="C82">
            <v>-370</v>
          </cell>
          <cell r="D82">
            <v>370</v>
          </cell>
        </row>
        <row r="83">
          <cell r="A83" t="str">
            <v>285088</v>
          </cell>
          <cell r="B83" t="str">
            <v>CREDIT CARD &amp; CONSUMER LOAN</v>
          </cell>
          <cell r="C83">
            <v>-5718.6679999999997</v>
          </cell>
          <cell r="D83">
            <v>5718.6679999999997</v>
          </cell>
        </row>
        <row r="84">
          <cell r="A84" t="str">
            <v>285092</v>
          </cell>
          <cell r="B84" t="str">
            <v>GIFT/GIVEWAYS EXP</v>
          </cell>
          <cell r="C84">
            <v>-38.25</v>
          </cell>
          <cell r="D84">
            <v>38.25</v>
          </cell>
        </row>
        <row r="85">
          <cell r="A85" t="str">
            <v>288001</v>
          </cell>
          <cell r="B85" t="str">
            <v>HO SHARE OF EXPENSES</v>
          </cell>
          <cell r="C85">
            <v>-6160</v>
          </cell>
          <cell r="D85">
            <v>6160</v>
          </cell>
        </row>
        <row r="86">
          <cell r="A86" t="str">
            <v>290011</v>
          </cell>
          <cell r="B86" t="str">
            <v>IT CHARGES PAID TO HO</v>
          </cell>
          <cell r="C86">
            <v>-1382.337</v>
          </cell>
          <cell r="D86">
            <v>1382.337</v>
          </cell>
        </row>
        <row r="87">
          <cell r="A87" t="str">
            <v>290012</v>
          </cell>
          <cell r="B87" t="str">
            <v>SOFTWARE FEE / LINE RENT PA</v>
          </cell>
          <cell r="C87">
            <v>-31.655999999999999</v>
          </cell>
          <cell r="D87">
            <v>31.655999999999999</v>
          </cell>
        </row>
      </sheetData>
      <sheetData sheetId="4" refreshError="1"/>
      <sheetData sheetId="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AL 300407 (2)"/>
      <sheetName val="IE 300407 (2)"/>
      <sheetName val="Balance sheet"/>
      <sheetName val="Trade volumes"/>
      <sheetName val="TezRaftaar"/>
      <sheetName val="Advances and Deposits"/>
      <sheetName val="NPL"/>
      <sheetName val="HEAD COUNT"/>
      <sheetName val="December 06"/>
      <sheetName val="November 06"/>
    </sheetNames>
    <sheetDataSet>
      <sheetData sheetId="0"/>
      <sheetData sheetId="1" refreshError="1">
        <row r="4">
          <cell r="A4" t="str">
            <v>001001</v>
          </cell>
          <cell r="B4" t="str">
            <v>I/R ON LOANS / SMALL LOANS</v>
          </cell>
          <cell r="C4">
            <v>277800.04100000003</v>
          </cell>
        </row>
        <row r="5">
          <cell r="A5" t="str">
            <v>001005</v>
          </cell>
          <cell r="B5" t="str">
            <v>I/R ON  L.A.F.B.</v>
          </cell>
          <cell r="C5">
            <v>1211.9749999999999</v>
          </cell>
        </row>
        <row r="6">
          <cell r="A6" t="str">
            <v>001006</v>
          </cell>
          <cell r="B6" t="str">
            <v>I/R ON  L.T.R.</v>
          </cell>
          <cell r="C6">
            <v>85845.952000000005</v>
          </cell>
        </row>
        <row r="7">
          <cell r="A7" t="str">
            <v>001009</v>
          </cell>
          <cell r="B7" t="str">
            <v>SYNDICATION  LOAN</v>
          </cell>
          <cell r="C7">
            <v>260907.01500000001</v>
          </cell>
        </row>
        <row r="8">
          <cell r="A8" t="str">
            <v>001011</v>
          </cell>
          <cell r="B8" t="str">
            <v>I/R ON FOREIGN BILLS PURCHA</v>
          </cell>
          <cell r="C8">
            <v>3616.7669999999998</v>
          </cell>
        </row>
        <row r="9">
          <cell r="A9" t="str">
            <v>001012</v>
          </cell>
          <cell r="B9" t="str">
            <v>I/R ON P.A.D.</v>
          </cell>
          <cell r="C9">
            <v>227.983</v>
          </cell>
        </row>
        <row r="10">
          <cell r="A10" t="str">
            <v>001020</v>
          </cell>
          <cell r="B10" t="str">
            <v>I/R ON OVERDRAFTS</v>
          </cell>
          <cell r="C10">
            <v>56043.591999999997</v>
          </cell>
        </row>
        <row r="11">
          <cell r="A11" t="str">
            <v>001053</v>
          </cell>
          <cell r="B11" t="str">
            <v>CONSUMER LOAN</v>
          </cell>
          <cell r="C11">
            <v>915680.18099999998</v>
          </cell>
        </row>
        <row r="12">
          <cell r="A12" t="str">
            <v>001054</v>
          </cell>
          <cell r="B12" t="str">
            <v>CREDIT CARDS SILVER INCOME</v>
          </cell>
          <cell r="C12">
            <v>3505.9769999999999</v>
          </cell>
        </row>
        <row r="13">
          <cell r="A13" t="str">
            <v>001056</v>
          </cell>
          <cell r="B13" t="str">
            <v>CREDIT CARDS GOLD INCOME</v>
          </cell>
          <cell r="C13">
            <v>6130.0119999999997</v>
          </cell>
        </row>
        <row r="14">
          <cell r="A14" t="str">
            <v>002003</v>
          </cell>
          <cell r="B14" t="str">
            <v>PLACEMENTS/SPECIAL NOTICE A</v>
          </cell>
          <cell r="C14">
            <v>36539.866999999998</v>
          </cell>
        </row>
        <row r="15">
          <cell r="A15" t="str">
            <v>020001</v>
          </cell>
          <cell r="B15" t="str">
            <v>BILLS DISCOUNTED</v>
          </cell>
          <cell r="C15">
            <v>11915.1</v>
          </cell>
        </row>
        <row r="16">
          <cell r="A16" t="str">
            <v>025011</v>
          </cell>
          <cell r="B16" t="str">
            <v>OTHER AREA BRANCHES - OVERS</v>
          </cell>
          <cell r="C16">
            <v>139018.89199999999</v>
          </cell>
        </row>
        <row r="17">
          <cell r="A17" t="str">
            <v>025014</v>
          </cell>
          <cell r="B17" t="str">
            <v>MAIN OFFICE ACCOUNT</v>
          </cell>
          <cell r="C17">
            <v>95890.732999999993</v>
          </cell>
        </row>
        <row r="18">
          <cell r="A18" t="str">
            <v>062001</v>
          </cell>
          <cell r="B18" t="str">
            <v>PLS EXCHANGE-POUND STERLING</v>
          </cell>
          <cell r="C18">
            <v>641.82500000000005</v>
          </cell>
        </row>
        <row r="19">
          <cell r="A19" t="str">
            <v>062002</v>
          </cell>
          <cell r="B19" t="str">
            <v>PLS EXCHANGE-DOLLAR</v>
          </cell>
          <cell r="C19">
            <v>20396.917000000001</v>
          </cell>
        </row>
        <row r="20">
          <cell r="A20" t="str">
            <v>062004</v>
          </cell>
          <cell r="B20" t="str">
            <v>PLS EXCHANGE OTHER CURRENCI</v>
          </cell>
          <cell r="C20">
            <v>3640.2179999999998</v>
          </cell>
        </row>
        <row r="21">
          <cell r="A21" t="str">
            <v>062008</v>
          </cell>
          <cell r="B21" t="str">
            <v>INCOME ON EXCHANGE-EURO-OVE</v>
          </cell>
          <cell r="C21">
            <v>833.35199999999998</v>
          </cell>
        </row>
        <row r="22">
          <cell r="A22" t="str">
            <v>062009</v>
          </cell>
          <cell r="B22" t="str">
            <v>INCOME ON EXCHANGE-JAPAN YE</v>
          </cell>
          <cell r="C22">
            <v>-102.587</v>
          </cell>
        </row>
        <row r="23">
          <cell r="A23" t="str">
            <v>062010</v>
          </cell>
          <cell r="B23" t="str">
            <v>PLS EX-GAIN/LOSS ON REV. SW</v>
          </cell>
          <cell r="C23">
            <v>465.37599999999998</v>
          </cell>
        </row>
        <row r="24">
          <cell r="A24" t="str">
            <v>062012</v>
          </cell>
          <cell r="B24" t="str">
            <v>PLS EX-GAIN/LOSS ON REV. PA</v>
          </cell>
          <cell r="C24">
            <v>39982.165999999997</v>
          </cell>
        </row>
        <row r="25">
          <cell r="A25" t="str">
            <v>064002</v>
          </cell>
          <cell r="B25" t="str">
            <v>PLS COMMISSION-EXPORT BILLS</v>
          </cell>
          <cell r="C25">
            <v>3974.58</v>
          </cell>
        </row>
        <row r="26">
          <cell r="A26" t="str">
            <v>064003</v>
          </cell>
          <cell r="B26" t="str">
            <v>PLS COM ON IMPORT BILL</v>
          </cell>
          <cell r="C26">
            <v>3046.5</v>
          </cell>
        </row>
        <row r="27">
          <cell r="A27" t="str">
            <v>064004</v>
          </cell>
          <cell r="B27" t="str">
            <v>PLS COMMISSION-OPN. OF L/C</v>
          </cell>
          <cell r="C27">
            <v>8028.2839999999997</v>
          </cell>
        </row>
        <row r="28">
          <cell r="A28" t="str">
            <v>064008</v>
          </cell>
          <cell r="B28" t="str">
            <v>PLS COMMISSION-L.G. (INLAND</v>
          </cell>
          <cell r="C28">
            <v>14492.351000000001</v>
          </cell>
        </row>
        <row r="29">
          <cell r="A29" t="str">
            <v>064010</v>
          </cell>
          <cell r="B29" t="str">
            <v>PLS COMM. BILLS (FBC,IBC,ET</v>
          </cell>
          <cell r="C29">
            <v>220</v>
          </cell>
        </row>
        <row r="30">
          <cell r="A30" t="str">
            <v>064019</v>
          </cell>
          <cell r="B30" t="str">
            <v>FEE FOR RENDERING OTHER SER</v>
          </cell>
          <cell r="C30">
            <v>3437.915</v>
          </cell>
        </row>
        <row r="31">
          <cell r="A31" t="str">
            <v>064022</v>
          </cell>
          <cell r="B31" t="str">
            <v>PLS COM ON ISSUE OF NEW CHE</v>
          </cell>
          <cell r="C31">
            <v>1973.8579999999999</v>
          </cell>
        </row>
        <row r="32">
          <cell r="A32" t="str">
            <v>064031</v>
          </cell>
          <cell r="B32" t="str">
            <v>PL.COMMISSION-LC ADVISING (</v>
          </cell>
          <cell r="C32">
            <v>480</v>
          </cell>
        </row>
        <row r="33">
          <cell r="A33" t="str">
            <v>064089</v>
          </cell>
          <cell r="B33" t="str">
            <v>IFDBC</v>
          </cell>
          <cell r="C33">
            <v>8378.4699999999993</v>
          </cell>
        </row>
        <row r="34">
          <cell r="A34" t="str">
            <v>064090</v>
          </cell>
          <cell r="B34" t="str">
            <v>CREDIT CARDS - INTERCHANGE</v>
          </cell>
          <cell r="C34">
            <v>1223.011</v>
          </cell>
        </row>
        <row r="35">
          <cell r="A35" t="str">
            <v>064091</v>
          </cell>
          <cell r="B35" t="str">
            <v>IBG COMMISSION</v>
          </cell>
          <cell r="C35">
            <v>4948.63</v>
          </cell>
        </row>
        <row r="36">
          <cell r="A36" t="str">
            <v>064092</v>
          </cell>
          <cell r="B36" t="str">
            <v>MASTER CARD CASH ADVANCE FE</v>
          </cell>
          <cell r="C36">
            <v>715.63099999999997</v>
          </cell>
        </row>
        <row r="37">
          <cell r="A37" t="str">
            <v>065004</v>
          </cell>
          <cell r="B37" t="str">
            <v>SERVICE CHARGES ON STAFF LO</v>
          </cell>
          <cell r="C37">
            <v>0</v>
          </cell>
        </row>
        <row r="38">
          <cell r="A38" t="str">
            <v>066001</v>
          </cell>
          <cell r="B38" t="str">
            <v>LOCKERS</v>
          </cell>
          <cell r="C38">
            <v>350</v>
          </cell>
        </row>
        <row r="39">
          <cell r="A39" t="str">
            <v>069022</v>
          </cell>
          <cell r="B39" t="str">
            <v>TREASURY BILLS</v>
          </cell>
          <cell r="C39">
            <v>3654</v>
          </cell>
        </row>
        <row r="40">
          <cell r="A40" t="str">
            <v>069035</v>
          </cell>
          <cell r="B40" t="str">
            <v>GOVT OF PAKISTAN BOND</v>
          </cell>
          <cell r="C40">
            <v>3599.826</v>
          </cell>
        </row>
        <row r="41">
          <cell r="A41" t="str">
            <v>069070</v>
          </cell>
          <cell r="B41" t="str">
            <v>OTHERS</v>
          </cell>
          <cell r="C41">
            <v>81486.202000000005</v>
          </cell>
        </row>
        <row r="42">
          <cell r="A42" t="str">
            <v>069072</v>
          </cell>
          <cell r="B42" t="str">
            <v>GOVERNMENT OF INDONESIA USD</v>
          </cell>
          <cell r="C42">
            <v>46830.336000000003</v>
          </cell>
        </row>
        <row r="43">
          <cell r="A43" t="str">
            <v>069077</v>
          </cell>
          <cell r="B43" t="str">
            <v>INVESTMENT INCOME ON TABREE</v>
          </cell>
          <cell r="C43">
            <v>27575.089</v>
          </cell>
        </row>
        <row r="44">
          <cell r="A44" t="str">
            <v>078001</v>
          </cell>
          <cell r="B44" t="str">
            <v>PLS O/R-INCIDENTAL CHARGES</v>
          </cell>
          <cell r="C44">
            <v>2643.7020000000002</v>
          </cell>
        </row>
        <row r="45">
          <cell r="A45" t="str">
            <v>078054</v>
          </cell>
          <cell r="B45" t="str">
            <v>PLS O/R GAIN/LOSS ON NPLS</v>
          </cell>
          <cell r="C45">
            <v>1652.4280000000001</v>
          </cell>
        </row>
        <row r="46">
          <cell r="A46" t="str">
            <v>078057</v>
          </cell>
          <cell r="B46" t="str">
            <v>FACILITIES PROCESSING FEES</v>
          </cell>
          <cell r="C46">
            <v>6671.2</v>
          </cell>
        </row>
        <row r="47">
          <cell r="A47" t="str">
            <v>078078</v>
          </cell>
          <cell r="B47" t="str">
            <v>AMORTIZATION GAINS - GOP US</v>
          </cell>
          <cell r="C47">
            <v>-1123.5909999999999</v>
          </cell>
        </row>
        <row r="48">
          <cell r="A48" t="str">
            <v>078084</v>
          </cell>
          <cell r="B48" t="str">
            <v>CONSUMER LOAN - PREPAYMENT</v>
          </cell>
          <cell r="C48">
            <v>49638.796999999999</v>
          </cell>
        </row>
        <row r="49">
          <cell r="A49" t="str">
            <v>078085</v>
          </cell>
          <cell r="B49" t="str">
            <v>CONSUMER LOAN - MISC FEES</v>
          </cell>
          <cell r="C49">
            <v>167341.99400000001</v>
          </cell>
        </row>
        <row r="50">
          <cell r="A50" t="str">
            <v>078087</v>
          </cell>
          <cell r="B50" t="str">
            <v>CREDIT CARD - MISC FEES</v>
          </cell>
          <cell r="C50">
            <v>4003.761</v>
          </cell>
        </row>
        <row r="51">
          <cell r="A51" t="str">
            <v>078094</v>
          </cell>
          <cell r="B51" t="str">
            <v>BENEFIT SWITCH RELATED INCO</v>
          </cell>
          <cell r="C51">
            <v>1884.7850000000001</v>
          </cell>
        </row>
        <row r="52">
          <cell r="A52" t="str">
            <v>078099</v>
          </cell>
          <cell r="B52" t="str">
            <v>MISCELLANEOUS</v>
          </cell>
          <cell r="C52">
            <v>19.315000000000001</v>
          </cell>
        </row>
        <row r="53">
          <cell r="A53" t="str">
            <v>080001</v>
          </cell>
          <cell r="B53" t="str">
            <v>POSTAGE RECOVERIES - CORPOR</v>
          </cell>
          <cell r="C53">
            <v>3161.27</v>
          </cell>
        </row>
        <row r="54">
          <cell r="A54" t="str">
            <v>080002</v>
          </cell>
          <cell r="B54" t="str">
            <v>TELEX RECOVERIES</v>
          </cell>
          <cell r="C54">
            <v>9783.3220000000001</v>
          </cell>
        </row>
        <row r="55">
          <cell r="A55" t="str">
            <v>080003</v>
          </cell>
          <cell r="B55" t="str">
            <v>TELEGRAM RECOVERIES</v>
          </cell>
          <cell r="C55">
            <v>4285.8289999999997</v>
          </cell>
        </row>
        <row r="56">
          <cell r="A56" t="str">
            <v>080009</v>
          </cell>
          <cell r="B56" t="str">
            <v>CLEARING CHEQUE  RECOVERIES</v>
          </cell>
          <cell r="C56">
            <v>2522.85</v>
          </cell>
        </row>
        <row r="57">
          <cell r="A57" t="str">
            <v>080021</v>
          </cell>
          <cell r="B57" t="str">
            <v>TEZRAFTAAR TT REIMBURSEMENT</v>
          </cell>
          <cell r="C57">
            <v>36368.610999999997</v>
          </cell>
        </row>
        <row r="58">
          <cell r="A58" t="str">
            <v>080023</v>
          </cell>
          <cell r="B58" t="str">
            <v>INSURANCE RECOVERIES - CONS</v>
          </cell>
          <cell r="C58">
            <v>237390.21400000001</v>
          </cell>
        </row>
        <row r="59">
          <cell r="A59" t="str">
            <v>086001</v>
          </cell>
          <cell r="B59" t="str">
            <v>MARK UP AUTO CAR FINANCE</v>
          </cell>
          <cell r="C59">
            <v>1907.817</v>
          </cell>
        </row>
        <row r="60">
          <cell r="A60" t="str">
            <v>087081</v>
          </cell>
          <cell r="B60" t="str">
            <v>GAIN ON SALE OF INDONESIA U</v>
          </cell>
          <cell r="C60">
            <v>210816.52</v>
          </cell>
        </row>
        <row r="61">
          <cell r="A61" t="str">
            <v>087084</v>
          </cell>
          <cell r="B61" t="str">
            <v>GAIN ON SALE OF BONDS</v>
          </cell>
          <cell r="C61">
            <v>15166.396000000001</v>
          </cell>
        </row>
        <row r="62">
          <cell r="A62" t="str">
            <v>110018</v>
          </cell>
          <cell r="B62" t="str">
            <v>BORROWINGS FROM BANKS - FOR</v>
          </cell>
          <cell r="C62">
            <v>1827.6130000000001</v>
          </cell>
        </row>
        <row r="63">
          <cell r="A63" t="str">
            <v>112002</v>
          </cell>
          <cell r="B63" t="str">
            <v>UNITED NATIONAL BANK - UK</v>
          </cell>
          <cell r="C63">
            <v>53.137999999999998</v>
          </cell>
        </row>
        <row r="64">
          <cell r="A64" t="str">
            <v>114011</v>
          </cell>
          <cell r="B64" t="str">
            <v>INTEREST PAID - CURRENT ACC</v>
          </cell>
          <cell r="C64">
            <v>3754.0459999999998</v>
          </cell>
        </row>
        <row r="65">
          <cell r="A65" t="str">
            <v>114012</v>
          </cell>
          <cell r="B65" t="str">
            <v>INTEREST PAID - CALL ACCOUN</v>
          </cell>
          <cell r="C65">
            <v>481.29700000000003</v>
          </cell>
        </row>
        <row r="66">
          <cell r="A66" t="str">
            <v>122012</v>
          </cell>
          <cell r="B66" t="str">
            <v>SB DEPOSITS - BD</v>
          </cell>
          <cell r="C66">
            <v>3797.6280000000002</v>
          </cell>
        </row>
        <row r="67">
          <cell r="A67" t="str">
            <v>123013</v>
          </cell>
          <cell r="B67" t="str">
            <v>FIXED DEPOSITS BD</v>
          </cell>
          <cell r="C67">
            <v>375805.63799999998</v>
          </cell>
        </row>
        <row r="68">
          <cell r="A68" t="str">
            <v>123019</v>
          </cell>
          <cell r="B68" t="str">
            <v>FIXED DEPOSITS - US $</v>
          </cell>
          <cell r="C68">
            <v>513781.27799999999</v>
          </cell>
        </row>
        <row r="69">
          <cell r="A69" t="str">
            <v>123021</v>
          </cell>
          <cell r="B69" t="str">
            <v>FIXED DEPOSITS - POUND STER</v>
          </cell>
          <cell r="C69">
            <v>8919.2360000000008</v>
          </cell>
        </row>
        <row r="70">
          <cell r="A70" t="str">
            <v>130011</v>
          </cell>
          <cell r="B70" t="str">
            <v>OTHER AREA BRANCHES - OVERS</v>
          </cell>
          <cell r="C70">
            <v>2744.0830000000001</v>
          </cell>
        </row>
        <row r="71">
          <cell r="A71" t="str">
            <v>130014</v>
          </cell>
          <cell r="B71" t="str">
            <v>MAIN OFFICE ACCOUNT</v>
          </cell>
          <cell r="C71">
            <v>100284.53200000001</v>
          </cell>
        </row>
        <row r="72">
          <cell r="A72" t="str">
            <v>140010</v>
          </cell>
          <cell r="B72" t="str">
            <v>BASIC SALARIES - EXECUTIVES</v>
          </cell>
          <cell r="C72">
            <v>52765.2</v>
          </cell>
        </row>
        <row r="73">
          <cell r="A73" t="str">
            <v>140011</v>
          </cell>
          <cell r="B73" t="str">
            <v>BASIC SALARIES - OFFICERS</v>
          </cell>
          <cell r="C73">
            <v>130138.674</v>
          </cell>
        </row>
        <row r="74">
          <cell r="A74" t="str">
            <v>140012</v>
          </cell>
          <cell r="B74" t="str">
            <v>BASIC SALARIES - CLERICAL</v>
          </cell>
          <cell r="C74">
            <v>16815.599999999999</v>
          </cell>
        </row>
        <row r="75">
          <cell r="A75" t="str">
            <v>142001</v>
          </cell>
          <cell r="B75" t="str">
            <v>CASUAL LABOUR</v>
          </cell>
          <cell r="C75">
            <v>668</v>
          </cell>
        </row>
        <row r="76">
          <cell r="A76" t="str">
            <v>145020</v>
          </cell>
          <cell r="B76" t="str">
            <v>OTHER ALLOWANCES</v>
          </cell>
          <cell r="C76">
            <v>132938.56599999999</v>
          </cell>
        </row>
        <row r="77">
          <cell r="A77" t="str">
            <v>145061</v>
          </cell>
          <cell r="B77" t="str">
            <v>AIR TICKETS TO OVERSEAS STA</v>
          </cell>
          <cell r="C77">
            <v>17734.18</v>
          </cell>
        </row>
        <row r="78">
          <cell r="A78" t="str">
            <v>145064</v>
          </cell>
          <cell r="B78" t="str">
            <v>DISLOCATION ALLOWANCE</v>
          </cell>
          <cell r="C78">
            <v>479.642</v>
          </cell>
        </row>
        <row r="79">
          <cell r="A79" t="str">
            <v>145067</v>
          </cell>
          <cell r="B79" t="str">
            <v>TEZRAFTAR EVENING /FRIDAY A</v>
          </cell>
          <cell r="C79">
            <v>3385.25</v>
          </cell>
        </row>
        <row r="80">
          <cell r="A80" t="str">
            <v>148001</v>
          </cell>
          <cell r="B80" t="str">
            <v>MESSENGER / OFFICE BOYS</v>
          </cell>
          <cell r="C80">
            <v>3950</v>
          </cell>
        </row>
        <row r="81">
          <cell r="A81" t="str">
            <v>148005</v>
          </cell>
          <cell r="B81" t="str">
            <v>OUTSOURCED DRIVER CHARGES</v>
          </cell>
          <cell r="C81">
            <v>900</v>
          </cell>
        </row>
        <row r="82">
          <cell r="A82" t="str">
            <v>149004</v>
          </cell>
          <cell r="B82" t="str">
            <v>DSA STAFF SALARY</v>
          </cell>
          <cell r="C82">
            <v>16670.667000000001</v>
          </cell>
        </row>
        <row r="83">
          <cell r="A83" t="str">
            <v>149005</v>
          </cell>
          <cell r="B83" t="str">
            <v>DSA STAFF AGENCY FEE</v>
          </cell>
          <cell r="C83">
            <v>300</v>
          </cell>
        </row>
        <row r="84">
          <cell r="A84" t="str">
            <v>149007</v>
          </cell>
          <cell r="B84" t="str">
            <v>DSA STAFF SALES COMMISSION</v>
          </cell>
          <cell r="C84">
            <v>27141.65</v>
          </cell>
        </row>
        <row r="85">
          <cell r="A85" t="str">
            <v>149008</v>
          </cell>
          <cell r="B85" t="str">
            <v>DSA STAFF VISA EXPENSES</v>
          </cell>
          <cell r="C85">
            <v>868</v>
          </cell>
        </row>
        <row r="86">
          <cell r="A86" t="str">
            <v>149009</v>
          </cell>
          <cell r="B86" t="str">
            <v>DSA STAFF FOREIGN TRAVEL EX</v>
          </cell>
          <cell r="C86">
            <v>2050</v>
          </cell>
        </row>
        <row r="87">
          <cell r="A87" t="str">
            <v>150001</v>
          </cell>
          <cell r="B87" t="str">
            <v>OVERTIME</v>
          </cell>
          <cell r="C87">
            <v>286</v>
          </cell>
        </row>
        <row r="88">
          <cell r="A88" t="str">
            <v>152003</v>
          </cell>
          <cell r="B88" t="str">
            <v>MEDICAL CHECKUP EXPENSES</v>
          </cell>
          <cell r="C88">
            <v>40</v>
          </cell>
        </row>
        <row r="89">
          <cell r="A89" t="str">
            <v>152012</v>
          </cell>
          <cell r="B89" t="str">
            <v>MEDIACAL INSURANCE-OVS</v>
          </cell>
          <cell r="C89">
            <v>14657.934999999999</v>
          </cell>
        </row>
        <row r="90">
          <cell r="A90" t="str">
            <v>155011</v>
          </cell>
          <cell r="B90" t="str">
            <v>EOSB EXPATS</v>
          </cell>
          <cell r="C90">
            <v>7022.11</v>
          </cell>
        </row>
        <row r="91">
          <cell r="A91" t="str">
            <v>160010</v>
          </cell>
          <cell r="B91" t="str">
            <v>PROVIDENT FUND - EXECUTIVES</v>
          </cell>
          <cell r="C91">
            <v>264.55</v>
          </cell>
        </row>
        <row r="92">
          <cell r="A92" t="str">
            <v>162001</v>
          </cell>
          <cell r="B92" t="str">
            <v>BENEVOLENT FUND</v>
          </cell>
          <cell r="C92">
            <v>11.19</v>
          </cell>
        </row>
        <row r="93">
          <cell r="A93" t="str">
            <v>165001</v>
          </cell>
          <cell r="B93" t="str">
            <v>BONUS PAID  - (OFFICERS)</v>
          </cell>
          <cell r="C93">
            <v>16129.94</v>
          </cell>
        </row>
        <row r="94">
          <cell r="A94" t="str">
            <v>172001</v>
          </cell>
          <cell r="B94" t="str">
            <v>PERFORMANCE AWARDS</v>
          </cell>
          <cell r="C94">
            <v>16670.72</v>
          </cell>
        </row>
        <row r="95">
          <cell r="A95" t="str">
            <v>172002</v>
          </cell>
          <cell r="B95" t="str">
            <v>SALES DEVELOPMENT INCENTIVE</v>
          </cell>
          <cell r="C95">
            <v>10648.97</v>
          </cell>
        </row>
        <row r="96">
          <cell r="A96" t="str">
            <v>180001</v>
          </cell>
          <cell r="B96" t="str">
            <v>RENT - OFFICE</v>
          </cell>
          <cell r="C96">
            <v>81651.42</v>
          </cell>
        </row>
        <row r="97">
          <cell r="A97" t="str">
            <v>180002</v>
          </cell>
          <cell r="B97" t="str">
            <v>RENT - GODOWN</v>
          </cell>
          <cell r="C97">
            <v>1681.82</v>
          </cell>
        </row>
        <row r="98">
          <cell r="A98" t="str">
            <v>180011</v>
          </cell>
          <cell r="B98" t="str">
            <v>RATES &amp; TAXES - TRADE LICEN</v>
          </cell>
          <cell r="C98">
            <v>11120</v>
          </cell>
        </row>
        <row r="99">
          <cell r="A99" t="str">
            <v>180012</v>
          </cell>
          <cell r="B99" t="str">
            <v>RATES &amp; TAXES - COMMERCIAL</v>
          </cell>
          <cell r="C99">
            <v>7500.0060000000003</v>
          </cell>
        </row>
        <row r="100">
          <cell r="A100" t="str">
            <v>190001</v>
          </cell>
          <cell r="B100" t="str">
            <v>GAS - ELECTRICITY-OFFICE</v>
          </cell>
          <cell r="C100">
            <v>5157.3100000000004</v>
          </cell>
        </row>
        <row r="101">
          <cell r="A101" t="str">
            <v>190002</v>
          </cell>
          <cell r="B101" t="str">
            <v>GAS - ELECTRICITY-RESIDENCE</v>
          </cell>
          <cell r="C101">
            <v>26.32</v>
          </cell>
        </row>
        <row r="102">
          <cell r="A102" t="str">
            <v>195001</v>
          </cell>
          <cell r="B102" t="str">
            <v>INSURANCE-FIRE/THEIFT</v>
          </cell>
          <cell r="C102">
            <v>2905.538</v>
          </cell>
        </row>
        <row r="103">
          <cell r="A103" t="str">
            <v>195011</v>
          </cell>
          <cell r="B103" t="str">
            <v>GOSI LOCAL</v>
          </cell>
          <cell r="C103">
            <v>19316.853999999999</v>
          </cell>
        </row>
        <row r="104">
          <cell r="A104" t="str">
            <v>195012</v>
          </cell>
          <cell r="B104" t="str">
            <v>INSURANCE-FIRE/THEFT</v>
          </cell>
          <cell r="C104">
            <v>666.81</v>
          </cell>
        </row>
        <row r="105">
          <cell r="A105" t="str">
            <v>200002</v>
          </cell>
          <cell r="B105" t="str">
            <v>RETAINER'S FEES</v>
          </cell>
          <cell r="C105">
            <v>6246.5839999999998</v>
          </cell>
        </row>
        <row r="106">
          <cell r="A106" t="str">
            <v>200003</v>
          </cell>
          <cell r="B106" t="str">
            <v>STAMPS, POWER OF ATTORNEY E</v>
          </cell>
          <cell r="C106">
            <v>8.0950000000000006</v>
          </cell>
        </row>
        <row r="107">
          <cell r="A107" t="str">
            <v>200005</v>
          </cell>
          <cell r="B107" t="str">
            <v>LEGAL CHARGES - SAM</v>
          </cell>
          <cell r="C107">
            <v>3094.5</v>
          </cell>
        </row>
        <row r="108">
          <cell r="A108" t="str">
            <v>200006</v>
          </cell>
          <cell r="B108" t="str">
            <v>LEGAL CHARGES - STAFF MATTE</v>
          </cell>
          <cell r="C108">
            <v>45240</v>
          </cell>
        </row>
        <row r="109">
          <cell r="A109" t="str">
            <v>200007</v>
          </cell>
          <cell r="B109" t="str">
            <v>LEGAL CHARGES - OPERATIONS</v>
          </cell>
          <cell r="C109">
            <v>17406.829000000002</v>
          </cell>
        </row>
        <row r="110">
          <cell r="A110" t="str">
            <v>200008</v>
          </cell>
          <cell r="B110" t="str">
            <v>PROFESSIONAL &amp; CONSULTANCY</v>
          </cell>
          <cell r="C110">
            <v>10643</v>
          </cell>
        </row>
        <row r="111">
          <cell r="A111" t="str">
            <v>200015</v>
          </cell>
          <cell r="B111" t="str">
            <v>ARABIC TRANSLATION CHARGES</v>
          </cell>
          <cell r="C111">
            <v>88</v>
          </cell>
        </row>
        <row r="112">
          <cell r="A112" t="str">
            <v>205001</v>
          </cell>
          <cell r="B112" t="str">
            <v>POSTAGE</v>
          </cell>
          <cell r="C112">
            <v>2065</v>
          </cell>
        </row>
        <row r="113">
          <cell r="A113" t="str">
            <v>205005</v>
          </cell>
          <cell r="B113" t="str">
            <v>COURIER CHARGES - CORPORATE</v>
          </cell>
          <cell r="C113">
            <v>1905.0540000000001</v>
          </cell>
        </row>
        <row r="114">
          <cell r="A114" t="str">
            <v>206001</v>
          </cell>
          <cell r="B114" t="str">
            <v>TELEPHONE / TRUNK CALL - OF</v>
          </cell>
          <cell r="C114">
            <v>20408.494999999999</v>
          </cell>
        </row>
        <row r="115">
          <cell r="A115" t="str">
            <v>206011</v>
          </cell>
          <cell r="B115" t="str">
            <v>FAX - OFFICE</v>
          </cell>
          <cell r="C115">
            <v>260</v>
          </cell>
        </row>
        <row r="116">
          <cell r="A116" t="str">
            <v>207011</v>
          </cell>
          <cell r="B116" t="str">
            <v>TELEPHONE LINE FOR REUTERS/</v>
          </cell>
          <cell r="C116">
            <v>3529.6640000000002</v>
          </cell>
        </row>
        <row r="117">
          <cell r="A117" t="str">
            <v>208002</v>
          </cell>
          <cell r="B117" t="str">
            <v>RUETER FEE / SWIFT EXPENSES</v>
          </cell>
          <cell r="C117">
            <v>1579.972</v>
          </cell>
        </row>
        <row r="118">
          <cell r="A118" t="str">
            <v>208003</v>
          </cell>
          <cell r="B118" t="str">
            <v>SOFTWARE CHARGES</v>
          </cell>
          <cell r="C118">
            <v>511.03300000000002</v>
          </cell>
        </row>
        <row r="119">
          <cell r="A119" t="str">
            <v>208004</v>
          </cell>
          <cell r="B119" t="str">
            <v>USER LICENSE CHARGES</v>
          </cell>
          <cell r="C119">
            <v>223.08</v>
          </cell>
        </row>
        <row r="120">
          <cell r="A120" t="str">
            <v>208012</v>
          </cell>
          <cell r="B120" t="str">
            <v>BENEFIT SWITCH EXPENSES</v>
          </cell>
          <cell r="C120">
            <v>26738.28</v>
          </cell>
        </row>
        <row r="121">
          <cell r="A121" t="str">
            <v>215001</v>
          </cell>
          <cell r="B121" t="str">
            <v>AUDITOR'S FEES</v>
          </cell>
          <cell r="C121">
            <v>9095.6</v>
          </cell>
        </row>
        <row r="122">
          <cell r="A122" t="str">
            <v>215003</v>
          </cell>
          <cell r="B122" t="str">
            <v>OUT OF POCKET EXPENSES</v>
          </cell>
          <cell r="C122">
            <v>1210</v>
          </cell>
        </row>
        <row r="123">
          <cell r="A123" t="str">
            <v>218001</v>
          </cell>
          <cell r="B123" t="str">
            <v>DEPRECIATION-ELECTRICAL &amp; O</v>
          </cell>
          <cell r="C123">
            <v>-89.884</v>
          </cell>
        </row>
        <row r="124">
          <cell r="A124" t="str">
            <v>218002</v>
          </cell>
          <cell r="B124" t="str">
            <v>DEPRECIATION-FIRE EXTINGUIS</v>
          </cell>
          <cell r="C124">
            <v>132</v>
          </cell>
        </row>
        <row r="125">
          <cell r="A125" t="str">
            <v>219001</v>
          </cell>
          <cell r="B125" t="str">
            <v>DEPRECIATION -VEHICLE OFFIC</v>
          </cell>
          <cell r="C125">
            <v>1949.643</v>
          </cell>
        </row>
        <row r="126">
          <cell r="A126" t="str">
            <v>220012</v>
          </cell>
          <cell r="B126" t="str">
            <v>FURNITURE &amp; FIXTURES WOODEN</v>
          </cell>
          <cell r="C126">
            <v>985.202</v>
          </cell>
        </row>
        <row r="127">
          <cell r="A127" t="str">
            <v>221003</v>
          </cell>
          <cell r="B127" t="str">
            <v>DEPRECIATION-LEASE HOLD IMP</v>
          </cell>
          <cell r="C127">
            <v>4444.9979999999996</v>
          </cell>
        </row>
        <row r="128">
          <cell r="A128" t="str">
            <v>222001</v>
          </cell>
          <cell r="B128" t="str">
            <v>DEPRECIATION IT HARDWARE-PC</v>
          </cell>
          <cell r="C128">
            <v>10129.814</v>
          </cell>
        </row>
        <row r="129">
          <cell r="A129" t="str">
            <v>223001</v>
          </cell>
          <cell r="B129" t="str">
            <v>I T SOFTWARE</v>
          </cell>
          <cell r="C129">
            <v>1169.854</v>
          </cell>
        </row>
        <row r="130">
          <cell r="A130" t="str">
            <v>225002</v>
          </cell>
          <cell r="B130" t="str">
            <v>REPAIR - MACHINE/EQUIPMENT</v>
          </cell>
          <cell r="C130">
            <v>270</v>
          </cell>
        </row>
        <row r="131">
          <cell r="A131" t="str">
            <v>225004</v>
          </cell>
          <cell r="B131" t="str">
            <v>REPAIR - FURNITURE &amp; FIXTUR</v>
          </cell>
          <cell r="C131">
            <v>28</v>
          </cell>
        </row>
        <row r="132">
          <cell r="A132" t="str">
            <v>225007</v>
          </cell>
          <cell r="B132" t="str">
            <v>REPAIRS - I T HARDWARE</v>
          </cell>
          <cell r="C132">
            <v>3855.0030000000002</v>
          </cell>
        </row>
        <row r="133">
          <cell r="A133" t="str">
            <v>225008</v>
          </cell>
          <cell r="B133" t="str">
            <v>REPAIRS - CABLING</v>
          </cell>
          <cell r="C133">
            <v>55.98</v>
          </cell>
        </row>
        <row r="134">
          <cell r="A134" t="str">
            <v>225010</v>
          </cell>
          <cell r="B134" t="str">
            <v>VEHICLE REPAIR OFFICERS</v>
          </cell>
          <cell r="C134">
            <v>10</v>
          </cell>
        </row>
        <row r="135">
          <cell r="A135" t="str">
            <v>226001</v>
          </cell>
          <cell r="B135" t="str">
            <v>REPAIR REN &amp; MAINT. PREMISE</v>
          </cell>
          <cell r="C135">
            <v>1300.9000000000001</v>
          </cell>
        </row>
        <row r="136">
          <cell r="A136" t="str">
            <v>235001</v>
          </cell>
          <cell r="B136" t="str">
            <v>OFFICE STATIONERY</v>
          </cell>
          <cell r="C136">
            <v>2581.25</v>
          </cell>
        </row>
        <row r="137">
          <cell r="A137" t="str">
            <v>235002</v>
          </cell>
          <cell r="B137" t="str">
            <v>SECURITY STATIONERY</v>
          </cell>
          <cell r="C137">
            <v>416.51</v>
          </cell>
        </row>
        <row r="138">
          <cell r="A138" t="str">
            <v>235003</v>
          </cell>
          <cell r="B138" t="str">
            <v>PETTY STATIONERY</v>
          </cell>
          <cell r="C138">
            <v>1.8</v>
          </cell>
        </row>
        <row r="139">
          <cell r="A139" t="str">
            <v>235004</v>
          </cell>
          <cell r="B139" t="str">
            <v>PRINTING STATIONERY</v>
          </cell>
          <cell r="C139">
            <v>2871.88</v>
          </cell>
        </row>
        <row r="140">
          <cell r="A140" t="str">
            <v>235006</v>
          </cell>
          <cell r="B140" t="str">
            <v>COMPUTER STATIONERY (CONSUM</v>
          </cell>
          <cell r="C140">
            <v>940.2</v>
          </cell>
        </row>
        <row r="141">
          <cell r="A141" t="str">
            <v>235010</v>
          </cell>
          <cell r="B141" t="str">
            <v>BOOK BINDING CHARGES</v>
          </cell>
          <cell r="C141">
            <v>175</v>
          </cell>
        </row>
        <row r="142">
          <cell r="A142" t="str">
            <v>237001</v>
          </cell>
          <cell r="B142" t="str">
            <v>OFFICE RUNNING EXPENSES</v>
          </cell>
          <cell r="C142">
            <v>1266.23</v>
          </cell>
        </row>
        <row r="143">
          <cell r="A143" t="str">
            <v>237002</v>
          </cell>
          <cell r="B143" t="str">
            <v>JANITORIAL CHARGES</v>
          </cell>
          <cell r="C143">
            <v>3130</v>
          </cell>
        </row>
        <row r="144">
          <cell r="A144" t="str">
            <v>240005</v>
          </cell>
          <cell r="B144" t="str">
            <v>BILLBOARDS AND SIGNAGE</v>
          </cell>
          <cell r="C144">
            <v>363.92500000000001</v>
          </cell>
        </row>
        <row r="145">
          <cell r="A145" t="str">
            <v>240009</v>
          </cell>
          <cell r="B145" t="str">
            <v>PRESS ADVERTISING</v>
          </cell>
          <cell r="C145">
            <v>25979.047999999999</v>
          </cell>
        </row>
        <row r="146">
          <cell r="A146" t="str">
            <v>240015</v>
          </cell>
          <cell r="B146" t="str">
            <v>MISCELLANEOUS</v>
          </cell>
          <cell r="C146">
            <v>12410.817999999999</v>
          </cell>
        </row>
        <row r="147">
          <cell r="A147" t="str">
            <v>240021</v>
          </cell>
          <cell r="B147" t="str">
            <v>TELEPHONE DIRECTORY</v>
          </cell>
          <cell r="C147">
            <v>262.10599999999999</v>
          </cell>
        </row>
        <row r="148">
          <cell r="A148" t="str">
            <v>245001</v>
          </cell>
          <cell r="B148" t="str">
            <v>ENTERTAINMENT</v>
          </cell>
          <cell r="C148">
            <v>1404.5170000000001</v>
          </cell>
        </row>
        <row r="149">
          <cell r="A149" t="str">
            <v>245002</v>
          </cell>
          <cell r="B149" t="str">
            <v>CUSTOMERS GUESTS-OUTSIDE BA</v>
          </cell>
          <cell r="C149">
            <v>558.923</v>
          </cell>
        </row>
        <row r="150">
          <cell r="A150" t="str">
            <v>255006</v>
          </cell>
          <cell r="B150" t="str">
            <v>VEHICLE FUEL -OFFICE</v>
          </cell>
          <cell r="C150">
            <v>376</v>
          </cell>
        </row>
        <row r="151">
          <cell r="A151" t="str">
            <v>255007</v>
          </cell>
          <cell r="B151" t="str">
            <v>VEHICLE TAXES &amp; INS. EXECUT</v>
          </cell>
          <cell r="C151">
            <v>228.94499999999999</v>
          </cell>
        </row>
        <row r="152">
          <cell r="A152" t="str">
            <v>255009</v>
          </cell>
          <cell r="B152" t="str">
            <v>VEHICLE REPAIR -EXECUTIVES</v>
          </cell>
          <cell r="C152">
            <v>258.8</v>
          </cell>
        </row>
        <row r="153">
          <cell r="A153" t="str">
            <v>255010</v>
          </cell>
          <cell r="B153" t="str">
            <v>VEHICLE REPAIR -OFFICE</v>
          </cell>
          <cell r="C153">
            <v>91.5</v>
          </cell>
        </row>
        <row r="154">
          <cell r="A154" t="str">
            <v>260001</v>
          </cell>
          <cell r="B154" t="str">
            <v>SUBSCRIPTIONS PERIODICAL /</v>
          </cell>
          <cell r="C154">
            <v>172.6</v>
          </cell>
        </row>
        <row r="155">
          <cell r="A155" t="str">
            <v>260002</v>
          </cell>
          <cell r="B155" t="str">
            <v>SUBSCRIPTIONS INSTITUTIONS</v>
          </cell>
          <cell r="C155">
            <v>375</v>
          </cell>
        </row>
        <row r="156">
          <cell r="A156" t="str">
            <v>270006</v>
          </cell>
          <cell r="B156" t="str">
            <v>TRAVELLING INLAND HOTEL STA</v>
          </cell>
          <cell r="C156">
            <v>1948.067</v>
          </cell>
        </row>
        <row r="157">
          <cell r="A157" t="str">
            <v>270008</v>
          </cell>
          <cell r="B157" t="str">
            <v>TRAVELLING FOREIGN TA / DA</v>
          </cell>
          <cell r="C157">
            <v>3097.9189999999999</v>
          </cell>
        </row>
        <row r="158">
          <cell r="A158" t="str">
            <v>270009</v>
          </cell>
          <cell r="B158" t="str">
            <v>TRAVELLING FOREIGN HOTEL ST</v>
          </cell>
          <cell r="C158">
            <v>3390.1970000000001</v>
          </cell>
        </row>
        <row r="159">
          <cell r="A159" t="str">
            <v>270010</v>
          </cell>
          <cell r="B159" t="str">
            <v>TRAVELLING FOREIGN AIR-FARE</v>
          </cell>
          <cell r="C159">
            <v>850.24</v>
          </cell>
        </row>
        <row r="160">
          <cell r="A160" t="str">
            <v>271001</v>
          </cell>
          <cell r="B160" t="str">
            <v>SECURITY GUARDS CHARGES</v>
          </cell>
          <cell r="C160">
            <v>23220</v>
          </cell>
        </row>
        <row r="161">
          <cell r="A161" t="str">
            <v>272001</v>
          </cell>
          <cell r="B161" t="str">
            <v>CASH TRANSPORT CHARGES</v>
          </cell>
          <cell r="C161">
            <v>2084.2020000000002</v>
          </cell>
        </row>
        <row r="162">
          <cell r="A162" t="str">
            <v>275001</v>
          </cell>
          <cell r="B162" t="str">
            <v>CONVEYANCE (LOCAL)</v>
          </cell>
          <cell r="C162">
            <v>286.89999999999998</v>
          </cell>
        </row>
        <row r="163">
          <cell r="A163" t="str">
            <v>283001</v>
          </cell>
          <cell r="B163" t="str">
            <v>HOTEL</v>
          </cell>
          <cell r="C163">
            <v>1913.556</v>
          </cell>
        </row>
        <row r="164">
          <cell r="A164" t="str">
            <v>283003</v>
          </cell>
          <cell r="B164" t="str">
            <v>SEMINAR</v>
          </cell>
          <cell r="C164">
            <v>952.505</v>
          </cell>
        </row>
        <row r="165">
          <cell r="A165" t="str">
            <v>283004</v>
          </cell>
          <cell r="B165" t="str">
            <v>OTHERS</v>
          </cell>
          <cell r="C165">
            <v>1849.155</v>
          </cell>
        </row>
        <row r="166">
          <cell r="A166" t="str">
            <v>285007</v>
          </cell>
          <cell r="B166" t="str">
            <v>VISA EXP -VISITORS</v>
          </cell>
          <cell r="C166">
            <v>331</v>
          </cell>
        </row>
        <row r="167">
          <cell r="A167" t="str">
            <v>285008</v>
          </cell>
          <cell r="B167" t="str">
            <v>VISA EXP -STAFF</v>
          </cell>
          <cell r="C167">
            <v>2697.0720000000001</v>
          </cell>
        </row>
        <row r="168">
          <cell r="A168" t="str">
            <v>285011</v>
          </cell>
          <cell r="B168" t="str">
            <v>VISA DEBIT CARD COLLECTION</v>
          </cell>
          <cell r="C168">
            <v>7540.0050000000001</v>
          </cell>
        </row>
        <row r="169">
          <cell r="A169" t="str">
            <v>285021</v>
          </cell>
          <cell r="B169" t="str">
            <v>GUESTS EXPENSES</v>
          </cell>
          <cell r="C169">
            <v>71.424999999999997</v>
          </cell>
        </row>
        <row r="170">
          <cell r="A170" t="str">
            <v>285035</v>
          </cell>
          <cell r="B170" t="str">
            <v>WHITE WASH / PAINT OF BRANC</v>
          </cell>
          <cell r="C170">
            <v>38.799999999999997</v>
          </cell>
        </row>
        <row r="171">
          <cell r="A171" t="str">
            <v>285042</v>
          </cell>
          <cell r="B171" t="str">
            <v>CHEQUE RETURN CHARGES</v>
          </cell>
          <cell r="C171">
            <v>1335</v>
          </cell>
        </row>
        <row r="172">
          <cell r="A172" t="str">
            <v>285048</v>
          </cell>
          <cell r="B172" t="str">
            <v>CHARGES FOR TOILETRY ITEMS</v>
          </cell>
          <cell r="C172">
            <v>6</v>
          </cell>
        </row>
        <row r="173">
          <cell r="A173" t="str">
            <v>285088</v>
          </cell>
          <cell r="B173" t="str">
            <v>CREDIT CARD &amp; CONSUMER LOAN</v>
          </cell>
          <cell r="C173">
            <v>35222.288999999997</v>
          </cell>
        </row>
        <row r="174">
          <cell r="A174" t="str">
            <v>285090</v>
          </cell>
          <cell r="B174" t="str">
            <v>AFS MISC EXPENSES</v>
          </cell>
          <cell r="C174">
            <v>6740.5730000000003</v>
          </cell>
        </row>
        <row r="175">
          <cell r="A175" t="str">
            <v>285091</v>
          </cell>
          <cell r="B175" t="str">
            <v>MASTER CARD MISC EXPENSES</v>
          </cell>
          <cell r="C175">
            <v>2869.9929999999999</v>
          </cell>
        </row>
        <row r="176">
          <cell r="A176" t="str">
            <v>285092</v>
          </cell>
          <cell r="B176" t="str">
            <v>GIFT/GIVEWAYS EXP</v>
          </cell>
          <cell r="C176">
            <v>697.92399999999998</v>
          </cell>
        </row>
        <row r="177">
          <cell r="A177" t="str">
            <v>285094</v>
          </cell>
          <cell r="B177" t="str">
            <v>FOREIGN BANK CHARGES</v>
          </cell>
          <cell r="C177">
            <v>441.19499999999999</v>
          </cell>
        </row>
        <row r="178">
          <cell r="A178" t="str">
            <v>288001</v>
          </cell>
          <cell r="B178" t="str">
            <v>HO SHARE OF EXPENSES</v>
          </cell>
          <cell r="C178">
            <v>40440</v>
          </cell>
        </row>
        <row r="179">
          <cell r="A179" t="str">
            <v>290011</v>
          </cell>
          <cell r="B179" t="str">
            <v>IT CHARGES PAID TO HO</v>
          </cell>
          <cell r="C179">
            <v>3979.8330000000001</v>
          </cell>
        </row>
        <row r="185">
          <cell r="A185" t="str">
            <v>301011</v>
          </cell>
          <cell r="B185" t="str">
            <v>CAPITAL AT OVERSEAS BRANCHE</v>
          </cell>
          <cell r="C185">
            <v>2300000</v>
          </cell>
        </row>
        <row r="186">
          <cell r="A186" t="str">
            <v>307001</v>
          </cell>
          <cell r="B186" t="str">
            <v>SURPLUS/DIMINUTION ON REVAL</v>
          </cell>
          <cell r="C186">
            <v>288208.12099999998</v>
          </cell>
        </row>
        <row r="187">
          <cell r="A187" t="str">
            <v>309012</v>
          </cell>
          <cell r="B187" t="str">
            <v>UNREMITTED PROFIT OF FOREIG</v>
          </cell>
          <cell r="C187">
            <v>4470330.3289999999</v>
          </cell>
        </row>
        <row r="188">
          <cell r="A188" t="str">
            <v>321004</v>
          </cell>
          <cell r="B188" t="str">
            <v>CURRENT DEPOSITS (UNCLAIMED</v>
          </cell>
        </row>
        <row r="189">
          <cell r="A189" t="str">
            <v>321052</v>
          </cell>
          <cell r="B189" t="str">
            <v>CURRENT DEPOSITS BD</v>
          </cell>
          <cell r="C189">
            <v>4101406.9910000004</v>
          </cell>
        </row>
        <row r="190">
          <cell r="A190" t="str">
            <v>322012</v>
          </cell>
          <cell r="B190" t="str">
            <v>CALL DEPOSITS BD</v>
          </cell>
          <cell r="C190">
            <v>142389.19699999999</v>
          </cell>
        </row>
        <row r="191">
          <cell r="A191" t="str">
            <v>322015</v>
          </cell>
          <cell r="B191" t="str">
            <v>CALL DEPOSITS USD</v>
          </cell>
          <cell r="C191">
            <v>615.88800000000003</v>
          </cell>
        </row>
        <row r="192">
          <cell r="A192" t="str">
            <v>322016</v>
          </cell>
          <cell r="B192" t="str">
            <v>CALL DEPOSITS POUND STLG</v>
          </cell>
          <cell r="C192">
            <v>1098.838</v>
          </cell>
        </row>
        <row r="193">
          <cell r="A193" t="str">
            <v>322018</v>
          </cell>
          <cell r="B193" t="str">
            <v>CALL DEPOSITS EURO</v>
          </cell>
          <cell r="C193">
            <v>15.659000000000001</v>
          </cell>
        </row>
        <row r="194">
          <cell r="A194" t="str">
            <v>322021</v>
          </cell>
          <cell r="B194" t="str">
            <v>AL-AMMAN DEPOSITS - BAHRAIN</v>
          </cell>
          <cell r="C194">
            <v>706296.98700000008</v>
          </cell>
        </row>
        <row r="195">
          <cell r="A195" t="str">
            <v>325001</v>
          </cell>
          <cell r="B195" t="str">
            <v>FOREIGN CURRENCY CD US $</v>
          </cell>
          <cell r="C195">
            <v>1014700.1670000001</v>
          </cell>
        </row>
        <row r="196">
          <cell r="A196" t="str">
            <v>325002</v>
          </cell>
          <cell r="B196" t="str">
            <v>FOREIGN CURRENCY CD P.STG.</v>
          </cell>
          <cell r="C196">
            <v>2027.2049999999999</v>
          </cell>
        </row>
        <row r="197">
          <cell r="A197" t="str">
            <v>341001</v>
          </cell>
          <cell r="B197" t="str">
            <v>MARGIN ON LG -</v>
          </cell>
          <cell r="C197">
            <v>28338</v>
          </cell>
        </row>
        <row r="198">
          <cell r="A198" t="str">
            <v>342001</v>
          </cell>
          <cell r="B198" t="str">
            <v>SUNDRY DEPOSITS-MARGIN ON L</v>
          </cell>
          <cell r="C198">
            <v>80199</v>
          </cell>
        </row>
        <row r="199">
          <cell r="A199" t="str">
            <v>343035</v>
          </cell>
          <cell r="B199" t="str">
            <v>SD/SC SAUDI RIYAL</v>
          </cell>
          <cell r="C199">
            <v>0</v>
          </cell>
        </row>
        <row r="200">
          <cell r="A200" t="str">
            <v>343040</v>
          </cell>
          <cell r="B200" t="str">
            <v>SD/SC EURO</v>
          </cell>
          <cell r="C200">
            <v>0</v>
          </cell>
        </row>
        <row r="201">
          <cell r="A201" t="str">
            <v>343073</v>
          </cell>
          <cell r="B201" t="str">
            <v>SD/SC PAKISTAN SCHOOL FEE</v>
          </cell>
          <cell r="C201">
            <v>0</v>
          </cell>
        </row>
        <row r="202">
          <cell r="A202" t="str">
            <v>343089</v>
          </cell>
          <cell r="B202" t="str">
            <v>CASH RECEIVED FOR TEZRAFTAR</v>
          </cell>
          <cell r="C202">
            <v>0</v>
          </cell>
        </row>
        <row r="203">
          <cell r="A203" t="str">
            <v>344001</v>
          </cell>
          <cell r="B203" t="str">
            <v>SUD CE A/C ACCOUNTS DEPARTM</v>
          </cell>
          <cell r="C203">
            <v>46774.389000000003</v>
          </cell>
        </row>
        <row r="204">
          <cell r="A204" t="str">
            <v>344008</v>
          </cell>
          <cell r="B204" t="str">
            <v>SD.A/C SUNDRY FDR</v>
          </cell>
          <cell r="C204">
            <v>0</v>
          </cell>
        </row>
        <row r="205">
          <cell r="A205" t="str">
            <v>344024</v>
          </cell>
          <cell r="B205" t="str">
            <v>CUSTOMER SALARY BAHRAIN</v>
          </cell>
          <cell r="C205">
            <v>0</v>
          </cell>
        </row>
        <row r="206">
          <cell r="A206" t="str">
            <v>344033</v>
          </cell>
          <cell r="B206" t="str">
            <v>S.CREDITORS NOSTRO DEUSTCHE</v>
          </cell>
          <cell r="C206">
            <v>0</v>
          </cell>
        </row>
        <row r="207">
          <cell r="A207" t="str">
            <v>344051</v>
          </cell>
          <cell r="B207" t="str">
            <v>SUNDRY DEPOSIT A/C BANK BUY</v>
          </cell>
          <cell r="C207">
            <v>36117.091</v>
          </cell>
        </row>
        <row r="208">
          <cell r="A208" t="str">
            <v>344062</v>
          </cell>
          <cell r="B208" t="str">
            <v>S/CREDIT CARD PAYMENT THROU</v>
          </cell>
          <cell r="C208">
            <v>4765.7290000000003</v>
          </cell>
        </row>
        <row r="209">
          <cell r="A209" t="str">
            <v>344066</v>
          </cell>
          <cell r="B209" t="str">
            <v>UN-PAID TEZRAFTAAR</v>
          </cell>
          <cell r="C209">
            <v>3664.5120000000002</v>
          </cell>
        </row>
        <row r="210">
          <cell r="A210" t="str">
            <v>344068</v>
          </cell>
          <cell r="B210" t="str">
            <v>CASH MASTER CARD</v>
          </cell>
          <cell r="C210">
            <v>-13287.953</v>
          </cell>
        </row>
        <row r="211">
          <cell r="A211" t="str">
            <v>344078</v>
          </cell>
          <cell r="B211" t="str">
            <v>TT / DD/FDD HOME REMITT. CA</v>
          </cell>
          <cell r="C211">
            <v>0</v>
          </cell>
        </row>
        <row r="212">
          <cell r="A212" t="str">
            <v>344082</v>
          </cell>
          <cell r="B212" t="str">
            <v>REMITT. CASH</v>
          </cell>
          <cell r="C212">
            <v>0</v>
          </cell>
        </row>
        <row r="213">
          <cell r="A213" t="str">
            <v>344088</v>
          </cell>
          <cell r="B213" t="str">
            <v>UN-CLAIMED DEPOSITS</v>
          </cell>
        </row>
        <row r="214">
          <cell r="A214" t="str">
            <v>344092</v>
          </cell>
          <cell r="B214" t="str">
            <v>UNCLAIMED PAYORDER</v>
          </cell>
          <cell r="C214">
            <v>51173.116999999998</v>
          </cell>
        </row>
        <row r="215">
          <cell r="A215" t="str">
            <v>346011</v>
          </cell>
          <cell r="B215" t="str">
            <v>KEY DEPOSIT LOCKERS - OVERS</v>
          </cell>
          <cell r="C215">
            <v>1265</v>
          </cell>
        </row>
        <row r="216">
          <cell r="A216" t="str">
            <v>349001</v>
          </cell>
          <cell r="B216" t="str">
            <v>SD-CLEARING ADJUSTMENT</v>
          </cell>
          <cell r="C216">
            <v>0</v>
          </cell>
        </row>
        <row r="217">
          <cell r="A217" t="str">
            <v>349012</v>
          </cell>
          <cell r="B217" t="str">
            <v>SE-CLEARING ADJUSTMENT-OVER</v>
          </cell>
          <cell r="C217">
            <v>0</v>
          </cell>
        </row>
        <row r="218">
          <cell r="A218" t="str">
            <v>359008</v>
          </cell>
          <cell r="B218" t="str">
            <v>EXCESS CASH</v>
          </cell>
        </row>
        <row r="219">
          <cell r="A219" t="str">
            <v>359067</v>
          </cell>
          <cell r="B219" t="str">
            <v>SD G.P.F</v>
          </cell>
        </row>
        <row r="220">
          <cell r="A220" t="str">
            <v>359069</v>
          </cell>
          <cell r="B220" t="str">
            <v>SD B.F (OLD OPTION)</v>
          </cell>
          <cell r="C220">
            <v>7.468</v>
          </cell>
        </row>
        <row r="221">
          <cell r="A221" t="str">
            <v>359070</v>
          </cell>
          <cell r="B221" t="str">
            <v>SD-B.F.(NEW OPTION)</v>
          </cell>
          <cell r="C221">
            <v>9.8520000000000003</v>
          </cell>
        </row>
        <row r="222">
          <cell r="A222" t="str">
            <v>359073</v>
          </cell>
          <cell r="B222" t="str">
            <v>SD MONETARY ASSISTANCE</v>
          </cell>
          <cell r="C222">
            <v>0.80900000000000005</v>
          </cell>
        </row>
        <row r="223">
          <cell r="A223" t="str">
            <v>359083</v>
          </cell>
          <cell r="B223" t="str">
            <v>SD PARKING ACCOUNT</v>
          </cell>
          <cell r="C223">
            <v>0</v>
          </cell>
        </row>
        <row r="224">
          <cell r="A224" t="str">
            <v>359096</v>
          </cell>
          <cell r="B224" t="str">
            <v>CASH PURGED IN ATM</v>
          </cell>
          <cell r="C224">
            <v>360</v>
          </cell>
        </row>
        <row r="225">
          <cell r="A225" t="str">
            <v>361011</v>
          </cell>
          <cell r="B225" t="str">
            <v>CURRENT DEPOSITS - BANKS</v>
          </cell>
          <cell r="C225">
            <v>2743.6210000000001</v>
          </cell>
        </row>
        <row r="226">
          <cell r="A226" t="str">
            <v>366011</v>
          </cell>
          <cell r="B226" t="str">
            <v>DEPOSITS / PLACEMENTS FROM</v>
          </cell>
          <cell r="C226">
            <v>113100</v>
          </cell>
        </row>
        <row r="227">
          <cell r="A227" t="str">
            <v>366012</v>
          </cell>
          <cell r="B227" t="str">
            <v>CURRENT DEPOSITS UBL OVERSE</v>
          </cell>
          <cell r="C227">
            <v>6726.4430000000002</v>
          </cell>
        </row>
        <row r="228">
          <cell r="A228" t="str">
            <v>381012</v>
          </cell>
          <cell r="B228" t="str">
            <v>PLS SAVING DEP-BD OVERSEAS</v>
          </cell>
          <cell r="C228">
            <v>1419063.817</v>
          </cell>
        </row>
        <row r="229">
          <cell r="A229" t="str">
            <v>401021</v>
          </cell>
          <cell r="B229" t="str">
            <v>FIXED DEPOSITS BD - ONE MON</v>
          </cell>
          <cell r="C229">
            <v>9548702.5559999999</v>
          </cell>
        </row>
        <row r="230">
          <cell r="A230" t="str">
            <v>401022</v>
          </cell>
          <cell r="B230" t="str">
            <v>FIXED DEP. BD - THREE MONTH</v>
          </cell>
          <cell r="C230">
            <v>2530296.8480000002</v>
          </cell>
        </row>
        <row r="231">
          <cell r="A231" t="str">
            <v>401023</v>
          </cell>
          <cell r="B231" t="str">
            <v>FIXED DEPOSITS BD - SIX MON</v>
          </cell>
          <cell r="C231">
            <v>2733308.8459999999</v>
          </cell>
        </row>
        <row r="232">
          <cell r="A232" t="str">
            <v>401024</v>
          </cell>
          <cell r="B232" t="str">
            <v>FIXED DEPOSITS BD - ONE YEA</v>
          </cell>
          <cell r="C232">
            <v>777931.55500000005</v>
          </cell>
        </row>
        <row r="233">
          <cell r="A233" t="str">
            <v>401025</v>
          </cell>
          <cell r="B233" t="str">
            <v>FIXED DEPOSITS BD (2M)</v>
          </cell>
          <cell r="C233">
            <v>44703.099000000002</v>
          </cell>
        </row>
        <row r="234">
          <cell r="A234" t="str">
            <v>405001</v>
          </cell>
          <cell r="B234" t="str">
            <v>FC. FIXED DEP. US$ - 3 MONT</v>
          </cell>
          <cell r="C234">
            <v>10036398.499</v>
          </cell>
        </row>
        <row r="235">
          <cell r="A235" t="str">
            <v>405002</v>
          </cell>
          <cell r="B235" t="str">
            <v>FC. FIXED DEP. US$ - 6 MONT</v>
          </cell>
          <cell r="C235">
            <v>1865172.206</v>
          </cell>
        </row>
        <row r="236">
          <cell r="A236" t="str">
            <v>405003</v>
          </cell>
          <cell r="B236" t="str">
            <v>FC. FIXED DEPOSITS US $ - O</v>
          </cell>
          <cell r="C236">
            <v>100237.882</v>
          </cell>
        </row>
        <row r="237">
          <cell r="A237" t="str">
            <v>405013</v>
          </cell>
          <cell r="B237" t="str">
            <v>FC. FIXED DEP. GBP - 1 YEAR</v>
          </cell>
          <cell r="C237">
            <v>6955.9669999999996</v>
          </cell>
        </row>
        <row r="238">
          <cell r="A238" t="str">
            <v>405041</v>
          </cell>
          <cell r="B238" t="str">
            <v>FC. FIXED DEP. US$ - 1 MONT</v>
          </cell>
          <cell r="C238">
            <v>5754809.3490000004</v>
          </cell>
        </row>
        <row r="239">
          <cell r="A239" t="str">
            <v>405042</v>
          </cell>
          <cell r="B239" t="str">
            <v>FC. FIXED DEP. GBP - 1 MONT</v>
          </cell>
          <cell r="C239">
            <v>890342.36699999997</v>
          </cell>
        </row>
        <row r="240">
          <cell r="A240" t="str">
            <v>421001</v>
          </cell>
          <cell r="B240" t="str">
            <v>PAYORDER ISSUED</v>
          </cell>
          <cell r="C240">
            <v>264343.58399999997</v>
          </cell>
        </row>
        <row r="241">
          <cell r="A241" t="str">
            <v>434003</v>
          </cell>
          <cell r="B241" t="str">
            <v>PROVISION FOR INCENTIVE/AWA</v>
          </cell>
          <cell r="C241">
            <v>44968.555999999997</v>
          </cell>
        </row>
        <row r="242">
          <cell r="A242" t="str">
            <v>434018</v>
          </cell>
          <cell r="B242" t="str">
            <v>PROVISION FOR STAFF BENEFIT</v>
          </cell>
          <cell r="C242">
            <v>44072.834999999999</v>
          </cell>
        </row>
        <row r="243">
          <cell r="A243" t="str">
            <v>434019</v>
          </cell>
          <cell r="B243" t="str">
            <v>PROVISION FOR LEGAL &amp;PROF C</v>
          </cell>
          <cell r="C243">
            <v>54470.6</v>
          </cell>
        </row>
        <row r="244">
          <cell r="A244" t="str">
            <v>434020</v>
          </cell>
          <cell r="B244" t="str">
            <v>PROVISION FOR SUBSCRIPTION</v>
          </cell>
          <cell r="C244">
            <v>4440.009</v>
          </cell>
        </row>
        <row r="245">
          <cell r="A245" t="str">
            <v>434021</v>
          </cell>
          <cell r="B245" t="str">
            <v>PROVISION FOR BONUS PAYABLE</v>
          </cell>
          <cell r="C245">
            <v>16129.94</v>
          </cell>
        </row>
        <row r="246">
          <cell r="A246" t="str">
            <v>434024</v>
          </cell>
          <cell r="B246" t="str">
            <v>PROVISION FOR ELECTRICITY</v>
          </cell>
          <cell r="C246">
            <v>250</v>
          </cell>
        </row>
        <row r="247">
          <cell r="A247" t="str">
            <v>434025</v>
          </cell>
          <cell r="B247" t="str">
            <v>PROVISION FOR TELEPHONE</v>
          </cell>
          <cell r="C247">
            <v>500</v>
          </cell>
        </row>
        <row r="248">
          <cell r="A248" t="str">
            <v>434028</v>
          </cell>
          <cell r="B248" t="str">
            <v>PROVISION FOR RENT,RATE &amp; T</v>
          </cell>
          <cell r="C248">
            <v>100</v>
          </cell>
        </row>
        <row r="249">
          <cell r="A249" t="str">
            <v>434098</v>
          </cell>
          <cell r="B249" t="str">
            <v>PROVISION FOR OTHER EXPENSE</v>
          </cell>
          <cell r="C249">
            <v>181208.41200000001</v>
          </cell>
        </row>
        <row r="250">
          <cell r="A250" t="str">
            <v>461011</v>
          </cell>
          <cell r="B250" t="str">
            <v>GENERAL PROVISION FOR CONSU</v>
          </cell>
          <cell r="C250">
            <v>390395.685</v>
          </cell>
        </row>
        <row r="251">
          <cell r="A251" t="str">
            <v>467001</v>
          </cell>
          <cell r="B251" t="str">
            <v>FURNITURE &amp; FIXTURES WOODEN</v>
          </cell>
          <cell r="C251">
            <v>42537.171999999999</v>
          </cell>
        </row>
        <row r="252">
          <cell r="A252" t="str">
            <v>471002</v>
          </cell>
          <cell r="B252" t="str">
            <v>PROVISION FOR GRATUITY -</v>
          </cell>
          <cell r="C252">
            <v>5337.1549999999997</v>
          </cell>
        </row>
        <row r="253">
          <cell r="A253" t="str">
            <v>471021</v>
          </cell>
          <cell r="B253" t="str">
            <v>END SERVICE BENEFITS - OVS.</v>
          </cell>
          <cell r="C253">
            <v>14601.31</v>
          </cell>
        </row>
        <row r="254">
          <cell r="A254" t="str">
            <v>473001</v>
          </cell>
          <cell r="B254" t="str">
            <v>SPECIFIC RESERVE-NPLS</v>
          </cell>
          <cell r="C254">
            <v>1617205.8570000001</v>
          </cell>
        </row>
        <row r="255">
          <cell r="A255" t="str">
            <v>475033</v>
          </cell>
          <cell r="B255" t="str">
            <v>SURPLUS/DEFICIT ON REVALUA.</v>
          </cell>
          <cell r="C255">
            <v>-288188.12099999998</v>
          </cell>
        </row>
        <row r="256">
          <cell r="A256" t="str">
            <v>501001</v>
          </cell>
          <cell r="B256" t="str">
            <v>ELECTRICAL &amp; OFFICE APPLIAN</v>
          </cell>
          <cell r="C256">
            <v>48690.921999999999</v>
          </cell>
        </row>
        <row r="257">
          <cell r="A257" t="str">
            <v>502001</v>
          </cell>
          <cell r="B257" t="str">
            <v>ACC. DEPRECIATION - VEHICLE</v>
          </cell>
          <cell r="C257">
            <v>14999.713</v>
          </cell>
        </row>
        <row r="258">
          <cell r="A258" t="str">
            <v>503001</v>
          </cell>
          <cell r="B258" t="str">
            <v>PC &amp; SERVER</v>
          </cell>
          <cell r="C258">
            <v>152438.16399999999</v>
          </cell>
        </row>
        <row r="259">
          <cell r="A259" t="str">
            <v>503005</v>
          </cell>
          <cell r="B259" t="str">
            <v>ACCUMULATED AMORTIZATION -</v>
          </cell>
          <cell r="C259">
            <v>52187.775000000001</v>
          </cell>
        </row>
        <row r="260">
          <cell r="A260" t="str">
            <v>504003</v>
          </cell>
          <cell r="B260" t="str">
            <v>AMORTIZATION - LEASEHOLD IM</v>
          </cell>
          <cell r="C260">
            <v>54147.612000000001</v>
          </cell>
        </row>
        <row r="261">
          <cell r="A261" t="str">
            <v>527004</v>
          </cell>
          <cell r="B261" t="str">
            <v>INCOME RECIEVED IN ADV.-DEM</v>
          </cell>
          <cell r="C261">
            <v>29053.040000000001</v>
          </cell>
        </row>
        <row r="262">
          <cell r="A262" t="str">
            <v>529053</v>
          </cell>
          <cell r="B262" t="str">
            <v>INTEREST PAYABLE ON TIME DE</v>
          </cell>
          <cell r="C262">
            <v>160063.95000000001</v>
          </cell>
        </row>
        <row r="263">
          <cell r="A263" t="str">
            <v>529056</v>
          </cell>
          <cell r="B263" t="str">
            <v>INTEREST PAYABLE ON DEPOSIT</v>
          </cell>
          <cell r="C263">
            <v>4393.5550000000003</v>
          </cell>
        </row>
        <row r="264">
          <cell r="A264" t="str">
            <v>529059</v>
          </cell>
          <cell r="B264" t="str">
            <v>UN-EARNED COMMISSION</v>
          </cell>
          <cell r="C264">
            <v>20950.087</v>
          </cell>
        </row>
        <row r="265">
          <cell r="A265" t="str">
            <v>532012</v>
          </cell>
          <cell r="B265" t="str">
            <v>INT ON STUCK UP D/FUL DEBTS</v>
          </cell>
          <cell r="C265">
            <v>629095.63399999996</v>
          </cell>
        </row>
        <row r="266">
          <cell r="A266" t="str">
            <v>541008</v>
          </cell>
          <cell r="B266" t="str">
            <v>BILLS FOR COLLECTION-INWARD</v>
          </cell>
          <cell r="C266">
            <v>392190</v>
          </cell>
        </row>
        <row r="267">
          <cell r="A267" t="str">
            <v>542008</v>
          </cell>
          <cell r="B267" t="str">
            <v>FOREIGN DOCUMENTARY BILLS F</v>
          </cell>
          <cell r="C267">
            <v>298410</v>
          </cell>
        </row>
        <row r="268">
          <cell r="A268" t="str">
            <v>543003</v>
          </cell>
          <cell r="B268" t="str">
            <v>BANKERS LIABILITY L.G.</v>
          </cell>
          <cell r="C268">
            <v>4205937.38</v>
          </cell>
        </row>
        <row r="269">
          <cell r="A269" t="str">
            <v>544003</v>
          </cell>
          <cell r="B269" t="str">
            <v>BANKER LIABILITY L.C. (CASH</v>
          </cell>
          <cell r="C269">
            <v>10281771.699999999</v>
          </cell>
        </row>
        <row r="270">
          <cell r="A270" t="str">
            <v>544004</v>
          </cell>
          <cell r="B270" t="str">
            <v>BANKER LIABILITY L.C. (ICA)</v>
          </cell>
          <cell r="C270">
            <v>126705</v>
          </cell>
        </row>
        <row r="271">
          <cell r="A271" t="str">
            <v>549001</v>
          </cell>
          <cell r="B271" t="str">
            <v>BANKERS LIAB L/C ACCEPTANCE</v>
          </cell>
          <cell r="C271">
            <v>369064</v>
          </cell>
        </row>
        <row r="272">
          <cell r="A272" t="str">
            <v>555001</v>
          </cell>
          <cell r="B272" t="str">
            <v>BANKERS LIABILITY NIDF</v>
          </cell>
          <cell r="C272">
            <v>-2E-3</v>
          </cell>
        </row>
        <row r="273">
          <cell r="A273" t="str">
            <v>581001</v>
          </cell>
          <cell r="B273" t="str">
            <v>INCOME ACCOUNT</v>
          </cell>
          <cell r="C273">
            <v>2928741.2570000002</v>
          </cell>
        </row>
        <row r="274">
          <cell r="A274" t="str">
            <v>602012</v>
          </cell>
          <cell r="B274" t="str">
            <v>CASH ON HAND BD (BAHRAIN ON</v>
          </cell>
          <cell r="C274">
            <v>108156.632</v>
          </cell>
        </row>
        <row r="275">
          <cell r="A275" t="str">
            <v>603032</v>
          </cell>
          <cell r="B275" t="str">
            <v>CENTRAL BANK OF BAHRAIN</v>
          </cell>
          <cell r="C275">
            <v>213338.84099999999</v>
          </cell>
        </row>
        <row r="276">
          <cell r="A276" t="str">
            <v>605013</v>
          </cell>
          <cell r="B276" t="str">
            <v>CENTRAL BANK OF BAHRAIN</v>
          </cell>
          <cell r="C276">
            <v>1170000</v>
          </cell>
        </row>
        <row r="277">
          <cell r="A277" t="str">
            <v>608018</v>
          </cell>
          <cell r="B277" t="str">
            <v>BALANCE WITH FOREIGN BANKS</v>
          </cell>
          <cell r="C277">
            <v>8010.3</v>
          </cell>
        </row>
        <row r="278">
          <cell r="A278" t="str">
            <v>608019</v>
          </cell>
          <cell r="B278" t="str">
            <v>BALANCE WITH FOREIGN BANKS</v>
          </cell>
          <cell r="C278">
            <v>2038.287</v>
          </cell>
        </row>
        <row r="279">
          <cell r="A279" t="str">
            <v>608029</v>
          </cell>
          <cell r="B279" t="str">
            <v>BALANCE WITH FOREIGN BANKS</v>
          </cell>
          <cell r="C279">
            <v>34512.137000000002</v>
          </cell>
        </row>
        <row r="280">
          <cell r="A280" t="str">
            <v>608053</v>
          </cell>
          <cell r="B280" t="str">
            <v>BALANCE  WITH UNITED NATION</v>
          </cell>
          <cell r="C280">
            <v>2592.5770000000002</v>
          </cell>
        </row>
        <row r="281">
          <cell r="A281" t="str">
            <v>608055</v>
          </cell>
          <cell r="B281" t="str">
            <v>BALANCE  WITH UNITED NATION</v>
          </cell>
          <cell r="C281">
            <v>5091.4430000000002</v>
          </cell>
        </row>
        <row r="282">
          <cell r="A282" t="str">
            <v>613012</v>
          </cell>
          <cell r="B282" t="str">
            <v>CASH IN ATM SAFE BD</v>
          </cell>
          <cell r="C282">
            <v>101830</v>
          </cell>
        </row>
        <row r="283">
          <cell r="A283" t="str">
            <v>613018</v>
          </cell>
          <cell r="B283" t="str">
            <v>CASH IN SAFE ATM 2</v>
          </cell>
          <cell r="C283">
            <v>29950</v>
          </cell>
        </row>
        <row r="284">
          <cell r="A284" t="str">
            <v>616001</v>
          </cell>
          <cell r="B284" t="str">
            <v>BAL WITH OVERSEAS BRCHS -US</v>
          </cell>
          <cell r="C284">
            <v>141196.66899999999</v>
          </cell>
        </row>
        <row r="285">
          <cell r="A285" t="str">
            <v>616002</v>
          </cell>
          <cell r="B285" t="str">
            <v>BALANCE WITH OVERSEAS BRANC</v>
          </cell>
          <cell r="C285">
            <v>17024.643</v>
          </cell>
        </row>
        <row r="286">
          <cell r="A286" t="str">
            <v>616005</v>
          </cell>
          <cell r="B286" t="str">
            <v>BALANCE WITH OVERSEAS BRANC</v>
          </cell>
          <cell r="C286">
            <v>710.53800000000001</v>
          </cell>
        </row>
        <row r="287">
          <cell r="A287" t="str">
            <v>616014</v>
          </cell>
          <cell r="B287" t="str">
            <v>BALANCE WITH OVERSEAS BRANC</v>
          </cell>
          <cell r="C287">
            <v>27103.276999999998</v>
          </cell>
        </row>
        <row r="288">
          <cell r="A288" t="str">
            <v>617021</v>
          </cell>
          <cell r="B288" t="str">
            <v>PLACEMENT  WITH UNITED NATI</v>
          </cell>
          <cell r="C288">
            <v>900861.06</v>
          </cell>
        </row>
        <row r="289">
          <cell r="A289" t="str">
            <v>618002</v>
          </cell>
          <cell r="B289" t="str">
            <v>PLACEMENT WITH OVERSEAS BRA</v>
          </cell>
          <cell r="C289">
            <v>2261999.9739999999</v>
          </cell>
        </row>
        <row r="290">
          <cell r="A290" t="str">
            <v>618003</v>
          </cell>
          <cell r="B290" t="str">
            <v>PLACEMENT WITH OVERSEAS BRA</v>
          </cell>
          <cell r="C290">
            <v>8.0000000000000002E-3</v>
          </cell>
        </row>
        <row r="291">
          <cell r="A291" t="str">
            <v>650001</v>
          </cell>
          <cell r="B291" t="str">
            <v>EURO BONDS</v>
          </cell>
          <cell r="C291">
            <v>932485.93799999997</v>
          </cell>
        </row>
        <row r="292">
          <cell r="A292" t="str">
            <v>651008</v>
          </cell>
          <cell r="B292" t="str">
            <v>GOP ISLAMIC BOUND (SUKUK)</v>
          </cell>
          <cell r="C292">
            <v>2111200</v>
          </cell>
        </row>
        <row r="293">
          <cell r="A293" t="str">
            <v>661011</v>
          </cell>
          <cell r="B293" t="str">
            <v>TREASURY BILLS - OVERSEAS B</v>
          </cell>
          <cell r="C293">
            <v>296301</v>
          </cell>
        </row>
        <row r="294">
          <cell r="A294" t="str">
            <v>664012</v>
          </cell>
          <cell r="B294" t="str">
            <v>SHARES AT BAHRAIN UNQUOTED</v>
          </cell>
          <cell r="C294">
            <v>8000</v>
          </cell>
        </row>
        <row r="295">
          <cell r="A295" t="str">
            <v>677001</v>
          </cell>
          <cell r="B295" t="str">
            <v>OTHER BONDS-TABREED 06 FINA</v>
          </cell>
          <cell r="C295">
            <v>848250</v>
          </cell>
        </row>
        <row r="296">
          <cell r="A296" t="str">
            <v>682001</v>
          </cell>
          <cell r="B296" t="str">
            <v>PERSONAL LOAN</v>
          </cell>
          <cell r="C296">
            <v>3704.7060000000001</v>
          </cell>
        </row>
        <row r="297">
          <cell r="A297" t="str">
            <v>685031</v>
          </cell>
          <cell r="B297" t="str">
            <v>GENERAL LOAN</v>
          </cell>
          <cell r="C297">
            <v>5656557.4249999998</v>
          </cell>
        </row>
        <row r="298">
          <cell r="A298" t="str">
            <v>685037</v>
          </cell>
          <cell r="B298" t="str">
            <v>CORPORATE LOAN USD</v>
          </cell>
          <cell r="C298">
            <v>75903.361999999994</v>
          </cell>
        </row>
        <row r="299">
          <cell r="A299" t="str">
            <v>685044</v>
          </cell>
          <cell r="B299" t="str">
            <v>LOAN - SYNDICATE - US $</v>
          </cell>
          <cell r="C299">
            <v>11296601.745999999</v>
          </cell>
        </row>
        <row r="300">
          <cell r="A300" t="str">
            <v>689001</v>
          </cell>
          <cell r="B300" t="str">
            <v>LOANS AGAINST FOREIGN BILLS</v>
          </cell>
          <cell r="C300">
            <v>69240</v>
          </cell>
        </row>
        <row r="301">
          <cell r="A301" t="str">
            <v>691001</v>
          </cell>
          <cell r="B301" t="str">
            <v>LOANS AGAINST TRUST RECEIPT</v>
          </cell>
          <cell r="C301">
            <v>3109389.0159999998</v>
          </cell>
        </row>
        <row r="302">
          <cell r="A302" t="str">
            <v>692001</v>
          </cell>
          <cell r="B302" t="str">
            <v>LOANS AGAINST PACKING CREDI</v>
          </cell>
          <cell r="C302">
            <v>6121</v>
          </cell>
        </row>
        <row r="303">
          <cell r="A303" t="str">
            <v>722002</v>
          </cell>
          <cell r="B303" t="str">
            <v>LOCAL BILLS DISCOUNTED (LBD</v>
          </cell>
          <cell r="C303">
            <v>264317</v>
          </cell>
        </row>
        <row r="304">
          <cell r="A304" t="str">
            <v>726001</v>
          </cell>
          <cell r="B304" t="str">
            <v>FOREIGN BILLS PURCHASED .</v>
          </cell>
          <cell r="C304">
            <v>26914</v>
          </cell>
        </row>
        <row r="305">
          <cell r="A305" t="str">
            <v>726021</v>
          </cell>
          <cell r="B305" t="str">
            <v>FOREIGN BILLS PURCHASED-USD</v>
          </cell>
          <cell r="C305">
            <v>754000</v>
          </cell>
        </row>
        <row r="306">
          <cell r="A306" t="str">
            <v>741066</v>
          </cell>
          <cell r="B306" t="str">
            <v>INCOME ACCRUED ON TABREED 0</v>
          </cell>
          <cell r="C306">
            <v>24194.213</v>
          </cell>
        </row>
        <row r="307">
          <cell r="A307" t="str">
            <v>742003</v>
          </cell>
          <cell r="B307" t="str">
            <v>LEASE HOLD IMPROVEMENT</v>
          </cell>
          <cell r="C307">
            <v>88899.91</v>
          </cell>
        </row>
        <row r="308">
          <cell r="A308" t="str">
            <v>744007</v>
          </cell>
          <cell r="B308" t="str">
            <v>FURNITURE &amp; FIXTURE WOODEN,</v>
          </cell>
          <cell r="C308">
            <v>58574.966</v>
          </cell>
        </row>
        <row r="309">
          <cell r="A309" t="str">
            <v>744008</v>
          </cell>
          <cell r="B309" t="str">
            <v>LIABRARY BOOKS -</v>
          </cell>
          <cell r="C309">
            <v>46</v>
          </cell>
        </row>
        <row r="310">
          <cell r="A310" t="str">
            <v>744010</v>
          </cell>
          <cell r="B310" t="str">
            <v>FURNITURE &amp; FIXTURE - MISC.</v>
          </cell>
          <cell r="C310">
            <v>6069.14</v>
          </cell>
        </row>
        <row r="311">
          <cell r="A311" t="str">
            <v>744012</v>
          </cell>
          <cell r="B311" t="str">
            <v>FURNITURE &amp; FIXTURE - STEEL</v>
          </cell>
          <cell r="C311">
            <v>2188</v>
          </cell>
        </row>
        <row r="312">
          <cell r="A312" t="str">
            <v>746001</v>
          </cell>
          <cell r="B312" t="str">
            <v>STOCK OF OFFICE STATIONERY</v>
          </cell>
          <cell r="C312">
            <v>1382.624</v>
          </cell>
        </row>
        <row r="313">
          <cell r="A313" t="str">
            <v>746002</v>
          </cell>
          <cell r="B313" t="str">
            <v>STOCK OF SECURITY STATIONER</v>
          </cell>
          <cell r="C313">
            <v>199.155</v>
          </cell>
        </row>
        <row r="314">
          <cell r="A314" t="str">
            <v>751021</v>
          </cell>
          <cell r="B314" t="str">
            <v>ADVANCE DEPOSITS - OVS. BRS</v>
          </cell>
          <cell r="C314">
            <v>200</v>
          </cell>
        </row>
        <row r="315">
          <cell r="A315" t="str">
            <v>751022</v>
          </cell>
          <cell r="B315" t="str">
            <v>ADVANCE DEPOSIT - CREDIT CA</v>
          </cell>
          <cell r="C315">
            <v>38394.288</v>
          </cell>
        </row>
        <row r="316">
          <cell r="A316" t="str">
            <v>761032</v>
          </cell>
          <cell r="B316" t="str">
            <v>SUNDRY DEBTORS - OTHERS</v>
          </cell>
          <cell r="C316">
            <v>3607.92</v>
          </cell>
        </row>
        <row r="317">
          <cell r="A317" t="str">
            <v>766001</v>
          </cell>
          <cell r="B317" t="str">
            <v>SUSP. A/C-DD CANCELLED</v>
          </cell>
          <cell r="C317">
            <v>3466.0590000000002</v>
          </cell>
        </row>
        <row r="318">
          <cell r="A318" t="str">
            <v>767001</v>
          </cell>
          <cell r="B318" t="str">
            <v>OTHER ASSET-ADV AGST TA/SAL</v>
          </cell>
          <cell r="C318">
            <v>400</v>
          </cell>
        </row>
        <row r="319">
          <cell r="A319" t="str">
            <v>771001</v>
          </cell>
          <cell r="B319" t="str">
            <v>SUSP.A/C- CLEARING ADJUSTME</v>
          </cell>
          <cell r="C319">
            <v>0</v>
          </cell>
        </row>
        <row r="320">
          <cell r="A320" t="str">
            <v>771002</v>
          </cell>
          <cell r="B320" t="str">
            <v>SUSP.A/C CLRNG.ADJ.OTHERS</v>
          </cell>
          <cell r="C320">
            <v>-13564.392</v>
          </cell>
        </row>
        <row r="321">
          <cell r="A321" t="str">
            <v>772002</v>
          </cell>
          <cell r="B321" t="str">
            <v>PREPAIRED INSURANCE</v>
          </cell>
          <cell r="C321">
            <v>3891.3820000000001</v>
          </cell>
        </row>
        <row r="322">
          <cell r="A322" t="str">
            <v>772003</v>
          </cell>
          <cell r="B322" t="str">
            <v>PRE-PAID EXPENSES - OTHERS</v>
          </cell>
          <cell r="C322">
            <v>117308.878</v>
          </cell>
        </row>
        <row r="323">
          <cell r="A323" t="str">
            <v>772011</v>
          </cell>
          <cell r="B323" t="str">
            <v>INTEREST ACCRUED ON ADVANCE</v>
          </cell>
          <cell r="C323">
            <v>131591.799</v>
          </cell>
        </row>
        <row r="324">
          <cell r="A324" t="str">
            <v>772012</v>
          </cell>
          <cell r="B324" t="str">
            <v>INTEREST ACCRUED ON PLACEME</v>
          </cell>
          <cell r="C324">
            <v>7272.23</v>
          </cell>
        </row>
        <row r="325">
          <cell r="A325" t="str">
            <v>772017</v>
          </cell>
          <cell r="B325" t="str">
            <v>OTHER RECEIVABLES</v>
          </cell>
          <cell r="C325">
            <v>245363.77900000001</v>
          </cell>
        </row>
        <row r="326">
          <cell r="A326" t="str">
            <v>773002</v>
          </cell>
          <cell r="B326" t="str">
            <v>OTHER ASSETS- ADV RENT PAID</v>
          </cell>
          <cell r="C326">
            <v>73274.570000000007</v>
          </cell>
        </row>
        <row r="327">
          <cell r="A327" t="str">
            <v>774001</v>
          </cell>
          <cell r="B327" t="str">
            <v>OTHER ASSET-ADV.POSTAGE / T</v>
          </cell>
          <cell r="C327">
            <v>0</v>
          </cell>
        </row>
        <row r="328">
          <cell r="A328" t="str">
            <v>776006</v>
          </cell>
          <cell r="B328" t="str">
            <v>OTHER ASSETS A/C MARKUP REC</v>
          </cell>
          <cell r="C328">
            <v>-174.61600000000001</v>
          </cell>
        </row>
        <row r="329">
          <cell r="A329" t="str">
            <v>779001</v>
          </cell>
          <cell r="B329" t="str">
            <v>CASH IN TRANSIT</v>
          </cell>
          <cell r="C329">
            <v>0</v>
          </cell>
        </row>
        <row r="330">
          <cell r="A330" t="str">
            <v>779017</v>
          </cell>
          <cell r="B330" t="str">
            <v>O/A A/C TEZRAFTAR CASH EVEN</v>
          </cell>
          <cell r="C330">
            <v>16430.689999999999</v>
          </cell>
        </row>
        <row r="331">
          <cell r="A331" t="str">
            <v>785001</v>
          </cell>
          <cell r="B331" t="str">
            <v>OTHER ASSETS - MEND</v>
          </cell>
          <cell r="C331">
            <v>-7.4999999999999997E-2</v>
          </cell>
        </row>
        <row r="332">
          <cell r="A332" t="str">
            <v>795001</v>
          </cell>
          <cell r="B332" t="str">
            <v>PC &amp; SERVER -</v>
          </cell>
          <cell r="C332">
            <v>169884.69099999999</v>
          </cell>
        </row>
        <row r="333">
          <cell r="A333" t="str">
            <v>795002</v>
          </cell>
          <cell r="B333" t="str">
            <v>PRINTER/PERIPHERALS -</v>
          </cell>
          <cell r="C333">
            <v>4497.0200000000004</v>
          </cell>
        </row>
        <row r="334">
          <cell r="A334" t="str">
            <v>795003</v>
          </cell>
          <cell r="B334" t="str">
            <v>ELEC.EQIP. UPS/STABILIZER -</v>
          </cell>
          <cell r="C334">
            <v>52978.34</v>
          </cell>
        </row>
        <row r="335">
          <cell r="A335" t="str">
            <v>795004</v>
          </cell>
          <cell r="B335" t="str">
            <v>COMMUNICATION/NETWORKING</v>
          </cell>
          <cell r="C335">
            <v>20906.323</v>
          </cell>
        </row>
        <row r="336">
          <cell r="A336" t="str">
            <v>795005</v>
          </cell>
          <cell r="B336" t="str">
            <v>IT SOFTWARE</v>
          </cell>
          <cell r="C336">
            <v>78997.813999999998</v>
          </cell>
        </row>
        <row r="337">
          <cell r="A337" t="str">
            <v>822007</v>
          </cell>
          <cell r="B337" t="str">
            <v>FOREIGN DOCUMENTARY BILLS L</v>
          </cell>
          <cell r="C337">
            <v>392190</v>
          </cell>
        </row>
        <row r="338">
          <cell r="A338" t="str">
            <v>822008</v>
          </cell>
          <cell r="B338" t="str">
            <v>FOREIGN DOCUMENTARY BILLS L</v>
          </cell>
          <cell r="C338">
            <v>298410</v>
          </cell>
        </row>
        <row r="339">
          <cell r="A339" t="str">
            <v>823003</v>
          </cell>
          <cell r="B339" t="str">
            <v>CURTOMER'S LIABILITY L.G.</v>
          </cell>
          <cell r="C339">
            <v>4205937.38</v>
          </cell>
        </row>
        <row r="340">
          <cell r="A340" t="str">
            <v>824003</v>
          </cell>
          <cell r="B340" t="str">
            <v>CUSTOMER LIABILITY L.C. (CA</v>
          </cell>
          <cell r="C340">
            <v>10281771.699999999</v>
          </cell>
        </row>
        <row r="341">
          <cell r="A341" t="str">
            <v>824004</v>
          </cell>
          <cell r="B341" t="str">
            <v>CUSTOMER LIABILITY L.C. (IC</v>
          </cell>
          <cell r="C341">
            <v>126705</v>
          </cell>
        </row>
        <row r="342">
          <cell r="A342" t="str">
            <v>829001</v>
          </cell>
          <cell r="B342" t="str">
            <v>CUST LIAB. L/C ACCEPTANCE</v>
          </cell>
          <cell r="C342">
            <v>369064</v>
          </cell>
        </row>
        <row r="343">
          <cell r="A343" t="str">
            <v>835001</v>
          </cell>
          <cell r="B343" t="str">
            <v>CUSTOMER LIABILITY NIDF</v>
          </cell>
          <cell r="C343">
            <v>49.140999999999998</v>
          </cell>
        </row>
        <row r="344">
          <cell r="A344" t="str">
            <v>842012</v>
          </cell>
          <cell r="B344" t="str">
            <v>MAIN OFFICE ACCOUNT - BD</v>
          </cell>
          <cell r="C344">
            <v>0</v>
          </cell>
        </row>
        <row r="345">
          <cell r="A345" t="str">
            <v>861001</v>
          </cell>
          <cell r="B345" t="str">
            <v>EXPENDITURE ACCOUNT</v>
          </cell>
          <cell r="C345">
            <v>1984375.0090000001</v>
          </cell>
        </row>
        <row r="346">
          <cell r="A346" t="str">
            <v>911001</v>
          </cell>
          <cell r="B346" t="str">
            <v>AUTO CAR FINANCE</v>
          </cell>
          <cell r="C346">
            <v>64653.557999999997</v>
          </cell>
        </row>
        <row r="347">
          <cell r="A347" t="str">
            <v>913003</v>
          </cell>
          <cell r="B347" t="str">
            <v>DUE FM CARD MEM-MC CLASSIC</v>
          </cell>
          <cell r="C347">
            <v>546.33699999999999</v>
          </cell>
        </row>
        <row r="348">
          <cell r="A348" t="str">
            <v>913004</v>
          </cell>
          <cell r="B348" t="str">
            <v>DUE CARD MEM MC PREFERRED</v>
          </cell>
          <cell r="C348">
            <v>55442.057000000001</v>
          </cell>
        </row>
        <row r="349">
          <cell r="A349" t="str">
            <v>913033</v>
          </cell>
          <cell r="B349" t="str">
            <v>DUE FM CARD MEM-MC CLASSIC</v>
          </cell>
          <cell r="C349">
            <v>10545.251</v>
          </cell>
        </row>
        <row r="350">
          <cell r="A350" t="str">
            <v>915001</v>
          </cell>
          <cell r="B350" t="str">
            <v>ADVANCE CONSUMER - PIL FINA</v>
          </cell>
          <cell r="C350">
            <v>17927307.890999999</v>
          </cell>
        </row>
        <row r="351">
          <cell r="A351" t="str">
            <v>921001</v>
          </cell>
          <cell r="B351" t="str">
            <v>ELECTRICAL &amp; OFFICE APPLIAN</v>
          </cell>
          <cell r="C351">
            <v>111136.291</v>
          </cell>
        </row>
        <row r="352">
          <cell r="A352" t="str">
            <v>922001</v>
          </cell>
          <cell r="B352" t="str">
            <v>VEHICLE OFFICE -</v>
          </cell>
          <cell r="C352">
            <v>27858</v>
          </cell>
        </row>
      </sheetData>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04"/>
      <sheetName val="AL904"/>
      <sheetName val="Sheet2"/>
      <sheetName val="March 110"/>
      <sheetName val="MarchSL904"/>
      <sheetName val="Sheet3"/>
      <sheetName val="Feb"/>
      <sheetName val="December 06"/>
      <sheetName val="November 06"/>
      <sheetName val="Sheet1"/>
    </sheetNames>
    <sheetDataSet>
      <sheetData sheetId="0"/>
      <sheetData sheetId="1"/>
      <sheetData sheetId="2"/>
      <sheetData sheetId="3"/>
      <sheetData sheetId="4">
        <row r="102">
          <cell r="A102" t="str">
            <v>309012</v>
          </cell>
          <cell r="B102" t="str">
            <v>UNREMITTED PROFIT OF FOREIG</v>
          </cell>
          <cell r="C102">
            <v>658579.61499999999</v>
          </cell>
        </row>
        <row r="103">
          <cell r="A103" t="str">
            <v>321004</v>
          </cell>
          <cell r="B103" t="str">
            <v>CURRENT DEPOSITS (UNCLAIMED</v>
          </cell>
          <cell r="C103">
            <v>6971.2039999999997</v>
          </cell>
        </row>
        <row r="104">
          <cell r="A104" t="str">
            <v>321052</v>
          </cell>
          <cell r="B104" t="str">
            <v>CURRENT DEPOSITS BD</v>
          </cell>
          <cell r="C104">
            <v>1669602.1969999999</v>
          </cell>
        </row>
        <row r="105">
          <cell r="A105" t="str">
            <v>322012</v>
          </cell>
          <cell r="B105" t="str">
            <v>CALL DEPOSITS BD</v>
          </cell>
          <cell r="C105">
            <v>41913.597999999998</v>
          </cell>
        </row>
        <row r="106">
          <cell r="A106" t="str">
            <v>322021</v>
          </cell>
          <cell r="B106" t="str">
            <v>AL-AMMAN DEPOSITS - BAHRAIN</v>
          </cell>
          <cell r="C106">
            <v>130119.662</v>
          </cell>
        </row>
        <row r="107">
          <cell r="A107" t="str">
            <v>325001</v>
          </cell>
          <cell r="B107" t="str">
            <v>FOREIGN CURRENCY CD US $</v>
          </cell>
          <cell r="C107">
            <v>3836.884</v>
          </cell>
        </row>
        <row r="108">
          <cell r="A108" t="str">
            <v>325002</v>
          </cell>
          <cell r="B108" t="str">
            <v>FOREIGN CURRENCY CD P.STG.</v>
          </cell>
          <cell r="C108">
            <v>104.352</v>
          </cell>
        </row>
        <row r="109">
          <cell r="A109" t="str">
            <v>343073</v>
          </cell>
          <cell r="B109" t="str">
            <v>SD/SC PAKISTAN SCHOOL FEE</v>
          </cell>
          <cell r="C109">
            <v>0</v>
          </cell>
        </row>
        <row r="110">
          <cell r="A110" t="str">
            <v>343089</v>
          </cell>
          <cell r="B110" t="str">
            <v>CASH RECEIVED FOR TEZRAFTAR</v>
          </cell>
          <cell r="C110">
            <v>0</v>
          </cell>
        </row>
        <row r="111">
          <cell r="A111" t="str">
            <v>344001</v>
          </cell>
          <cell r="B111" t="str">
            <v>SUD CE A/C ACCOUNTS DEPARTM</v>
          </cell>
          <cell r="C111">
            <v>14552</v>
          </cell>
        </row>
        <row r="112">
          <cell r="A112" t="str">
            <v>344024</v>
          </cell>
          <cell r="B112" t="str">
            <v>CUSTOMER SALARY BAHRAIN</v>
          </cell>
          <cell r="C112">
            <v>0</v>
          </cell>
        </row>
        <row r="113">
          <cell r="A113" t="str">
            <v>344033</v>
          </cell>
          <cell r="B113" t="str">
            <v>S.CREDITORS NOSTRO DEUSTCHE</v>
          </cell>
          <cell r="C113">
            <v>0</v>
          </cell>
        </row>
        <row r="114">
          <cell r="A114" t="str">
            <v>344062</v>
          </cell>
          <cell r="B114" t="str">
            <v>S/CREDIT CARD PAYMENT THROU</v>
          </cell>
          <cell r="C114">
            <v>14.893000000000001</v>
          </cell>
        </row>
        <row r="115">
          <cell r="A115" t="str">
            <v>344068</v>
          </cell>
          <cell r="B115" t="str">
            <v>CASH MASTER CARD</v>
          </cell>
          <cell r="C115">
            <v>388</v>
          </cell>
        </row>
        <row r="116">
          <cell r="A116" t="str">
            <v>344078</v>
          </cell>
          <cell r="B116" t="str">
            <v>TT / DD/FDD HOME REMITT. CA</v>
          </cell>
          <cell r="C116">
            <v>0</v>
          </cell>
        </row>
        <row r="117">
          <cell r="A117" t="str">
            <v>344082</v>
          </cell>
          <cell r="B117" t="str">
            <v>REMITT. CASH</v>
          </cell>
          <cell r="C117">
            <v>0</v>
          </cell>
        </row>
        <row r="118">
          <cell r="A118" t="str">
            <v>344092</v>
          </cell>
          <cell r="B118" t="str">
            <v>UNCLAIMED PAYORDER</v>
          </cell>
          <cell r="C118">
            <v>51173.116999999998</v>
          </cell>
        </row>
        <row r="119">
          <cell r="A119" t="str">
            <v>346011</v>
          </cell>
          <cell r="B119" t="str">
            <v>KEY DEPOSIT LOCKERS - OVERS</v>
          </cell>
          <cell r="C119">
            <v>1265</v>
          </cell>
        </row>
        <row r="120">
          <cell r="A120" t="str">
            <v>349001</v>
          </cell>
          <cell r="B120" t="str">
            <v>SD-CLEARING ADJUSTMENT</v>
          </cell>
          <cell r="C120">
            <v>0</v>
          </cell>
        </row>
        <row r="121">
          <cell r="A121" t="str">
            <v>359008</v>
          </cell>
          <cell r="B121" t="str">
            <v>EXCESS CASH</v>
          </cell>
          <cell r="C121">
            <v>14.5</v>
          </cell>
        </row>
        <row r="122">
          <cell r="A122" t="str">
            <v>359083</v>
          </cell>
          <cell r="B122" t="str">
            <v>SD PARKING ACCOUNT</v>
          </cell>
          <cell r="C122">
            <v>0</v>
          </cell>
        </row>
        <row r="123">
          <cell r="A123" t="str">
            <v>359096</v>
          </cell>
          <cell r="B123" t="str">
            <v>CASH PURGED IN ATM</v>
          </cell>
          <cell r="C123">
            <v>160</v>
          </cell>
        </row>
        <row r="124">
          <cell r="A124" t="str">
            <v>381012</v>
          </cell>
          <cell r="B124" t="str">
            <v>PLS SAVING DEP-BD OVERSEAS</v>
          </cell>
          <cell r="C124">
            <v>517355.64899999998</v>
          </cell>
        </row>
        <row r="125">
          <cell r="A125" t="str">
            <v>401021</v>
          </cell>
          <cell r="B125" t="str">
            <v>FIXED DEPOSITS BD - ONE MON</v>
          </cell>
          <cell r="C125">
            <v>3200477.2450000001</v>
          </cell>
        </row>
        <row r="126">
          <cell r="A126" t="str">
            <v>401022</v>
          </cell>
          <cell r="B126" t="str">
            <v>FIXED DEP. BD - THREE MONTH</v>
          </cell>
          <cell r="C126">
            <v>289343.587</v>
          </cell>
        </row>
        <row r="127">
          <cell r="A127" t="str">
            <v>401023</v>
          </cell>
          <cell r="B127" t="str">
            <v>FIXED DEPOSITS BD - SIX MON</v>
          </cell>
          <cell r="C127">
            <v>80451.247000000003</v>
          </cell>
        </row>
        <row r="128">
          <cell r="A128" t="str">
            <v>401024</v>
          </cell>
          <cell r="B128" t="str">
            <v>FIXED DEPOSITS BD - ONE YEA</v>
          </cell>
          <cell r="C128">
            <v>394564.48</v>
          </cell>
        </row>
        <row r="129">
          <cell r="A129" t="str">
            <v>405001</v>
          </cell>
          <cell r="B129" t="str">
            <v>FC. FIXED DEP. US$ - 3 MONT</v>
          </cell>
          <cell r="C129">
            <v>441836.35700000002</v>
          </cell>
        </row>
        <row r="130">
          <cell r="A130" t="str">
            <v>405002</v>
          </cell>
          <cell r="B130" t="str">
            <v>FC. FIXED DEP. US$ - 6 MONT</v>
          </cell>
          <cell r="C130">
            <v>742542.76500000001</v>
          </cell>
        </row>
        <row r="131">
          <cell r="A131" t="str">
            <v>405013</v>
          </cell>
          <cell r="B131" t="str">
            <v>FC. FIXED DEP. GBP - 1 YEAR</v>
          </cell>
          <cell r="C131">
            <v>6828.0659999999998</v>
          </cell>
        </row>
        <row r="132">
          <cell r="A132" t="str">
            <v>405041</v>
          </cell>
          <cell r="B132" t="str">
            <v>FC. FIXED DEP. US$ - 1 MONT</v>
          </cell>
          <cell r="C132">
            <v>555801.26800000004</v>
          </cell>
        </row>
        <row r="133">
          <cell r="A133" t="str">
            <v>421001</v>
          </cell>
          <cell r="B133" t="str">
            <v>PAYORDER ISSUED</v>
          </cell>
          <cell r="C133">
            <v>1511.13</v>
          </cell>
        </row>
        <row r="134">
          <cell r="A134" t="str">
            <v>434003</v>
          </cell>
          <cell r="B134" t="str">
            <v>PROVISION FOR INCENTIVE/AWA</v>
          </cell>
          <cell r="C134">
            <v>2132.9780000000001</v>
          </cell>
        </row>
        <row r="135">
          <cell r="A135" t="str">
            <v>434019</v>
          </cell>
          <cell r="B135" t="str">
            <v>PROVISION FOR LEGAL &amp;PROF C</v>
          </cell>
          <cell r="C135">
            <v>859.56</v>
          </cell>
        </row>
        <row r="136">
          <cell r="A136" t="str">
            <v>434020</v>
          </cell>
          <cell r="B136" t="str">
            <v>PROVISION FOR SUBSCRIPTION</v>
          </cell>
          <cell r="C136">
            <v>8860.2900000000009</v>
          </cell>
        </row>
        <row r="137">
          <cell r="A137" t="str">
            <v>434021</v>
          </cell>
          <cell r="B137" t="str">
            <v>PROVISION FOR BONUS PAYABLE</v>
          </cell>
          <cell r="C137">
            <v>1569.421</v>
          </cell>
        </row>
        <row r="138">
          <cell r="A138" t="str">
            <v>434024</v>
          </cell>
          <cell r="B138" t="str">
            <v>PROVISION FOR ELECTRICITY</v>
          </cell>
          <cell r="C138">
            <v>50</v>
          </cell>
        </row>
        <row r="139">
          <cell r="A139" t="str">
            <v>434025</v>
          </cell>
          <cell r="B139" t="str">
            <v>PROVISION FOR TELEPHONE</v>
          </cell>
          <cell r="C139">
            <v>100</v>
          </cell>
        </row>
        <row r="140">
          <cell r="A140" t="str">
            <v>434098</v>
          </cell>
          <cell r="B140" t="str">
            <v>PROVISION FOR OTHER EXPENSE</v>
          </cell>
          <cell r="C140">
            <v>25382.36</v>
          </cell>
        </row>
        <row r="141">
          <cell r="A141" t="str">
            <v>461011</v>
          </cell>
          <cell r="B141" t="str">
            <v>GENERAL PROVISION FOR CONSU</v>
          </cell>
          <cell r="C141">
            <v>192447.21900000001</v>
          </cell>
        </row>
        <row r="142">
          <cell r="A142" t="str">
            <v>467001</v>
          </cell>
          <cell r="B142" t="str">
            <v>FURNITURE &amp; FIXTURES WOODEN</v>
          </cell>
          <cell r="C142">
            <v>8531.3240000000005</v>
          </cell>
        </row>
        <row r="143">
          <cell r="A143" t="str">
            <v>471021</v>
          </cell>
          <cell r="B143" t="str">
            <v>END SERVICE BENEFITS - OVS.</v>
          </cell>
          <cell r="C143">
            <v>1287.75</v>
          </cell>
        </row>
        <row r="144">
          <cell r="A144" t="str">
            <v>501001</v>
          </cell>
          <cell r="B144" t="str">
            <v>ELECTRICAL &amp; OFFICE APPLIAN</v>
          </cell>
          <cell r="C144">
            <v>24917.763999999999</v>
          </cell>
        </row>
        <row r="145">
          <cell r="A145" t="str">
            <v>503001</v>
          </cell>
          <cell r="B145" t="str">
            <v>PC &amp; SERVER</v>
          </cell>
          <cell r="C145">
            <v>41938.453000000001</v>
          </cell>
        </row>
        <row r="146">
          <cell r="A146" t="str">
            <v>504003</v>
          </cell>
          <cell r="B146" t="str">
            <v>AMORTIZATION - LEASEHOLD IM</v>
          </cell>
          <cell r="C146">
            <v>23673.351999999999</v>
          </cell>
        </row>
        <row r="147">
          <cell r="A147" t="str">
            <v>529052</v>
          </cell>
          <cell r="B147" t="str">
            <v>INTEREST PAYABLE ON SAVINGS</v>
          </cell>
          <cell r="C147">
            <v>937.37400000000002</v>
          </cell>
        </row>
        <row r="148">
          <cell r="A148" t="str">
            <v>529053</v>
          </cell>
          <cell r="B148" t="str">
            <v>INTEREST PAYABLE ON TIME DE</v>
          </cell>
          <cell r="C148">
            <v>39170.400999999998</v>
          </cell>
        </row>
        <row r="149">
          <cell r="A149" t="str">
            <v>532012</v>
          </cell>
          <cell r="B149" t="str">
            <v>INT ON STUCK UP D/FUL DEBTS</v>
          </cell>
          <cell r="C149">
            <v>23387.359</v>
          </cell>
        </row>
        <row r="150">
          <cell r="A150" t="str">
            <v>541008</v>
          </cell>
          <cell r="B150" t="str">
            <v>BILLS FOR COLLECTION-INWARD</v>
          </cell>
          <cell r="C150">
            <v>686380</v>
          </cell>
        </row>
        <row r="151">
          <cell r="A151" t="str">
            <v>543003</v>
          </cell>
          <cell r="B151" t="str">
            <v>BANKERS LIABILITY L.G.</v>
          </cell>
          <cell r="C151">
            <v>204592</v>
          </cell>
        </row>
        <row r="152">
          <cell r="A152" t="str">
            <v>544003</v>
          </cell>
          <cell r="B152" t="str">
            <v>BANKER LIABILITY L.C. (CASH</v>
          </cell>
          <cell r="C152">
            <v>109130</v>
          </cell>
        </row>
        <row r="153">
          <cell r="A153" t="str">
            <v>544004</v>
          </cell>
          <cell r="B153" t="str">
            <v>BANKER LIABILITY L.C. (ICA)</v>
          </cell>
          <cell r="C153">
            <v>22535</v>
          </cell>
        </row>
        <row r="154">
          <cell r="A154" t="str">
            <v>549001</v>
          </cell>
          <cell r="B154" t="str">
            <v>BANKERS LIAB L/C ACCEPTANCE</v>
          </cell>
          <cell r="C154">
            <v>187376</v>
          </cell>
        </row>
        <row r="155">
          <cell r="A155" t="str">
            <v>581001</v>
          </cell>
          <cell r="B155" t="str">
            <v>INCOME ACCOUNT</v>
          </cell>
          <cell r="C155">
            <v>292540.99300000002</v>
          </cell>
        </row>
        <row r="156">
          <cell r="A156" t="str">
            <v>602012</v>
          </cell>
          <cell r="B156" t="str">
            <v>CASH ON HAND BD (BAHRAIN ON</v>
          </cell>
          <cell r="C156">
            <v>11625.365</v>
          </cell>
        </row>
        <row r="157">
          <cell r="A157" t="str">
            <v>613012</v>
          </cell>
          <cell r="B157" t="str">
            <v>CASH IN ATM SAFE BD</v>
          </cell>
          <cell r="C157">
            <v>17060</v>
          </cell>
        </row>
        <row r="158">
          <cell r="A158" t="str">
            <v>618002</v>
          </cell>
          <cell r="B158" t="str">
            <v>PLACEMENT WITH OVERSEAS BRA</v>
          </cell>
          <cell r="C158">
            <v>1709079.828</v>
          </cell>
        </row>
        <row r="159">
          <cell r="A159" t="str">
            <v>618003</v>
          </cell>
          <cell r="B159" t="str">
            <v>PLACEMENT WITH OVERSEAS BRA</v>
          </cell>
          <cell r="C159">
            <v>7204.1880000000001</v>
          </cell>
        </row>
        <row r="160">
          <cell r="A160" t="str">
            <v>685031</v>
          </cell>
          <cell r="B160" t="str">
            <v>GENERAL LOAN</v>
          </cell>
          <cell r="C160">
            <v>114084.594</v>
          </cell>
        </row>
        <row r="161">
          <cell r="A161" t="str">
            <v>685034</v>
          </cell>
          <cell r="B161" t="str">
            <v>CONSUMER LOAN</v>
          </cell>
          <cell r="C161">
            <v>67774.926000000007</v>
          </cell>
        </row>
        <row r="162">
          <cell r="A162" t="str">
            <v>691001</v>
          </cell>
          <cell r="B162" t="str">
            <v>LOANS AGAINST TRUST RECEIPT</v>
          </cell>
          <cell r="C162">
            <v>30401.655999999999</v>
          </cell>
        </row>
        <row r="163">
          <cell r="A163" t="str">
            <v>724001</v>
          </cell>
          <cell r="B163" t="str">
            <v>PAD (CASH)</v>
          </cell>
          <cell r="C163">
            <v>4737.7</v>
          </cell>
        </row>
        <row r="164">
          <cell r="A164" t="str">
            <v>742003</v>
          </cell>
          <cell r="B164" t="str">
            <v>LEASE HOLD IMPROVEMENT</v>
          </cell>
          <cell r="C164">
            <v>27263</v>
          </cell>
        </row>
        <row r="165">
          <cell r="A165" t="str">
            <v>744007</v>
          </cell>
          <cell r="B165" t="str">
            <v>FURNITURE &amp; FIXTURE WOODEN,</v>
          </cell>
          <cell r="C165">
            <v>9003</v>
          </cell>
        </row>
        <row r="166">
          <cell r="A166" t="str">
            <v>744010</v>
          </cell>
          <cell r="B166" t="str">
            <v>FURNITURE &amp; FIXTURE - MISC.</v>
          </cell>
          <cell r="C166">
            <v>1066.3800000000001</v>
          </cell>
        </row>
        <row r="167">
          <cell r="A167" t="str">
            <v>746001</v>
          </cell>
          <cell r="B167" t="str">
            <v>STOCK OF OFFICE STATIONERY</v>
          </cell>
          <cell r="C167">
            <v>84</v>
          </cell>
        </row>
        <row r="168">
          <cell r="A168" t="str">
            <v>746002</v>
          </cell>
          <cell r="B168" t="str">
            <v>STOCK OF SECURITY STATIONER</v>
          </cell>
          <cell r="C168">
            <v>0.91</v>
          </cell>
        </row>
        <row r="169">
          <cell r="A169" t="str">
            <v>766001</v>
          </cell>
          <cell r="B169" t="str">
            <v>SUSP. A/C-DD CANCELLED</v>
          </cell>
          <cell r="C169">
            <v>74.52</v>
          </cell>
        </row>
        <row r="170">
          <cell r="A170" t="str">
            <v>771002</v>
          </cell>
          <cell r="B170" t="str">
            <v>SUSP.A/C CLRNG.ADJ.OTHERS</v>
          </cell>
          <cell r="C170">
            <v>-1529.3150000000001</v>
          </cell>
        </row>
        <row r="171">
          <cell r="A171" t="str">
            <v>772011</v>
          </cell>
          <cell r="B171" t="str">
            <v>INTEREST ACCRUED ON ADVANCE</v>
          </cell>
          <cell r="C171">
            <v>61.097999999999999</v>
          </cell>
        </row>
        <row r="172">
          <cell r="A172" t="str">
            <v>772017</v>
          </cell>
          <cell r="B172" t="str">
            <v>OTHER RECEIVABLES</v>
          </cell>
          <cell r="C172">
            <v>22517.023000000001</v>
          </cell>
        </row>
        <row r="173">
          <cell r="A173" t="str">
            <v>774001</v>
          </cell>
          <cell r="B173" t="str">
            <v>OTHER ASSET-ADV.POSTAGE / T</v>
          </cell>
          <cell r="C173">
            <v>0</v>
          </cell>
        </row>
        <row r="174">
          <cell r="A174" t="str">
            <v>776006</v>
          </cell>
          <cell r="B174" t="str">
            <v>OTHER ASSETS A/C MARKUP REC</v>
          </cell>
          <cell r="C174">
            <v>0</v>
          </cell>
        </row>
        <row r="175">
          <cell r="A175" t="str">
            <v>779001</v>
          </cell>
          <cell r="B175" t="str">
            <v>CASH IN TRANSIT</v>
          </cell>
          <cell r="C175">
            <v>0</v>
          </cell>
        </row>
        <row r="176">
          <cell r="A176" t="str">
            <v>779017</v>
          </cell>
          <cell r="B176" t="str">
            <v>O/A A/C TEZRAFTAR CASH EVEN</v>
          </cell>
          <cell r="C176">
            <v>6925.46</v>
          </cell>
        </row>
        <row r="177">
          <cell r="A177" t="str">
            <v>785001</v>
          </cell>
          <cell r="B177" t="str">
            <v>OTHER ASSETS - MEND</v>
          </cell>
          <cell r="C177">
            <v>-2.5000000000000001E-2</v>
          </cell>
        </row>
        <row r="178">
          <cell r="A178" t="str">
            <v>795001</v>
          </cell>
          <cell r="B178" t="str">
            <v>PC &amp; SERVER -</v>
          </cell>
          <cell r="C178">
            <v>42046.406999999999</v>
          </cell>
        </row>
        <row r="179">
          <cell r="A179" t="str">
            <v>795002</v>
          </cell>
          <cell r="B179" t="str">
            <v>PRINTER/PERIPHERALS -</v>
          </cell>
          <cell r="C179">
            <v>1575.64</v>
          </cell>
        </row>
        <row r="180">
          <cell r="A180" t="str">
            <v>795003</v>
          </cell>
          <cell r="B180" t="str">
            <v>ELEC.EQIP. UPS/STABILIZER -</v>
          </cell>
          <cell r="C180">
            <v>21669.58</v>
          </cell>
        </row>
        <row r="181">
          <cell r="A181" t="str">
            <v>795004</v>
          </cell>
          <cell r="B181" t="str">
            <v>COMMUNICATION/NETWORKING</v>
          </cell>
          <cell r="C181">
            <v>3159.3910000000001</v>
          </cell>
        </row>
        <row r="182">
          <cell r="A182" t="str">
            <v>795005</v>
          </cell>
          <cell r="B182" t="str">
            <v>IT SOFTWARE</v>
          </cell>
          <cell r="C182">
            <v>5210.2190000000001</v>
          </cell>
        </row>
        <row r="183">
          <cell r="A183" t="str">
            <v>822007</v>
          </cell>
          <cell r="B183" t="str">
            <v>FOREIGN DOCUMENTARY BILLS L</v>
          </cell>
          <cell r="C183">
            <v>686380</v>
          </cell>
        </row>
        <row r="184">
          <cell r="A184" t="str">
            <v>823003</v>
          </cell>
          <cell r="B184" t="str">
            <v>CURTOMER'S LIABILITY L.G.</v>
          </cell>
          <cell r="C184">
            <v>204592</v>
          </cell>
        </row>
        <row r="185">
          <cell r="A185" t="str">
            <v>824003</v>
          </cell>
          <cell r="B185" t="str">
            <v>CUSTOMER LIABILITY L.C. (CA</v>
          </cell>
          <cell r="C185">
            <v>109130</v>
          </cell>
        </row>
        <row r="186">
          <cell r="A186" t="str">
            <v>824004</v>
          </cell>
          <cell r="B186" t="str">
            <v>CUSTOMER LIABILITY L.C. (IC</v>
          </cell>
          <cell r="C186">
            <v>22535</v>
          </cell>
        </row>
        <row r="187">
          <cell r="A187" t="str">
            <v>829001</v>
          </cell>
          <cell r="B187" t="str">
            <v>CUST LIAB. L/C ACCEPTANCE</v>
          </cell>
          <cell r="C187">
            <v>187376</v>
          </cell>
        </row>
        <row r="188">
          <cell r="A188" t="str">
            <v>842012</v>
          </cell>
          <cell r="B188" t="str">
            <v>MAIN OFFICE ACCOUNT - BD</v>
          </cell>
          <cell r="C188">
            <v>942726.31900000002</v>
          </cell>
        </row>
        <row r="189">
          <cell r="A189" t="str">
            <v>861001</v>
          </cell>
          <cell r="B189" t="str">
            <v>EXPENDITURE ACCOUNT</v>
          </cell>
          <cell r="C189">
            <v>130778.584</v>
          </cell>
        </row>
        <row r="190">
          <cell r="A190" t="str">
            <v>915011</v>
          </cell>
          <cell r="B190" t="str">
            <v>ADVANCES CONSUMER-PIL FINAN</v>
          </cell>
          <cell r="C190">
            <v>6288282.5690000001</v>
          </cell>
        </row>
        <row r="191">
          <cell r="A191" t="str">
            <v>921001</v>
          </cell>
          <cell r="B191" t="str">
            <v>ELECTRICAL &amp; OFFICE APPLIAN</v>
          </cell>
          <cell r="C191">
            <v>34310.396999999997</v>
          </cell>
        </row>
      </sheetData>
      <sheetData sheetId="5"/>
      <sheetData sheetId="6"/>
      <sheetData sheetId="7" refreshError="1"/>
      <sheetData sheetId="8" refreshError="1"/>
      <sheetData sheetId="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22"/>
      <sheetName val="AL922"/>
      <sheetName val="March 110"/>
      <sheetName val="MarchSL904"/>
      <sheetName val="Feb"/>
    </sheetNames>
    <sheetDataSet>
      <sheetData sheetId="0"/>
      <sheetData sheetId="1"/>
      <sheetData sheetId="2">
        <row r="5">
          <cell r="A5" t="str">
            <v>001001</v>
          </cell>
          <cell r="B5" t="str">
            <v>I/R ON LOANS / SMALL LOANS</v>
          </cell>
          <cell r="C5">
            <v>425.88499999999999</v>
          </cell>
        </row>
        <row r="6">
          <cell r="A6" t="str">
            <v>001020</v>
          </cell>
          <cell r="B6" t="str">
            <v>I/R ON OVERDRAFTS</v>
          </cell>
          <cell r="C6">
            <v>3.5999999999999997E-2</v>
          </cell>
        </row>
        <row r="7">
          <cell r="A7" t="str">
            <v>001053</v>
          </cell>
          <cell r="B7" t="str">
            <v>CONSUMER LOAN</v>
          </cell>
          <cell r="C7">
            <v>74366.25</v>
          </cell>
        </row>
        <row r="8">
          <cell r="A8" t="str">
            <v>025014</v>
          </cell>
          <cell r="B8" t="str">
            <v>MAIN OFFICE ACCOUNT</v>
          </cell>
          <cell r="C8">
            <v>5452.0119999999997</v>
          </cell>
        </row>
        <row r="9">
          <cell r="A9" t="str">
            <v>062002</v>
          </cell>
          <cell r="B9" t="str">
            <v>PLS EXCHANGE-DOLLAR</v>
          </cell>
          <cell r="C9">
            <v>37.012999999999998</v>
          </cell>
        </row>
        <row r="10">
          <cell r="A10" t="str">
            <v>062004</v>
          </cell>
          <cell r="B10" t="str">
            <v>PLS EXCHANGE OTHER CURRENCI</v>
          </cell>
          <cell r="C10">
            <v>12.048999999999999</v>
          </cell>
        </row>
        <row r="11">
          <cell r="A11" t="str">
            <v>064019</v>
          </cell>
          <cell r="B11" t="str">
            <v>FEE FOR RENDERING OTHER SER</v>
          </cell>
          <cell r="C11">
            <v>282</v>
          </cell>
        </row>
        <row r="12">
          <cell r="A12" t="str">
            <v>064022</v>
          </cell>
          <cell r="B12" t="str">
            <v>PLS COM ON ISSUE OF NEW CHE</v>
          </cell>
          <cell r="C12">
            <v>52.5</v>
          </cell>
        </row>
        <row r="13">
          <cell r="A13" t="str">
            <v>078001</v>
          </cell>
          <cell r="B13" t="str">
            <v>PLS O/R-INCIDENTAL CHARGES</v>
          </cell>
          <cell r="C13">
            <v>340.411</v>
          </cell>
        </row>
        <row r="14">
          <cell r="A14" t="str">
            <v>078057</v>
          </cell>
          <cell r="B14" t="str">
            <v>FACILITIES PROCESSING FEES</v>
          </cell>
          <cell r="C14">
            <v>20</v>
          </cell>
        </row>
        <row r="15">
          <cell r="A15" t="str">
            <v>078084</v>
          </cell>
          <cell r="B15" t="str">
            <v>CONSUMER LOAN - PREPAYMENT</v>
          </cell>
          <cell r="C15">
            <v>4750.0159999999996</v>
          </cell>
        </row>
        <row r="16">
          <cell r="A16" t="str">
            <v>078085</v>
          </cell>
          <cell r="B16" t="str">
            <v>CONSUMER LOAN - MISC FEES</v>
          </cell>
          <cell r="C16">
            <v>6718</v>
          </cell>
        </row>
        <row r="17">
          <cell r="A17" t="str">
            <v>078094</v>
          </cell>
          <cell r="B17" t="str">
            <v>BENEFIT SWITCH RELATED INCO</v>
          </cell>
          <cell r="C17">
            <v>55.25</v>
          </cell>
        </row>
        <row r="18">
          <cell r="A18" t="str">
            <v>080001</v>
          </cell>
          <cell r="B18" t="str">
            <v>POSTAGE RECOVERIES - CORPOR</v>
          </cell>
          <cell r="C18">
            <v>145</v>
          </cell>
        </row>
        <row r="19">
          <cell r="A19" t="str">
            <v>080003</v>
          </cell>
          <cell r="B19" t="str">
            <v>TELEGRAM RECOVERIES</v>
          </cell>
          <cell r="C19">
            <v>39</v>
          </cell>
        </row>
        <row r="20">
          <cell r="A20" t="str">
            <v>080009</v>
          </cell>
          <cell r="B20" t="str">
            <v>CLEARING CHEQUE  RECOVERIES</v>
          </cell>
          <cell r="C20">
            <v>225</v>
          </cell>
        </row>
        <row r="21">
          <cell r="A21" t="str">
            <v>080021</v>
          </cell>
          <cell r="B21" t="str">
            <v>TEZRAFTAAR TT REIMBURSEMENT</v>
          </cell>
          <cell r="C21">
            <v>5040</v>
          </cell>
        </row>
        <row r="22">
          <cell r="A22" t="str">
            <v>080023</v>
          </cell>
          <cell r="B22" t="str">
            <v>INSURANCE RECOVERIES - CONS</v>
          </cell>
          <cell r="C22">
            <v>13358.814</v>
          </cell>
        </row>
        <row r="23">
          <cell r="A23" t="str">
            <v>114011</v>
          </cell>
          <cell r="B23" t="str">
            <v>INTEREST PAID - CURRENT ACC</v>
          </cell>
          <cell r="C23">
            <v>12.476000000000001</v>
          </cell>
        </row>
        <row r="24">
          <cell r="A24" t="str">
            <v>122012</v>
          </cell>
          <cell r="B24" t="str">
            <v>SB DEPOSITS - BD</v>
          </cell>
          <cell r="C24">
            <v>413.74599999999998</v>
          </cell>
        </row>
        <row r="25">
          <cell r="A25" t="str">
            <v>123013</v>
          </cell>
          <cell r="B25" t="str">
            <v>FIXED DEPOSITS BD</v>
          </cell>
          <cell r="C25">
            <v>19317.004000000001</v>
          </cell>
        </row>
        <row r="26">
          <cell r="A26" t="str">
            <v>123019</v>
          </cell>
          <cell r="B26" t="str">
            <v>FIXED DEPOSITS - US $</v>
          </cell>
          <cell r="C26">
            <v>4321.0039999999999</v>
          </cell>
        </row>
        <row r="27">
          <cell r="A27" t="str">
            <v>130014</v>
          </cell>
          <cell r="B27" t="str">
            <v>MAIN OFFICE ACCOUNT</v>
          </cell>
          <cell r="C27">
            <v>7974</v>
          </cell>
        </row>
        <row r="28">
          <cell r="A28" t="str">
            <v>140011</v>
          </cell>
          <cell r="B28" t="str">
            <v>BASIC SALARIES - OFFICERS</v>
          </cell>
          <cell r="C28">
            <v>8384.2450000000008</v>
          </cell>
        </row>
        <row r="29">
          <cell r="A29" t="str">
            <v>140012</v>
          </cell>
          <cell r="B29" t="str">
            <v>BASIC SALARIES - CLERICAL</v>
          </cell>
          <cell r="C29">
            <v>748.8</v>
          </cell>
        </row>
        <row r="30">
          <cell r="A30" t="str">
            <v>145020</v>
          </cell>
          <cell r="B30" t="str">
            <v>OTHER ALLOWANCES</v>
          </cell>
          <cell r="C30">
            <v>6088.6970000000001</v>
          </cell>
        </row>
        <row r="31">
          <cell r="A31" t="str">
            <v>145067</v>
          </cell>
          <cell r="B31" t="str">
            <v>TEZRAFTAR EVENING /FRIDAY A</v>
          </cell>
          <cell r="C31">
            <v>308</v>
          </cell>
        </row>
        <row r="32">
          <cell r="A32" t="str">
            <v>148001</v>
          </cell>
          <cell r="B32" t="str">
            <v>MESSENGER / OFFICE BOYS</v>
          </cell>
          <cell r="C32">
            <v>300</v>
          </cell>
        </row>
        <row r="33">
          <cell r="A33" t="str">
            <v>152012</v>
          </cell>
          <cell r="B33" t="str">
            <v>MEDIACAL INSURANCE-OVS</v>
          </cell>
          <cell r="C33">
            <v>1013.545</v>
          </cell>
        </row>
        <row r="34">
          <cell r="A34" t="str">
            <v>155011</v>
          </cell>
          <cell r="B34" t="str">
            <v>EOSB EXPATS</v>
          </cell>
          <cell r="C34">
            <v>-37.22</v>
          </cell>
        </row>
        <row r="35">
          <cell r="A35" t="str">
            <v>165001</v>
          </cell>
          <cell r="B35" t="str">
            <v>BONUS PAID  - (OFFICERS)</v>
          </cell>
          <cell r="C35">
            <v>268.83999999999997</v>
          </cell>
        </row>
        <row r="36">
          <cell r="A36" t="str">
            <v>172001</v>
          </cell>
          <cell r="B36" t="str">
            <v>PERFORMANCE AWARDS</v>
          </cell>
          <cell r="C36">
            <v>-10882.87</v>
          </cell>
        </row>
        <row r="37">
          <cell r="A37" t="str">
            <v>172002</v>
          </cell>
          <cell r="B37" t="str">
            <v>SALES DEVELOPMENT INCENTIVE</v>
          </cell>
          <cell r="C37">
            <v>166.04</v>
          </cell>
        </row>
        <row r="38">
          <cell r="A38" t="str">
            <v>180001</v>
          </cell>
          <cell r="B38" t="str">
            <v>RENT - OFFICE</v>
          </cell>
          <cell r="C38">
            <v>3600</v>
          </cell>
        </row>
        <row r="39">
          <cell r="A39" t="str">
            <v>180002</v>
          </cell>
          <cell r="B39" t="str">
            <v>RENT - GODOWN</v>
          </cell>
          <cell r="C39">
            <v>118.54600000000001</v>
          </cell>
        </row>
        <row r="40">
          <cell r="A40" t="str">
            <v>180011</v>
          </cell>
          <cell r="B40" t="str">
            <v>RATES &amp; TAXES - TRADE LICEN</v>
          </cell>
          <cell r="C40">
            <v>360</v>
          </cell>
        </row>
        <row r="41">
          <cell r="A41" t="str">
            <v>180012</v>
          </cell>
          <cell r="B41" t="str">
            <v>RATES &amp; TAXES - COMMERCIAL</v>
          </cell>
          <cell r="C41">
            <v>3209.2220000000002</v>
          </cell>
        </row>
        <row r="42">
          <cell r="A42" t="str">
            <v>190001</v>
          </cell>
          <cell r="B42" t="str">
            <v>GAS - ELECTRICITY-OFFICE</v>
          </cell>
          <cell r="C42">
            <v>1614.0139999999999</v>
          </cell>
        </row>
        <row r="43">
          <cell r="A43" t="str">
            <v>195001</v>
          </cell>
          <cell r="B43" t="str">
            <v>INSURANCE-FIRE/THEIFT</v>
          </cell>
          <cell r="C43">
            <v>281.60000000000002</v>
          </cell>
        </row>
        <row r="44">
          <cell r="A44" t="str">
            <v>195011</v>
          </cell>
          <cell r="B44" t="str">
            <v>GOSI LOCAL</v>
          </cell>
          <cell r="C44">
            <v>1418.88</v>
          </cell>
        </row>
        <row r="45">
          <cell r="A45" t="str">
            <v>195012</v>
          </cell>
          <cell r="B45" t="str">
            <v>INSURANCE-FIRE/THEFT</v>
          </cell>
          <cell r="C45">
            <v>35.076000000000001</v>
          </cell>
        </row>
        <row r="46">
          <cell r="A46" t="str">
            <v>200002</v>
          </cell>
          <cell r="B46" t="str">
            <v>RETAINER'S FEES</v>
          </cell>
          <cell r="C46">
            <v>221.52799999999999</v>
          </cell>
        </row>
        <row r="47">
          <cell r="A47" t="str">
            <v>205005</v>
          </cell>
          <cell r="B47" t="str">
            <v>COURIER CHARGES - CORPORATE</v>
          </cell>
          <cell r="C47">
            <v>100</v>
          </cell>
        </row>
        <row r="48">
          <cell r="A48" t="str">
            <v>206001</v>
          </cell>
          <cell r="B48" t="str">
            <v>TELEPHONE / TRUNK CALL - OF</v>
          </cell>
          <cell r="C48">
            <v>148.24199999999999</v>
          </cell>
        </row>
        <row r="49">
          <cell r="A49" t="str">
            <v>206011</v>
          </cell>
          <cell r="B49" t="str">
            <v>FAX - OFFICE</v>
          </cell>
          <cell r="C49">
            <v>30</v>
          </cell>
        </row>
        <row r="50">
          <cell r="A50" t="str">
            <v>207011</v>
          </cell>
          <cell r="B50" t="str">
            <v>TELEPHONE LINE FOR REUTERS/</v>
          </cell>
          <cell r="C50">
            <v>50</v>
          </cell>
        </row>
        <row r="51">
          <cell r="A51" t="str">
            <v>208002</v>
          </cell>
          <cell r="B51" t="str">
            <v>RUETER FEE / SWIFT EXPENSES</v>
          </cell>
          <cell r="C51">
            <v>82.224000000000004</v>
          </cell>
        </row>
        <row r="52">
          <cell r="A52" t="str">
            <v>208003</v>
          </cell>
          <cell r="B52" t="str">
            <v>SOFTWARE CHARGES</v>
          </cell>
          <cell r="C52">
            <v>31.103999999999999</v>
          </cell>
        </row>
        <row r="53">
          <cell r="A53" t="str">
            <v>208004</v>
          </cell>
          <cell r="B53" t="str">
            <v>USER LICENSE CHARGES</v>
          </cell>
          <cell r="C53">
            <v>17.846</v>
          </cell>
        </row>
        <row r="54">
          <cell r="A54" t="str">
            <v>208012</v>
          </cell>
          <cell r="B54" t="str">
            <v>BENEFIT SWITCH EXPENSES</v>
          </cell>
          <cell r="C54">
            <v>4507.7929999999997</v>
          </cell>
        </row>
        <row r="55">
          <cell r="A55" t="str">
            <v>215001</v>
          </cell>
          <cell r="B55" t="str">
            <v>AUDITOR'S FEES</v>
          </cell>
          <cell r="C55">
            <v>286.52</v>
          </cell>
        </row>
        <row r="56">
          <cell r="A56" t="str">
            <v>218001</v>
          </cell>
          <cell r="B56" t="str">
            <v>DEPRECIATION-ELECTRICAL &amp; O</v>
          </cell>
          <cell r="C56">
            <v>968.44100000000003</v>
          </cell>
        </row>
        <row r="57">
          <cell r="A57" t="str">
            <v>218002</v>
          </cell>
          <cell r="B57" t="str">
            <v>DEPRECIATION-FIRE EXTINGUIS</v>
          </cell>
          <cell r="C57">
            <v>12.5</v>
          </cell>
        </row>
        <row r="58">
          <cell r="A58" t="str">
            <v>220012</v>
          </cell>
          <cell r="B58" t="str">
            <v>FURNITURE &amp; FIXTURES WOODEN</v>
          </cell>
          <cell r="C58">
            <v>394.25599999999997</v>
          </cell>
        </row>
        <row r="59">
          <cell r="A59" t="str">
            <v>221003</v>
          </cell>
          <cell r="B59" t="str">
            <v>DEPRECIATION-LEASE HOLD IMP</v>
          </cell>
          <cell r="C59">
            <v>585.54899999999998</v>
          </cell>
        </row>
        <row r="60">
          <cell r="A60" t="str">
            <v>222001</v>
          </cell>
          <cell r="B60" t="str">
            <v>DEPRECIATION IT HARDWARE-PC</v>
          </cell>
          <cell r="C60">
            <v>2300.864</v>
          </cell>
        </row>
        <row r="61">
          <cell r="A61" t="str">
            <v>225007</v>
          </cell>
          <cell r="B61" t="str">
            <v>REPAIRS - I T HARDWARE</v>
          </cell>
          <cell r="C61">
            <v>614.97199999999998</v>
          </cell>
        </row>
        <row r="62">
          <cell r="A62" t="str">
            <v>225008</v>
          </cell>
          <cell r="B62" t="str">
            <v>REPAIRS - CABLING</v>
          </cell>
          <cell r="C62">
            <v>4.4779999999999998</v>
          </cell>
        </row>
        <row r="63">
          <cell r="A63" t="str">
            <v>235001</v>
          </cell>
          <cell r="B63" t="str">
            <v>OFFICE STATIONERY</v>
          </cell>
          <cell r="C63">
            <v>60.155000000000001</v>
          </cell>
        </row>
        <row r="64">
          <cell r="A64" t="str">
            <v>235002</v>
          </cell>
          <cell r="B64" t="str">
            <v>SECURITY STATIONERY</v>
          </cell>
          <cell r="C64">
            <v>20</v>
          </cell>
        </row>
        <row r="65">
          <cell r="A65" t="str">
            <v>235004</v>
          </cell>
          <cell r="B65" t="str">
            <v>PRINTING STATIONERY</v>
          </cell>
          <cell r="C65">
            <v>184.53</v>
          </cell>
        </row>
        <row r="66">
          <cell r="A66" t="str">
            <v>237001</v>
          </cell>
          <cell r="B66" t="str">
            <v>OFFICE RUNNING EXPENSES</v>
          </cell>
          <cell r="C66">
            <v>79.855000000000004</v>
          </cell>
        </row>
        <row r="67">
          <cell r="A67" t="str">
            <v>237002</v>
          </cell>
          <cell r="B67" t="str">
            <v>JANITORIAL CHARGES</v>
          </cell>
          <cell r="C67">
            <v>140</v>
          </cell>
        </row>
        <row r="68">
          <cell r="A68" t="str">
            <v>240005</v>
          </cell>
          <cell r="B68" t="str">
            <v>BILLBOARDS AND SIGNAGE</v>
          </cell>
          <cell r="C68">
            <v>23.513999999999999</v>
          </cell>
        </row>
        <row r="69">
          <cell r="A69" t="str">
            <v>240009</v>
          </cell>
          <cell r="B69" t="str">
            <v>PRESS ADVERTISING</v>
          </cell>
          <cell r="C69">
            <v>320.20999999999998</v>
          </cell>
        </row>
        <row r="70">
          <cell r="A70" t="str">
            <v>240015</v>
          </cell>
          <cell r="B70" t="str">
            <v>MISCELLANEOUS</v>
          </cell>
          <cell r="C70">
            <v>976.15099999999995</v>
          </cell>
        </row>
        <row r="71">
          <cell r="A71" t="str">
            <v>245001</v>
          </cell>
          <cell r="B71" t="str">
            <v>ENTERTAINMENT</v>
          </cell>
          <cell r="C71">
            <v>173.92</v>
          </cell>
        </row>
        <row r="72">
          <cell r="A72" t="str">
            <v>260001</v>
          </cell>
          <cell r="B72" t="str">
            <v>SUBSCRIPTIONS PERIODICAL /</v>
          </cell>
          <cell r="C72">
            <v>12.4</v>
          </cell>
        </row>
        <row r="73">
          <cell r="A73" t="str">
            <v>271001</v>
          </cell>
          <cell r="B73" t="str">
            <v>SECURITY GUARDS CHARGES</v>
          </cell>
          <cell r="C73">
            <v>3504</v>
          </cell>
        </row>
        <row r="74">
          <cell r="A74" t="str">
            <v>272001</v>
          </cell>
          <cell r="B74" t="str">
            <v>CASH TRANSPORT CHARGES</v>
          </cell>
          <cell r="C74">
            <v>246.86600000000001</v>
          </cell>
        </row>
        <row r="75">
          <cell r="A75" t="str">
            <v>283004</v>
          </cell>
          <cell r="B75" t="str">
            <v>OTHERS</v>
          </cell>
          <cell r="C75">
            <v>99.28</v>
          </cell>
        </row>
        <row r="76">
          <cell r="A76" t="str">
            <v>285042</v>
          </cell>
          <cell r="B76" t="str">
            <v>CHEQUE RETURN CHARGES</v>
          </cell>
          <cell r="C76">
            <v>110</v>
          </cell>
        </row>
        <row r="77">
          <cell r="A77" t="str">
            <v>285088</v>
          </cell>
          <cell r="B77" t="str">
            <v>CREDIT CARD &amp; CONSUMER LOAN</v>
          </cell>
          <cell r="C77">
            <v>3484.741</v>
          </cell>
        </row>
        <row r="78">
          <cell r="A78" t="str">
            <v>285091</v>
          </cell>
          <cell r="B78" t="str">
            <v>MASTER CARD MISC EXPENSES</v>
          </cell>
          <cell r="C78">
            <v>302</v>
          </cell>
        </row>
        <row r="79">
          <cell r="A79" t="str">
            <v>288001</v>
          </cell>
          <cell r="B79" t="str">
            <v>HO SHARE OF EXPENSES</v>
          </cell>
          <cell r="C79">
            <v>4044</v>
          </cell>
        </row>
        <row r="80">
          <cell r="A80" t="str">
            <v>290011</v>
          </cell>
          <cell r="B80" t="str">
            <v>IT CHARGES PAID TO HO</v>
          </cell>
          <cell r="C80">
            <v>502.666</v>
          </cell>
        </row>
        <row r="84">
          <cell r="A84" t="str">
            <v>309012</v>
          </cell>
          <cell r="B84" t="str">
            <v>UNREMITTED PROFIT OF FOREIG</v>
          </cell>
          <cell r="C84">
            <v>178973.17300000001</v>
          </cell>
        </row>
        <row r="85">
          <cell r="A85" t="str">
            <v>321004</v>
          </cell>
          <cell r="B85" t="str">
            <v>CURRENT DEPOSITS (UNCLAIMED</v>
          </cell>
          <cell r="C85">
            <v>1867.155</v>
          </cell>
        </row>
        <row r="86">
          <cell r="A86" t="str">
            <v>321052</v>
          </cell>
          <cell r="B86" t="str">
            <v>CURRENT DEPOSITS BD</v>
          </cell>
          <cell r="C86">
            <v>165188.34299999999</v>
          </cell>
        </row>
        <row r="87">
          <cell r="A87" t="str">
            <v>322021</v>
          </cell>
          <cell r="B87" t="str">
            <v>AL-AMMAN DEPOSITS - BAHRAIN</v>
          </cell>
          <cell r="C87">
            <v>13732.145</v>
          </cell>
        </row>
        <row r="88">
          <cell r="A88" t="str">
            <v>325001</v>
          </cell>
          <cell r="B88" t="str">
            <v>FOREIGN CURRENCY CD US $</v>
          </cell>
          <cell r="C88">
            <v>37.700000000000003</v>
          </cell>
        </row>
        <row r="89">
          <cell r="A89" t="str">
            <v>343037</v>
          </cell>
          <cell r="B89" t="str">
            <v>SD/SC UAE DIRHAM</v>
          </cell>
          <cell r="C89">
            <v>0</v>
          </cell>
        </row>
        <row r="90">
          <cell r="A90" t="str">
            <v>343073</v>
          </cell>
          <cell r="B90" t="str">
            <v>SD/SC PAKISTAN SCHOOL FEE</v>
          </cell>
          <cell r="C90">
            <v>0</v>
          </cell>
        </row>
        <row r="91">
          <cell r="A91" t="str">
            <v>343089</v>
          </cell>
          <cell r="B91" t="str">
            <v>CASH RECEIVED FOR TEZRAFTAR</v>
          </cell>
          <cell r="C91">
            <v>0</v>
          </cell>
        </row>
        <row r="92">
          <cell r="A92" t="str">
            <v>344001</v>
          </cell>
          <cell r="B92" t="str">
            <v>SUD CE A/C ACCOUNTS DEPARTM</v>
          </cell>
          <cell r="C92">
            <v>22453</v>
          </cell>
        </row>
        <row r="93">
          <cell r="A93" t="str">
            <v>344024</v>
          </cell>
          <cell r="B93" t="str">
            <v>CUSTOMER SALARY BAHRAIN</v>
          </cell>
          <cell r="C93">
            <v>0</v>
          </cell>
        </row>
        <row r="94">
          <cell r="A94" t="str">
            <v>344068</v>
          </cell>
          <cell r="B94" t="str">
            <v>CASH MASTER CARD</v>
          </cell>
          <cell r="C94">
            <v>408</v>
          </cell>
        </row>
        <row r="95">
          <cell r="A95" t="str">
            <v>344078</v>
          </cell>
          <cell r="B95" t="str">
            <v>TT / DD/FDD HOME REMITT. CA</v>
          </cell>
          <cell r="C95">
            <v>0</v>
          </cell>
        </row>
        <row r="96">
          <cell r="A96" t="str">
            <v>344082</v>
          </cell>
          <cell r="B96" t="str">
            <v>REMITT. CASH</v>
          </cell>
          <cell r="C96">
            <v>0</v>
          </cell>
        </row>
        <row r="97">
          <cell r="A97" t="str">
            <v>344088</v>
          </cell>
          <cell r="B97" t="str">
            <v>UN-CLAIMED DEPOSITS</v>
          </cell>
          <cell r="C97">
            <v>63.381</v>
          </cell>
        </row>
        <row r="98">
          <cell r="A98" t="str">
            <v>349001</v>
          </cell>
          <cell r="B98" t="str">
            <v>SD-CLEARING ADJUSTMENT</v>
          </cell>
          <cell r="C98">
            <v>0</v>
          </cell>
        </row>
        <row r="99">
          <cell r="A99" t="str">
            <v>359008</v>
          </cell>
          <cell r="B99" t="str">
            <v>EXCESS CASH</v>
          </cell>
          <cell r="C99">
            <v>11</v>
          </cell>
        </row>
        <row r="100">
          <cell r="A100" t="str">
            <v>359083</v>
          </cell>
          <cell r="B100" t="str">
            <v>SD PARKING ACCOUNT</v>
          </cell>
          <cell r="C100">
            <v>0</v>
          </cell>
        </row>
        <row r="101">
          <cell r="A101" t="str">
            <v>359096</v>
          </cell>
          <cell r="B101" t="str">
            <v>CASH PURGED IN ATM</v>
          </cell>
          <cell r="C101">
            <v>140</v>
          </cell>
        </row>
        <row r="102">
          <cell r="A102" t="str">
            <v>381012</v>
          </cell>
          <cell r="B102" t="str">
            <v>PLS SAVING DEP-BD OVERSEAS</v>
          </cell>
          <cell r="C102">
            <v>259845.967</v>
          </cell>
        </row>
        <row r="103">
          <cell r="A103" t="str">
            <v>401021</v>
          </cell>
          <cell r="B103" t="str">
            <v>FIXED DEPOSITS BD - ONE MON</v>
          </cell>
          <cell r="C103">
            <v>358004.07500000001</v>
          </cell>
        </row>
        <row r="104">
          <cell r="A104" t="str">
            <v>401022</v>
          </cell>
          <cell r="B104" t="str">
            <v>FIXED DEP. BD - THREE MONTH</v>
          </cell>
          <cell r="C104">
            <v>1130094.567</v>
          </cell>
        </row>
        <row r="105">
          <cell r="A105" t="str">
            <v>401023</v>
          </cell>
          <cell r="B105" t="str">
            <v>FIXED DEPOSITS BD - SIX MON</v>
          </cell>
          <cell r="C105">
            <v>10480.473</v>
          </cell>
        </row>
        <row r="106">
          <cell r="A106" t="str">
            <v>401024</v>
          </cell>
          <cell r="B106" t="str">
            <v>FIXED DEPOSITS BD - ONE YEA</v>
          </cell>
          <cell r="C106">
            <v>43956.29</v>
          </cell>
        </row>
        <row r="107">
          <cell r="A107" t="str">
            <v>405001</v>
          </cell>
          <cell r="B107" t="str">
            <v>FC. FIXED DEP. US$ - 3 MONT</v>
          </cell>
          <cell r="C107">
            <v>2364.2869999999998</v>
          </cell>
        </row>
        <row r="108">
          <cell r="A108" t="str">
            <v>405041</v>
          </cell>
          <cell r="B108" t="str">
            <v>FC. FIXED DEP. US$ - 1 MONT</v>
          </cell>
          <cell r="C108">
            <v>318286.94699999999</v>
          </cell>
        </row>
        <row r="109">
          <cell r="A109" t="str">
            <v>421001</v>
          </cell>
          <cell r="B109" t="str">
            <v>PAYORDER ISSUED</v>
          </cell>
          <cell r="C109">
            <v>2780</v>
          </cell>
        </row>
        <row r="110">
          <cell r="A110" t="str">
            <v>434003</v>
          </cell>
          <cell r="B110" t="str">
            <v>PROVISION FOR INCENTIVE/AWA</v>
          </cell>
          <cell r="C110">
            <v>-4703.3519999999999</v>
          </cell>
        </row>
        <row r="111">
          <cell r="A111" t="str">
            <v>434019</v>
          </cell>
          <cell r="B111" t="str">
            <v>PROVISION FOR LEGAL &amp;PROF C</v>
          </cell>
          <cell r="C111">
            <v>286.52</v>
          </cell>
        </row>
        <row r="112">
          <cell r="A112" t="str">
            <v>434020</v>
          </cell>
          <cell r="B112" t="str">
            <v>PROVISION FOR SUBSCRIPTION</v>
          </cell>
          <cell r="C112">
            <v>5906.86</v>
          </cell>
        </row>
        <row r="113">
          <cell r="A113" t="str">
            <v>434021</v>
          </cell>
          <cell r="B113" t="str">
            <v>PROVISION FOR BONUS PAYABLE</v>
          </cell>
          <cell r="C113">
            <v>834.125</v>
          </cell>
        </row>
        <row r="114">
          <cell r="A114" t="str">
            <v>434025</v>
          </cell>
          <cell r="B114" t="str">
            <v>PROVISION FOR TELEPHONE</v>
          </cell>
          <cell r="C114">
            <v>100</v>
          </cell>
        </row>
        <row r="115">
          <cell r="A115" t="str">
            <v>434098</v>
          </cell>
          <cell r="B115" t="str">
            <v>PROVISION FOR OTHER EXPENSE</v>
          </cell>
          <cell r="C115">
            <v>12002.36</v>
          </cell>
        </row>
        <row r="116">
          <cell r="A116" t="str">
            <v>461011</v>
          </cell>
          <cell r="B116" t="str">
            <v>GENERAL PROVISION FOR CONSU</v>
          </cell>
          <cell r="C116">
            <v>80050.322</v>
          </cell>
        </row>
        <row r="117">
          <cell r="A117" t="str">
            <v>467001</v>
          </cell>
          <cell r="B117" t="str">
            <v>FURNITURE &amp; FIXTURES WOODEN</v>
          </cell>
          <cell r="C117">
            <v>2280.19</v>
          </cell>
        </row>
        <row r="118">
          <cell r="A118" t="str">
            <v>471021</v>
          </cell>
          <cell r="B118" t="str">
            <v>END SERVICE BENEFITS - OVS.</v>
          </cell>
          <cell r="C118">
            <v>286.06</v>
          </cell>
        </row>
        <row r="119">
          <cell r="A119" t="str">
            <v>501001</v>
          </cell>
          <cell r="B119" t="str">
            <v>ELECTRICAL &amp; OFFICE APPLIAN</v>
          </cell>
          <cell r="C119">
            <v>11951.974</v>
          </cell>
        </row>
        <row r="120">
          <cell r="A120" t="str">
            <v>503001</v>
          </cell>
          <cell r="B120" t="str">
            <v>PC &amp; SERVER</v>
          </cell>
          <cell r="C120">
            <v>5141.8549999999996</v>
          </cell>
        </row>
        <row r="121">
          <cell r="A121" t="str">
            <v>504003</v>
          </cell>
          <cell r="B121" t="str">
            <v>AMORTIZATION - LEASEHOLD IM</v>
          </cell>
          <cell r="C121">
            <v>5281.7870000000003</v>
          </cell>
        </row>
        <row r="122">
          <cell r="A122" t="str">
            <v>529052</v>
          </cell>
          <cell r="B122" t="str">
            <v>INTEREST PAYABLE ON SAVINGS</v>
          </cell>
          <cell r="C122">
            <v>426.22199999999998</v>
          </cell>
        </row>
        <row r="123">
          <cell r="A123" t="str">
            <v>529053</v>
          </cell>
          <cell r="B123" t="str">
            <v>INTEREST PAYABLE ON TIME DE</v>
          </cell>
          <cell r="C123">
            <v>12251.466</v>
          </cell>
        </row>
        <row r="124">
          <cell r="A124" t="str">
            <v>532012</v>
          </cell>
          <cell r="B124" t="str">
            <v>INT ON STUCK UP D/FUL DEBTS</v>
          </cell>
          <cell r="C124">
            <v>1369.3109999999999</v>
          </cell>
        </row>
        <row r="125">
          <cell r="A125" t="str">
            <v>581001</v>
          </cell>
          <cell r="B125" t="str">
            <v>INCOME ACCOUNT</v>
          </cell>
          <cell r="C125">
            <v>111319.236</v>
          </cell>
        </row>
        <row r="126">
          <cell r="A126" t="str">
            <v>602012</v>
          </cell>
          <cell r="B126" t="str">
            <v>CASH ON HAND BD (BAHRAIN ON</v>
          </cell>
          <cell r="C126">
            <v>15051.07</v>
          </cell>
        </row>
        <row r="127">
          <cell r="A127" t="str">
            <v>613012</v>
          </cell>
          <cell r="B127" t="str">
            <v>CASH IN ATM SAFE BD</v>
          </cell>
          <cell r="C127">
            <v>30610</v>
          </cell>
        </row>
        <row r="128">
          <cell r="A128" t="str">
            <v>618002</v>
          </cell>
          <cell r="B128" t="str">
            <v>PLACEMENT WITH OVERSEAS BRA</v>
          </cell>
          <cell r="C128">
            <v>382508.23599999998</v>
          </cell>
        </row>
        <row r="129">
          <cell r="A129" t="str">
            <v>685031</v>
          </cell>
          <cell r="B129" t="str">
            <v>GENERAL LOAN</v>
          </cell>
          <cell r="C129">
            <v>62130.731</v>
          </cell>
        </row>
        <row r="130">
          <cell r="A130" t="str">
            <v>685034</v>
          </cell>
          <cell r="B130" t="str">
            <v>CONSUMER LOAN</v>
          </cell>
          <cell r="C130">
            <v>13931.332</v>
          </cell>
        </row>
        <row r="131">
          <cell r="A131" t="str">
            <v>742003</v>
          </cell>
          <cell r="B131" t="str">
            <v>LEASE HOLD IMPROVEMENT</v>
          </cell>
          <cell r="C131">
            <v>23421.9</v>
          </cell>
        </row>
        <row r="132">
          <cell r="A132" t="str">
            <v>744007</v>
          </cell>
          <cell r="B132" t="str">
            <v>FURNITURE &amp; FIXTURE WOODEN,</v>
          </cell>
          <cell r="C132">
            <v>3817.4</v>
          </cell>
        </row>
        <row r="133">
          <cell r="A133" t="str">
            <v>744010</v>
          </cell>
          <cell r="B133" t="str">
            <v>FURNITURE &amp; FIXTURE - MISC.</v>
          </cell>
          <cell r="C133">
            <v>2376.38</v>
          </cell>
        </row>
        <row r="134">
          <cell r="A134" t="str">
            <v>746001</v>
          </cell>
          <cell r="B134" t="str">
            <v>STOCK OF OFFICE STATIONERY</v>
          </cell>
          <cell r="C134">
            <v>629.4</v>
          </cell>
        </row>
        <row r="135">
          <cell r="A135" t="str">
            <v>746002</v>
          </cell>
          <cell r="B135" t="str">
            <v>STOCK OF SECURITY STATIONER</v>
          </cell>
          <cell r="C135">
            <v>34.155000000000001</v>
          </cell>
        </row>
        <row r="136">
          <cell r="A136" t="str">
            <v>751021</v>
          </cell>
          <cell r="B136" t="str">
            <v>ADVANCE DEPOSITS - OVS. BRS</v>
          </cell>
          <cell r="C136">
            <v>100</v>
          </cell>
        </row>
        <row r="137">
          <cell r="A137" t="str">
            <v>761032</v>
          </cell>
          <cell r="B137" t="str">
            <v>SUNDRY DEBTORS - OTHERS</v>
          </cell>
          <cell r="C137">
            <v>3300</v>
          </cell>
        </row>
        <row r="138">
          <cell r="A138" t="str">
            <v>771002</v>
          </cell>
          <cell r="B138" t="str">
            <v>SUSP.A/C CLRNG.ADJ.OTHERS</v>
          </cell>
          <cell r="C138">
            <v>542.45899999999995</v>
          </cell>
        </row>
        <row r="139">
          <cell r="A139" t="str">
            <v>772003</v>
          </cell>
          <cell r="B139" t="str">
            <v>PRE-PAID EXPENSES - OTHERS</v>
          </cell>
          <cell r="C139">
            <v>4581.848</v>
          </cell>
        </row>
        <row r="140">
          <cell r="A140" t="str">
            <v>772017</v>
          </cell>
          <cell r="B140" t="str">
            <v>OTHER RECEIVABLES</v>
          </cell>
          <cell r="C140">
            <v>10276.531999999999</v>
          </cell>
        </row>
        <row r="141">
          <cell r="A141" t="str">
            <v>774001</v>
          </cell>
          <cell r="B141" t="str">
            <v>OTHER ASSET-ADV.POSTAGE / T</v>
          </cell>
          <cell r="C141">
            <v>0</v>
          </cell>
        </row>
        <row r="142">
          <cell r="A142" t="str">
            <v>776006</v>
          </cell>
          <cell r="B142" t="str">
            <v>OTHER ASSETS A/C MARKUP REC</v>
          </cell>
          <cell r="C142">
            <v>0</v>
          </cell>
        </row>
        <row r="143">
          <cell r="A143" t="str">
            <v>779017</v>
          </cell>
          <cell r="B143" t="str">
            <v>O/A A/C TEZRAFTAR CASH EVEN</v>
          </cell>
          <cell r="C143">
            <v>2732.7</v>
          </cell>
        </row>
        <row r="144">
          <cell r="A144" t="str">
            <v>785001</v>
          </cell>
          <cell r="B144" t="str">
            <v>OTHER ASSETS - MEND</v>
          </cell>
          <cell r="C144">
            <v>-0.02</v>
          </cell>
        </row>
        <row r="145">
          <cell r="A145" t="str">
            <v>795001</v>
          </cell>
          <cell r="B145" t="str">
            <v>PC &amp; SERVER -</v>
          </cell>
          <cell r="C145">
            <v>7391.9970000000003</v>
          </cell>
        </row>
        <row r="146">
          <cell r="A146" t="str">
            <v>795002</v>
          </cell>
          <cell r="B146" t="str">
            <v>PRINTER/PERIPHERALS -</v>
          </cell>
          <cell r="C146">
            <v>848.74</v>
          </cell>
        </row>
        <row r="147">
          <cell r="A147" t="str">
            <v>795003</v>
          </cell>
          <cell r="B147" t="str">
            <v>ELEC.EQIP. UPS/STABILIZER -</v>
          </cell>
          <cell r="C147">
            <v>21669.58</v>
          </cell>
        </row>
        <row r="148">
          <cell r="A148" t="str">
            <v>795004</v>
          </cell>
          <cell r="B148" t="str">
            <v>COMMUNICATION/NETWORKING</v>
          </cell>
          <cell r="C148">
            <v>3997.0410000000002</v>
          </cell>
        </row>
        <row r="149">
          <cell r="A149" t="str">
            <v>795005</v>
          </cell>
          <cell r="B149" t="str">
            <v>IT SOFTWARE</v>
          </cell>
          <cell r="C149">
            <v>1354.46</v>
          </cell>
        </row>
        <row r="150">
          <cell r="A150" t="str">
            <v>842012</v>
          </cell>
          <cell r="B150" t="str">
            <v>MAIN OFFICE ACCOUNT - BD</v>
          </cell>
          <cell r="C150">
            <v>-513510.08399999997</v>
          </cell>
        </row>
        <row r="151">
          <cell r="A151" t="str">
            <v>861001</v>
          </cell>
          <cell r="B151" t="str">
            <v>EXPENDITURE ACCOUNT</v>
          </cell>
          <cell r="C151">
            <v>73674.25</v>
          </cell>
        </row>
        <row r="152">
          <cell r="A152" t="str">
            <v>915011</v>
          </cell>
          <cell r="B152" t="str">
            <v>ADVANCES CONSUMER-PIL FINAN</v>
          </cell>
          <cell r="C152">
            <v>2577237.64</v>
          </cell>
        </row>
        <row r="153">
          <cell r="A153" t="str">
            <v>921001</v>
          </cell>
          <cell r="B153" t="str">
            <v>ELECTRICAL &amp; OFFICE APPLIAN</v>
          </cell>
          <cell r="C153">
            <v>24763.691999999999</v>
          </cell>
        </row>
      </sheetData>
      <sheetData sheetId="3">
        <row r="5">
          <cell r="A5">
            <v>3090</v>
          </cell>
          <cell r="B5" t="str">
            <v>**</v>
          </cell>
          <cell r="C5" t="str">
            <v>UNREMITTED PROFIT OF FORG</v>
          </cell>
        </row>
        <row r="6">
          <cell r="A6">
            <v>3210</v>
          </cell>
          <cell r="B6" t="str">
            <v>**</v>
          </cell>
          <cell r="C6" t="str">
            <v>CURRENT DEPOSITS</v>
          </cell>
        </row>
        <row r="7">
          <cell r="A7">
            <v>3220</v>
          </cell>
          <cell r="B7" t="str">
            <v>**</v>
          </cell>
          <cell r="C7" t="str">
            <v>CALL DEPOSITS</v>
          </cell>
        </row>
        <row r="8">
          <cell r="A8">
            <v>3250</v>
          </cell>
          <cell r="B8" t="str">
            <v>**</v>
          </cell>
          <cell r="C8" t="str">
            <v>FOREIGN CURRENCY CURRENT</v>
          </cell>
        </row>
        <row r="9">
          <cell r="A9">
            <v>3440</v>
          </cell>
          <cell r="B9" t="str">
            <v>**</v>
          </cell>
          <cell r="C9" t="str">
            <v>SUNDRY CREDITORS - OVERSE</v>
          </cell>
        </row>
        <row r="10">
          <cell r="A10">
            <v>3590</v>
          </cell>
          <cell r="B10" t="str">
            <v>**</v>
          </cell>
          <cell r="C10" t="str">
            <v>SUNDRY DEPOSITS - OTHERS</v>
          </cell>
        </row>
        <row r="11">
          <cell r="A11">
            <v>3810</v>
          </cell>
          <cell r="B11" t="str">
            <v>**</v>
          </cell>
          <cell r="C11" t="str">
            <v>SAVINGS DEPOSITS</v>
          </cell>
        </row>
        <row r="12">
          <cell r="A12">
            <v>4010</v>
          </cell>
          <cell r="B12" t="str">
            <v>**</v>
          </cell>
          <cell r="C12" t="str">
            <v>FIXED DEPOSITS</v>
          </cell>
        </row>
        <row r="13">
          <cell r="A13">
            <v>4050</v>
          </cell>
          <cell r="B13" t="str">
            <v>**</v>
          </cell>
          <cell r="C13" t="str">
            <v>FORGN. CURRENCY FIXED DEP</v>
          </cell>
        </row>
        <row r="14">
          <cell r="A14">
            <v>4210</v>
          </cell>
          <cell r="B14" t="str">
            <v>**</v>
          </cell>
          <cell r="C14" t="str">
            <v>PAYORDER ISSUED</v>
          </cell>
        </row>
        <row r="15">
          <cell r="A15">
            <v>4340</v>
          </cell>
          <cell r="B15" t="str">
            <v>**</v>
          </cell>
          <cell r="C15" t="str">
            <v>PROVISION FOR EXPENSES</v>
          </cell>
        </row>
        <row r="16">
          <cell r="A16">
            <v>4610</v>
          </cell>
          <cell r="B16" t="str">
            <v>**</v>
          </cell>
          <cell r="C16" t="str">
            <v>GENERAL RESERVES - BAD DE</v>
          </cell>
        </row>
        <row r="17">
          <cell r="A17">
            <v>4670</v>
          </cell>
          <cell r="B17" t="str">
            <v>**</v>
          </cell>
          <cell r="C17" t="str">
            <v>ACCUM. DEPR. - FURNITURE</v>
          </cell>
        </row>
        <row r="18">
          <cell r="A18">
            <v>4710</v>
          </cell>
          <cell r="B18" t="str">
            <v>**</v>
          </cell>
          <cell r="C18" t="str">
            <v>PROVISION FOR DEFERRED LI</v>
          </cell>
        </row>
        <row r="19">
          <cell r="A19">
            <v>5010</v>
          </cell>
          <cell r="B19" t="str">
            <v>**</v>
          </cell>
          <cell r="C19" t="str">
            <v>ACCUM. DEPR. - ELE. &amp; OFF</v>
          </cell>
        </row>
        <row r="20">
          <cell r="A20">
            <v>5030</v>
          </cell>
          <cell r="B20" t="str">
            <v>**</v>
          </cell>
          <cell r="C20" t="str">
            <v>ACCUM. DEPR. - IT HARDWAR</v>
          </cell>
        </row>
        <row r="21">
          <cell r="A21">
            <v>5040</v>
          </cell>
          <cell r="B21" t="str">
            <v>**</v>
          </cell>
          <cell r="C21" t="str">
            <v>ACCUM. DEPR. / AMORTIZATI</v>
          </cell>
        </row>
        <row r="22">
          <cell r="A22">
            <v>5290</v>
          </cell>
          <cell r="B22" t="str">
            <v>**</v>
          </cell>
          <cell r="C22" t="str">
            <v>PLS PROFIT/INTT. PAYABLE</v>
          </cell>
        </row>
        <row r="23">
          <cell r="A23">
            <v>5320</v>
          </cell>
          <cell r="B23" t="str">
            <v>**</v>
          </cell>
          <cell r="C23" t="str">
            <v>INT. ON CLASS. ADV. - OVE</v>
          </cell>
        </row>
        <row r="24">
          <cell r="A24">
            <v>5810</v>
          </cell>
          <cell r="B24" t="str">
            <v>**</v>
          </cell>
          <cell r="C24" t="str">
            <v>INCOME ACCOUNT</v>
          </cell>
        </row>
        <row r="30">
          <cell r="A30" t="str">
            <v>TOTA</v>
          </cell>
          <cell r="B30" t="str">
            <v>L L</v>
          </cell>
          <cell r="C30" t="str">
            <v>IABILITIES</v>
          </cell>
        </row>
        <row r="31">
          <cell r="A31" t="str">
            <v>T</v>
          </cell>
          <cell r="B31" t="str">
            <v>OTA</v>
          </cell>
          <cell r="C31" t="str">
            <v>L CREDIT VOUCHERS  =     8</v>
          </cell>
        </row>
        <row r="32">
          <cell r="A32" t="str">
            <v>T</v>
          </cell>
          <cell r="B32" t="str">
            <v>OTA</v>
          </cell>
          <cell r="C32" t="str">
            <v>L DEBIT  VOUCHERS  =     9</v>
          </cell>
        </row>
        <row r="33">
          <cell r="A33" t="str">
            <v>T</v>
          </cell>
          <cell r="B33" t="str">
            <v>OTA</v>
          </cell>
          <cell r="C33" t="str">
            <v>L ADVANCES         =</v>
          </cell>
        </row>
        <row r="34">
          <cell r="A34" t="str">
            <v>T</v>
          </cell>
          <cell r="B34" t="str">
            <v>OTA</v>
          </cell>
          <cell r="C34" t="str">
            <v>L DEPOSITS         =</v>
          </cell>
        </row>
        <row r="35">
          <cell r="A35" t="str">
            <v>.</v>
          </cell>
          <cell r="B35" t="str">
            <v>...</v>
          </cell>
          <cell r="C35" t="str">
            <v>..........................</v>
          </cell>
        </row>
        <row r="36">
          <cell r="B36" t="str">
            <v>WE</v>
          </cell>
          <cell r="C36" t="str">
            <v>HEREBY CERTIFY THAT THE A</v>
          </cell>
        </row>
        <row r="37">
          <cell r="B37" t="str">
            <v>HA</v>
          </cell>
          <cell r="C37" t="str">
            <v>VE BEEN BALANCED AND THAT</v>
          </cell>
        </row>
        <row r="38">
          <cell r="A38" t="str">
            <v>.</v>
          </cell>
          <cell r="B38" t="str">
            <v>...</v>
          </cell>
          <cell r="C38" t="str">
            <v>..........................</v>
          </cell>
        </row>
        <row r="41">
          <cell r="A41" t="str">
            <v>_x000C_</v>
          </cell>
        </row>
      </sheetData>
      <sheetData sheetId="4">
        <row r="4">
          <cell r="A4" t="str">
            <v>001001</v>
          </cell>
          <cell r="B4" t="str">
            <v>I/R ON LOANS / SMALL LOANS</v>
          </cell>
          <cell r="C4">
            <v>164.59700000000001</v>
          </cell>
        </row>
        <row r="5">
          <cell r="A5" t="str">
            <v>001020</v>
          </cell>
          <cell r="B5" t="str">
            <v>I/R ON OVERDRAFTS</v>
          </cell>
          <cell r="C5">
            <v>1.9E-2</v>
          </cell>
        </row>
        <row r="6">
          <cell r="A6" t="str">
            <v>001053</v>
          </cell>
          <cell r="B6" t="str">
            <v>CONSUMER LOAN</v>
          </cell>
          <cell r="C6">
            <v>49129.576999999997</v>
          </cell>
        </row>
        <row r="7">
          <cell r="A7" t="str">
            <v>025014</v>
          </cell>
          <cell r="B7" t="str">
            <v>MAIN OFFICE ACCOUNT</v>
          </cell>
          <cell r="C7">
            <v>3502.806</v>
          </cell>
        </row>
        <row r="8">
          <cell r="A8" t="str">
            <v>062002</v>
          </cell>
          <cell r="B8" t="str">
            <v>PLS EXCHANGE-DOLLAR</v>
          </cell>
          <cell r="C8">
            <v>29.785</v>
          </cell>
        </row>
        <row r="9">
          <cell r="A9" t="str">
            <v>062004</v>
          </cell>
          <cell r="B9" t="str">
            <v>PLS EXCHANGE OTHER CURRENCI</v>
          </cell>
          <cell r="C9">
            <v>12.048999999999999</v>
          </cell>
        </row>
        <row r="10">
          <cell r="A10" t="str">
            <v>064019</v>
          </cell>
          <cell r="B10" t="str">
            <v>FEE FOR RENDERING OTHER SER</v>
          </cell>
          <cell r="C10">
            <v>162</v>
          </cell>
        </row>
        <row r="11">
          <cell r="A11" t="str">
            <v>064022</v>
          </cell>
          <cell r="B11" t="str">
            <v>PLS COM ON ISSUE OF NEW CHE</v>
          </cell>
          <cell r="C11">
            <v>35</v>
          </cell>
        </row>
        <row r="12">
          <cell r="A12" t="str">
            <v>078001</v>
          </cell>
          <cell r="B12" t="str">
            <v>PLS O/R-INCIDENTAL CHARGES</v>
          </cell>
          <cell r="C12">
            <v>246.23599999999999</v>
          </cell>
        </row>
        <row r="13">
          <cell r="A13" t="str">
            <v>078084</v>
          </cell>
          <cell r="B13" t="str">
            <v>CONSUMER LOAN - PREPAYMENT</v>
          </cell>
          <cell r="C13">
            <v>1459.039</v>
          </cell>
        </row>
        <row r="14">
          <cell r="A14" t="str">
            <v>078085</v>
          </cell>
          <cell r="B14" t="str">
            <v>CONSUMER LOAN - MISC FEES</v>
          </cell>
          <cell r="C14">
            <v>4312</v>
          </cell>
        </row>
        <row r="15">
          <cell r="A15" t="str">
            <v>078094</v>
          </cell>
          <cell r="B15" t="str">
            <v>BENEFIT SWITCH RELATED INCO</v>
          </cell>
          <cell r="C15">
            <v>40.5</v>
          </cell>
        </row>
        <row r="16">
          <cell r="A16" t="str">
            <v>080001</v>
          </cell>
          <cell r="B16" t="str">
            <v>POSTAGE RECOVERIES - CORPOR</v>
          </cell>
          <cell r="C16">
            <v>125</v>
          </cell>
        </row>
        <row r="17">
          <cell r="A17" t="str">
            <v>080003</v>
          </cell>
          <cell r="B17" t="str">
            <v>TELEGRAM RECOVERIES</v>
          </cell>
          <cell r="C17">
            <v>23</v>
          </cell>
        </row>
        <row r="18">
          <cell r="A18" t="str">
            <v>080009</v>
          </cell>
          <cell r="B18" t="str">
            <v>CLEARING CHEQUE  RECOVERIES</v>
          </cell>
          <cell r="C18">
            <v>165</v>
          </cell>
        </row>
        <row r="19">
          <cell r="A19" t="str">
            <v>080021</v>
          </cell>
          <cell r="B19" t="str">
            <v>TEZRAFTAAR TT REIMBURSEMENT</v>
          </cell>
          <cell r="C19">
            <v>3360</v>
          </cell>
        </row>
        <row r="20">
          <cell r="A20" t="str">
            <v>080023</v>
          </cell>
          <cell r="B20" t="str">
            <v>INSURANCE RECOVERIES - CONS</v>
          </cell>
          <cell r="C20">
            <v>9705.4779999999992</v>
          </cell>
        </row>
        <row r="21">
          <cell r="A21" t="str">
            <v>114011</v>
          </cell>
          <cell r="B21" t="str">
            <v>INTEREST PAID - CURRENT ACC</v>
          </cell>
          <cell r="C21">
            <v>7.4649999999999999</v>
          </cell>
        </row>
        <row r="22">
          <cell r="A22" t="str">
            <v>122012</v>
          </cell>
          <cell r="B22" t="str">
            <v>SB DEPOSITS - BD</v>
          </cell>
          <cell r="C22">
            <v>279.42099999999999</v>
          </cell>
        </row>
        <row r="23">
          <cell r="A23" t="str">
            <v>123013</v>
          </cell>
          <cell r="B23" t="str">
            <v>FIXED DEPOSITS BD</v>
          </cell>
          <cell r="C23">
            <v>12542.460999999999</v>
          </cell>
        </row>
        <row r="24">
          <cell r="A24" t="str">
            <v>123019</v>
          </cell>
          <cell r="B24" t="str">
            <v>FIXED DEPOSITS - US $</v>
          </cell>
          <cell r="C24">
            <v>2974.0050000000001</v>
          </cell>
        </row>
        <row r="25">
          <cell r="A25" t="str">
            <v>130014</v>
          </cell>
          <cell r="B25" t="str">
            <v>MAIN OFFICE ACCOUNT</v>
          </cell>
          <cell r="C25">
            <v>5404</v>
          </cell>
        </row>
        <row r="26">
          <cell r="A26" t="str">
            <v>140011</v>
          </cell>
          <cell r="B26" t="str">
            <v>BASIC SALARIES - OFFICERS</v>
          </cell>
          <cell r="C26">
            <v>5046</v>
          </cell>
        </row>
        <row r="27">
          <cell r="A27" t="str">
            <v>140012</v>
          </cell>
          <cell r="B27" t="str">
            <v>BASIC SALARIES - CLERICAL</v>
          </cell>
          <cell r="C27">
            <v>462</v>
          </cell>
        </row>
        <row r="28">
          <cell r="A28" t="str">
            <v>145020</v>
          </cell>
          <cell r="B28" t="str">
            <v>OTHER ALLOWANCES</v>
          </cell>
          <cell r="C28">
            <v>3672</v>
          </cell>
        </row>
        <row r="29">
          <cell r="A29" t="str">
            <v>145067</v>
          </cell>
          <cell r="B29" t="str">
            <v>TEZRAFTAR EVENING /FRIDAY A</v>
          </cell>
          <cell r="C29">
            <v>308</v>
          </cell>
        </row>
        <row r="30">
          <cell r="A30" t="str">
            <v>148001</v>
          </cell>
          <cell r="B30" t="str">
            <v>MESSENGER / OFFICE BOYS</v>
          </cell>
          <cell r="C30">
            <v>150</v>
          </cell>
        </row>
        <row r="31">
          <cell r="A31" t="str">
            <v>152012</v>
          </cell>
          <cell r="B31" t="str">
            <v>MEDIACAL INSURANCE-OVS</v>
          </cell>
          <cell r="C31">
            <v>500.14800000000002</v>
          </cell>
        </row>
        <row r="32">
          <cell r="A32" t="str">
            <v>155011</v>
          </cell>
          <cell r="B32" t="str">
            <v>EOSB EXPATS</v>
          </cell>
          <cell r="C32">
            <v>-90.27</v>
          </cell>
        </row>
        <row r="33">
          <cell r="A33" t="str">
            <v>172001</v>
          </cell>
          <cell r="B33" t="str">
            <v>PERFORMANCE AWARDS</v>
          </cell>
          <cell r="C33">
            <v>-5654</v>
          </cell>
        </row>
        <row r="34">
          <cell r="A34" t="str">
            <v>180001</v>
          </cell>
          <cell r="B34" t="str">
            <v>RENT - OFFICE</v>
          </cell>
          <cell r="C34">
            <v>2400</v>
          </cell>
        </row>
        <row r="35">
          <cell r="A35" t="str">
            <v>180002</v>
          </cell>
          <cell r="B35" t="str">
            <v>RENT - GODOWN</v>
          </cell>
          <cell r="C35">
            <v>59.273000000000003</v>
          </cell>
        </row>
        <row r="36">
          <cell r="A36" t="str">
            <v>180011</v>
          </cell>
          <cell r="B36" t="str">
            <v>RATES &amp; TAXES - TRADE LICEN</v>
          </cell>
          <cell r="C36">
            <v>240</v>
          </cell>
        </row>
        <row r="37">
          <cell r="A37" t="str">
            <v>180012</v>
          </cell>
          <cell r="B37" t="str">
            <v>RATES &amp; TAXES - COMMERCIAL</v>
          </cell>
          <cell r="C37">
            <v>1614.6110000000001</v>
          </cell>
        </row>
        <row r="38">
          <cell r="A38" t="str">
            <v>190001</v>
          </cell>
          <cell r="B38" t="str">
            <v>GAS - ELECTRICITY-OFFICE</v>
          </cell>
          <cell r="C38">
            <v>1001.902</v>
          </cell>
        </row>
        <row r="39">
          <cell r="A39" t="str">
            <v>195001</v>
          </cell>
          <cell r="B39" t="str">
            <v>INSURANCE-FIRE/THEIFT</v>
          </cell>
          <cell r="C39">
            <v>130.80000000000001</v>
          </cell>
        </row>
        <row r="40">
          <cell r="A40" t="str">
            <v>195011</v>
          </cell>
          <cell r="B40" t="str">
            <v>GOSI LOCAL</v>
          </cell>
          <cell r="C40">
            <v>820</v>
          </cell>
        </row>
        <row r="41">
          <cell r="A41" t="str">
            <v>195012</v>
          </cell>
          <cell r="B41" t="str">
            <v>INSURANCE-FIRE/THEFT</v>
          </cell>
          <cell r="C41">
            <v>22.07</v>
          </cell>
        </row>
        <row r="42">
          <cell r="A42" t="str">
            <v>200002</v>
          </cell>
          <cell r="B42" t="str">
            <v>RETAINER'S FEES</v>
          </cell>
          <cell r="C42">
            <v>129.86099999999999</v>
          </cell>
        </row>
        <row r="43">
          <cell r="A43" t="str">
            <v>205005</v>
          </cell>
          <cell r="B43" t="str">
            <v>COURIER CHARGES - CORPORATE</v>
          </cell>
          <cell r="C43">
            <v>100</v>
          </cell>
        </row>
        <row r="44">
          <cell r="A44" t="str">
            <v>206001</v>
          </cell>
          <cell r="B44" t="str">
            <v>TELEPHONE / TRUNK CALL - OF</v>
          </cell>
          <cell r="C44">
            <v>148.15299999999999</v>
          </cell>
        </row>
        <row r="45">
          <cell r="A45" t="str">
            <v>206011</v>
          </cell>
          <cell r="B45" t="str">
            <v>FAX - OFFICE</v>
          </cell>
          <cell r="C45">
            <v>30</v>
          </cell>
        </row>
        <row r="46">
          <cell r="A46" t="str">
            <v>207011</v>
          </cell>
          <cell r="B46" t="str">
            <v>TELEPHONE LINE FOR REUTERS/</v>
          </cell>
          <cell r="C46">
            <v>50</v>
          </cell>
        </row>
        <row r="47">
          <cell r="A47" t="str">
            <v>208002</v>
          </cell>
          <cell r="B47" t="str">
            <v>RUETER FEE / SWIFT EXPENSES</v>
          </cell>
          <cell r="C47">
            <v>65.495999999999995</v>
          </cell>
        </row>
        <row r="48">
          <cell r="A48" t="str">
            <v>208003</v>
          </cell>
          <cell r="B48" t="str">
            <v>SOFTWARE CHARGES</v>
          </cell>
          <cell r="C48">
            <v>20.736000000000001</v>
          </cell>
        </row>
        <row r="49">
          <cell r="A49" t="str">
            <v>208004</v>
          </cell>
          <cell r="B49" t="str">
            <v>USER LICENSE CHARGES</v>
          </cell>
          <cell r="C49">
            <v>8.923</v>
          </cell>
        </row>
        <row r="50">
          <cell r="A50" t="str">
            <v>208012</v>
          </cell>
          <cell r="B50" t="str">
            <v>BENEFIT SWITCH EXPENSES</v>
          </cell>
          <cell r="C50">
            <v>3412.83</v>
          </cell>
        </row>
        <row r="51">
          <cell r="A51" t="str">
            <v>218001</v>
          </cell>
          <cell r="B51" t="str">
            <v>DEPRECIATION-ELECTRICAL &amp; O</v>
          </cell>
          <cell r="C51">
            <v>968.44100000000003</v>
          </cell>
        </row>
        <row r="52">
          <cell r="A52" t="str">
            <v>220012</v>
          </cell>
          <cell r="B52" t="str">
            <v>FURNITURE &amp; FIXTURES WOODEN</v>
          </cell>
          <cell r="C52">
            <v>356.25599999999997</v>
          </cell>
        </row>
        <row r="53">
          <cell r="A53" t="str">
            <v>221003</v>
          </cell>
          <cell r="B53" t="str">
            <v>DEPRECIATION-LEASE HOLD IMP</v>
          </cell>
          <cell r="C53">
            <v>390.36599999999999</v>
          </cell>
        </row>
        <row r="54">
          <cell r="A54" t="str">
            <v>222001</v>
          </cell>
          <cell r="B54" t="str">
            <v>DEPRECIATION IT HARDWARE-PC</v>
          </cell>
          <cell r="C54">
            <v>2247.114</v>
          </cell>
        </row>
        <row r="55">
          <cell r="A55" t="str">
            <v>225007</v>
          </cell>
          <cell r="B55" t="str">
            <v>REPAIRS - I T HARDWARE</v>
          </cell>
          <cell r="C55">
            <v>307.48599999999999</v>
          </cell>
        </row>
        <row r="56">
          <cell r="A56" t="str">
            <v>225008</v>
          </cell>
          <cell r="B56" t="str">
            <v>REPAIRS - CABLING</v>
          </cell>
          <cell r="C56">
            <v>2.2389999999999999</v>
          </cell>
        </row>
        <row r="57">
          <cell r="A57" t="str">
            <v>235001</v>
          </cell>
          <cell r="B57" t="str">
            <v>OFFICE STATIONERY</v>
          </cell>
          <cell r="C57">
            <v>2.4</v>
          </cell>
        </row>
        <row r="58">
          <cell r="A58" t="str">
            <v>235002</v>
          </cell>
          <cell r="B58" t="str">
            <v>SECURITY STATIONERY</v>
          </cell>
          <cell r="C58">
            <v>13.6</v>
          </cell>
        </row>
        <row r="59">
          <cell r="A59" t="str">
            <v>235004</v>
          </cell>
          <cell r="B59" t="str">
            <v>PRINTING STATIONERY</v>
          </cell>
          <cell r="C59">
            <v>182.51499999999999</v>
          </cell>
        </row>
        <row r="60">
          <cell r="A60" t="str">
            <v>237001</v>
          </cell>
          <cell r="B60" t="str">
            <v>OFFICE RUNNING EXPENSES</v>
          </cell>
          <cell r="C60">
            <v>65.86</v>
          </cell>
        </row>
        <row r="61">
          <cell r="A61" t="str">
            <v>237002</v>
          </cell>
          <cell r="B61" t="str">
            <v>JANITORIAL CHARGES</v>
          </cell>
          <cell r="C61">
            <v>70</v>
          </cell>
        </row>
        <row r="62">
          <cell r="A62" t="str">
            <v>240005</v>
          </cell>
          <cell r="B62" t="str">
            <v>BILLBOARDS AND SIGNAGE</v>
          </cell>
          <cell r="C62">
            <v>11.757</v>
          </cell>
        </row>
        <row r="63">
          <cell r="A63" t="str">
            <v>240009</v>
          </cell>
          <cell r="B63" t="str">
            <v>PRESS ADVERTISING</v>
          </cell>
          <cell r="C63">
            <v>78.762</v>
          </cell>
        </row>
        <row r="64">
          <cell r="A64" t="str">
            <v>240015</v>
          </cell>
          <cell r="B64" t="str">
            <v>MISCELLANEOUS</v>
          </cell>
          <cell r="C64">
            <v>863.07799999999997</v>
          </cell>
        </row>
        <row r="65">
          <cell r="A65" t="str">
            <v>245001</v>
          </cell>
          <cell r="B65" t="str">
            <v>ENTERTAINMENT</v>
          </cell>
          <cell r="C65">
            <v>128.57</v>
          </cell>
        </row>
        <row r="66">
          <cell r="A66" t="str">
            <v>260001</v>
          </cell>
          <cell r="B66" t="str">
            <v>SUBSCRIPTIONS PERIODICAL /</v>
          </cell>
          <cell r="C66">
            <v>8</v>
          </cell>
        </row>
        <row r="67">
          <cell r="A67" t="str">
            <v>271001</v>
          </cell>
          <cell r="B67" t="str">
            <v>SECURITY GUARDS CHARGES</v>
          </cell>
          <cell r="C67">
            <v>1752</v>
          </cell>
        </row>
        <row r="68">
          <cell r="A68" t="str">
            <v>272001</v>
          </cell>
          <cell r="B68" t="str">
            <v>CASH TRANSPORT CHARGES</v>
          </cell>
          <cell r="C68">
            <v>141.495</v>
          </cell>
        </row>
        <row r="69">
          <cell r="A69" t="str">
            <v>285042</v>
          </cell>
          <cell r="B69" t="str">
            <v>CHEQUE RETURN CHARGES</v>
          </cell>
          <cell r="C69">
            <v>80</v>
          </cell>
        </row>
        <row r="70">
          <cell r="A70" t="str">
            <v>285088</v>
          </cell>
          <cell r="B70" t="str">
            <v>CREDIT CARD &amp; CONSUMER LOAN</v>
          </cell>
          <cell r="C70">
            <v>963.54200000000003</v>
          </cell>
        </row>
        <row r="71">
          <cell r="A71" t="str">
            <v>285091</v>
          </cell>
          <cell r="B71" t="str">
            <v>MASTER CARD MISC EXPENSES</v>
          </cell>
          <cell r="C71">
            <v>302</v>
          </cell>
        </row>
        <row r="72">
          <cell r="A72" t="str">
            <v>288001</v>
          </cell>
          <cell r="B72" t="str">
            <v>HO SHARE OF EXPENSES</v>
          </cell>
          <cell r="C72">
            <v>2696</v>
          </cell>
        </row>
        <row r="73">
          <cell r="A73" t="str">
            <v>290011</v>
          </cell>
          <cell r="B73" t="str">
            <v>IT CHARGES PAID TO HO</v>
          </cell>
          <cell r="C73">
            <v>251.333</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SS"/>
      <sheetName val="CURRENT BALANCE"/>
      <sheetName val="BROKERAGE"/>
      <sheetName val="Daily log"/>
      <sheetName val="ACC LIST"/>
    </sheetNames>
    <sheetDataSet>
      <sheetData sheetId="0">
        <row r="6">
          <cell r="N6" t="e">
            <v>#N/A</v>
          </cell>
          <cell r="R6" t="e">
            <v>#N/A</v>
          </cell>
        </row>
        <row r="7">
          <cell r="C7" t="str">
            <v>ENGRO</v>
          </cell>
          <cell r="D7">
            <v>40001</v>
          </cell>
          <cell r="E7">
            <v>40003</v>
          </cell>
          <cell r="F7">
            <v>2250</v>
          </cell>
          <cell r="G7">
            <v>360</v>
          </cell>
          <cell r="Q7">
            <v>15000</v>
          </cell>
          <cell r="R7" t="str">
            <v>203807-4201</v>
          </cell>
          <cell r="S7">
            <v>139.49493333333334</v>
          </cell>
          <cell r="T7">
            <v>2092424</v>
          </cell>
          <cell r="U7">
            <v>-2092784</v>
          </cell>
        </row>
        <row r="8">
          <cell r="C8" t="str">
            <v>FFC</v>
          </cell>
          <cell r="D8">
            <v>40001</v>
          </cell>
          <cell r="E8">
            <v>40003</v>
          </cell>
          <cell r="F8">
            <v>1000</v>
          </cell>
          <cell r="G8">
            <v>160</v>
          </cell>
          <cell r="Q8">
            <v>10000</v>
          </cell>
          <cell r="R8" t="str">
            <v>203890-4201</v>
          </cell>
          <cell r="S8">
            <v>95.6</v>
          </cell>
          <cell r="T8">
            <v>956000</v>
          </cell>
          <cell r="U8">
            <v>-956160</v>
          </cell>
        </row>
        <row r="9">
          <cell r="C9" t="str">
            <v>POL</v>
          </cell>
          <cell r="D9">
            <v>40001</v>
          </cell>
          <cell r="E9">
            <v>40003</v>
          </cell>
          <cell r="F9">
            <v>1500</v>
          </cell>
          <cell r="G9">
            <v>240</v>
          </cell>
          <cell r="Q9">
            <v>10000</v>
          </cell>
          <cell r="R9" t="str">
            <v>204196-4201</v>
          </cell>
          <cell r="S9">
            <v>156.65</v>
          </cell>
          <cell r="T9">
            <v>1566500</v>
          </cell>
          <cell r="U9">
            <v>-1566740</v>
          </cell>
        </row>
        <row r="10">
          <cell r="G10">
            <v>760</v>
          </cell>
          <cell r="U10">
            <v>-4615684</v>
          </cell>
        </row>
        <row r="12">
          <cell r="C12" t="str">
            <v>ENGRO</v>
          </cell>
          <cell r="D12">
            <v>40009</v>
          </cell>
          <cell r="E12">
            <v>40011</v>
          </cell>
          <cell r="F12">
            <v>14294.999999999998</v>
          </cell>
          <cell r="G12">
            <v>2287.1999999999998</v>
          </cell>
          <cell r="I12">
            <v>95300</v>
          </cell>
          <cell r="J12">
            <v>141.90084994753411</v>
          </cell>
          <cell r="K12">
            <v>13523151</v>
          </cell>
          <cell r="L12">
            <v>1352.34</v>
          </cell>
          <cell r="M12">
            <v>140.846575</v>
          </cell>
          <cell r="N12" t="str">
            <v>203807-4201</v>
          </cell>
          <cell r="O12">
            <v>13422678.5975</v>
          </cell>
          <cell r="P12">
            <v>86177.402499999851</v>
          </cell>
          <cell r="U12">
            <v>13505216.460000001</v>
          </cell>
        </row>
        <row r="14">
          <cell r="C14" t="str">
            <v>PTC</v>
          </cell>
          <cell r="D14">
            <v>40011</v>
          </cell>
          <cell r="E14">
            <v>40015</v>
          </cell>
          <cell r="F14">
            <v>2500</v>
          </cell>
          <cell r="G14">
            <v>400</v>
          </cell>
          <cell r="Q14">
            <v>50000</v>
          </cell>
          <cell r="R14" t="str">
            <v>203866-4201</v>
          </cell>
          <cell r="S14">
            <v>17.155000000000001</v>
          </cell>
          <cell r="T14">
            <v>857750</v>
          </cell>
          <cell r="U14">
            <v>-858150</v>
          </cell>
        </row>
        <row r="16">
          <cell r="C16" t="str">
            <v>OGDC</v>
          </cell>
          <cell r="D16">
            <v>40014</v>
          </cell>
          <cell r="E16">
            <v>40016</v>
          </cell>
          <cell r="F16">
            <v>10000</v>
          </cell>
          <cell r="G16">
            <v>1600</v>
          </cell>
          <cell r="I16">
            <v>100000</v>
          </cell>
          <cell r="J16">
            <v>86.532979999999995</v>
          </cell>
          <cell r="K16">
            <v>8653298</v>
          </cell>
          <cell r="L16">
            <v>865.43</v>
          </cell>
          <cell r="M16">
            <v>62.542195008613561</v>
          </cell>
          <cell r="N16" t="str">
            <v>203920-4201</v>
          </cell>
          <cell r="O16">
            <v>6254219.500861356</v>
          </cell>
          <cell r="P16">
            <v>2389078.499138644</v>
          </cell>
          <cell r="U16">
            <v>8640832.5700000003</v>
          </cell>
        </row>
        <row r="18">
          <cell r="C18" t="str">
            <v>NBP</v>
          </cell>
          <cell r="D18">
            <v>40030</v>
          </cell>
          <cell r="E18">
            <v>40032</v>
          </cell>
          <cell r="F18">
            <v>8000</v>
          </cell>
          <cell r="G18">
            <v>1280</v>
          </cell>
          <cell r="Q18">
            <v>100000</v>
          </cell>
          <cell r="R18" t="str">
            <v>203882-4201</v>
          </cell>
          <cell r="S18">
            <v>64.468637599999994</v>
          </cell>
          <cell r="T18">
            <v>6446863.7599999998</v>
          </cell>
          <cell r="U18">
            <v>-6448143.7599999998</v>
          </cell>
        </row>
        <row r="19">
          <cell r="C19" t="str">
            <v>PTC</v>
          </cell>
          <cell r="D19">
            <v>40030</v>
          </cell>
          <cell r="E19">
            <v>40032</v>
          </cell>
          <cell r="F19">
            <v>5000</v>
          </cell>
          <cell r="G19">
            <v>800</v>
          </cell>
          <cell r="I19">
            <v>100000</v>
          </cell>
          <cell r="J19">
            <v>17.625525</v>
          </cell>
          <cell r="K19">
            <v>1762552.5</v>
          </cell>
          <cell r="L19">
            <v>176.25</v>
          </cell>
          <cell r="M19">
            <v>17.038385524752474</v>
          </cell>
          <cell r="N19" t="str">
            <v>203866-4201</v>
          </cell>
          <cell r="O19">
            <v>1703838.5524752475</v>
          </cell>
          <cell r="P19">
            <v>53713.947524752468</v>
          </cell>
          <cell r="U19">
            <v>1756576.25</v>
          </cell>
        </row>
        <row r="20">
          <cell r="G20">
            <v>2080</v>
          </cell>
          <cell r="U20">
            <v>-4691567.51</v>
          </cell>
        </row>
        <row r="22">
          <cell r="C22" t="str">
            <v>HUBC</v>
          </cell>
          <cell r="D22">
            <v>40036</v>
          </cell>
          <cell r="E22">
            <v>40038</v>
          </cell>
          <cell r="F22">
            <v>7500.0625</v>
          </cell>
          <cell r="G22">
            <v>1200.01</v>
          </cell>
          <cell r="Q22">
            <v>150000</v>
          </cell>
          <cell r="R22" t="str">
            <v>203840-4201</v>
          </cell>
          <cell r="S22">
            <v>31.140247600000006</v>
          </cell>
          <cell r="T22">
            <v>4671037.1400000006</v>
          </cell>
          <cell r="U22">
            <v>-4672237.1500000004</v>
          </cell>
        </row>
        <row r="24">
          <cell r="C24" t="str">
            <v>PTC</v>
          </cell>
          <cell r="D24">
            <v>40044</v>
          </cell>
          <cell r="E24">
            <v>40046</v>
          </cell>
          <cell r="F24">
            <v>11500</v>
          </cell>
          <cell r="G24">
            <v>1840</v>
          </cell>
          <cell r="I24">
            <v>230000</v>
          </cell>
          <cell r="J24">
            <v>18.574296608695651</v>
          </cell>
          <cell r="K24">
            <v>4272088.22</v>
          </cell>
          <cell r="L24">
            <v>427.22</v>
          </cell>
          <cell r="M24">
            <v>18.259625652173916</v>
          </cell>
          <cell r="N24" t="str">
            <v>203866-4201</v>
          </cell>
          <cell r="O24">
            <v>4199713.9000000004</v>
          </cell>
          <cell r="P24">
            <v>60874.319999999367</v>
          </cell>
          <cell r="U24">
            <v>4258321</v>
          </cell>
        </row>
        <row r="26">
          <cell r="C26" t="str">
            <v>HUBC</v>
          </cell>
          <cell r="D26">
            <v>40046</v>
          </cell>
          <cell r="E26">
            <v>40050</v>
          </cell>
          <cell r="F26">
            <v>3750</v>
          </cell>
          <cell r="G26">
            <v>600</v>
          </cell>
          <cell r="I26">
            <v>75000</v>
          </cell>
          <cell r="J26">
            <v>31.857733333333332</v>
          </cell>
          <cell r="K26">
            <v>2389330</v>
          </cell>
          <cell r="L26">
            <v>238.94</v>
          </cell>
          <cell r="M26">
            <v>30.717705151320029</v>
          </cell>
          <cell r="N26" t="str">
            <v>203840-4201</v>
          </cell>
          <cell r="O26">
            <v>2303827.8863490024</v>
          </cell>
          <cell r="P26">
            <v>81752.113650997635</v>
          </cell>
          <cell r="U26">
            <v>2384741.06</v>
          </cell>
        </row>
        <row r="28">
          <cell r="C28" t="str">
            <v>HUBC</v>
          </cell>
          <cell r="D28">
            <v>40053</v>
          </cell>
          <cell r="E28">
            <v>40057</v>
          </cell>
          <cell r="F28">
            <v>5750</v>
          </cell>
          <cell r="G28">
            <v>920</v>
          </cell>
          <cell r="Q28">
            <v>115000</v>
          </cell>
          <cell r="R28" t="str">
            <v>203840-4201</v>
          </cell>
          <cell r="S28">
            <v>32.227685652173911</v>
          </cell>
          <cell r="T28">
            <v>3706183.85</v>
          </cell>
          <cell r="U28">
            <v>-3707103.85</v>
          </cell>
        </row>
        <row r="30">
          <cell r="C30" t="str">
            <v>HUBC</v>
          </cell>
          <cell r="D30">
            <v>40056</v>
          </cell>
          <cell r="E30">
            <v>40058</v>
          </cell>
          <cell r="F30">
            <v>6450</v>
          </cell>
          <cell r="G30">
            <v>1032</v>
          </cell>
          <cell r="Q30">
            <v>129000</v>
          </cell>
          <cell r="R30" t="str">
            <v>203840-4201</v>
          </cell>
          <cell r="S30">
            <v>32.686695348837212</v>
          </cell>
          <cell r="T30">
            <v>4216583.7</v>
          </cell>
          <cell r="U30">
            <v>-4217615.7</v>
          </cell>
        </row>
        <row r="32">
          <cell r="C32" t="str">
            <v>HUBC</v>
          </cell>
          <cell r="D32">
            <v>40057</v>
          </cell>
          <cell r="E32">
            <v>40059</v>
          </cell>
          <cell r="F32">
            <v>7100</v>
          </cell>
          <cell r="G32">
            <v>1136</v>
          </cell>
          <cell r="Q32">
            <v>142000</v>
          </cell>
          <cell r="R32" t="str">
            <v>203840-4201</v>
          </cell>
          <cell r="S32">
            <v>33.546654929577464</v>
          </cell>
          <cell r="T32">
            <v>4763625</v>
          </cell>
          <cell r="U32">
            <v>-4764761</v>
          </cell>
        </row>
        <row r="33">
          <cell r="C33" t="str">
            <v>FFC</v>
          </cell>
          <cell r="D33">
            <v>40057</v>
          </cell>
          <cell r="E33">
            <v>40059</v>
          </cell>
          <cell r="F33">
            <v>4000</v>
          </cell>
          <cell r="G33">
            <v>640</v>
          </cell>
          <cell r="Q33">
            <v>50000</v>
          </cell>
          <cell r="R33" t="str">
            <v>203890-4201</v>
          </cell>
          <cell r="S33">
            <v>98.067534000000009</v>
          </cell>
          <cell r="T33">
            <v>4903376.7</v>
          </cell>
          <cell r="U33">
            <v>-4904016.7</v>
          </cell>
        </row>
        <row r="34">
          <cell r="G34">
            <v>1776</v>
          </cell>
          <cell r="U34">
            <v>-9668777.6999999993</v>
          </cell>
        </row>
        <row r="36">
          <cell r="C36" t="str">
            <v>NBP</v>
          </cell>
          <cell r="D36">
            <v>40060</v>
          </cell>
          <cell r="E36">
            <v>40064</v>
          </cell>
          <cell r="F36">
            <v>8000.0625</v>
          </cell>
          <cell r="G36">
            <v>1280.01</v>
          </cell>
          <cell r="I36">
            <v>100000</v>
          </cell>
          <cell r="J36">
            <v>75.108205624999997</v>
          </cell>
          <cell r="K36">
            <v>7510820.5624999991</v>
          </cell>
          <cell r="L36">
            <v>751.1</v>
          </cell>
          <cell r="M36">
            <v>70.989102533333337</v>
          </cell>
          <cell r="N36" t="str">
            <v>203882-4201</v>
          </cell>
          <cell r="O36">
            <v>7098910.2533333339</v>
          </cell>
          <cell r="P36">
            <v>403910.24666666542</v>
          </cell>
          <cell r="U36">
            <v>7500789.3899999997</v>
          </cell>
        </row>
        <row r="38">
          <cell r="C38" t="str">
            <v>DOL</v>
          </cell>
          <cell r="D38">
            <v>40072</v>
          </cell>
          <cell r="E38">
            <v>40074</v>
          </cell>
          <cell r="F38">
            <v>2173.0625</v>
          </cell>
          <cell r="G38">
            <v>347.69</v>
          </cell>
          <cell r="I38">
            <v>43461</v>
          </cell>
          <cell r="J38">
            <v>9.2600002876141829</v>
          </cell>
          <cell r="K38">
            <v>402448.8725</v>
          </cell>
          <cell r="L38">
            <v>40.24</v>
          </cell>
          <cell r="M38">
            <v>7.54</v>
          </cell>
          <cell r="N38" t="str">
            <v>202428-4201</v>
          </cell>
          <cell r="O38">
            <v>327695.94</v>
          </cell>
          <cell r="P38">
            <v>72579.87</v>
          </cell>
          <cell r="U38">
            <v>399887.88</v>
          </cell>
        </row>
        <row r="40">
          <cell r="C40" t="str">
            <v>DOL</v>
          </cell>
          <cell r="D40">
            <v>40073</v>
          </cell>
          <cell r="E40">
            <v>40081</v>
          </cell>
          <cell r="F40">
            <v>6319.0625</v>
          </cell>
          <cell r="G40">
            <v>1011.05</v>
          </cell>
          <cell r="I40">
            <v>126381</v>
          </cell>
          <cell r="J40">
            <v>9.0061461968175607</v>
          </cell>
          <cell r="K40">
            <v>1138205.7625000002</v>
          </cell>
          <cell r="L40">
            <v>113.82</v>
          </cell>
          <cell r="M40">
            <v>7.54</v>
          </cell>
          <cell r="N40" t="str">
            <v>202428-4201</v>
          </cell>
          <cell r="O40">
            <v>952912.74</v>
          </cell>
          <cell r="P40">
            <v>178973.96000000014</v>
          </cell>
          <cell r="U40">
            <v>1130761.83</v>
          </cell>
        </row>
        <row r="42">
          <cell r="C42" t="str">
            <v>ENGRO</v>
          </cell>
          <cell r="D42">
            <v>40080</v>
          </cell>
          <cell r="E42">
            <v>40084</v>
          </cell>
          <cell r="F42">
            <v>1800</v>
          </cell>
          <cell r="G42">
            <v>288</v>
          </cell>
          <cell r="Q42">
            <v>15000</v>
          </cell>
          <cell r="R42" t="str">
            <v>203807-4201</v>
          </cell>
          <cell r="S42">
            <v>175.52356666666665</v>
          </cell>
          <cell r="T42">
            <v>2632853.5</v>
          </cell>
          <cell r="U42">
            <v>-2633141.5</v>
          </cell>
        </row>
        <row r="43">
          <cell r="C43" t="str">
            <v>DOL</v>
          </cell>
          <cell r="D43">
            <v>40080</v>
          </cell>
          <cell r="E43">
            <v>40084</v>
          </cell>
          <cell r="F43">
            <v>2500</v>
          </cell>
          <cell r="G43">
            <v>400</v>
          </cell>
          <cell r="I43">
            <v>50000</v>
          </cell>
          <cell r="J43">
            <v>9.5270399999999995</v>
          </cell>
          <cell r="K43">
            <v>476352</v>
          </cell>
          <cell r="L43">
            <v>47.71</v>
          </cell>
          <cell r="M43">
            <v>7.54</v>
          </cell>
          <cell r="N43" t="str">
            <v>202428-4201</v>
          </cell>
          <cell r="O43">
            <v>377000</v>
          </cell>
          <cell r="P43">
            <v>96852</v>
          </cell>
          <cell r="U43">
            <v>473404.29</v>
          </cell>
        </row>
        <row r="44">
          <cell r="G44">
            <v>688</v>
          </cell>
          <cell r="U44">
            <v>-2159737.21</v>
          </cell>
        </row>
        <row r="46">
          <cell r="C46" t="str">
            <v>POL</v>
          </cell>
          <cell r="D46">
            <v>40081</v>
          </cell>
          <cell r="E46">
            <v>40085</v>
          </cell>
          <cell r="F46">
            <v>2250</v>
          </cell>
          <cell r="G46">
            <v>360</v>
          </cell>
          <cell r="Q46">
            <v>15000</v>
          </cell>
          <cell r="R46" t="str">
            <v>204196-4201</v>
          </cell>
          <cell r="S46">
            <v>213.11126533333334</v>
          </cell>
          <cell r="T46">
            <v>3196668.98</v>
          </cell>
          <cell r="U46">
            <v>-3197028.98</v>
          </cell>
        </row>
        <row r="47">
          <cell r="C47" t="str">
            <v>PPL</v>
          </cell>
          <cell r="D47">
            <v>40081</v>
          </cell>
          <cell r="E47">
            <v>40085</v>
          </cell>
          <cell r="F47">
            <v>1498.5</v>
          </cell>
          <cell r="G47">
            <v>239.76</v>
          </cell>
          <cell r="Q47">
            <v>10000</v>
          </cell>
          <cell r="R47" t="str">
            <v>204498-4201</v>
          </cell>
          <cell r="S47">
            <v>200.1498</v>
          </cell>
          <cell r="T47">
            <v>2001498</v>
          </cell>
          <cell r="U47">
            <v>-2001737.76</v>
          </cell>
        </row>
        <row r="48">
          <cell r="C48" t="str">
            <v>ENGRO</v>
          </cell>
          <cell r="D48">
            <v>40081</v>
          </cell>
          <cell r="E48">
            <v>40085</v>
          </cell>
          <cell r="F48">
            <v>1800</v>
          </cell>
          <cell r="G48">
            <v>288</v>
          </cell>
          <cell r="I48">
            <v>15000</v>
          </cell>
          <cell r="J48">
            <v>182.07916666666668</v>
          </cell>
          <cell r="K48">
            <v>2731187.5</v>
          </cell>
          <cell r="L48">
            <v>273.12</v>
          </cell>
          <cell r="M48">
            <v>175.52356666666665</v>
          </cell>
          <cell r="N48" t="str">
            <v>203807-4201</v>
          </cell>
          <cell r="O48">
            <v>2632853.5</v>
          </cell>
          <cell r="P48">
            <v>96534</v>
          </cell>
          <cell r="U48">
            <v>2728826.38</v>
          </cell>
        </row>
        <row r="49">
          <cell r="G49">
            <v>887.76</v>
          </cell>
          <cell r="L49">
            <v>273.12</v>
          </cell>
          <cell r="U49">
            <v>-2469940.3600000003</v>
          </cell>
        </row>
        <row r="51">
          <cell r="C51" t="str">
            <v>PTC</v>
          </cell>
          <cell r="D51">
            <v>40085</v>
          </cell>
          <cell r="E51">
            <v>40087</v>
          </cell>
          <cell r="F51">
            <v>5000</v>
          </cell>
          <cell r="G51">
            <v>800</v>
          </cell>
          <cell r="Q51">
            <v>100000</v>
          </cell>
          <cell r="R51" t="str">
            <v>203866-4201</v>
          </cell>
          <cell r="S51">
            <v>20.76</v>
          </cell>
          <cell r="T51">
            <v>2076000</v>
          </cell>
          <cell r="U51">
            <v>-2076800</v>
          </cell>
        </row>
        <row r="53">
          <cell r="C53" t="str">
            <v>SFWF</v>
          </cell>
          <cell r="D53">
            <v>40087</v>
          </cell>
          <cell r="E53">
            <v>40091</v>
          </cell>
          <cell r="F53">
            <v>0.25</v>
          </cell>
          <cell r="G53">
            <v>0.04</v>
          </cell>
          <cell r="I53">
            <v>5</v>
          </cell>
          <cell r="J53">
            <v>9.2579999999999991</v>
          </cell>
          <cell r="K53">
            <v>46.29</v>
          </cell>
          <cell r="L53">
            <v>0</v>
          </cell>
          <cell r="M53">
            <v>7.7498700436727637</v>
          </cell>
          <cell r="N53" t="str">
            <v>0205346-4271</v>
          </cell>
          <cell r="O53">
            <v>38.749350218363816</v>
          </cell>
          <cell r="P53">
            <v>7.2906497816361844</v>
          </cell>
          <cell r="U53">
            <v>46</v>
          </cell>
        </row>
        <row r="55">
          <cell r="C55" t="str">
            <v>APL</v>
          </cell>
          <cell r="D55">
            <v>40094</v>
          </cell>
          <cell r="E55">
            <v>40098</v>
          </cell>
          <cell r="F55">
            <v>1590</v>
          </cell>
          <cell r="G55">
            <v>254.4</v>
          </cell>
          <cell r="I55">
            <v>10600</v>
          </cell>
          <cell r="J55">
            <v>380.00660377358486</v>
          </cell>
          <cell r="K55">
            <v>4028069.9999999995</v>
          </cell>
          <cell r="L55">
            <v>402.8</v>
          </cell>
          <cell r="M55">
            <v>374.58465861538463</v>
          </cell>
          <cell r="N55" t="str">
            <v>204684-4201</v>
          </cell>
          <cell r="O55">
            <v>3970597.3813230773</v>
          </cell>
          <cell r="P55">
            <v>55882.618676922379</v>
          </cell>
          <cell r="U55">
            <v>4025822.8</v>
          </cell>
        </row>
        <row r="56">
          <cell r="C56" t="str">
            <v>PTC</v>
          </cell>
          <cell r="D56">
            <v>40094</v>
          </cell>
          <cell r="E56">
            <v>40098</v>
          </cell>
          <cell r="F56">
            <v>5000</v>
          </cell>
          <cell r="G56">
            <v>800</v>
          </cell>
          <cell r="I56">
            <v>100000</v>
          </cell>
          <cell r="J56">
            <v>21.556002200000002</v>
          </cell>
          <cell r="K56">
            <v>2155600.2200000002</v>
          </cell>
          <cell r="L56">
            <v>215.58</v>
          </cell>
          <cell r="M56">
            <v>21.135565610859729</v>
          </cell>
          <cell r="N56" t="str">
            <v>203866-4201</v>
          </cell>
          <cell r="O56">
            <v>2113556.5610859729</v>
          </cell>
          <cell r="P56">
            <v>37043.65891402727</v>
          </cell>
          <cell r="U56">
            <v>2149584.64</v>
          </cell>
        </row>
        <row r="57">
          <cell r="G57">
            <v>1054.4000000000001</v>
          </cell>
          <cell r="L57">
            <v>618.38</v>
          </cell>
          <cell r="U57">
            <v>6175407.4399999995</v>
          </cell>
        </row>
        <row r="59">
          <cell r="C59" t="str">
            <v>PTC</v>
          </cell>
          <cell r="D59">
            <v>40095</v>
          </cell>
          <cell r="E59">
            <v>40099</v>
          </cell>
          <cell r="F59">
            <v>2500</v>
          </cell>
          <cell r="G59">
            <v>400</v>
          </cell>
          <cell r="Q59">
            <v>50000</v>
          </cell>
          <cell r="R59" t="str">
            <v>203866-4201</v>
          </cell>
          <cell r="S59">
            <v>20.421399999999998</v>
          </cell>
          <cell r="T59">
            <v>1021070</v>
          </cell>
          <cell r="U59">
            <v>-1021470</v>
          </cell>
        </row>
        <row r="60">
          <cell r="C60" t="str">
            <v>POL</v>
          </cell>
          <cell r="D60">
            <v>40095</v>
          </cell>
          <cell r="E60">
            <v>40099</v>
          </cell>
          <cell r="F60">
            <v>3750</v>
          </cell>
          <cell r="G60">
            <v>600</v>
          </cell>
          <cell r="Q60">
            <v>25000</v>
          </cell>
          <cell r="R60" t="str">
            <v>204196-4201</v>
          </cell>
          <cell r="S60">
            <v>216.84559999999999</v>
          </cell>
          <cell r="T60">
            <v>5421140</v>
          </cell>
          <cell r="U60">
            <v>-5421740</v>
          </cell>
        </row>
        <row r="61">
          <cell r="G61">
            <v>1000</v>
          </cell>
          <cell r="U61">
            <v>-6443210</v>
          </cell>
        </row>
        <row r="63">
          <cell r="C63" t="str">
            <v>PTC</v>
          </cell>
          <cell r="D63">
            <v>40098</v>
          </cell>
          <cell r="E63">
            <v>40100</v>
          </cell>
          <cell r="F63">
            <v>1250</v>
          </cell>
          <cell r="G63">
            <v>200</v>
          </cell>
          <cell r="Q63">
            <v>25000</v>
          </cell>
          <cell r="R63" t="str">
            <v>203866-4201</v>
          </cell>
          <cell r="S63">
            <v>20.059999999999999</v>
          </cell>
          <cell r="T63">
            <v>501500</v>
          </cell>
          <cell r="U63">
            <v>-501700</v>
          </cell>
        </row>
        <row r="65">
          <cell r="C65" t="str">
            <v>PTC</v>
          </cell>
          <cell r="D65">
            <v>40099</v>
          </cell>
          <cell r="E65">
            <v>40101</v>
          </cell>
          <cell r="F65">
            <v>748.875</v>
          </cell>
          <cell r="G65">
            <v>119.82</v>
          </cell>
          <cell r="Q65">
            <v>14977</v>
          </cell>
          <cell r="R65" t="str">
            <v>203866-4201</v>
          </cell>
          <cell r="S65">
            <v>20.251335380917407</v>
          </cell>
          <cell r="T65">
            <v>303304.25</v>
          </cell>
          <cell r="U65">
            <v>-303424.07</v>
          </cell>
        </row>
        <row r="67">
          <cell r="C67" t="str">
            <v>PTC</v>
          </cell>
          <cell r="D67">
            <v>40101</v>
          </cell>
          <cell r="E67">
            <v>40105</v>
          </cell>
          <cell r="F67">
            <v>10000</v>
          </cell>
          <cell r="G67">
            <v>1600</v>
          </cell>
          <cell r="I67">
            <v>200000</v>
          </cell>
          <cell r="J67">
            <v>21.551157749999998</v>
          </cell>
          <cell r="K67">
            <v>4310231.55</v>
          </cell>
          <cell r="L67">
            <v>431.03</v>
          </cell>
          <cell r="M67">
            <v>20.296627627108442</v>
          </cell>
          <cell r="N67" t="str">
            <v>203866-4201</v>
          </cell>
          <cell r="O67">
            <v>4059325.5254216883</v>
          </cell>
          <cell r="P67">
            <v>240906.02457831148</v>
          </cell>
          <cell r="U67">
            <v>4298200.5199999996</v>
          </cell>
        </row>
        <row r="69">
          <cell r="C69" t="str">
            <v>POL</v>
          </cell>
          <cell r="D69">
            <v>40102</v>
          </cell>
          <cell r="E69">
            <v>40105</v>
          </cell>
          <cell r="F69">
            <v>3750</v>
          </cell>
          <cell r="G69">
            <v>600</v>
          </cell>
          <cell r="I69">
            <v>25000</v>
          </cell>
          <cell r="J69">
            <v>229.75048000000001</v>
          </cell>
          <cell r="K69">
            <v>5743762</v>
          </cell>
          <cell r="L69">
            <v>574.41</v>
          </cell>
          <cell r="M69">
            <v>217.33990902857138</v>
          </cell>
          <cell r="N69" t="str">
            <v>204196-4201</v>
          </cell>
          <cell r="O69">
            <v>5433497.7257142849</v>
          </cell>
          <cell r="P69">
            <v>306514.27428571507</v>
          </cell>
          <cell r="U69">
            <v>5738837.5899999999</v>
          </cell>
        </row>
        <row r="71">
          <cell r="C71" t="str">
            <v>PPL</v>
          </cell>
          <cell r="D71">
            <v>40102</v>
          </cell>
          <cell r="E71">
            <v>40106</v>
          </cell>
          <cell r="F71">
            <v>7499.9375</v>
          </cell>
          <cell r="G71">
            <v>1199.99</v>
          </cell>
          <cell r="Q71">
            <v>75000</v>
          </cell>
          <cell r="R71" t="str">
            <v>204498-4201</v>
          </cell>
          <cell r="S71">
            <v>194.11093653333333</v>
          </cell>
          <cell r="T71">
            <v>14558320.24</v>
          </cell>
          <cell r="U71">
            <v>-14559520.23</v>
          </cell>
        </row>
        <row r="72">
          <cell r="G72">
            <v>1799.99</v>
          </cell>
        </row>
        <row r="74">
          <cell r="C74" t="str">
            <v>PTC</v>
          </cell>
          <cell r="D74">
            <v>40105</v>
          </cell>
          <cell r="E74">
            <v>40107</v>
          </cell>
          <cell r="F74">
            <v>10000</v>
          </cell>
          <cell r="G74">
            <v>1600</v>
          </cell>
          <cell r="Q74">
            <v>200000</v>
          </cell>
          <cell r="R74" t="str">
            <v>203866-4201</v>
          </cell>
          <cell r="S74">
            <v>20.183499999999999</v>
          </cell>
          <cell r="T74">
            <v>4036700</v>
          </cell>
          <cell r="U74">
            <v>-4038300</v>
          </cell>
        </row>
        <row r="76">
          <cell r="C76" t="str">
            <v>ENGRO</v>
          </cell>
          <cell r="D76">
            <v>40106</v>
          </cell>
          <cell r="E76">
            <v>40108</v>
          </cell>
          <cell r="F76">
            <v>3000</v>
          </cell>
          <cell r="G76">
            <v>480</v>
          </cell>
          <cell r="Q76">
            <v>30000</v>
          </cell>
          <cell r="R76" t="str">
            <v>203807-4201</v>
          </cell>
          <cell r="S76">
            <v>173.90245400000001</v>
          </cell>
          <cell r="T76">
            <v>5217073.62</v>
          </cell>
          <cell r="U76">
            <v>-5217553.62</v>
          </cell>
        </row>
        <row r="79">
          <cell r="C79" t="str">
            <v>LUCK</v>
          </cell>
          <cell r="D79">
            <v>40007</v>
          </cell>
          <cell r="E79">
            <v>40009</v>
          </cell>
          <cell r="F79">
            <v>5000</v>
          </cell>
          <cell r="G79">
            <v>800</v>
          </cell>
          <cell r="Q79">
            <v>50000</v>
          </cell>
          <cell r="R79" t="str">
            <v>208078-4201</v>
          </cell>
          <cell r="S79">
            <v>68.849999999999994</v>
          </cell>
          <cell r="T79">
            <v>3442500</v>
          </cell>
          <cell r="U79">
            <v>-3443300</v>
          </cell>
        </row>
        <row r="80">
          <cell r="C80" t="str">
            <v>DGKC</v>
          </cell>
          <cell r="D80">
            <v>40007</v>
          </cell>
          <cell r="E80">
            <v>40009</v>
          </cell>
          <cell r="F80">
            <v>1250</v>
          </cell>
          <cell r="G80">
            <v>200</v>
          </cell>
          <cell r="Q80">
            <v>25000</v>
          </cell>
          <cell r="R80" t="str">
            <v>203955-4201</v>
          </cell>
          <cell r="S80">
            <v>32.246679999999998</v>
          </cell>
          <cell r="T80">
            <v>806167</v>
          </cell>
          <cell r="U80">
            <v>-806367</v>
          </cell>
        </row>
        <row r="81">
          <cell r="C81" t="str">
            <v>ENGRO</v>
          </cell>
          <cell r="D81">
            <v>40007</v>
          </cell>
          <cell r="E81">
            <v>40009</v>
          </cell>
          <cell r="F81">
            <v>6750</v>
          </cell>
          <cell r="G81">
            <v>1080</v>
          </cell>
          <cell r="I81">
            <v>45000</v>
          </cell>
          <cell r="J81">
            <v>141.27557777777778</v>
          </cell>
          <cell r="K81">
            <v>6357401</v>
          </cell>
          <cell r="L81">
            <v>0</v>
          </cell>
          <cell r="M81">
            <v>137.94646866666668</v>
          </cell>
          <cell r="N81" t="str">
            <v>203807-4201</v>
          </cell>
          <cell r="O81">
            <v>6207591.0900000008</v>
          </cell>
          <cell r="P81">
            <v>143059.90999999922</v>
          </cell>
          <cell r="U81">
            <v>6349571</v>
          </cell>
        </row>
        <row r="82">
          <cell r="C82" t="str">
            <v>FFC</v>
          </cell>
          <cell r="D82">
            <v>40007</v>
          </cell>
          <cell r="E82">
            <v>40009</v>
          </cell>
          <cell r="F82">
            <v>12000</v>
          </cell>
          <cell r="G82">
            <v>1920</v>
          </cell>
          <cell r="I82">
            <v>120000</v>
          </cell>
          <cell r="J82">
            <v>95.704033333333328</v>
          </cell>
          <cell r="K82">
            <v>11484484</v>
          </cell>
          <cell r="L82">
            <v>0</v>
          </cell>
          <cell r="M82">
            <v>92.289053666666675</v>
          </cell>
          <cell r="N82" t="str">
            <v>203890-4201</v>
          </cell>
          <cell r="O82">
            <v>11074686.440000001</v>
          </cell>
          <cell r="P82">
            <v>397797.55999999866</v>
          </cell>
          <cell r="U82">
            <v>11470564</v>
          </cell>
        </row>
        <row r="83">
          <cell r="E83">
            <v>40009</v>
          </cell>
          <cell r="G83">
            <v>4000</v>
          </cell>
          <cell r="U83">
            <v>13570468</v>
          </cell>
        </row>
        <row r="85">
          <cell r="C85" t="str">
            <v>ENGRO</v>
          </cell>
          <cell r="D85">
            <v>40008</v>
          </cell>
          <cell r="E85">
            <v>40010</v>
          </cell>
          <cell r="F85">
            <v>3000</v>
          </cell>
          <cell r="G85">
            <v>480</v>
          </cell>
          <cell r="Q85">
            <v>20000</v>
          </cell>
          <cell r="R85" t="str">
            <v>203807-4201</v>
          </cell>
          <cell r="S85">
            <v>139.53229999999999</v>
          </cell>
          <cell r="T85">
            <v>2790646</v>
          </cell>
          <cell r="U85">
            <v>-2791126</v>
          </cell>
        </row>
        <row r="86">
          <cell r="G86">
            <v>480</v>
          </cell>
          <cell r="U86">
            <v>-2791126</v>
          </cell>
        </row>
        <row r="88">
          <cell r="C88" t="str">
            <v>FFC</v>
          </cell>
          <cell r="D88">
            <v>40009</v>
          </cell>
          <cell r="E88">
            <v>40011</v>
          </cell>
          <cell r="F88">
            <v>5040</v>
          </cell>
          <cell r="G88">
            <v>806.4</v>
          </cell>
          <cell r="Q88">
            <v>50400</v>
          </cell>
          <cell r="R88" t="str">
            <v>203890-4201</v>
          </cell>
          <cell r="S88">
            <v>95.243849206349211</v>
          </cell>
          <cell r="T88">
            <v>4800290</v>
          </cell>
          <cell r="U88">
            <v>-4801096.4000000004</v>
          </cell>
        </row>
        <row r="89">
          <cell r="U89">
            <v>-4801096.4000000004</v>
          </cell>
        </row>
        <row r="91">
          <cell r="C91" t="str">
            <v>ENGRO</v>
          </cell>
          <cell r="D91">
            <v>40011</v>
          </cell>
          <cell r="E91">
            <v>40015</v>
          </cell>
          <cell r="F91">
            <v>3000</v>
          </cell>
          <cell r="G91">
            <v>480</v>
          </cell>
          <cell r="Q91">
            <v>20000</v>
          </cell>
          <cell r="R91" t="str">
            <v>203807-4201</v>
          </cell>
          <cell r="S91">
            <v>145.66</v>
          </cell>
          <cell r="T91">
            <v>2913200</v>
          </cell>
          <cell r="U91">
            <v>-2913680</v>
          </cell>
        </row>
        <row r="92">
          <cell r="C92" t="str">
            <v>DGKC</v>
          </cell>
          <cell r="D92">
            <v>40011</v>
          </cell>
          <cell r="E92">
            <v>40015</v>
          </cell>
          <cell r="F92">
            <v>5250</v>
          </cell>
          <cell r="G92">
            <v>840</v>
          </cell>
          <cell r="I92">
            <v>105000</v>
          </cell>
          <cell r="J92">
            <v>35.49547619047619</v>
          </cell>
          <cell r="K92">
            <v>3727025</v>
          </cell>
          <cell r="L92">
            <v>0</v>
          </cell>
          <cell r="M92">
            <v>33.991635474358979</v>
          </cell>
          <cell r="N92" t="str">
            <v>203955-4201</v>
          </cell>
          <cell r="O92">
            <v>3569121.7248076927</v>
          </cell>
          <cell r="P92">
            <v>152653.27519230731</v>
          </cell>
          <cell r="U92">
            <v>3720935</v>
          </cell>
        </row>
        <row r="93">
          <cell r="E93">
            <v>40015</v>
          </cell>
          <cell r="G93">
            <v>1320</v>
          </cell>
          <cell r="U93">
            <v>807255</v>
          </cell>
        </row>
        <row r="95">
          <cell r="C95" t="str">
            <v>PTC</v>
          </cell>
          <cell r="D95">
            <v>40030</v>
          </cell>
          <cell r="E95">
            <v>40032</v>
          </cell>
          <cell r="F95">
            <v>5000</v>
          </cell>
          <cell r="G95">
            <v>800</v>
          </cell>
          <cell r="I95">
            <v>100000</v>
          </cell>
          <cell r="J95">
            <v>17.663854499999999</v>
          </cell>
          <cell r="K95">
            <v>1766385.45</v>
          </cell>
          <cell r="L95">
            <v>176.63</v>
          </cell>
          <cell r="M95">
            <v>17.038385524752474</v>
          </cell>
          <cell r="N95" t="str">
            <v>203866-4201</v>
          </cell>
          <cell r="O95">
            <v>1703838.5524752475</v>
          </cell>
          <cell r="P95">
            <v>57546.897524752421</v>
          </cell>
          <cell r="U95">
            <v>1760408.82</v>
          </cell>
        </row>
        <row r="97">
          <cell r="C97" t="str">
            <v>ENGRO</v>
          </cell>
          <cell r="D97">
            <v>40064</v>
          </cell>
          <cell r="E97">
            <v>40066</v>
          </cell>
          <cell r="F97">
            <v>2500</v>
          </cell>
          <cell r="G97">
            <v>400</v>
          </cell>
          <cell r="Q97">
            <v>25000</v>
          </cell>
          <cell r="R97" t="str">
            <v>203807-4201</v>
          </cell>
          <cell r="S97">
            <v>146.36451199999999</v>
          </cell>
          <cell r="T97">
            <v>3659112.8</v>
          </cell>
          <cell r="U97">
            <v>-3659512.8</v>
          </cell>
        </row>
        <row r="99">
          <cell r="C99" t="str">
            <v>FFC</v>
          </cell>
          <cell r="D99">
            <v>40067</v>
          </cell>
          <cell r="E99">
            <v>40071</v>
          </cell>
          <cell r="F99">
            <v>2500</v>
          </cell>
          <cell r="G99">
            <v>400</v>
          </cell>
          <cell r="I99">
            <v>25000</v>
          </cell>
          <cell r="J99">
            <v>101.23077000000001</v>
          </cell>
          <cell r="K99">
            <v>2530769.25</v>
          </cell>
          <cell r="L99">
            <v>253.06</v>
          </cell>
          <cell r="M99">
            <v>97.373399299999988</v>
          </cell>
          <cell r="N99" t="str">
            <v>203890-4201</v>
          </cell>
          <cell r="O99">
            <v>2434334.9824999999</v>
          </cell>
          <cell r="P99">
            <v>93934.267500000075</v>
          </cell>
          <cell r="U99">
            <v>2527616.19</v>
          </cell>
        </row>
        <row r="101">
          <cell r="C101" t="str">
            <v>POL</v>
          </cell>
          <cell r="D101">
            <v>40074</v>
          </cell>
          <cell r="E101">
            <v>40081</v>
          </cell>
          <cell r="F101">
            <v>750</v>
          </cell>
          <cell r="G101">
            <v>120</v>
          </cell>
          <cell r="Q101">
            <v>5000</v>
          </cell>
          <cell r="R101" t="str">
            <v>204196-4201</v>
          </cell>
          <cell r="S101">
            <v>215.15</v>
          </cell>
          <cell r="T101">
            <v>1075750</v>
          </cell>
          <cell r="U101">
            <v>-1075870</v>
          </cell>
        </row>
        <row r="103">
          <cell r="C103" t="str">
            <v>PTC</v>
          </cell>
          <cell r="D103">
            <v>40093</v>
          </cell>
          <cell r="E103">
            <v>40095</v>
          </cell>
          <cell r="F103">
            <v>2500</v>
          </cell>
          <cell r="G103">
            <v>400</v>
          </cell>
          <cell r="I103">
            <v>50000</v>
          </cell>
          <cell r="J103">
            <v>22.08</v>
          </cell>
          <cell r="K103">
            <v>1104000</v>
          </cell>
          <cell r="L103">
            <v>110.39</v>
          </cell>
          <cell r="M103">
            <v>21.135565610859722</v>
          </cell>
          <cell r="N103" t="str">
            <v>203866-4201</v>
          </cell>
          <cell r="O103">
            <v>1056778.280542986</v>
          </cell>
          <cell r="P103">
            <v>44721.719457013998</v>
          </cell>
          <cell r="U103">
            <v>1100989.6100000001</v>
          </cell>
        </row>
        <row r="105">
          <cell r="C105" t="str">
            <v>PTC</v>
          </cell>
          <cell r="D105">
            <v>40095</v>
          </cell>
          <cell r="E105">
            <v>40099</v>
          </cell>
          <cell r="F105">
            <v>7500</v>
          </cell>
          <cell r="G105">
            <v>1200</v>
          </cell>
          <cell r="Q105">
            <v>150000</v>
          </cell>
          <cell r="R105" t="str">
            <v>203866-4201</v>
          </cell>
          <cell r="S105">
            <v>20.367333333333335</v>
          </cell>
          <cell r="T105">
            <v>3055100</v>
          </cell>
          <cell r="U105">
            <v>-3056300</v>
          </cell>
        </row>
        <row r="107">
          <cell r="C107" t="str">
            <v>FFC</v>
          </cell>
          <cell r="D107">
            <v>40100</v>
          </cell>
          <cell r="E107">
            <v>40102</v>
          </cell>
          <cell r="F107">
            <v>5000</v>
          </cell>
          <cell r="G107">
            <v>800</v>
          </cell>
          <cell r="I107">
            <v>50000</v>
          </cell>
          <cell r="J107">
            <v>105.459002</v>
          </cell>
          <cell r="K107">
            <v>5272950.0999999996</v>
          </cell>
          <cell r="L107">
            <v>527.33000000000004</v>
          </cell>
          <cell r="M107">
            <v>102.76019999999993</v>
          </cell>
          <cell r="N107" t="str">
            <v>203890-4201</v>
          </cell>
          <cell r="O107">
            <v>5138009.9999999963</v>
          </cell>
          <cell r="P107">
            <v>129940.10000000335</v>
          </cell>
          <cell r="U107">
            <v>5266622.7699999996</v>
          </cell>
        </row>
        <row r="109">
          <cell r="C109" t="str">
            <v>POL</v>
          </cell>
          <cell r="D109">
            <v>40102</v>
          </cell>
          <cell r="E109">
            <v>40105</v>
          </cell>
          <cell r="F109">
            <v>3750</v>
          </cell>
          <cell r="G109">
            <v>600</v>
          </cell>
          <cell r="I109">
            <v>25000</v>
          </cell>
          <cell r="J109">
            <v>227.76428000000001</v>
          </cell>
          <cell r="K109">
            <v>5694107</v>
          </cell>
          <cell r="L109">
            <v>569.42999999999995</v>
          </cell>
          <cell r="M109">
            <v>217.33990902857138</v>
          </cell>
          <cell r="N109" t="str">
            <v>204196-4201</v>
          </cell>
          <cell r="O109">
            <v>5433497.7257142849</v>
          </cell>
          <cell r="P109">
            <v>256859.27428571507</v>
          </cell>
          <cell r="U109">
            <v>5689187.5700000003</v>
          </cell>
        </row>
        <row r="111">
          <cell r="C111" t="str">
            <v>PPL</v>
          </cell>
          <cell r="D111">
            <v>40102</v>
          </cell>
          <cell r="E111">
            <v>40106</v>
          </cell>
          <cell r="F111">
            <v>1500</v>
          </cell>
          <cell r="G111">
            <v>240</v>
          </cell>
          <cell r="Q111">
            <v>15000</v>
          </cell>
          <cell r="R111" t="str">
            <v>204498-4201</v>
          </cell>
          <cell r="S111">
            <v>193.93969000000001</v>
          </cell>
          <cell r="T111">
            <v>2909095.35</v>
          </cell>
          <cell r="U111">
            <v>-2909335.35</v>
          </cell>
        </row>
        <row r="112">
          <cell r="G112">
            <v>840</v>
          </cell>
        </row>
        <row r="114">
          <cell r="C114" t="str">
            <v>PTC</v>
          </cell>
          <cell r="D114">
            <v>40107</v>
          </cell>
          <cell r="E114">
            <v>40109</v>
          </cell>
          <cell r="F114">
            <v>2500</v>
          </cell>
          <cell r="G114">
            <v>400</v>
          </cell>
          <cell r="Q114">
            <v>50000</v>
          </cell>
          <cell r="R114" t="str">
            <v>203866-4201</v>
          </cell>
          <cell r="S114">
            <v>20.05</v>
          </cell>
          <cell r="T114">
            <v>1002500</v>
          </cell>
          <cell r="U114">
            <v>-1002900</v>
          </cell>
        </row>
        <row r="116">
          <cell r="C116" t="str">
            <v>PSO</v>
          </cell>
          <cell r="D116">
            <v>39995</v>
          </cell>
          <cell r="E116">
            <v>39997</v>
          </cell>
          <cell r="F116">
            <v>2750</v>
          </cell>
          <cell r="G116">
            <v>440</v>
          </cell>
          <cell r="I116">
            <v>25000</v>
          </cell>
          <cell r="J116">
            <v>216.25399999999999</v>
          </cell>
          <cell r="K116">
            <v>5406350</v>
          </cell>
          <cell r="L116">
            <v>0</v>
          </cell>
          <cell r="M116">
            <v>210.77987480000002</v>
          </cell>
          <cell r="N116" t="str">
            <v>203858-4201</v>
          </cell>
          <cell r="O116">
            <v>5269496.87</v>
          </cell>
          <cell r="P116">
            <v>134103.12999999989</v>
          </cell>
          <cell r="R116" t="str">
            <v>NET RECEIVABLE</v>
          </cell>
          <cell r="U116">
            <v>5403160</v>
          </cell>
        </row>
        <row r="118">
          <cell r="C118" t="str">
            <v>DGKC</v>
          </cell>
          <cell r="D118">
            <v>39996</v>
          </cell>
          <cell r="E118">
            <v>40000</v>
          </cell>
          <cell r="F118">
            <v>775</v>
          </cell>
          <cell r="G118">
            <v>124</v>
          </cell>
          <cell r="Q118">
            <v>15500</v>
          </cell>
          <cell r="R118" t="str">
            <v>203955-4201</v>
          </cell>
          <cell r="S118">
            <v>30.843935483870968</v>
          </cell>
          <cell r="T118">
            <v>478081</v>
          </cell>
          <cell r="U118">
            <v>-478205</v>
          </cell>
        </row>
        <row r="119">
          <cell r="C119" t="str">
            <v>UBL</v>
          </cell>
          <cell r="D119">
            <v>39996</v>
          </cell>
          <cell r="E119">
            <v>40000</v>
          </cell>
          <cell r="F119">
            <v>750</v>
          </cell>
          <cell r="G119">
            <v>120</v>
          </cell>
          <cell r="Q119">
            <v>15000</v>
          </cell>
          <cell r="R119" t="str">
            <v>206407-4201</v>
          </cell>
          <cell r="S119">
            <v>39.710333333333331</v>
          </cell>
          <cell r="T119">
            <v>595655</v>
          </cell>
          <cell r="U119">
            <v>-595775</v>
          </cell>
        </row>
        <row r="120">
          <cell r="C120" t="str">
            <v>HBL</v>
          </cell>
          <cell r="D120">
            <v>39996</v>
          </cell>
          <cell r="E120">
            <v>40000</v>
          </cell>
          <cell r="F120">
            <v>500</v>
          </cell>
          <cell r="G120">
            <v>80</v>
          </cell>
          <cell r="Q120">
            <v>10000</v>
          </cell>
          <cell r="R120" t="str">
            <v>206610-4201</v>
          </cell>
          <cell r="S120">
            <v>89.188000000000002</v>
          </cell>
          <cell r="T120">
            <v>891880</v>
          </cell>
          <cell r="U120">
            <v>-891960</v>
          </cell>
        </row>
        <row r="121">
          <cell r="C121" t="str">
            <v>OGDC</v>
          </cell>
          <cell r="D121">
            <v>39996</v>
          </cell>
          <cell r="E121">
            <v>40000</v>
          </cell>
          <cell r="F121">
            <v>1000</v>
          </cell>
          <cell r="G121">
            <v>160</v>
          </cell>
          <cell r="Q121">
            <v>20000</v>
          </cell>
          <cell r="R121" t="str">
            <v>203920-4201</v>
          </cell>
          <cell r="S121">
            <v>81.449749999999995</v>
          </cell>
          <cell r="T121">
            <v>1628995</v>
          </cell>
          <cell r="U121">
            <v>-1629155</v>
          </cell>
        </row>
        <row r="122">
          <cell r="E122">
            <v>40000</v>
          </cell>
          <cell r="G122">
            <v>484</v>
          </cell>
          <cell r="R122" t="str">
            <v>NET PAYABLE</v>
          </cell>
          <cell r="U122">
            <v>-3595095</v>
          </cell>
        </row>
        <row r="124">
          <cell r="C124" t="str">
            <v>HBL</v>
          </cell>
          <cell r="D124">
            <v>40000</v>
          </cell>
          <cell r="E124">
            <v>40002</v>
          </cell>
          <cell r="F124">
            <v>1250</v>
          </cell>
          <cell r="G124">
            <v>200</v>
          </cell>
          <cell r="I124">
            <v>25000</v>
          </cell>
          <cell r="J124">
            <v>96.186639999999997</v>
          </cell>
          <cell r="K124">
            <v>2404666</v>
          </cell>
          <cell r="L124">
            <v>0</v>
          </cell>
          <cell r="M124">
            <v>89.036298399999993</v>
          </cell>
          <cell r="N124" t="str">
            <v>206610-4201</v>
          </cell>
          <cell r="O124">
            <v>2225907.46</v>
          </cell>
          <cell r="P124">
            <v>177508.54000000004</v>
          </cell>
          <cell r="U124">
            <v>2403216</v>
          </cell>
        </row>
        <row r="125">
          <cell r="C125" t="str">
            <v>ATRL</v>
          </cell>
          <cell r="D125">
            <v>40000</v>
          </cell>
          <cell r="E125">
            <v>40002</v>
          </cell>
          <cell r="F125">
            <v>1200</v>
          </cell>
          <cell r="G125">
            <v>192</v>
          </cell>
          <cell r="Q125">
            <v>15000</v>
          </cell>
          <cell r="R125" t="str">
            <v>204005-4201</v>
          </cell>
          <cell r="S125">
            <v>146.58000000000001</v>
          </cell>
          <cell r="T125">
            <v>2198700</v>
          </cell>
          <cell r="U125">
            <v>-2198892</v>
          </cell>
        </row>
        <row r="126">
          <cell r="E126">
            <v>40002</v>
          </cell>
          <cell r="G126">
            <v>392</v>
          </cell>
          <cell r="U126">
            <v>204324</v>
          </cell>
        </row>
        <row r="128">
          <cell r="C128" t="str">
            <v>LUCK</v>
          </cell>
          <cell r="D128">
            <v>40008</v>
          </cell>
          <cell r="E128">
            <v>40010</v>
          </cell>
          <cell r="F128">
            <v>750</v>
          </cell>
          <cell r="G128">
            <v>120</v>
          </cell>
          <cell r="Q128">
            <v>15000</v>
          </cell>
          <cell r="R128" t="str">
            <v>208078-4201</v>
          </cell>
          <cell r="S128">
            <v>69.3</v>
          </cell>
          <cell r="T128">
            <v>1039500</v>
          </cell>
          <cell r="U128">
            <v>-1039620</v>
          </cell>
        </row>
        <row r="129">
          <cell r="G129">
            <v>120</v>
          </cell>
          <cell r="U129">
            <v>-1039620</v>
          </cell>
        </row>
        <row r="131">
          <cell r="C131" t="str">
            <v>ATRL</v>
          </cell>
          <cell r="D131">
            <v>40010</v>
          </cell>
          <cell r="E131">
            <v>40014</v>
          </cell>
          <cell r="F131">
            <v>0</v>
          </cell>
          <cell r="G131">
            <v>0</v>
          </cell>
          <cell r="Q131">
            <v>15000</v>
          </cell>
          <cell r="R131" t="str">
            <v>204005-4201</v>
          </cell>
          <cell r="S131">
            <v>152.50206666666668</v>
          </cell>
          <cell r="T131">
            <v>2287531</v>
          </cell>
          <cell r="U131">
            <v>-2287531</v>
          </cell>
        </row>
        <row r="132">
          <cell r="C132" t="str">
            <v>DGKC</v>
          </cell>
          <cell r="D132">
            <v>40010</v>
          </cell>
          <cell r="E132">
            <v>40014</v>
          </cell>
          <cell r="F132">
            <v>7500</v>
          </cell>
          <cell r="G132">
            <v>1200</v>
          </cell>
          <cell r="Q132">
            <v>150000</v>
          </cell>
          <cell r="R132" t="str">
            <v>203955-4201</v>
          </cell>
          <cell r="S132">
            <v>34.658459999999998</v>
          </cell>
          <cell r="T132">
            <v>5198769</v>
          </cell>
          <cell r="U132">
            <v>-5199969</v>
          </cell>
        </row>
        <row r="133">
          <cell r="C133" t="str">
            <v>NML</v>
          </cell>
          <cell r="D133">
            <v>40010</v>
          </cell>
          <cell r="E133">
            <v>40014</v>
          </cell>
          <cell r="F133">
            <v>2500</v>
          </cell>
          <cell r="G133">
            <v>400</v>
          </cell>
          <cell r="Q133">
            <v>50000</v>
          </cell>
          <cell r="R133" t="str">
            <v>203696-4201</v>
          </cell>
          <cell r="S133">
            <v>42.290640000000003</v>
          </cell>
          <cell r="T133">
            <v>2114532</v>
          </cell>
          <cell r="U133">
            <v>-2114932</v>
          </cell>
        </row>
        <row r="134">
          <cell r="C134" t="str">
            <v>ENGRO</v>
          </cell>
          <cell r="D134">
            <v>40010</v>
          </cell>
          <cell r="E134">
            <v>40014</v>
          </cell>
          <cell r="F134">
            <v>2400</v>
          </cell>
          <cell r="G134">
            <v>384</v>
          </cell>
          <cell r="Q134">
            <v>30000</v>
          </cell>
          <cell r="R134" t="str">
            <v>203807-4201</v>
          </cell>
          <cell r="S134">
            <v>146.99733333333333</v>
          </cell>
          <cell r="T134">
            <v>4409920</v>
          </cell>
          <cell r="U134">
            <v>-4410304</v>
          </cell>
        </row>
        <row r="135">
          <cell r="C135" t="str">
            <v>ATRL</v>
          </cell>
          <cell r="D135">
            <v>40010</v>
          </cell>
          <cell r="E135">
            <v>40014</v>
          </cell>
          <cell r="F135">
            <v>1200</v>
          </cell>
          <cell r="G135">
            <v>192</v>
          </cell>
          <cell r="I135">
            <v>15000</v>
          </cell>
          <cell r="J135">
            <v>154.03053333333332</v>
          </cell>
          <cell r="K135">
            <v>2310458</v>
          </cell>
          <cell r="M135">
            <v>152.50206666666668</v>
          </cell>
          <cell r="N135" t="str">
            <v>204005-4201</v>
          </cell>
          <cell r="O135">
            <v>2287531</v>
          </cell>
          <cell r="P135">
            <v>21727</v>
          </cell>
          <cell r="U135">
            <v>2309066</v>
          </cell>
        </row>
        <row r="136">
          <cell r="C136" t="str">
            <v>DGKC</v>
          </cell>
          <cell r="D136">
            <v>40010</v>
          </cell>
          <cell r="E136">
            <v>40014</v>
          </cell>
          <cell r="F136">
            <v>0</v>
          </cell>
          <cell r="G136">
            <v>0</v>
          </cell>
          <cell r="I136">
            <v>75000</v>
          </cell>
          <cell r="J136">
            <v>35.316560000000003</v>
          </cell>
          <cell r="K136">
            <v>2648742</v>
          </cell>
          <cell r="M136">
            <v>33.991635474358972</v>
          </cell>
          <cell r="N136" t="str">
            <v>203955-4201</v>
          </cell>
          <cell r="O136">
            <v>2549372.6605769228</v>
          </cell>
          <cell r="P136">
            <v>99369.339423077181</v>
          </cell>
          <cell r="U136">
            <v>2648742</v>
          </cell>
        </row>
        <row r="137">
          <cell r="E137">
            <v>40014</v>
          </cell>
          <cell r="G137">
            <v>2176</v>
          </cell>
          <cell r="U137">
            <v>-9054928</v>
          </cell>
        </row>
        <row r="139">
          <cell r="C139" t="str">
            <v>PTC</v>
          </cell>
          <cell r="D139">
            <v>40011</v>
          </cell>
          <cell r="E139">
            <v>40015</v>
          </cell>
          <cell r="F139">
            <v>10000</v>
          </cell>
          <cell r="G139">
            <v>1600</v>
          </cell>
          <cell r="Q139">
            <v>200000</v>
          </cell>
          <cell r="R139" t="str">
            <v>203866-4201</v>
          </cell>
          <cell r="S139">
            <v>17.194769999999998</v>
          </cell>
          <cell r="T139">
            <v>3438954</v>
          </cell>
          <cell r="U139">
            <v>-3440554</v>
          </cell>
        </row>
        <row r="140">
          <cell r="E140">
            <v>40015</v>
          </cell>
          <cell r="G140">
            <v>1600</v>
          </cell>
          <cell r="U140">
            <v>-3440554</v>
          </cell>
        </row>
        <row r="142">
          <cell r="C142" t="str">
            <v>FFBL</v>
          </cell>
          <cell r="D142">
            <v>40014</v>
          </cell>
          <cell r="E142">
            <v>40016</v>
          </cell>
          <cell r="F142">
            <v>5000</v>
          </cell>
          <cell r="G142">
            <v>800</v>
          </cell>
          <cell r="Q142">
            <v>100000</v>
          </cell>
          <cell r="R142" t="str">
            <v>204269-4201</v>
          </cell>
          <cell r="S142">
            <v>20.3233</v>
          </cell>
          <cell r="T142">
            <v>2032330</v>
          </cell>
          <cell r="U142">
            <v>-2033130</v>
          </cell>
        </row>
        <row r="143">
          <cell r="C143" t="str">
            <v>SHEL</v>
          </cell>
          <cell r="D143">
            <v>40014</v>
          </cell>
          <cell r="E143">
            <v>40016</v>
          </cell>
          <cell r="F143">
            <v>1650</v>
          </cell>
          <cell r="G143">
            <v>264</v>
          </cell>
          <cell r="Q143">
            <v>15000</v>
          </cell>
          <cell r="R143" t="str">
            <v>203815-4201</v>
          </cell>
          <cell r="S143">
            <v>233.30013333333332</v>
          </cell>
          <cell r="T143">
            <v>3499502</v>
          </cell>
          <cell r="U143">
            <v>-3499766</v>
          </cell>
        </row>
        <row r="144">
          <cell r="C144" t="str">
            <v>NBP</v>
          </cell>
          <cell r="D144">
            <v>40014</v>
          </cell>
          <cell r="E144">
            <v>40016</v>
          </cell>
          <cell r="F144">
            <v>1900</v>
          </cell>
          <cell r="G144">
            <v>304</v>
          </cell>
          <cell r="Q144">
            <v>38000</v>
          </cell>
          <cell r="R144" t="str">
            <v>203882-4201</v>
          </cell>
          <cell r="S144">
            <v>73.640263157894736</v>
          </cell>
          <cell r="T144">
            <v>2798330</v>
          </cell>
          <cell r="U144">
            <v>-2798634</v>
          </cell>
        </row>
        <row r="145">
          <cell r="C145" t="str">
            <v>MCB</v>
          </cell>
          <cell r="D145">
            <v>40014</v>
          </cell>
          <cell r="E145">
            <v>40016</v>
          </cell>
          <cell r="F145">
            <v>800</v>
          </cell>
          <cell r="G145">
            <v>128</v>
          </cell>
          <cell r="Q145">
            <v>10000</v>
          </cell>
          <cell r="R145" t="str">
            <v>203874-4201</v>
          </cell>
          <cell r="S145">
            <v>167.09</v>
          </cell>
          <cell r="T145">
            <v>1670900</v>
          </cell>
          <cell r="U145">
            <v>-1671028</v>
          </cell>
        </row>
        <row r="146">
          <cell r="C146" t="str">
            <v>PSO</v>
          </cell>
          <cell r="D146">
            <v>40014</v>
          </cell>
          <cell r="E146">
            <v>40016</v>
          </cell>
          <cell r="F146">
            <v>5500</v>
          </cell>
          <cell r="G146">
            <v>880</v>
          </cell>
          <cell r="I146">
            <v>50000</v>
          </cell>
          <cell r="J146">
            <v>239.01982000000001</v>
          </cell>
          <cell r="K146">
            <v>11950991</v>
          </cell>
          <cell r="L146">
            <v>0</v>
          </cell>
          <cell r="M146">
            <v>233.98342</v>
          </cell>
          <cell r="N146" t="str">
            <v>203858-4201</v>
          </cell>
          <cell r="O146">
            <v>11699171</v>
          </cell>
          <cell r="P146">
            <v>246320</v>
          </cell>
          <cell r="U146">
            <v>11944611</v>
          </cell>
        </row>
        <row r="147">
          <cell r="E147">
            <v>40016</v>
          </cell>
          <cell r="G147">
            <v>2376</v>
          </cell>
          <cell r="U147">
            <v>1942053</v>
          </cell>
        </row>
        <row r="149">
          <cell r="C149" t="str">
            <v>NML</v>
          </cell>
          <cell r="D149">
            <v>40015</v>
          </cell>
          <cell r="E149">
            <v>40017</v>
          </cell>
          <cell r="F149">
            <v>1479.6875</v>
          </cell>
          <cell r="G149">
            <v>236.75</v>
          </cell>
          <cell r="Q149">
            <v>29594</v>
          </cell>
          <cell r="R149" t="str">
            <v>203696-4201</v>
          </cell>
          <cell r="S149">
            <v>40.283790633236464</v>
          </cell>
          <cell r="T149">
            <v>1192158.5</v>
          </cell>
          <cell r="U149">
            <v>-1192395.25</v>
          </cell>
        </row>
        <row r="150">
          <cell r="G150">
            <v>236.75</v>
          </cell>
          <cell r="U150">
            <v>-1192395.25</v>
          </cell>
        </row>
        <row r="152">
          <cell r="C152" t="str">
            <v>UBL</v>
          </cell>
          <cell r="D152">
            <v>40016</v>
          </cell>
          <cell r="E152">
            <v>40018</v>
          </cell>
          <cell r="F152">
            <v>5000</v>
          </cell>
          <cell r="G152">
            <v>800</v>
          </cell>
          <cell r="Q152">
            <v>100000</v>
          </cell>
          <cell r="R152" t="str">
            <v>206407-4201</v>
          </cell>
          <cell r="S152">
            <v>46.437587199999996</v>
          </cell>
          <cell r="T152">
            <v>4643758.72</v>
          </cell>
          <cell r="U152">
            <v>-4644558.72</v>
          </cell>
        </row>
        <row r="153">
          <cell r="G153">
            <v>800</v>
          </cell>
          <cell r="U153">
            <v>-4644558.72</v>
          </cell>
        </row>
        <row r="155">
          <cell r="C155" t="str">
            <v>HUBC</v>
          </cell>
          <cell r="D155">
            <v>40017</v>
          </cell>
          <cell r="E155">
            <v>40021</v>
          </cell>
          <cell r="F155">
            <v>375</v>
          </cell>
          <cell r="G155">
            <v>60</v>
          </cell>
          <cell r="I155">
            <v>7500</v>
          </cell>
          <cell r="J155">
            <v>28.95</v>
          </cell>
          <cell r="K155">
            <v>217125</v>
          </cell>
          <cell r="L155">
            <v>0</v>
          </cell>
          <cell r="M155">
            <v>25.4499789999999</v>
          </cell>
          <cell r="N155" t="str">
            <v>203840-4201</v>
          </cell>
          <cell r="O155">
            <v>190874.84249999924</v>
          </cell>
          <cell r="P155">
            <v>25875.157500000758</v>
          </cell>
          <cell r="U155">
            <v>216690</v>
          </cell>
        </row>
        <row r="156">
          <cell r="C156" t="str">
            <v>UBL</v>
          </cell>
          <cell r="D156">
            <v>40017</v>
          </cell>
          <cell r="E156">
            <v>40021</v>
          </cell>
          <cell r="F156">
            <v>5000</v>
          </cell>
          <cell r="G156">
            <v>800</v>
          </cell>
          <cell r="I156">
            <v>100000</v>
          </cell>
          <cell r="J156">
            <v>46.098502199999999</v>
          </cell>
          <cell r="K156">
            <v>4609850.22</v>
          </cell>
          <cell r="L156">
            <v>0</v>
          </cell>
          <cell r="M156">
            <v>46.502453599999996</v>
          </cell>
          <cell r="N156" t="str">
            <v>206407-4201</v>
          </cell>
          <cell r="O156">
            <v>4650245.3599999994</v>
          </cell>
          <cell r="P156">
            <v>-45395.139999999665</v>
          </cell>
          <cell r="U156">
            <v>4604050.22</v>
          </cell>
        </row>
        <row r="157">
          <cell r="C157" t="str">
            <v>PTC</v>
          </cell>
          <cell r="D157">
            <v>40017</v>
          </cell>
          <cell r="E157">
            <v>40021</v>
          </cell>
          <cell r="F157">
            <v>6250</v>
          </cell>
          <cell r="G157">
            <v>1000</v>
          </cell>
          <cell r="I157">
            <v>125000</v>
          </cell>
          <cell r="J157">
            <v>18.001504000000001</v>
          </cell>
          <cell r="K157">
            <v>2250188</v>
          </cell>
          <cell r="L157">
            <v>0</v>
          </cell>
          <cell r="M157">
            <v>17.186816</v>
          </cell>
          <cell r="N157" t="str">
            <v>203866-4201</v>
          </cell>
          <cell r="O157">
            <v>2148352</v>
          </cell>
          <cell r="P157">
            <v>95586</v>
          </cell>
          <cell r="U157">
            <v>2242938</v>
          </cell>
        </row>
        <row r="158">
          <cell r="C158" t="str">
            <v>NML</v>
          </cell>
          <cell r="D158">
            <v>40017</v>
          </cell>
          <cell r="E158">
            <v>40021</v>
          </cell>
          <cell r="F158">
            <v>2729.6875</v>
          </cell>
          <cell r="G158">
            <v>436.75</v>
          </cell>
          <cell r="I158">
            <v>54594</v>
          </cell>
          <cell r="J158">
            <v>42.389996473971493</v>
          </cell>
          <cell r="K158">
            <v>2314239.4674999998</v>
          </cell>
          <cell r="L158">
            <v>0</v>
          </cell>
          <cell r="M158">
            <v>41.541192948519075</v>
          </cell>
          <cell r="N158" t="str">
            <v>203696-4201</v>
          </cell>
          <cell r="O158">
            <v>2267899.8878314504</v>
          </cell>
          <cell r="P158">
            <v>43609.892168549355</v>
          </cell>
          <cell r="U158">
            <v>2311073.0299999998</v>
          </cell>
        </row>
        <row r="159">
          <cell r="G159">
            <v>2296.75</v>
          </cell>
          <cell r="U159">
            <v>9374751.25</v>
          </cell>
        </row>
        <row r="160">
          <cell r="F160">
            <v>0</v>
          </cell>
        </row>
        <row r="161">
          <cell r="C161" t="str">
            <v>PTC</v>
          </cell>
          <cell r="D161">
            <v>40022</v>
          </cell>
          <cell r="E161">
            <v>40024</v>
          </cell>
          <cell r="F161">
            <v>6500</v>
          </cell>
          <cell r="G161">
            <v>1040</v>
          </cell>
          <cell r="Q161">
            <v>130000</v>
          </cell>
          <cell r="R161" t="str">
            <v>203866-4201</v>
          </cell>
          <cell r="S161">
            <v>17.015469230769231</v>
          </cell>
          <cell r="T161">
            <v>2212011</v>
          </cell>
          <cell r="U161">
            <v>-2213051</v>
          </cell>
        </row>
        <row r="162">
          <cell r="F162">
            <v>0</v>
          </cell>
        </row>
        <row r="163">
          <cell r="C163" t="str">
            <v>PPL</v>
          </cell>
          <cell r="D163">
            <v>40023</v>
          </cell>
          <cell r="E163">
            <v>40025</v>
          </cell>
          <cell r="F163">
            <v>5000</v>
          </cell>
          <cell r="G163">
            <v>800</v>
          </cell>
          <cell r="I163">
            <v>100000</v>
          </cell>
          <cell r="J163">
            <v>184.844032</v>
          </cell>
          <cell r="K163">
            <v>18484403.199999999</v>
          </cell>
          <cell r="L163">
            <v>1848.5</v>
          </cell>
          <cell r="M163">
            <v>190.76636774999997</v>
          </cell>
          <cell r="N163" t="str">
            <v>204498-4201</v>
          </cell>
          <cell r="O163">
            <v>19076636.774999999</v>
          </cell>
          <cell r="P163">
            <v>-597233.57499999925</v>
          </cell>
          <cell r="U163">
            <v>18476754.699999999</v>
          </cell>
        </row>
        <row r="164">
          <cell r="C164" t="str">
            <v>PSO</v>
          </cell>
          <cell r="D164">
            <v>40023</v>
          </cell>
          <cell r="E164">
            <v>40025</v>
          </cell>
          <cell r="F164">
            <v>943.75</v>
          </cell>
          <cell r="G164">
            <v>151</v>
          </cell>
          <cell r="I164">
            <v>11870</v>
          </cell>
          <cell r="J164">
            <v>234.99942796967144</v>
          </cell>
          <cell r="K164">
            <v>2789443.21</v>
          </cell>
          <cell r="L164">
            <v>278.94</v>
          </cell>
          <cell r="M164">
            <v>237.55593554092587</v>
          </cell>
          <cell r="N164" t="str">
            <v>203858-4201</v>
          </cell>
          <cell r="O164">
            <v>2819788.9548707902</v>
          </cell>
          <cell r="P164">
            <v>-31289.49487079028</v>
          </cell>
          <cell r="U164">
            <v>2788069.52</v>
          </cell>
        </row>
        <row r="165">
          <cell r="G165">
            <v>951</v>
          </cell>
          <cell r="L165">
            <v>2127.44</v>
          </cell>
          <cell r="U165">
            <v>21264824.219999999</v>
          </cell>
        </row>
        <row r="166">
          <cell r="F166">
            <v>0</v>
          </cell>
        </row>
        <row r="167">
          <cell r="C167" t="str">
            <v>DGKC</v>
          </cell>
          <cell r="D167">
            <v>40029</v>
          </cell>
          <cell r="E167">
            <v>40031</v>
          </cell>
          <cell r="F167">
            <v>10000</v>
          </cell>
          <cell r="G167">
            <v>1600</v>
          </cell>
          <cell r="Q167">
            <v>200000</v>
          </cell>
          <cell r="R167" t="str">
            <v>203955-4201</v>
          </cell>
          <cell r="S167">
            <v>38.240840949999999</v>
          </cell>
          <cell r="T167">
            <v>7648168.1900000004</v>
          </cell>
          <cell r="U167">
            <v>-7649768.1900000004</v>
          </cell>
        </row>
        <row r="168">
          <cell r="F168">
            <v>0</v>
          </cell>
        </row>
        <row r="169">
          <cell r="C169" t="str">
            <v>LUCK</v>
          </cell>
          <cell r="D169">
            <v>40030</v>
          </cell>
          <cell r="E169">
            <v>40032</v>
          </cell>
          <cell r="F169">
            <v>0</v>
          </cell>
          <cell r="G169">
            <v>0</v>
          </cell>
          <cell r="Q169">
            <v>100000</v>
          </cell>
          <cell r="R169" t="str">
            <v>208078-4201</v>
          </cell>
          <cell r="S169">
            <v>76.599699999999999</v>
          </cell>
          <cell r="T169">
            <v>7659970</v>
          </cell>
          <cell r="U169">
            <v>-7659970</v>
          </cell>
        </row>
        <row r="170">
          <cell r="C170" t="str">
            <v>LUCK</v>
          </cell>
          <cell r="D170">
            <v>40030</v>
          </cell>
          <cell r="E170">
            <v>40032</v>
          </cell>
          <cell r="F170">
            <v>5000</v>
          </cell>
          <cell r="G170">
            <v>800</v>
          </cell>
          <cell r="I170">
            <v>100000</v>
          </cell>
          <cell r="J170">
            <v>77.75</v>
          </cell>
          <cell r="K170">
            <v>7775000</v>
          </cell>
          <cell r="L170">
            <v>0</v>
          </cell>
          <cell r="M170">
            <v>76.599699999999999</v>
          </cell>
          <cell r="N170" t="str">
            <v>208078-4201</v>
          </cell>
          <cell r="O170">
            <v>7659970</v>
          </cell>
          <cell r="P170">
            <v>110030</v>
          </cell>
          <cell r="U170">
            <v>7769200</v>
          </cell>
        </row>
        <row r="171">
          <cell r="C171" t="str">
            <v>PTC</v>
          </cell>
          <cell r="D171">
            <v>40030</v>
          </cell>
          <cell r="E171">
            <v>40032</v>
          </cell>
          <cell r="F171">
            <v>7500</v>
          </cell>
          <cell r="G171">
            <v>1200</v>
          </cell>
          <cell r="I171">
            <v>150000</v>
          </cell>
          <cell r="J171">
            <v>17.536581399999999</v>
          </cell>
          <cell r="K171">
            <v>2630487.21</v>
          </cell>
          <cell r="L171">
            <v>0</v>
          </cell>
          <cell r="M171">
            <v>17.038385524752474</v>
          </cell>
          <cell r="N171" t="str">
            <v>203866-4201</v>
          </cell>
          <cell r="O171">
            <v>2555757.8287128713</v>
          </cell>
          <cell r="P171">
            <v>67229.381287128665</v>
          </cell>
          <cell r="U171">
            <v>2621787.21</v>
          </cell>
        </row>
        <row r="172">
          <cell r="G172">
            <v>2000</v>
          </cell>
          <cell r="U172">
            <v>2731017.21</v>
          </cell>
        </row>
        <row r="173">
          <cell r="F173">
            <v>0</v>
          </cell>
        </row>
        <row r="174">
          <cell r="C174" t="str">
            <v>LUCK</v>
          </cell>
          <cell r="D174">
            <v>40031</v>
          </cell>
          <cell r="E174">
            <v>40035</v>
          </cell>
          <cell r="F174">
            <v>7500</v>
          </cell>
          <cell r="G174">
            <v>1200</v>
          </cell>
          <cell r="Q174">
            <v>150000</v>
          </cell>
          <cell r="R174" t="str">
            <v>208078-4201</v>
          </cell>
          <cell r="S174">
            <v>78.552051533333341</v>
          </cell>
          <cell r="T174">
            <v>11782807.73</v>
          </cell>
          <cell r="U174">
            <v>-11784007.73</v>
          </cell>
        </row>
        <row r="175">
          <cell r="C175" t="str">
            <v>ZTL</v>
          </cell>
          <cell r="D175">
            <v>40031</v>
          </cell>
          <cell r="E175">
            <v>40035</v>
          </cell>
          <cell r="F175">
            <v>15.0625</v>
          </cell>
          <cell r="G175">
            <v>2.41</v>
          </cell>
          <cell r="I175">
            <v>301</v>
          </cell>
          <cell r="J175">
            <v>2.7100415282392025</v>
          </cell>
          <cell r="K175">
            <v>815.72249999999997</v>
          </cell>
          <cell r="L175">
            <v>0</v>
          </cell>
          <cell r="M175">
            <v>2.0917275747508306</v>
          </cell>
          <cell r="N175" t="str">
            <v>204544-4201</v>
          </cell>
          <cell r="O175">
            <v>629.61</v>
          </cell>
          <cell r="P175">
            <v>171.04999999999998</v>
          </cell>
          <cell r="U175">
            <v>798.25</v>
          </cell>
        </row>
        <row r="176">
          <cell r="C176" t="str">
            <v>PTC</v>
          </cell>
          <cell r="D176">
            <v>40031</v>
          </cell>
          <cell r="E176">
            <v>40035</v>
          </cell>
          <cell r="F176">
            <v>2750</v>
          </cell>
          <cell r="G176">
            <v>440</v>
          </cell>
          <cell r="I176">
            <v>55000</v>
          </cell>
          <cell r="J176">
            <v>17.650628181818181</v>
          </cell>
          <cell r="K176">
            <v>970784.55</v>
          </cell>
          <cell r="L176">
            <v>0</v>
          </cell>
          <cell r="M176">
            <v>17.038385524752464</v>
          </cell>
          <cell r="N176" t="str">
            <v>203866-4201</v>
          </cell>
          <cell r="O176">
            <v>937111.20386138547</v>
          </cell>
          <cell r="P176">
            <v>30923.346138614579</v>
          </cell>
          <cell r="U176">
            <v>967594.55</v>
          </cell>
        </row>
        <row r="177">
          <cell r="E177">
            <v>40035</v>
          </cell>
          <cell r="G177">
            <v>1642.41</v>
          </cell>
          <cell r="U177">
            <v>-10815614.93</v>
          </cell>
        </row>
        <row r="178">
          <cell r="F178">
            <v>0</v>
          </cell>
        </row>
        <row r="179">
          <cell r="C179" t="str">
            <v>LUCK</v>
          </cell>
          <cell r="D179">
            <v>40032</v>
          </cell>
          <cell r="E179">
            <v>40036</v>
          </cell>
          <cell r="F179">
            <v>3750</v>
          </cell>
          <cell r="G179">
            <v>600</v>
          </cell>
          <cell r="I179">
            <v>75000</v>
          </cell>
          <cell r="J179">
            <v>77.027550000000005</v>
          </cell>
          <cell r="K179">
            <v>5777066.25</v>
          </cell>
          <cell r="L179">
            <v>0</v>
          </cell>
          <cell r="M179">
            <v>78.552051533333341</v>
          </cell>
          <cell r="N179" t="str">
            <v>208078-4201</v>
          </cell>
          <cell r="O179">
            <v>5891403.8650000002</v>
          </cell>
          <cell r="P179">
            <v>-118087.61500000022</v>
          </cell>
          <cell r="U179">
            <v>5772716.25</v>
          </cell>
        </row>
        <row r="180">
          <cell r="C180" t="str">
            <v>DGKC</v>
          </cell>
          <cell r="D180">
            <v>40032</v>
          </cell>
          <cell r="E180">
            <v>40036</v>
          </cell>
          <cell r="F180">
            <v>10000</v>
          </cell>
          <cell r="G180">
            <v>1600</v>
          </cell>
          <cell r="I180">
            <v>200000</v>
          </cell>
          <cell r="J180">
            <v>38.278022499999999</v>
          </cell>
          <cell r="K180">
            <v>7655604.5</v>
          </cell>
          <cell r="L180">
            <v>0</v>
          </cell>
          <cell r="M180">
            <v>38.240840950000006</v>
          </cell>
          <cell r="N180" t="str">
            <v>203955-4201</v>
          </cell>
          <cell r="O180">
            <v>7648168.1900000013</v>
          </cell>
          <cell r="P180">
            <v>-2563.6900000013411</v>
          </cell>
          <cell r="U180">
            <v>7644004.5</v>
          </cell>
        </row>
        <row r="181">
          <cell r="G181">
            <v>2200</v>
          </cell>
          <cell r="U181">
            <v>13416720.75</v>
          </cell>
        </row>
        <row r="182">
          <cell r="F182">
            <v>0</v>
          </cell>
        </row>
        <row r="183">
          <cell r="C183" t="str">
            <v>HUBC</v>
          </cell>
          <cell r="D183">
            <v>40035</v>
          </cell>
          <cell r="E183">
            <v>40037</v>
          </cell>
          <cell r="F183">
            <v>17500</v>
          </cell>
          <cell r="G183">
            <v>2800</v>
          </cell>
          <cell r="Q183">
            <v>350000</v>
          </cell>
          <cell r="R183" t="str">
            <v>203840-4201</v>
          </cell>
          <cell r="S183">
            <v>30.443624028571428</v>
          </cell>
          <cell r="T183">
            <v>10655268.41</v>
          </cell>
          <cell r="U183">
            <v>-10658068.41</v>
          </cell>
        </row>
        <row r="184">
          <cell r="C184" t="str">
            <v>LUCK</v>
          </cell>
          <cell r="D184">
            <v>40035</v>
          </cell>
          <cell r="E184">
            <v>40037</v>
          </cell>
          <cell r="F184">
            <v>3750</v>
          </cell>
          <cell r="G184">
            <v>600</v>
          </cell>
          <cell r="I184">
            <v>75000</v>
          </cell>
          <cell r="J184">
            <v>78.8</v>
          </cell>
          <cell r="K184">
            <v>5910000</v>
          </cell>
          <cell r="L184">
            <v>0</v>
          </cell>
          <cell r="M184">
            <v>78.552051533333312</v>
          </cell>
          <cell r="N184" t="str">
            <v>208078-4201</v>
          </cell>
          <cell r="O184">
            <v>5891403.8649999984</v>
          </cell>
          <cell r="P184">
            <v>14846.135000001639</v>
          </cell>
          <cell r="U184">
            <v>5905650</v>
          </cell>
        </row>
        <row r="185">
          <cell r="G185">
            <v>3400</v>
          </cell>
          <cell r="U185">
            <v>-4752418.41</v>
          </cell>
        </row>
        <row r="186">
          <cell r="F186">
            <v>0</v>
          </cell>
        </row>
        <row r="187">
          <cell r="C187" t="str">
            <v>HUBC</v>
          </cell>
          <cell r="D187">
            <v>40036</v>
          </cell>
          <cell r="E187">
            <v>40038</v>
          </cell>
          <cell r="F187">
            <v>7500</v>
          </cell>
          <cell r="G187">
            <v>1200</v>
          </cell>
          <cell r="Q187">
            <v>150000</v>
          </cell>
          <cell r="R187" t="str">
            <v>203840-4201</v>
          </cell>
          <cell r="S187">
            <v>31.031083333333335</v>
          </cell>
          <cell r="T187">
            <v>4654662.5</v>
          </cell>
          <cell r="U187">
            <v>-4655862.5</v>
          </cell>
        </row>
        <row r="188">
          <cell r="C188" t="str">
            <v>OGDC</v>
          </cell>
          <cell r="D188">
            <v>40036</v>
          </cell>
          <cell r="E188">
            <v>40038</v>
          </cell>
          <cell r="F188">
            <v>2000</v>
          </cell>
          <cell r="G188">
            <v>320</v>
          </cell>
          <cell r="Q188">
            <v>40000</v>
          </cell>
          <cell r="R188" t="str">
            <v>203920-4201</v>
          </cell>
          <cell r="S188">
            <v>97.4</v>
          </cell>
          <cell r="T188">
            <v>3896000</v>
          </cell>
          <cell r="U188">
            <v>-3896320</v>
          </cell>
        </row>
        <row r="189">
          <cell r="C189" t="str">
            <v>PTC</v>
          </cell>
          <cell r="D189">
            <v>40036</v>
          </cell>
          <cell r="E189">
            <v>40038</v>
          </cell>
          <cell r="F189">
            <v>11500</v>
          </cell>
          <cell r="G189">
            <v>1840</v>
          </cell>
          <cell r="Q189">
            <v>230000</v>
          </cell>
          <cell r="R189" t="str">
            <v>203866-4201</v>
          </cell>
          <cell r="S189">
            <v>18.259625652173916</v>
          </cell>
          <cell r="T189">
            <v>4199713.9000000004</v>
          </cell>
          <cell r="U189">
            <v>-4201553.9000000004</v>
          </cell>
        </row>
        <row r="190">
          <cell r="G190">
            <v>3360</v>
          </cell>
          <cell r="U190">
            <v>-12753736.4</v>
          </cell>
        </row>
        <row r="191">
          <cell r="F191">
            <v>0</v>
          </cell>
        </row>
        <row r="192">
          <cell r="C192" t="str">
            <v>JSCL</v>
          </cell>
          <cell r="D192">
            <v>40037</v>
          </cell>
          <cell r="E192">
            <v>40042</v>
          </cell>
          <cell r="F192">
            <v>7941</v>
          </cell>
          <cell r="G192">
            <v>1270.56</v>
          </cell>
          <cell r="I192">
            <v>158820</v>
          </cell>
          <cell r="J192">
            <v>25.844636695630275</v>
          </cell>
          <cell r="K192">
            <v>4104645.2</v>
          </cell>
          <cell r="L192">
            <v>0</v>
          </cell>
          <cell r="M192">
            <v>23.19</v>
          </cell>
          <cell r="N192" t="str">
            <v>206814-4201</v>
          </cell>
          <cell r="O192">
            <v>3683035.8000000003</v>
          </cell>
          <cell r="P192">
            <v>413668.39999999985</v>
          </cell>
          <cell r="U192">
            <v>4095433.64</v>
          </cell>
        </row>
        <row r="193">
          <cell r="F193">
            <v>0</v>
          </cell>
        </row>
        <row r="194">
          <cell r="C194" t="str">
            <v>HUBC</v>
          </cell>
          <cell r="D194">
            <v>40044</v>
          </cell>
          <cell r="E194">
            <v>40046</v>
          </cell>
          <cell r="F194">
            <v>1325</v>
          </cell>
          <cell r="G194">
            <v>212</v>
          </cell>
          <cell r="Q194">
            <v>26500</v>
          </cell>
          <cell r="R194" t="str">
            <v>203840-4201</v>
          </cell>
          <cell r="S194">
            <v>30.616226415094339</v>
          </cell>
          <cell r="T194">
            <v>811330</v>
          </cell>
          <cell r="U194">
            <v>-811542</v>
          </cell>
        </row>
        <row r="195">
          <cell r="F195">
            <v>0</v>
          </cell>
        </row>
        <row r="196">
          <cell r="F196">
            <v>0</v>
          </cell>
        </row>
        <row r="197">
          <cell r="C197" t="str">
            <v>HBL</v>
          </cell>
          <cell r="D197">
            <v>40046</v>
          </cell>
          <cell r="E197">
            <v>40050</v>
          </cell>
          <cell r="F197">
            <v>2000.125</v>
          </cell>
          <cell r="G197">
            <v>320.02</v>
          </cell>
          <cell r="Q197">
            <v>25000</v>
          </cell>
          <cell r="R197" t="str">
            <v>206610-4201</v>
          </cell>
          <cell r="S197">
            <v>112.6818</v>
          </cell>
          <cell r="T197">
            <v>2817045</v>
          </cell>
          <cell r="U197">
            <v>-2817365.02</v>
          </cell>
        </row>
        <row r="198">
          <cell r="C198" t="str">
            <v>OGDC</v>
          </cell>
          <cell r="D198">
            <v>40046</v>
          </cell>
          <cell r="E198">
            <v>40050</v>
          </cell>
          <cell r="F198">
            <v>250</v>
          </cell>
          <cell r="G198">
            <v>40</v>
          </cell>
          <cell r="I198">
            <v>5000</v>
          </cell>
          <cell r="J198">
            <v>93.4</v>
          </cell>
          <cell r="K198">
            <v>467000</v>
          </cell>
          <cell r="L198">
            <v>0</v>
          </cell>
          <cell r="M198">
            <v>96.509040666666706</v>
          </cell>
          <cell r="N198" t="str">
            <v>203920-4201</v>
          </cell>
          <cell r="O198">
            <v>482545.20333333354</v>
          </cell>
          <cell r="P198">
            <v>-15795.203333333542</v>
          </cell>
          <cell r="U198">
            <v>466710</v>
          </cell>
        </row>
        <row r="199">
          <cell r="C199" t="str">
            <v>HUBC</v>
          </cell>
          <cell r="D199">
            <v>40046</v>
          </cell>
          <cell r="E199">
            <v>40050</v>
          </cell>
          <cell r="F199">
            <v>11500.0625</v>
          </cell>
          <cell r="G199">
            <v>1840.01</v>
          </cell>
          <cell r="I199">
            <v>230000</v>
          </cell>
          <cell r="J199">
            <v>31.663938923913044</v>
          </cell>
          <cell r="K199">
            <v>7282705.9524999997</v>
          </cell>
          <cell r="L199">
            <v>0</v>
          </cell>
          <cell r="M199">
            <v>30.717705151320025</v>
          </cell>
          <cell r="N199" t="str">
            <v>203840-4201</v>
          </cell>
          <cell r="O199">
            <v>7065072.184803606</v>
          </cell>
          <cell r="P199">
            <v>206133.70519639389</v>
          </cell>
          <cell r="U199">
            <v>7269365.8799999999</v>
          </cell>
        </row>
        <row r="200">
          <cell r="C200" t="str">
            <v>FFBL</v>
          </cell>
          <cell r="D200">
            <v>40046</v>
          </cell>
          <cell r="E200">
            <v>40050</v>
          </cell>
          <cell r="F200">
            <v>5000</v>
          </cell>
          <cell r="G200">
            <v>800</v>
          </cell>
          <cell r="I200">
            <v>100000</v>
          </cell>
          <cell r="J200">
            <v>19.006835500000001</v>
          </cell>
          <cell r="K200">
            <v>1900683.55</v>
          </cell>
          <cell r="L200">
            <v>0</v>
          </cell>
          <cell r="M200">
            <v>20.3233</v>
          </cell>
          <cell r="N200" t="str">
            <v>204269-4201</v>
          </cell>
          <cell r="O200">
            <v>2032330</v>
          </cell>
          <cell r="P200">
            <v>-136646.44999999995</v>
          </cell>
          <cell r="U200">
            <v>1894883.55</v>
          </cell>
        </row>
        <row r="201">
          <cell r="E201">
            <v>40050</v>
          </cell>
          <cell r="G201">
            <v>3000.0299999999997</v>
          </cell>
          <cell r="U201">
            <v>6813594.4099999992</v>
          </cell>
        </row>
        <row r="203">
          <cell r="C203" t="str">
            <v>HUBC</v>
          </cell>
          <cell r="D203">
            <v>40050</v>
          </cell>
          <cell r="E203">
            <v>40052</v>
          </cell>
          <cell r="F203">
            <v>14775</v>
          </cell>
          <cell r="G203">
            <v>2364</v>
          </cell>
          <cell r="I203">
            <v>295500</v>
          </cell>
          <cell r="J203">
            <v>31.559385651438244</v>
          </cell>
          <cell r="K203">
            <v>9325798.4600000009</v>
          </cell>
          <cell r="L203">
            <v>0</v>
          </cell>
          <cell r="M203">
            <v>30.717705151320025</v>
          </cell>
          <cell r="N203" t="str">
            <v>203840-4201</v>
          </cell>
          <cell r="O203">
            <v>9077081.872215068</v>
          </cell>
          <cell r="P203">
            <v>233941.58778493293</v>
          </cell>
          <cell r="U203">
            <v>9308659.4600000009</v>
          </cell>
        </row>
        <row r="204">
          <cell r="C204" t="str">
            <v>HBL</v>
          </cell>
          <cell r="D204">
            <v>40050</v>
          </cell>
          <cell r="E204">
            <v>40052</v>
          </cell>
          <cell r="F204">
            <v>8</v>
          </cell>
          <cell r="G204">
            <v>1.28</v>
          </cell>
          <cell r="I204">
            <v>100</v>
          </cell>
          <cell r="J204">
            <v>112.5</v>
          </cell>
          <cell r="K204">
            <v>11250</v>
          </cell>
          <cell r="L204">
            <v>0</v>
          </cell>
          <cell r="M204">
            <v>112.68180000000001</v>
          </cell>
          <cell r="N204" t="str">
            <v>206610-4201</v>
          </cell>
          <cell r="O204">
            <v>11268.18</v>
          </cell>
          <cell r="P204">
            <v>-26.180000000000945</v>
          </cell>
          <cell r="U204">
            <v>11240.72</v>
          </cell>
        </row>
        <row r="205">
          <cell r="U205">
            <v>9319900.1800000016</v>
          </cell>
        </row>
        <row r="207">
          <cell r="C207" t="str">
            <v>HUBC</v>
          </cell>
          <cell r="D207">
            <v>40056</v>
          </cell>
          <cell r="E207">
            <v>40058</v>
          </cell>
          <cell r="F207">
            <v>5000</v>
          </cell>
          <cell r="G207">
            <v>800</v>
          </cell>
          <cell r="Q207">
            <v>100000</v>
          </cell>
          <cell r="R207" t="str">
            <v>203840-4201</v>
          </cell>
          <cell r="S207">
            <v>32.652999999999999</v>
          </cell>
          <cell r="T207">
            <v>3265300</v>
          </cell>
          <cell r="U207">
            <v>-3266100</v>
          </cell>
        </row>
        <row r="209">
          <cell r="C209" t="str">
            <v>HUBC</v>
          </cell>
          <cell r="D209">
            <v>40057</v>
          </cell>
          <cell r="E209">
            <v>40059</v>
          </cell>
          <cell r="F209">
            <v>5000</v>
          </cell>
          <cell r="G209">
            <v>800</v>
          </cell>
          <cell r="Q209">
            <v>100000</v>
          </cell>
          <cell r="R209" t="str">
            <v>203840-4201</v>
          </cell>
          <cell r="S209">
            <v>33.110999999999997</v>
          </cell>
          <cell r="T209">
            <v>3311100</v>
          </cell>
          <cell r="U209">
            <v>-3311900</v>
          </cell>
        </row>
        <row r="210">
          <cell r="C210" t="str">
            <v>FFC</v>
          </cell>
          <cell r="D210">
            <v>40057</v>
          </cell>
          <cell r="E210">
            <v>40059</v>
          </cell>
          <cell r="F210">
            <v>2500.0625</v>
          </cell>
          <cell r="G210">
            <v>400.01</v>
          </cell>
          <cell r="Q210">
            <v>50000</v>
          </cell>
          <cell r="R210" t="str">
            <v>203890-4201</v>
          </cell>
          <cell r="S210">
            <v>97.782283200000009</v>
          </cell>
          <cell r="T210">
            <v>4889114.16</v>
          </cell>
          <cell r="U210">
            <v>-4889514.17</v>
          </cell>
        </row>
        <row r="211">
          <cell r="G211">
            <v>1200.01</v>
          </cell>
          <cell r="U211">
            <v>-8201414.1699999999</v>
          </cell>
        </row>
        <row r="213">
          <cell r="C213" t="str">
            <v>DOL</v>
          </cell>
          <cell r="D213">
            <v>40066</v>
          </cell>
          <cell r="E213">
            <v>40070</v>
          </cell>
          <cell r="F213">
            <v>5000</v>
          </cell>
          <cell r="G213">
            <v>800</v>
          </cell>
          <cell r="I213">
            <v>100000</v>
          </cell>
          <cell r="J213">
            <v>9</v>
          </cell>
          <cell r="K213">
            <v>900000</v>
          </cell>
          <cell r="M213">
            <v>7.54</v>
          </cell>
          <cell r="N213" t="str">
            <v>202428-4201</v>
          </cell>
          <cell r="O213">
            <v>754000</v>
          </cell>
          <cell r="P213">
            <v>141000</v>
          </cell>
          <cell r="U213">
            <v>894200</v>
          </cell>
        </row>
        <row r="214">
          <cell r="C214" t="str">
            <v>FFC</v>
          </cell>
          <cell r="D214">
            <v>40066</v>
          </cell>
          <cell r="E214">
            <v>40070</v>
          </cell>
          <cell r="F214">
            <v>1250</v>
          </cell>
          <cell r="G214">
            <v>200</v>
          </cell>
          <cell r="I214">
            <v>25000</v>
          </cell>
          <cell r="J214">
            <v>99.75</v>
          </cell>
          <cell r="K214">
            <v>2493750</v>
          </cell>
          <cell r="M214">
            <v>97.373399300000003</v>
          </cell>
          <cell r="N214" t="str">
            <v>203890-4201</v>
          </cell>
          <cell r="O214">
            <v>2434334.9824999999</v>
          </cell>
          <cell r="P214">
            <v>58165.017500000075</v>
          </cell>
          <cell r="U214">
            <v>2492300</v>
          </cell>
        </row>
        <row r="215">
          <cell r="G215">
            <v>1000</v>
          </cell>
          <cell r="U215">
            <v>3386500</v>
          </cell>
        </row>
        <row r="217">
          <cell r="C217" t="str">
            <v>DOL</v>
          </cell>
          <cell r="D217">
            <v>40067</v>
          </cell>
          <cell r="E217">
            <v>40071</v>
          </cell>
          <cell r="F217">
            <v>7500.0625</v>
          </cell>
          <cell r="G217">
            <v>1200.01</v>
          </cell>
          <cell r="I217">
            <v>150000</v>
          </cell>
          <cell r="J217">
            <v>9.1366640833333328</v>
          </cell>
          <cell r="K217">
            <v>1370499.6125</v>
          </cell>
          <cell r="L217">
            <v>0</v>
          </cell>
          <cell r="M217">
            <v>7.54</v>
          </cell>
          <cell r="N217" t="str">
            <v>202428-4201</v>
          </cell>
          <cell r="O217">
            <v>1131000</v>
          </cell>
          <cell r="P217">
            <v>231999.55000000005</v>
          </cell>
          <cell r="U217">
            <v>1361799.54</v>
          </cell>
        </row>
        <row r="218">
          <cell r="C218" t="str">
            <v>UBL</v>
          </cell>
          <cell r="D218">
            <v>40067</v>
          </cell>
          <cell r="E218">
            <v>40071</v>
          </cell>
          <cell r="F218">
            <v>1250</v>
          </cell>
          <cell r="G218">
            <v>200</v>
          </cell>
          <cell r="I218">
            <v>25000</v>
          </cell>
          <cell r="J218">
            <v>56.350158</v>
          </cell>
          <cell r="K218">
            <v>1408753.95</v>
          </cell>
          <cell r="L218">
            <v>0</v>
          </cell>
          <cell r="M218">
            <v>55.209240000000072</v>
          </cell>
          <cell r="N218" t="str">
            <v>206407-4201</v>
          </cell>
          <cell r="O218">
            <v>1380231.0000000019</v>
          </cell>
          <cell r="P218">
            <v>27272.949999998091</v>
          </cell>
          <cell r="U218">
            <v>1407303.95</v>
          </cell>
        </row>
        <row r="219">
          <cell r="C219" t="str">
            <v>FFC</v>
          </cell>
          <cell r="D219">
            <v>40067</v>
          </cell>
          <cell r="E219">
            <v>40071</v>
          </cell>
          <cell r="F219">
            <v>824</v>
          </cell>
          <cell r="G219">
            <v>131.84</v>
          </cell>
          <cell r="I219">
            <v>10300</v>
          </cell>
          <cell r="J219">
            <v>101.76456310679612</v>
          </cell>
          <cell r="K219">
            <v>1048175</v>
          </cell>
          <cell r="L219">
            <v>0</v>
          </cell>
          <cell r="M219">
            <v>97.373399299999974</v>
          </cell>
          <cell r="N219" t="str">
            <v>203890-4201</v>
          </cell>
          <cell r="O219">
            <v>1002946.0127899997</v>
          </cell>
          <cell r="P219">
            <v>44404.987210000312</v>
          </cell>
          <cell r="U219">
            <v>1047219.16</v>
          </cell>
        </row>
        <row r="220">
          <cell r="E220">
            <v>40071</v>
          </cell>
          <cell r="G220">
            <v>1531.85</v>
          </cell>
          <cell r="U220">
            <v>3816322.6500000004</v>
          </cell>
        </row>
        <row r="222">
          <cell r="C222" t="str">
            <v>DOL</v>
          </cell>
          <cell r="D222">
            <v>40070</v>
          </cell>
          <cell r="E222">
            <v>40072</v>
          </cell>
          <cell r="F222">
            <v>2525</v>
          </cell>
          <cell r="G222">
            <v>404</v>
          </cell>
          <cell r="I222">
            <v>50500</v>
          </cell>
          <cell r="J222">
            <v>9.06</v>
          </cell>
          <cell r="K222">
            <v>457530</v>
          </cell>
          <cell r="L222">
            <v>0</v>
          </cell>
          <cell r="M222">
            <v>7.54</v>
          </cell>
          <cell r="N222" t="str">
            <v>202428-4201</v>
          </cell>
          <cell r="O222">
            <v>380770</v>
          </cell>
          <cell r="P222">
            <v>74235</v>
          </cell>
          <cell r="U222">
            <v>454601</v>
          </cell>
        </row>
        <row r="224">
          <cell r="C224" t="str">
            <v>DOL</v>
          </cell>
          <cell r="D224">
            <v>40080</v>
          </cell>
          <cell r="E224">
            <v>40084</v>
          </cell>
          <cell r="F224">
            <v>5000</v>
          </cell>
          <cell r="G224">
            <v>800</v>
          </cell>
          <cell r="I224">
            <v>100000</v>
          </cell>
          <cell r="J224">
            <v>9.2813944999999993</v>
          </cell>
          <cell r="K224">
            <v>928139.45</v>
          </cell>
          <cell r="L224">
            <v>0</v>
          </cell>
          <cell r="M224">
            <v>7.54</v>
          </cell>
          <cell r="N224" t="str">
            <v>202428-4201</v>
          </cell>
          <cell r="O224">
            <v>754000</v>
          </cell>
          <cell r="P224">
            <v>169139.44999999995</v>
          </cell>
          <cell r="U224">
            <v>922339.45</v>
          </cell>
        </row>
        <row r="226">
          <cell r="C226" t="str">
            <v>PPL</v>
          </cell>
          <cell r="D226">
            <v>40081</v>
          </cell>
          <cell r="E226">
            <v>40085</v>
          </cell>
          <cell r="F226">
            <v>1467.75</v>
          </cell>
          <cell r="G226">
            <v>234.84</v>
          </cell>
          <cell r="Q226">
            <v>15000</v>
          </cell>
          <cell r="R226" t="str">
            <v>204498-4201</v>
          </cell>
          <cell r="S226">
            <v>200.07705000000001</v>
          </cell>
          <cell r="T226">
            <v>3001155.75</v>
          </cell>
          <cell r="U226">
            <v>-3001390.59</v>
          </cell>
        </row>
        <row r="227">
          <cell r="C227" t="str">
            <v>POL</v>
          </cell>
          <cell r="D227">
            <v>40081</v>
          </cell>
          <cell r="E227">
            <v>40085</v>
          </cell>
          <cell r="F227">
            <v>1650</v>
          </cell>
          <cell r="G227">
            <v>264</v>
          </cell>
          <cell r="Q227">
            <v>15000</v>
          </cell>
          <cell r="R227" t="str">
            <v>204196-4201</v>
          </cell>
          <cell r="S227">
            <v>214.55807666666666</v>
          </cell>
          <cell r="T227">
            <v>3218371.15</v>
          </cell>
          <cell r="U227">
            <v>-3218635.15</v>
          </cell>
        </row>
        <row r="228">
          <cell r="C228" t="str">
            <v>ATRL</v>
          </cell>
          <cell r="D228">
            <v>40081</v>
          </cell>
          <cell r="E228">
            <v>40085</v>
          </cell>
          <cell r="F228">
            <v>809.8125</v>
          </cell>
          <cell r="G228">
            <v>129.57</v>
          </cell>
          <cell r="I228">
            <v>10123</v>
          </cell>
          <cell r="J228">
            <v>169.59609033883237</v>
          </cell>
          <cell r="K228">
            <v>1716821.2225000001</v>
          </cell>
          <cell r="L228">
            <v>0</v>
          </cell>
          <cell r="M228">
            <v>154.64055537499999</v>
          </cell>
          <cell r="N228" t="str">
            <v>204005-4201</v>
          </cell>
          <cell r="O228">
            <v>1565426.342061125</v>
          </cell>
          <cell r="P228">
            <v>150585.06793887512</v>
          </cell>
          <cell r="U228">
            <v>1715881.84</v>
          </cell>
        </row>
        <row r="229">
          <cell r="G229">
            <v>628.41000000000008</v>
          </cell>
          <cell r="U229">
            <v>-4504143.9000000004</v>
          </cell>
        </row>
        <row r="231">
          <cell r="C231" t="str">
            <v>PPL</v>
          </cell>
          <cell r="D231">
            <v>40085</v>
          </cell>
          <cell r="E231">
            <v>40087</v>
          </cell>
          <cell r="F231">
            <v>800</v>
          </cell>
          <cell r="G231">
            <v>128</v>
          </cell>
          <cell r="Q231">
            <v>10000</v>
          </cell>
          <cell r="R231" t="str">
            <v>204498-4201</v>
          </cell>
          <cell r="S231">
            <v>195.73065</v>
          </cell>
          <cell r="T231">
            <v>1957306.5</v>
          </cell>
          <cell r="U231">
            <v>-1957434.5</v>
          </cell>
        </row>
        <row r="233">
          <cell r="C233" t="str">
            <v>APL</v>
          </cell>
          <cell r="D233">
            <v>40093</v>
          </cell>
          <cell r="E233">
            <v>40095</v>
          </cell>
          <cell r="F233">
            <v>3066.1875</v>
          </cell>
          <cell r="G233">
            <v>490.59</v>
          </cell>
          <cell r="I233">
            <v>21900</v>
          </cell>
          <cell r="J233">
            <v>380.02653824200911</v>
          </cell>
          <cell r="K233">
            <v>8322581.1875</v>
          </cell>
          <cell r="L233">
            <v>832.26</v>
          </cell>
          <cell r="M233">
            <v>374.58465861538463</v>
          </cell>
          <cell r="N233" t="str">
            <v>204684-4201</v>
          </cell>
          <cell r="O233">
            <v>8203404.0236769235</v>
          </cell>
          <cell r="P233">
            <v>116110.97632307667</v>
          </cell>
          <cell r="U233">
            <v>8318192.1500000004</v>
          </cell>
        </row>
        <row r="234">
          <cell r="C234" t="str">
            <v>PTC</v>
          </cell>
          <cell r="D234">
            <v>40093</v>
          </cell>
          <cell r="E234">
            <v>40095</v>
          </cell>
          <cell r="F234">
            <v>2500</v>
          </cell>
          <cell r="G234">
            <v>400</v>
          </cell>
          <cell r="I234">
            <v>50000</v>
          </cell>
          <cell r="J234">
            <v>22.05096</v>
          </cell>
          <cell r="K234">
            <v>1102548</v>
          </cell>
          <cell r="L234">
            <v>110.25</v>
          </cell>
          <cell r="M234">
            <v>21.135565610859729</v>
          </cell>
          <cell r="N234" t="str">
            <v>203866-4201</v>
          </cell>
          <cell r="O234">
            <v>1056778.2805429865</v>
          </cell>
          <cell r="P234">
            <v>43269.719457013533</v>
          </cell>
          <cell r="U234">
            <v>1099537.75</v>
          </cell>
        </row>
        <row r="235">
          <cell r="G235">
            <v>890.58999999999992</v>
          </cell>
          <cell r="L235">
            <v>942.51</v>
          </cell>
          <cell r="U235">
            <v>9417729.9000000004</v>
          </cell>
        </row>
        <row r="237">
          <cell r="C237" t="str">
            <v>PTC</v>
          </cell>
          <cell r="D237">
            <v>40095</v>
          </cell>
          <cell r="E237">
            <v>40099</v>
          </cell>
          <cell r="F237">
            <v>1989.9999999999998</v>
          </cell>
          <cell r="G237">
            <v>318.39999999999998</v>
          </cell>
          <cell r="Q237">
            <v>39800</v>
          </cell>
          <cell r="R237" t="str">
            <v>203866-4201</v>
          </cell>
          <cell r="S237">
            <v>20.247939698492463</v>
          </cell>
          <cell r="T237">
            <v>805868</v>
          </cell>
          <cell r="U237">
            <v>-806186.4</v>
          </cell>
        </row>
        <row r="238">
          <cell r="C238" t="str">
            <v>PTC</v>
          </cell>
          <cell r="D238">
            <v>40105</v>
          </cell>
          <cell r="E238">
            <v>40107</v>
          </cell>
          <cell r="F238">
            <v>10000</v>
          </cell>
          <cell r="G238">
            <v>1600</v>
          </cell>
          <cell r="Q238">
            <v>200000</v>
          </cell>
          <cell r="R238" t="str">
            <v>203866-4201</v>
          </cell>
          <cell r="S238">
            <v>20.262499999999999</v>
          </cell>
          <cell r="T238">
            <v>4052500</v>
          </cell>
          <cell r="U238">
            <v>-4054100</v>
          </cell>
        </row>
        <row r="241">
          <cell r="C241" t="str">
            <v>AICL</v>
          </cell>
          <cell r="D241">
            <v>39995</v>
          </cell>
          <cell r="E241">
            <v>39997</v>
          </cell>
          <cell r="F241">
            <v>2500</v>
          </cell>
          <cell r="G241">
            <v>400</v>
          </cell>
          <cell r="I241">
            <v>25000</v>
          </cell>
          <cell r="J241">
            <v>88.18</v>
          </cell>
          <cell r="K241">
            <v>2204500</v>
          </cell>
          <cell r="L241">
            <v>220.45</v>
          </cell>
          <cell r="M241">
            <v>86.231223599999993</v>
          </cell>
          <cell r="N241" t="str">
            <v>203718-4201</v>
          </cell>
          <cell r="O241">
            <v>2155780.59</v>
          </cell>
          <cell r="P241">
            <v>46219.410000000149</v>
          </cell>
          <cell r="R241" t="str">
            <v>NET RECEIVABLE</v>
          </cell>
          <cell r="U241">
            <v>2201379.5499999998</v>
          </cell>
        </row>
        <row r="243">
          <cell r="C243" t="str">
            <v>MCB</v>
          </cell>
          <cell r="D243">
            <v>40003</v>
          </cell>
          <cell r="E243">
            <v>40007</v>
          </cell>
          <cell r="F243">
            <v>2250</v>
          </cell>
          <cell r="G243">
            <v>360</v>
          </cell>
          <cell r="Q243">
            <v>15000</v>
          </cell>
          <cell r="R243" t="str">
            <v>203874-4201</v>
          </cell>
          <cell r="S243">
            <v>160.15846666666667</v>
          </cell>
          <cell r="T243">
            <v>2402377</v>
          </cell>
          <cell r="U243">
            <v>-2402737</v>
          </cell>
        </row>
        <row r="244">
          <cell r="C244" t="str">
            <v>NBP</v>
          </cell>
          <cell r="D244">
            <v>40003</v>
          </cell>
          <cell r="E244">
            <v>40007</v>
          </cell>
          <cell r="F244">
            <v>1000</v>
          </cell>
          <cell r="G244">
            <v>160</v>
          </cell>
          <cell r="Q244">
            <v>10000</v>
          </cell>
          <cell r="R244" t="str">
            <v>203882-4201</v>
          </cell>
          <cell r="S244">
            <v>71.148700000000005</v>
          </cell>
          <cell r="T244">
            <v>711487</v>
          </cell>
          <cell r="U244">
            <v>-711647</v>
          </cell>
        </row>
        <row r="245">
          <cell r="C245" t="str">
            <v>NML</v>
          </cell>
          <cell r="D245">
            <v>40003</v>
          </cell>
          <cell r="E245">
            <v>40007</v>
          </cell>
          <cell r="F245">
            <v>500</v>
          </cell>
          <cell r="G245">
            <v>80</v>
          </cell>
          <cell r="Q245">
            <v>10000</v>
          </cell>
          <cell r="R245" t="str">
            <v>203696-4201</v>
          </cell>
          <cell r="S245">
            <v>42.05</v>
          </cell>
          <cell r="T245">
            <v>420500</v>
          </cell>
          <cell r="U245">
            <v>-420580</v>
          </cell>
        </row>
        <row r="246">
          <cell r="G246">
            <v>600</v>
          </cell>
          <cell r="U246">
            <v>-3534964</v>
          </cell>
        </row>
        <row r="248">
          <cell r="C248" t="str">
            <v>NML</v>
          </cell>
          <cell r="D248">
            <v>40009</v>
          </cell>
          <cell r="E248">
            <v>40011</v>
          </cell>
          <cell r="F248">
            <v>750</v>
          </cell>
          <cell r="G248">
            <v>120</v>
          </cell>
          <cell r="Q248">
            <v>15000</v>
          </cell>
          <cell r="R248" t="str">
            <v>203696-4201</v>
          </cell>
          <cell r="S248">
            <v>41.05</v>
          </cell>
          <cell r="T248">
            <v>615750</v>
          </cell>
          <cell r="U248">
            <v>-615870</v>
          </cell>
        </row>
        <row r="249">
          <cell r="C249" t="str">
            <v>NBP</v>
          </cell>
          <cell r="D249">
            <v>40009</v>
          </cell>
          <cell r="E249">
            <v>40011</v>
          </cell>
          <cell r="F249">
            <v>3000</v>
          </cell>
          <cell r="G249">
            <v>480</v>
          </cell>
          <cell r="Q249">
            <v>30000</v>
          </cell>
          <cell r="R249" t="str">
            <v>203882-4201</v>
          </cell>
          <cell r="S249">
            <v>74.61493333333334</v>
          </cell>
          <cell r="T249">
            <v>2238448</v>
          </cell>
          <cell r="U249">
            <v>-2238928</v>
          </cell>
        </row>
        <row r="250">
          <cell r="C250" t="str">
            <v>MCB</v>
          </cell>
          <cell r="D250">
            <v>40009</v>
          </cell>
          <cell r="E250">
            <v>40011</v>
          </cell>
          <cell r="F250">
            <v>3750</v>
          </cell>
          <cell r="G250">
            <v>600</v>
          </cell>
          <cell r="Q250">
            <v>25000</v>
          </cell>
          <cell r="R250" t="str">
            <v>203874-4201</v>
          </cell>
          <cell r="S250">
            <v>166.70359999999999</v>
          </cell>
          <cell r="T250">
            <v>4167590</v>
          </cell>
          <cell r="U250">
            <v>-4168190</v>
          </cell>
        </row>
        <row r="251">
          <cell r="C251" t="str">
            <v>FFC</v>
          </cell>
          <cell r="D251">
            <v>40009</v>
          </cell>
          <cell r="E251">
            <v>40011</v>
          </cell>
          <cell r="F251">
            <v>5000</v>
          </cell>
          <cell r="G251">
            <v>800</v>
          </cell>
          <cell r="Q251">
            <v>50000</v>
          </cell>
          <cell r="R251" t="str">
            <v>203890-4201</v>
          </cell>
          <cell r="S251">
            <v>96.491879999999995</v>
          </cell>
          <cell r="T251">
            <v>4824594</v>
          </cell>
          <cell r="U251">
            <v>-4825394</v>
          </cell>
        </row>
        <row r="252">
          <cell r="C252" t="str">
            <v>UBL</v>
          </cell>
          <cell r="D252">
            <v>40009</v>
          </cell>
          <cell r="E252">
            <v>40011</v>
          </cell>
          <cell r="F252">
            <v>2500</v>
          </cell>
          <cell r="G252">
            <v>400</v>
          </cell>
          <cell r="I252">
            <v>50000</v>
          </cell>
          <cell r="J252">
            <v>42.519399999999997</v>
          </cell>
          <cell r="K252">
            <v>2125970</v>
          </cell>
          <cell r="L252">
            <v>212.63</v>
          </cell>
          <cell r="M252">
            <v>41.546529000000007</v>
          </cell>
          <cell r="N252" t="str">
            <v>206407-4201</v>
          </cell>
          <cell r="O252">
            <v>2077326.4500000004</v>
          </cell>
          <cell r="P252">
            <v>46143.549999999581</v>
          </cell>
          <cell r="U252">
            <v>2122857.37</v>
          </cell>
        </row>
        <row r="253">
          <cell r="C253" t="str">
            <v>LUCK</v>
          </cell>
          <cell r="D253">
            <v>40009</v>
          </cell>
          <cell r="E253">
            <v>40011</v>
          </cell>
          <cell r="F253">
            <v>6500</v>
          </cell>
          <cell r="G253">
            <v>1040</v>
          </cell>
          <cell r="I253">
            <v>65000</v>
          </cell>
          <cell r="J253">
            <v>69.989999999999995</v>
          </cell>
          <cell r="K253">
            <v>4549350</v>
          </cell>
          <cell r="L253">
            <v>454.94</v>
          </cell>
          <cell r="M253">
            <v>68.953846153846158</v>
          </cell>
          <cell r="N253" t="str">
            <v>208078-4201</v>
          </cell>
          <cell r="O253">
            <v>4482000</v>
          </cell>
          <cell r="P253">
            <v>60850</v>
          </cell>
          <cell r="U253">
            <v>4541355.0599999996</v>
          </cell>
        </row>
        <row r="254">
          <cell r="C254" t="str">
            <v>DGKC</v>
          </cell>
          <cell r="D254">
            <v>40009</v>
          </cell>
          <cell r="E254">
            <v>40011</v>
          </cell>
          <cell r="F254">
            <v>1500</v>
          </cell>
          <cell r="G254">
            <v>240</v>
          </cell>
          <cell r="I254">
            <v>30000</v>
          </cell>
          <cell r="J254">
            <v>32.805166666666665</v>
          </cell>
          <cell r="K254">
            <v>984155</v>
          </cell>
          <cell r="L254">
            <v>98.42</v>
          </cell>
          <cell r="M254">
            <v>30.657512846153843</v>
          </cell>
          <cell r="N254" t="str">
            <v>203955-4201</v>
          </cell>
          <cell r="O254">
            <v>919725.38538461528</v>
          </cell>
          <cell r="P254">
            <v>62929.614615384722</v>
          </cell>
          <cell r="U254">
            <v>982316.58</v>
          </cell>
        </row>
        <row r="255">
          <cell r="G255">
            <v>3680</v>
          </cell>
          <cell r="L255">
            <v>765.9899999999999</v>
          </cell>
          <cell r="U255">
            <v>-4201852.9899999993</v>
          </cell>
        </row>
        <row r="257">
          <cell r="C257" t="str">
            <v>MCB</v>
          </cell>
          <cell r="D257">
            <v>40011</v>
          </cell>
          <cell r="E257">
            <v>40015</v>
          </cell>
          <cell r="F257">
            <v>0</v>
          </cell>
          <cell r="G257">
            <v>0</v>
          </cell>
          <cell r="Q257">
            <v>15200</v>
          </cell>
          <cell r="R257" t="str">
            <v>203874-4201</v>
          </cell>
          <cell r="S257">
            <v>168.97539473684211</v>
          </cell>
          <cell r="T257">
            <v>2568426</v>
          </cell>
          <cell r="U257">
            <v>-2568426</v>
          </cell>
        </row>
        <row r="258">
          <cell r="C258" t="str">
            <v>NBP</v>
          </cell>
          <cell r="D258">
            <v>40011</v>
          </cell>
          <cell r="E258">
            <v>40015</v>
          </cell>
          <cell r="F258">
            <v>1200</v>
          </cell>
          <cell r="G258">
            <v>192</v>
          </cell>
          <cell r="Q258">
            <v>12000</v>
          </cell>
          <cell r="R258" t="str">
            <v>203882-4201</v>
          </cell>
          <cell r="S258">
            <v>73.525999999999996</v>
          </cell>
          <cell r="T258">
            <v>882312</v>
          </cell>
          <cell r="U258">
            <v>-882504</v>
          </cell>
        </row>
        <row r="259">
          <cell r="C259" t="str">
            <v>PSO</v>
          </cell>
          <cell r="D259">
            <v>40011</v>
          </cell>
          <cell r="E259">
            <v>40015</v>
          </cell>
          <cell r="F259">
            <v>10000</v>
          </cell>
          <cell r="G259">
            <v>1600</v>
          </cell>
          <cell r="Q259">
            <v>50000</v>
          </cell>
          <cell r="R259" t="str">
            <v>203858-4201</v>
          </cell>
          <cell r="S259">
            <v>233.98342</v>
          </cell>
          <cell r="T259">
            <v>11699171</v>
          </cell>
          <cell r="U259">
            <v>-11700771</v>
          </cell>
        </row>
        <row r="260">
          <cell r="C260" t="str">
            <v>MCB</v>
          </cell>
          <cell r="D260">
            <v>40011</v>
          </cell>
          <cell r="E260">
            <v>40015</v>
          </cell>
          <cell r="F260">
            <v>7500</v>
          </cell>
          <cell r="G260">
            <v>1200</v>
          </cell>
          <cell r="I260">
            <v>50000</v>
          </cell>
          <cell r="J260">
            <v>169.89202</v>
          </cell>
          <cell r="K260">
            <v>8494601</v>
          </cell>
          <cell r="L260">
            <v>849.48</v>
          </cell>
          <cell r="M260">
            <v>167.033192101227</v>
          </cell>
          <cell r="N260" t="str">
            <v>203874-4201</v>
          </cell>
          <cell r="O260">
            <v>8351659.6050613504</v>
          </cell>
          <cell r="P260">
            <v>135441.39493864961</v>
          </cell>
          <cell r="U260">
            <v>8485051.5199999996</v>
          </cell>
        </row>
        <row r="261">
          <cell r="E261">
            <v>40015</v>
          </cell>
          <cell r="G261">
            <v>2992</v>
          </cell>
          <cell r="U261">
            <v>-6666649.4800000004</v>
          </cell>
        </row>
        <row r="263">
          <cell r="C263" t="str">
            <v>MCB</v>
          </cell>
          <cell r="D263">
            <v>40014</v>
          </cell>
          <cell r="E263">
            <v>40016</v>
          </cell>
          <cell r="F263">
            <v>3750</v>
          </cell>
          <cell r="G263">
            <v>600</v>
          </cell>
          <cell r="Q263">
            <v>25000</v>
          </cell>
          <cell r="R263" t="str">
            <v>203874-4201</v>
          </cell>
          <cell r="S263">
            <v>170.14599999999999</v>
          </cell>
          <cell r="T263">
            <v>4253650</v>
          </cell>
          <cell r="U263">
            <v>-4254250</v>
          </cell>
        </row>
        <row r="264">
          <cell r="C264" t="str">
            <v>SHEL</v>
          </cell>
          <cell r="D264">
            <v>40014</v>
          </cell>
          <cell r="E264">
            <v>40016</v>
          </cell>
          <cell r="F264">
            <v>1660.0000000000002</v>
          </cell>
          <cell r="G264">
            <v>265.60000000000002</v>
          </cell>
          <cell r="Q264">
            <v>8300</v>
          </cell>
          <cell r="R264" t="str">
            <v>203815-4201</v>
          </cell>
          <cell r="S264">
            <v>231.54438554216867</v>
          </cell>
          <cell r="T264">
            <v>1921818.4</v>
          </cell>
          <cell r="U264">
            <v>-1922084</v>
          </cell>
        </row>
        <row r="265">
          <cell r="E265">
            <v>40016</v>
          </cell>
          <cell r="G265">
            <v>865.6</v>
          </cell>
          <cell r="U265">
            <v>-6176334</v>
          </cell>
        </row>
        <row r="267">
          <cell r="C267" t="str">
            <v>MCB</v>
          </cell>
          <cell r="D267">
            <v>40015</v>
          </cell>
          <cell r="E267">
            <v>40017</v>
          </cell>
          <cell r="F267">
            <v>0</v>
          </cell>
          <cell r="G267">
            <v>0</v>
          </cell>
          <cell r="Q267">
            <v>5380</v>
          </cell>
          <cell r="R267" t="str">
            <v>203874-4201</v>
          </cell>
          <cell r="S267">
            <v>172.06</v>
          </cell>
          <cell r="T267">
            <v>925682.8</v>
          </cell>
          <cell r="U267">
            <v>-925682.8</v>
          </cell>
        </row>
        <row r="268">
          <cell r="C268" t="str">
            <v>PPL</v>
          </cell>
          <cell r="D268">
            <v>40015</v>
          </cell>
          <cell r="E268">
            <v>40017</v>
          </cell>
          <cell r="F268">
            <v>5000</v>
          </cell>
          <cell r="G268">
            <v>800</v>
          </cell>
          <cell r="Q268">
            <v>100000</v>
          </cell>
          <cell r="R268" t="str">
            <v>204498-4201</v>
          </cell>
          <cell r="S268">
            <v>194.8025595</v>
          </cell>
          <cell r="T268">
            <v>19480255.949999999</v>
          </cell>
          <cell r="U268">
            <v>-19481055.949999999</v>
          </cell>
        </row>
        <row r="269">
          <cell r="C269" t="str">
            <v>PSO</v>
          </cell>
          <cell r="D269">
            <v>40015</v>
          </cell>
          <cell r="E269">
            <v>40017</v>
          </cell>
          <cell r="F269">
            <v>1280.0625</v>
          </cell>
          <cell r="G269">
            <v>204.81</v>
          </cell>
          <cell r="Q269">
            <v>16001</v>
          </cell>
          <cell r="R269" t="str">
            <v>203858-4201</v>
          </cell>
          <cell r="S269">
            <v>236.93330916817698</v>
          </cell>
          <cell r="T269">
            <v>3791169.88</v>
          </cell>
          <cell r="U269">
            <v>-3791374.69</v>
          </cell>
        </row>
        <row r="270">
          <cell r="C270" t="str">
            <v>SHEL</v>
          </cell>
          <cell r="D270">
            <v>40015</v>
          </cell>
          <cell r="E270">
            <v>40017</v>
          </cell>
          <cell r="F270">
            <v>2135.8125</v>
          </cell>
          <cell r="G270">
            <v>341.73</v>
          </cell>
          <cell r="Q270">
            <v>26700</v>
          </cell>
          <cell r="R270" t="str">
            <v>203815-4201</v>
          </cell>
          <cell r="S270">
            <v>236.23504307116102</v>
          </cell>
          <cell r="T270">
            <v>6307475.6499999994</v>
          </cell>
          <cell r="U270">
            <v>-6307817.3799999999</v>
          </cell>
        </row>
        <row r="271">
          <cell r="C271" t="str">
            <v>MCB</v>
          </cell>
          <cell r="D271">
            <v>40015</v>
          </cell>
          <cell r="E271">
            <v>40017</v>
          </cell>
          <cell r="F271">
            <v>1334.375</v>
          </cell>
          <cell r="G271">
            <v>213.5</v>
          </cell>
          <cell r="I271">
            <v>26688</v>
          </cell>
          <cell r="J271">
            <v>173.59999906324938</v>
          </cell>
          <cell r="K271">
            <v>4633036.7749999994</v>
          </cell>
          <cell r="L271">
            <v>463.3</v>
          </cell>
          <cell r="M271">
            <v>168.93014249619739</v>
          </cell>
          <cell r="N271" t="str">
            <v>203874-4201</v>
          </cell>
          <cell r="O271">
            <v>4508407.6429385161</v>
          </cell>
          <cell r="P271">
            <v>123294.75706148334</v>
          </cell>
          <cell r="U271">
            <v>4631025.5999999996</v>
          </cell>
        </row>
        <row r="272">
          <cell r="G272">
            <v>1560.04</v>
          </cell>
          <cell r="U272">
            <v>-25874905.219999999</v>
          </cell>
        </row>
        <row r="274">
          <cell r="C274" t="str">
            <v>PSO</v>
          </cell>
          <cell r="D274">
            <v>40016</v>
          </cell>
          <cell r="E274">
            <v>40018</v>
          </cell>
          <cell r="F274">
            <v>2719.9375</v>
          </cell>
          <cell r="G274">
            <v>435.19</v>
          </cell>
          <cell r="Q274">
            <v>50000</v>
          </cell>
          <cell r="R274" t="str">
            <v>203858-4201</v>
          </cell>
          <cell r="S274">
            <v>239.32543080000002</v>
          </cell>
          <cell r="T274">
            <v>11966271.540000001</v>
          </cell>
          <cell r="U274">
            <v>-11966706.73</v>
          </cell>
        </row>
        <row r="275">
          <cell r="C275" t="str">
            <v>UBL</v>
          </cell>
          <cell r="D275">
            <v>40016</v>
          </cell>
          <cell r="E275">
            <v>40018</v>
          </cell>
          <cell r="F275">
            <v>5000</v>
          </cell>
          <cell r="G275">
            <v>800</v>
          </cell>
          <cell r="Q275">
            <v>100000</v>
          </cell>
          <cell r="R275" t="str">
            <v>206407-4201</v>
          </cell>
          <cell r="S275">
            <v>46.567320000000002</v>
          </cell>
          <cell r="T275">
            <v>4656732</v>
          </cell>
          <cell r="U275">
            <v>-4657532</v>
          </cell>
        </row>
        <row r="276">
          <cell r="C276" t="str">
            <v>MCB</v>
          </cell>
          <cell r="D276">
            <v>40016</v>
          </cell>
          <cell r="E276">
            <v>40018</v>
          </cell>
          <cell r="F276">
            <v>1444.625</v>
          </cell>
          <cell r="G276">
            <v>231.14</v>
          </cell>
          <cell r="I276">
            <v>28892</v>
          </cell>
          <cell r="J276">
            <v>174.00452322442197</v>
          </cell>
          <cell r="K276">
            <v>5027338.6849999996</v>
          </cell>
          <cell r="L276">
            <v>502.77</v>
          </cell>
          <cell r="M276">
            <v>168.93014249619699</v>
          </cell>
          <cell r="N276" t="str">
            <v>203874-4201</v>
          </cell>
          <cell r="O276">
            <v>4880729.6770001231</v>
          </cell>
          <cell r="P276">
            <v>145164.38299987686</v>
          </cell>
          <cell r="U276">
            <v>5025160.1500000004</v>
          </cell>
        </row>
        <row r="277">
          <cell r="C277" t="str">
            <v>NML</v>
          </cell>
          <cell r="D277">
            <v>40016</v>
          </cell>
          <cell r="E277">
            <v>40018</v>
          </cell>
          <cell r="F277">
            <v>2750</v>
          </cell>
          <cell r="G277">
            <v>440</v>
          </cell>
          <cell r="I277">
            <v>55000</v>
          </cell>
          <cell r="J277">
            <v>41.807272727272725</v>
          </cell>
          <cell r="K277">
            <v>2299400</v>
          </cell>
          <cell r="L277">
            <v>229.95</v>
          </cell>
          <cell r="M277">
            <v>41.541192948519083</v>
          </cell>
          <cell r="N277" t="str">
            <v>203696-4201</v>
          </cell>
          <cell r="O277">
            <v>2284765.6121685496</v>
          </cell>
          <cell r="P277">
            <v>11884.38783145044</v>
          </cell>
          <cell r="U277">
            <v>2295980.0499999998</v>
          </cell>
        </row>
        <row r="278">
          <cell r="C278" t="str">
            <v>PSO</v>
          </cell>
          <cell r="D278">
            <v>40016</v>
          </cell>
          <cell r="E278">
            <v>40018</v>
          </cell>
          <cell r="F278">
            <v>1280.0625</v>
          </cell>
          <cell r="G278">
            <v>204.81</v>
          </cell>
          <cell r="I278">
            <v>16001</v>
          </cell>
          <cell r="J278">
            <v>240.60059074432849</v>
          </cell>
          <cell r="K278">
            <v>3849850.0525000002</v>
          </cell>
          <cell r="L278">
            <v>385</v>
          </cell>
          <cell r="M278">
            <v>238.74549506825656</v>
          </cell>
          <cell r="N278" t="str">
            <v>203858-4201</v>
          </cell>
          <cell r="O278">
            <v>3820166.666587173</v>
          </cell>
          <cell r="P278">
            <v>28403.323412827162</v>
          </cell>
          <cell r="U278">
            <v>3847980.18</v>
          </cell>
        </row>
        <row r="279">
          <cell r="C279" t="str">
            <v>SHEL</v>
          </cell>
          <cell r="D279">
            <v>40016</v>
          </cell>
          <cell r="E279">
            <v>40018</v>
          </cell>
          <cell r="F279">
            <v>1223.1875</v>
          </cell>
          <cell r="G279">
            <v>195.71</v>
          </cell>
          <cell r="I279">
            <v>15290</v>
          </cell>
          <cell r="J279">
            <v>238.1146165794637</v>
          </cell>
          <cell r="K279">
            <v>3640772.4874999998</v>
          </cell>
          <cell r="L279">
            <v>364.09</v>
          </cell>
          <cell r="M279">
            <v>234.57592099999997</v>
          </cell>
          <cell r="N279" t="str">
            <v>203815-4201</v>
          </cell>
          <cell r="O279">
            <v>3586665.8320899997</v>
          </cell>
          <cell r="P279">
            <v>52883.467910000159</v>
          </cell>
          <cell r="U279">
            <v>3638989.5</v>
          </cell>
        </row>
        <row r="280">
          <cell r="E280">
            <v>40018</v>
          </cell>
          <cell r="G280">
            <v>2306.85</v>
          </cell>
          <cell r="L280">
            <v>1481.81</v>
          </cell>
          <cell r="U280">
            <v>-1816128.8500000015</v>
          </cell>
        </row>
        <row r="282">
          <cell r="C282" t="str">
            <v>MCB</v>
          </cell>
          <cell r="D282">
            <v>40017</v>
          </cell>
          <cell r="E282">
            <v>40021</v>
          </cell>
          <cell r="F282">
            <v>2500</v>
          </cell>
          <cell r="G282">
            <v>400</v>
          </cell>
          <cell r="Q282">
            <v>103100</v>
          </cell>
          <cell r="R282" t="str">
            <v>203874-4201</v>
          </cell>
          <cell r="S282">
            <v>171.84557555771096</v>
          </cell>
          <cell r="T282">
            <v>17717278.84</v>
          </cell>
          <cell r="U282">
            <v>-17717678.84</v>
          </cell>
        </row>
        <row r="283">
          <cell r="C283" t="str">
            <v>OGDC</v>
          </cell>
          <cell r="D283">
            <v>40017</v>
          </cell>
          <cell r="E283">
            <v>40021</v>
          </cell>
          <cell r="F283">
            <v>2500</v>
          </cell>
          <cell r="G283">
            <v>400</v>
          </cell>
          <cell r="Q283">
            <v>50000</v>
          </cell>
          <cell r="R283" t="str">
            <v>203920-4201</v>
          </cell>
          <cell r="S283">
            <v>90.509019199999997</v>
          </cell>
          <cell r="T283">
            <v>4525450.96</v>
          </cell>
          <cell r="U283">
            <v>-4525850.96</v>
          </cell>
        </row>
        <row r="284">
          <cell r="C284" t="str">
            <v>PPL</v>
          </cell>
          <cell r="D284">
            <v>40017</v>
          </cell>
          <cell r="E284">
            <v>40021</v>
          </cell>
          <cell r="F284">
            <v>0</v>
          </cell>
          <cell r="G284">
            <v>0</v>
          </cell>
          <cell r="Q284">
            <v>100000</v>
          </cell>
          <cell r="R284" t="str">
            <v>204498-4201</v>
          </cell>
          <cell r="S284">
            <v>194.1771115</v>
          </cell>
          <cell r="T284">
            <v>19417711.149999999</v>
          </cell>
          <cell r="U284">
            <v>-19417711.149999999</v>
          </cell>
        </row>
        <row r="285">
          <cell r="C285" t="str">
            <v>PSO</v>
          </cell>
          <cell r="D285">
            <v>40017</v>
          </cell>
          <cell r="E285">
            <v>40021</v>
          </cell>
          <cell r="F285">
            <v>0</v>
          </cell>
          <cell r="G285">
            <v>0</v>
          </cell>
          <cell r="Q285">
            <v>50000</v>
          </cell>
          <cell r="R285" t="str">
            <v>203858-4201</v>
          </cell>
          <cell r="S285">
            <v>239.89508000000001</v>
          </cell>
          <cell r="T285">
            <v>11994754</v>
          </cell>
          <cell r="U285">
            <v>-11994754</v>
          </cell>
        </row>
        <row r="286">
          <cell r="C286" t="str">
            <v>FFC</v>
          </cell>
          <cell r="D286">
            <v>40017</v>
          </cell>
          <cell r="E286">
            <v>40021</v>
          </cell>
          <cell r="F286">
            <v>5020</v>
          </cell>
          <cell r="G286">
            <v>803.2</v>
          </cell>
          <cell r="I286">
            <v>100400</v>
          </cell>
          <cell r="J286">
            <v>96.499302788844602</v>
          </cell>
          <cell r="K286">
            <v>9688529.9999999981</v>
          </cell>
          <cell r="L286">
            <v>968.87</v>
          </cell>
          <cell r="M286">
            <v>95.865378486055775</v>
          </cell>
          <cell r="N286" t="str">
            <v>203890-4201</v>
          </cell>
          <cell r="O286">
            <v>9624884</v>
          </cell>
          <cell r="P286">
            <v>58625.99999999888</v>
          </cell>
          <cell r="U286">
            <v>9681737.9299999997</v>
          </cell>
        </row>
        <row r="287">
          <cell r="C287" t="str">
            <v>MCB</v>
          </cell>
          <cell r="D287">
            <v>40017</v>
          </cell>
          <cell r="E287">
            <v>40021</v>
          </cell>
          <cell r="F287">
            <v>2655.0625</v>
          </cell>
          <cell r="G287">
            <v>424.81</v>
          </cell>
          <cell r="I287">
            <v>53100</v>
          </cell>
          <cell r="J287">
            <v>173.17347876647835</v>
          </cell>
          <cell r="K287">
            <v>9195511.7225000001</v>
          </cell>
          <cell r="L287">
            <v>919.56</v>
          </cell>
          <cell r="M287">
            <v>171.84557555771107</v>
          </cell>
          <cell r="N287" t="str">
            <v>203874-4201</v>
          </cell>
          <cell r="O287">
            <v>9125000.0621144585</v>
          </cell>
          <cell r="P287">
            <v>67856.597885541094</v>
          </cell>
          <cell r="U287">
            <v>9191512.2899999991</v>
          </cell>
        </row>
        <row r="288">
          <cell r="C288" t="str">
            <v>PPL</v>
          </cell>
          <cell r="D288">
            <v>40017</v>
          </cell>
          <cell r="E288">
            <v>40021</v>
          </cell>
          <cell r="F288">
            <v>5000</v>
          </cell>
          <cell r="G288">
            <v>800</v>
          </cell>
          <cell r="I288">
            <v>100000</v>
          </cell>
          <cell r="J288">
            <v>196.1067358</v>
          </cell>
          <cell r="K288">
            <v>19610673.579999998</v>
          </cell>
          <cell r="L288">
            <v>1961.08</v>
          </cell>
          <cell r="M288">
            <v>194.48983549999997</v>
          </cell>
          <cell r="N288" t="str">
            <v>204498-4201</v>
          </cell>
          <cell r="O288">
            <v>19448983.549999997</v>
          </cell>
          <cell r="P288">
            <v>156690.03000000119</v>
          </cell>
          <cell r="U288">
            <v>19602912.5</v>
          </cell>
        </row>
        <row r="289">
          <cell r="C289" t="str">
            <v>PSO</v>
          </cell>
          <cell r="D289">
            <v>40017</v>
          </cell>
          <cell r="E289">
            <v>40021</v>
          </cell>
          <cell r="F289">
            <v>4000</v>
          </cell>
          <cell r="G289">
            <v>640</v>
          </cell>
          <cell r="I289">
            <v>50000</v>
          </cell>
          <cell r="J289">
            <v>242.52189999999999</v>
          </cell>
          <cell r="K289">
            <v>12126095</v>
          </cell>
          <cell r="L289">
            <v>1212.6300000000001</v>
          </cell>
          <cell r="M289">
            <v>239.32028753412828</v>
          </cell>
          <cell r="N289" t="str">
            <v>203858-4201</v>
          </cell>
          <cell r="O289">
            <v>11966014.376706414</v>
          </cell>
          <cell r="P289">
            <v>156080.62329358608</v>
          </cell>
          <cell r="U289">
            <v>12120242.369999999</v>
          </cell>
        </row>
        <row r="290">
          <cell r="C290" t="str">
            <v>PTC</v>
          </cell>
          <cell r="D290">
            <v>40017</v>
          </cell>
          <cell r="E290">
            <v>40021</v>
          </cell>
          <cell r="F290">
            <v>6250</v>
          </cell>
          <cell r="G290">
            <v>1000</v>
          </cell>
          <cell r="I290">
            <v>125000</v>
          </cell>
          <cell r="J290">
            <v>18</v>
          </cell>
          <cell r="K290">
            <v>2250000</v>
          </cell>
          <cell r="L290">
            <v>225</v>
          </cell>
          <cell r="M290">
            <v>17.186816</v>
          </cell>
          <cell r="N290" t="str">
            <v>203866-4201</v>
          </cell>
          <cell r="O290">
            <v>2148352</v>
          </cell>
          <cell r="P290">
            <v>95398</v>
          </cell>
          <cell r="U290">
            <v>2242525</v>
          </cell>
        </row>
        <row r="291">
          <cell r="C291" t="str">
            <v>UBL</v>
          </cell>
          <cell r="D291">
            <v>40017</v>
          </cell>
          <cell r="E291">
            <v>40021</v>
          </cell>
          <cell r="F291">
            <v>4999.9375</v>
          </cell>
          <cell r="G291">
            <v>799.99</v>
          </cell>
          <cell r="I291">
            <v>100000</v>
          </cell>
          <cell r="J291">
            <v>46.001299375000002</v>
          </cell>
          <cell r="K291">
            <v>4600129.9375</v>
          </cell>
          <cell r="L291">
            <v>460</v>
          </cell>
          <cell r="M291">
            <v>46.502453599999996</v>
          </cell>
          <cell r="N291" t="str">
            <v>206407-4201</v>
          </cell>
          <cell r="O291">
            <v>4650245.3599999994</v>
          </cell>
          <cell r="P291">
            <v>-55115.35999999963</v>
          </cell>
          <cell r="U291">
            <v>4593870.01</v>
          </cell>
        </row>
        <row r="292">
          <cell r="G292">
            <v>5268</v>
          </cell>
          <cell r="L292">
            <v>5747.1399999999994</v>
          </cell>
          <cell r="U292">
            <v>3776805.1499999948</v>
          </cell>
        </row>
        <row r="294">
          <cell r="C294" t="str">
            <v>ENGRO</v>
          </cell>
          <cell r="D294">
            <v>40018</v>
          </cell>
          <cell r="E294">
            <v>40022</v>
          </cell>
          <cell r="F294">
            <v>2499.9375</v>
          </cell>
          <cell r="G294">
            <v>399.99</v>
          </cell>
          <cell r="Q294">
            <v>50000</v>
          </cell>
          <cell r="R294" t="str">
            <v>203807-4201</v>
          </cell>
          <cell r="S294">
            <v>141.8292606</v>
          </cell>
          <cell r="T294">
            <v>7091463.0299999993</v>
          </cell>
          <cell r="U294">
            <v>-7091863.0199999996</v>
          </cell>
        </row>
        <row r="295">
          <cell r="C295" t="str">
            <v>MCB</v>
          </cell>
          <cell r="D295">
            <v>40018</v>
          </cell>
          <cell r="E295">
            <v>40022</v>
          </cell>
          <cell r="F295">
            <v>0</v>
          </cell>
          <cell r="G295">
            <v>0</v>
          </cell>
          <cell r="Q295">
            <v>25000</v>
          </cell>
          <cell r="R295" t="str">
            <v>203874-4201</v>
          </cell>
          <cell r="S295">
            <v>169</v>
          </cell>
          <cell r="T295">
            <v>4225000</v>
          </cell>
          <cell r="U295">
            <v>-4225000</v>
          </cell>
        </row>
        <row r="296">
          <cell r="C296" t="str">
            <v>PSO</v>
          </cell>
          <cell r="D296">
            <v>40018</v>
          </cell>
          <cell r="E296">
            <v>40022</v>
          </cell>
          <cell r="F296">
            <v>3640</v>
          </cell>
          <cell r="G296">
            <v>582.4</v>
          </cell>
          <cell r="Q296">
            <v>45500</v>
          </cell>
          <cell r="R296" t="str">
            <v>203858-4201</v>
          </cell>
          <cell r="S296">
            <v>236.1245454945055</v>
          </cell>
          <cell r="T296">
            <v>10743666.82</v>
          </cell>
          <cell r="U296">
            <v>-10744249.220000001</v>
          </cell>
        </row>
        <row r="297">
          <cell r="C297" t="str">
            <v>SHEL</v>
          </cell>
          <cell r="D297">
            <v>40018</v>
          </cell>
          <cell r="E297">
            <v>40022</v>
          </cell>
          <cell r="F297">
            <v>0</v>
          </cell>
          <cell r="G297">
            <v>0</v>
          </cell>
          <cell r="Q297">
            <v>7443</v>
          </cell>
          <cell r="R297" t="str">
            <v>203815-4201</v>
          </cell>
          <cell r="S297">
            <v>234.00061803036411</v>
          </cell>
          <cell r="T297">
            <v>1741666.6</v>
          </cell>
          <cell r="U297">
            <v>-1741666.6</v>
          </cell>
        </row>
        <row r="298">
          <cell r="C298" t="str">
            <v>MCB</v>
          </cell>
          <cell r="D298">
            <v>40017</v>
          </cell>
          <cell r="E298">
            <v>40021</v>
          </cell>
          <cell r="F298">
            <v>3750</v>
          </cell>
          <cell r="G298">
            <v>600</v>
          </cell>
          <cell r="I298">
            <v>75000</v>
          </cell>
          <cell r="J298">
            <v>172.15733333333333</v>
          </cell>
          <cell r="K298">
            <v>12911800</v>
          </cell>
          <cell r="L298">
            <v>1291.2</v>
          </cell>
          <cell r="M298">
            <v>170.89705037180735</v>
          </cell>
          <cell r="N298" t="str">
            <v>203874-4201</v>
          </cell>
          <cell r="O298">
            <v>12817278.777885551</v>
          </cell>
          <cell r="P298">
            <v>90771.222114449367</v>
          </cell>
          <cell r="U298">
            <v>12906158.800000001</v>
          </cell>
        </row>
        <row r="299">
          <cell r="C299" t="str">
            <v>SHEL</v>
          </cell>
          <cell r="D299">
            <v>40017</v>
          </cell>
          <cell r="E299">
            <v>40021</v>
          </cell>
          <cell r="F299">
            <v>924</v>
          </cell>
          <cell r="G299">
            <v>147.84</v>
          </cell>
          <cell r="I299">
            <v>11550</v>
          </cell>
          <cell r="J299">
            <v>236.06709956709958</v>
          </cell>
          <cell r="K299">
            <v>2726575</v>
          </cell>
          <cell r="L299">
            <v>272.66000000000003</v>
          </cell>
          <cell r="M299">
            <v>234.47433914335869</v>
          </cell>
          <cell r="N299" t="str">
            <v>203815-4201</v>
          </cell>
          <cell r="O299">
            <v>2708178.6171057927</v>
          </cell>
          <cell r="P299">
            <v>17472.382894207407</v>
          </cell>
          <cell r="U299">
            <v>2725230.5</v>
          </cell>
        </row>
        <row r="300">
          <cell r="E300">
            <v>40021</v>
          </cell>
          <cell r="G300">
            <v>1730.2299999999998</v>
          </cell>
          <cell r="L300">
            <v>1563.8600000000001</v>
          </cell>
          <cell r="U300">
            <v>-8171389.5400000028</v>
          </cell>
        </row>
        <row r="302">
          <cell r="C302" t="str">
            <v>PSO</v>
          </cell>
          <cell r="D302">
            <v>40021</v>
          </cell>
          <cell r="E302">
            <v>40023</v>
          </cell>
          <cell r="F302">
            <v>0</v>
          </cell>
          <cell r="Q302">
            <v>5080</v>
          </cell>
          <cell r="R302" t="str">
            <v>203858-4201</v>
          </cell>
          <cell r="S302">
            <v>233.01078740157482</v>
          </cell>
          <cell r="T302">
            <v>1183694.8</v>
          </cell>
          <cell r="U302">
            <v>-1183694.8</v>
          </cell>
        </row>
        <row r="303">
          <cell r="C303" t="str">
            <v>PTC</v>
          </cell>
          <cell r="D303">
            <v>40021</v>
          </cell>
          <cell r="E303">
            <v>40023</v>
          </cell>
          <cell r="F303">
            <v>12750</v>
          </cell>
          <cell r="G303">
            <v>2040</v>
          </cell>
          <cell r="Q303">
            <v>255000</v>
          </cell>
          <cell r="R303" t="str">
            <v>203866-4201</v>
          </cell>
          <cell r="S303">
            <v>17.052768666666665</v>
          </cell>
          <cell r="T303">
            <v>4348456.01</v>
          </cell>
          <cell r="U303">
            <v>-4350496.01</v>
          </cell>
        </row>
        <row r="304">
          <cell r="C304" t="str">
            <v>BAFL</v>
          </cell>
          <cell r="D304">
            <v>40021</v>
          </cell>
          <cell r="E304">
            <v>40023</v>
          </cell>
          <cell r="F304">
            <v>29389.5</v>
          </cell>
          <cell r="G304">
            <v>4702.32</v>
          </cell>
          <cell r="I304">
            <v>587790</v>
          </cell>
          <cell r="J304">
            <v>11.409657241531841</v>
          </cell>
          <cell r="K304">
            <v>6706482.4300000006</v>
          </cell>
          <cell r="L304">
            <v>670.69</v>
          </cell>
          <cell r="M304">
            <v>10.55</v>
          </cell>
          <cell r="N304" t="str">
            <v>205648-4201</v>
          </cell>
          <cell r="O304">
            <v>6201184.5</v>
          </cell>
          <cell r="P304">
            <v>475908.43000000034</v>
          </cell>
          <cell r="U304">
            <v>6671719.9199999999</v>
          </cell>
        </row>
        <row r="305">
          <cell r="C305" t="str">
            <v>OGDC</v>
          </cell>
          <cell r="D305">
            <v>40021</v>
          </cell>
          <cell r="E305">
            <v>40023</v>
          </cell>
          <cell r="F305">
            <v>2500</v>
          </cell>
          <cell r="G305">
            <v>400</v>
          </cell>
          <cell r="I305">
            <v>50000</v>
          </cell>
          <cell r="J305">
            <v>87.809049999999999</v>
          </cell>
          <cell r="K305">
            <v>4390452.5</v>
          </cell>
          <cell r="L305">
            <v>439.05</v>
          </cell>
          <cell r="M305">
            <v>90.509019199999997</v>
          </cell>
          <cell r="N305" t="str">
            <v>203920-4201</v>
          </cell>
          <cell r="O305">
            <v>4525450.96</v>
          </cell>
          <cell r="P305">
            <v>-137498.45999999996</v>
          </cell>
          <cell r="U305">
            <v>4387113.45</v>
          </cell>
        </row>
        <row r="306">
          <cell r="C306" t="str">
            <v>PSO</v>
          </cell>
          <cell r="D306">
            <v>40021</v>
          </cell>
          <cell r="E306">
            <v>40023</v>
          </cell>
          <cell r="F306">
            <v>7096.8125</v>
          </cell>
          <cell r="G306">
            <v>1135.49</v>
          </cell>
          <cell r="I306">
            <v>88710</v>
          </cell>
          <cell r="J306">
            <v>235.70057527336263</v>
          </cell>
          <cell r="K306">
            <v>20908998.032499999</v>
          </cell>
          <cell r="L306">
            <v>2090.94</v>
          </cell>
          <cell r="M306">
            <v>237.55593554092673</v>
          </cell>
          <cell r="N306" t="str">
            <v>203858-4201</v>
          </cell>
          <cell r="O306">
            <v>21073587.04183561</v>
          </cell>
          <cell r="P306">
            <v>-171685.82183560939</v>
          </cell>
          <cell r="U306">
            <v>20898674.789999999</v>
          </cell>
        </row>
        <row r="307">
          <cell r="C307" t="str">
            <v>SHEL</v>
          </cell>
          <cell r="D307">
            <v>40021</v>
          </cell>
          <cell r="E307">
            <v>40023</v>
          </cell>
          <cell r="F307">
            <v>120</v>
          </cell>
          <cell r="G307">
            <v>19.2</v>
          </cell>
          <cell r="I307">
            <v>1500</v>
          </cell>
          <cell r="J307">
            <v>236.00000000000003</v>
          </cell>
          <cell r="K307">
            <v>354000.00000000006</v>
          </cell>
          <cell r="L307">
            <v>35.4</v>
          </cell>
          <cell r="M307">
            <v>234.47433914335869</v>
          </cell>
          <cell r="N307" t="str">
            <v>203815-4201</v>
          </cell>
          <cell r="O307">
            <v>351711.50871503801</v>
          </cell>
          <cell r="P307">
            <v>2168.4912849620332</v>
          </cell>
          <cell r="U307">
            <v>353825.4</v>
          </cell>
        </row>
        <row r="308">
          <cell r="G308">
            <v>8297.01</v>
          </cell>
          <cell r="L308">
            <v>3236.0800000000004</v>
          </cell>
          <cell r="U308">
            <v>26777142.75</v>
          </cell>
        </row>
        <row r="310">
          <cell r="C310" t="str">
            <v>PTC</v>
          </cell>
          <cell r="D310">
            <v>40022</v>
          </cell>
          <cell r="E310">
            <v>40024</v>
          </cell>
          <cell r="F310">
            <v>6000</v>
          </cell>
          <cell r="G310">
            <v>960</v>
          </cell>
          <cell r="Q310">
            <v>120000</v>
          </cell>
          <cell r="R310" t="str">
            <v>203866-4201</v>
          </cell>
          <cell r="S310">
            <v>17.032647333333333</v>
          </cell>
          <cell r="T310">
            <v>2043917.68</v>
          </cell>
          <cell r="U310">
            <v>-2044877.68</v>
          </cell>
        </row>
        <row r="311">
          <cell r="C311" t="str">
            <v>ENGRO</v>
          </cell>
          <cell r="D311">
            <v>40022</v>
          </cell>
          <cell r="E311">
            <v>40024</v>
          </cell>
          <cell r="F311">
            <v>1250</v>
          </cell>
          <cell r="G311">
            <v>200</v>
          </cell>
          <cell r="Q311">
            <v>25000</v>
          </cell>
          <cell r="R311" t="str">
            <v>203807-4201</v>
          </cell>
          <cell r="S311">
            <v>134.99006800000001</v>
          </cell>
          <cell r="T311">
            <v>3374751.7</v>
          </cell>
          <cell r="U311">
            <v>-3374951.7</v>
          </cell>
        </row>
        <row r="312">
          <cell r="C312" t="str">
            <v>MCB</v>
          </cell>
          <cell r="D312">
            <v>40022</v>
          </cell>
          <cell r="E312">
            <v>40024</v>
          </cell>
          <cell r="F312">
            <v>0</v>
          </cell>
          <cell r="G312">
            <v>0</v>
          </cell>
          <cell r="Q312">
            <v>50000</v>
          </cell>
          <cell r="R312" t="str">
            <v>203874-4201</v>
          </cell>
          <cell r="S312">
            <v>164.39158399999999</v>
          </cell>
          <cell r="T312">
            <v>8219579.2000000002</v>
          </cell>
          <cell r="U312">
            <v>-8219579.2000000002</v>
          </cell>
        </row>
        <row r="313">
          <cell r="C313" t="str">
            <v>PPL</v>
          </cell>
          <cell r="D313">
            <v>40022</v>
          </cell>
          <cell r="E313">
            <v>40024</v>
          </cell>
          <cell r="F313">
            <v>5000</v>
          </cell>
          <cell r="G313">
            <v>800</v>
          </cell>
          <cell r="Q313">
            <v>100000</v>
          </cell>
          <cell r="R313" t="str">
            <v>204498-4201</v>
          </cell>
          <cell r="S313">
            <v>187.0429</v>
          </cell>
          <cell r="T313">
            <v>18704290</v>
          </cell>
          <cell r="U313">
            <v>-18705090</v>
          </cell>
        </row>
        <row r="314">
          <cell r="C314" t="str">
            <v>MCB</v>
          </cell>
          <cell r="D314">
            <v>40022</v>
          </cell>
          <cell r="E314">
            <v>40024</v>
          </cell>
          <cell r="F314">
            <v>2500</v>
          </cell>
          <cell r="G314">
            <v>400</v>
          </cell>
          <cell r="I314">
            <v>50000</v>
          </cell>
          <cell r="J314">
            <v>167.09955780000001</v>
          </cell>
          <cell r="K314">
            <v>8354977.8900000006</v>
          </cell>
          <cell r="L314">
            <v>835.53</v>
          </cell>
          <cell r="M314">
            <v>164.39158400000005</v>
          </cell>
          <cell r="N314" t="str">
            <v>203874-4201</v>
          </cell>
          <cell r="O314">
            <v>8219579.200000003</v>
          </cell>
          <cell r="P314">
            <v>132898.68999999762</v>
          </cell>
          <cell r="U314">
            <v>8351242.3600000003</v>
          </cell>
        </row>
        <row r="315">
          <cell r="G315">
            <v>2360</v>
          </cell>
          <cell r="U315">
            <v>-23993256.219999999</v>
          </cell>
        </row>
        <row r="317">
          <cell r="C317" t="str">
            <v>POL</v>
          </cell>
          <cell r="D317">
            <v>40029</v>
          </cell>
          <cell r="E317">
            <v>40031</v>
          </cell>
          <cell r="F317">
            <v>3750</v>
          </cell>
          <cell r="G317">
            <v>600</v>
          </cell>
          <cell r="Q317">
            <v>75000</v>
          </cell>
          <cell r="R317" t="str">
            <v>204196-4201</v>
          </cell>
          <cell r="S317">
            <v>169.38933413333334</v>
          </cell>
          <cell r="T317">
            <v>12704200.060000001</v>
          </cell>
          <cell r="U317">
            <v>-12704800.060000001</v>
          </cell>
        </row>
        <row r="318">
          <cell r="C318" t="str">
            <v>SHEL</v>
          </cell>
          <cell r="D318">
            <v>40029</v>
          </cell>
          <cell r="E318">
            <v>40031</v>
          </cell>
          <cell r="F318">
            <v>711.75</v>
          </cell>
          <cell r="G318">
            <v>113.88</v>
          </cell>
          <cell r="Q318">
            <v>8897</v>
          </cell>
          <cell r="R318" t="str">
            <v>203815-4201</v>
          </cell>
          <cell r="S318">
            <v>232.96370574350905</v>
          </cell>
          <cell r="T318">
            <v>2072678.09</v>
          </cell>
          <cell r="U318">
            <v>-2072791.97</v>
          </cell>
        </row>
        <row r="319">
          <cell r="E319">
            <v>40031</v>
          </cell>
          <cell r="G319">
            <v>713.88</v>
          </cell>
          <cell r="U319">
            <v>-14777592.030000001</v>
          </cell>
        </row>
        <row r="321">
          <cell r="C321" t="str">
            <v>APL</v>
          </cell>
          <cell r="D321">
            <v>40030</v>
          </cell>
          <cell r="E321">
            <v>40032</v>
          </cell>
          <cell r="F321">
            <v>3885.125</v>
          </cell>
          <cell r="G321">
            <v>621.62</v>
          </cell>
          <cell r="Q321">
            <v>48564</v>
          </cell>
          <cell r="R321" t="str">
            <v>204684-4201</v>
          </cell>
          <cell r="S321">
            <v>378.37036570298983</v>
          </cell>
          <cell r="T321">
            <v>18375178.439999998</v>
          </cell>
          <cell r="U321">
            <v>-18375800.059999999</v>
          </cell>
        </row>
        <row r="322">
          <cell r="C322" t="str">
            <v>MCB</v>
          </cell>
          <cell r="D322">
            <v>40030</v>
          </cell>
          <cell r="E322">
            <v>40032</v>
          </cell>
          <cell r="F322">
            <v>2500</v>
          </cell>
          <cell r="G322">
            <v>400</v>
          </cell>
          <cell r="Q322">
            <v>50000</v>
          </cell>
          <cell r="R322" t="str">
            <v>203874-4201</v>
          </cell>
          <cell r="S322">
            <v>169.31112999999999</v>
          </cell>
          <cell r="T322">
            <v>8465556.5</v>
          </cell>
          <cell r="U322">
            <v>-8465956.5</v>
          </cell>
        </row>
        <row r="323">
          <cell r="C323" t="str">
            <v>PSO</v>
          </cell>
          <cell r="D323">
            <v>40030</v>
          </cell>
          <cell r="E323">
            <v>40032</v>
          </cell>
          <cell r="F323">
            <v>0</v>
          </cell>
          <cell r="G323">
            <v>0</v>
          </cell>
          <cell r="Q323">
            <v>50000</v>
          </cell>
          <cell r="R323" t="str">
            <v>203858-4201</v>
          </cell>
          <cell r="S323">
            <v>248.51111800000001</v>
          </cell>
          <cell r="T323">
            <v>12425555.9</v>
          </cell>
          <cell r="U323">
            <v>-12425555.9</v>
          </cell>
        </row>
        <row r="324">
          <cell r="C324" t="str">
            <v>PSO</v>
          </cell>
          <cell r="D324">
            <v>40030</v>
          </cell>
          <cell r="E324">
            <v>40032</v>
          </cell>
          <cell r="F324">
            <v>4000</v>
          </cell>
          <cell r="G324">
            <v>640</v>
          </cell>
          <cell r="I324">
            <v>50000</v>
          </cell>
          <cell r="J324">
            <v>251.00403800000001</v>
          </cell>
          <cell r="K324">
            <v>12550201.9</v>
          </cell>
          <cell r="L324">
            <v>1255.02</v>
          </cell>
          <cell r="M324">
            <v>248.51111799999998</v>
          </cell>
          <cell r="N324" t="str">
            <v>203858-4201</v>
          </cell>
          <cell r="O324">
            <v>12425555.899999999</v>
          </cell>
          <cell r="P324">
            <v>120646.00000000186</v>
          </cell>
          <cell r="U324">
            <v>12544306.880000001</v>
          </cell>
        </row>
        <row r="325">
          <cell r="C325" t="str">
            <v>POL</v>
          </cell>
          <cell r="D325">
            <v>40030</v>
          </cell>
          <cell r="E325">
            <v>40032</v>
          </cell>
          <cell r="F325">
            <v>4571</v>
          </cell>
          <cell r="G325">
            <v>731.36</v>
          </cell>
          <cell r="I325">
            <v>91420</v>
          </cell>
          <cell r="J325">
            <v>171.23382739006783</v>
          </cell>
          <cell r="K325">
            <v>15654196.5</v>
          </cell>
          <cell r="L325">
            <v>1565.41</v>
          </cell>
          <cell r="M325">
            <v>169.97573959999949</v>
          </cell>
          <cell r="N325" t="str">
            <v>204196-4201</v>
          </cell>
          <cell r="O325">
            <v>15539182.114231953</v>
          </cell>
          <cell r="P325">
            <v>110443.3857680472</v>
          </cell>
          <cell r="U325">
            <v>15647328.73</v>
          </cell>
        </row>
        <row r="326">
          <cell r="C326" t="str">
            <v>PPL</v>
          </cell>
          <cell r="D326">
            <v>40030</v>
          </cell>
          <cell r="E326">
            <v>40032</v>
          </cell>
          <cell r="F326">
            <v>3546.5000000000005</v>
          </cell>
          <cell r="G326">
            <v>567.44000000000005</v>
          </cell>
          <cell r="I326">
            <v>70929</v>
          </cell>
          <cell r="J326">
            <v>191.1772201779244</v>
          </cell>
          <cell r="K326">
            <v>13560009.049999999</v>
          </cell>
          <cell r="L326">
            <v>1356</v>
          </cell>
          <cell r="M326">
            <v>190.76636774999997</v>
          </cell>
          <cell r="N326" t="str">
            <v>204498-4201</v>
          </cell>
          <cell r="O326">
            <v>13530867.698139748</v>
          </cell>
          <cell r="P326">
            <v>25594.851860251798</v>
          </cell>
          <cell r="U326">
            <v>13554539.109999999</v>
          </cell>
        </row>
        <row r="327">
          <cell r="C327" t="str">
            <v>SHEL</v>
          </cell>
          <cell r="D327">
            <v>40030</v>
          </cell>
          <cell r="E327">
            <v>40032</v>
          </cell>
          <cell r="F327">
            <v>3040</v>
          </cell>
          <cell r="G327">
            <v>486.4</v>
          </cell>
          <cell r="I327">
            <v>38000</v>
          </cell>
          <cell r="J327">
            <v>238.72121447368423</v>
          </cell>
          <cell r="K327">
            <v>9071406.1500000004</v>
          </cell>
          <cell r="L327">
            <v>907.14</v>
          </cell>
          <cell r="M327">
            <v>234.12065216024121</v>
          </cell>
          <cell r="N327" t="str">
            <v>203815-4201</v>
          </cell>
          <cell r="O327">
            <v>8896584.7820891663</v>
          </cell>
          <cell r="P327">
            <v>171781.36791083365</v>
          </cell>
          <cell r="U327">
            <v>9066972.6099999994</v>
          </cell>
        </row>
        <row r="328">
          <cell r="G328">
            <v>3446.82</v>
          </cell>
          <cell r="L328">
            <v>5083.5700000000006</v>
          </cell>
          <cell r="U328">
            <v>11545834.870000001</v>
          </cell>
        </row>
        <row r="330">
          <cell r="C330" t="str">
            <v>POL</v>
          </cell>
          <cell r="D330">
            <v>40031</v>
          </cell>
          <cell r="E330">
            <v>40035</v>
          </cell>
          <cell r="F330">
            <v>2499.9375</v>
          </cell>
          <cell r="G330">
            <v>399.99</v>
          </cell>
          <cell r="Q330">
            <v>50000</v>
          </cell>
          <cell r="R330" t="str">
            <v>204196-4201</v>
          </cell>
          <cell r="S330">
            <v>169.43005460000001</v>
          </cell>
          <cell r="T330">
            <v>8471502.7300000004</v>
          </cell>
          <cell r="U330">
            <v>-8471902.7200000007</v>
          </cell>
        </row>
        <row r="331">
          <cell r="C331" t="str">
            <v>APL</v>
          </cell>
          <cell r="D331">
            <v>40031</v>
          </cell>
          <cell r="E331">
            <v>40035</v>
          </cell>
          <cell r="F331">
            <v>3885.25</v>
          </cell>
          <cell r="G331">
            <v>621.64</v>
          </cell>
          <cell r="I331">
            <v>48564</v>
          </cell>
          <cell r="J331">
            <v>390.05320710814595</v>
          </cell>
          <cell r="K331">
            <v>18942543.949999999</v>
          </cell>
          <cell r="L331">
            <v>1894.31</v>
          </cell>
          <cell r="M331">
            <v>378.37036570298983</v>
          </cell>
          <cell r="N331" t="str">
            <v>204684-4201</v>
          </cell>
          <cell r="O331">
            <v>18375178.439999998</v>
          </cell>
          <cell r="P331">
            <v>563480.26000000106</v>
          </cell>
          <cell r="U331">
            <v>18936142.75</v>
          </cell>
        </row>
        <row r="332">
          <cell r="G332">
            <v>1021.63</v>
          </cell>
          <cell r="U332">
            <v>10464240.029999999</v>
          </cell>
        </row>
        <row r="334">
          <cell r="C334" t="str">
            <v>ATRL</v>
          </cell>
          <cell r="D334">
            <v>40032</v>
          </cell>
          <cell r="E334">
            <v>40036</v>
          </cell>
          <cell r="F334">
            <v>3150</v>
          </cell>
          <cell r="G334">
            <v>504</v>
          </cell>
          <cell r="Q334">
            <v>63000</v>
          </cell>
          <cell r="R334" t="str">
            <v>204005-4201</v>
          </cell>
          <cell r="S334">
            <v>156.45978333333332</v>
          </cell>
          <cell r="T334">
            <v>9856966.3499999996</v>
          </cell>
          <cell r="U334">
            <v>-9857470.3499999996</v>
          </cell>
        </row>
        <row r="335">
          <cell r="C335" t="str">
            <v>OGDC</v>
          </cell>
          <cell r="D335">
            <v>40032</v>
          </cell>
          <cell r="E335">
            <v>40036</v>
          </cell>
          <cell r="F335">
            <v>5000</v>
          </cell>
          <cell r="G335">
            <v>800</v>
          </cell>
          <cell r="Q335">
            <v>100000</v>
          </cell>
          <cell r="R335" t="str">
            <v>203920-4201</v>
          </cell>
          <cell r="S335">
            <v>90.445554999999999</v>
          </cell>
          <cell r="T335">
            <v>9044555.5</v>
          </cell>
          <cell r="U335">
            <v>-9045355.5</v>
          </cell>
        </row>
        <row r="336">
          <cell r="C336" t="str">
            <v>MCB</v>
          </cell>
          <cell r="D336">
            <v>40032</v>
          </cell>
          <cell r="E336">
            <v>40036</v>
          </cell>
          <cell r="F336">
            <v>1000</v>
          </cell>
          <cell r="G336">
            <v>160</v>
          </cell>
          <cell r="I336">
            <v>20000</v>
          </cell>
          <cell r="J336">
            <v>171.375</v>
          </cell>
          <cell r="K336">
            <v>3427500</v>
          </cell>
          <cell r="L336">
            <v>342.75</v>
          </cell>
          <cell r="M336">
            <v>169.31112999999999</v>
          </cell>
          <cell r="N336" t="str">
            <v>203874-4201</v>
          </cell>
          <cell r="O336">
            <v>3386222.5999999996</v>
          </cell>
          <cell r="P336">
            <v>40277.400000000373</v>
          </cell>
          <cell r="U336">
            <v>3425997.25</v>
          </cell>
        </row>
        <row r="337">
          <cell r="C337" t="str">
            <v>POL</v>
          </cell>
          <cell r="D337">
            <v>40032</v>
          </cell>
          <cell r="E337">
            <v>40036</v>
          </cell>
          <cell r="F337">
            <v>928.99999999999989</v>
          </cell>
          <cell r="G337">
            <v>148.63999999999999</v>
          </cell>
          <cell r="I337">
            <v>18580</v>
          </cell>
          <cell r="J337">
            <v>170</v>
          </cell>
          <cell r="K337">
            <v>3158600</v>
          </cell>
          <cell r="L337">
            <v>315.86</v>
          </cell>
          <cell r="M337">
            <v>169.50997910153629</v>
          </cell>
          <cell r="N337" t="str">
            <v>204196-4201</v>
          </cell>
          <cell r="O337">
            <v>3149495.4117065445</v>
          </cell>
          <cell r="P337">
            <v>8175.5882934554111</v>
          </cell>
          <cell r="U337">
            <v>3157206.5</v>
          </cell>
        </row>
        <row r="338">
          <cell r="G338">
            <v>1612.6399999999999</v>
          </cell>
          <cell r="L338">
            <v>658.61</v>
          </cell>
          <cell r="U338">
            <v>-12319622.100000001</v>
          </cell>
        </row>
        <row r="340">
          <cell r="C340" t="str">
            <v>MARI</v>
          </cell>
          <cell r="D340">
            <v>40035</v>
          </cell>
          <cell r="E340">
            <v>40037</v>
          </cell>
          <cell r="F340">
            <v>1999.9375</v>
          </cell>
          <cell r="G340">
            <v>319.99</v>
          </cell>
          <cell r="Q340">
            <v>40000</v>
          </cell>
          <cell r="R340" t="str">
            <v>212229-4201</v>
          </cell>
          <cell r="S340">
            <v>163.73571999999999</v>
          </cell>
          <cell r="T340">
            <v>6549428.7999999998</v>
          </cell>
          <cell r="U340">
            <v>-6549748.79</v>
          </cell>
        </row>
        <row r="341">
          <cell r="C341" t="str">
            <v>MCB</v>
          </cell>
          <cell r="D341">
            <v>40035</v>
          </cell>
          <cell r="E341">
            <v>40037</v>
          </cell>
          <cell r="F341">
            <v>1500</v>
          </cell>
          <cell r="G341">
            <v>240</v>
          </cell>
          <cell r="I341">
            <v>30000</v>
          </cell>
          <cell r="J341">
            <v>170.92916666666667</v>
          </cell>
          <cell r="K341">
            <v>5127875</v>
          </cell>
          <cell r="L341">
            <v>512.79999999999995</v>
          </cell>
          <cell r="M341">
            <v>169.31112999999996</v>
          </cell>
          <cell r="N341" t="str">
            <v>203874-4201</v>
          </cell>
          <cell r="O341">
            <v>5079333.8999999985</v>
          </cell>
          <cell r="P341">
            <v>47041.10000000149</v>
          </cell>
          <cell r="U341">
            <v>5125622.2</v>
          </cell>
        </row>
        <row r="342">
          <cell r="C342" t="str">
            <v>OGDC</v>
          </cell>
          <cell r="D342">
            <v>40035</v>
          </cell>
          <cell r="E342">
            <v>40037</v>
          </cell>
          <cell r="F342">
            <v>5000</v>
          </cell>
          <cell r="G342">
            <v>800</v>
          </cell>
          <cell r="I342">
            <v>100000</v>
          </cell>
          <cell r="J342">
            <v>91.409278999999984</v>
          </cell>
          <cell r="K342">
            <v>9140927.8999999985</v>
          </cell>
          <cell r="L342">
            <v>914.12</v>
          </cell>
          <cell r="M342">
            <v>90.445555000000013</v>
          </cell>
          <cell r="N342" t="str">
            <v>203920-4201</v>
          </cell>
          <cell r="O342">
            <v>9044555.5000000019</v>
          </cell>
          <cell r="P342">
            <v>91372.399999996647</v>
          </cell>
          <cell r="U342">
            <v>9134213.7799999993</v>
          </cell>
        </row>
        <row r="343">
          <cell r="C343" t="str">
            <v>POL</v>
          </cell>
          <cell r="D343">
            <v>40035</v>
          </cell>
          <cell r="E343">
            <v>40037</v>
          </cell>
          <cell r="F343">
            <v>2000</v>
          </cell>
          <cell r="G343">
            <v>320</v>
          </cell>
          <cell r="I343">
            <v>40000</v>
          </cell>
          <cell r="J343">
            <v>170.22827000000001</v>
          </cell>
          <cell r="K343">
            <v>6809130.7999999998</v>
          </cell>
          <cell r="L343">
            <v>680.93</v>
          </cell>
          <cell r="M343">
            <v>169.50997910153632</v>
          </cell>
          <cell r="N343" t="str">
            <v>204196-4201</v>
          </cell>
          <cell r="O343">
            <v>6780399.1640614523</v>
          </cell>
          <cell r="P343">
            <v>26731.635938547552</v>
          </cell>
          <cell r="U343">
            <v>6806129.8700000001</v>
          </cell>
        </row>
        <row r="344">
          <cell r="C344" t="str">
            <v>PPL</v>
          </cell>
          <cell r="D344">
            <v>40035</v>
          </cell>
          <cell r="E344">
            <v>40037</v>
          </cell>
          <cell r="F344">
            <v>1453.5625</v>
          </cell>
          <cell r="G344">
            <v>232.57</v>
          </cell>
          <cell r="I344">
            <v>29071</v>
          </cell>
          <cell r="J344">
            <v>191.25000042998181</v>
          </cell>
          <cell r="K344">
            <v>5559828.7625000011</v>
          </cell>
          <cell r="L344">
            <v>555.98</v>
          </cell>
          <cell r="M344">
            <v>190.76636774999997</v>
          </cell>
          <cell r="N344" t="str">
            <v>204498-4201</v>
          </cell>
          <cell r="O344">
            <v>5545769.076860249</v>
          </cell>
          <cell r="P344">
            <v>12606.123139751777</v>
          </cell>
          <cell r="U344">
            <v>5557586.6500000004</v>
          </cell>
        </row>
        <row r="345">
          <cell r="G345">
            <v>1912.56</v>
          </cell>
          <cell r="L345">
            <v>2663.83</v>
          </cell>
          <cell r="U345">
            <v>20073803.710000001</v>
          </cell>
        </row>
        <row r="347">
          <cell r="C347" t="str">
            <v>APL</v>
          </cell>
          <cell r="D347">
            <v>40036</v>
          </cell>
          <cell r="E347">
            <v>40038</v>
          </cell>
          <cell r="F347">
            <v>1200</v>
          </cell>
          <cell r="G347">
            <v>192</v>
          </cell>
          <cell r="Q347">
            <v>15000</v>
          </cell>
          <cell r="R347" t="str">
            <v>204684-4201</v>
          </cell>
          <cell r="S347">
            <v>369.58882</v>
          </cell>
          <cell r="T347">
            <v>5543832.2999999998</v>
          </cell>
          <cell r="U347">
            <v>-5544024.2999999998</v>
          </cell>
        </row>
        <row r="348">
          <cell r="C348" t="str">
            <v>ENGRO</v>
          </cell>
          <cell r="D348">
            <v>40036</v>
          </cell>
          <cell r="E348">
            <v>40038</v>
          </cell>
          <cell r="F348">
            <v>2500</v>
          </cell>
          <cell r="G348">
            <v>400</v>
          </cell>
          <cell r="Q348">
            <v>50000</v>
          </cell>
          <cell r="R348" t="str">
            <v>203807-4201</v>
          </cell>
          <cell r="S348">
            <v>140.6455516</v>
          </cell>
          <cell r="T348">
            <v>7032277.5800000001</v>
          </cell>
          <cell r="U348">
            <v>-7032677.5800000001</v>
          </cell>
        </row>
        <row r="349">
          <cell r="C349" t="str">
            <v>OGDC</v>
          </cell>
          <cell r="D349">
            <v>40036</v>
          </cell>
          <cell r="E349">
            <v>40038</v>
          </cell>
          <cell r="F349">
            <v>1750</v>
          </cell>
          <cell r="G349">
            <v>280</v>
          </cell>
          <cell r="Q349">
            <v>35000</v>
          </cell>
          <cell r="R349" t="str">
            <v>203920-4201</v>
          </cell>
          <cell r="S349">
            <v>95.49080142857143</v>
          </cell>
          <cell r="T349">
            <v>3342178.05</v>
          </cell>
          <cell r="U349">
            <v>-3342458.05</v>
          </cell>
        </row>
        <row r="350">
          <cell r="G350">
            <v>872</v>
          </cell>
          <cell r="U350">
            <v>-15919159.93</v>
          </cell>
        </row>
        <row r="352">
          <cell r="C352" t="str">
            <v>PPL</v>
          </cell>
          <cell r="D352">
            <v>40037</v>
          </cell>
          <cell r="E352">
            <v>40038</v>
          </cell>
          <cell r="F352">
            <v>2500</v>
          </cell>
          <cell r="G352">
            <v>400</v>
          </cell>
          <cell r="Q352">
            <v>50000</v>
          </cell>
          <cell r="R352" t="str">
            <v>204498-4201</v>
          </cell>
          <cell r="S352">
            <v>197.8632278</v>
          </cell>
          <cell r="T352">
            <v>9893161.3900000006</v>
          </cell>
          <cell r="U352">
            <v>-9893561.3900000006</v>
          </cell>
        </row>
        <row r="354">
          <cell r="C354" t="str">
            <v>APL</v>
          </cell>
          <cell r="D354">
            <v>40038</v>
          </cell>
          <cell r="E354">
            <v>40043</v>
          </cell>
          <cell r="F354">
            <v>643.1875</v>
          </cell>
          <cell r="G354">
            <v>102.91</v>
          </cell>
          <cell r="I354">
            <v>8040</v>
          </cell>
          <cell r="J354">
            <v>372.05584421641794</v>
          </cell>
          <cell r="K354">
            <v>2991328.9875000003</v>
          </cell>
          <cell r="L354">
            <v>299.14999999999998</v>
          </cell>
          <cell r="M354">
            <v>369.58882000000006</v>
          </cell>
          <cell r="N354" t="str">
            <v>204684-4201</v>
          </cell>
          <cell r="O354">
            <v>2971494.1128000002</v>
          </cell>
          <cell r="P354">
            <v>19191.687199999895</v>
          </cell>
          <cell r="U354">
            <v>2990283.74</v>
          </cell>
        </row>
        <row r="355">
          <cell r="C355" t="str">
            <v>ENGRO</v>
          </cell>
          <cell r="D355">
            <v>40038</v>
          </cell>
          <cell r="E355">
            <v>40043</v>
          </cell>
          <cell r="F355">
            <v>1660.0000000000002</v>
          </cell>
          <cell r="G355">
            <v>265.60000000000002</v>
          </cell>
          <cell r="I355">
            <v>33200</v>
          </cell>
          <cell r="J355">
            <v>138.05617469879516</v>
          </cell>
          <cell r="K355">
            <v>4583464.9999999991</v>
          </cell>
          <cell r="L355">
            <v>458.38</v>
          </cell>
          <cell r="M355">
            <v>139.98793848000003</v>
          </cell>
          <cell r="N355" t="str">
            <v>203807-4201</v>
          </cell>
          <cell r="O355">
            <v>4647599.5575360004</v>
          </cell>
          <cell r="P355">
            <v>-65794.557536000939</v>
          </cell>
          <cell r="U355">
            <v>4581081.0199999996</v>
          </cell>
        </row>
        <row r="356">
          <cell r="G356">
            <v>368.51</v>
          </cell>
          <cell r="L356">
            <v>757.53</v>
          </cell>
          <cell r="U356">
            <v>7571364.7599999998</v>
          </cell>
        </row>
        <row r="358">
          <cell r="C358" t="str">
            <v>APL</v>
          </cell>
          <cell r="D358">
            <v>40043</v>
          </cell>
          <cell r="E358">
            <v>40045</v>
          </cell>
          <cell r="F358">
            <v>556.8125</v>
          </cell>
          <cell r="G358">
            <v>89.09</v>
          </cell>
          <cell r="I358">
            <v>6960</v>
          </cell>
          <cell r="J358">
            <v>372.10000179597699</v>
          </cell>
          <cell r="K358">
            <v>2589816.0124999997</v>
          </cell>
          <cell r="L358">
            <v>258.98</v>
          </cell>
          <cell r="M358">
            <v>369.58881999999983</v>
          </cell>
          <cell r="N358" t="str">
            <v>204684-4201</v>
          </cell>
          <cell r="O358">
            <v>2572338.1871999986</v>
          </cell>
          <cell r="P358">
            <v>16921.012800001223</v>
          </cell>
          <cell r="U358">
            <v>2588911.13</v>
          </cell>
        </row>
        <row r="360">
          <cell r="C360" t="str">
            <v>APL</v>
          </cell>
          <cell r="D360">
            <v>40046</v>
          </cell>
          <cell r="E360">
            <v>40050</v>
          </cell>
          <cell r="F360">
            <v>2000</v>
          </cell>
          <cell r="G360">
            <v>320</v>
          </cell>
          <cell r="Q360">
            <v>25000</v>
          </cell>
          <cell r="R360" t="str">
            <v>204684-4201</v>
          </cell>
          <cell r="S360">
            <v>377.7633644</v>
          </cell>
          <cell r="T360">
            <v>9444084.1099999994</v>
          </cell>
          <cell r="U360">
            <v>-9444404.1099999994</v>
          </cell>
        </row>
        <row r="361">
          <cell r="C361" t="str">
            <v>HUBC</v>
          </cell>
          <cell r="D361">
            <v>40046</v>
          </cell>
          <cell r="E361">
            <v>40050</v>
          </cell>
          <cell r="F361">
            <v>8800</v>
          </cell>
          <cell r="G361">
            <v>1408</v>
          </cell>
          <cell r="I361">
            <v>176000</v>
          </cell>
          <cell r="J361">
            <v>31.700536420454547</v>
          </cell>
          <cell r="K361">
            <v>5579294.4100000001</v>
          </cell>
          <cell r="L361">
            <v>557.95000000000005</v>
          </cell>
          <cell r="M361">
            <v>30.717705151320025</v>
          </cell>
          <cell r="N361" t="str">
            <v>203840-4201</v>
          </cell>
          <cell r="O361">
            <v>5406316.1066323249</v>
          </cell>
          <cell r="P361">
            <v>164178.30336767528</v>
          </cell>
          <cell r="U361">
            <v>5568528.46</v>
          </cell>
        </row>
        <row r="362">
          <cell r="C362" t="str">
            <v>OGDC</v>
          </cell>
          <cell r="D362">
            <v>40046</v>
          </cell>
          <cell r="E362">
            <v>40050</v>
          </cell>
          <cell r="F362">
            <v>3500</v>
          </cell>
          <cell r="G362">
            <v>560</v>
          </cell>
          <cell r="I362">
            <v>70000</v>
          </cell>
          <cell r="J362">
            <v>93.535017000000011</v>
          </cell>
          <cell r="K362">
            <v>6547451.1900000004</v>
          </cell>
          <cell r="L362">
            <v>654.74</v>
          </cell>
          <cell r="M362">
            <v>96.509040666666706</v>
          </cell>
          <cell r="N362" t="str">
            <v>203920-4201</v>
          </cell>
          <cell r="O362">
            <v>6755632.8466666695</v>
          </cell>
          <cell r="P362">
            <v>-211681.65666666906</v>
          </cell>
          <cell r="U362">
            <v>6542736.4500000002</v>
          </cell>
        </row>
        <row r="363">
          <cell r="E363">
            <v>40050</v>
          </cell>
          <cell r="G363">
            <v>2288</v>
          </cell>
          <cell r="L363">
            <v>1212.69</v>
          </cell>
          <cell r="U363">
            <v>2666860.8000000007</v>
          </cell>
        </row>
        <row r="365">
          <cell r="C365" t="str">
            <v>ICI</v>
          </cell>
          <cell r="D365">
            <v>40049</v>
          </cell>
          <cell r="E365">
            <v>40051</v>
          </cell>
          <cell r="F365">
            <v>2500</v>
          </cell>
          <cell r="G365">
            <v>400</v>
          </cell>
          <cell r="Q365">
            <v>50000</v>
          </cell>
          <cell r="R365" t="str">
            <v>208116-4201</v>
          </cell>
          <cell r="S365">
            <v>143.26986160000001</v>
          </cell>
          <cell r="T365">
            <v>7163493.0800000001</v>
          </cell>
          <cell r="U365">
            <v>-7163893.0800000001</v>
          </cell>
        </row>
        <row r="367">
          <cell r="C367" t="str">
            <v>APL</v>
          </cell>
          <cell r="D367">
            <v>40050</v>
          </cell>
          <cell r="E367">
            <v>40051</v>
          </cell>
          <cell r="F367">
            <v>423.5625</v>
          </cell>
          <cell r="G367">
            <v>67.77</v>
          </cell>
          <cell r="I367">
            <v>5295</v>
          </cell>
          <cell r="J367">
            <v>387.12674457034939</v>
          </cell>
          <cell r="K367">
            <v>2049836.1125</v>
          </cell>
          <cell r="L367">
            <v>205.02</v>
          </cell>
          <cell r="M367">
            <v>377.7633644</v>
          </cell>
          <cell r="N367" t="str">
            <v>204684-4201</v>
          </cell>
          <cell r="O367">
            <v>2000257.014498</v>
          </cell>
          <cell r="P367">
            <v>49155.535501999992</v>
          </cell>
          <cell r="U367">
            <v>2049139.76</v>
          </cell>
        </row>
        <row r="369">
          <cell r="C369" t="str">
            <v>PPL</v>
          </cell>
          <cell r="D369">
            <v>40050</v>
          </cell>
          <cell r="E369">
            <v>40052</v>
          </cell>
          <cell r="F369">
            <v>4000</v>
          </cell>
          <cell r="G369">
            <v>640</v>
          </cell>
          <cell r="I369">
            <v>50000</v>
          </cell>
          <cell r="J369">
            <v>209</v>
          </cell>
          <cell r="K369">
            <v>10450000</v>
          </cell>
          <cell r="L369">
            <v>1045</v>
          </cell>
          <cell r="M369">
            <v>197.8632278</v>
          </cell>
          <cell r="N369" t="str">
            <v>204498-4201</v>
          </cell>
          <cell r="O369">
            <v>9893161.3900000006</v>
          </cell>
          <cell r="P369">
            <v>552838.6099999994</v>
          </cell>
          <cell r="U369">
            <v>10444315</v>
          </cell>
        </row>
        <row r="370">
          <cell r="G370">
            <v>707.77</v>
          </cell>
          <cell r="L370">
            <v>1250.02</v>
          </cell>
        </row>
        <row r="372">
          <cell r="C372" t="str">
            <v>APL</v>
          </cell>
          <cell r="D372">
            <v>40051</v>
          </cell>
          <cell r="E372">
            <v>40052</v>
          </cell>
          <cell r="F372">
            <v>344</v>
          </cell>
          <cell r="G372">
            <v>55.04</v>
          </cell>
          <cell r="I372">
            <v>4300</v>
          </cell>
          <cell r="J372">
            <v>387.04883720930235</v>
          </cell>
          <cell r="K372">
            <v>1664310</v>
          </cell>
          <cell r="L372">
            <v>166.43</v>
          </cell>
          <cell r="M372">
            <v>377.7633644</v>
          </cell>
          <cell r="N372" t="str">
            <v>204684-4201</v>
          </cell>
          <cell r="O372">
            <v>1624382.46692</v>
          </cell>
          <cell r="P372">
            <v>39583.533079999928</v>
          </cell>
          <cell r="U372">
            <v>1663744.53</v>
          </cell>
        </row>
        <row r="374">
          <cell r="C374" t="str">
            <v>HBL</v>
          </cell>
          <cell r="D374">
            <v>40051</v>
          </cell>
          <cell r="E374">
            <v>40053</v>
          </cell>
          <cell r="F374">
            <v>145</v>
          </cell>
          <cell r="G374">
            <v>23.2</v>
          </cell>
          <cell r="I374">
            <v>2900</v>
          </cell>
          <cell r="J374">
            <v>113.25000000000001</v>
          </cell>
          <cell r="K374">
            <v>328425.00000000006</v>
          </cell>
          <cell r="L374">
            <v>32.840000000000003</v>
          </cell>
          <cell r="M374">
            <v>112.6818</v>
          </cell>
          <cell r="N374" t="str">
            <v>206610-4201</v>
          </cell>
          <cell r="O374">
            <v>326777.21999999997</v>
          </cell>
          <cell r="P374">
            <v>1502.7800000000746</v>
          </cell>
          <cell r="U374">
            <v>328223.96000000002</v>
          </cell>
        </row>
        <row r="375">
          <cell r="G375">
            <v>78.239999999999995</v>
          </cell>
          <cell r="L375">
            <v>199.27</v>
          </cell>
        </row>
        <row r="377">
          <cell r="C377" t="str">
            <v>APL</v>
          </cell>
          <cell r="D377">
            <v>40052</v>
          </cell>
          <cell r="E377">
            <v>40053</v>
          </cell>
          <cell r="F377">
            <v>1932.375</v>
          </cell>
          <cell r="G377">
            <v>309.18</v>
          </cell>
          <cell r="I377">
            <v>15405</v>
          </cell>
          <cell r="J377">
            <v>397.13193605972083</v>
          </cell>
          <cell r="K377">
            <v>6117817.4749999996</v>
          </cell>
          <cell r="L377">
            <v>611.78</v>
          </cell>
          <cell r="M377">
            <v>377.76336440000006</v>
          </cell>
          <cell r="N377" t="str">
            <v>204684-4201</v>
          </cell>
          <cell r="O377">
            <v>5819444.6285820007</v>
          </cell>
          <cell r="P377">
            <v>296440.47141799919</v>
          </cell>
          <cell r="U377">
            <v>6114964.1399999997</v>
          </cell>
        </row>
        <row r="379">
          <cell r="C379" t="str">
            <v>ICI</v>
          </cell>
          <cell r="D379">
            <v>40052</v>
          </cell>
          <cell r="E379">
            <v>40056</v>
          </cell>
          <cell r="F379">
            <v>1500</v>
          </cell>
          <cell r="G379">
            <v>240</v>
          </cell>
          <cell r="I379">
            <v>30000</v>
          </cell>
          <cell r="J379">
            <v>145.5</v>
          </cell>
          <cell r="K379">
            <v>4365000</v>
          </cell>
          <cell r="L379">
            <v>436.5</v>
          </cell>
          <cell r="M379">
            <v>143.26986160000001</v>
          </cell>
          <cell r="N379" t="str">
            <v>208116-4201</v>
          </cell>
          <cell r="O379">
            <v>4298095.8480000002</v>
          </cell>
          <cell r="P379">
            <v>65404.151999999769</v>
          </cell>
          <cell r="U379">
            <v>4362823.5</v>
          </cell>
        </row>
        <row r="380">
          <cell r="G380">
            <v>549.18000000000006</v>
          </cell>
          <cell r="L380">
            <v>1048.28</v>
          </cell>
        </row>
        <row r="382">
          <cell r="C382" t="str">
            <v>ICI</v>
          </cell>
          <cell r="D382">
            <v>40053</v>
          </cell>
          <cell r="E382">
            <v>40057</v>
          </cell>
          <cell r="F382">
            <v>1125</v>
          </cell>
          <cell r="G382">
            <v>180</v>
          </cell>
          <cell r="I382">
            <v>20000</v>
          </cell>
          <cell r="J382">
            <v>148.00725</v>
          </cell>
          <cell r="K382">
            <v>2960145</v>
          </cell>
          <cell r="L382">
            <v>296</v>
          </cell>
          <cell r="M382">
            <v>143.26986159999998</v>
          </cell>
          <cell r="N382" t="str">
            <v>208116-4201</v>
          </cell>
          <cell r="O382">
            <v>2865397.2319999998</v>
          </cell>
          <cell r="P382">
            <v>93622.768000000156</v>
          </cell>
          <cell r="U382">
            <v>2958544</v>
          </cell>
        </row>
        <row r="384">
          <cell r="C384" t="str">
            <v>ENGRO</v>
          </cell>
          <cell r="D384">
            <v>40053</v>
          </cell>
          <cell r="E384">
            <v>40084</v>
          </cell>
          <cell r="F384">
            <v>2250</v>
          </cell>
          <cell r="G384">
            <v>360</v>
          </cell>
          <cell r="I384">
            <v>45000</v>
          </cell>
          <cell r="J384">
            <v>145.40090666666666</v>
          </cell>
          <cell r="K384">
            <v>6543040.7999999998</v>
          </cell>
          <cell r="L384">
            <v>654.28</v>
          </cell>
          <cell r="M384">
            <v>139.98793848000008</v>
          </cell>
          <cell r="N384" t="str">
            <v>203807-4201</v>
          </cell>
          <cell r="O384">
            <v>6299457.2316000033</v>
          </cell>
          <cell r="P384">
            <v>241333.5683999965</v>
          </cell>
          <cell r="U384">
            <v>6539776.5199999996</v>
          </cell>
        </row>
        <row r="385">
          <cell r="G385">
            <v>540</v>
          </cell>
          <cell r="L385">
            <v>950.28</v>
          </cell>
          <cell r="U385">
            <v>9498320.5199999996</v>
          </cell>
        </row>
        <row r="387">
          <cell r="C387" t="str">
            <v>ENGRO</v>
          </cell>
          <cell r="D387">
            <v>40056</v>
          </cell>
          <cell r="E387">
            <v>40057</v>
          </cell>
          <cell r="F387">
            <v>2340</v>
          </cell>
          <cell r="G387">
            <v>374.4</v>
          </cell>
          <cell r="I387">
            <v>46800</v>
          </cell>
          <cell r="J387">
            <v>144.81856196581197</v>
          </cell>
          <cell r="K387">
            <v>6777508.7000000002</v>
          </cell>
          <cell r="L387">
            <v>677.75</v>
          </cell>
          <cell r="M387">
            <v>139.98793847999988</v>
          </cell>
          <cell r="N387" t="str">
            <v>203807-4201</v>
          </cell>
          <cell r="O387">
            <v>6551435.520863995</v>
          </cell>
          <cell r="P387">
            <v>223733.17913600485</v>
          </cell>
          <cell r="U387">
            <v>6774116.5499999998</v>
          </cell>
        </row>
        <row r="389">
          <cell r="C389" t="str">
            <v>HBL</v>
          </cell>
          <cell r="D389">
            <v>40056</v>
          </cell>
          <cell r="E389">
            <v>40058</v>
          </cell>
          <cell r="F389">
            <v>630</v>
          </cell>
          <cell r="G389">
            <v>100.8</v>
          </cell>
          <cell r="I389">
            <v>12600</v>
          </cell>
          <cell r="J389">
            <v>114.18780158730159</v>
          </cell>
          <cell r="K389">
            <v>1438766.3</v>
          </cell>
          <cell r="L389">
            <v>143.85</v>
          </cell>
          <cell r="M389">
            <v>112.68179999999998</v>
          </cell>
          <cell r="N389" t="str">
            <v>206610-4201</v>
          </cell>
          <cell r="O389">
            <v>1419790.6799999997</v>
          </cell>
          <cell r="P389">
            <v>18345.620000000297</v>
          </cell>
          <cell r="U389">
            <v>1437891.65</v>
          </cell>
        </row>
        <row r="390">
          <cell r="C390" t="str">
            <v>HUBC</v>
          </cell>
          <cell r="D390">
            <v>40056</v>
          </cell>
          <cell r="E390">
            <v>40058</v>
          </cell>
          <cell r="F390">
            <v>7500</v>
          </cell>
          <cell r="G390">
            <v>1200</v>
          </cell>
          <cell r="Q390">
            <v>150000</v>
          </cell>
          <cell r="R390" t="str">
            <v>203840-4201</v>
          </cell>
          <cell r="S390">
            <v>32.916073733333327</v>
          </cell>
          <cell r="T390">
            <v>4937411.0599999996</v>
          </cell>
          <cell r="U390">
            <v>-4938611.0599999996</v>
          </cell>
        </row>
        <row r="391">
          <cell r="G391">
            <v>1675.2</v>
          </cell>
          <cell r="L391">
            <v>821.6</v>
          </cell>
          <cell r="U391">
            <v>-3500719.4099999997</v>
          </cell>
        </row>
        <row r="393">
          <cell r="C393" t="str">
            <v>HUBC</v>
          </cell>
          <cell r="D393">
            <v>40057</v>
          </cell>
          <cell r="E393">
            <v>40059</v>
          </cell>
          <cell r="F393">
            <v>7500</v>
          </cell>
          <cell r="G393">
            <v>1200</v>
          </cell>
          <cell r="Q393">
            <v>150000</v>
          </cell>
          <cell r="R393" t="str">
            <v>203840-4201</v>
          </cell>
          <cell r="S393">
            <v>33.07</v>
          </cell>
          <cell r="T393">
            <v>4960500</v>
          </cell>
          <cell r="U393">
            <v>-4961700</v>
          </cell>
        </row>
        <row r="394">
          <cell r="C394" t="str">
            <v>APL</v>
          </cell>
          <cell r="D394">
            <v>40057</v>
          </cell>
          <cell r="E394">
            <v>40059</v>
          </cell>
          <cell r="F394">
            <v>1600</v>
          </cell>
          <cell r="G394">
            <v>256</v>
          </cell>
          <cell r="Q394">
            <v>20000</v>
          </cell>
          <cell r="R394" t="str">
            <v>204684-4201</v>
          </cell>
          <cell r="S394">
            <v>392.12230049999999</v>
          </cell>
          <cell r="T394">
            <v>7842446.0099999998</v>
          </cell>
          <cell r="U394">
            <v>-7842702.0099999998</v>
          </cell>
        </row>
        <row r="395">
          <cell r="C395" t="str">
            <v>ATRL</v>
          </cell>
          <cell r="D395">
            <v>40057</v>
          </cell>
          <cell r="E395">
            <v>40059</v>
          </cell>
          <cell r="F395">
            <v>1850</v>
          </cell>
          <cell r="G395">
            <v>296</v>
          </cell>
          <cell r="Q395">
            <v>37000</v>
          </cell>
          <cell r="R395" t="str">
            <v>204005-4201</v>
          </cell>
          <cell r="S395">
            <v>154.43418378378377</v>
          </cell>
          <cell r="T395">
            <v>5714064.7999999998</v>
          </cell>
          <cell r="U395">
            <v>-5714360.7999999998</v>
          </cell>
        </row>
        <row r="396">
          <cell r="C396" t="str">
            <v>HBL</v>
          </cell>
          <cell r="D396">
            <v>40057</v>
          </cell>
          <cell r="E396">
            <v>40059</v>
          </cell>
          <cell r="F396">
            <v>780</v>
          </cell>
          <cell r="G396">
            <v>124.8</v>
          </cell>
          <cell r="Q396">
            <v>15600</v>
          </cell>
          <cell r="R396" t="str">
            <v>206610-4201</v>
          </cell>
          <cell r="S396">
            <v>119.04764102564103</v>
          </cell>
          <cell r="T396">
            <v>1857143.2</v>
          </cell>
          <cell r="U396">
            <v>-1857268</v>
          </cell>
        </row>
        <row r="397">
          <cell r="G397">
            <v>1876.8</v>
          </cell>
          <cell r="U397">
            <v>-20376030.809999999</v>
          </cell>
        </row>
        <row r="399">
          <cell r="C399" t="str">
            <v>NBP</v>
          </cell>
          <cell r="D399">
            <v>40058</v>
          </cell>
          <cell r="E399">
            <v>40060</v>
          </cell>
          <cell r="F399">
            <v>4999.9375</v>
          </cell>
          <cell r="G399">
            <v>799.99</v>
          </cell>
          <cell r="I399">
            <v>100000</v>
          </cell>
          <cell r="J399">
            <v>77.004049774999999</v>
          </cell>
          <cell r="K399">
            <v>7700404.9775</v>
          </cell>
          <cell r="L399">
            <v>770.04</v>
          </cell>
          <cell r="M399">
            <v>70.989102533333323</v>
          </cell>
          <cell r="N399" t="str">
            <v>203882-4201</v>
          </cell>
          <cell r="O399">
            <v>7098910.253333332</v>
          </cell>
          <cell r="P399">
            <v>596494.78666666779</v>
          </cell>
          <cell r="U399">
            <v>7693835.0099999998</v>
          </cell>
        </row>
        <row r="401">
          <cell r="C401" t="str">
            <v>HBL</v>
          </cell>
          <cell r="D401">
            <v>40059</v>
          </cell>
          <cell r="E401">
            <v>40063</v>
          </cell>
          <cell r="F401">
            <v>1250</v>
          </cell>
          <cell r="G401">
            <v>200</v>
          </cell>
          <cell r="I401">
            <v>25000</v>
          </cell>
          <cell r="J401">
            <v>125.497854</v>
          </cell>
          <cell r="K401">
            <v>3137446.35</v>
          </cell>
          <cell r="L401">
            <v>313.74</v>
          </cell>
          <cell r="M401">
            <v>116.65408480000001</v>
          </cell>
          <cell r="N401" t="str">
            <v>206610-4201</v>
          </cell>
          <cell r="O401">
            <v>2916352.12</v>
          </cell>
          <cell r="P401">
            <v>219844.22999999998</v>
          </cell>
          <cell r="U401">
            <v>3135682.61</v>
          </cell>
        </row>
        <row r="403">
          <cell r="C403" t="str">
            <v>FFC</v>
          </cell>
          <cell r="D403">
            <v>40060</v>
          </cell>
          <cell r="E403">
            <v>40064</v>
          </cell>
          <cell r="F403">
            <v>1500</v>
          </cell>
          <cell r="G403">
            <v>240</v>
          </cell>
          <cell r="Q403">
            <v>30000</v>
          </cell>
          <cell r="R403" t="str">
            <v>203890-4201</v>
          </cell>
          <cell r="S403">
            <v>97.55</v>
          </cell>
          <cell r="T403">
            <v>2926500</v>
          </cell>
          <cell r="U403">
            <v>-2926740</v>
          </cell>
        </row>
        <row r="404">
          <cell r="C404" t="str">
            <v>UBL</v>
          </cell>
          <cell r="D404">
            <v>40060</v>
          </cell>
          <cell r="E404">
            <v>40064</v>
          </cell>
          <cell r="F404">
            <v>1000</v>
          </cell>
          <cell r="G404">
            <v>160</v>
          </cell>
          <cell r="Q404">
            <v>20000</v>
          </cell>
          <cell r="R404" t="str">
            <v>206407-4201</v>
          </cell>
          <cell r="S404">
            <v>55.565449999999998</v>
          </cell>
          <cell r="T404">
            <v>1111309</v>
          </cell>
          <cell r="U404">
            <v>-1111469</v>
          </cell>
        </row>
        <row r="405">
          <cell r="G405">
            <v>400</v>
          </cell>
          <cell r="U405">
            <v>-4038209</v>
          </cell>
        </row>
        <row r="407">
          <cell r="C407" t="str">
            <v>APL</v>
          </cell>
          <cell r="D407">
            <v>40063</v>
          </cell>
          <cell r="E407">
            <v>40065</v>
          </cell>
          <cell r="F407">
            <v>400</v>
          </cell>
          <cell r="G407">
            <v>64</v>
          </cell>
          <cell r="Q407">
            <v>5000</v>
          </cell>
          <cell r="R407" t="str">
            <v>204684-4201</v>
          </cell>
          <cell r="S407">
            <v>370.07936000000001</v>
          </cell>
          <cell r="T407">
            <v>1850396.8</v>
          </cell>
          <cell r="U407">
            <v>-1850460.8</v>
          </cell>
        </row>
        <row r="408">
          <cell r="C408" t="str">
            <v>UBL</v>
          </cell>
          <cell r="D408">
            <v>40063</v>
          </cell>
          <cell r="E408">
            <v>40065</v>
          </cell>
          <cell r="F408">
            <v>250</v>
          </cell>
          <cell r="G408">
            <v>40</v>
          </cell>
          <cell r="Q408">
            <v>5000</v>
          </cell>
          <cell r="R408" t="str">
            <v>206407-4201</v>
          </cell>
          <cell r="S408">
            <v>53.784399999999998</v>
          </cell>
          <cell r="T408">
            <v>268922</v>
          </cell>
          <cell r="U408">
            <v>-268962</v>
          </cell>
        </row>
        <row r="409">
          <cell r="G409">
            <v>104</v>
          </cell>
          <cell r="U409">
            <v>-2119422.7999999998</v>
          </cell>
        </row>
        <row r="411">
          <cell r="C411" t="str">
            <v>FFC</v>
          </cell>
          <cell r="D411">
            <v>40064</v>
          </cell>
          <cell r="E411">
            <v>40066</v>
          </cell>
          <cell r="F411">
            <v>750</v>
          </cell>
          <cell r="G411">
            <v>120</v>
          </cell>
          <cell r="Q411">
            <v>15000</v>
          </cell>
          <cell r="R411" t="str">
            <v>203890-4201</v>
          </cell>
          <cell r="S411">
            <v>96.3</v>
          </cell>
          <cell r="T411">
            <v>1444500</v>
          </cell>
          <cell r="U411">
            <v>-1444620</v>
          </cell>
        </row>
        <row r="413">
          <cell r="C413" t="str">
            <v>ENGRO</v>
          </cell>
          <cell r="D413">
            <v>40065</v>
          </cell>
          <cell r="E413">
            <v>40067</v>
          </cell>
          <cell r="F413">
            <v>1250</v>
          </cell>
          <cell r="G413">
            <v>200</v>
          </cell>
          <cell r="I413">
            <v>25000</v>
          </cell>
          <cell r="J413">
            <v>151.04082440000002</v>
          </cell>
          <cell r="K413">
            <v>3776020.6100000003</v>
          </cell>
          <cell r="L413">
            <v>377.64</v>
          </cell>
          <cell r="M413">
            <v>146.36451199999988</v>
          </cell>
          <cell r="N413" t="str">
            <v>203807-4201</v>
          </cell>
          <cell r="O413">
            <v>3659112.799999997</v>
          </cell>
          <cell r="P413">
            <v>115657.81000000332</v>
          </cell>
          <cell r="U413">
            <v>3774192.97</v>
          </cell>
        </row>
        <row r="415">
          <cell r="C415" t="str">
            <v>NRL</v>
          </cell>
          <cell r="D415">
            <v>40066</v>
          </cell>
          <cell r="E415">
            <v>40070</v>
          </cell>
          <cell r="F415">
            <v>2412</v>
          </cell>
          <cell r="G415">
            <v>385.92</v>
          </cell>
          <cell r="Q415">
            <v>30150</v>
          </cell>
          <cell r="R415" t="str">
            <v>30775-4201</v>
          </cell>
          <cell r="S415">
            <v>227.47878275290216</v>
          </cell>
          <cell r="T415">
            <v>6858485.2999999998</v>
          </cell>
          <cell r="U415">
            <v>-6858871.2199999997</v>
          </cell>
        </row>
        <row r="416">
          <cell r="C416" t="str">
            <v>ATRL</v>
          </cell>
          <cell r="D416">
            <v>40066</v>
          </cell>
          <cell r="E416">
            <v>40070</v>
          </cell>
          <cell r="F416">
            <v>4250.0625</v>
          </cell>
          <cell r="G416">
            <v>680.01</v>
          </cell>
          <cell r="I416">
            <v>85000</v>
          </cell>
          <cell r="J416">
            <v>157.92375485294116</v>
          </cell>
          <cell r="K416">
            <v>13423519.1625</v>
          </cell>
          <cell r="L416">
            <v>1342.36</v>
          </cell>
          <cell r="M416">
            <v>155.71031149999999</v>
          </cell>
          <cell r="N416" t="str">
            <v>204005-4201</v>
          </cell>
          <cell r="O416">
            <v>13235376.477499999</v>
          </cell>
          <cell r="P416">
            <v>183892.62250000075</v>
          </cell>
          <cell r="U416">
            <v>13417246.73</v>
          </cell>
        </row>
        <row r="417">
          <cell r="C417" t="str">
            <v>MARI</v>
          </cell>
          <cell r="D417">
            <v>40066</v>
          </cell>
          <cell r="E417">
            <v>40070</v>
          </cell>
          <cell r="F417">
            <v>2000</v>
          </cell>
          <cell r="G417">
            <v>320</v>
          </cell>
          <cell r="I417">
            <v>40000</v>
          </cell>
          <cell r="J417">
            <v>172.342625</v>
          </cell>
          <cell r="K417">
            <v>6893705</v>
          </cell>
          <cell r="L417">
            <v>689.39</v>
          </cell>
          <cell r="M417">
            <v>163.73571999999999</v>
          </cell>
          <cell r="N417" t="str">
            <v>212229-4201</v>
          </cell>
          <cell r="O417">
            <v>6549428.7999999998</v>
          </cell>
          <cell r="P417">
            <v>342276.20000000019</v>
          </cell>
          <cell r="U417">
            <v>6890695.6100000003</v>
          </cell>
        </row>
        <row r="418">
          <cell r="G418">
            <v>1385.93</v>
          </cell>
          <cell r="L418">
            <v>2031.75</v>
          </cell>
          <cell r="U418">
            <v>13449071.120000001</v>
          </cell>
        </row>
        <row r="420">
          <cell r="C420" t="str">
            <v>APL</v>
          </cell>
          <cell r="D420">
            <v>40067</v>
          </cell>
          <cell r="E420">
            <v>40071</v>
          </cell>
          <cell r="F420">
            <v>1448.0625</v>
          </cell>
          <cell r="G420">
            <v>231.69</v>
          </cell>
          <cell r="Q420">
            <v>18100</v>
          </cell>
          <cell r="R420" t="str">
            <v>204684-4201</v>
          </cell>
          <cell r="S420">
            <v>377.04082872928177</v>
          </cell>
          <cell r="T420">
            <v>6824439</v>
          </cell>
          <cell r="U420">
            <v>-6824670.6900000004</v>
          </cell>
        </row>
        <row r="421">
          <cell r="C421" t="str">
            <v>NRL</v>
          </cell>
          <cell r="D421">
            <v>40067</v>
          </cell>
          <cell r="E421">
            <v>40071</v>
          </cell>
          <cell r="F421">
            <v>1588</v>
          </cell>
          <cell r="G421">
            <v>254.08</v>
          </cell>
          <cell r="Q421">
            <v>20850</v>
          </cell>
          <cell r="R421" t="str">
            <v>30775-4201</v>
          </cell>
          <cell r="S421">
            <v>225.19446043165468</v>
          </cell>
          <cell r="T421">
            <v>4695304.5</v>
          </cell>
          <cell r="U421">
            <v>-4695558.58</v>
          </cell>
        </row>
        <row r="422">
          <cell r="C422" t="str">
            <v>DOL</v>
          </cell>
          <cell r="D422">
            <v>40067</v>
          </cell>
          <cell r="E422">
            <v>40071</v>
          </cell>
          <cell r="F422">
            <v>2500</v>
          </cell>
          <cell r="G422">
            <v>400</v>
          </cell>
          <cell r="I422">
            <v>50000</v>
          </cell>
          <cell r="J422">
            <v>9.0259400000000003</v>
          </cell>
          <cell r="K422">
            <v>451297</v>
          </cell>
          <cell r="L422">
            <v>45.15</v>
          </cell>
          <cell r="M422">
            <v>7.54</v>
          </cell>
          <cell r="N422" t="str">
            <v>202428-4201</v>
          </cell>
          <cell r="O422">
            <v>377000</v>
          </cell>
          <cell r="P422">
            <v>71797</v>
          </cell>
          <cell r="U422">
            <v>448351.85</v>
          </cell>
        </row>
        <row r="423">
          <cell r="C423" t="str">
            <v>NRL</v>
          </cell>
          <cell r="D423">
            <v>40067</v>
          </cell>
          <cell r="E423">
            <v>40071</v>
          </cell>
          <cell r="F423">
            <v>80</v>
          </cell>
          <cell r="G423">
            <v>12.8</v>
          </cell>
          <cell r="I423">
            <v>1000</v>
          </cell>
          <cell r="J423">
            <v>224.75</v>
          </cell>
          <cell r="K423">
            <v>224750</v>
          </cell>
          <cell r="L423">
            <v>22.48</v>
          </cell>
          <cell r="M423">
            <v>226.5448980392157</v>
          </cell>
          <cell r="N423" t="str">
            <v>30775-4201</v>
          </cell>
          <cell r="O423">
            <v>226544.89803921571</v>
          </cell>
          <cell r="P423">
            <v>-1874.8980392156984</v>
          </cell>
          <cell r="U423">
            <v>224634.72</v>
          </cell>
        </row>
        <row r="424">
          <cell r="G424">
            <v>898.56999999999994</v>
          </cell>
          <cell r="L424">
            <v>67.63</v>
          </cell>
          <cell r="U424">
            <v>-10847242.699999999</v>
          </cell>
        </row>
        <row r="426">
          <cell r="C426" t="str">
            <v>ATRL</v>
          </cell>
          <cell r="D426">
            <v>40070</v>
          </cell>
          <cell r="E426">
            <v>40072</v>
          </cell>
          <cell r="F426">
            <v>1000</v>
          </cell>
          <cell r="G426">
            <v>160</v>
          </cell>
          <cell r="Q426">
            <v>20000</v>
          </cell>
          <cell r="R426" t="str">
            <v>204005-4201</v>
          </cell>
          <cell r="S426">
            <v>151.89834999999999</v>
          </cell>
          <cell r="T426">
            <v>3037967</v>
          </cell>
          <cell r="U426">
            <v>-3038127</v>
          </cell>
        </row>
        <row r="428">
          <cell r="C428" t="str">
            <v>APL</v>
          </cell>
          <cell r="D428">
            <v>40071</v>
          </cell>
          <cell r="E428">
            <v>40073</v>
          </cell>
          <cell r="F428">
            <v>968</v>
          </cell>
          <cell r="G428">
            <v>154.88</v>
          </cell>
          <cell r="Q428">
            <v>12100</v>
          </cell>
          <cell r="R428" t="str">
            <v>204684-4201</v>
          </cell>
          <cell r="S428">
            <v>362.31322314049589</v>
          </cell>
          <cell r="T428">
            <v>4383990</v>
          </cell>
          <cell r="U428">
            <v>-4384144.88</v>
          </cell>
        </row>
        <row r="429">
          <cell r="C429" t="str">
            <v>PSO</v>
          </cell>
          <cell r="D429">
            <v>40071</v>
          </cell>
          <cell r="E429">
            <v>40073</v>
          </cell>
          <cell r="F429">
            <v>0</v>
          </cell>
          <cell r="G429">
            <v>0</v>
          </cell>
          <cell r="Q429">
            <v>8000</v>
          </cell>
          <cell r="R429" t="str">
            <v>203858-4201</v>
          </cell>
          <cell r="S429">
            <v>286.37758250000002</v>
          </cell>
          <cell r="T429">
            <v>2291020.66</v>
          </cell>
          <cell r="U429">
            <v>-2291020.66</v>
          </cell>
        </row>
        <row r="430">
          <cell r="C430" t="str">
            <v>PSO</v>
          </cell>
          <cell r="D430">
            <v>40071</v>
          </cell>
          <cell r="E430">
            <v>40073</v>
          </cell>
          <cell r="F430">
            <v>640</v>
          </cell>
          <cell r="G430">
            <v>102.4</v>
          </cell>
          <cell r="I430">
            <v>8000</v>
          </cell>
          <cell r="J430">
            <v>287.26274999999998</v>
          </cell>
          <cell r="K430">
            <v>2298102</v>
          </cell>
          <cell r="L430">
            <v>229.81</v>
          </cell>
          <cell r="M430">
            <v>286.37758250000047</v>
          </cell>
          <cell r="N430" t="str">
            <v>203858-4201</v>
          </cell>
          <cell r="O430">
            <v>2291020.6600000039</v>
          </cell>
          <cell r="P430">
            <v>6441.3399999962185</v>
          </cell>
          <cell r="U430">
            <v>2297129.79</v>
          </cell>
        </row>
        <row r="431">
          <cell r="G431">
            <v>257.27999999999997</v>
          </cell>
          <cell r="L431">
            <v>229.81</v>
          </cell>
          <cell r="U431">
            <v>-4378035.75</v>
          </cell>
        </row>
        <row r="433">
          <cell r="C433" t="str">
            <v>APL</v>
          </cell>
          <cell r="D433">
            <v>40073</v>
          </cell>
          <cell r="E433">
            <v>40081</v>
          </cell>
          <cell r="F433">
            <v>784</v>
          </cell>
          <cell r="G433">
            <v>125.44</v>
          </cell>
          <cell r="Q433">
            <v>9800</v>
          </cell>
          <cell r="R433" t="str">
            <v>204684-4201</v>
          </cell>
          <cell r="S433">
            <v>351.70724489795919</v>
          </cell>
          <cell r="T433">
            <v>3446731</v>
          </cell>
          <cell r="U433">
            <v>-3446856.44</v>
          </cell>
        </row>
        <row r="434">
          <cell r="C434" t="str">
            <v>ATRL</v>
          </cell>
          <cell r="D434">
            <v>40073</v>
          </cell>
          <cell r="E434">
            <v>40081</v>
          </cell>
          <cell r="F434">
            <v>1250.0625</v>
          </cell>
          <cell r="G434">
            <v>200.01</v>
          </cell>
          <cell r="Q434">
            <v>25000</v>
          </cell>
          <cell r="R434" t="str">
            <v>204005-4201</v>
          </cell>
          <cell r="S434">
            <v>156.19246600000002</v>
          </cell>
          <cell r="T434">
            <v>3904811.6500000004</v>
          </cell>
          <cell r="U434">
            <v>-3905011.66</v>
          </cell>
        </row>
        <row r="435">
          <cell r="C435" t="str">
            <v>POL</v>
          </cell>
          <cell r="D435">
            <v>40073</v>
          </cell>
          <cell r="E435">
            <v>40081</v>
          </cell>
          <cell r="F435">
            <v>4400</v>
          </cell>
          <cell r="G435">
            <v>704</v>
          </cell>
          <cell r="Q435">
            <v>55000</v>
          </cell>
          <cell r="R435" t="str">
            <v>204196-4201</v>
          </cell>
          <cell r="S435">
            <v>220.6813809090909</v>
          </cell>
          <cell r="T435">
            <v>12137475.949999999</v>
          </cell>
          <cell r="U435">
            <v>-12138179.949999999</v>
          </cell>
        </row>
        <row r="436">
          <cell r="G436">
            <v>1029.45</v>
          </cell>
          <cell r="U436">
            <v>-19490048.049999997</v>
          </cell>
        </row>
        <row r="438">
          <cell r="C438" t="str">
            <v>EFUG</v>
          </cell>
          <cell r="D438">
            <v>40080</v>
          </cell>
          <cell r="E438">
            <v>40084</v>
          </cell>
          <cell r="F438">
            <v>750</v>
          </cell>
          <cell r="G438">
            <v>120</v>
          </cell>
          <cell r="Q438">
            <v>15000</v>
          </cell>
          <cell r="R438" t="str">
            <v>212059-4201</v>
          </cell>
          <cell r="S438">
            <v>106.64114533333333</v>
          </cell>
          <cell r="T438">
            <v>1599617.18</v>
          </cell>
          <cell r="U438">
            <v>-1599737.18</v>
          </cell>
        </row>
        <row r="440">
          <cell r="C440" t="str">
            <v>EFUG</v>
          </cell>
          <cell r="D440">
            <v>40081</v>
          </cell>
          <cell r="E440">
            <v>40085</v>
          </cell>
          <cell r="F440">
            <v>1750</v>
          </cell>
          <cell r="G440">
            <v>280</v>
          </cell>
          <cell r="Q440">
            <v>35000</v>
          </cell>
          <cell r="R440" t="str">
            <v>212059-4201</v>
          </cell>
          <cell r="S440">
            <v>112.24707857142857</v>
          </cell>
          <cell r="T440">
            <v>3928647.75</v>
          </cell>
          <cell r="U440">
            <v>-3928927.75</v>
          </cell>
        </row>
        <row r="441">
          <cell r="C441" t="str">
            <v>PPL</v>
          </cell>
          <cell r="D441">
            <v>40081</v>
          </cell>
          <cell r="E441">
            <v>40085</v>
          </cell>
          <cell r="F441">
            <v>750</v>
          </cell>
          <cell r="G441">
            <v>120</v>
          </cell>
          <cell r="Q441">
            <v>15000</v>
          </cell>
          <cell r="R441" t="str">
            <v>204498-4201</v>
          </cell>
          <cell r="S441">
            <v>199.71266666666668</v>
          </cell>
          <cell r="T441">
            <v>2995690</v>
          </cell>
          <cell r="U441">
            <v>-2995810</v>
          </cell>
        </row>
        <row r="442">
          <cell r="G442">
            <v>400</v>
          </cell>
          <cell r="U442">
            <v>-6924737.75</v>
          </cell>
        </row>
        <row r="444">
          <cell r="C444" t="str">
            <v>PAEL</v>
          </cell>
          <cell r="D444">
            <v>40084</v>
          </cell>
          <cell r="E444">
            <v>40086</v>
          </cell>
          <cell r="F444">
            <v>2962.5</v>
          </cell>
          <cell r="G444">
            <v>474</v>
          </cell>
          <cell r="I444">
            <v>59250</v>
          </cell>
          <cell r="J444">
            <v>22.335703628691984</v>
          </cell>
          <cell r="K444">
            <v>1323390.4400000002</v>
          </cell>
          <cell r="L444">
            <v>132.33000000000001</v>
          </cell>
          <cell r="M444">
            <v>24.392813448300998</v>
          </cell>
          <cell r="N444" t="str">
            <v>212067-4201</v>
          </cell>
          <cell r="O444">
            <v>1445274.1968118341</v>
          </cell>
          <cell r="P444">
            <v>-124846.25681183394</v>
          </cell>
          <cell r="U444">
            <v>1319821.6100000001</v>
          </cell>
        </row>
        <row r="445">
          <cell r="C445" t="str">
            <v>PTC</v>
          </cell>
          <cell r="D445">
            <v>40084</v>
          </cell>
          <cell r="E445">
            <v>40086</v>
          </cell>
          <cell r="F445">
            <v>10000</v>
          </cell>
          <cell r="G445">
            <v>1600</v>
          </cell>
          <cell r="Q445">
            <v>200000</v>
          </cell>
          <cell r="R445" t="str">
            <v>203866-4201</v>
          </cell>
          <cell r="S445">
            <v>21.74</v>
          </cell>
          <cell r="T445">
            <v>4348000</v>
          </cell>
          <cell r="U445">
            <v>-4349600</v>
          </cell>
        </row>
        <row r="446">
          <cell r="G446">
            <v>2074</v>
          </cell>
          <cell r="L446">
            <v>132.33000000000001</v>
          </cell>
          <cell r="U446">
            <v>-3029778.3899999997</v>
          </cell>
        </row>
        <row r="448">
          <cell r="C448" t="str">
            <v>PSO</v>
          </cell>
          <cell r="D448">
            <v>40085</v>
          </cell>
          <cell r="E448">
            <v>40087</v>
          </cell>
          <cell r="F448">
            <v>2000</v>
          </cell>
          <cell r="G448">
            <v>320</v>
          </cell>
          <cell r="Q448">
            <v>25000</v>
          </cell>
          <cell r="R448" t="str">
            <v>203858-4201</v>
          </cell>
          <cell r="S448">
            <v>323.20142399999997</v>
          </cell>
          <cell r="T448">
            <v>8080035.5999999996</v>
          </cell>
          <cell r="U448">
            <v>-8080355.5999999996</v>
          </cell>
        </row>
        <row r="449">
          <cell r="C449" t="str">
            <v>PTC</v>
          </cell>
          <cell r="D449">
            <v>40085</v>
          </cell>
          <cell r="E449">
            <v>40087</v>
          </cell>
          <cell r="F449">
            <v>7500</v>
          </cell>
          <cell r="G449">
            <v>1200</v>
          </cell>
          <cell r="Q449">
            <v>150000</v>
          </cell>
          <cell r="R449" t="str">
            <v>203866-4201</v>
          </cell>
          <cell r="S449">
            <v>20.836666666666666</v>
          </cell>
          <cell r="T449">
            <v>3125500</v>
          </cell>
          <cell r="U449">
            <v>-3126700</v>
          </cell>
        </row>
        <row r="450">
          <cell r="C450" t="str">
            <v>ATRL</v>
          </cell>
          <cell r="D450">
            <v>40085</v>
          </cell>
          <cell r="E450">
            <v>40087</v>
          </cell>
          <cell r="F450">
            <v>1243.8125</v>
          </cell>
          <cell r="G450">
            <v>199.01</v>
          </cell>
          <cell r="I450">
            <v>24877</v>
          </cell>
          <cell r="J450">
            <v>170.03977459098766</v>
          </cell>
          <cell r="K450">
            <v>4230079.4725000001</v>
          </cell>
          <cell r="L450">
            <v>423.03</v>
          </cell>
          <cell r="M450">
            <v>154.64055537499999</v>
          </cell>
          <cell r="N450" t="str">
            <v>204005-4201</v>
          </cell>
          <cell r="O450">
            <v>3846993.0960638747</v>
          </cell>
          <cell r="P450">
            <v>381842.56393612572</v>
          </cell>
          <cell r="U450">
            <v>4228213.62</v>
          </cell>
        </row>
        <row r="451">
          <cell r="G451">
            <v>1719.01</v>
          </cell>
          <cell r="L451">
            <v>423.03</v>
          </cell>
          <cell r="U451">
            <v>-6978841.9799999995</v>
          </cell>
        </row>
        <row r="453">
          <cell r="C453" t="str">
            <v>PSO</v>
          </cell>
          <cell r="D453">
            <v>40088</v>
          </cell>
          <cell r="E453">
            <v>40092</v>
          </cell>
          <cell r="F453">
            <v>2000</v>
          </cell>
          <cell r="G453">
            <v>320</v>
          </cell>
          <cell r="I453">
            <v>25000</v>
          </cell>
          <cell r="J453">
            <v>327.85</v>
          </cell>
          <cell r="K453">
            <v>8196250</v>
          </cell>
          <cell r="L453">
            <v>819.62</v>
          </cell>
          <cell r="M453">
            <v>323.20142399999946</v>
          </cell>
          <cell r="N453" t="str">
            <v>203858-4201</v>
          </cell>
          <cell r="O453">
            <v>8080035.5999999866</v>
          </cell>
          <cell r="P453">
            <v>114214.40000001341</v>
          </cell>
          <cell r="U453">
            <v>8193110.3799999999</v>
          </cell>
        </row>
        <row r="455">
          <cell r="C455" t="str">
            <v>NRL</v>
          </cell>
          <cell r="D455">
            <v>40093</v>
          </cell>
          <cell r="E455">
            <v>40094</v>
          </cell>
          <cell r="F455">
            <v>2639.9375</v>
          </cell>
          <cell r="G455">
            <v>422.39</v>
          </cell>
          <cell r="I455">
            <v>33000</v>
          </cell>
          <cell r="J455">
            <v>236.55101628787878</v>
          </cell>
          <cell r="K455">
            <v>7806183.5374999996</v>
          </cell>
          <cell r="L455">
            <v>780.68</v>
          </cell>
          <cell r="M455">
            <v>226.5448980392157</v>
          </cell>
          <cell r="N455" t="str">
            <v>30775-4201</v>
          </cell>
          <cell r="O455">
            <v>7475981.635294118</v>
          </cell>
          <cell r="P455">
            <v>327561.96470588201</v>
          </cell>
          <cell r="U455">
            <v>7802340.5300000003</v>
          </cell>
        </row>
        <row r="457">
          <cell r="C457" t="str">
            <v>APL</v>
          </cell>
          <cell r="D457">
            <v>40093</v>
          </cell>
          <cell r="E457">
            <v>40095</v>
          </cell>
          <cell r="F457">
            <v>2600</v>
          </cell>
          <cell r="G457">
            <v>416</v>
          </cell>
          <cell r="I457">
            <v>32500</v>
          </cell>
          <cell r="J457">
            <v>380.73130092307696</v>
          </cell>
          <cell r="K457">
            <v>12373767.280000001</v>
          </cell>
          <cell r="L457">
            <v>1237.3800000000001</v>
          </cell>
          <cell r="M457">
            <v>374.58465861538457</v>
          </cell>
          <cell r="N457" t="str">
            <v>204684-4201</v>
          </cell>
          <cell r="O457">
            <v>12174001.404999999</v>
          </cell>
          <cell r="P457">
            <v>197165.87500000186</v>
          </cell>
          <cell r="U457">
            <v>12369513.9</v>
          </cell>
        </row>
        <row r="458">
          <cell r="C458" t="str">
            <v>PTC</v>
          </cell>
          <cell r="D458">
            <v>40093</v>
          </cell>
          <cell r="E458">
            <v>40095</v>
          </cell>
          <cell r="F458">
            <v>5000</v>
          </cell>
          <cell r="G458">
            <v>800</v>
          </cell>
          <cell r="I458">
            <v>100000</v>
          </cell>
          <cell r="J458">
            <v>22.066522400000004</v>
          </cell>
          <cell r="K458">
            <v>2206652.2400000002</v>
          </cell>
          <cell r="L458">
            <v>220.7</v>
          </cell>
          <cell r="M458">
            <v>21.135565610859729</v>
          </cell>
          <cell r="N458" t="str">
            <v>203866-4201</v>
          </cell>
          <cell r="O458">
            <v>2113556.5610859729</v>
          </cell>
          <cell r="P458">
            <v>88095.678914027289</v>
          </cell>
          <cell r="U458">
            <v>2200631.54</v>
          </cell>
        </row>
        <row r="459">
          <cell r="G459">
            <v>1638.3899999999999</v>
          </cell>
          <cell r="L459">
            <v>2238.7599999999998</v>
          </cell>
          <cell r="U459">
            <v>14570145.440000001</v>
          </cell>
        </row>
        <row r="461">
          <cell r="C461" t="str">
            <v>NRL</v>
          </cell>
          <cell r="D461">
            <v>40095</v>
          </cell>
          <cell r="E461">
            <v>40099</v>
          </cell>
          <cell r="F461">
            <v>1000</v>
          </cell>
          <cell r="G461">
            <v>160</v>
          </cell>
          <cell r="Q461">
            <v>12500</v>
          </cell>
          <cell r="R461" t="str">
            <v>30775-4201</v>
          </cell>
          <cell r="S461">
            <v>214.68</v>
          </cell>
          <cell r="T461">
            <v>2683500</v>
          </cell>
          <cell r="U461">
            <v>-2683660</v>
          </cell>
        </row>
        <row r="462">
          <cell r="C462" t="str">
            <v>PPL</v>
          </cell>
          <cell r="D462">
            <v>40095</v>
          </cell>
          <cell r="E462">
            <v>40099</v>
          </cell>
          <cell r="F462">
            <v>2000.0625</v>
          </cell>
          <cell r="G462">
            <v>320.01</v>
          </cell>
          <cell r="Q462">
            <v>40000</v>
          </cell>
          <cell r="R462" t="str">
            <v>204498-4201</v>
          </cell>
          <cell r="S462">
            <v>193.44966474999998</v>
          </cell>
          <cell r="T462">
            <v>7737986.5899999999</v>
          </cell>
          <cell r="U462">
            <v>-7738306.5999999996</v>
          </cell>
        </row>
        <row r="463">
          <cell r="C463" t="str">
            <v>PTC</v>
          </cell>
          <cell r="D463">
            <v>40095</v>
          </cell>
          <cell r="E463">
            <v>40099</v>
          </cell>
          <cell r="F463">
            <v>5000</v>
          </cell>
          <cell r="G463">
            <v>800</v>
          </cell>
          <cell r="Q463">
            <v>100000</v>
          </cell>
          <cell r="R463" t="str">
            <v>203866-4201</v>
          </cell>
          <cell r="S463">
            <v>20.434948300000002</v>
          </cell>
          <cell r="T463">
            <v>2043494.83</v>
          </cell>
          <cell r="U463">
            <v>-2044294.83</v>
          </cell>
        </row>
        <row r="464">
          <cell r="G464">
            <v>1280.01</v>
          </cell>
          <cell r="U464">
            <v>-12466261.43</v>
          </cell>
        </row>
        <row r="466">
          <cell r="C466" t="str">
            <v>APL</v>
          </cell>
          <cell r="D466">
            <v>40098</v>
          </cell>
          <cell r="E466">
            <v>40100</v>
          </cell>
          <cell r="F466">
            <v>2000</v>
          </cell>
          <cell r="G466">
            <v>320</v>
          </cell>
          <cell r="Q466">
            <v>25000</v>
          </cell>
          <cell r="R466" t="str">
            <v>204684-4201</v>
          </cell>
          <cell r="S466">
            <v>366.00797080000001</v>
          </cell>
          <cell r="T466">
            <v>9150199.2699999996</v>
          </cell>
          <cell r="U466">
            <v>-9150519.2699999996</v>
          </cell>
        </row>
        <row r="467">
          <cell r="C467" t="str">
            <v>FFC</v>
          </cell>
          <cell r="D467">
            <v>40098</v>
          </cell>
          <cell r="E467">
            <v>40100</v>
          </cell>
          <cell r="F467">
            <v>1250</v>
          </cell>
          <cell r="G467">
            <v>200</v>
          </cell>
          <cell r="Q467">
            <v>25000</v>
          </cell>
          <cell r="R467" t="str">
            <v>203890-4201</v>
          </cell>
          <cell r="S467">
            <v>102.55</v>
          </cell>
          <cell r="T467">
            <v>2563750</v>
          </cell>
          <cell r="U467">
            <v>-2563950</v>
          </cell>
        </row>
        <row r="468">
          <cell r="C468" t="str">
            <v>NRL</v>
          </cell>
          <cell r="D468">
            <v>40098</v>
          </cell>
          <cell r="E468">
            <v>40100</v>
          </cell>
          <cell r="F468">
            <v>335.375</v>
          </cell>
          <cell r="G468">
            <v>53.66</v>
          </cell>
          <cell r="Q468">
            <v>4192</v>
          </cell>
          <cell r="R468" t="str">
            <v>30775-4201</v>
          </cell>
          <cell r="S468">
            <v>214.32212786259541</v>
          </cell>
          <cell r="T468">
            <v>898438.36</v>
          </cell>
          <cell r="U468">
            <v>-898492.02</v>
          </cell>
        </row>
        <row r="469">
          <cell r="C469" t="str">
            <v>PTC</v>
          </cell>
          <cell r="D469">
            <v>40098</v>
          </cell>
          <cell r="E469">
            <v>40100</v>
          </cell>
          <cell r="F469">
            <v>4250</v>
          </cell>
          <cell r="G469">
            <v>680</v>
          </cell>
          <cell r="Q469">
            <v>85000</v>
          </cell>
          <cell r="R469" t="str">
            <v>203866-4201</v>
          </cell>
          <cell r="S469">
            <v>20.098823529411764</v>
          </cell>
          <cell r="T469">
            <v>1708400</v>
          </cell>
          <cell r="U469">
            <v>-1709080</v>
          </cell>
        </row>
        <row r="470">
          <cell r="G470">
            <v>1253.6599999999999</v>
          </cell>
          <cell r="U470">
            <v>-14322041.289999999</v>
          </cell>
        </row>
        <row r="472">
          <cell r="C472" t="str">
            <v>NRL</v>
          </cell>
          <cell r="D472">
            <v>40099</v>
          </cell>
          <cell r="E472">
            <v>40101</v>
          </cell>
          <cell r="F472">
            <v>665.75</v>
          </cell>
          <cell r="G472">
            <v>106.52</v>
          </cell>
          <cell r="Q472">
            <v>8323</v>
          </cell>
          <cell r="R472" t="str">
            <v>30775-4201</v>
          </cell>
          <cell r="S472">
            <v>214.33154992190316</v>
          </cell>
          <cell r="T472">
            <v>1783881.49</v>
          </cell>
          <cell r="U472">
            <v>-1783988.01</v>
          </cell>
        </row>
        <row r="474">
          <cell r="C474" t="str">
            <v>APL</v>
          </cell>
          <cell r="D474">
            <v>40100</v>
          </cell>
          <cell r="E474">
            <v>40102</v>
          </cell>
          <cell r="F474">
            <v>1040.0625</v>
          </cell>
          <cell r="G474">
            <v>166.41</v>
          </cell>
          <cell r="Q474">
            <v>13000</v>
          </cell>
          <cell r="R474" t="str">
            <v>204684-4201</v>
          </cell>
          <cell r="S474">
            <v>370.41359076923072</v>
          </cell>
          <cell r="T474">
            <v>4815376.68</v>
          </cell>
          <cell r="U474">
            <v>-4815543.09</v>
          </cell>
        </row>
        <row r="476">
          <cell r="C476" t="str">
            <v>ATRL</v>
          </cell>
          <cell r="D476">
            <v>40101</v>
          </cell>
          <cell r="E476">
            <v>40105</v>
          </cell>
          <cell r="F476">
            <v>2500</v>
          </cell>
          <cell r="G476">
            <v>400</v>
          </cell>
          <cell r="Q476">
            <v>50000</v>
          </cell>
          <cell r="R476" t="str">
            <v>204005-4201</v>
          </cell>
          <cell r="S476">
            <v>140.38488419999999</v>
          </cell>
          <cell r="T476">
            <v>7019244.21</v>
          </cell>
          <cell r="U476">
            <v>-7019644.21</v>
          </cell>
        </row>
        <row r="478">
          <cell r="C478" t="str">
            <v>POL</v>
          </cell>
          <cell r="D478">
            <v>40102</v>
          </cell>
          <cell r="E478">
            <v>40105</v>
          </cell>
          <cell r="F478">
            <v>6000</v>
          </cell>
          <cell r="G478">
            <v>960</v>
          </cell>
          <cell r="I478">
            <v>75000</v>
          </cell>
          <cell r="J478">
            <v>227.58896933333332</v>
          </cell>
          <cell r="K478">
            <v>17069172.699999999</v>
          </cell>
          <cell r="L478">
            <v>1706.98</v>
          </cell>
          <cell r="M478">
            <v>217.33990902857141</v>
          </cell>
          <cell r="N478" t="str">
            <v>204196-4201</v>
          </cell>
          <cell r="O478">
            <v>16300493.177142857</v>
          </cell>
          <cell r="P478">
            <v>762679.52285714261</v>
          </cell>
          <cell r="U478">
            <v>17060505.719999999</v>
          </cell>
        </row>
        <row r="480">
          <cell r="C480" t="str">
            <v>APL</v>
          </cell>
          <cell r="D480">
            <v>40102</v>
          </cell>
          <cell r="E480">
            <v>40106</v>
          </cell>
          <cell r="F480">
            <v>2000.0625</v>
          </cell>
          <cell r="G480">
            <v>320.01</v>
          </cell>
          <cell r="Q480">
            <v>25000</v>
          </cell>
          <cell r="R480" t="str">
            <v>204684-4201</v>
          </cell>
          <cell r="S480">
            <v>366.69001600000001</v>
          </cell>
          <cell r="T480">
            <v>9167250.4000000004</v>
          </cell>
          <cell r="U480">
            <v>-9167570.4100000001</v>
          </cell>
        </row>
        <row r="481">
          <cell r="C481" t="str">
            <v>ATRL</v>
          </cell>
          <cell r="D481">
            <v>40102</v>
          </cell>
          <cell r="E481">
            <v>40106</v>
          </cell>
          <cell r="F481">
            <v>2500</v>
          </cell>
          <cell r="G481">
            <v>400</v>
          </cell>
          <cell r="I481">
            <v>50000</v>
          </cell>
          <cell r="J481">
            <v>143.2012168</v>
          </cell>
          <cell r="K481">
            <v>7160060.8399999999</v>
          </cell>
          <cell r="L481">
            <v>716.06</v>
          </cell>
          <cell r="M481">
            <v>140.38488420000002</v>
          </cell>
          <cell r="N481" t="str">
            <v>204005-4201</v>
          </cell>
          <cell r="O481">
            <v>7019244.2100000009</v>
          </cell>
          <cell r="P481">
            <v>138316.62999999896</v>
          </cell>
          <cell r="U481">
            <v>7156444.7800000003</v>
          </cell>
        </row>
        <row r="482">
          <cell r="G482">
            <v>1680.01</v>
          </cell>
          <cell r="L482">
            <v>2423.04</v>
          </cell>
          <cell r="U482">
            <v>-2011125.63</v>
          </cell>
        </row>
        <row r="484">
          <cell r="C484" t="str">
            <v>ATRL</v>
          </cell>
          <cell r="D484">
            <v>40105</v>
          </cell>
          <cell r="E484">
            <v>40107</v>
          </cell>
          <cell r="F484">
            <v>2500</v>
          </cell>
          <cell r="G484">
            <v>400</v>
          </cell>
          <cell r="Q484">
            <v>50000</v>
          </cell>
          <cell r="R484" t="str">
            <v>204005-4201</v>
          </cell>
          <cell r="S484">
            <v>136.734644</v>
          </cell>
          <cell r="T484">
            <v>6836732.2000000002</v>
          </cell>
          <cell r="U484">
            <v>-6837132.2000000002</v>
          </cell>
        </row>
        <row r="485">
          <cell r="C485" t="str">
            <v>PPL</v>
          </cell>
          <cell r="D485">
            <v>40105</v>
          </cell>
          <cell r="E485">
            <v>40107</v>
          </cell>
          <cell r="F485">
            <v>177.375</v>
          </cell>
          <cell r="G485">
            <v>28.38</v>
          </cell>
          <cell r="Q485">
            <v>5000</v>
          </cell>
          <cell r="R485" t="str">
            <v>204498-4201</v>
          </cell>
          <cell r="S485">
            <v>184.41548</v>
          </cell>
          <cell r="T485">
            <v>922077.4</v>
          </cell>
          <cell r="U485">
            <v>-922105.78</v>
          </cell>
        </row>
        <row r="486">
          <cell r="C486" t="str">
            <v>PTC</v>
          </cell>
          <cell r="D486">
            <v>40105</v>
          </cell>
          <cell r="E486">
            <v>40107</v>
          </cell>
          <cell r="F486">
            <v>5000</v>
          </cell>
          <cell r="G486">
            <v>800</v>
          </cell>
          <cell r="Q486">
            <v>100000</v>
          </cell>
          <cell r="R486" t="str">
            <v>203866-4201</v>
          </cell>
          <cell r="S486">
            <v>20.13</v>
          </cell>
          <cell r="T486">
            <v>2013000</v>
          </cell>
          <cell r="U486">
            <v>-2013800</v>
          </cell>
        </row>
        <row r="487">
          <cell r="C487" t="str">
            <v>OGDC</v>
          </cell>
          <cell r="D487">
            <v>40105</v>
          </cell>
          <cell r="E487">
            <v>40107</v>
          </cell>
          <cell r="F487">
            <v>60</v>
          </cell>
          <cell r="G487">
            <v>9.6</v>
          </cell>
          <cell r="J487" t="e">
            <v>#DIV/0!</v>
          </cell>
          <cell r="K487">
            <v>132660</v>
          </cell>
          <cell r="L487">
            <v>13.27</v>
          </cell>
          <cell r="N487" t="str">
            <v>203920-4201</v>
          </cell>
          <cell r="O487">
            <v>0</v>
          </cell>
          <cell r="P487">
            <v>132600</v>
          </cell>
          <cell r="U487">
            <v>132577.13</v>
          </cell>
        </row>
        <row r="488">
          <cell r="C488" t="str">
            <v>PPL</v>
          </cell>
          <cell r="D488">
            <v>40105</v>
          </cell>
          <cell r="E488">
            <v>40107</v>
          </cell>
          <cell r="F488">
            <v>72.625</v>
          </cell>
          <cell r="G488">
            <v>11.62</v>
          </cell>
          <cell r="J488" t="e">
            <v>#DIV/0!</v>
          </cell>
          <cell r="K488">
            <v>276511.82499999995</v>
          </cell>
          <cell r="L488">
            <v>27.67</v>
          </cell>
          <cell r="N488" t="str">
            <v>204498-4201</v>
          </cell>
          <cell r="O488">
            <v>0</v>
          </cell>
          <cell r="P488">
            <v>276439.19999999995</v>
          </cell>
          <cell r="U488">
            <v>276399.90999999997</v>
          </cell>
        </row>
        <row r="489">
          <cell r="G489">
            <v>1249.5999999999999</v>
          </cell>
          <cell r="L489">
            <v>40.94</v>
          </cell>
          <cell r="U489">
            <v>-9364060.9399999995</v>
          </cell>
        </row>
        <row r="491">
          <cell r="C491" t="str">
            <v>ICI</v>
          </cell>
          <cell r="D491">
            <v>40106</v>
          </cell>
          <cell r="E491">
            <v>40108</v>
          </cell>
          <cell r="F491">
            <v>1500.125</v>
          </cell>
          <cell r="G491">
            <v>240.02</v>
          </cell>
          <cell r="Q491">
            <v>30000</v>
          </cell>
          <cell r="R491" t="str">
            <v>208116-4201</v>
          </cell>
          <cell r="S491">
            <v>178.01663333333335</v>
          </cell>
          <cell r="T491">
            <v>5340499</v>
          </cell>
          <cell r="U491">
            <v>-5340739.0199999996</v>
          </cell>
        </row>
        <row r="492">
          <cell r="C492" t="str">
            <v>APL</v>
          </cell>
          <cell r="D492">
            <v>40106</v>
          </cell>
          <cell r="E492">
            <v>40108</v>
          </cell>
          <cell r="F492">
            <v>1440</v>
          </cell>
          <cell r="G492">
            <v>230.4</v>
          </cell>
          <cell r="I492">
            <v>18000</v>
          </cell>
          <cell r="J492">
            <v>369.64</v>
          </cell>
          <cell r="K492">
            <v>6653520</v>
          </cell>
          <cell r="L492">
            <v>665.35</v>
          </cell>
          <cell r="M492">
            <v>367.18771984126977</v>
          </cell>
          <cell r="N492" t="str">
            <v>204684-4201</v>
          </cell>
          <cell r="O492">
            <v>6609378.957142856</v>
          </cell>
          <cell r="P492">
            <v>42701.042857143657</v>
          </cell>
          <cell r="U492">
            <v>6651184.25</v>
          </cell>
        </row>
        <row r="493">
          <cell r="C493" t="str">
            <v>ATRL</v>
          </cell>
          <cell r="D493">
            <v>40106</v>
          </cell>
          <cell r="E493">
            <v>40108</v>
          </cell>
          <cell r="F493">
            <v>2500</v>
          </cell>
          <cell r="G493">
            <v>400</v>
          </cell>
          <cell r="I493">
            <v>50000</v>
          </cell>
          <cell r="J493">
            <v>137.5</v>
          </cell>
          <cell r="K493">
            <v>6875000</v>
          </cell>
          <cell r="L493">
            <v>687.52</v>
          </cell>
          <cell r="M493">
            <v>136.73464400000006</v>
          </cell>
          <cell r="N493" t="str">
            <v>204005-4201</v>
          </cell>
          <cell r="O493">
            <v>6836732.200000003</v>
          </cell>
          <cell r="P493">
            <v>35767.79999999702</v>
          </cell>
          <cell r="U493">
            <v>6871412.4800000004</v>
          </cell>
        </row>
        <row r="494">
          <cell r="G494">
            <v>870.42000000000007</v>
          </cell>
          <cell r="L494">
            <v>1352.87</v>
          </cell>
          <cell r="U494">
            <v>8181857.7100000009</v>
          </cell>
        </row>
        <row r="496">
          <cell r="C496" t="str">
            <v>PTC</v>
          </cell>
          <cell r="D496">
            <v>40107</v>
          </cell>
          <cell r="E496">
            <v>40109</v>
          </cell>
          <cell r="F496">
            <v>2500</v>
          </cell>
          <cell r="G496">
            <v>400</v>
          </cell>
          <cell r="Q496">
            <v>50000</v>
          </cell>
          <cell r="R496" t="str">
            <v>203866-4201</v>
          </cell>
          <cell r="S496">
            <v>19.7118</v>
          </cell>
          <cell r="T496">
            <v>985590</v>
          </cell>
          <cell r="U496">
            <v>-985990</v>
          </cell>
        </row>
        <row r="498">
          <cell r="C498" t="str">
            <v>DGKC</v>
          </cell>
          <cell r="D498">
            <v>40002</v>
          </cell>
          <cell r="E498">
            <v>40004</v>
          </cell>
          <cell r="F498">
            <v>1000</v>
          </cell>
          <cell r="G498">
            <v>160</v>
          </cell>
          <cell r="Q498">
            <v>20000</v>
          </cell>
          <cell r="R498" t="str">
            <v>203955-4201</v>
          </cell>
          <cell r="S498">
            <v>30.92</v>
          </cell>
          <cell r="T498">
            <v>618400</v>
          </cell>
          <cell r="U498">
            <v>-618560</v>
          </cell>
        </row>
        <row r="499">
          <cell r="C499" t="str">
            <v>NBP</v>
          </cell>
          <cell r="D499">
            <v>40002</v>
          </cell>
          <cell r="E499">
            <v>40004</v>
          </cell>
          <cell r="F499">
            <v>1000</v>
          </cell>
          <cell r="G499">
            <v>160</v>
          </cell>
          <cell r="Q499">
            <v>10000</v>
          </cell>
          <cell r="R499" t="str">
            <v>203882-4201</v>
          </cell>
          <cell r="S499">
            <v>71.900000000000006</v>
          </cell>
          <cell r="T499">
            <v>719000</v>
          </cell>
          <cell r="U499">
            <v>-719160</v>
          </cell>
        </row>
        <row r="500">
          <cell r="C500" t="str">
            <v>NML</v>
          </cell>
          <cell r="D500">
            <v>40002</v>
          </cell>
          <cell r="E500">
            <v>40004</v>
          </cell>
          <cell r="F500">
            <v>250</v>
          </cell>
          <cell r="G500">
            <v>40</v>
          </cell>
          <cell r="Q500">
            <v>5000</v>
          </cell>
          <cell r="R500" t="str">
            <v>203696-4201</v>
          </cell>
          <cell r="S500">
            <v>41.945</v>
          </cell>
          <cell r="T500">
            <v>209725</v>
          </cell>
          <cell r="U500">
            <v>-209765</v>
          </cell>
        </row>
        <row r="501">
          <cell r="G501">
            <v>360</v>
          </cell>
          <cell r="U501">
            <v>-1547485</v>
          </cell>
        </row>
        <row r="503">
          <cell r="C503" t="str">
            <v>DGKC</v>
          </cell>
          <cell r="D503">
            <v>40008</v>
          </cell>
          <cell r="E503">
            <v>40010</v>
          </cell>
          <cell r="F503">
            <v>2750</v>
          </cell>
          <cell r="G503">
            <v>440</v>
          </cell>
          <cell r="Q503">
            <v>55000</v>
          </cell>
          <cell r="R503" t="str">
            <v>203955-4201</v>
          </cell>
          <cell r="S503">
            <v>32.596363636363634</v>
          </cell>
          <cell r="T503">
            <v>1792800</v>
          </cell>
          <cell r="U503">
            <v>-1793240</v>
          </cell>
        </row>
        <row r="504">
          <cell r="C504" t="str">
            <v>ENGRO</v>
          </cell>
          <cell r="D504">
            <v>40008</v>
          </cell>
          <cell r="E504">
            <v>40010</v>
          </cell>
          <cell r="F504">
            <v>15000</v>
          </cell>
          <cell r="G504">
            <v>2400</v>
          </cell>
          <cell r="Q504">
            <v>100000</v>
          </cell>
          <cell r="R504" t="str">
            <v>203807-4201</v>
          </cell>
          <cell r="S504">
            <v>141.10943</v>
          </cell>
          <cell r="T504">
            <v>14110943</v>
          </cell>
          <cell r="U504">
            <v>-14113343</v>
          </cell>
        </row>
        <row r="505">
          <cell r="C505" t="str">
            <v>MCB</v>
          </cell>
          <cell r="D505">
            <v>40008</v>
          </cell>
          <cell r="E505">
            <v>40010</v>
          </cell>
          <cell r="F505">
            <v>3750</v>
          </cell>
          <cell r="G505">
            <v>600</v>
          </cell>
          <cell r="Q505">
            <v>25000</v>
          </cell>
          <cell r="R505" t="str">
            <v>203874-4201</v>
          </cell>
          <cell r="S505">
            <v>169.79599999999999</v>
          </cell>
          <cell r="T505">
            <v>4244900</v>
          </cell>
          <cell r="U505">
            <v>-4245500</v>
          </cell>
        </row>
        <row r="506">
          <cell r="C506" t="str">
            <v>NBP</v>
          </cell>
          <cell r="D506">
            <v>40008</v>
          </cell>
          <cell r="E506">
            <v>40010</v>
          </cell>
          <cell r="F506">
            <v>5000</v>
          </cell>
          <cell r="G506">
            <v>800</v>
          </cell>
          <cell r="Q506">
            <v>50000</v>
          </cell>
          <cell r="R506" t="str">
            <v>203882-4201</v>
          </cell>
          <cell r="S506">
            <v>75.475120000000004</v>
          </cell>
          <cell r="T506">
            <v>3773756</v>
          </cell>
          <cell r="U506">
            <v>-3774556</v>
          </cell>
        </row>
        <row r="507">
          <cell r="C507" t="str">
            <v>UBL</v>
          </cell>
          <cell r="D507">
            <v>40008</v>
          </cell>
          <cell r="E507">
            <v>40010</v>
          </cell>
          <cell r="F507">
            <v>3500</v>
          </cell>
          <cell r="G507">
            <v>560</v>
          </cell>
          <cell r="Q507">
            <v>70000</v>
          </cell>
          <cell r="R507" t="str">
            <v>206407-4201</v>
          </cell>
          <cell r="S507">
            <v>41.931800000000003</v>
          </cell>
          <cell r="T507">
            <v>2935226</v>
          </cell>
          <cell r="U507">
            <v>-2935786</v>
          </cell>
        </row>
        <row r="508">
          <cell r="C508" t="str">
            <v>DGKC</v>
          </cell>
          <cell r="D508">
            <v>40008</v>
          </cell>
          <cell r="E508">
            <v>40010</v>
          </cell>
          <cell r="F508">
            <v>750</v>
          </cell>
          <cell r="G508">
            <v>120</v>
          </cell>
          <cell r="I508">
            <v>70000</v>
          </cell>
          <cell r="J508">
            <v>32.694914285714283</v>
          </cell>
          <cell r="K508">
            <v>2288644</v>
          </cell>
          <cell r="L508">
            <v>0</v>
          </cell>
          <cell r="M508">
            <v>30.657512846153846</v>
          </cell>
          <cell r="N508" t="str">
            <v>203955-4201</v>
          </cell>
          <cell r="O508">
            <v>2146025.8992307694</v>
          </cell>
          <cell r="P508">
            <v>141868.10076923063</v>
          </cell>
          <cell r="U508">
            <v>2287774</v>
          </cell>
        </row>
        <row r="509">
          <cell r="C509" t="str">
            <v>ENGRO</v>
          </cell>
          <cell r="D509">
            <v>40008</v>
          </cell>
          <cell r="E509">
            <v>40010</v>
          </cell>
          <cell r="F509">
            <v>0</v>
          </cell>
          <cell r="G509">
            <v>0</v>
          </cell>
          <cell r="I509">
            <v>24700</v>
          </cell>
          <cell r="J509">
            <v>142.11315789473684</v>
          </cell>
          <cell r="K509">
            <v>3510195</v>
          </cell>
          <cell r="L509">
            <v>0</v>
          </cell>
          <cell r="M509">
            <v>140.846575</v>
          </cell>
          <cell r="N509" t="str">
            <v>203807-4201</v>
          </cell>
          <cell r="O509">
            <v>3478910.4024999999</v>
          </cell>
          <cell r="P509">
            <v>31284.597500000149</v>
          </cell>
          <cell r="U509">
            <v>3510195</v>
          </cell>
        </row>
        <row r="510">
          <cell r="C510" t="str">
            <v>MCB</v>
          </cell>
          <cell r="D510">
            <v>40008</v>
          </cell>
          <cell r="E510">
            <v>40010</v>
          </cell>
          <cell r="F510">
            <v>0</v>
          </cell>
          <cell r="G510">
            <v>0</v>
          </cell>
          <cell r="I510">
            <v>15000</v>
          </cell>
          <cell r="J510">
            <v>171.43833333333333</v>
          </cell>
          <cell r="K510">
            <v>2571575</v>
          </cell>
          <cell r="L510">
            <v>0</v>
          </cell>
          <cell r="M510">
            <v>166.18192500000001</v>
          </cell>
          <cell r="N510" t="str">
            <v>203874-4201</v>
          </cell>
          <cell r="O510">
            <v>2492728.875</v>
          </cell>
          <cell r="P510">
            <v>78846.125</v>
          </cell>
          <cell r="U510">
            <v>2571575</v>
          </cell>
        </row>
        <row r="511">
          <cell r="C511" t="str">
            <v>ATRL</v>
          </cell>
          <cell r="D511">
            <v>40008</v>
          </cell>
          <cell r="E511">
            <v>40010</v>
          </cell>
          <cell r="F511">
            <v>2250</v>
          </cell>
          <cell r="G511">
            <v>360</v>
          </cell>
          <cell r="I511">
            <v>15000</v>
          </cell>
          <cell r="J511">
            <v>147.22319999999999</v>
          </cell>
          <cell r="K511">
            <v>2208348</v>
          </cell>
          <cell r="L511">
            <v>0</v>
          </cell>
          <cell r="M511">
            <v>146.58000000000001</v>
          </cell>
          <cell r="N511" t="str">
            <v>204005-4201</v>
          </cell>
          <cell r="O511">
            <v>2198700</v>
          </cell>
          <cell r="P511">
            <v>7398</v>
          </cell>
          <cell r="U511">
            <v>2205738</v>
          </cell>
        </row>
        <row r="512">
          <cell r="C512" t="str">
            <v>UBL</v>
          </cell>
          <cell r="D512">
            <v>40008</v>
          </cell>
          <cell r="E512">
            <v>40010</v>
          </cell>
          <cell r="F512">
            <v>0</v>
          </cell>
          <cell r="G512">
            <v>0</v>
          </cell>
          <cell r="I512">
            <v>50000</v>
          </cell>
          <cell r="J512">
            <v>42.176319999999997</v>
          </cell>
          <cell r="K512">
            <v>2108816</v>
          </cell>
          <cell r="M512">
            <v>41.546529</v>
          </cell>
          <cell r="N512" t="str">
            <v>206407-4201</v>
          </cell>
          <cell r="O512">
            <v>2077326.45</v>
          </cell>
          <cell r="P512">
            <v>31489.550000000047</v>
          </cell>
          <cell r="U512">
            <v>2108816</v>
          </cell>
        </row>
        <row r="513">
          <cell r="E513">
            <v>40010</v>
          </cell>
          <cell r="G513">
            <v>5280</v>
          </cell>
          <cell r="U513">
            <v>-14178327</v>
          </cell>
        </row>
        <row r="515">
          <cell r="C515" t="str">
            <v>NBP</v>
          </cell>
          <cell r="D515">
            <v>40014</v>
          </cell>
          <cell r="E515">
            <v>40016</v>
          </cell>
          <cell r="F515">
            <v>5000</v>
          </cell>
          <cell r="G515">
            <v>800</v>
          </cell>
          <cell r="Q515">
            <v>50000</v>
          </cell>
          <cell r="R515" t="str">
            <v>203882-4201</v>
          </cell>
          <cell r="S515">
            <v>74.530680000000004</v>
          </cell>
          <cell r="T515">
            <v>3726534</v>
          </cell>
          <cell r="U515">
            <v>-3727334</v>
          </cell>
        </row>
        <row r="516">
          <cell r="C516" t="str">
            <v>ENGRO</v>
          </cell>
          <cell r="D516">
            <v>40014</v>
          </cell>
          <cell r="E516">
            <v>40016</v>
          </cell>
          <cell r="F516">
            <v>7500</v>
          </cell>
          <cell r="G516">
            <v>1200</v>
          </cell>
          <cell r="I516">
            <v>50000</v>
          </cell>
          <cell r="J516">
            <v>147.75</v>
          </cell>
          <cell r="K516">
            <v>7387500</v>
          </cell>
          <cell r="L516">
            <v>0</v>
          </cell>
          <cell r="M516">
            <v>146.4624</v>
          </cell>
          <cell r="N516" t="str">
            <v>203807-4201</v>
          </cell>
          <cell r="O516">
            <v>7323120</v>
          </cell>
          <cell r="P516">
            <v>56880</v>
          </cell>
          <cell r="U516">
            <v>7378800</v>
          </cell>
        </row>
        <row r="517">
          <cell r="E517">
            <v>40016</v>
          </cell>
          <cell r="G517">
            <v>2000</v>
          </cell>
          <cell r="U517">
            <v>3651466</v>
          </cell>
        </row>
        <row r="519">
          <cell r="C519" t="str">
            <v>PTC</v>
          </cell>
          <cell r="D519">
            <v>40030</v>
          </cell>
          <cell r="E519">
            <v>40032</v>
          </cell>
          <cell r="F519">
            <v>2500</v>
          </cell>
          <cell r="G519">
            <v>400</v>
          </cell>
          <cell r="I519">
            <v>50000</v>
          </cell>
          <cell r="J519">
            <v>17.500990000000002</v>
          </cell>
          <cell r="K519">
            <v>875049.5</v>
          </cell>
          <cell r="L519">
            <v>87.51</v>
          </cell>
          <cell r="M519">
            <v>17.038385524752471</v>
          </cell>
          <cell r="N519" t="str">
            <v>203866-4201</v>
          </cell>
          <cell r="O519">
            <v>851919.27623762353</v>
          </cell>
          <cell r="P519">
            <v>20630.223762376467</v>
          </cell>
          <cell r="U519">
            <v>872061.99</v>
          </cell>
        </row>
        <row r="521">
          <cell r="C521" t="str">
            <v>HUBC</v>
          </cell>
          <cell r="D521">
            <v>40056</v>
          </cell>
          <cell r="E521">
            <v>40058</v>
          </cell>
          <cell r="F521">
            <v>1250</v>
          </cell>
          <cell r="G521">
            <v>200</v>
          </cell>
          <cell r="Q521">
            <v>25000</v>
          </cell>
          <cell r="R521" t="str">
            <v>203840-4201</v>
          </cell>
          <cell r="S521">
            <v>32.6</v>
          </cell>
          <cell r="T521">
            <v>815000</v>
          </cell>
          <cell r="U521">
            <v>-815200</v>
          </cell>
        </row>
        <row r="523">
          <cell r="C523" t="str">
            <v>HUBC</v>
          </cell>
          <cell r="D523">
            <v>40057</v>
          </cell>
          <cell r="E523">
            <v>40059</v>
          </cell>
          <cell r="F523">
            <v>1250</v>
          </cell>
          <cell r="G523">
            <v>200</v>
          </cell>
          <cell r="Q523">
            <v>25000</v>
          </cell>
          <cell r="R523" t="str">
            <v>203840-4201</v>
          </cell>
          <cell r="S523">
            <v>33.299999999999997</v>
          </cell>
          <cell r="T523">
            <v>832500</v>
          </cell>
          <cell r="U523">
            <v>-832700</v>
          </cell>
        </row>
        <row r="525">
          <cell r="C525" t="str">
            <v>FFC</v>
          </cell>
          <cell r="D525">
            <v>40067</v>
          </cell>
          <cell r="E525">
            <v>40071</v>
          </cell>
          <cell r="F525">
            <v>1750</v>
          </cell>
          <cell r="G525">
            <v>280</v>
          </cell>
          <cell r="I525">
            <v>25000</v>
          </cell>
          <cell r="J525">
            <v>101.2</v>
          </cell>
          <cell r="K525">
            <v>2530000</v>
          </cell>
          <cell r="L525">
            <v>253</v>
          </cell>
          <cell r="M525">
            <v>97.373399300000003</v>
          </cell>
          <cell r="N525" t="str">
            <v>203890-4201</v>
          </cell>
          <cell r="O525">
            <v>2434334.9824999999</v>
          </cell>
          <cell r="P525">
            <v>93915.017500000075</v>
          </cell>
          <cell r="U525">
            <v>2527717</v>
          </cell>
        </row>
        <row r="527">
          <cell r="C527" t="str">
            <v>PTC</v>
          </cell>
          <cell r="D527">
            <v>40093</v>
          </cell>
          <cell r="E527">
            <v>40095</v>
          </cell>
          <cell r="F527">
            <v>2500</v>
          </cell>
          <cell r="G527">
            <v>400</v>
          </cell>
          <cell r="I527">
            <v>50000</v>
          </cell>
          <cell r="J527">
            <v>22.276</v>
          </cell>
          <cell r="K527">
            <v>1113800</v>
          </cell>
          <cell r="L527">
            <v>111.4</v>
          </cell>
          <cell r="M527">
            <v>21.135565610859725</v>
          </cell>
          <cell r="N527" t="str">
            <v>203866-4201</v>
          </cell>
          <cell r="O527">
            <v>1056778.2805429862</v>
          </cell>
          <cell r="P527">
            <v>54521.719457013765</v>
          </cell>
          <cell r="U527">
            <v>1110788.6000000001</v>
          </cell>
        </row>
        <row r="529">
          <cell r="C529" t="str">
            <v>FFC</v>
          </cell>
          <cell r="D529">
            <v>40098</v>
          </cell>
          <cell r="E529">
            <v>40100</v>
          </cell>
          <cell r="F529">
            <v>1750</v>
          </cell>
          <cell r="G529">
            <v>280</v>
          </cell>
          <cell r="Q529">
            <v>25000</v>
          </cell>
          <cell r="R529" t="str">
            <v>203890-4201</v>
          </cell>
          <cell r="S529">
            <v>102.9704</v>
          </cell>
          <cell r="T529">
            <v>2574260</v>
          </cell>
          <cell r="U529">
            <v>-2574540</v>
          </cell>
        </row>
        <row r="530">
          <cell r="C530" t="str">
            <v>POL</v>
          </cell>
          <cell r="D530">
            <v>40098</v>
          </cell>
          <cell r="E530">
            <v>40100</v>
          </cell>
          <cell r="F530">
            <v>2500</v>
          </cell>
          <cell r="G530">
            <v>400</v>
          </cell>
          <cell r="Q530">
            <v>25000</v>
          </cell>
          <cell r="R530" t="str">
            <v>204196-4201</v>
          </cell>
          <cell r="S530">
            <v>215.1</v>
          </cell>
          <cell r="T530">
            <v>5377500</v>
          </cell>
          <cell r="U530">
            <v>-5377900</v>
          </cell>
        </row>
        <row r="531">
          <cell r="C531" t="str">
            <v>PTC</v>
          </cell>
          <cell r="D531">
            <v>40098</v>
          </cell>
          <cell r="E531">
            <v>40100</v>
          </cell>
          <cell r="F531">
            <v>1250</v>
          </cell>
          <cell r="G531">
            <v>200</v>
          </cell>
          <cell r="Q531">
            <v>25000</v>
          </cell>
          <cell r="R531" t="str">
            <v>203866-4201</v>
          </cell>
          <cell r="S531">
            <v>20.079999999999998</v>
          </cell>
          <cell r="T531">
            <v>502000</v>
          </cell>
          <cell r="U531">
            <v>-502200</v>
          </cell>
        </row>
        <row r="532">
          <cell r="G532">
            <v>880</v>
          </cell>
          <cell r="U532">
            <v>-8454640</v>
          </cell>
        </row>
        <row r="534">
          <cell r="C534" t="str">
            <v>POL</v>
          </cell>
          <cell r="D534">
            <v>40102</v>
          </cell>
          <cell r="E534">
            <v>40105</v>
          </cell>
          <cell r="F534">
            <v>2500</v>
          </cell>
          <cell r="G534">
            <v>400</v>
          </cell>
          <cell r="I534">
            <v>25000</v>
          </cell>
          <cell r="J534">
            <v>229.08588919999997</v>
          </cell>
          <cell r="K534">
            <v>5727147.2299999995</v>
          </cell>
          <cell r="L534">
            <v>572.71</v>
          </cell>
          <cell r="M534">
            <v>217.33990902857136</v>
          </cell>
          <cell r="N534" t="str">
            <v>204196-4201</v>
          </cell>
          <cell r="O534">
            <v>5433497.725714284</v>
          </cell>
          <cell r="P534">
            <v>291149.50428571552</v>
          </cell>
          <cell r="U534">
            <v>5723674.5199999996</v>
          </cell>
        </row>
        <row r="537">
          <cell r="C537" t="str">
            <v>PTC</v>
          </cell>
          <cell r="D537">
            <v>40030</v>
          </cell>
          <cell r="E537">
            <v>40032</v>
          </cell>
          <cell r="F537">
            <v>2500</v>
          </cell>
          <cell r="G537">
            <v>400</v>
          </cell>
          <cell r="I537">
            <v>50000</v>
          </cell>
          <cell r="J537">
            <v>17.5</v>
          </cell>
          <cell r="K537">
            <v>875000</v>
          </cell>
          <cell r="L537">
            <v>87.5</v>
          </cell>
          <cell r="M537">
            <v>17.038385524752471</v>
          </cell>
          <cell r="N537" t="str">
            <v>203866-4201</v>
          </cell>
          <cell r="O537">
            <v>851919.27623762353</v>
          </cell>
          <cell r="P537">
            <v>20580.723762376467</v>
          </cell>
          <cell r="U537">
            <v>872012.5</v>
          </cell>
        </row>
        <row r="539">
          <cell r="C539" t="str">
            <v>HUBC</v>
          </cell>
          <cell r="D539">
            <v>40036</v>
          </cell>
          <cell r="E539">
            <v>40038</v>
          </cell>
          <cell r="F539">
            <v>5000</v>
          </cell>
          <cell r="G539">
            <v>800</v>
          </cell>
          <cell r="Q539">
            <v>100000</v>
          </cell>
          <cell r="R539" t="str">
            <v>203840-4201</v>
          </cell>
          <cell r="S539">
            <v>30.6</v>
          </cell>
          <cell r="T539">
            <v>3060000</v>
          </cell>
          <cell r="U539">
            <v>-3060800</v>
          </cell>
        </row>
        <row r="540">
          <cell r="C540" t="str">
            <v>HUBC</v>
          </cell>
          <cell r="D540">
            <v>40053</v>
          </cell>
          <cell r="E540">
            <v>40057</v>
          </cell>
          <cell r="F540">
            <v>3200</v>
          </cell>
          <cell r="G540">
            <v>512</v>
          </cell>
          <cell r="Q540">
            <v>64000</v>
          </cell>
          <cell r="R540" t="str">
            <v>203840-4201</v>
          </cell>
          <cell r="S540">
            <v>32.256156249999997</v>
          </cell>
          <cell r="T540">
            <v>2064394</v>
          </cell>
          <cell r="U540">
            <v>-2064906</v>
          </cell>
        </row>
        <row r="542">
          <cell r="C542" t="str">
            <v>FFC</v>
          </cell>
          <cell r="D542">
            <v>40059</v>
          </cell>
          <cell r="E542">
            <v>40063</v>
          </cell>
          <cell r="F542">
            <v>625</v>
          </cell>
          <cell r="G542">
            <v>100</v>
          </cell>
          <cell r="Q542">
            <v>12500</v>
          </cell>
          <cell r="R542" t="str">
            <v>203890-4201</v>
          </cell>
          <cell r="S542">
            <v>97.21</v>
          </cell>
          <cell r="T542">
            <v>1215125</v>
          </cell>
          <cell r="U542">
            <v>-1215225</v>
          </cell>
        </row>
        <row r="543">
          <cell r="C543" t="str">
            <v>NBP</v>
          </cell>
          <cell r="D543">
            <v>40059</v>
          </cell>
          <cell r="E543">
            <v>40063</v>
          </cell>
          <cell r="F543">
            <v>2500</v>
          </cell>
          <cell r="G543">
            <v>400</v>
          </cell>
          <cell r="I543">
            <v>50000</v>
          </cell>
          <cell r="J543">
            <v>75.837329999999994</v>
          </cell>
          <cell r="K543">
            <v>3791866.5</v>
          </cell>
          <cell r="L543">
            <v>379.19</v>
          </cell>
          <cell r="M543">
            <v>70.989102533333323</v>
          </cell>
          <cell r="N543" t="str">
            <v>203882-4201</v>
          </cell>
          <cell r="O543">
            <v>3549455.126666666</v>
          </cell>
          <cell r="P543">
            <v>239911.37333333399</v>
          </cell>
          <cell r="U543">
            <v>3788587.31</v>
          </cell>
        </row>
        <row r="544">
          <cell r="G544">
            <v>500</v>
          </cell>
          <cell r="L544">
            <v>379.19</v>
          </cell>
          <cell r="U544">
            <v>2573362.31</v>
          </cell>
        </row>
        <row r="546">
          <cell r="C546" t="str">
            <v>HUBC</v>
          </cell>
          <cell r="D546">
            <v>40064</v>
          </cell>
          <cell r="E546">
            <v>40065</v>
          </cell>
          <cell r="F546">
            <v>5.9375</v>
          </cell>
          <cell r="G546">
            <v>0.95</v>
          </cell>
          <cell r="Q546">
            <v>119</v>
          </cell>
          <cell r="R546" t="str">
            <v>203840-4201</v>
          </cell>
          <cell r="S546">
            <v>32.75</v>
          </cell>
          <cell r="T546">
            <v>3897.25</v>
          </cell>
          <cell r="U546">
            <v>-3898.2</v>
          </cell>
        </row>
        <row r="548">
          <cell r="C548" t="str">
            <v>FFC</v>
          </cell>
          <cell r="D548">
            <v>40064</v>
          </cell>
          <cell r="E548">
            <v>40066</v>
          </cell>
          <cell r="F548">
            <v>1500</v>
          </cell>
          <cell r="G548">
            <v>240</v>
          </cell>
          <cell r="Q548">
            <v>30000</v>
          </cell>
          <cell r="R548" t="str">
            <v>203890-4201</v>
          </cell>
          <cell r="S548">
            <v>96.169600000000003</v>
          </cell>
          <cell r="T548">
            <v>2885088</v>
          </cell>
          <cell r="U548">
            <v>-2885328</v>
          </cell>
        </row>
        <row r="549">
          <cell r="G549">
            <v>240.95</v>
          </cell>
        </row>
        <row r="551">
          <cell r="C551" t="str">
            <v>FFC</v>
          </cell>
          <cell r="D551">
            <v>40066</v>
          </cell>
          <cell r="E551">
            <v>40070</v>
          </cell>
          <cell r="F551">
            <v>1250</v>
          </cell>
          <cell r="G551">
            <v>200</v>
          </cell>
          <cell r="I551">
            <v>25000</v>
          </cell>
          <cell r="J551">
            <v>99.5</v>
          </cell>
          <cell r="K551">
            <v>2487500</v>
          </cell>
          <cell r="L551">
            <v>248.75</v>
          </cell>
          <cell r="M551">
            <v>97.373399300000003</v>
          </cell>
          <cell r="N551" t="str">
            <v>203890-4201</v>
          </cell>
          <cell r="O551">
            <v>2434334.9824999999</v>
          </cell>
          <cell r="P551">
            <v>51915.017500000075</v>
          </cell>
          <cell r="U551">
            <v>2485801.25</v>
          </cell>
        </row>
        <row r="553">
          <cell r="C553" t="str">
            <v>FFC</v>
          </cell>
          <cell r="D553">
            <v>40067</v>
          </cell>
          <cell r="E553">
            <v>40071</v>
          </cell>
          <cell r="F553">
            <v>2000</v>
          </cell>
          <cell r="G553">
            <v>320</v>
          </cell>
          <cell r="I553">
            <v>25000</v>
          </cell>
          <cell r="J553">
            <v>100.28277199999999</v>
          </cell>
          <cell r="K553">
            <v>2507069.2999999998</v>
          </cell>
          <cell r="L553">
            <v>320</v>
          </cell>
          <cell r="M553">
            <v>97.37339929999996</v>
          </cell>
          <cell r="N553" t="str">
            <v>203890-4201</v>
          </cell>
          <cell r="O553">
            <v>2434334.982499999</v>
          </cell>
          <cell r="P553">
            <v>70734.31750000082</v>
          </cell>
          <cell r="U553">
            <v>2504429.2999999998</v>
          </cell>
        </row>
        <row r="555">
          <cell r="C555" t="str">
            <v>DOL</v>
          </cell>
          <cell r="D555">
            <v>40071</v>
          </cell>
          <cell r="E555">
            <v>40073</v>
          </cell>
          <cell r="F555">
            <v>4245.125</v>
          </cell>
          <cell r="G555">
            <v>679.22</v>
          </cell>
          <cell r="I555">
            <v>84902</v>
          </cell>
          <cell r="J555">
            <v>9.0674215566182177</v>
          </cell>
          <cell r="K555">
            <v>769842.22499999998</v>
          </cell>
          <cell r="L555">
            <v>76.989999999999995</v>
          </cell>
          <cell r="M555">
            <v>7.54</v>
          </cell>
          <cell r="N555" t="str">
            <v>202428-4201</v>
          </cell>
          <cell r="O555">
            <v>640161.07999999996</v>
          </cell>
          <cell r="P555">
            <v>125436.02000000005</v>
          </cell>
          <cell r="U555">
            <v>764840.89</v>
          </cell>
        </row>
        <row r="556">
          <cell r="C556" t="str">
            <v>FFC</v>
          </cell>
          <cell r="D556">
            <v>40071</v>
          </cell>
          <cell r="E556">
            <v>40073</v>
          </cell>
          <cell r="F556">
            <v>3235</v>
          </cell>
          <cell r="G556">
            <v>517.6</v>
          </cell>
          <cell r="I556">
            <v>64700</v>
          </cell>
          <cell r="J556">
            <v>98.519659969088082</v>
          </cell>
          <cell r="K556">
            <v>6374221.9999999991</v>
          </cell>
          <cell r="L556">
            <v>637.47</v>
          </cell>
          <cell r="M556">
            <v>97.373399300000116</v>
          </cell>
          <cell r="N556" t="str">
            <v>203890-4201</v>
          </cell>
          <cell r="O556">
            <v>6300058.9347100072</v>
          </cell>
          <cell r="P556">
            <v>70928.065289992286</v>
          </cell>
          <cell r="U556">
            <v>6369831.9299999997</v>
          </cell>
        </row>
        <row r="557">
          <cell r="G557">
            <v>1196.8200000000002</v>
          </cell>
          <cell r="L557">
            <v>714.46</v>
          </cell>
          <cell r="U557">
            <v>7134672.8199999994</v>
          </cell>
        </row>
        <row r="559">
          <cell r="C559" t="str">
            <v>POL</v>
          </cell>
          <cell r="D559">
            <v>40080</v>
          </cell>
          <cell r="E559">
            <v>40084</v>
          </cell>
          <cell r="F559">
            <v>1500</v>
          </cell>
          <cell r="G559">
            <v>240</v>
          </cell>
          <cell r="Q559">
            <v>10000</v>
          </cell>
          <cell r="R559" t="str">
            <v>204196-4201</v>
          </cell>
          <cell r="S559">
            <v>220.3828</v>
          </cell>
          <cell r="T559">
            <v>2203828</v>
          </cell>
          <cell r="U559">
            <v>-2204068</v>
          </cell>
        </row>
        <row r="560">
          <cell r="C560" t="str">
            <v>PPL</v>
          </cell>
          <cell r="D560">
            <v>40080</v>
          </cell>
          <cell r="E560">
            <v>40084</v>
          </cell>
          <cell r="F560">
            <v>1500</v>
          </cell>
          <cell r="G560">
            <v>240</v>
          </cell>
          <cell r="Q560">
            <v>10000</v>
          </cell>
          <cell r="R560" t="str">
            <v>204498-4201</v>
          </cell>
          <cell r="S560">
            <v>201.345</v>
          </cell>
          <cell r="T560">
            <v>2013450</v>
          </cell>
          <cell r="U560">
            <v>-2013690</v>
          </cell>
        </row>
        <row r="561">
          <cell r="C561" t="str">
            <v>DOL</v>
          </cell>
          <cell r="D561">
            <v>40080</v>
          </cell>
          <cell r="E561">
            <v>40084</v>
          </cell>
          <cell r="F561">
            <v>5000</v>
          </cell>
          <cell r="G561">
            <v>800</v>
          </cell>
          <cell r="I561">
            <v>100000</v>
          </cell>
          <cell r="J561">
            <v>9.8056940000000008</v>
          </cell>
          <cell r="K561">
            <v>980569.4</v>
          </cell>
          <cell r="L561">
            <v>98.06</v>
          </cell>
          <cell r="M561">
            <v>7.54</v>
          </cell>
          <cell r="N561" t="str">
            <v>202428-4201</v>
          </cell>
          <cell r="O561">
            <v>754000</v>
          </cell>
          <cell r="P561">
            <v>221569.40000000002</v>
          </cell>
          <cell r="U561">
            <v>974671.34</v>
          </cell>
        </row>
        <row r="562">
          <cell r="G562">
            <v>1280</v>
          </cell>
          <cell r="L562">
            <v>98.06</v>
          </cell>
          <cell r="U562">
            <v>-3243086.66</v>
          </cell>
        </row>
        <row r="564">
          <cell r="C564" t="str">
            <v>ATRL</v>
          </cell>
          <cell r="D564">
            <v>40081</v>
          </cell>
          <cell r="E564">
            <v>40085</v>
          </cell>
          <cell r="F564">
            <v>2500</v>
          </cell>
          <cell r="G564">
            <v>400</v>
          </cell>
          <cell r="I564">
            <v>25000</v>
          </cell>
          <cell r="J564">
            <v>167.70357759999999</v>
          </cell>
          <cell r="K564">
            <v>4192589.44</v>
          </cell>
          <cell r="L564">
            <v>419.25</v>
          </cell>
          <cell r="M564">
            <v>154.64055537499996</v>
          </cell>
          <cell r="N564" t="str">
            <v>204005-4201</v>
          </cell>
          <cell r="O564">
            <v>3866013.884374999</v>
          </cell>
          <cell r="P564">
            <v>324075.55562500097</v>
          </cell>
          <cell r="U564">
            <v>4189270.19</v>
          </cell>
        </row>
        <row r="566">
          <cell r="P566" t="str">
            <v>9362612-586</v>
          </cell>
        </row>
        <row r="567">
          <cell r="C567" t="str">
            <v>SFWF</v>
          </cell>
          <cell r="D567">
            <v>40088</v>
          </cell>
          <cell r="E567">
            <v>40092</v>
          </cell>
          <cell r="F567">
            <v>6.25E-2</v>
          </cell>
          <cell r="G567">
            <v>0.01</v>
          </cell>
          <cell r="I567">
            <v>1</v>
          </cell>
          <cell r="J567">
            <v>9.0124999999999993</v>
          </cell>
          <cell r="K567">
            <v>9.0124999999999993</v>
          </cell>
          <cell r="L567">
            <v>0</v>
          </cell>
          <cell r="M567">
            <v>7.7498700436727628</v>
          </cell>
          <cell r="N567" t="str">
            <v>0205346-4271</v>
          </cell>
          <cell r="O567">
            <v>7.7498700436727628</v>
          </cell>
          <cell r="P567">
            <v>1.2001299563272367</v>
          </cell>
          <cell r="U567">
            <v>8.94</v>
          </cell>
        </row>
        <row r="570">
          <cell r="C570" t="str">
            <v>NRL</v>
          </cell>
          <cell r="D570">
            <v>40094</v>
          </cell>
          <cell r="E570">
            <v>40095</v>
          </cell>
          <cell r="F570">
            <v>2549.9375</v>
          </cell>
          <cell r="G570">
            <v>407.99</v>
          </cell>
          <cell r="I570">
            <v>17000</v>
          </cell>
          <cell r="J570">
            <v>230.56243867647058</v>
          </cell>
          <cell r="K570">
            <v>3919561.4575</v>
          </cell>
          <cell r="L570">
            <v>391.96</v>
          </cell>
          <cell r="M570">
            <v>226.54489803921572</v>
          </cell>
          <cell r="N570" t="str">
            <v>30775-4201</v>
          </cell>
          <cell r="O570">
            <v>3851263.2666666675</v>
          </cell>
          <cell r="P570">
            <v>65748.253333332264</v>
          </cell>
          <cell r="U570">
            <v>3916211.57</v>
          </cell>
        </row>
        <row r="572">
          <cell r="C572" t="str">
            <v>POL</v>
          </cell>
          <cell r="D572">
            <v>40094</v>
          </cell>
          <cell r="E572">
            <v>40098</v>
          </cell>
          <cell r="F572">
            <v>3750</v>
          </cell>
          <cell r="G572">
            <v>600</v>
          </cell>
          <cell r="Q572">
            <v>25000</v>
          </cell>
          <cell r="R572" t="str">
            <v>204196-4201</v>
          </cell>
          <cell r="S572">
            <v>216.15</v>
          </cell>
          <cell r="T572">
            <v>5403750</v>
          </cell>
          <cell r="U572">
            <v>-5404350</v>
          </cell>
        </row>
        <row r="573">
          <cell r="C573" t="str">
            <v>EFUG</v>
          </cell>
          <cell r="D573">
            <v>40094</v>
          </cell>
          <cell r="E573">
            <v>40098</v>
          </cell>
          <cell r="F573">
            <v>1600</v>
          </cell>
          <cell r="G573">
            <v>256</v>
          </cell>
          <cell r="I573">
            <v>16000</v>
          </cell>
          <cell r="J573">
            <v>112.02922625000001</v>
          </cell>
          <cell r="K573">
            <v>1792467.62</v>
          </cell>
          <cell r="L573">
            <v>179.28</v>
          </cell>
          <cell r="M573">
            <v>110.56529859999999</v>
          </cell>
          <cell r="N573" t="str">
            <v>212059-4201</v>
          </cell>
          <cell r="O573">
            <v>1769044.7775999999</v>
          </cell>
          <cell r="P573">
            <v>21822.842400000198</v>
          </cell>
          <cell r="U573">
            <v>1790432.34</v>
          </cell>
        </row>
        <row r="574">
          <cell r="C574" t="str">
            <v>PTC</v>
          </cell>
          <cell r="D574">
            <v>40094</v>
          </cell>
          <cell r="E574">
            <v>40098</v>
          </cell>
          <cell r="F574">
            <v>5000</v>
          </cell>
          <cell r="G574">
            <v>800</v>
          </cell>
          <cell r="I574">
            <v>100000</v>
          </cell>
          <cell r="J574">
            <v>21.541839499999998</v>
          </cell>
          <cell r="K574">
            <v>2154183.9499999997</v>
          </cell>
          <cell r="L574">
            <v>215.44</v>
          </cell>
          <cell r="M574">
            <v>21.135565610859729</v>
          </cell>
          <cell r="N574" t="str">
            <v>203866-4201</v>
          </cell>
          <cell r="O574">
            <v>2113556.5610859729</v>
          </cell>
          <cell r="P574">
            <v>35627.388914026786</v>
          </cell>
          <cell r="U574">
            <v>2148168.5099999998</v>
          </cell>
        </row>
        <row r="575">
          <cell r="G575">
            <v>2063.9899999999998</v>
          </cell>
          <cell r="L575">
            <v>786.68000000000006</v>
          </cell>
          <cell r="U575">
            <v>-1465749.1500000004</v>
          </cell>
        </row>
        <row r="577">
          <cell r="C577" t="str">
            <v>PTC</v>
          </cell>
          <cell r="D577">
            <v>40095</v>
          </cell>
          <cell r="E577">
            <v>40099</v>
          </cell>
          <cell r="F577">
            <v>1250</v>
          </cell>
          <cell r="G577">
            <v>200</v>
          </cell>
          <cell r="Q577">
            <v>25000</v>
          </cell>
          <cell r="R577" t="str">
            <v>203866-4201</v>
          </cell>
          <cell r="S577">
            <v>20.3</v>
          </cell>
          <cell r="T577">
            <v>507500</v>
          </cell>
          <cell r="U577">
            <v>-507700</v>
          </cell>
        </row>
        <row r="579">
          <cell r="C579" t="str">
            <v>POL</v>
          </cell>
          <cell r="D579">
            <v>40102</v>
          </cell>
          <cell r="E579">
            <v>40105</v>
          </cell>
          <cell r="F579">
            <v>3750</v>
          </cell>
          <cell r="G579">
            <v>600</v>
          </cell>
          <cell r="I579">
            <v>25000</v>
          </cell>
          <cell r="J579">
            <v>229.50985359999999</v>
          </cell>
          <cell r="K579">
            <v>5737746.3399999999</v>
          </cell>
          <cell r="L579">
            <v>573.79999999999995</v>
          </cell>
          <cell r="M579">
            <v>217.33990902857147</v>
          </cell>
          <cell r="N579" t="str">
            <v>204196-4201</v>
          </cell>
          <cell r="O579">
            <v>5433497.7257142868</v>
          </cell>
          <cell r="P579">
            <v>300498.61428571306</v>
          </cell>
          <cell r="U579">
            <v>5732822.54</v>
          </cell>
        </row>
        <row r="581">
          <cell r="C581" t="str">
            <v>PTC</v>
          </cell>
          <cell r="D581">
            <v>40105</v>
          </cell>
          <cell r="E581">
            <v>40107</v>
          </cell>
          <cell r="F581">
            <v>7500</v>
          </cell>
          <cell r="G581">
            <v>1200</v>
          </cell>
          <cell r="Q581">
            <v>150000</v>
          </cell>
          <cell r="R581" t="str">
            <v>203866-4201</v>
          </cell>
          <cell r="S581">
            <v>20.276666666666667</v>
          </cell>
          <cell r="T581">
            <v>3041500</v>
          </cell>
          <cell r="U581">
            <v>-3042700</v>
          </cell>
        </row>
        <row r="582">
          <cell r="C582" t="str">
            <v>OGDC</v>
          </cell>
          <cell r="D582">
            <v>40105</v>
          </cell>
          <cell r="E582">
            <v>40107</v>
          </cell>
          <cell r="F582">
            <v>500</v>
          </cell>
          <cell r="G582">
            <v>80</v>
          </cell>
          <cell r="Q582">
            <v>5000</v>
          </cell>
          <cell r="R582" t="str">
            <v>203920-4201</v>
          </cell>
          <cell r="S582">
            <v>107.09220000000001</v>
          </cell>
          <cell r="T582">
            <v>535461</v>
          </cell>
          <cell r="U582">
            <v>-535541</v>
          </cell>
        </row>
        <row r="583">
          <cell r="G583">
            <v>1280</v>
          </cell>
          <cell r="U583">
            <v>-3578241</v>
          </cell>
        </row>
        <row r="585">
          <cell r="C585" t="str">
            <v>FFC</v>
          </cell>
          <cell r="D585">
            <v>40059</v>
          </cell>
          <cell r="E585">
            <v>40063</v>
          </cell>
          <cell r="F585">
            <v>625</v>
          </cell>
          <cell r="G585">
            <v>100</v>
          </cell>
          <cell r="Q585">
            <v>12500</v>
          </cell>
          <cell r="R585" t="str">
            <v>203890-4201</v>
          </cell>
          <cell r="S585">
            <v>96.878079999999997</v>
          </cell>
          <cell r="T585">
            <v>1210976</v>
          </cell>
          <cell r="U585">
            <v>-1211076</v>
          </cell>
        </row>
        <row r="586">
          <cell r="C586" t="str">
            <v>NBP</v>
          </cell>
          <cell r="D586">
            <v>40059</v>
          </cell>
          <cell r="E586">
            <v>40063</v>
          </cell>
          <cell r="F586">
            <v>2499.9375</v>
          </cell>
          <cell r="G586">
            <v>399.99</v>
          </cell>
          <cell r="I586">
            <v>50000</v>
          </cell>
          <cell r="J586">
            <v>76.032870950000003</v>
          </cell>
          <cell r="K586">
            <v>3801643.5475000003</v>
          </cell>
          <cell r="L586">
            <v>380.16</v>
          </cell>
          <cell r="M586">
            <v>70.989102533333323</v>
          </cell>
          <cell r="N586" t="str">
            <v>203882-4201</v>
          </cell>
          <cell r="O586">
            <v>3549455.126666666</v>
          </cell>
          <cell r="P586">
            <v>249688.48333333409</v>
          </cell>
          <cell r="U586">
            <v>3798363.46</v>
          </cell>
        </row>
        <row r="587">
          <cell r="G587">
            <v>499.99</v>
          </cell>
          <cell r="L587">
            <v>380.16</v>
          </cell>
          <cell r="U587">
            <v>2587287.46</v>
          </cell>
        </row>
        <row r="589">
          <cell r="C589" t="str">
            <v>PTC</v>
          </cell>
          <cell r="D589">
            <v>40085</v>
          </cell>
          <cell r="E589">
            <v>40087</v>
          </cell>
          <cell r="F589">
            <v>5125</v>
          </cell>
          <cell r="G589">
            <v>820</v>
          </cell>
          <cell r="Q589">
            <v>102500</v>
          </cell>
          <cell r="R589" t="str">
            <v>203866-4201</v>
          </cell>
          <cell r="S589">
            <v>20.76</v>
          </cell>
          <cell r="T589">
            <v>2127900</v>
          </cell>
          <cell r="U589">
            <v>-2128720</v>
          </cell>
        </row>
        <row r="590">
          <cell r="C590" t="str">
            <v>PTC</v>
          </cell>
          <cell r="D590">
            <v>40085</v>
          </cell>
          <cell r="E590">
            <v>40087</v>
          </cell>
          <cell r="F590">
            <v>0</v>
          </cell>
          <cell r="G590">
            <v>0</v>
          </cell>
          <cell r="I590">
            <v>102500</v>
          </cell>
          <cell r="J590">
            <v>22.020975609756096</v>
          </cell>
          <cell r="K590">
            <v>2257150</v>
          </cell>
          <cell r="L590">
            <v>225.74</v>
          </cell>
          <cell r="M590">
            <v>21.135565610859729</v>
          </cell>
          <cell r="N590" t="str">
            <v>203866-4201</v>
          </cell>
          <cell r="O590">
            <v>2166395.4751131223</v>
          </cell>
          <cell r="P590">
            <v>90754.524886877742</v>
          </cell>
          <cell r="U590">
            <v>2256924.2599999998</v>
          </cell>
        </row>
        <row r="591">
          <cell r="G591">
            <v>820</v>
          </cell>
          <cell r="L591">
            <v>225.74</v>
          </cell>
          <cell r="U591">
            <v>128204.25999999978</v>
          </cell>
        </row>
        <row r="593">
          <cell r="C593" t="str">
            <v>PTC</v>
          </cell>
          <cell r="D593">
            <v>40105</v>
          </cell>
          <cell r="E593">
            <v>40107</v>
          </cell>
          <cell r="F593">
            <v>2500</v>
          </cell>
          <cell r="G593">
            <v>400</v>
          </cell>
          <cell r="K593">
            <v>-1004000</v>
          </cell>
          <cell r="Q593">
            <v>50000</v>
          </cell>
          <cell r="R593" t="str">
            <v>203866-4201</v>
          </cell>
          <cell r="S593">
            <v>20.13</v>
          </cell>
          <cell r="T593">
            <v>1006500</v>
          </cell>
          <cell r="U593">
            <v>-1006900</v>
          </cell>
        </row>
        <row r="597">
          <cell r="C597" t="str">
            <v>PTC</v>
          </cell>
          <cell r="D597">
            <v>40101</v>
          </cell>
          <cell r="E597">
            <v>40105</v>
          </cell>
          <cell r="F597">
            <v>10738.875</v>
          </cell>
          <cell r="G597">
            <v>1718.22</v>
          </cell>
          <cell r="I597">
            <v>214777</v>
          </cell>
          <cell r="J597">
            <v>21.799998626482349</v>
          </cell>
          <cell r="K597">
            <v>4682138.3049999997</v>
          </cell>
          <cell r="L597">
            <v>468.21</v>
          </cell>
          <cell r="M597">
            <v>20.296627627108446</v>
          </cell>
          <cell r="N597" t="str">
            <v>203866-4201</v>
          </cell>
          <cell r="O597">
            <v>4359248.7918674704</v>
          </cell>
          <cell r="P597">
            <v>312150.63813252957</v>
          </cell>
          <cell r="U597">
            <v>4669213</v>
          </cell>
        </row>
        <row r="600">
          <cell r="C600" t="str">
            <v>HUBC</v>
          </cell>
          <cell r="D600">
            <v>40122</v>
          </cell>
          <cell r="E600">
            <v>40127</v>
          </cell>
          <cell r="F600">
            <v>450</v>
          </cell>
          <cell r="G600">
            <v>72</v>
          </cell>
          <cell r="H600">
            <v>522</v>
          </cell>
          <cell r="J600">
            <v>29.576555555555554</v>
          </cell>
          <cell r="K600">
            <v>-266189</v>
          </cell>
          <cell r="Q600">
            <v>9000</v>
          </cell>
          <cell r="R600" t="str">
            <v>203840-4201</v>
          </cell>
          <cell r="S600">
            <v>29.626555555555555</v>
          </cell>
          <cell r="T600">
            <v>266639</v>
          </cell>
          <cell r="U600">
            <v>-266711</v>
          </cell>
        </row>
        <row r="601">
          <cell r="C601" t="str">
            <v>EFUG</v>
          </cell>
          <cell r="D601">
            <v>40122</v>
          </cell>
          <cell r="E601">
            <v>40127</v>
          </cell>
          <cell r="F601">
            <v>250</v>
          </cell>
          <cell r="G601">
            <v>40</v>
          </cell>
          <cell r="H601">
            <v>338.51</v>
          </cell>
          <cell r="I601">
            <v>5000</v>
          </cell>
          <cell r="J601">
            <v>97.012299999999996</v>
          </cell>
          <cell r="K601">
            <v>485061.5</v>
          </cell>
          <cell r="L601">
            <v>48.51</v>
          </cell>
          <cell r="M601">
            <v>110.56529860000001</v>
          </cell>
          <cell r="N601" t="str">
            <v>212059-4201</v>
          </cell>
          <cell r="O601">
            <v>552826.49300000002</v>
          </cell>
          <cell r="P601">
            <v>-68014.993000000017</v>
          </cell>
          <cell r="U601">
            <v>484722.99</v>
          </cell>
        </row>
        <row r="602">
          <cell r="F602">
            <v>700</v>
          </cell>
          <cell r="G602">
            <v>112</v>
          </cell>
          <cell r="K602">
            <v>218872.5</v>
          </cell>
          <cell r="L602">
            <v>48.51</v>
          </cell>
          <cell r="U602">
            <v>218011.99</v>
          </cell>
        </row>
        <row r="604">
          <cell r="C604" t="str">
            <v>HUBC</v>
          </cell>
          <cell r="D604">
            <v>40129</v>
          </cell>
          <cell r="E604">
            <v>40133</v>
          </cell>
          <cell r="F604">
            <v>25</v>
          </cell>
          <cell r="G604">
            <v>4</v>
          </cell>
          <cell r="H604">
            <v>29</v>
          </cell>
          <cell r="J604">
            <v>29.4</v>
          </cell>
          <cell r="K604">
            <v>-14700</v>
          </cell>
          <cell r="Q604">
            <v>500</v>
          </cell>
          <cell r="R604" t="str">
            <v>203840-4201</v>
          </cell>
          <cell r="S604">
            <v>29.45</v>
          </cell>
          <cell r="T604">
            <v>14725</v>
          </cell>
          <cell r="U604">
            <v>-14729</v>
          </cell>
        </row>
        <row r="605">
          <cell r="C605" t="str">
            <v>KAPCO</v>
          </cell>
          <cell r="D605">
            <v>40129</v>
          </cell>
          <cell r="E605">
            <v>40133</v>
          </cell>
          <cell r="F605">
            <v>2500</v>
          </cell>
          <cell r="G605">
            <v>400</v>
          </cell>
          <cell r="H605">
            <v>2900</v>
          </cell>
          <cell r="J605">
            <v>45.521479999999997</v>
          </cell>
          <cell r="K605">
            <v>-2276074</v>
          </cell>
          <cell r="Q605">
            <v>50000</v>
          </cell>
          <cell r="R605" t="str">
            <v>205443-4201</v>
          </cell>
          <cell r="S605">
            <v>45.571480000000001</v>
          </cell>
          <cell r="T605">
            <v>2278574</v>
          </cell>
          <cell r="U605">
            <v>-2278974</v>
          </cell>
        </row>
        <row r="606">
          <cell r="F606">
            <v>2525</v>
          </cell>
          <cell r="G606">
            <v>404</v>
          </cell>
          <cell r="K606">
            <v>-2290774</v>
          </cell>
        </row>
        <row r="608">
          <cell r="C608" t="str">
            <v>ENGRO</v>
          </cell>
          <cell r="D608">
            <v>40130</v>
          </cell>
          <cell r="E608">
            <v>40133</v>
          </cell>
          <cell r="F608">
            <v>3000</v>
          </cell>
          <cell r="G608">
            <v>480</v>
          </cell>
          <cell r="H608">
            <v>4017.59</v>
          </cell>
          <cell r="I608">
            <v>30000</v>
          </cell>
          <cell r="J608">
            <v>179.19326666666666</v>
          </cell>
          <cell r="K608">
            <v>5375798</v>
          </cell>
          <cell r="L608">
            <v>537.59</v>
          </cell>
          <cell r="M608">
            <v>173.90245400000066</v>
          </cell>
          <cell r="N608" t="str">
            <v>203807-4201</v>
          </cell>
          <cell r="O608">
            <v>5217073.6200000197</v>
          </cell>
          <cell r="P608">
            <v>155724.37999998033</v>
          </cell>
          <cell r="U608">
            <v>5371780.4100000001</v>
          </cell>
        </row>
        <row r="609">
          <cell r="E609">
            <v>40133</v>
          </cell>
          <cell r="K609">
            <v>3085024</v>
          </cell>
        </row>
        <row r="611">
          <cell r="C611" t="str">
            <v>KAPCO</v>
          </cell>
          <cell r="D611">
            <v>40130</v>
          </cell>
          <cell r="E611">
            <v>40134</v>
          </cell>
          <cell r="F611">
            <v>4000</v>
          </cell>
          <cell r="G611">
            <v>640</v>
          </cell>
          <cell r="H611">
            <v>4640</v>
          </cell>
          <cell r="J611">
            <v>45.621906250000002</v>
          </cell>
          <cell r="K611">
            <v>-3649752.5</v>
          </cell>
          <cell r="Q611">
            <v>80000</v>
          </cell>
          <cell r="R611" t="str">
            <v>205443-4201</v>
          </cell>
          <cell r="S611">
            <v>45.671906249999999</v>
          </cell>
          <cell r="T611">
            <v>3653752.5</v>
          </cell>
          <cell r="U611">
            <v>-3654392.5</v>
          </cell>
        </row>
        <row r="613">
          <cell r="C613" t="str">
            <v>KAPCO</v>
          </cell>
          <cell r="D613">
            <v>40133</v>
          </cell>
          <cell r="E613">
            <v>40135</v>
          </cell>
          <cell r="F613">
            <v>2500</v>
          </cell>
          <cell r="G613">
            <v>400</v>
          </cell>
          <cell r="H613">
            <v>2900</v>
          </cell>
          <cell r="J613">
            <v>46.193899999999999</v>
          </cell>
          <cell r="K613">
            <v>-2309695</v>
          </cell>
          <cell r="Q613">
            <v>50000</v>
          </cell>
          <cell r="R613" t="str">
            <v>205443-4201</v>
          </cell>
          <cell r="S613">
            <v>46.243899999999996</v>
          </cell>
          <cell r="T613">
            <v>2312195</v>
          </cell>
          <cell r="U613">
            <v>-2312595</v>
          </cell>
        </row>
        <row r="615">
          <cell r="C615" t="str">
            <v>HUBC</v>
          </cell>
          <cell r="D615">
            <v>40133</v>
          </cell>
          <cell r="E615">
            <v>40135</v>
          </cell>
          <cell r="F615">
            <v>4519</v>
          </cell>
          <cell r="G615">
            <v>723.04</v>
          </cell>
          <cell r="H615">
            <v>5242.04</v>
          </cell>
          <cell r="J615">
            <v>29.997228621059737</v>
          </cell>
          <cell r="K615">
            <v>-2711179.52</v>
          </cell>
          <cell r="Q615">
            <v>90381</v>
          </cell>
          <cell r="R615" t="str">
            <v>203840-4201</v>
          </cell>
          <cell r="S615">
            <v>30.047228067846117</v>
          </cell>
          <cell r="T615">
            <v>2715698.52</v>
          </cell>
          <cell r="U615">
            <v>-2716421.56</v>
          </cell>
        </row>
        <row r="617">
          <cell r="E617">
            <v>40135</v>
          </cell>
          <cell r="F617">
            <v>7019</v>
          </cell>
          <cell r="G617">
            <v>1123.04</v>
          </cell>
          <cell r="K617">
            <v>-5020874.5199999996</v>
          </cell>
        </row>
        <row r="619">
          <cell r="C619" t="str">
            <v>KAPCO</v>
          </cell>
          <cell r="D619">
            <v>40134</v>
          </cell>
          <cell r="E619">
            <v>40136</v>
          </cell>
          <cell r="F619">
            <v>4999.9975000000004</v>
          </cell>
          <cell r="G619">
            <v>799.99</v>
          </cell>
          <cell r="H619">
            <v>5799.9875000000002</v>
          </cell>
          <cell r="J619">
            <v>45.998333625000001</v>
          </cell>
          <cell r="K619">
            <v>-4599833.3624999998</v>
          </cell>
          <cell r="Q619">
            <v>100000</v>
          </cell>
          <cell r="R619" t="str">
            <v>205443-4201</v>
          </cell>
          <cell r="S619">
            <v>46.048333599999992</v>
          </cell>
          <cell r="T619">
            <v>4604833.3599999994</v>
          </cell>
          <cell r="U619">
            <v>-4605633.3499999996</v>
          </cell>
        </row>
        <row r="621">
          <cell r="C621" t="str">
            <v>HUBC</v>
          </cell>
          <cell r="D621">
            <v>40134</v>
          </cell>
          <cell r="E621">
            <v>40136</v>
          </cell>
          <cell r="F621">
            <v>2500</v>
          </cell>
          <cell r="G621">
            <v>400</v>
          </cell>
          <cell r="H621">
            <v>2900</v>
          </cell>
          <cell r="J621">
            <v>29.823562400000004</v>
          </cell>
          <cell r="K621">
            <v>-1491178.12</v>
          </cell>
          <cell r="Q621">
            <v>50000</v>
          </cell>
          <cell r="R621" t="str">
            <v>203840-4201</v>
          </cell>
          <cell r="S621">
            <v>29.873562400000001</v>
          </cell>
          <cell r="T621">
            <v>1493678.12</v>
          </cell>
          <cell r="U621">
            <v>-1494078.12</v>
          </cell>
        </row>
        <row r="623">
          <cell r="E623">
            <v>40136</v>
          </cell>
          <cell r="F623">
            <v>7499.9975000000004</v>
          </cell>
          <cell r="G623">
            <v>1199.99</v>
          </cell>
          <cell r="K623">
            <v>-6091011.4824999999</v>
          </cell>
        </row>
        <row r="626">
          <cell r="C626" t="str">
            <v>KAPCO</v>
          </cell>
          <cell r="D626">
            <v>40135</v>
          </cell>
          <cell r="E626">
            <v>40137</v>
          </cell>
          <cell r="F626">
            <v>1500</v>
          </cell>
          <cell r="G626">
            <v>240</v>
          </cell>
          <cell r="H626">
            <v>1740</v>
          </cell>
          <cell r="J626">
            <v>45.675670000000004</v>
          </cell>
          <cell r="K626">
            <v>-1370270.1</v>
          </cell>
          <cell r="Q626">
            <v>30000</v>
          </cell>
          <cell r="R626" t="str">
            <v>205443-4201</v>
          </cell>
          <cell r="S626">
            <v>45.725670000000001</v>
          </cell>
          <cell r="T626">
            <v>1371770.1</v>
          </cell>
          <cell r="U626">
            <v>-1372010.1</v>
          </cell>
        </row>
        <row r="628">
          <cell r="C628" t="str">
            <v>HUBC</v>
          </cell>
          <cell r="D628">
            <v>40135</v>
          </cell>
          <cell r="E628">
            <v>40137</v>
          </cell>
          <cell r="F628">
            <v>2500</v>
          </cell>
          <cell r="G628">
            <v>400</v>
          </cell>
          <cell r="H628">
            <v>2900</v>
          </cell>
          <cell r="J628">
            <v>30.648598</v>
          </cell>
          <cell r="K628">
            <v>-1532429.9</v>
          </cell>
          <cell r="Q628">
            <v>50000</v>
          </cell>
          <cell r="R628" t="str">
            <v>203840-4201</v>
          </cell>
          <cell r="S628">
            <v>30.698597999999997</v>
          </cell>
          <cell r="T628">
            <v>1534929.9</v>
          </cell>
          <cell r="U628">
            <v>-1535329.9</v>
          </cell>
        </row>
        <row r="630">
          <cell r="E630">
            <v>40137</v>
          </cell>
          <cell r="F630">
            <v>4000</v>
          </cell>
          <cell r="G630">
            <v>640</v>
          </cell>
          <cell r="K630">
            <v>-2902700</v>
          </cell>
        </row>
        <row r="633">
          <cell r="C633" t="str">
            <v>KAPCO</v>
          </cell>
          <cell r="D633">
            <v>40136</v>
          </cell>
          <cell r="E633">
            <v>40140</v>
          </cell>
          <cell r="F633">
            <v>250</v>
          </cell>
          <cell r="G633">
            <v>40</v>
          </cell>
          <cell r="H633">
            <v>290</v>
          </cell>
          <cell r="J633">
            <v>45.95</v>
          </cell>
          <cell r="K633">
            <v>-229750</v>
          </cell>
          <cell r="Q633">
            <v>5000</v>
          </cell>
          <cell r="R633" t="str">
            <v>205443-4201</v>
          </cell>
          <cell r="S633">
            <v>46</v>
          </cell>
          <cell r="T633">
            <v>230000</v>
          </cell>
          <cell r="U633">
            <v>-230040</v>
          </cell>
        </row>
        <row r="635">
          <cell r="C635" t="str">
            <v>MCB</v>
          </cell>
          <cell r="D635">
            <v>40137</v>
          </cell>
          <cell r="E635">
            <v>40141</v>
          </cell>
          <cell r="F635">
            <v>1500</v>
          </cell>
          <cell r="G635">
            <v>240</v>
          </cell>
          <cell r="H635">
            <v>1740</v>
          </cell>
          <cell r="J635">
            <v>220.5</v>
          </cell>
          <cell r="K635">
            <v>-2205000</v>
          </cell>
          <cell r="Q635">
            <v>10000</v>
          </cell>
          <cell r="R635" t="str">
            <v>203874-4201</v>
          </cell>
          <cell r="S635">
            <v>220.65</v>
          </cell>
          <cell r="T635">
            <v>2206500</v>
          </cell>
          <cell r="U635">
            <v>-2206740</v>
          </cell>
        </row>
        <row r="637">
          <cell r="C637" t="str">
            <v>OGDC</v>
          </cell>
          <cell r="D637">
            <v>40140</v>
          </cell>
          <cell r="E637">
            <v>40142</v>
          </cell>
          <cell r="F637">
            <v>500</v>
          </cell>
          <cell r="G637">
            <v>80</v>
          </cell>
          <cell r="H637">
            <v>634.51</v>
          </cell>
          <cell r="I637">
            <v>5000</v>
          </cell>
          <cell r="J637">
            <v>109.03419199999999</v>
          </cell>
          <cell r="K637">
            <v>545170.96</v>
          </cell>
          <cell r="L637">
            <v>54.51</v>
          </cell>
          <cell r="M637">
            <v>107.09219999999925</v>
          </cell>
          <cell r="N637" t="str">
            <v>203920-4201</v>
          </cell>
          <cell r="O637">
            <v>535460.99999999627</v>
          </cell>
          <cell r="P637">
            <v>9209.960000003688</v>
          </cell>
          <cell r="U637">
            <v>544536.44999999995</v>
          </cell>
        </row>
        <row r="639">
          <cell r="C639" t="str">
            <v>KAPCO</v>
          </cell>
          <cell r="D639">
            <v>40142</v>
          </cell>
          <cell r="E639">
            <v>40148</v>
          </cell>
          <cell r="F639">
            <v>1750</v>
          </cell>
          <cell r="G639">
            <v>280</v>
          </cell>
          <cell r="H639">
            <v>2030</v>
          </cell>
          <cell r="J639">
            <v>45.499285714285712</v>
          </cell>
          <cell r="K639">
            <v>-1592475</v>
          </cell>
          <cell r="Q639">
            <v>35000</v>
          </cell>
          <cell r="R639" t="str">
            <v>205443-4201</v>
          </cell>
          <cell r="S639">
            <v>45.549285714285716</v>
          </cell>
          <cell r="T639">
            <v>1594225</v>
          </cell>
          <cell r="U639">
            <v>-1594505</v>
          </cell>
        </row>
        <row r="640">
          <cell r="C640" t="str">
            <v>HUBC</v>
          </cell>
          <cell r="D640">
            <v>40142</v>
          </cell>
          <cell r="E640">
            <v>40148</v>
          </cell>
          <cell r="F640">
            <v>2500</v>
          </cell>
          <cell r="G640">
            <v>400</v>
          </cell>
          <cell r="H640">
            <v>2900</v>
          </cell>
          <cell r="J640">
            <v>30.605322000000001</v>
          </cell>
          <cell r="K640">
            <v>-1530266.1</v>
          </cell>
          <cell r="Q640">
            <v>50000</v>
          </cell>
          <cell r="R640" t="str">
            <v>203840-4201</v>
          </cell>
          <cell r="S640">
            <v>30.655322000000002</v>
          </cell>
          <cell r="T640">
            <v>1532766.1</v>
          </cell>
          <cell r="U640">
            <v>-1533166.1</v>
          </cell>
        </row>
        <row r="641">
          <cell r="G641">
            <v>680</v>
          </cell>
          <cell r="H641">
            <v>4930</v>
          </cell>
          <cell r="K641">
            <v>-3122741.1</v>
          </cell>
        </row>
        <row r="643">
          <cell r="C643" t="str">
            <v>HUBC</v>
          </cell>
          <cell r="D643">
            <v>40143</v>
          </cell>
          <cell r="E643">
            <v>40149</v>
          </cell>
          <cell r="F643">
            <v>500</v>
          </cell>
          <cell r="G643">
            <v>80</v>
          </cell>
          <cell r="H643">
            <v>580</v>
          </cell>
          <cell r="J643">
            <v>30.25</v>
          </cell>
          <cell r="K643">
            <v>-302500</v>
          </cell>
          <cell r="Q643">
            <v>10000</v>
          </cell>
          <cell r="R643" t="str">
            <v>203840-4201</v>
          </cell>
          <cell r="S643">
            <v>30.3</v>
          </cell>
          <cell r="T643">
            <v>303000</v>
          </cell>
          <cell r="U643">
            <v>-303080</v>
          </cell>
        </row>
        <row r="644">
          <cell r="C644" t="str">
            <v>HUBC</v>
          </cell>
          <cell r="D644">
            <v>40143</v>
          </cell>
          <cell r="E644">
            <v>40149</v>
          </cell>
          <cell r="F644">
            <v>1000</v>
          </cell>
          <cell r="G644">
            <v>160</v>
          </cell>
          <cell r="H644">
            <v>1160</v>
          </cell>
          <cell r="J644">
            <v>30.225000000000001</v>
          </cell>
          <cell r="K644">
            <v>-604500</v>
          </cell>
          <cell r="Q644">
            <v>20000</v>
          </cell>
          <cell r="R644" t="str">
            <v>203840-4201</v>
          </cell>
          <cell r="S644">
            <v>30.274999999999999</v>
          </cell>
          <cell r="T644">
            <v>605500</v>
          </cell>
          <cell r="U644">
            <v>-605660</v>
          </cell>
        </row>
        <row r="645">
          <cell r="C645" t="str">
            <v>HUBC</v>
          </cell>
          <cell r="D645">
            <v>40143</v>
          </cell>
          <cell r="E645">
            <v>40149</v>
          </cell>
          <cell r="F645">
            <v>1500</v>
          </cell>
          <cell r="G645">
            <v>240</v>
          </cell>
          <cell r="H645">
            <v>1740</v>
          </cell>
          <cell r="J645">
            <v>30.241602333333333</v>
          </cell>
          <cell r="K645">
            <v>-907248.07</v>
          </cell>
          <cell r="Q645">
            <v>30000</v>
          </cell>
          <cell r="R645" t="str">
            <v>203840-4201</v>
          </cell>
          <cell r="S645">
            <v>30.29160233333333</v>
          </cell>
          <cell r="T645">
            <v>908748.07</v>
          </cell>
          <cell r="U645">
            <v>-908988.07</v>
          </cell>
        </row>
        <row r="646">
          <cell r="G646">
            <v>480</v>
          </cell>
          <cell r="H646">
            <v>3480</v>
          </cell>
          <cell r="K646">
            <v>-1814248.0699999998</v>
          </cell>
        </row>
        <row r="648">
          <cell r="C648" t="str">
            <v>SFWF</v>
          </cell>
          <cell r="D648">
            <v>40148</v>
          </cell>
          <cell r="E648">
            <v>40150</v>
          </cell>
          <cell r="F648">
            <v>6.25E-2</v>
          </cell>
          <cell r="G648">
            <v>0.01</v>
          </cell>
          <cell r="H648">
            <v>7.2499999999999995E-2</v>
          </cell>
          <cell r="J648">
            <v>5.7075000000000005</v>
          </cell>
          <cell r="K648">
            <v>-5.7075000000000005</v>
          </cell>
          <cell r="Q648">
            <v>1</v>
          </cell>
          <cell r="R648" t="str">
            <v>0205346-4271</v>
          </cell>
          <cell r="S648">
            <v>5.7700000000000005</v>
          </cell>
          <cell r="T648">
            <v>5.7700000000000005</v>
          </cell>
          <cell r="U648">
            <v>-5.78</v>
          </cell>
        </row>
        <row r="649">
          <cell r="C649" t="str">
            <v>HUBC</v>
          </cell>
          <cell r="D649">
            <v>40148</v>
          </cell>
          <cell r="E649">
            <v>40150</v>
          </cell>
          <cell r="F649">
            <v>50000</v>
          </cell>
          <cell r="G649">
            <v>8000</v>
          </cell>
          <cell r="H649">
            <v>61005</v>
          </cell>
          <cell r="I649">
            <v>1000000</v>
          </cell>
          <cell r="J649">
            <v>30.05</v>
          </cell>
          <cell r="K649">
            <v>30050000</v>
          </cell>
          <cell r="L649">
            <v>3005</v>
          </cell>
          <cell r="M649">
            <v>32.253572190839698</v>
          </cell>
          <cell r="N649" t="str">
            <v>203840-4201</v>
          </cell>
          <cell r="O649">
            <v>32253572.190839697</v>
          </cell>
          <cell r="P649">
            <v>-2253572.1908396967</v>
          </cell>
          <cell r="U649">
            <v>29988995</v>
          </cell>
        </row>
        <row r="650">
          <cell r="G650">
            <v>8000.01</v>
          </cell>
          <cell r="K650">
            <v>30049994.2925</v>
          </cell>
          <cell r="U650">
            <v>29988989.219999999</v>
          </cell>
        </row>
        <row r="652">
          <cell r="C652" t="str">
            <v>HUBC</v>
          </cell>
          <cell r="D652">
            <v>40149</v>
          </cell>
          <cell r="E652">
            <v>40151</v>
          </cell>
          <cell r="F652">
            <v>15000</v>
          </cell>
          <cell r="G652">
            <v>2400</v>
          </cell>
          <cell r="H652">
            <v>18304.5</v>
          </cell>
          <cell r="I652">
            <v>300000</v>
          </cell>
          <cell r="J652">
            <v>30.15</v>
          </cell>
          <cell r="K652">
            <v>9045000</v>
          </cell>
          <cell r="L652">
            <v>904.5</v>
          </cell>
          <cell r="M652">
            <v>32.253572190839698</v>
          </cell>
          <cell r="N652" t="str">
            <v>203840-4201</v>
          </cell>
          <cell r="O652">
            <v>9676071.6572519094</v>
          </cell>
          <cell r="P652">
            <v>-646071.65725190938</v>
          </cell>
          <cell r="U652">
            <v>9026695.5</v>
          </cell>
        </row>
        <row r="654">
          <cell r="C654" t="str">
            <v>UBL</v>
          </cell>
          <cell r="D654">
            <v>40150</v>
          </cell>
          <cell r="E654">
            <v>40154</v>
          </cell>
          <cell r="F654">
            <v>500</v>
          </cell>
          <cell r="G654">
            <v>80</v>
          </cell>
          <cell r="H654">
            <v>580</v>
          </cell>
          <cell r="J654">
            <v>57.4</v>
          </cell>
          <cell r="K654">
            <v>-574000</v>
          </cell>
          <cell r="Q654">
            <v>10000</v>
          </cell>
          <cell r="R654" t="str">
            <v>206407-4201</v>
          </cell>
          <cell r="S654">
            <v>57.45</v>
          </cell>
          <cell r="T654">
            <v>574500</v>
          </cell>
          <cell r="U654">
            <v>-574580</v>
          </cell>
        </row>
        <row r="656">
          <cell r="C656" t="str">
            <v>HUBC</v>
          </cell>
          <cell r="D656">
            <v>40149</v>
          </cell>
          <cell r="E656">
            <v>40154</v>
          </cell>
          <cell r="F656">
            <v>9350</v>
          </cell>
          <cell r="G656">
            <v>1496</v>
          </cell>
          <cell r="H656">
            <v>10846</v>
          </cell>
          <cell r="J656">
            <v>30.15</v>
          </cell>
          <cell r="K656">
            <v>-5638050</v>
          </cell>
          <cell r="Q656">
            <v>187000</v>
          </cell>
          <cell r="R656" t="str">
            <v>203840-4201</v>
          </cell>
          <cell r="S656">
            <v>30.2</v>
          </cell>
          <cell r="T656">
            <v>5647400</v>
          </cell>
          <cell r="U656">
            <v>-5648896</v>
          </cell>
        </row>
        <row r="657">
          <cell r="C657" t="str">
            <v>HUBC</v>
          </cell>
          <cell r="D657">
            <v>40150</v>
          </cell>
          <cell r="E657">
            <v>40154</v>
          </cell>
          <cell r="F657">
            <v>55650</v>
          </cell>
          <cell r="G657">
            <v>8904</v>
          </cell>
          <cell r="H657">
            <v>64554</v>
          </cell>
          <cell r="J657">
            <v>30.64</v>
          </cell>
          <cell r="K657">
            <v>-34102320</v>
          </cell>
          <cell r="Q657">
            <v>1113000</v>
          </cell>
          <cell r="R657" t="str">
            <v>203840-4201</v>
          </cell>
          <cell r="S657">
            <v>30.69</v>
          </cell>
          <cell r="T657">
            <v>34157970</v>
          </cell>
          <cell r="U657">
            <v>-34166874</v>
          </cell>
        </row>
        <row r="658">
          <cell r="G658">
            <v>10400</v>
          </cell>
          <cell r="H658">
            <v>75400</v>
          </cell>
          <cell r="K658">
            <v>-39740370</v>
          </cell>
        </row>
        <row r="660">
          <cell r="C660" t="str">
            <v>DOL</v>
          </cell>
          <cell r="D660">
            <v>40154</v>
          </cell>
          <cell r="E660">
            <v>40156</v>
          </cell>
          <cell r="F660">
            <v>3170</v>
          </cell>
          <cell r="G660">
            <v>507.2</v>
          </cell>
          <cell r="H660">
            <v>3728.66</v>
          </cell>
          <cell r="I660">
            <v>63400</v>
          </cell>
          <cell r="J660">
            <v>8.1154574132492119</v>
          </cell>
          <cell r="K660">
            <v>514520.00000000006</v>
          </cell>
          <cell r="L660">
            <v>51.46</v>
          </cell>
          <cell r="M660">
            <v>7.54</v>
          </cell>
          <cell r="N660" t="str">
            <v>202428-4201</v>
          </cell>
          <cell r="O660">
            <v>478036</v>
          </cell>
          <cell r="P660">
            <v>33314.000000000044</v>
          </cell>
          <cell r="U660">
            <v>510791.34</v>
          </cell>
        </row>
        <row r="661">
          <cell r="C661" t="str">
            <v>DOL</v>
          </cell>
          <cell r="D661">
            <v>40154</v>
          </cell>
          <cell r="E661">
            <v>40156</v>
          </cell>
          <cell r="F661">
            <v>700</v>
          </cell>
          <cell r="G661">
            <v>112</v>
          </cell>
          <cell r="H661">
            <v>823.48</v>
          </cell>
          <cell r="I661">
            <v>14000</v>
          </cell>
          <cell r="J661">
            <v>8.201428571428572</v>
          </cell>
          <cell r="K661">
            <v>114820</v>
          </cell>
          <cell r="L661">
            <v>11.48</v>
          </cell>
          <cell r="M661">
            <v>7.54</v>
          </cell>
          <cell r="N661" t="str">
            <v>202428-4201</v>
          </cell>
          <cell r="O661">
            <v>105560</v>
          </cell>
          <cell r="P661">
            <v>8560</v>
          </cell>
          <cell r="U661">
            <v>113996.52</v>
          </cell>
        </row>
        <row r="662">
          <cell r="G662">
            <v>619.20000000000005</v>
          </cell>
          <cell r="H662">
            <v>4552.1399999999994</v>
          </cell>
          <cell r="K662">
            <v>629340</v>
          </cell>
          <cell r="L662">
            <v>62.94</v>
          </cell>
        </row>
        <row r="664">
          <cell r="C664" t="str">
            <v>KAPCO</v>
          </cell>
          <cell r="D664">
            <v>40155</v>
          </cell>
          <cell r="E664">
            <v>40157</v>
          </cell>
          <cell r="F664">
            <v>250</v>
          </cell>
          <cell r="G664">
            <v>40</v>
          </cell>
          <cell r="H664">
            <v>290</v>
          </cell>
          <cell r="J664">
            <v>44.996000000000002</v>
          </cell>
          <cell r="K664">
            <v>-224980</v>
          </cell>
          <cell r="Q664">
            <v>5000</v>
          </cell>
          <cell r="R664" t="str">
            <v>205443-4201</v>
          </cell>
          <cell r="S664">
            <v>45.045999999999999</v>
          </cell>
          <cell r="T664">
            <v>225230</v>
          </cell>
          <cell r="U664">
            <v>-225270</v>
          </cell>
        </row>
        <row r="665">
          <cell r="C665" t="str">
            <v>KAPCO</v>
          </cell>
          <cell r="D665">
            <v>40155</v>
          </cell>
          <cell r="E665">
            <v>40157</v>
          </cell>
          <cell r="F665">
            <v>500</v>
          </cell>
          <cell r="G665">
            <v>80</v>
          </cell>
          <cell r="H665">
            <v>580</v>
          </cell>
          <cell r="J665">
            <v>45.25</v>
          </cell>
          <cell r="K665">
            <v>-452500</v>
          </cell>
          <cell r="Q665">
            <v>10000</v>
          </cell>
          <cell r="R665" t="str">
            <v>205443-4201</v>
          </cell>
          <cell r="S665">
            <v>45.3</v>
          </cell>
          <cell r="T665">
            <v>453000</v>
          </cell>
          <cell r="U665">
            <v>-453080</v>
          </cell>
        </row>
        <row r="666">
          <cell r="G666">
            <v>120</v>
          </cell>
          <cell r="H666">
            <v>870</v>
          </cell>
          <cell r="K666">
            <v>-677480</v>
          </cell>
        </row>
        <row r="668">
          <cell r="C668" t="str">
            <v>KAPCO</v>
          </cell>
          <cell r="D668">
            <v>40156</v>
          </cell>
          <cell r="E668">
            <v>40158</v>
          </cell>
          <cell r="F668">
            <v>250</v>
          </cell>
          <cell r="G668">
            <v>40</v>
          </cell>
          <cell r="H668">
            <v>290</v>
          </cell>
          <cell r="J668">
            <v>44.890999999999998</v>
          </cell>
          <cell r="K668">
            <v>-224455</v>
          </cell>
          <cell r="Q668">
            <v>5000</v>
          </cell>
          <cell r="R668" t="str">
            <v>205443-4201</v>
          </cell>
          <cell r="S668">
            <v>44.941000000000003</v>
          </cell>
          <cell r="T668">
            <v>224705</v>
          </cell>
          <cell r="U668">
            <v>-224745</v>
          </cell>
        </row>
        <row r="670">
          <cell r="C670" t="str">
            <v>KAPCO</v>
          </cell>
          <cell r="D670">
            <v>40162</v>
          </cell>
          <cell r="E670">
            <v>40164</v>
          </cell>
          <cell r="F670">
            <v>1000</v>
          </cell>
          <cell r="G670">
            <v>160</v>
          </cell>
          <cell r="H670">
            <v>1253.5899999999999</v>
          </cell>
          <cell r="I670">
            <v>20000</v>
          </cell>
          <cell r="J670">
            <v>46.792335999999999</v>
          </cell>
          <cell r="K670">
            <v>935846.72</v>
          </cell>
          <cell r="L670">
            <v>93.59</v>
          </cell>
          <cell r="M670">
            <v>45.806175567567571</v>
          </cell>
          <cell r="N670" t="str">
            <v>205443-4201</v>
          </cell>
          <cell r="O670">
            <v>916123.51135135139</v>
          </cell>
          <cell r="P670">
            <v>18723.208648648579</v>
          </cell>
          <cell r="U670">
            <v>934593.13</v>
          </cell>
        </row>
        <row r="671">
          <cell r="C671" t="str">
            <v>MCB</v>
          </cell>
          <cell r="D671">
            <v>40162</v>
          </cell>
          <cell r="E671">
            <v>40164</v>
          </cell>
          <cell r="F671">
            <v>1500</v>
          </cell>
          <cell r="G671">
            <v>240</v>
          </cell>
          <cell r="H671">
            <v>1961</v>
          </cell>
          <cell r="I671">
            <v>10000</v>
          </cell>
          <cell r="J671">
            <v>221</v>
          </cell>
          <cell r="K671">
            <v>2210000</v>
          </cell>
          <cell r="L671">
            <v>221</v>
          </cell>
          <cell r="M671">
            <v>220.65</v>
          </cell>
          <cell r="N671" t="str">
            <v>203874-4201</v>
          </cell>
          <cell r="O671">
            <v>2206500</v>
          </cell>
          <cell r="P671">
            <v>2000</v>
          </cell>
          <cell r="U671">
            <v>2208039</v>
          </cell>
        </row>
        <row r="672">
          <cell r="C672" t="str">
            <v>UBL</v>
          </cell>
          <cell r="D672">
            <v>40162</v>
          </cell>
          <cell r="E672">
            <v>40164</v>
          </cell>
          <cell r="F672">
            <v>500</v>
          </cell>
          <cell r="G672">
            <v>80</v>
          </cell>
          <cell r="H672">
            <v>640.41999999999996</v>
          </cell>
          <cell r="I672">
            <v>10000</v>
          </cell>
          <cell r="J672">
            <v>60.417749999999998</v>
          </cell>
          <cell r="K672">
            <v>604177.5</v>
          </cell>
          <cell r="L672">
            <v>60.42</v>
          </cell>
          <cell r="M672">
            <v>57.449999999999811</v>
          </cell>
          <cell r="N672" t="str">
            <v>206407-4201</v>
          </cell>
          <cell r="O672">
            <v>574499.99999999814</v>
          </cell>
          <cell r="P672">
            <v>29177.500000001863</v>
          </cell>
          <cell r="U672">
            <v>603537.07999999996</v>
          </cell>
        </row>
        <row r="673">
          <cell r="C673" t="str">
            <v>MYBL</v>
          </cell>
          <cell r="D673">
            <v>40162</v>
          </cell>
          <cell r="E673">
            <v>40164</v>
          </cell>
          <cell r="F673">
            <v>11500</v>
          </cell>
          <cell r="G673">
            <v>1840</v>
          </cell>
          <cell r="H673">
            <v>13340</v>
          </cell>
          <cell r="J673">
            <v>4.9027483478260878</v>
          </cell>
          <cell r="K673">
            <v>-1127632.1200000001</v>
          </cell>
          <cell r="Q673">
            <v>230000</v>
          </cell>
          <cell r="R673" t="str">
            <v>0210501-4201</v>
          </cell>
          <cell r="S673">
            <v>4.9527483478260876</v>
          </cell>
          <cell r="T673">
            <v>1139132.1200000001</v>
          </cell>
          <cell r="U673">
            <v>-1140972.1200000001</v>
          </cell>
        </row>
        <row r="674">
          <cell r="G674">
            <v>2320</v>
          </cell>
          <cell r="H674">
            <v>17195.010000000002</v>
          </cell>
          <cell r="K674">
            <v>2622392.0999999996</v>
          </cell>
          <cell r="L674">
            <v>375.01000000000005</v>
          </cell>
        </row>
        <row r="676">
          <cell r="C676" t="str">
            <v>MYBL</v>
          </cell>
          <cell r="D676">
            <v>40163</v>
          </cell>
          <cell r="E676">
            <v>40165</v>
          </cell>
          <cell r="F676">
            <v>6000</v>
          </cell>
          <cell r="G676">
            <v>960</v>
          </cell>
          <cell r="H676">
            <v>6960</v>
          </cell>
          <cell r="J676">
            <v>4.8318750000000001</v>
          </cell>
          <cell r="K676">
            <v>-579825</v>
          </cell>
          <cell r="Q676">
            <v>120000</v>
          </cell>
          <cell r="R676" t="str">
            <v>0210501-4201</v>
          </cell>
          <cell r="S676">
            <v>4.881875</v>
          </cell>
          <cell r="T676">
            <v>585825</v>
          </cell>
          <cell r="U676">
            <v>-586785</v>
          </cell>
        </row>
        <row r="677">
          <cell r="C677" t="str">
            <v>FABL</v>
          </cell>
          <cell r="D677">
            <v>40163</v>
          </cell>
          <cell r="E677">
            <v>40165</v>
          </cell>
          <cell r="F677">
            <v>5000</v>
          </cell>
          <cell r="G677">
            <v>800</v>
          </cell>
          <cell r="H677">
            <v>5800</v>
          </cell>
          <cell r="J677">
            <v>17.53058</v>
          </cell>
          <cell r="K677">
            <v>-1753058</v>
          </cell>
          <cell r="Q677">
            <v>100000</v>
          </cell>
          <cell r="R677" t="str">
            <v>204528-4201</v>
          </cell>
          <cell r="S677">
            <v>17.580580000000001</v>
          </cell>
          <cell r="T677">
            <v>1758058</v>
          </cell>
          <cell r="U677">
            <v>-1758858</v>
          </cell>
        </row>
        <row r="678">
          <cell r="C678" t="str">
            <v>MYBL</v>
          </cell>
          <cell r="D678">
            <v>40163</v>
          </cell>
          <cell r="E678">
            <v>40165</v>
          </cell>
          <cell r="F678">
            <v>3000</v>
          </cell>
          <cell r="G678">
            <v>480</v>
          </cell>
          <cell r="H678">
            <v>3480</v>
          </cell>
          <cell r="J678">
            <v>4.8499999999999996</v>
          </cell>
          <cell r="K678">
            <v>-291000</v>
          </cell>
          <cell r="Q678">
            <v>60000</v>
          </cell>
          <cell r="R678" t="str">
            <v>0210501-4201</v>
          </cell>
          <cell r="S678">
            <v>4.9000000000000004</v>
          </cell>
          <cell r="T678">
            <v>294000</v>
          </cell>
          <cell r="U678">
            <v>-294480</v>
          </cell>
        </row>
        <row r="679">
          <cell r="G679">
            <v>2240</v>
          </cell>
          <cell r="H679">
            <v>16240</v>
          </cell>
          <cell r="K679">
            <v>-2623883</v>
          </cell>
        </row>
        <row r="681">
          <cell r="C681" t="str">
            <v>UBL</v>
          </cell>
          <cell r="D681">
            <v>40164</v>
          </cell>
          <cell r="E681">
            <v>40168</v>
          </cell>
          <cell r="F681">
            <v>1250</v>
          </cell>
          <cell r="G681">
            <v>200</v>
          </cell>
          <cell r="H681">
            <v>1450</v>
          </cell>
          <cell r="J681">
            <v>58.615915999999999</v>
          </cell>
          <cell r="K681">
            <v>-1465397.9</v>
          </cell>
          <cell r="Q681">
            <v>25000</v>
          </cell>
          <cell r="R681" t="str">
            <v>206407-4201</v>
          </cell>
          <cell r="S681">
            <v>58.665915999999996</v>
          </cell>
          <cell r="T681">
            <v>1466647.9</v>
          </cell>
          <cell r="U681">
            <v>-1466847.9</v>
          </cell>
        </row>
        <row r="682">
          <cell r="C682" t="str">
            <v>UBL</v>
          </cell>
          <cell r="D682">
            <v>40164</v>
          </cell>
          <cell r="E682">
            <v>40168</v>
          </cell>
          <cell r="F682">
            <v>1250</v>
          </cell>
          <cell r="G682">
            <v>200</v>
          </cell>
          <cell r="H682">
            <v>1450</v>
          </cell>
          <cell r="J682">
            <v>58.563835999999995</v>
          </cell>
          <cell r="K682">
            <v>-1464095.9</v>
          </cell>
          <cell r="Q682">
            <v>25000</v>
          </cell>
          <cell r="R682" t="str">
            <v>206407-4201</v>
          </cell>
          <cell r="S682">
            <v>58.613835999999999</v>
          </cell>
          <cell r="T682">
            <v>1465345.9</v>
          </cell>
          <cell r="U682">
            <v>-1465545.9</v>
          </cell>
        </row>
        <row r="683">
          <cell r="C683" t="str">
            <v>FABL</v>
          </cell>
          <cell r="D683">
            <v>40164</v>
          </cell>
          <cell r="E683">
            <v>40168</v>
          </cell>
          <cell r="F683">
            <v>5000</v>
          </cell>
          <cell r="G683">
            <v>800</v>
          </cell>
          <cell r="H683">
            <v>5984.68</v>
          </cell>
          <cell r="I683">
            <v>100000</v>
          </cell>
          <cell r="J683">
            <v>18.468617699999999</v>
          </cell>
          <cell r="K683">
            <v>1846861.77</v>
          </cell>
          <cell r="L683">
            <v>184.68</v>
          </cell>
          <cell r="M683">
            <v>17.580580000000001</v>
          </cell>
          <cell r="N683" t="str">
            <v>204528-4201</v>
          </cell>
          <cell r="O683">
            <v>1758058.0000000002</v>
          </cell>
          <cell r="P683">
            <v>83803.769999999786</v>
          </cell>
          <cell r="U683">
            <v>1840877.09</v>
          </cell>
        </row>
        <row r="684">
          <cell r="G684">
            <v>1200</v>
          </cell>
          <cell r="H684">
            <v>8884.68</v>
          </cell>
          <cell r="K684">
            <v>-1082632.0299999998</v>
          </cell>
          <cell r="L684">
            <v>184.68</v>
          </cell>
        </row>
        <row r="686">
          <cell r="C686" t="str">
            <v>UBL</v>
          </cell>
          <cell r="D686">
            <v>40165</v>
          </cell>
          <cell r="E686">
            <v>40169</v>
          </cell>
          <cell r="F686">
            <v>500</v>
          </cell>
          <cell r="G686">
            <v>80</v>
          </cell>
          <cell r="H686">
            <v>580</v>
          </cell>
          <cell r="J686">
            <v>58.5</v>
          </cell>
          <cell r="K686">
            <v>-585000</v>
          </cell>
          <cell r="Q686">
            <v>10000</v>
          </cell>
          <cell r="R686" t="str">
            <v>206407-4201</v>
          </cell>
          <cell r="S686">
            <v>58.55</v>
          </cell>
          <cell r="T686">
            <v>585500</v>
          </cell>
          <cell r="U686">
            <v>-585580</v>
          </cell>
        </row>
        <row r="688">
          <cell r="C688" t="str">
            <v>AICL</v>
          </cell>
          <cell r="D688">
            <v>40169</v>
          </cell>
          <cell r="E688">
            <v>40171</v>
          </cell>
          <cell r="F688">
            <v>1000</v>
          </cell>
          <cell r="G688">
            <v>160</v>
          </cell>
          <cell r="H688">
            <v>1160</v>
          </cell>
          <cell r="J688">
            <v>125.27249999999999</v>
          </cell>
          <cell r="K688">
            <v>-1252725</v>
          </cell>
          <cell r="Q688">
            <v>10000</v>
          </cell>
          <cell r="R688" t="str">
            <v>203718-4201</v>
          </cell>
          <cell r="S688">
            <v>125.3725</v>
          </cell>
          <cell r="T688">
            <v>1253725</v>
          </cell>
          <cell r="U688">
            <v>-1253885</v>
          </cell>
        </row>
        <row r="689">
          <cell r="C689" t="str">
            <v>AICL</v>
          </cell>
          <cell r="D689">
            <v>40169</v>
          </cell>
          <cell r="E689">
            <v>40171</v>
          </cell>
          <cell r="F689">
            <v>0</v>
          </cell>
          <cell r="G689">
            <v>0</v>
          </cell>
          <cell r="H689">
            <v>127</v>
          </cell>
          <cell r="I689">
            <v>10000</v>
          </cell>
          <cell r="J689">
            <v>127</v>
          </cell>
          <cell r="K689">
            <v>1270000</v>
          </cell>
          <cell r="L689">
            <v>127</v>
          </cell>
          <cell r="M689">
            <v>125.3725</v>
          </cell>
          <cell r="N689" t="str">
            <v>203718-4201</v>
          </cell>
          <cell r="O689">
            <v>1253725</v>
          </cell>
          <cell r="P689">
            <v>16275</v>
          </cell>
          <cell r="U689">
            <v>1269873</v>
          </cell>
        </row>
        <row r="690">
          <cell r="H690">
            <v>1287</v>
          </cell>
          <cell r="K690">
            <v>17275</v>
          </cell>
        </row>
        <row r="692">
          <cell r="C692" t="str">
            <v>UBL</v>
          </cell>
          <cell r="D692">
            <v>40170</v>
          </cell>
          <cell r="E692">
            <v>40176</v>
          </cell>
          <cell r="F692">
            <v>2750</v>
          </cell>
          <cell r="G692">
            <v>440</v>
          </cell>
          <cell r="H692">
            <v>3523.3</v>
          </cell>
          <cell r="I692">
            <v>55000</v>
          </cell>
          <cell r="J692">
            <v>60.601218181818183</v>
          </cell>
          <cell r="K692">
            <v>3333067</v>
          </cell>
          <cell r="L692">
            <v>333.3</v>
          </cell>
          <cell r="M692">
            <v>58.624896666666665</v>
          </cell>
          <cell r="N692" t="str">
            <v>206407-4201</v>
          </cell>
          <cell r="O692">
            <v>3224369.3166666664</v>
          </cell>
          <cell r="P692">
            <v>105947.68333333358</v>
          </cell>
          <cell r="U692">
            <v>3329543.7</v>
          </cell>
        </row>
        <row r="694">
          <cell r="C694" t="str">
            <v>UBL</v>
          </cell>
          <cell r="D694">
            <v>40171</v>
          </cell>
          <cell r="E694">
            <v>40177</v>
          </cell>
          <cell r="F694">
            <v>250</v>
          </cell>
          <cell r="G694">
            <v>40</v>
          </cell>
          <cell r="H694">
            <v>320.27</v>
          </cell>
          <cell r="I694">
            <v>5000</v>
          </cell>
          <cell r="J694">
            <v>60.531440000000003</v>
          </cell>
          <cell r="K694">
            <v>302657.2</v>
          </cell>
          <cell r="L694">
            <v>30.27</v>
          </cell>
          <cell r="M694">
            <v>58.624896666666665</v>
          </cell>
          <cell r="N694" t="str">
            <v>206407-4201</v>
          </cell>
          <cell r="O694">
            <v>293124.48333333334</v>
          </cell>
          <cell r="P694">
            <v>9282.7166666666744</v>
          </cell>
          <cell r="U694">
            <v>302336.93</v>
          </cell>
        </row>
        <row r="695">
          <cell r="C695" t="str">
            <v>FFC</v>
          </cell>
          <cell r="D695">
            <v>40171</v>
          </cell>
          <cell r="E695">
            <v>40177</v>
          </cell>
          <cell r="F695">
            <v>6020</v>
          </cell>
          <cell r="G695">
            <v>963.2</v>
          </cell>
          <cell r="H695">
            <v>6983.2</v>
          </cell>
          <cell r="J695">
            <v>104.9964649501661</v>
          </cell>
          <cell r="K695">
            <v>-6320787.1899999995</v>
          </cell>
          <cell r="Q695">
            <v>60200</v>
          </cell>
          <cell r="R695" t="str">
            <v>203890-4201</v>
          </cell>
          <cell r="S695">
            <v>105.09646495016611</v>
          </cell>
          <cell r="T695">
            <v>6326807.1899999995</v>
          </cell>
          <cell r="U695">
            <v>-6327770.3899999997</v>
          </cell>
        </row>
        <row r="696">
          <cell r="G696">
            <v>1003.2</v>
          </cell>
          <cell r="H696">
            <v>7303.4699999999993</v>
          </cell>
          <cell r="K696">
            <v>-6018129.9899999993</v>
          </cell>
        </row>
        <row r="698">
          <cell r="C698" t="str">
            <v>ENGRO</v>
          </cell>
          <cell r="D698">
            <v>40171</v>
          </cell>
          <cell r="E698">
            <v>40177</v>
          </cell>
          <cell r="F698">
            <v>0</v>
          </cell>
          <cell r="G698">
            <v>0</v>
          </cell>
          <cell r="H698">
            <v>0</v>
          </cell>
          <cell r="K698" t="str">
            <v>DIRECT</v>
          </cell>
          <cell r="Q698">
            <v>75000</v>
          </cell>
          <cell r="R698" t="str">
            <v>203807-4201</v>
          </cell>
          <cell r="S698">
            <v>182.14379466666665</v>
          </cell>
          <cell r="T698">
            <v>13660784.6</v>
          </cell>
          <cell r="U698">
            <v>-13660784.6</v>
          </cell>
        </row>
        <row r="699">
          <cell r="C699" t="str">
            <v>ENGRO</v>
          </cell>
          <cell r="D699">
            <v>40171</v>
          </cell>
          <cell r="E699">
            <v>40177</v>
          </cell>
          <cell r="F699">
            <v>7500</v>
          </cell>
          <cell r="G699">
            <v>1200</v>
          </cell>
          <cell r="H699" t="str">
            <v>DIRECT</v>
          </cell>
          <cell r="I699">
            <v>75000</v>
          </cell>
          <cell r="J699">
            <v>183.25032440000001</v>
          </cell>
          <cell r="K699">
            <v>13743774.33</v>
          </cell>
          <cell r="L699">
            <v>1374.37</v>
          </cell>
          <cell r="M699">
            <v>182.14379466666659</v>
          </cell>
          <cell r="N699" t="str">
            <v>203807-4201</v>
          </cell>
          <cell r="O699">
            <v>13660784.599999994</v>
          </cell>
          <cell r="P699">
            <v>75489.730000006035</v>
          </cell>
          <cell r="U699">
            <v>13733699.960000001</v>
          </cell>
        </row>
        <row r="700">
          <cell r="U700">
            <v>72915.360000001267</v>
          </cell>
        </row>
        <row r="702">
          <cell r="C702" t="str">
            <v>FFC</v>
          </cell>
          <cell r="D702">
            <v>40177</v>
          </cell>
          <cell r="E702">
            <v>40182</v>
          </cell>
          <cell r="F702">
            <v>0</v>
          </cell>
          <cell r="G702">
            <v>0</v>
          </cell>
          <cell r="H702">
            <v>0</v>
          </cell>
          <cell r="K702">
            <v>-3150000</v>
          </cell>
          <cell r="Q702">
            <v>30000</v>
          </cell>
          <cell r="R702" t="str">
            <v>203890-4201</v>
          </cell>
          <cell r="S702">
            <v>105</v>
          </cell>
          <cell r="T702">
            <v>3150000</v>
          </cell>
          <cell r="U702">
            <v>-3150000</v>
          </cell>
        </row>
        <row r="703">
          <cell r="C703" t="str">
            <v>FFC</v>
          </cell>
          <cell r="D703">
            <v>40177</v>
          </cell>
          <cell r="E703">
            <v>40182</v>
          </cell>
          <cell r="F703">
            <v>6020</v>
          </cell>
          <cell r="G703">
            <v>963.2</v>
          </cell>
          <cell r="H703">
            <v>7621.42</v>
          </cell>
          <cell r="I703">
            <v>60200</v>
          </cell>
          <cell r="J703">
            <v>106.01543770764118</v>
          </cell>
          <cell r="K703">
            <v>6382129.3499999996</v>
          </cell>
          <cell r="L703">
            <v>638.22</v>
          </cell>
          <cell r="M703">
            <v>105.0643812638579</v>
          </cell>
          <cell r="N703" t="str">
            <v>203890-4201</v>
          </cell>
          <cell r="O703">
            <v>6324875.752084245</v>
          </cell>
          <cell r="P703">
            <v>51233.597915754464</v>
          </cell>
          <cell r="U703">
            <v>6374507.9299999997</v>
          </cell>
        </row>
        <row r="704">
          <cell r="C704" t="str">
            <v>HUBC</v>
          </cell>
          <cell r="D704">
            <v>40177</v>
          </cell>
          <cell r="E704">
            <v>40182</v>
          </cell>
          <cell r="F704">
            <v>1500</v>
          </cell>
          <cell r="G704">
            <v>240</v>
          </cell>
          <cell r="H704">
            <v>1834.66</v>
          </cell>
          <cell r="I704">
            <v>30000</v>
          </cell>
          <cell r="J704">
            <v>31.553755000000002</v>
          </cell>
          <cell r="K704">
            <v>946612.65</v>
          </cell>
          <cell r="L704">
            <v>94.66</v>
          </cell>
          <cell r="M704">
            <v>30.631989100693435</v>
          </cell>
          <cell r="N704" t="str">
            <v>203840-4201</v>
          </cell>
          <cell r="O704">
            <v>918959.67302080302</v>
          </cell>
          <cell r="P704">
            <v>26152.976979197003</v>
          </cell>
          <cell r="U704">
            <v>944777.99</v>
          </cell>
        </row>
        <row r="705">
          <cell r="C705" t="str">
            <v>HUBC</v>
          </cell>
          <cell r="D705">
            <v>40177</v>
          </cell>
          <cell r="E705">
            <v>40182</v>
          </cell>
          <cell r="F705">
            <v>3223.8750000000005</v>
          </cell>
          <cell r="G705">
            <v>515.82000000000005</v>
          </cell>
          <cell r="H705">
            <v>3942.9550000000008</v>
          </cell>
          <cell r="I705">
            <v>64477</v>
          </cell>
          <cell r="J705">
            <v>31.524744094793494</v>
          </cell>
          <cell r="K705">
            <v>2032620.925</v>
          </cell>
          <cell r="L705">
            <v>203.26</v>
          </cell>
          <cell r="M705">
            <v>30.631989100693435</v>
          </cell>
          <cell r="N705" t="str">
            <v>203840-4201</v>
          </cell>
          <cell r="O705">
            <v>1975058.7612454107</v>
          </cell>
          <cell r="P705">
            <v>54338.288754589325</v>
          </cell>
          <cell r="U705">
            <v>2028677.97</v>
          </cell>
        </row>
        <row r="706">
          <cell r="C706" t="str">
            <v>HUBC</v>
          </cell>
          <cell r="D706">
            <v>40177</v>
          </cell>
          <cell r="E706">
            <v>40182</v>
          </cell>
          <cell r="F706">
            <v>5000</v>
          </cell>
          <cell r="G706">
            <v>800</v>
          </cell>
          <cell r="H706">
            <v>6115.31</v>
          </cell>
          <cell r="I706">
            <v>100000</v>
          </cell>
          <cell r="J706">
            <v>31.5281792</v>
          </cell>
          <cell r="K706">
            <v>3152817.92</v>
          </cell>
          <cell r="L706">
            <v>315.31</v>
          </cell>
          <cell r="M706">
            <v>30.631989100693435</v>
          </cell>
          <cell r="N706" t="str">
            <v>203840-4201</v>
          </cell>
          <cell r="O706">
            <v>3063198.9100693436</v>
          </cell>
          <cell r="P706">
            <v>84619.009930656292</v>
          </cell>
          <cell r="U706">
            <v>3146702.61</v>
          </cell>
        </row>
        <row r="707">
          <cell r="C707" t="str">
            <v>HUBC</v>
          </cell>
          <cell r="D707">
            <v>40177</v>
          </cell>
          <cell r="E707">
            <v>40182</v>
          </cell>
          <cell r="F707">
            <v>1250</v>
          </cell>
          <cell r="G707">
            <v>200</v>
          </cell>
          <cell r="H707">
            <v>1528.88</v>
          </cell>
          <cell r="I707">
            <v>25000</v>
          </cell>
          <cell r="J707">
            <v>31.55</v>
          </cell>
          <cell r="K707">
            <v>788750</v>
          </cell>
          <cell r="L707">
            <v>78.88</v>
          </cell>
          <cell r="M707">
            <v>30.631989100693435</v>
          </cell>
          <cell r="N707" t="str">
            <v>203840-4201</v>
          </cell>
          <cell r="O707">
            <v>765799.72751733591</v>
          </cell>
          <cell r="P707">
            <v>21700.272482664092</v>
          </cell>
          <cell r="U707">
            <v>787221.12</v>
          </cell>
        </row>
        <row r="708">
          <cell r="F708">
            <v>16993.875</v>
          </cell>
          <cell r="G708">
            <v>2719.02</v>
          </cell>
          <cell r="H708">
            <v>21043.225000000002</v>
          </cell>
          <cell r="K708">
            <v>10152930.844999999</v>
          </cell>
          <cell r="L708">
            <v>1330.33</v>
          </cell>
        </row>
        <row r="710">
          <cell r="C710" t="str">
            <v>FFC</v>
          </cell>
          <cell r="D710">
            <v>40178</v>
          </cell>
          <cell r="E710">
            <v>40182</v>
          </cell>
          <cell r="F710">
            <v>1500</v>
          </cell>
          <cell r="G710">
            <v>240</v>
          </cell>
          <cell r="H710">
            <v>1740</v>
          </cell>
          <cell r="K710">
            <v>-1552650</v>
          </cell>
          <cell r="Q710">
            <v>15000</v>
          </cell>
          <cell r="R710" t="str">
            <v>203890-4201</v>
          </cell>
          <cell r="S710">
            <v>103.61</v>
          </cell>
          <cell r="T710">
            <v>1554150</v>
          </cell>
          <cell r="U710">
            <v>-1554390</v>
          </cell>
        </row>
        <row r="711">
          <cell r="C711" t="str">
            <v>FFC</v>
          </cell>
          <cell r="D711">
            <v>40178</v>
          </cell>
          <cell r="E711">
            <v>40182</v>
          </cell>
          <cell r="F711">
            <v>3000</v>
          </cell>
          <cell r="G711">
            <v>480</v>
          </cell>
          <cell r="H711">
            <v>3480</v>
          </cell>
          <cell r="K711">
            <v>-3139500</v>
          </cell>
          <cell r="Q711">
            <v>30000</v>
          </cell>
          <cell r="R711" t="str">
            <v>203890-4201</v>
          </cell>
          <cell r="S711">
            <v>104.75</v>
          </cell>
          <cell r="T711">
            <v>3142500</v>
          </cell>
          <cell r="U711">
            <v>-3142980</v>
          </cell>
        </row>
        <row r="712">
          <cell r="C712" t="str">
            <v>FFC</v>
          </cell>
          <cell r="D712">
            <v>40178</v>
          </cell>
          <cell r="E712">
            <v>40182</v>
          </cell>
          <cell r="F712">
            <v>2000</v>
          </cell>
          <cell r="G712">
            <v>320</v>
          </cell>
          <cell r="H712">
            <v>2320</v>
          </cell>
          <cell r="K712">
            <v>-2065200</v>
          </cell>
          <cell r="Q712">
            <v>20000</v>
          </cell>
          <cell r="R712" t="str">
            <v>203890-4201</v>
          </cell>
          <cell r="S712">
            <v>103.36</v>
          </cell>
          <cell r="T712">
            <v>2067200</v>
          </cell>
          <cell r="U712">
            <v>-2067520</v>
          </cell>
        </row>
        <row r="713">
          <cell r="C713" t="str">
            <v>FFC</v>
          </cell>
          <cell r="D713">
            <v>40178</v>
          </cell>
          <cell r="E713">
            <v>40182</v>
          </cell>
          <cell r="F713">
            <v>1500</v>
          </cell>
          <cell r="G713">
            <v>240</v>
          </cell>
          <cell r="H713">
            <v>1740</v>
          </cell>
          <cell r="K713">
            <v>-1566000</v>
          </cell>
          <cell r="Q713">
            <v>15000</v>
          </cell>
          <cell r="R713" t="str">
            <v>203890-4201</v>
          </cell>
          <cell r="S713">
            <v>104.5</v>
          </cell>
          <cell r="T713">
            <v>1567500</v>
          </cell>
          <cell r="U713">
            <v>-1567740</v>
          </cell>
        </row>
        <row r="714">
          <cell r="F714">
            <v>8000</v>
          </cell>
          <cell r="G714">
            <v>1280</v>
          </cell>
          <cell r="H714">
            <v>9280</v>
          </cell>
          <cell r="K714">
            <v>-8323350</v>
          </cell>
        </row>
        <row r="715">
          <cell r="K715">
            <v>1829580.8449999988</v>
          </cell>
        </row>
        <row r="717">
          <cell r="C717" t="str">
            <v>HUBC</v>
          </cell>
          <cell r="D717">
            <v>40182</v>
          </cell>
          <cell r="E717">
            <v>40184</v>
          </cell>
          <cell r="F717">
            <v>1250</v>
          </cell>
          <cell r="G717">
            <v>200</v>
          </cell>
          <cell r="H717">
            <v>1529.64</v>
          </cell>
          <cell r="I717">
            <v>25000</v>
          </cell>
          <cell r="J717">
            <v>31.853999999999999</v>
          </cell>
          <cell r="K717">
            <v>796350</v>
          </cell>
          <cell r="L717">
            <v>79.64</v>
          </cell>
          <cell r="M717">
            <v>30.631989100693428</v>
          </cell>
          <cell r="N717" t="str">
            <v>203840-4201</v>
          </cell>
          <cell r="O717">
            <v>765799.72751733568</v>
          </cell>
          <cell r="P717">
            <v>29300.272482664324</v>
          </cell>
          <cell r="U717">
            <v>794820.36</v>
          </cell>
        </row>
        <row r="718">
          <cell r="C718" t="str">
            <v>HUBC</v>
          </cell>
          <cell r="D718">
            <v>40182</v>
          </cell>
          <cell r="E718">
            <v>40184</v>
          </cell>
          <cell r="F718">
            <v>1526.125</v>
          </cell>
          <cell r="G718">
            <v>244.18</v>
          </cell>
          <cell r="H718">
            <v>1867.5350000000001</v>
          </cell>
          <cell r="I718">
            <v>30523</v>
          </cell>
          <cell r="J718">
            <v>31.85311224322642</v>
          </cell>
          <cell r="K718">
            <v>972252.54500000004</v>
          </cell>
          <cell r="L718">
            <v>97.23</v>
          </cell>
          <cell r="M718">
            <v>30.631989100693428</v>
          </cell>
          <cell r="N718" t="str">
            <v>203840-4201</v>
          </cell>
          <cell r="O718">
            <v>934980.20332046552</v>
          </cell>
          <cell r="P718">
            <v>35746.216679534475</v>
          </cell>
          <cell r="U718">
            <v>970385.01</v>
          </cell>
        </row>
        <row r="719">
          <cell r="C719" t="str">
            <v>HUBC</v>
          </cell>
          <cell r="D719">
            <v>40182</v>
          </cell>
          <cell r="E719">
            <v>40184</v>
          </cell>
          <cell r="F719">
            <v>1750</v>
          </cell>
          <cell r="G719">
            <v>280</v>
          </cell>
          <cell r="H719">
            <v>2141.12</v>
          </cell>
          <cell r="I719">
            <v>35000</v>
          </cell>
          <cell r="J719">
            <v>31.75</v>
          </cell>
          <cell r="K719">
            <v>1111250</v>
          </cell>
          <cell r="L719">
            <v>111.12</v>
          </cell>
          <cell r="M719">
            <v>30.631989100693428</v>
          </cell>
          <cell r="N719" t="str">
            <v>203840-4201</v>
          </cell>
          <cell r="O719">
            <v>1072119.6185242699</v>
          </cell>
          <cell r="P719">
            <v>37380.381475730101</v>
          </cell>
          <cell r="U719">
            <v>1109108.8799999999</v>
          </cell>
        </row>
        <row r="720">
          <cell r="G720">
            <v>724.18000000000006</v>
          </cell>
          <cell r="H720">
            <v>5538.2950000000001</v>
          </cell>
          <cell r="K720">
            <v>2879852.5449999999</v>
          </cell>
          <cell r="L720">
            <v>287.99</v>
          </cell>
        </row>
        <row r="722">
          <cell r="C722" t="str">
            <v>PPL</v>
          </cell>
          <cell r="D722">
            <v>40183</v>
          </cell>
          <cell r="E722">
            <v>40185</v>
          </cell>
          <cell r="F722">
            <v>4500</v>
          </cell>
          <cell r="G722">
            <v>720</v>
          </cell>
          <cell r="H722">
            <v>6115.53</v>
          </cell>
          <cell r="I722">
            <v>45000</v>
          </cell>
          <cell r="J722">
            <v>199.00688888888888</v>
          </cell>
          <cell r="K722">
            <v>8955310</v>
          </cell>
          <cell r="L722">
            <v>895.53</v>
          </cell>
          <cell r="M722">
            <v>195.36707605128211</v>
          </cell>
          <cell r="N722" t="str">
            <v>204498-4201</v>
          </cell>
          <cell r="O722">
            <v>8791518.4223076943</v>
          </cell>
          <cell r="P722">
            <v>159291.57769230567</v>
          </cell>
          <cell r="U722">
            <v>8949194.4700000007</v>
          </cell>
        </row>
        <row r="723">
          <cell r="C723" t="str">
            <v>HUBC</v>
          </cell>
          <cell r="D723">
            <v>40183</v>
          </cell>
          <cell r="E723">
            <v>40185</v>
          </cell>
          <cell r="F723">
            <v>500</v>
          </cell>
          <cell r="G723">
            <v>80</v>
          </cell>
          <cell r="H723">
            <v>612.4</v>
          </cell>
          <cell r="I723">
            <v>10000</v>
          </cell>
          <cell r="J723">
            <v>32.4</v>
          </cell>
          <cell r="K723">
            <v>324000</v>
          </cell>
          <cell r="L723">
            <v>32.4</v>
          </cell>
          <cell r="M723">
            <v>30.631989100693435</v>
          </cell>
          <cell r="N723" t="str">
            <v>203840-4201</v>
          </cell>
          <cell r="O723">
            <v>306319.89100693434</v>
          </cell>
          <cell r="P723">
            <v>17180.10899306566</v>
          </cell>
          <cell r="U723">
            <v>323387.59999999998</v>
          </cell>
        </row>
        <row r="724">
          <cell r="C724" t="str">
            <v>HUBC</v>
          </cell>
          <cell r="D724">
            <v>40183</v>
          </cell>
          <cell r="E724">
            <v>40185</v>
          </cell>
          <cell r="F724">
            <v>1500</v>
          </cell>
          <cell r="G724">
            <v>240</v>
          </cell>
          <cell r="H724">
            <v>1836.28</v>
          </cell>
          <cell r="I724">
            <v>30000</v>
          </cell>
          <cell r="J724">
            <v>32.088166666666666</v>
          </cell>
          <cell r="K724">
            <v>962645</v>
          </cell>
          <cell r="L724">
            <v>96.28</v>
          </cell>
          <cell r="M724">
            <v>30.631989100693435</v>
          </cell>
          <cell r="N724" t="str">
            <v>203840-4201</v>
          </cell>
          <cell r="O724">
            <v>918959.67302080302</v>
          </cell>
          <cell r="P724">
            <v>42185.32697919698</v>
          </cell>
          <cell r="U724">
            <v>960808.72</v>
          </cell>
        </row>
        <row r="725">
          <cell r="G725">
            <v>1040</v>
          </cell>
          <cell r="H725">
            <v>8564.2099999999991</v>
          </cell>
          <cell r="K725">
            <v>10241955</v>
          </cell>
          <cell r="L725">
            <v>1024.21</v>
          </cell>
        </row>
        <row r="727">
          <cell r="C727" t="str">
            <v>ICI</v>
          </cell>
          <cell r="D727">
            <v>40184</v>
          </cell>
          <cell r="E727">
            <v>40186</v>
          </cell>
          <cell r="F727">
            <v>1099.9375</v>
          </cell>
          <cell r="G727">
            <v>175.99</v>
          </cell>
          <cell r="H727">
            <v>1275.9275</v>
          </cell>
          <cell r="K727">
            <v>-1912855.4624999999</v>
          </cell>
          <cell r="Q727">
            <v>11000</v>
          </cell>
          <cell r="R727" t="str">
            <v>208116-4201</v>
          </cell>
          <cell r="S727">
            <v>173.99594545454545</v>
          </cell>
          <cell r="T727">
            <v>1913955.4</v>
          </cell>
          <cell r="U727">
            <v>-1914131.39</v>
          </cell>
        </row>
        <row r="728">
          <cell r="C728" t="str">
            <v>ICI</v>
          </cell>
          <cell r="D728">
            <v>40184</v>
          </cell>
          <cell r="E728">
            <v>40186</v>
          </cell>
          <cell r="F728">
            <v>2000</v>
          </cell>
          <cell r="G728">
            <v>320</v>
          </cell>
          <cell r="H728">
            <v>2320</v>
          </cell>
          <cell r="K728">
            <v>-3515638</v>
          </cell>
          <cell r="Q728">
            <v>20000</v>
          </cell>
          <cell r="R728" t="str">
            <v>208116-4201</v>
          </cell>
          <cell r="S728">
            <v>175.8819</v>
          </cell>
          <cell r="T728">
            <v>3517638</v>
          </cell>
          <cell r="U728">
            <v>-3517958</v>
          </cell>
        </row>
        <row r="729">
          <cell r="C729" t="str">
            <v>PPL</v>
          </cell>
          <cell r="D729">
            <v>40184</v>
          </cell>
          <cell r="E729">
            <v>40186</v>
          </cell>
          <cell r="F729">
            <v>2000</v>
          </cell>
          <cell r="G729">
            <v>320</v>
          </cell>
          <cell r="H729">
            <v>2716.27</v>
          </cell>
          <cell r="I729">
            <v>20000</v>
          </cell>
          <cell r="J729">
            <v>198.130225</v>
          </cell>
          <cell r="K729">
            <v>3962604.5</v>
          </cell>
          <cell r="L729">
            <v>396.27</v>
          </cell>
          <cell r="M729">
            <v>195.36707605128208</v>
          </cell>
          <cell r="N729" t="str">
            <v>204498-4201</v>
          </cell>
          <cell r="O729">
            <v>3907341.5210256418</v>
          </cell>
          <cell r="P729">
            <v>53262.978974358179</v>
          </cell>
          <cell r="U729">
            <v>3959888.23</v>
          </cell>
        </row>
        <row r="730">
          <cell r="C730" t="str">
            <v>PPL</v>
          </cell>
          <cell r="D730">
            <v>40184</v>
          </cell>
          <cell r="E730">
            <v>40186</v>
          </cell>
          <cell r="F730">
            <v>1000</v>
          </cell>
          <cell r="G730">
            <v>160</v>
          </cell>
          <cell r="H730">
            <v>1358.04</v>
          </cell>
          <cell r="I730">
            <v>10000</v>
          </cell>
          <cell r="J730">
            <v>198.02990600000001</v>
          </cell>
          <cell r="K730">
            <v>1980299.06</v>
          </cell>
          <cell r="L730">
            <v>198.04</v>
          </cell>
          <cell r="M730">
            <v>195.36707605128208</v>
          </cell>
          <cell r="N730" t="str">
            <v>204498-4201</v>
          </cell>
          <cell r="O730">
            <v>1953670.7605128209</v>
          </cell>
          <cell r="P730">
            <v>25628.299487179145</v>
          </cell>
          <cell r="U730">
            <v>1978941.02</v>
          </cell>
        </row>
        <row r="731">
          <cell r="C731" t="str">
            <v>PPL</v>
          </cell>
          <cell r="D731">
            <v>40184</v>
          </cell>
          <cell r="E731">
            <v>40186</v>
          </cell>
          <cell r="F731">
            <v>2000</v>
          </cell>
          <cell r="G731">
            <v>320</v>
          </cell>
          <cell r="H731">
            <v>2717.77</v>
          </cell>
          <cell r="I731">
            <v>20000</v>
          </cell>
          <cell r="J731">
            <v>198.87625500000001</v>
          </cell>
          <cell r="K731">
            <v>3977525.1</v>
          </cell>
          <cell r="L731">
            <v>397.77</v>
          </cell>
          <cell r="M731">
            <v>195.36707605128208</v>
          </cell>
          <cell r="N731" t="str">
            <v>204498-4201</v>
          </cell>
          <cell r="O731">
            <v>3907341.5210256418</v>
          </cell>
          <cell r="P731">
            <v>68183.578974358272</v>
          </cell>
          <cell r="U731">
            <v>3974807.33</v>
          </cell>
        </row>
        <row r="732">
          <cell r="C732" t="str">
            <v>EFUG</v>
          </cell>
          <cell r="D732">
            <v>40184</v>
          </cell>
          <cell r="E732">
            <v>40186</v>
          </cell>
          <cell r="F732">
            <v>400</v>
          </cell>
          <cell r="G732">
            <v>64</v>
          </cell>
          <cell r="H732">
            <v>532.4</v>
          </cell>
          <cell r="I732">
            <v>7000</v>
          </cell>
          <cell r="J732">
            <v>97.705494285714295</v>
          </cell>
          <cell r="K732">
            <v>683938.46000000008</v>
          </cell>
          <cell r="L732">
            <v>68.400000000000006</v>
          </cell>
          <cell r="M732">
            <v>110.56529859999999</v>
          </cell>
          <cell r="N732" t="str">
            <v>212059-4201</v>
          </cell>
          <cell r="O732">
            <v>773957.09019999998</v>
          </cell>
          <cell r="P732">
            <v>-90418.630199999898</v>
          </cell>
          <cell r="U732">
            <v>683406.06</v>
          </cell>
        </row>
        <row r="733">
          <cell r="C733" t="str">
            <v>HUBC</v>
          </cell>
          <cell r="D733">
            <v>40184</v>
          </cell>
          <cell r="E733">
            <v>40186</v>
          </cell>
          <cell r="F733">
            <v>2500</v>
          </cell>
          <cell r="G733">
            <v>400</v>
          </cell>
          <cell r="H733">
            <v>3063.13</v>
          </cell>
          <cell r="I733">
            <v>50000</v>
          </cell>
          <cell r="J733">
            <v>32.625</v>
          </cell>
          <cell r="K733">
            <v>1631250</v>
          </cell>
          <cell r="L733">
            <v>163.13</v>
          </cell>
          <cell r="M733">
            <v>30.631989100693431</v>
          </cell>
          <cell r="N733" t="str">
            <v>203840-4201</v>
          </cell>
          <cell r="O733">
            <v>1531599.4550346716</v>
          </cell>
          <cell r="P733">
            <v>97150.544965328416</v>
          </cell>
          <cell r="U733">
            <v>1628186.87</v>
          </cell>
        </row>
        <row r="734">
          <cell r="C734" t="str">
            <v>HUBC</v>
          </cell>
          <cell r="D734">
            <v>40184</v>
          </cell>
          <cell r="E734">
            <v>40186</v>
          </cell>
          <cell r="F734">
            <v>1250</v>
          </cell>
          <cell r="G734">
            <v>200</v>
          </cell>
          <cell r="H734">
            <v>1531.26</v>
          </cell>
          <cell r="I734">
            <v>25000</v>
          </cell>
          <cell r="J734">
            <v>32.5</v>
          </cell>
          <cell r="K734">
            <v>812500</v>
          </cell>
          <cell r="L734">
            <v>81.260000000000005</v>
          </cell>
          <cell r="M734">
            <v>30.631989100693431</v>
          </cell>
          <cell r="N734" t="str">
            <v>203840-4201</v>
          </cell>
          <cell r="O734">
            <v>765799.72751733579</v>
          </cell>
          <cell r="P734">
            <v>45450.272482664208</v>
          </cell>
          <cell r="U734">
            <v>810968.74</v>
          </cell>
        </row>
        <row r="735">
          <cell r="C735" t="str">
            <v>HUBC</v>
          </cell>
          <cell r="D735">
            <v>40184</v>
          </cell>
          <cell r="E735">
            <v>40186</v>
          </cell>
          <cell r="F735">
            <v>1500</v>
          </cell>
          <cell r="G735">
            <v>240</v>
          </cell>
          <cell r="H735">
            <v>1837.21</v>
          </cell>
          <cell r="I735">
            <v>30000</v>
          </cell>
          <cell r="J735">
            <v>32.4</v>
          </cell>
          <cell r="K735">
            <v>972000</v>
          </cell>
          <cell r="L735">
            <v>97.21</v>
          </cell>
          <cell r="M735">
            <v>30.631989100693431</v>
          </cell>
          <cell r="N735" t="str">
            <v>203840-4201</v>
          </cell>
          <cell r="O735">
            <v>918959.6730208029</v>
          </cell>
          <cell r="P735">
            <v>51540.326979197096</v>
          </cell>
          <cell r="U735">
            <v>970162.79</v>
          </cell>
        </row>
        <row r="736">
          <cell r="C736" t="str">
            <v>KAPCO</v>
          </cell>
          <cell r="D736">
            <v>40184</v>
          </cell>
          <cell r="E736">
            <v>40186</v>
          </cell>
          <cell r="F736">
            <v>1680</v>
          </cell>
          <cell r="G736">
            <v>268.8</v>
          </cell>
          <cell r="H736">
            <v>2106.6999999999998</v>
          </cell>
          <cell r="I736">
            <v>33600</v>
          </cell>
          <cell r="J736">
            <v>46.993303571428569</v>
          </cell>
          <cell r="K736">
            <v>1578975</v>
          </cell>
          <cell r="L736">
            <v>157.9</v>
          </cell>
          <cell r="M736">
            <v>45.806175567567571</v>
          </cell>
          <cell r="N736" t="str">
            <v>205443-4201</v>
          </cell>
          <cell r="O736">
            <v>1539087.4990702705</v>
          </cell>
          <cell r="P736">
            <v>38207.500929729504</v>
          </cell>
          <cell r="U736">
            <v>1576868.3</v>
          </cell>
        </row>
        <row r="737">
          <cell r="G737">
            <v>2468.79</v>
          </cell>
          <cell r="H737">
            <v>19458.7075</v>
          </cell>
          <cell r="K737">
            <v>10170598.657499999</v>
          </cell>
          <cell r="L737">
            <v>1559.9800000000002</v>
          </cell>
        </row>
        <row r="739">
          <cell r="C739" t="str">
            <v>LUCK</v>
          </cell>
          <cell r="D739">
            <v>40185</v>
          </cell>
          <cell r="E739">
            <v>40189</v>
          </cell>
          <cell r="F739">
            <v>500</v>
          </cell>
          <cell r="G739">
            <v>80</v>
          </cell>
          <cell r="H739">
            <v>580</v>
          </cell>
          <cell r="K739">
            <v>-692460</v>
          </cell>
          <cell r="Q739">
            <v>10000</v>
          </cell>
          <cell r="R739" t="str">
            <v>208078-4201</v>
          </cell>
          <cell r="S739">
            <v>69.296000000000006</v>
          </cell>
          <cell r="T739">
            <v>692960</v>
          </cell>
          <cell r="U739">
            <v>-693040</v>
          </cell>
        </row>
        <row r="740">
          <cell r="C740" t="str">
            <v>LUCK</v>
          </cell>
          <cell r="D740">
            <v>40185</v>
          </cell>
          <cell r="E740">
            <v>40189</v>
          </cell>
          <cell r="F740">
            <v>500</v>
          </cell>
          <cell r="G740">
            <v>80</v>
          </cell>
          <cell r="H740">
            <v>580</v>
          </cell>
          <cell r="K740">
            <v>-685490</v>
          </cell>
          <cell r="Q740">
            <v>10000</v>
          </cell>
          <cell r="R740" t="str">
            <v>208078-4201</v>
          </cell>
          <cell r="S740">
            <v>68.599000000000004</v>
          </cell>
          <cell r="T740">
            <v>685990</v>
          </cell>
          <cell r="U740">
            <v>-686070</v>
          </cell>
        </row>
        <row r="741">
          <cell r="C741" t="str">
            <v>ENGRO</v>
          </cell>
          <cell r="D741">
            <v>40185</v>
          </cell>
          <cell r="E741">
            <v>40189</v>
          </cell>
          <cell r="F741">
            <v>1000</v>
          </cell>
          <cell r="G741">
            <v>160</v>
          </cell>
          <cell r="H741">
            <v>1160</v>
          </cell>
          <cell r="K741">
            <v>-1898090.3</v>
          </cell>
          <cell r="Q741">
            <v>10000</v>
          </cell>
          <cell r="R741" t="str">
            <v>203807-4201</v>
          </cell>
          <cell r="S741">
            <v>189.90903</v>
          </cell>
          <cell r="T741">
            <v>1899090.3</v>
          </cell>
          <cell r="U741">
            <v>-1899250.3</v>
          </cell>
        </row>
        <row r="742">
          <cell r="C742" t="str">
            <v>NBP</v>
          </cell>
          <cell r="D742">
            <v>40185</v>
          </cell>
          <cell r="E742">
            <v>40189</v>
          </cell>
          <cell r="F742">
            <v>500</v>
          </cell>
          <cell r="G742">
            <v>80</v>
          </cell>
          <cell r="H742">
            <v>580</v>
          </cell>
          <cell r="K742">
            <v>-793910.03</v>
          </cell>
          <cell r="Q742">
            <v>10000</v>
          </cell>
          <cell r="R742" t="str">
            <v>203882-4201</v>
          </cell>
          <cell r="S742">
            <v>79.441003000000009</v>
          </cell>
          <cell r="T742">
            <v>794410.03</v>
          </cell>
          <cell r="U742">
            <v>-794490.03</v>
          </cell>
        </row>
        <row r="743">
          <cell r="C743" t="str">
            <v>EFUG</v>
          </cell>
          <cell r="D743">
            <v>40185</v>
          </cell>
          <cell r="E743">
            <v>40189</v>
          </cell>
          <cell r="F743">
            <v>500</v>
          </cell>
          <cell r="G743">
            <v>80</v>
          </cell>
          <cell r="H743">
            <v>678.52</v>
          </cell>
          <cell r="I743">
            <v>10000</v>
          </cell>
          <cell r="J743">
            <v>98.515389999999996</v>
          </cell>
          <cell r="K743">
            <v>985153.9</v>
          </cell>
          <cell r="L743">
            <v>98.52</v>
          </cell>
          <cell r="M743">
            <v>110.56529859999999</v>
          </cell>
          <cell r="N743" t="str">
            <v>212059-4201</v>
          </cell>
          <cell r="O743">
            <v>1105652.9859999998</v>
          </cell>
          <cell r="P743">
            <v>-120999.08599999978</v>
          </cell>
          <cell r="U743">
            <v>984475.38</v>
          </cell>
        </row>
        <row r="744">
          <cell r="C744" t="str">
            <v>HUBC</v>
          </cell>
          <cell r="D744">
            <v>40185</v>
          </cell>
          <cell r="E744">
            <v>40189</v>
          </cell>
          <cell r="F744">
            <v>500</v>
          </cell>
          <cell r="G744">
            <v>80</v>
          </cell>
          <cell r="H744">
            <v>612.32000000000005</v>
          </cell>
          <cell r="I744">
            <v>10000</v>
          </cell>
          <cell r="J744">
            <v>32.310949999999998</v>
          </cell>
          <cell r="K744">
            <v>323109.5</v>
          </cell>
          <cell r="L744">
            <v>32.32</v>
          </cell>
          <cell r="M744">
            <v>30.631989100693421</v>
          </cell>
          <cell r="N744" t="str">
            <v>203840-4201</v>
          </cell>
          <cell r="O744">
            <v>306319.89100693422</v>
          </cell>
          <cell r="P744">
            <v>16289.608993065776</v>
          </cell>
          <cell r="U744">
            <v>322497.18</v>
          </cell>
        </row>
        <row r="745">
          <cell r="C745" t="str">
            <v>PPL</v>
          </cell>
          <cell r="D745">
            <v>40185</v>
          </cell>
          <cell r="E745">
            <v>40189</v>
          </cell>
          <cell r="F745">
            <v>1000</v>
          </cell>
          <cell r="G745">
            <v>160</v>
          </cell>
          <cell r="H745">
            <v>1359.26</v>
          </cell>
          <cell r="I745">
            <v>10000</v>
          </cell>
          <cell r="J745">
            <v>199.2602</v>
          </cell>
          <cell r="K745">
            <v>1992602</v>
          </cell>
          <cell r="L745">
            <v>199.26</v>
          </cell>
          <cell r="M745">
            <v>195.36707605128214</v>
          </cell>
          <cell r="N745" t="str">
            <v>204498-4201</v>
          </cell>
          <cell r="O745">
            <v>1953670.7605128214</v>
          </cell>
          <cell r="P745">
            <v>37931.239487178624</v>
          </cell>
          <cell r="U745">
            <v>1991242.74</v>
          </cell>
        </row>
        <row r="746">
          <cell r="C746" t="str">
            <v>PPL</v>
          </cell>
          <cell r="D746">
            <v>40185</v>
          </cell>
          <cell r="E746">
            <v>40189</v>
          </cell>
          <cell r="F746">
            <v>4000</v>
          </cell>
          <cell r="G746">
            <v>640</v>
          </cell>
          <cell r="H746">
            <v>5240.09</v>
          </cell>
          <cell r="I746">
            <v>30000</v>
          </cell>
          <cell r="J746">
            <v>200.03186666666667</v>
          </cell>
          <cell r="K746">
            <v>6000956</v>
          </cell>
          <cell r="L746">
            <v>600.09</v>
          </cell>
          <cell r="M746">
            <v>195.36707605128214</v>
          </cell>
          <cell r="N746" t="str">
            <v>204498-4201</v>
          </cell>
          <cell r="O746">
            <v>5861012.2815384641</v>
          </cell>
          <cell r="P746">
            <v>135943.71846153587</v>
          </cell>
          <cell r="U746">
            <v>5995715.9100000001</v>
          </cell>
        </row>
        <row r="747">
          <cell r="C747" t="str">
            <v>KAPCO</v>
          </cell>
          <cell r="D747">
            <v>40185</v>
          </cell>
          <cell r="E747">
            <v>40189</v>
          </cell>
          <cell r="F747">
            <v>500</v>
          </cell>
          <cell r="G747">
            <v>80</v>
          </cell>
          <cell r="H747">
            <v>626.75</v>
          </cell>
          <cell r="I747">
            <v>10000</v>
          </cell>
          <cell r="J747">
            <v>46.752499999999998</v>
          </cell>
          <cell r="K747">
            <v>467525</v>
          </cell>
          <cell r="L747">
            <v>46.75</v>
          </cell>
          <cell r="M747">
            <v>45.806175567567564</v>
          </cell>
          <cell r="N747" t="str">
            <v>205443-4201</v>
          </cell>
          <cell r="O747">
            <v>458061.75567567564</v>
          </cell>
          <cell r="P747">
            <v>8963.2443243243615</v>
          </cell>
          <cell r="U747">
            <v>466898.25</v>
          </cell>
        </row>
        <row r="748">
          <cell r="C748" t="str">
            <v>KAPCO</v>
          </cell>
          <cell r="D748">
            <v>40185</v>
          </cell>
          <cell r="E748">
            <v>40189</v>
          </cell>
          <cell r="F748">
            <v>145</v>
          </cell>
          <cell r="G748">
            <v>23.2</v>
          </cell>
          <cell r="H748">
            <v>181.82</v>
          </cell>
          <cell r="I748">
            <v>2900</v>
          </cell>
          <cell r="J748">
            <v>47.036206896551725</v>
          </cell>
          <cell r="K748">
            <v>136405</v>
          </cell>
          <cell r="L748">
            <v>13.62</v>
          </cell>
          <cell r="M748">
            <v>45.806175567567564</v>
          </cell>
          <cell r="N748" t="str">
            <v>205443-4201</v>
          </cell>
          <cell r="O748">
            <v>132837.90914594595</v>
          </cell>
          <cell r="P748">
            <v>3422.0908540540431</v>
          </cell>
          <cell r="U748">
            <v>136223.18</v>
          </cell>
        </row>
        <row r="749">
          <cell r="C749" t="str">
            <v>KAPCO</v>
          </cell>
          <cell r="D749">
            <v>40185</v>
          </cell>
          <cell r="E749">
            <v>40189</v>
          </cell>
          <cell r="F749">
            <v>1320</v>
          </cell>
          <cell r="G749">
            <v>211.2</v>
          </cell>
          <cell r="H749">
            <v>1654.18</v>
          </cell>
          <cell r="I749">
            <v>26400</v>
          </cell>
          <cell r="J749">
            <v>46.570085227272727</v>
          </cell>
          <cell r="K749">
            <v>1229450.25</v>
          </cell>
          <cell r="L749">
            <v>122.98</v>
          </cell>
          <cell r="M749">
            <v>45.806175567567564</v>
          </cell>
          <cell r="N749" t="str">
            <v>205443-4201</v>
          </cell>
          <cell r="O749">
            <v>1209283.0349837837</v>
          </cell>
          <cell r="P749">
            <v>18847.21501621632</v>
          </cell>
          <cell r="U749">
            <v>1227796.07</v>
          </cell>
        </row>
        <row r="750">
          <cell r="G750">
            <v>1674.4</v>
          </cell>
          <cell r="H750">
            <v>13252.94</v>
          </cell>
          <cell r="K750">
            <v>7065251.3200000003</v>
          </cell>
          <cell r="L750">
            <v>1113.54</v>
          </cell>
        </row>
        <row r="752">
          <cell r="C752" t="str">
            <v>UBL</v>
          </cell>
          <cell r="D752">
            <v>40186</v>
          </cell>
          <cell r="E752">
            <v>40190</v>
          </cell>
          <cell r="F752">
            <v>1000</v>
          </cell>
          <cell r="G752">
            <v>160</v>
          </cell>
          <cell r="H752">
            <v>1160</v>
          </cell>
          <cell r="K752">
            <v>-628943</v>
          </cell>
          <cell r="Q752">
            <v>10000</v>
          </cell>
          <cell r="R752" t="str">
            <v>206407-4201</v>
          </cell>
          <cell r="S752">
            <v>62.994300000000003</v>
          </cell>
          <cell r="T752">
            <v>629943</v>
          </cell>
          <cell r="U752">
            <v>-630103</v>
          </cell>
        </row>
        <row r="753">
          <cell r="C753" t="str">
            <v>UBL</v>
          </cell>
          <cell r="D753">
            <v>40186</v>
          </cell>
          <cell r="E753">
            <v>40190</v>
          </cell>
          <cell r="F753">
            <v>250</v>
          </cell>
          <cell r="G753">
            <v>40</v>
          </cell>
          <cell r="H753">
            <v>290</v>
          </cell>
          <cell r="K753">
            <v>-312500</v>
          </cell>
          <cell r="Q753">
            <v>5000</v>
          </cell>
          <cell r="R753" t="str">
            <v>206407-4201</v>
          </cell>
          <cell r="S753">
            <v>62.55</v>
          </cell>
          <cell r="T753">
            <v>312750</v>
          </cell>
          <cell r="U753">
            <v>-312790</v>
          </cell>
        </row>
        <row r="754">
          <cell r="C754" t="str">
            <v>ICI</v>
          </cell>
          <cell r="D754">
            <v>40186</v>
          </cell>
          <cell r="E754">
            <v>40190</v>
          </cell>
          <cell r="F754">
            <v>1100</v>
          </cell>
          <cell r="G754">
            <v>176</v>
          </cell>
          <cell r="H754">
            <v>1474.08</v>
          </cell>
          <cell r="I754">
            <v>11000</v>
          </cell>
          <cell r="J754">
            <v>180.07</v>
          </cell>
          <cell r="K754">
            <v>1980770</v>
          </cell>
          <cell r="L754">
            <v>198.08</v>
          </cell>
          <cell r="M754">
            <v>176.59167868852461</v>
          </cell>
          <cell r="N754" t="str">
            <v>208116-4201</v>
          </cell>
          <cell r="O754">
            <v>1942508.4655737707</v>
          </cell>
          <cell r="P754">
            <v>37161.534426229307</v>
          </cell>
          <cell r="U754">
            <v>1979295.92</v>
          </cell>
        </row>
        <row r="755">
          <cell r="C755" t="str">
            <v>PPL</v>
          </cell>
          <cell r="D755">
            <v>40186</v>
          </cell>
          <cell r="E755">
            <v>40190</v>
          </cell>
          <cell r="F755">
            <v>750</v>
          </cell>
          <cell r="G755">
            <v>120</v>
          </cell>
          <cell r="H755">
            <v>970.22</v>
          </cell>
          <cell r="I755">
            <v>5000</v>
          </cell>
          <cell r="J755">
            <v>200.45</v>
          </cell>
          <cell r="K755">
            <v>1002250</v>
          </cell>
          <cell r="L755">
            <v>100.22</v>
          </cell>
          <cell r="M755">
            <v>195.36707605128214</v>
          </cell>
          <cell r="N755" t="str">
            <v>204498-4201</v>
          </cell>
          <cell r="O755">
            <v>976835.38025641069</v>
          </cell>
          <cell r="P755">
            <v>24664.619743589312</v>
          </cell>
          <cell r="U755">
            <v>1001279.78</v>
          </cell>
        </row>
        <row r="756">
          <cell r="C756" t="str">
            <v>PPL</v>
          </cell>
          <cell r="D756">
            <v>40186</v>
          </cell>
          <cell r="E756">
            <v>40190</v>
          </cell>
          <cell r="F756">
            <v>3000</v>
          </cell>
          <cell r="G756">
            <v>480</v>
          </cell>
          <cell r="H756">
            <v>3880</v>
          </cell>
          <cell r="I756">
            <v>20000</v>
          </cell>
          <cell r="J756">
            <v>200</v>
          </cell>
          <cell r="K756">
            <v>4000000</v>
          </cell>
          <cell r="L756">
            <v>400</v>
          </cell>
          <cell r="M756">
            <v>195.36707605128214</v>
          </cell>
          <cell r="N756" t="str">
            <v>204498-4201</v>
          </cell>
          <cell r="O756">
            <v>3907341.5210256428</v>
          </cell>
          <cell r="P756">
            <v>89658.478974357247</v>
          </cell>
          <cell r="U756">
            <v>3996120</v>
          </cell>
        </row>
        <row r="757">
          <cell r="C757" t="str">
            <v>KAPCO</v>
          </cell>
          <cell r="D757">
            <v>40186</v>
          </cell>
          <cell r="E757">
            <v>40190</v>
          </cell>
          <cell r="F757">
            <v>1250</v>
          </cell>
          <cell r="G757">
            <v>200</v>
          </cell>
          <cell r="H757">
            <v>1569.01</v>
          </cell>
          <cell r="I757">
            <v>25000</v>
          </cell>
          <cell r="J757">
            <v>47.601039999999998</v>
          </cell>
          <cell r="K757">
            <v>1190026</v>
          </cell>
          <cell r="L757">
            <v>119.01</v>
          </cell>
          <cell r="M757">
            <v>45.806175567567571</v>
          </cell>
          <cell r="N757" t="str">
            <v>205443-4201</v>
          </cell>
          <cell r="O757">
            <v>1145154.3891891893</v>
          </cell>
          <cell r="P757">
            <v>43621.6108108107</v>
          </cell>
          <cell r="U757">
            <v>1188456.99</v>
          </cell>
        </row>
        <row r="758">
          <cell r="C758" t="str">
            <v>KAPCO</v>
          </cell>
          <cell r="D758">
            <v>40186</v>
          </cell>
          <cell r="E758">
            <v>40190</v>
          </cell>
          <cell r="F758">
            <v>600</v>
          </cell>
          <cell r="G758">
            <v>96</v>
          </cell>
          <cell r="H758">
            <v>753.83</v>
          </cell>
          <cell r="I758">
            <v>12000</v>
          </cell>
          <cell r="J758">
            <v>48.25</v>
          </cell>
          <cell r="K758">
            <v>579000</v>
          </cell>
          <cell r="L758">
            <v>57.83</v>
          </cell>
          <cell r="M758">
            <v>45.806175567567571</v>
          </cell>
          <cell r="N758" t="str">
            <v>205443-4201</v>
          </cell>
          <cell r="O758">
            <v>549674.10681081086</v>
          </cell>
          <cell r="P758">
            <v>28725.893189189141</v>
          </cell>
          <cell r="U758">
            <v>578246.17000000004</v>
          </cell>
        </row>
        <row r="759">
          <cell r="G759">
            <v>1272</v>
          </cell>
          <cell r="H759">
            <v>10097.14</v>
          </cell>
          <cell r="K759">
            <v>7810603</v>
          </cell>
          <cell r="L759">
            <v>875.14</v>
          </cell>
        </row>
        <row r="761">
          <cell r="C761" t="str">
            <v>PSMC</v>
          </cell>
          <cell r="D761">
            <v>40189</v>
          </cell>
          <cell r="E761">
            <v>40191</v>
          </cell>
          <cell r="F761">
            <v>2500</v>
          </cell>
          <cell r="G761">
            <v>400</v>
          </cell>
          <cell r="H761">
            <v>2900</v>
          </cell>
          <cell r="K761">
            <v>-2542245.7000000002</v>
          </cell>
          <cell r="Q761">
            <v>25000</v>
          </cell>
          <cell r="R761" t="str">
            <v>213306-4201</v>
          </cell>
          <cell r="S761">
            <v>101.78982800000001</v>
          </cell>
          <cell r="T761">
            <v>2544745.7000000002</v>
          </cell>
          <cell r="U761">
            <v>-2545145.7000000002</v>
          </cell>
        </row>
        <row r="762">
          <cell r="C762" t="str">
            <v>ENGRO</v>
          </cell>
          <cell r="D762">
            <v>40189</v>
          </cell>
          <cell r="E762">
            <v>40191</v>
          </cell>
          <cell r="F762">
            <v>1500</v>
          </cell>
          <cell r="G762">
            <v>240</v>
          </cell>
          <cell r="H762">
            <v>1740</v>
          </cell>
          <cell r="K762">
            <v>-2945644.7</v>
          </cell>
          <cell r="Q762">
            <v>15000</v>
          </cell>
          <cell r="R762" t="str">
            <v>203807-4201</v>
          </cell>
          <cell r="S762">
            <v>196.47631333333334</v>
          </cell>
          <cell r="T762">
            <v>2947144.7</v>
          </cell>
          <cell r="U762">
            <v>-2947384.7</v>
          </cell>
        </row>
        <row r="763">
          <cell r="C763" t="str">
            <v>UBL</v>
          </cell>
          <cell r="D763">
            <v>40189</v>
          </cell>
          <cell r="E763">
            <v>40191</v>
          </cell>
          <cell r="F763">
            <v>500</v>
          </cell>
          <cell r="G763">
            <v>80</v>
          </cell>
          <cell r="H763">
            <v>580</v>
          </cell>
          <cell r="K763">
            <v>-636939</v>
          </cell>
          <cell r="Q763">
            <v>10000</v>
          </cell>
          <cell r="R763" t="str">
            <v>206407-4201</v>
          </cell>
          <cell r="S763">
            <v>63.743899999999996</v>
          </cell>
          <cell r="T763">
            <v>637439</v>
          </cell>
          <cell r="U763">
            <v>-637519</v>
          </cell>
        </row>
        <row r="764">
          <cell r="C764" t="str">
            <v>EFUG</v>
          </cell>
          <cell r="D764">
            <v>40189</v>
          </cell>
          <cell r="E764">
            <v>40191</v>
          </cell>
          <cell r="F764">
            <v>300</v>
          </cell>
          <cell r="G764">
            <v>48</v>
          </cell>
          <cell r="H764">
            <v>378.46</v>
          </cell>
          <cell r="I764">
            <v>3000</v>
          </cell>
          <cell r="J764">
            <v>101.53350333333334</v>
          </cell>
          <cell r="K764">
            <v>304600.51</v>
          </cell>
          <cell r="L764">
            <v>30.46</v>
          </cell>
          <cell r="M764">
            <v>110.56529860000002</v>
          </cell>
          <cell r="N764" t="str">
            <v>212059-4201</v>
          </cell>
          <cell r="O764">
            <v>331695.89580000006</v>
          </cell>
          <cell r="P764">
            <v>-27395.385800000047</v>
          </cell>
          <cell r="U764">
            <v>304222.05</v>
          </cell>
        </row>
        <row r="765">
          <cell r="C765" t="str">
            <v>PPL</v>
          </cell>
          <cell r="D765">
            <v>40189</v>
          </cell>
          <cell r="E765">
            <v>40191</v>
          </cell>
          <cell r="F765">
            <v>1000</v>
          </cell>
          <cell r="G765">
            <v>160</v>
          </cell>
          <cell r="H765">
            <v>1358</v>
          </cell>
          <cell r="I765">
            <v>10000</v>
          </cell>
          <cell r="J765">
            <v>198</v>
          </cell>
          <cell r="K765">
            <v>1980000</v>
          </cell>
          <cell r="L765">
            <v>198</v>
          </cell>
          <cell r="M765">
            <v>195.36707605128203</v>
          </cell>
          <cell r="N765" t="str">
            <v>204498-4201</v>
          </cell>
          <cell r="O765">
            <v>1953670.7605128202</v>
          </cell>
          <cell r="P765">
            <v>25329.239487179788</v>
          </cell>
          <cell r="U765">
            <v>1978642</v>
          </cell>
        </row>
        <row r="766">
          <cell r="C766" t="str">
            <v>ICI</v>
          </cell>
          <cell r="D766">
            <v>40189</v>
          </cell>
          <cell r="E766">
            <v>40191</v>
          </cell>
          <cell r="F766">
            <v>4500</v>
          </cell>
          <cell r="G766">
            <v>720</v>
          </cell>
          <cell r="H766">
            <v>6043.64</v>
          </cell>
          <cell r="I766">
            <v>45000</v>
          </cell>
          <cell r="J766">
            <v>183.02497866666667</v>
          </cell>
          <cell r="K766">
            <v>8236124.04</v>
          </cell>
          <cell r="L766">
            <v>823.64</v>
          </cell>
          <cell r="M766">
            <v>176.59167868852458</v>
          </cell>
          <cell r="N766" t="str">
            <v>208116-4201</v>
          </cell>
          <cell r="O766">
            <v>7946625.5409836061</v>
          </cell>
          <cell r="P766">
            <v>284998.49901639391</v>
          </cell>
          <cell r="U766">
            <v>8230080.4000000004</v>
          </cell>
        </row>
        <row r="767">
          <cell r="G767">
            <v>1648</v>
          </cell>
          <cell r="H767">
            <v>13000.1</v>
          </cell>
          <cell r="K767">
            <v>4395895.1499999994</v>
          </cell>
          <cell r="L767">
            <v>1052.0999999999999</v>
          </cell>
        </row>
        <row r="769">
          <cell r="C769" t="str">
            <v>PSMC</v>
          </cell>
          <cell r="D769">
            <v>40190</v>
          </cell>
          <cell r="E769">
            <v>40192</v>
          </cell>
          <cell r="F769">
            <v>1928.125</v>
          </cell>
          <cell r="G769">
            <v>308.5</v>
          </cell>
          <cell r="H769">
            <v>2236.625</v>
          </cell>
          <cell r="K769">
            <v>-2006107.5649999999</v>
          </cell>
          <cell r="Q769">
            <v>20000</v>
          </cell>
          <cell r="R769" t="str">
            <v>213306-4201</v>
          </cell>
          <cell r="S769">
            <v>100.40178449999999</v>
          </cell>
          <cell r="T769">
            <v>2008035.69</v>
          </cell>
          <cell r="U769">
            <v>-2008344.19</v>
          </cell>
        </row>
        <row r="770">
          <cell r="C770" t="str">
            <v>ENGRO</v>
          </cell>
          <cell r="D770">
            <v>40190</v>
          </cell>
          <cell r="E770">
            <v>40192</v>
          </cell>
          <cell r="F770">
            <v>200</v>
          </cell>
          <cell r="G770">
            <v>32</v>
          </cell>
          <cell r="H770">
            <v>232</v>
          </cell>
          <cell r="K770">
            <v>-384850</v>
          </cell>
          <cell r="Q770">
            <v>2000</v>
          </cell>
          <cell r="R770" t="str">
            <v>203807-4201</v>
          </cell>
          <cell r="S770">
            <v>192.52500000000001</v>
          </cell>
          <cell r="T770">
            <v>385050</v>
          </cell>
          <cell r="U770">
            <v>-385082</v>
          </cell>
        </row>
        <row r="771">
          <cell r="C771" t="str">
            <v>HUBC</v>
          </cell>
          <cell r="D771">
            <v>40190</v>
          </cell>
          <cell r="E771">
            <v>40192</v>
          </cell>
          <cell r="F771">
            <v>1250</v>
          </cell>
          <cell r="G771">
            <v>200</v>
          </cell>
          <cell r="H771">
            <v>1450</v>
          </cell>
          <cell r="K771">
            <v>-812449</v>
          </cell>
          <cell r="Q771">
            <v>25000</v>
          </cell>
          <cell r="R771" t="str">
            <v>203840-4201</v>
          </cell>
          <cell r="S771">
            <v>32.547960000000003</v>
          </cell>
          <cell r="T771">
            <v>813699</v>
          </cell>
          <cell r="U771">
            <v>-813899</v>
          </cell>
        </row>
        <row r="772">
          <cell r="C772" t="str">
            <v>LUCK</v>
          </cell>
          <cell r="D772">
            <v>40190</v>
          </cell>
          <cell r="E772">
            <v>40192</v>
          </cell>
          <cell r="F772">
            <v>350</v>
          </cell>
          <cell r="G772">
            <v>56</v>
          </cell>
          <cell r="H772">
            <v>406</v>
          </cell>
          <cell r="K772">
            <v>-493458.25</v>
          </cell>
          <cell r="Q772">
            <v>7000</v>
          </cell>
          <cell r="R772" t="str">
            <v>208078-4201</v>
          </cell>
          <cell r="S772">
            <v>70.544035714285712</v>
          </cell>
          <cell r="T772">
            <v>493808.25</v>
          </cell>
          <cell r="U772">
            <v>-493864.25</v>
          </cell>
        </row>
        <row r="773">
          <cell r="G773">
            <v>596.5</v>
          </cell>
          <cell r="H773">
            <v>4324.625</v>
          </cell>
          <cell r="K773">
            <v>-3696864.8149999999</v>
          </cell>
        </row>
        <row r="775">
          <cell r="C775" t="str">
            <v>HUBC</v>
          </cell>
          <cell r="D775">
            <v>40191</v>
          </cell>
          <cell r="E775">
            <v>40193</v>
          </cell>
          <cell r="F775">
            <v>1500</v>
          </cell>
          <cell r="G775">
            <v>240</v>
          </cell>
          <cell r="H775">
            <v>1740</v>
          </cell>
          <cell r="K775">
            <v>-980950</v>
          </cell>
          <cell r="Q775">
            <v>30000</v>
          </cell>
          <cell r="R775" t="str">
            <v>203840-4201</v>
          </cell>
          <cell r="S775">
            <v>32.748333333333335</v>
          </cell>
          <cell r="T775">
            <v>982450</v>
          </cell>
          <cell r="U775">
            <v>-982690</v>
          </cell>
        </row>
        <row r="776">
          <cell r="C776" t="str">
            <v>HUBC</v>
          </cell>
          <cell r="D776">
            <v>40191</v>
          </cell>
          <cell r="E776">
            <v>40193</v>
          </cell>
          <cell r="F776">
            <v>2500</v>
          </cell>
          <cell r="G776">
            <v>400</v>
          </cell>
          <cell r="H776">
            <v>2900</v>
          </cell>
          <cell r="K776">
            <v>-1635000</v>
          </cell>
          <cell r="Q776">
            <v>50000</v>
          </cell>
          <cell r="R776" t="str">
            <v>203840-4201</v>
          </cell>
          <cell r="S776">
            <v>32.75</v>
          </cell>
          <cell r="T776">
            <v>1637500</v>
          </cell>
          <cell r="U776">
            <v>-1637900</v>
          </cell>
        </row>
        <row r="777">
          <cell r="C777" t="str">
            <v>HUBC</v>
          </cell>
          <cell r="D777">
            <v>40191</v>
          </cell>
          <cell r="E777">
            <v>40193</v>
          </cell>
          <cell r="F777">
            <v>2500</v>
          </cell>
          <cell r="G777">
            <v>400</v>
          </cell>
          <cell r="H777">
            <v>2900</v>
          </cell>
          <cell r="K777">
            <v>-1633430</v>
          </cell>
          <cell r="Q777">
            <v>50000</v>
          </cell>
          <cell r="R777" t="str">
            <v>203840-4201</v>
          </cell>
          <cell r="S777">
            <v>32.718600000000002</v>
          </cell>
          <cell r="T777">
            <v>1635930</v>
          </cell>
          <cell r="U777">
            <v>-1636330</v>
          </cell>
        </row>
        <row r="778">
          <cell r="C778" t="str">
            <v>LUCK</v>
          </cell>
          <cell r="D778">
            <v>40191</v>
          </cell>
          <cell r="E778">
            <v>40193</v>
          </cell>
          <cell r="F778">
            <v>250</v>
          </cell>
          <cell r="G778">
            <v>40</v>
          </cell>
          <cell r="H778">
            <v>290</v>
          </cell>
          <cell r="K778">
            <v>-345322</v>
          </cell>
          <cell r="Q778">
            <v>5000</v>
          </cell>
          <cell r="R778" t="str">
            <v>208078-4201</v>
          </cell>
          <cell r="S778">
            <v>69.114400000000003</v>
          </cell>
          <cell r="T778">
            <v>345572</v>
          </cell>
          <cell r="U778">
            <v>-345612</v>
          </cell>
        </row>
        <row r="779">
          <cell r="C779" t="str">
            <v>PPL</v>
          </cell>
          <cell r="D779">
            <v>40191</v>
          </cell>
          <cell r="E779">
            <v>40193</v>
          </cell>
          <cell r="F779">
            <v>500</v>
          </cell>
          <cell r="G779">
            <v>80</v>
          </cell>
          <cell r="H779">
            <v>679.16</v>
          </cell>
          <cell r="I779">
            <v>5000</v>
          </cell>
          <cell r="J779">
            <v>198.3</v>
          </cell>
          <cell r="K779">
            <v>991500</v>
          </cell>
          <cell r="L779">
            <v>99.16</v>
          </cell>
          <cell r="M779">
            <v>195.36707605128228</v>
          </cell>
          <cell r="N779" t="str">
            <v>204498-4201</v>
          </cell>
          <cell r="O779">
            <v>976835.38025641139</v>
          </cell>
          <cell r="P779">
            <v>14164.619743588613</v>
          </cell>
          <cell r="U779">
            <v>990820.84</v>
          </cell>
        </row>
        <row r="780">
          <cell r="C780" t="str">
            <v>EFUG</v>
          </cell>
          <cell r="D780">
            <v>40191</v>
          </cell>
          <cell r="E780">
            <v>40193</v>
          </cell>
          <cell r="F780">
            <v>325</v>
          </cell>
          <cell r="G780">
            <v>52</v>
          </cell>
          <cell r="H780">
            <v>441.52</v>
          </cell>
          <cell r="I780">
            <v>6500</v>
          </cell>
          <cell r="J780">
            <v>99.21406923076924</v>
          </cell>
          <cell r="K780">
            <v>644891.45000000007</v>
          </cell>
          <cell r="L780">
            <v>64.52</v>
          </cell>
          <cell r="M780">
            <v>110.56529860000002</v>
          </cell>
          <cell r="N780" t="str">
            <v>212059-4201</v>
          </cell>
          <cell r="O780">
            <v>718674.44090000016</v>
          </cell>
          <cell r="P780">
            <v>-74107.990900000092</v>
          </cell>
          <cell r="U780">
            <v>644449.93000000005</v>
          </cell>
        </row>
        <row r="781">
          <cell r="C781" t="str">
            <v>ICI</v>
          </cell>
          <cell r="D781">
            <v>40191</v>
          </cell>
          <cell r="E781">
            <v>40193</v>
          </cell>
          <cell r="F781">
            <v>500</v>
          </cell>
          <cell r="G781">
            <v>80</v>
          </cell>
          <cell r="H781">
            <v>673.01</v>
          </cell>
          <cell r="I781">
            <v>5000</v>
          </cell>
          <cell r="J781">
            <v>186.02378000000002</v>
          </cell>
          <cell r="K781">
            <v>930118.9</v>
          </cell>
          <cell r="L781">
            <v>93.01</v>
          </cell>
          <cell r="M781">
            <v>176.59167868852467</v>
          </cell>
          <cell r="N781" t="str">
            <v>208116-4201</v>
          </cell>
          <cell r="O781">
            <v>882958.39344262332</v>
          </cell>
          <cell r="P781">
            <v>46660.506557376706</v>
          </cell>
          <cell r="U781">
            <v>929445.89</v>
          </cell>
        </row>
        <row r="782">
          <cell r="G782">
            <v>1292</v>
          </cell>
          <cell r="H782">
            <v>9623.69</v>
          </cell>
          <cell r="K782">
            <v>-2028191.65</v>
          </cell>
        </row>
        <row r="784">
          <cell r="C784" t="str">
            <v>ENGRO</v>
          </cell>
          <cell r="D784">
            <v>40192</v>
          </cell>
          <cell r="E784">
            <v>40196</v>
          </cell>
          <cell r="F784">
            <v>450</v>
          </cell>
          <cell r="G784">
            <v>72</v>
          </cell>
          <cell r="H784">
            <v>522</v>
          </cell>
          <cell r="J784">
            <v>-193.1</v>
          </cell>
          <cell r="K784">
            <v>-579300</v>
          </cell>
          <cell r="Q784">
            <v>3000</v>
          </cell>
          <cell r="R784" t="str">
            <v>203807-4201</v>
          </cell>
          <cell r="S784">
            <v>193.25</v>
          </cell>
          <cell r="T784">
            <v>579750</v>
          </cell>
          <cell r="U784">
            <v>-579822</v>
          </cell>
        </row>
        <row r="785">
          <cell r="C785" t="str">
            <v>NBP</v>
          </cell>
          <cell r="D785">
            <v>40192</v>
          </cell>
          <cell r="E785">
            <v>40196</v>
          </cell>
          <cell r="F785">
            <v>1500</v>
          </cell>
          <cell r="G785">
            <v>240</v>
          </cell>
          <cell r="H785">
            <v>1740</v>
          </cell>
          <cell r="J785">
            <v>-81</v>
          </cell>
          <cell r="K785">
            <v>-1215000</v>
          </cell>
          <cell r="Q785">
            <v>15000</v>
          </cell>
          <cell r="R785" t="str">
            <v>203882-4201</v>
          </cell>
          <cell r="S785">
            <v>81.099999999999994</v>
          </cell>
          <cell r="T785">
            <v>1216500</v>
          </cell>
          <cell r="U785">
            <v>-1216740</v>
          </cell>
        </row>
        <row r="786">
          <cell r="C786" t="str">
            <v>UBL</v>
          </cell>
          <cell r="D786">
            <v>40192</v>
          </cell>
          <cell r="E786">
            <v>40196</v>
          </cell>
          <cell r="F786">
            <v>1500</v>
          </cell>
          <cell r="G786">
            <v>240</v>
          </cell>
          <cell r="H786">
            <v>1740</v>
          </cell>
          <cell r="J786">
            <v>-63.303866666666664</v>
          </cell>
          <cell r="K786">
            <v>-949558</v>
          </cell>
          <cell r="Q786">
            <v>15000</v>
          </cell>
          <cell r="R786" t="str">
            <v>206407-4201</v>
          </cell>
          <cell r="S786">
            <v>63.403866666666666</v>
          </cell>
          <cell r="T786">
            <v>951058</v>
          </cell>
          <cell r="U786">
            <v>-951298</v>
          </cell>
        </row>
        <row r="787">
          <cell r="C787" t="str">
            <v>LUCK</v>
          </cell>
          <cell r="D787">
            <v>40192</v>
          </cell>
          <cell r="E787">
            <v>40196</v>
          </cell>
          <cell r="F787">
            <v>500</v>
          </cell>
          <cell r="G787">
            <v>80</v>
          </cell>
          <cell r="H787">
            <v>580</v>
          </cell>
          <cell r="K787">
            <v>-699100</v>
          </cell>
          <cell r="Q787">
            <v>10000</v>
          </cell>
          <cell r="R787" t="str">
            <v>208078-4201</v>
          </cell>
          <cell r="S787">
            <v>69.959999999999994</v>
          </cell>
          <cell r="T787">
            <v>699600</v>
          </cell>
          <cell r="U787">
            <v>-699680</v>
          </cell>
        </row>
        <row r="788">
          <cell r="G788">
            <v>632</v>
          </cell>
          <cell r="H788">
            <v>4582</v>
          </cell>
          <cell r="K788">
            <v>-3442958</v>
          </cell>
        </row>
        <row r="790">
          <cell r="C790" t="str">
            <v>HUBC</v>
          </cell>
          <cell r="D790">
            <v>40193</v>
          </cell>
          <cell r="E790">
            <v>40197</v>
          </cell>
          <cell r="F790">
            <v>5000</v>
          </cell>
          <cell r="G790">
            <v>800</v>
          </cell>
          <cell r="H790">
            <v>5800</v>
          </cell>
          <cell r="K790">
            <v>-3300000</v>
          </cell>
          <cell r="Q790">
            <v>100000</v>
          </cell>
          <cell r="R790" t="str">
            <v>203840-4201</v>
          </cell>
          <cell r="S790">
            <v>33.049999999999997</v>
          </cell>
          <cell r="T790">
            <v>3305000</v>
          </cell>
          <cell r="U790">
            <v>-3305800</v>
          </cell>
        </row>
        <row r="791">
          <cell r="C791" t="str">
            <v>ICI</v>
          </cell>
          <cell r="D791">
            <v>40193</v>
          </cell>
          <cell r="E791">
            <v>40197</v>
          </cell>
          <cell r="F791">
            <v>300</v>
          </cell>
          <cell r="G791">
            <v>48</v>
          </cell>
          <cell r="H791">
            <v>348</v>
          </cell>
          <cell r="K791">
            <v>-540000</v>
          </cell>
          <cell r="Q791">
            <v>3000</v>
          </cell>
          <cell r="R791" t="str">
            <v>208116-4201</v>
          </cell>
          <cell r="S791">
            <v>180.1</v>
          </cell>
          <cell r="T791">
            <v>540300</v>
          </cell>
          <cell r="U791">
            <v>-540348</v>
          </cell>
        </row>
        <row r="792">
          <cell r="C792" t="str">
            <v>PPL</v>
          </cell>
          <cell r="D792">
            <v>40193</v>
          </cell>
          <cell r="E792">
            <v>40197</v>
          </cell>
          <cell r="F792">
            <v>1500</v>
          </cell>
          <cell r="G792">
            <v>240</v>
          </cell>
          <cell r="H792">
            <v>1740</v>
          </cell>
          <cell r="K792">
            <v>-2038251.9</v>
          </cell>
          <cell r="Q792">
            <v>10000</v>
          </cell>
          <cell r="R792" t="str">
            <v>204498-4201</v>
          </cell>
          <cell r="S792">
            <v>203.97519</v>
          </cell>
          <cell r="T792">
            <v>2039751.9</v>
          </cell>
          <cell r="U792">
            <v>-2039991.9</v>
          </cell>
        </row>
        <row r="793">
          <cell r="C793" t="str">
            <v>LUCK</v>
          </cell>
          <cell r="D793">
            <v>40193</v>
          </cell>
          <cell r="E793">
            <v>40197</v>
          </cell>
          <cell r="F793">
            <v>400</v>
          </cell>
          <cell r="G793">
            <v>64</v>
          </cell>
          <cell r="H793">
            <v>464</v>
          </cell>
          <cell r="K793">
            <v>-568745</v>
          </cell>
          <cell r="Q793">
            <v>8000</v>
          </cell>
          <cell r="R793" t="str">
            <v>208078-4201</v>
          </cell>
          <cell r="S793">
            <v>71.143124999999998</v>
          </cell>
          <cell r="T793">
            <v>569145</v>
          </cell>
          <cell r="U793">
            <v>-569209</v>
          </cell>
        </row>
        <row r="794">
          <cell r="C794" t="str">
            <v>FFBL</v>
          </cell>
          <cell r="D794">
            <v>40193</v>
          </cell>
          <cell r="E794">
            <v>40197</v>
          </cell>
          <cell r="F794">
            <v>2500</v>
          </cell>
          <cell r="G794">
            <v>400</v>
          </cell>
          <cell r="H794">
            <v>2900</v>
          </cell>
          <cell r="K794">
            <v>-1470770</v>
          </cell>
          <cell r="Q794">
            <v>50000</v>
          </cell>
          <cell r="R794" t="str">
            <v>204269-4201</v>
          </cell>
          <cell r="S794">
            <v>29.465399999999999</v>
          </cell>
          <cell r="T794">
            <v>1473270</v>
          </cell>
          <cell r="U794">
            <v>-1473670</v>
          </cell>
        </row>
        <row r="795">
          <cell r="C795" t="str">
            <v>ICI</v>
          </cell>
          <cell r="D795">
            <v>40193</v>
          </cell>
          <cell r="E795">
            <v>40197</v>
          </cell>
          <cell r="F795">
            <v>1999.9375</v>
          </cell>
          <cell r="G795">
            <v>319.99</v>
          </cell>
          <cell r="H795">
            <v>2319.9274999999998</v>
          </cell>
          <cell r="K795">
            <v>-3582285.4524999997</v>
          </cell>
          <cell r="Q795">
            <v>20000</v>
          </cell>
          <cell r="R795" t="str">
            <v>208116-4201</v>
          </cell>
          <cell r="S795">
            <v>179.21426949999997</v>
          </cell>
          <cell r="T795">
            <v>3584285.3899999997</v>
          </cell>
          <cell r="U795">
            <v>-3584605.38</v>
          </cell>
        </row>
        <row r="796">
          <cell r="C796" t="str">
            <v>PTC</v>
          </cell>
          <cell r="D796">
            <v>40193</v>
          </cell>
          <cell r="E796">
            <v>40197</v>
          </cell>
          <cell r="F796">
            <v>7500</v>
          </cell>
          <cell r="G796">
            <v>1200</v>
          </cell>
          <cell r="H796">
            <v>9003.8700000000008</v>
          </cell>
          <cell r="I796">
            <v>150000</v>
          </cell>
          <cell r="J796">
            <v>20.257333333333332</v>
          </cell>
          <cell r="K796">
            <v>3038600</v>
          </cell>
          <cell r="L796">
            <v>303.87</v>
          </cell>
          <cell r="M796">
            <v>20.186614180789821</v>
          </cell>
          <cell r="N796" t="str">
            <v>203866-4201</v>
          </cell>
          <cell r="O796">
            <v>3027992.1271184729</v>
          </cell>
          <cell r="P796">
            <v>3107.8728815270588</v>
          </cell>
          <cell r="U796">
            <v>3029596.13</v>
          </cell>
        </row>
        <row r="797">
          <cell r="C797" t="str">
            <v>PTC</v>
          </cell>
          <cell r="D797">
            <v>40193</v>
          </cell>
          <cell r="E797">
            <v>40197</v>
          </cell>
          <cell r="F797">
            <v>3750</v>
          </cell>
          <cell r="G797">
            <v>600</v>
          </cell>
          <cell r="H797">
            <v>4501.6400000000003</v>
          </cell>
          <cell r="I797">
            <v>75000</v>
          </cell>
          <cell r="J797">
            <v>20.216666666666665</v>
          </cell>
          <cell r="K797">
            <v>1516250</v>
          </cell>
          <cell r="L797">
            <v>151.63999999999999</v>
          </cell>
          <cell r="M797">
            <v>20.186614180789821</v>
          </cell>
          <cell r="N797" t="str">
            <v>203866-4201</v>
          </cell>
          <cell r="O797">
            <v>1513996.0635592365</v>
          </cell>
          <cell r="P797">
            <v>-1496.0635592364706</v>
          </cell>
          <cell r="U797">
            <v>1511748.36</v>
          </cell>
        </row>
        <row r="798">
          <cell r="C798" t="str">
            <v>PTC</v>
          </cell>
          <cell r="D798">
            <v>40193</v>
          </cell>
          <cell r="E798">
            <v>40197</v>
          </cell>
          <cell r="F798">
            <v>5500</v>
          </cell>
          <cell r="G798">
            <v>880</v>
          </cell>
          <cell r="H798">
            <v>6601.81</v>
          </cell>
          <cell r="I798">
            <v>110000</v>
          </cell>
          <cell r="J798">
            <v>20.163581818181818</v>
          </cell>
          <cell r="K798">
            <v>2217994</v>
          </cell>
          <cell r="L798">
            <v>221.81</v>
          </cell>
          <cell r="M798">
            <v>20.186614180789821</v>
          </cell>
          <cell r="N798" t="str">
            <v>203866-4201</v>
          </cell>
          <cell r="O798">
            <v>2220527.5598868802</v>
          </cell>
          <cell r="P798">
            <v>-8033.559886880219</v>
          </cell>
          <cell r="U798">
            <v>2211392.19</v>
          </cell>
        </row>
        <row r="799">
          <cell r="C799" t="str">
            <v>PTC</v>
          </cell>
          <cell r="D799">
            <v>40193</v>
          </cell>
          <cell r="E799">
            <v>40197</v>
          </cell>
          <cell r="F799">
            <v>6500</v>
          </cell>
          <cell r="G799">
            <v>1040</v>
          </cell>
          <cell r="H799">
            <v>7797.28</v>
          </cell>
          <cell r="I799">
            <v>130000</v>
          </cell>
          <cell r="J799">
            <v>19.789796153846154</v>
          </cell>
          <cell r="K799">
            <v>2572673.5</v>
          </cell>
          <cell r="L799">
            <v>257.27999999999997</v>
          </cell>
          <cell r="M799">
            <v>20.186614180789821</v>
          </cell>
          <cell r="N799" t="str">
            <v>203866-4201</v>
          </cell>
          <cell r="O799">
            <v>2624259.8435026766</v>
          </cell>
          <cell r="P799">
            <v>-58086.34350267658</v>
          </cell>
          <cell r="U799">
            <v>2564876.2200000002</v>
          </cell>
        </row>
        <row r="800">
          <cell r="C800" t="str">
            <v>EFUG</v>
          </cell>
          <cell r="D800">
            <v>40193</v>
          </cell>
          <cell r="E800">
            <v>40197</v>
          </cell>
          <cell r="F800">
            <v>125</v>
          </cell>
          <cell r="G800">
            <v>20</v>
          </cell>
          <cell r="H800">
            <v>169.51</v>
          </cell>
          <cell r="I800">
            <v>2500</v>
          </cell>
          <cell r="J800">
            <v>98.020399999999995</v>
          </cell>
          <cell r="K800">
            <v>245051</v>
          </cell>
          <cell r="L800">
            <v>24.51</v>
          </cell>
          <cell r="M800">
            <v>110.56529860000015</v>
          </cell>
          <cell r="N800" t="str">
            <v>212059-4201</v>
          </cell>
          <cell r="O800">
            <v>276413.24650000036</v>
          </cell>
          <cell r="P800">
            <v>-31487.246500000358</v>
          </cell>
          <cell r="U800">
            <v>244881.49</v>
          </cell>
        </row>
        <row r="801">
          <cell r="G801">
            <v>5611.99</v>
          </cell>
          <cell r="H801">
            <v>41646.037499999999</v>
          </cell>
          <cell r="K801">
            <v>-1909483.8524999991</v>
          </cell>
          <cell r="L801">
            <v>959.1099999999999</v>
          </cell>
        </row>
        <row r="803">
          <cell r="C803" t="str">
            <v>ICI</v>
          </cell>
          <cell r="D803">
            <v>40196</v>
          </cell>
          <cell r="E803">
            <v>40198</v>
          </cell>
          <cell r="F803">
            <v>800</v>
          </cell>
          <cell r="G803">
            <v>128</v>
          </cell>
          <cell r="H803">
            <v>928</v>
          </cell>
          <cell r="K803">
            <v>-1413479.03</v>
          </cell>
          <cell r="Q803">
            <v>8000</v>
          </cell>
          <cell r="R803" t="str">
            <v>208116-4201</v>
          </cell>
          <cell r="S803">
            <v>176.78487874999999</v>
          </cell>
          <cell r="T803">
            <v>1414279.03</v>
          </cell>
          <cell r="U803">
            <v>-1414407.03</v>
          </cell>
        </row>
        <row r="804">
          <cell r="C804" t="str">
            <v>PTC</v>
          </cell>
          <cell r="D804">
            <v>40196</v>
          </cell>
          <cell r="E804">
            <v>40198</v>
          </cell>
          <cell r="F804">
            <v>2500</v>
          </cell>
          <cell r="G804">
            <v>400</v>
          </cell>
          <cell r="H804">
            <v>3002.84</v>
          </cell>
          <cell r="I804">
            <v>50000</v>
          </cell>
          <cell r="J804">
            <v>20.5682142</v>
          </cell>
          <cell r="K804">
            <v>1028410.71</v>
          </cell>
          <cell r="L804">
            <v>102.84</v>
          </cell>
          <cell r="M804">
            <v>20.186614180789821</v>
          </cell>
          <cell r="N804" t="str">
            <v>203866-4201</v>
          </cell>
          <cell r="O804">
            <v>1009330.709039491</v>
          </cell>
          <cell r="P804">
            <v>16580.000960508944</v>
          </cell>
          <cell r="U804">
            <v>1025407.87</v>
          </cell>
        </row>
        <row r="805">
          <cell r="G805">
            <v>528</v>
          </cell>
          <cell r="H805">
            <v>3930.84</v>
          </cell>
          <cell r="K805">
            <v>-385068.32000000007</v>
          </cell>
        </row>
        <row r="807">
          <cell r="C807" t="str">
            <v>UBL</v>
          </cell>
          <cell r="D807">
            <v>40197</v>
          </cell>
          <cell r="E807">
            <v>40199</v>
          </cell>
          <cell r="F807">
            <v>500</v>
          </cell>
          <cell r="G807">
            <v>80</v>
          </cell>
          <cell r="H807">
            <v>580</v>
          </cell>
          <cell r="K807">
            <v>-658395.51</v>
          </cell>
          <cell r="Q807">
            <v>10000</v>
          </cell>
          <cell r="R807" t="str">
            <v>206407-4201</v>
          </cell>
          <cell r="S807">
            <v>65.889550999999997</v>
          </cell>
          <cell r="T807">
            <v>658895.51</v>
          </cell>
          <cell r="U807">
            <v>-658975.51</v>
          </cell>
        </row>
        <row r="808">
          <cell r="C808" t="str">
            <v>NBP</v>
          </cell>
          <cell r="D808">
            <v>40197</v>
          </cell>
          <cell r="E808">
            <v>40199</v>
          </cell>
          <cell r="F808">
            <v>1250</v>
          </cell>
          <cell r="G808">
            <v>200</v>
          </cell>
          <cell r="H808">
            <v>1450</v>
          </cell>
          <cell r="K808">
            <v>-2074590.38</v>
          </cell>
          <cell r="Q808">
            <v>25000</v>
          </cell>
          <cell r="R808" t="str">
            <v>203882-4201</v>
          </cell>
          <cell r="S808">
            <v>83.0336152</v>
          </cell>
          <cell r="T808">
            <v>2075840.38</v>
          </cell>
          <cell r="U808">
            <v>-2076040.38</v>
          </cell>
        </row>
        <row r="809">
          <cell r="C809" t="str">
            <v>ICI</v>
          </cell>
          <cell r="D809">
            <v>40197</v>
          </cell>
          <cell r="E809">
            <v>40199</v>
          </cell>
          <cell r="F809">
            <v>1000</v>
          </cell>
          <cell r="G809">
            <v>160</v>
          </cell>
          <cell r="H809">
            <v>1160</v>
          </cell>
          <cell r="K809">
            <v>-1766000</v>
          </cell>
          <cell r="Q809">
            <v>10000</v>
          </cell>
          <cell r="R809" t="str">
            <v>208116-4201</v>
          </cell>
          <cell r="S809">
            <v>176.7</v>
          </cell>
          <cell r="T809">
            <v>1767000</v>
          </cell>
          <cell r="U809">
            <v>-1767160</v>
          </cell>
        </row>
        <row r="810">
          <cell r="C810" t="str">
            <v>FFBL</v>
          </cell>
          <cell r="D810">
            <v>40197</v>
          </cell>
          <cell r="E810">
            <v>40199</v>
          </cell>
          <cell r="F810">
            <v>2500</v>
          </cell>
          <cell r="G810">
            <v>400</v>
          </cell>
          <cell r="H810">
            <v>3053.13</v>
          </cell>
          <cell r="I810">
            <v>50000</v>
          </cell>
          <cell r="K810">
            <v>1531144.15</v>
          </cell>
          <cell r="L810">
            <v>153.13</v>
          </cell>
          <cell r="M810">
            <v>29.465399999999999</v>
          </cell>
          <cell r="N810" t="str">
            <v>204269-4201</v>
          </cell>
          <cell r="O810">
            <v>1473270</v>
          </cell>
          <cell r="P810">
            <v>55374.149999999907</v>
          </cell>
          <cell r="U810">
            <v>1528091.02</v>
          </cell>
        </row>
        <row r="811">
          <cell r="G811">
            <v>840</v>
          </cell>
          <cell r="H811">
            <v>6243.13</v>
          </cell>
          <cell r="K811">
            <v>-2967841.7399999998</v>
          </cell>
          <cell r="L811">
            <v>153.13</v>
          </cell>
        </row>
        <row r="813">
          <cell r="C813" t="str">
            <v>ICI</v>
          </cell>
          <cell r="D813">
            <v>40198</v>
          </cell>
          <cell r="E813">
            <v>40200</v>
          </cell>
          <cell r="F813">
            <v>900</v>
          </cell>
          <cell r="G813">
            <v>144</v>
          </cell>
          <cell r="H813">
            <v>1044</v>
          </cell>
          <cell r="K813">
            <v>-1560510</v>
          </cell>
          <cell r="Q813">
            <v>9000</v>
          </cell>
          <cell r="R813" t="str">
            <v>208116-4201</v>
          </cell>
          <cell r="S813">
            <v>173.49</v>
          </cell>
          <cell r="T813">
            <v>1561410</v>
          </cell>
          <cell r="U813">
            <v>-1561554</v>
          </cell>
        </row>
        <row r="814">
          <cell r="C814" t="str">
            <v>HUBC</v>
          </cell>
          <cell r="D814">
            <v>40198</v>
          </cell>
          <cell r="E814">
            <v>40200</v>
          </cell>
          <cell r="F814">
            <v>2500</v>
          </cell>
          <cell r="G814">
            <v>400</v>
          </cell>
          <cell r="H814">
            <v>2900</v>
          </cell>
          <cell r="K814">
            <v>-1611708.86</v>
          </cell>
          <cell r="Q814">
            <v>50000</v>
          </cell>
          <cell r="R814" t="str">
            <v>203840-4201</v>
          </cell>
          <cell r="S814">
            <v>32.284177200000002</v>
          </cell>
          <cell r="T814">
            <v>1614208.86</v>
          </cell>
          <cell r="U814">
            <v>-1614608.86</v>
          </cell>
        </row>
        <row r="815">
          <cell r="G815">
            <v>544</v>
          </cell>
          <cell r="H815">
            <v>3944</v>
          </cell>
          <cell r="K815">
            <v>-3172218.8600000003</v>
          </cell>
        </row>
        <row r="817">
          <cell r="C817" t="str">
            <v>ENGRO</v>
          </cell>
          <cell r="D817">
            <v>40199</v>
          </cell>
          <cell r="E817">
            <v>40203</v>
          </cell>
          <cell r="F817">
            <v>439.8125</v>
          </cell>
          <cell r="G817">
            <v>70.37</v>
          </cell>
          <cell r="H817">
            <v>510.1825</v>
          </cell>
          <cell r="K817">
            <v>-830778.1875</v>
          </cell>
          <cell r="Q817">
            <v>4398</v>
          </cell>
          <cell r="R817" t="str">
            <v>203807-4201</v>
          </cell>
          <cell r="S817">
            <v>188.99909049567987</v>
          </cell>
          <cell r="T817">
            <v>831218</v>
          </cell>
          <cell r="U817">
            <v>-831288.37</v>
          </cell>
        </row>
        <row r="818">
          <cell r="C818" t="str">
            <v>KAPCO</v>
          </cell>
          <cell r="D818">
            <v>40199</v>
          </cell>
          <cell r="E818">
            <v>40203</v>
          </cell>
          <cell r="F818">
            <v>894.3125</v>
          </cell>
          <cell r="G818">
            <v>143.09</v>
          </cell>
          <cell r="H818">
            <v>1037.4024999999999</v>
          </cell>
          <cell r="K818">
            <v>-839747.70750000002</v>
          </cell>
          <cell r="Q818">
            <v>17886</v>
          </cell>
          <cell r="R818" t="str">
            <v>205443-4201</v>
          </cell>
          <cell r="S818">
            <v>47.000001118192998</v>
          </cell>
          <cell r="T818">
            <v>840642.02</v>
          </cell>
          <cell r="U818">
            <v>-840785.11</v>
          </cell>
        </row>
        <row r="819">
          <cell r="C819" t="str">
            <v>HUBC</v>
          </cell>
          <cell r="D819">
            <v>40199</v>
          </cell>
          <cell r="E819">
            <v>40203</v>
          </cell>
          <cell r="F819">
            <v>2500</v>
          </cell>
          <cell r="G819">
            <v>400</v>
          </cell>
          <cell r="H819">
            <v>2900</v>
          </cell>
          <cell r="K819">
            <v>-1587500</v>
          </cell>
          <cell r="Q819">
            <v>50000</v>
          </cell>
          <cell r="R819" t="str">
            <v>203840-4201</v>
          </cell>
          <cell r="S819">
            <v>31.8</v>
          </cell>
          <cell r="T819">
            <v>1590000</v>
          </cell>
          <cell r="U819">
            <v>-1590400</v>
          </cell>
        </row>
        <row r="820">
          <cell r="G820">
            <v>613.46</v>
          </cell>
          <cell r="H820">
            <v>4447.585</v>
          </cell>
          <cell r="K820">
            <v>-3258025.895</v>
          </cell>
        </row>
        <row r="822">
          <cell r="C822" t="str">
            <v>APL</v>
          </cell>
          <cell r="D822">
            <v>40204</v>
          </cell>
          <cell r="E822">
            <v>40206</v>
          </cell>
          <cell r="F822">
            <v>2250</v>
          </cell>
          <cell r="G822">
            <v>360</v>
          </cell>
          <cell r="H822">
            <v>2610</v>
          </cell>
          <cell r="K822">
            <v>-5396515.2199999997</v>
          </cell>
          <cell r="Q822">
            <v>15000</v>
          </cell>
          <cell r="R822" t="str">
            <v>204684-4201</v>
          </cell>
          <cell r="S822">
            <v>359.91768133333329</v>
          </cell>
          <cell r="T822">
            <v>5398765.2199999997</v>
          </cell>
          <cell r="U822">
            <v>-5399125.2199999997</v>
          </cell>
        </row>
        <row r="823">
          <cell r="C823" t="str">
            <v>LOTPTA</v>
          </cell>
          <cell r="D823">
            <v>40204</v>
          </cell>
          <cell r="E823">
            <v>40206</v>
          </cell>
          <cell r="F823">
            <v>1075</v>
          </cell>
          <cell r="G823">
            <v>172</v>
          </cell>
          <cell r="H823">
            <v>1247</v>
          </cell>
          <cell r="K823">
            <v>-241850</v>
          </cell>
          <cell r="Q823">
            <v>21500</v>
          </cell>
          <cell r="R823" t="str">
            <v>212270-4201</v>
          </cell>
          <cell r="S823">
            <v>11.298837209302325</v>
          </cell>
          <cell r="T823">
            <v>242925</v>
          </cell>
          <cell r="U823">
            <v>-243097</v>
          </cell>
        </row>
        <row r="824">
          <cell r="C824" t="str">
            <v>LOTPTA</v>
          </cell>
          <cell r="D824">
            <v>40204</v>
          </cell>
          <cell r="E824">
            <v>40206</v>
          </cell>
          <cell r="F824">
            <v>2500</v>
          </cell>
          <cell r="G824">
            <v>400</v>
          </cell>
          <cell r="H824">
            <v>2900</v>
          </cell>
          <cell r="K824">
            <v>-566250</v>
          </cell>
          <cell r="Q824">
            <v>50000</v>
          </cell>
          <cell r="R824" t="str">
            <v>212270-4201</v>
          </cell>
          <cell r="S824">
            <v>11.375</v>
          </cell>
          <cell r="T824">
            <v>568750</v>
          </cell>
          <cell r="U824">
            <v>-569150</v>
          </cell>
        </row>
        <row r="825">
          <cell r="C825" t="str">
            <v>LOTPTA</v>
          </cell>
          <cell r="D825">
            <v>40204</v>
          </cell>
          <cell r="E825">
            <v>40206</v>
          </cell>
          <cell r="F825">
            <v>10000</v>
          </cell>
          <cell r="G825">
            <v>1600</v>
          </cell>
          <cell r="H825">
            <v>11600</v>
          </cell>
          <cell r="K825">
            <v>-2268695.59</v>
          </cell>
          <cell r="Q825">
            <v>200000</v>
          </cell>
          <cell r="R825" t="str">
            <v>212270-4201</v>
          </cell>
          <cell r="S825">
            <v>11.393477949999999</v>
          </cell>
          <cell r="T825">
            <v>2278695.59</v>
          </cell>
          <cell r="U825">
            <v>-2280295.59</v>
          </cell>
        </row>
        <row r="826">
          <cell r="C826" t="str">
            <v>LOTPTA</v>
          </cell>
          <cell r="D826">
            <v>40204</v>
          </cell>
          <cell r="E826">
            <v>40206</v>
          </cell>
          <cell r="F826">
            <v>2500</v>
          </cell>
          <cell r="G826">
            <v>400</v>
          </cell>
          <cell r="H826">
            <v>2900</v>
          </cell>
          <cell r="K826">
            <v>-570000</v>
          </cell>
          <cell r="Q826">
            <v>50000</v>
          </cell>
          <cell r="R826" t="str">
            <v>212270-4201</v>
          </cell>
          <cell r="S826">
            <v>11.45</v>
          </cell>
          <cell r="T826">
            <v>572500</v>
          </cell>
          <cell r="U826">
            <v>-572900</v>
          </cell>
        </row>
        <row r="827">
          <cell r="C827" t="str">
            <v>NBP</v>
          </cell>
          <cell r="D827">
            <v>40204</v>
          </cell>
          <cell r="E827">
            <v>40206</v>
          </cell>
          <cell r="F827">
            <v>90.375</v>
          </cell>
          <cell r="G827">
            <v>14.46</v>
          </cell>
          <cell r="H827">
            <v>104.83500000000001</v>
          </cell>
          <cell r="K827">
            <v>-146366.97500000001</v>
          </cell>
          <cell r="Q827">
            <v>1807</v>
          </cell>
          <cell r="R827" t="str">
            <v>203882-4201</v>
          </cell>
          <cell r="S827">
            <v>81.05</v>
          </cell>
          <cell r="T827">
            <v>146457.35</v>
          </cell>
          <cell r="U827">
            <v>-146471.81</v>
          </cell>
        </row>
        <row r="828">
          <cell r="C828" t="str">
            <v>NBP</v>
          </cell>
          <cell r="D828">
            <v>40204</v>
          </cell>
          <cell r="E828">
            <v>40206</v>
          </cell>
          <cell r="F828">
            <v>2500</v>
          </cell>
          <cell r="G828">
            <v>400</v>
          </cell>
          <cell r="H828">
            <v>2900</v>
          </cell>
          <cell r="K828">
            <v>-4068010.4</v>
          </cell>
          <cell r="Q828">
            <v>50000</v>
          </cell>
          <cell r="R828" t="str">
            <v>203882-4201</v>
          </cell>
          <cell r="S828">
            <v>81.410207999999997</v>
          </cell>
          <cell r="T828">
            <v>4070510.4</v>
          </cell>
          <cell r="U828">
            <v>-4070910.4</v>
          </cell>
        </row>
        <row r="829">
          <cell r="C829" t="str">
            <v>FFC</v>
          </cell>
          <cell r="D829">
            <v>40204</v>
          </cell>
          <cell r="E829">
            <v>40206</v>
          </cell>
          <cell r="F829">
            <v>4500</v>
          </cell>
          <cell r="G829">
            <v>720</v>
          </cell>
          <cell r="H829">
            <v>5710.17</v>
          </cell>
          <cell r="I829">
            <v>45000</v>
          </cell>
          <cell r="J829">
            <v>108.92874444444445</v>
          </cell>
          <cell r="K829">
            <v>4901793.5</v>
          </cell>
          <cell r="L829">
            <v>490.17</v>
          </cell>
          <cell r="M829">
            <v>104.39346761741584</v>
          </cell>
          <cell r="N829" t="str">
            <v>203890-4201</v>
          </cell>
          <cell r="O829">
            <v>4697706.042783713</v>
          </cell>
          <cell r="P829">
            <v>199587.45721628703</v>
          </cell>
          <cell r="U829">
            <v>4896083.33</v>
          </cell>
        </row>
        <row r="830">
          <cell r="G830">
            <v>4066.46</v>
          </cell>
          <cell r="H830">
            <v>29972.004999999997</v>
          </cell>
          <cell r="K830">
            <v>-8355894.6849999987</v>
          </cell>
          <cell r="L830">
            <v>490.17</v>
          </cell>
        </row>
        <row r="832">
          <cell r="C832" t="str">
            <v>UBL</v>
          </cell>
          <cell r="D832">
            <v>40206</v>
          </cell>
          <cell r="E832">
            <v>40210</v>
          </cell>
          <cell r="F832">
            <v>6000</v>
          </cell>
          <cell r="G832">
            <v>960</v>
          </cell>
          <cell r="H832">
            <v>6960</v>
          </cell>
          <cell r="J832">
            <v>-64.936558333333338</v>
          </cell>
          <cell r="K832">
            <v>-7792387</v>
          </cell>
          <cell r="Q832">
            <v>120000</v>
          </cell>
          <cell r="R832" t="str">
            <v>206407-4201</v>
          </cell>
          <cell r="S832">
            <v>64.986558333333335</v>
          </cell>
          <cell r="T832">
            <v>7798387</v>
          </cell>
          <cell r="U832">
            <v>-7799347</v>
          </cell>
        </row>
        <row r="833">
          <cell r="C833" t="str">
            <v>ENGRO</v>
          </cell>
          <cell r="D833">
            <v>40206</v>
          </cell>
          <cell r="E833">
            <v>40210</v>
          </cell>
          <cell r="F833">
            <v>2050</v>
          </cell>
          <cell r="G833">
            <v>328</v>
          </cell>
          <cell r="H833">
            <v>2771.15</v>
          </cell>
          <cell r="I833">
            <v>20500</v>
          </cell>
          <cell r="J833">
            <v>191.77129463414633</v>
          </cell>
          <cell r="K833">
            <v>3931311.54</v>
          </cell>
          <cell r="L833">
            <v>393.15</v>
          </cell>
          <cell r="M833">
            <v>193.09997674283389</v>
          </cell>
          <cell r="N833" t="str">
            <v>203807-4201</v>
          </cell>
          <cell r="O833">
            <v>3958549.5232280949</v>
          </cell>
          <cell r="P833">
            <v>-29287.983228094876</v>
          </cell>
          <cell r="U833">
            <v>3928540.39</v>
          </cell>
        </row>
        <row r="834">
          <cell r="C834" t="str">
            <v>FFC</v>
          </cell>
          <cell r="D834">
            <v>40206</v>
          </cell>
          <cell r="E834">
            <v>40210</v>
          </cell>
          <cell r="F834">
            <v>5000</v>
          </cell>
          <cell r="G834">
            <v>800</v>
          </cell>
          <cell r="H834">
            <v>6333.57</v>
          </cell>
          <cell r="I834">
            <v>50000</v>
          </cell>
          <cell r="J834">
            <v>106.714635</v>
          </cell>
          <cell r="K834">
            <v>5335731.75</v>
          </cell>
          <cell r="L834">
            <v>533.57000000000005</v>
          </cell>
          <cell r="M834">
            <v>104.39346761741569</v>
          </cell>
          <cell r="N834" t="str">
            <v>203890-4201</v>
          </cell>
          <cell r="O834">
            <v>5219673.3808707846</v>
          </cell>
          <cell r="P834">
            <v>111058.36912921537</v>
          </cell>
          <cell r="U834">
            <v>5329398.18</v>
          </cell>
        </row>
        <row r="835">
          <cell r="G835">
            <v>2088</v>
          </cell>
          <cell r="H835">
            <v>16064.72</v>
          </cell>
          <cell r="K835">
            <v>1474656.29</v>
          </cell>
          <cell r="L835">
            <v>926.72</v>
          </cell>
        </row>
        <row r="837">
          <cell r="C837" t="str">
            <v>ENGRO</v>
          </cell>
          <cell r="D837">
            <v>40213</v>
          </cell>
          <cell r="E837">
            <v>40218</v>
          </cell>
          <cell r="F837">
            <v>1389.75</v>
          </cell>
          <cell r="G837">
            <v>222.36</v>
          </cell>
          <cell r="H837">
            <v>1885.9900000000002</v>
          </cell>
          <cell r="I837">
            <v>13898</v>
          </cell>
          <cell r="K837">
            <v>2738469.98</v>
          </cell>
          <cell r="L837">
            <v>273.88</v>
          </cell>
          <cell r="M837">
            <v>193.09997674283395</v>
          </cell>
          <cell r="N837" t="str">
            <v>203807-4201</v>
          </cell>
          <cell r="O837">
            <v>2683703.476771906</v>
          </cell>
          <cell r="P837">
            <v>53376.753228094094</v>
          </cell>
          <cell r="U837">
            <v>2736583.99</v>
          </cell>
        </row>
        <row r="838">
          <cell r="C838" t="str">
            <v>FFC</v>
          </cell>
          <cell r="D838">
            <v>40213</v>
          </cell>
          <cell r="E838">
            <v>40218</v>
          </cell>
          <cell r="F838">
            <v>1500</v>
          </cell>
          <cell r="G838">
            <v>240</v>
          </cell>
          <cell r="H838">
            <v>1900.66</v>
          </cell>
          <cell r="I838">
            <v>15000</v>
          </cell>
          <cell r="K838">
            <v>1606360.52</v>
          </cell>
          <cell r="L838">
            <v>160.66</v>
          </cell>
          <cell r="M838">
            <v>104.39346761741638</v>
          </cell>
          <cell r="N838" t="str">
            <v>203890-4201</v>
          </cell>
          <cell r="O838">
            <v>1565902.0142612457</v>
          </cell>
          <cell r="P838">
            <v>38958.505738754291</v>
          </cell>
          <cell r="U838">
            <v>1604459.86</v>
          </cell>
        </row>
        <row r="839">
          <cell r="G839">
            <v>462.36</v>
          </cell>
          <cell r="H839">
            <v>3786.6500000000005</v>
          </cell>
          <cell r="K839">
            <v>4344830.5</v>
          </cell>
          <cell r="L839">
            <v>434.53999999999996</v>
          </cell>
          <cell r="U839">
            <v>4341043.8500000006</v>
          </cell>
        </row>
        <row r="841">
          <cell r="C841" t="str">
            <v>DOL</v>
          </cell>
          <cell r="D841">
            <v>40217</v>
          </cell>
          <cell r="E841">
            <v>40219</v>
          </cell>
          <cell r="F841">
            <v>12500</v>
          </cell>
          <cell r="G841">
            <v>2000</v>
          </cell>
          <cell r="H841">
            <v>14705.95</v>
          </cell>
          <cell r="I841">
            <v>250000</v>
          </cell>
          <cell r="K841">
            <v>2059465.3</v>
          </cell>
          <cell r="L841">
            <v>205.95</v>
          </cell>
          <cell r="M841">
            <v>7.54</v>
          </cell>
          <cell r="N841" t="str">
            <v>202428-4201</v>
          </cell>
          <cell r="O841">
            <v>1885000</v>
          </cell>
          <cell r="P841">
            <v>161965.30000000005</v>
          </cell>
          <cell r="U841">
            <v>2044759.35</v>
          </cell>
        </row>
        <row r="842">
          <cell r="C842" t="str">
            <v>DOL</v>
          </cell>
          <cell r="D842">
            <v>40217</v>
          </cell>
          <cell r="E842">
            <v>40219</v>
          </cell>
          <cell r="F842">
            <v>12500</v>
          </cell>
          <cell r="G842">
            <v>2000</v>
          </cell>
          <cell r="H842">
            <v>14705.95</v>
          </cell>
          <cell r="I842">
            <v>250000</v>
          </cell>
          <cell r="K842">
            <v>2059310.28</v>
          </cell>
          <cell r="L842">
            <v>205.95</v>
          </cell>
          <cell r="M842">
            <v>7.54</v>
          </cell>
          <cell r="N842" t="str">
            <v>202428-4201</v>
          </cell>
          <cell r="O842">
            <v>1885000</v>
          </cell>
          <cell r="P842">
            <v>161810.28000000003</v>
          </cell>
          <cell r="U842">
            <v>2044604.33</v>
          </cell>
        </row>
        <row r="843">
          <cell r="C843" t="str">
            <v>PTC</v>
          </cell>
          <cell r="D843">
            <v>40217</v>
          </cell>
          <cell r="E843">
            <v>40219</v>
          </cell>
          <cell r="F843">
            <v>2250</v>
          </cell>
          <cell r="G843">
            <v>360</v>
          </cell>
          <cell r="H843">
            <v>2701.36</v>
          </cell>
          <cell r="I843">
            <v>45000</v>
          </cell>
          <cell r="K843">
            <v>913520</v>
          </cell>
          <cell r="L843">
            <v>91.36</v>
          </cell>
          <cell r="M843">
            <v>20.18661418078981</v>
          </cell>
          <cell r="N843" t="str">
            <v>203866-4201</v>
          </cell>
          <cell r="O843">
            <v>908397.63813554146</v>
          </cell>
          <cell r="P843">
            <v>2872.3618644585367</v>
          </cell>
          <cell r="U843">
            <v>910818.64</v>
          </cell>
        </row>
        <row r="844">
          <cell r="G844">
            <v>4360</v>
          </cell>
          <cell r="H844">
            <v>32113.260000000002</v>
          </cell>
          <cell r="K844">
            <v>5032295.58</v>
          </cell>
          <cell r="L844">
            <v>503.26</v>
          </cell>
        </row>
        <row r="846">
          <cell r="C846" t="str">
            <v>DOL</v>
          </cell>
          <cell r="D846">
            <v>40218</v>
          </cell>
          <cell r="E846">
            <v>40220</v>
          </cell>
          <cell r="F846">
            <v>5000</v>
          </cell>
          <cell r="G846">
            <v>800</v>
          </cell>
          <cell r="H846">
            <v>5886.39</v>
          </cell>
          <cell r="I846">
            <v>100000</v>
          </cell>
          <cell r="J846">
            <v>8.6395704999999996</v>
          </cell>
          <cell r="K846">
            <v>863957.05</v>
          </cell>
          <cell r="L846">
            <v>86.39</v>
          </cell>
          <cell r="M846">
            <v>7.54</v>
          </cell>
          <cell r="N846" t="str">
            <v>202428-4201</v>
          </cell>
          <cell r="O846">
            <v>754000</v>
          </cell>
          <cell r="P846">
            <v>104957.05000000005</v>
          </cell>
          <cell r="U846">
            <v>858070.66</v>
          </cell>
        </row>
        <row r="849">
          <cell r="C849" t="str">
            <v>MYBL</v>
          </cell>
          <cell r="D849">
            <v>40219</v>
          </cell>
          <cell r="E849">
            <v>40221</v>
          </cell>
          <cell r="F849">
            <v>5000</v>
          </cell>
          <cell r="G849">
            <v>800</v>
          </cell>
          <cell r="H849">
            <v>5850.81</v>
          </cell>
          <cell r="I849">
            <v>100000</v>
          </cell>
          <cell r="K849">
            <v>508050</v>
          </cell>
          <cell r="L849">
            <v>50.81</v>
          </cell>
          <cell r="M849">
            <v>4.9242856585365855</v>
          </cell>
          <cell r="N849" t="str">
            <v>0210501-4201</v>
          </cell>
          <cell r="O849">
            <v>492428.56585365854</v>
          </cell>
          <cell r="P849">
            <v>10621.43414634146</v>
          </cell>
          <cell r="U849">
            <v>502199.19</v>
          </cell>
        </row>
        <row r="850">
          <cell r="C850" t="str">
            <v>DOL</v>
          </cell>
          <cell r="D850">
            <v>40219</v>
          </cell>
          <cell r="E850">
            <v>40221</v>
          </cell>
          <cell r="F850">
            <v>5000</v>
          </cell>
          <cell r="G850">
            <v>800</v>
          </cell>
          <cell r="H850">
            <v>5881.76</v>
          </cell>
          <cell r="I850">
            <v>100000</v>
          </cell>
          <cell r="K850">
            <v>817592.1</v>
          </cell>
          <cell r="L850">
            <v>81.760000000000005</v>
          </cell>
          <cell r="M850">
            <v>7.54</v>
          </cell>
          <cell r="N850" t="str">
            <v>202428-4201</v>
          </cell>
          <cell r="O850">
            <v>754000</v>
          </cell>
          <cell r="P850">
            <v>58592.099999999977</v>
          </cell>
          <cell r="U850">
            <v>811710.34</v>
          </cell>
        </row>
        <row r="851">
          <cell r="G851">
            <v>1600</v>
          </cell>
          <cell r="H851">
            <v>11732.57</v>
          </cell>
          <cell r="K851">
            <v>1325642.1000000001</v>
          </cell>
          <cell r="L851">
            <v>132.57</v>
          </cell>
        </row>
        <row r="853">
          <cell r="C853" t="str">
            <v>MYBL</v>
          </cell>
          <cell r="D853">
            <v>40220</v>
          </cell>
          <cell r="E853">
            <v>40224</v>
          </cell>
          <cell r="F853">
            <v>2500</v>
          </cell>
          <cell r="G853">
            <v>400</v>
          </cell>
          <cell r="H853">
            <v>2926.5</v>
          </cell>
          <cell r="I853">
            <v>50000</v>
          </cell>
          <cell r="J853">
            <v>5.2996999999999996</v>
          </cell>
          <cell r="K853">
            <v>264985</v>
          </cell>
          <cell r="L853">
            <v>26.5</v>
          </cell>
          <cell r="M853">
            <v>4.9242856585365855</v>
          </cell>
          <cell r="N853" t="str">
            <v>0210501-4201</v>
          </cell>
          <cell r="O853">
            <v>246214.28292682927</v>
          </cell>
          <cell r="P853">
            <v>16270.71707317073</v>
          </cell>
          <cell r="U853">
            <v>262058.5</v>
          </cell>
        </row>
        <row r="855">
          <cell r="C855" t="str">
            <v>MYBL</v>
          </cell>
          <cell r="D855">
            <v>40221</v>
          </cell>
          <cell r="E855">
            <v>40225</v>
          </cell>
          <cell r="F855">
            <v>3000</v>
          </cell>
          <cell r="G855">
            <v>480</v>
          </cell>
          <cell r="H855">
            <v>3513.04</v>
          </cell>
          <cell r="I855">
            <v>60000</v>
          </cell>
          <cell r="K855">
            <v>330300</v>
          </cell>
          <cell r="L855">
            <v>33.04</v>
          </cell>
          <cell r="M855">
            <v>4.9242856585365864</v>
          </cell>
          <cell r="N855" t="str">
            <v>0210501-4201</v>
          </cell>
          <cell r="O855">
            <v>295457.13951219519</v>
          </cell>
          <cell r="P855">
            <v>31842.860487804806</v>
          </cell>
          <cell r="U855">
            <v>326786.96000000002</v>
          </cell>
        </row>
        <row r="856">
          <cell r="C856" t="str">
            <v>DOL</v>
          </cell>
          <cell r="D856">
            <v>40221</v>
          </cell>
          <cell r="E856">
            <v>40225</v>
          </cell>
          <cell r="F856">
            <v>5000</v>
          </cell>
          <cell r="G856">
            <v>800</v>
          </cell>
          <cell r="H856">
            <v>5880.57</v>
          </cell>
          <cell r="I856">
            <v>100000</v>
          </cell>
          <cell r="K856">
            <v>805387.14999999991</v>
          </cell>
          <cell r="L856">
            <v>80.569999999999993</v>
          </cell>
          <cell r="M856">
            <v>7.54</v>
          </cell>
          <cell r="N856" t="str">
            <v>202428-4201</v>
          </cell>
          <cell r="O856">
            <v>754000</v>
          </cell>
          <cell r="P856">
            <v>46387.149999999907</v>
          </cell>
          <cell r="U856">
            <v>799506.58</v>
          </cell>
        </row>
        <row r="857">
          <cell r="G857">
            <v>1280</v>
          </cell>
          <cell r="H857">
            <v>9393.61</v>
          </cell>
          <cell r="K857">
            <v>1135687.1499999999</v>
          </cell>
          <cell r="L857">
            <v>113.60999999999999</v>
          </cell>
        </row>
        <row r="859">
          <cell r="C859" t="str">
            <v>UBL</v>
          </cell>
          <cell r="R859" t="str">
            <v>206407-4201</v>
          </cell>
          <cell r="T859">
            <v>-1250</v>
          </cell>
          <cell r="U859">
            <v>1250</v>
          </cell>
        </row>
        <row r="860">
          <cell r="C860" t="str">
            <v>NBP</v>
          </cell>
          <cell r="R860" t="str">
            <v>203882-4201</v>
          </cell>
          <cell r="T860">
            <v>-750</v>
          </cell>
          <cell r="U860">
            <v>750</v>
          </cell>
        </row>
        <row r="862">
          <cell r="C862" t="str">
            <v>DOL</v>
          </cell>
          <cell r="D862">
            <v>40224</v>
          </cell>
          <cell r="E862">
            <v>40226</v>
          </cell>
          <cell r="F862">
            <v>5000</v>
          </cell>
          <cell r="G862">
            <v>800</v>
          </cell>
          <cell r="H862">
            <v>5880.76</v>
          </cell>
          <cell r="I862">
            <v>100000</v>
          </cell>
          <cell r="K862">
            <v>807720</v>
          </cell>
          <cell r="L862">
            <v>80.760000000000005</v>
          </cell>
          <cell r="M862">
            <v>7.54</v>
          </cell>
          <cell r="N862" t="str">
            <v>202428-4201</v>
          </cell>
          <cell r="O862">
            <v>754000</v>
          </cell>
          <cell r="P862">
            <v>48720</v>
          </cell>
          <cell r="U862">
            <v>801839.24</v>
          </cell>
        </row>
        <row r="863">
          <cell r="C863" t="str">
            <v>ABL</v>
          </cell>
          <cell r="D863">
            <v>40224</v>
          </cell>
          <cell r="E863">
            <v>40226</v>
          </cell>
          <cell r="F863">
            <v>1500</v>
          </cell>
          <cell r="G863">
            <v>240</v>
          </cell>
          <cell r="H863">
            <v>1740</v>
          </cell>
          <cell r="K863">
            <v>-2016516.3</v>
          </cell>
          <cell r="Q863">
            <v>30000</v>
          </cell>
          <cell r="R863" t="str">
            <v>206830-4201</v>
          </cell>
          <cell r="T863">
            <v>2018016.3</v>
          </cell>
          <cell r="U863">
            <v>-2018256.3</v>
          </cell>
        </row>
        <row r="864">
          <cell r="G864">
            <v>1040</v>
          </cell>
          <cell r="H864">
            <v>7620.76</v>
          </cell>
          <cell r="K864">
            <v>-1208796.3</v>
          </cell>
        </row>
        <row r="866">
          <cell r="C866" t="str">
            <v>DOL</v>
          </cell>
          <cell r="D866">
            <v>40225</v>
          </cell>
          <cell r="E866">
            <v>40227</v>
          </cell>
          <cell r="F866">
            <v>15000</v>
          </cell>
          <cell r="G866">
            <v>2400</v>
          </cell>
          <cell r="H866">
            <v>17674.96</v>
          </cell>
          <cell r="I866">
            <v>300000</v>
          </cell>
          <cell r="J866">
            <v>9.1641463666666674</v>
          </cell>
          <cell r="K866">
            <v>2749243.91</v>
          </cell>
          <cell r="L866">
            <v>274.95999999999998</v>
          </cell>
          <cell r="M866">
            <v>7.54</v>
          </cell>
          <cell r="N866" t="str">
            <v>202428-4201</v>
          </cell>
          <cell r="O866">
            <v>2262000</v>
          </cell>
          <cell r="P866">
            <v>472243.91000000015</v>
          </cell>
          <cell r="U866">
            <v>2731568.95</v>
          </cell>
        </row>
        <row r="868">
          <cell r="C868" t="str">
            <v>PSMC</v>
          </cell>
          <cell r="N868" t="str">
            <v>213306-4201</v>
          </cell>
          <cell r="O868">
            <v>-0.03</v>
          </cell>
        </row>
        <row r="869">
          <cell r="C869" t="str">
            <v>APL</v>
          </cell>
          <cell r="N869" t="str">
            <v>204684-4201</v>
          </cell>
          <cell r="O869">
            <v>-0.4</v>
          </cell>
        </row>
        <row r="870">
          <cell r="C870" t="str">
            <v>NRL</v>
          </cell>
          <cell r="N870" t="str">
            <v>30775-4201</v>
          </cell>
          <cell r="O870">
            <v>-0.23</v>
          </cell>
        </row>
        <row r="871">
          <cell r="C871" t="str">
            <v>ICI</v>
          </cell>
          <cell r="N871" t="str">
            <v>208116-4201</v>
          </cell>
          <cell r="O871">
            <v>-0.06</v>
          </cell>
        </row>
        <row r="872">
          <cell r="C872" t="str">
            <v>LOTPTA</v>
          </cell>
          <cell r="N872" t="str">
            <v>212270-4201</v>
          </cell>
          <cell r="O872">
            <v>0.01</v>
          </cell>
        </row>
        <row r="873">
          <cell r="C873" t="str">
            <v>PTC</v>
          </cell>
          <cell r="N873" t="str">
            <v>203866-4201</v>
          </cell>
          <cell r="O873">
            <v>-0.87</v>
          </cell>
        </row>
        <row r="874">
          <cell r="C874" t="str">
            <v>HUBC</v>
          </cell>
          <cell r="N874" t="str">
            <v>203840-4201</v>
          </cell>
          <cell r="O874">
            <v>-0.08</v>
          </cell>
        </row>
        <row r="875">
          <cell r="C875" t="str">
            <v>KAPCO</v>
          </cell>
          <cell r="N875" t="str">
            <v>205443-4201</v>
          </cell>
          <cell r="O875">
            <v>0.02</v>
          </cell>
        </row>
        <row r="876">
          <cell r="C876" t="str">
            <v>SFWF</v>
          </cell>
          <cell r="N876" t="str">
            <v>0205346-4271</v>
          </cell>
          <cell r="O876">
            <v>0.01</v>
          </cell>
        </row>
        <row r="877">
          <cell r="C877" t="str">
            <v>PPL</v>
          </cell>
          <cell r="N877" t="str">
            <v>204498-4201</v>
          </cell>
          <cell r="O877">
            <v>-0.03</v>
          </cell>
        </row>
        <row r="878">
          <cell r="M878">
            <v>-1.6600000000000001</v>
          </cell>
        </row>
        <row r="880">
          <cell r="C880" t="str">
            <v>LUCK</v>
          </cell>
          <cell r="D880">
            <v>40226</v>
          </cell>
          <cell r="E880">
            <v>40228</v>
          </cell>
          <cell r="F880">
            <v>965</v>
          </cell>
          <cell r="G880">
            <v>154.4</v>
          </cell>
          <cell r="H880">
            <v>1257.7</v>
          </cell>
          <cell r="I880">
            <v>19300</v>
          </cell>
          <cell r="J880">
            <v>71.653544041450772</v>
          </cell>
          <cell r="K880">
            <v>1382913.4</v>
          </cell>
          <cell r="L880">
            <v>138.30000000000001</v>
          </cell>
          <cell r="M880">
            <v>69.741505000000075</v>
          </cell>
          <cell r="N880" t="str">
            <v>208078-4201</v>
          </cell>
          <cell r="O880">
            <v>1346011.0465000013</v>
          </cell>
          <cell r="P880">
            <v>35937.353499998666</v>
          </cell>
          <cell r="U880">
            <v>1381655.7</v>
          </cell>
        </row>
        <row r="881">
          <cell r="C881" t="str">
            <v>DOL</v>
          </cell>
          <cell r="D881">
            <v>40226</v>
          </cell>
          <cell r="E881">
            <v>40228</v>
          </cell>
          <cell r="F881">
            <v>7500</v>
          </cell>
          <cell r="G881">
            <v>1200</v>
          </cell>
          <cell r="H881">
            <v>8856.65</v>
          </cell>
          <cell r="I881">
            <v>150000</v>
          </cell>
          <cell r="J881">
            <v>10.443333333333333</v>
          </cell>
          <cell r="K881">
            <v>1566500</v>
          </cell>
          <cell r="L881">
            <v>156.65</v>
          </cell>
          <cell r="M881">
            <v>7.54</v>
          </cell>
          <cell r="N881" t="str">
            <v>202428-4201</v>
          </cell>
          <cell r="O881">
            <v>1131000</v>
          </cell>
          <cell r="P881">
            <v>428000</v>
          </cell>
          <cell r="U881">
            <v>1557643.35</v>
          </cell>
        </row>
        <row r="882">
          <cell r="C882" t="str">
            <v>DOL</v>
          </cell>
          <cell r="D882">
            <v>40226</v>
          </cell>
          <cell r="E882">
            <v>40228</v>
          </cell>
          <cell r="F882">
            <v>7500</v>
          </cell>
          <cell r="G882">
            <v>1200</v>
          </cell>
          <cell r="H882">
            <v>8856.5499999999993</v>
          </cell>
          <cell r="I882">
            <v>150000</v>
          </cell>
          <cell r="J882">
            <v>10.436666666666667</v>
          </cell>
          <cell r="K882">
            <v>1565500</v>
          </cell>
          <cell r="L882">
            <v>156.55000000000001</v>
          </cell>
          <cell r="M882">
            <v>7.54</v>
          </cell>
          <cell r="N882" t="str">
            <v>202428-4201</v>
          </cell>
          <cell r="O882">
            <v>1131000</v>
          </cell>
          <cell r="P882">
            <v>427000</v>
          </cell>
          <cell r="U882">
            <v>1556643.45</v>
          </cell>
        </row>
        <row r="883">
          <cell r="C883" t="str">
            <v>DOL</v>
          </cell>
          <cell r="D883">
            <v>40226</v>
          </cell>
          <cell r="E883">
            <v>40228</v>
          </cell>
          <cell r="F883">
            <v>15000</v>
          </cell>
          <cell r="G883">
            <v>2400</v>
          </cell>
          <cell r="H883">
            <v>17704.47</v>
          </cell>
          <cell r="I883">
            <v>300000</v>
          </cell>
          <cell r="J883">
            <v>10.148466666666666</v>
          </cell>
          <cell r="K883">
            <v>3044540</v>
          </cell>
          <cell r="L883">
            <v>304.47000000000003</v>
          </cell>
          <cell r="M883">
            <v>7.54</v>
          </cell>
          <cell r="N883" t="str">
            <v>202428-4201</v>
          </cell>
          <cell r="O883">
            <v>2262000</v>
          </cell>
          <cell r="P883">
            <v>767540</v>
          </cell>
          <cell r="U883">
            <v>3026835.53</v>
          </cell>
        </row>
        <row r="884">
          <cell r="G884">
            <v>4954.3999999999996</v>
          </cell>
          <cell r="H884">
            <v>36675.370000000003</v>
          </cell>
          <cell r="K884">
            <v>7559453.4000000004</v>
          </cell>
          <cell r="L884">
            <v>755.97</v>
          </cell>
        </row>
        <row r="886">
          <cell r="C886" t="str">
            <v>ICI</v>
          </cell>
          <cell r="D886">
            <v>40227</v>
          </cell>
          <cell r="E886">
            <v>40231</v>
          </cell>
          <cell r="F886">
            <v>1500</v>
          </cell>
          <cell r="G886">
            <v>240</v>
          </cell>
          <cell r="H886">
            <v>1740</v>
          </cell>
          <cell r="K886">
            <v>-2523810</v>
          </cell>
          <cell r="Q886">
            <v>15000</v>
          </cell>
          <cell r="R886" t="str">
            <v>208116-4201</v>
          </cell>
          <cell r="T886">
            <v>2525310</v>
          </cell>
          <cell r="U886">
            <v>-2525550</v>
          </cell>
        </row>
        <row r="888">
          <cell r="C888" t="str">
            <v>DOL</v>
          </cell>
          <cell r="D888">
            <v>40228</v>
          </cell>
          <cell r="E888">
            <v>40232</v>
          </cell>
          <cell r="F888">
            <v>12500</v>
          </cell>
          <cell r="G888">
            <v>2000</v>
          </cell>
          <cell r="H888">
            <v>14742.84</v>
          </cell>
          <cell r="I888">
            <v>250000</v>
          </cell>
          <cell r="J888">
            <v>9.7127983999999987</v>
          </cell>
          <cell r="K888">
            <v>2428199.5999999996</v>
          </cell>
          <cell r="L888">
            <v>242.84</v>
          </cell>
          <cell r="M888">
            <v>7.54</v>
          </cell>
          <cell r="N888" t="str">
            <v>202428-4201</v>
          </cell>
          <cell r="O888">
            <v>1885000</v>
          </cell>
          <cell r="P888">
            <v>530699.59999999963</v>
          </cell>
          <cell r="U888">
            <v>2413456.7599999998</v>
          </cell>
        </row>
        <row r="889">
          <cell r="C889" t="str">
            <v>MYBL</v>
          </cell>
          <cell r="D889">
            <v>40228</v>
          </cell>
          <cell r="E889">
            <v>40232</v>
          </cell>
          <cell r="F889">
            <v>2500</v>
          </cell>
          <cell r="G889">
            <v>400</v>
          </cell>
          <cell r="H889">
            <v>2928.88</v>
          </cell>
          <cell r="I889">
            <v>50000</v>
          </cell>
          <cell r="J889">
            <v>5.7744999999999997</v>
          </cell>
          <cell r="K889">
            <v>288725</v>
          </cell>
          <cell r="L889">
            <v>28.88</v>
          </cell>
          <cell r="M889">
            <v>4.9242856780487809</v>
          </cell>
          <cell r="N889" t="str">
            <v>0210501-4201</v>
          </cell>
          <cell r="O889">
            <v>246214.28390243906</v>
          </cell>
          <cell r="P889">
            <v>40010.716097560944</v>
          </cell>
          <cell r="U889">
            <v>285796.12</v>
          </cell>
        </row>
        <row r="890">
          <cell r="C890" t="str">
            <v>DOL</v>
          </cell>
          <cell r="D890">
            <v>40228</v>
          </cell>
          <cell r="E890">
            <v>40232</v>
          </cell>
          <cell r="F890">
            <v>10000</v>
          </cell>
          <cell r="G890">
            <v>1600</v>
          </cell>
          <cell r="H890">
            <v>11793.01</v>
          </cell>
          <cell r="I890">
            <v>200000</v>
          </cell>
          <cell r="J890">
            <v>9.6482582499999996</v>
          </cell>
          <cell r="K890">
            <v>1929651.65</v>
          </cell>
          <cell r="L890">
            <v>193.01</v>
          </cell>
          <cell r="M890">
            <v>7.54</v>
          </cell>
          <cell r="N890" t="str">
            <v>202428-4201</v>
          </cell>
          <cell r="O890">
            <v>1508000</v>
          </cell>
          <cell r="P890">
            <v>411651.64999999991</v>
          </cell>
          <cell r="U890">
            <v>1917858.64</v>
          </cell>
        </row>
        <row r="891">
          <cell r="C891" t="str">
            <v>LUCK</v>
          </cell>
          <cell r="D891">
            <v>40228</v>
          </cell>
          <cell r="E891">
            <v>40232</v>
          </cell>
          <cell r="F891">
            <v>1535</v>
          </cell>
          <cell r="G891">
            <v>245.6</v>
          </cell>
          <cell r="H891">
            <v>2000.8899999999999</v>
          </cell>
          <cell r="I891">
            <v>30700</v>
          </cell>
          <cell r="J891">
            <v>71.755700325732903</v>
          </cell>
          <cell r="K891">
            <v>2202900</v>
          </cell>
          <cell r="L891">
            <v>220.29</v>
          </cell>
          <cell r="M891">
            <v>69.741500000000002</v>
          </cell>
          <cell r="N891" t="str">
            <v>208078-4201</v>
          </cell>
          <cell r="O891">
            <v>2141064.2000000002</v>
          </cell>
          <cell r="P891">
            <v>60300.799999999719</v>
          </cell>
          <cell r="U891">
            <v>2200899.11</v>
          </cell>
        </row>
        <row r="892">
          <cell r="C892" t="str">
            <v>DOL</v>
          </cell>
          <cell r="D892">
            <v>40228</v>
          </cell>
          <cell r="E892">
            <v>40232</v>
          </cell>
          <cell r="F892">
            <v>10000</v>
          </cell>
          <cell r="G892">
            <v>1600</v>
          </cell>
          <cell r="H892">
            <v>11791.39</v>
          </cell>
          <cell r="I892">
            <v>200000</v>
          </cell>
          <cell r="J892">
            <v>9.5678635500000002</v>
          </cell>
          <cell r="K892">
            <v>1913572.71</v>
          </cell>
          <cell r="L892">
            <v>191.39</v>
          </cell>
          <cell r="M892">
            <v>7.54</v>
          </cell>
          <cell r="N892" t="str">
            <v>202428-4201</v>
          </cell>
          <cell r="O892">
            <v>1508000</v>
          </cell>
          <cell r="P892">
            <v>395572.70999999996</v>
          </cell>
          <cell r="U892">
            <v>1901781.32</v>
          </cell>
        </row>
        <row r="893">
          <cell r="G893">
            <v>5845.6</v>
          </cell>
          <cell r="H893">
            <v>43257.01</v>
          </cell>
          <cell r="K893">
            <v>8763048.9600000009</v>
          </cell>
          <cell r="L893">
            <v>876.41</v>
          </cell>
        </row>
        <row r="895">
          <cell r="C895" t="str">
            <v>DOL</v>
          </cell>
          <cell r="D895">
            <v>40231</v>
          </cell>
          <cell r="E895">
            <v>40233</v>
          </cell>
          <cell r="F895">
            <v>5250</v>
          </cell>
          <cell r="G895">
            <v>840</v>
          </cell>
          <cell r="H895">
            <v>6184.67</v>
          </cell>
          <cell r="I895">
            <v>105000</v>
          </cell>
          <cell r="J895">
            <v>9.0164886666666675</v>
          </cell>
          <cell r="K895">
            <v>946731.31</v>
          </cell>
          <cell r="L895">
            <v>94.67</v>
          </cell>
          <cell r="M895">
            <v>7.54</v>
          </cell>
          <cell r="N895" t="str">
            <v>202428-4201</v>
          </cell>
          <cell r="O895">
            <v>791700</v>
          </cell>
          <cell r="P895">
            <v>149781.31000000006</v>
          </cell>
          <cell r="U895">
            <v>940546.64</v>
          </cell>
        </row>
        <row r="896">
          <cell r="C896" t="str">
            <v>DOL</v>
          </cell>
          <cell r="D896">
            <v>40231</v>
          </cell>
          <cell r="E896">
            <v>40233</v>
          </cell>
          <cell r="F896">
            <v>3367.8024999999998</v>
          </cell>
          <cell r="G896">
            <v>538.85</v>
          </cell>
          <cell r="H896">
            <v>3967.3324999999995</v>
          </cell>
          <cell r="I896">
            <v>67356</v>
          </cell>
          <cell r="J896">
            <v>9.0094646727834196</v>
          </cell>
          <cell r="K896">
            <v>606841.50250000006</v>
          </cell>
          <cell r="L896">
            <v>60.68</v>
          </cell>
          <cell r="M896">
            <v>7.54</v>
          </cell>
          <cell r="N896" t="str">
            <v>202428-4201</v>
          </cell>
          <cell r="O896">
            <v>507864.24</v>
          </cell>
          <cell r="P896">
            <v>95609.460000000108</v>
          </cell>
          <cell r="U896">
            <v>602874.17000000004</v>
          </cell>
        </row>
        <row r="897">
          <cell r="C897" t="str">
            <v>UBL</v>
          </cell>
          <cell r="D897">
            <v>40231</v>
          </cell>
          <cell r="E897">
            <v>40233</v>
          </cell>
          <cell r="F897">
            <v>1500</v>
          </cell>
          <cell r="G897">
            <v>240</v>
          </cell>
          <cell r="H897">
            <v>1937.94</v>
          </cell>
          <cell r="I897">
            <v>30000</v>
          </cell>
          <cell r="J897">
            <v>65.976666666666674</v>
          </cell>
          <cell r="K897">
            <v>1979300</v>
          </cell>
          <cell r="L897">
            <v>197.94</v>
          </cell>
          <cell r="M897">
            <v>64.630720647058808</v>
          </cell>
          <cell r="N897" t="str">
            <v>206407-4201</v>
          </cell>
          <cell r="O897">
            <v>1938921.6194117642</v>
          </cell>
          <cell r="P897">
            <v>38878.380588235799</v>
          </cell>
          <cell r="U897">
            <v>1977362.06</v>
          </cell>
        </row>
        <row r="898">
          <cell r="C898" t="str">
            <v>DOL</v>
          </cell>
          <cell r="D898">
            <v>40231</v>
          </cell>
          <cell r="E898">
            <v>40233</v>
          </cell>
          <cell r="F898">
            <v>1250</v>
          </cell>
          <cell r="G898">
            <v>200</v>
          </cell>
          <cell r="H898">
            <v>1472.68</v>
          </cell>
          <cell r="I898">
            <v>25000</v>
          </cell>
          <cell r="J898">
            <v>9.0721919999999994</v>
          </cell>
          <cell r="K898">
            <v>226804.8</v>
          </cell>
          <cell r="L898">
            <v>22.68</v>
          </cell>
          <cell r="M898">
            <v>7.54</v>
          </cell>
          <cell r="N898" t="str">
            <v>202428-4201</v>
          </cell>
          <cell r="O898">
            <v>188500</v>
          </cell>
          <cell r="P898">
            <v>37054.799999999988</v>
          </cell>
          <cell r="U898">
            <v>225332.12</v>
          </cell>
        </row>
        <row r="899">
          <cell r="C899" t="str">
            <v>MYBL</v>
          </cell>
          <cell r="D899">
            <v>40231</v>
          </cell>
          <cell r="E899">
            <v>40233</v>
          </cell>
          <cell r="F899">
            <v>2500</v>
          </cell>
          <cell r="G899">
            <v>400</v>
          </cell>
          <cell r="H899">
            <v>2927.81</v>
          </cell>
          <cell r="I899">
            <v>50000</v>
          </cell>
          <cell r="J899">
            <v>5.5620000000000003</v>
          </cell>
          <cell r="K899">
            <v>278100</v>
          </cell>
          <cell r="L899">
            <v>27.81</v>
          </cell>
          <cell r="M899">
            <v>4.9242856520325207</v>
          </cell>
          <cell r="N899" t="str">
            <v>0210501-4201</v>
          </cell>
          <cell r="O899">
            <v>246214.28260162604</v>
          </cell>
          <cell r="P899">
            <v>29385.717398373963</v>
          </cell>
          <cell r="U899">
            <v>275172.19</v>
          </cell>
        </row>
        <row r="900">
          <cell r="C900" t="str">
            <v>NBP</v>
          </cell>
          <cell r="D900">
            <v>40231</v>
          </cell>
          <cell r="E900">
            <v>40233</v>
          </cell>
          <cell r="F900">
            <v>3750</v>
          </cell>
          <cell r="G900">
            <v>600</v>
          </cell>
          <cell r="H900">
            <v>5002.7700000000004</v>
          </cell>
          <cell r="I900">
            <v>75000</v>
          </cell>
          <cell r="J900">
            <v>87.036003999999991</v>
          </cell>
          <cell r="K900">
            <v>6527700.2999999998</v>
          </cell>
          <cell r="L900">
            <v>652.77</v>
          </cell>
          <cell r="M900">
            <v>81.555965306904241</v>
          </cell>
          <cell r="N900" t="str">
            <v>203882-4201</v>
          </cell>
          <cell r="O900">
            <v>6116697.3980178181</v>
          </cell>
          <cell r="P900">
            <v>407252.90198218171</v>
          </cell>
          <cell r="U900">
            <v>6522697.5300000003</v>
          </cell>
        </row>
        <row r="901">
          <cell r="G901">
            <v>2818.85</v>
          </cell>
          <cell r="H901">
            <v>21493.202499999999</v>
          </cell>
          <cell r="K901">
            <v>10565477.9125</v>
          </cell>
          <cell r="L901">
            <v>1056.55</v>
          </cell>
        </row>
        <row r="903">
          <cell r="C903" t="str">
            <v>NBP</v>
          </cell>
          <cell r="D903">
            <v>40232</v>
          </cell>
          <cell r="E903">
            <v>40234</v>
          </cell>
          <cell r="F903">
            <v>1340.375</v>
          </cell>
          <cell r="G903">
            <v>214.46</v>
          </cell>
          <cell r="H903">
            <v>1793.7049999999999</v>
          </cell>
          <cell r="I903">
            <v>26807</v>
          </cell>
          <cell r="J903">
            <v>89.108249524377968</v>
          </cell>
          <cell r="K903">
            <v>2388724.8450000002</v>
          </cell>
          <cell r="L903">
            <v>238.87</v>
          </cell>
          <cell r="M903">
            <v>81.555965306904312</v>
          </cell>
          <cell r="N903" t="str">
            <v>203882-4201</v>
          </cell>
          <cell r="O903">
            <v>2186270.7619821839</v>
          </cell>
          <cell r="P903">
            <v>201113.70801781633</v>
          </cell>
          <cell r="U903">
            <v>2386931.14</v>
          </cell>
        </row>
        <row r="904">
          <cell r="C904" t="str">
            <v>ATRL</v>
          </cell>
          <cell r="D904">
            <v>40232</v>
          </cell>
          <cell r="E904">
            <v>40234</v>
          </cell>
          <cell r="F904">
            <v>4000</v>
          </cell>
          <cell r="G904">
            <v>640</v>
          </cell>
          <cell r="H904">
            <v>4640</v>
          </cell>
          <cell r="K904">
            <v>-4559477.92</v>
          </cell>
          <cell r="Q904">
            <v>40000</v>
          </cell>
          <cell r="R904" t="str">
            <v>204005-4201</v>
          </cell>
          <cell r="T904">
            <v>4563477.92</v>
          </cell>
          <cell r="U904">
            <v>-4564117.92</v>
          </cell>
        </row>
        <row r="905">
          <cell r="C905" t="str">
            <v>ENGRO</v>
          </cell>
          <cell r="D905">
            <v>40232</v>
          </cell>
          <cell r="E905">
            <v>40234</v>
          </cell>
          <cell r="F905">
            <v>350</v>
          </cell>
          <cell r="G905">
            <v>56</v>
          </cell>
          <cell r="H905">
            <v>406</v>
          </cell>
          <cell r="K905">
            <v>-654500</v>
          </cell>
          <cell r="Q905">
            <v>3500</v>
          </cell>
          <cell r="R905" t="str">
            <v>203807-4201</v>
          </cell>
          <cell r="T905">
            <v>654850</v>
          </cell>
          <cell r="U905">
            <v>-654906</v>
          </cell>
        </row>
        <row r="906">
          <cell r="C906" t="str">
            <v>PPL</v>
          </cell>
          <cell r="D906">
            <v>40232</v>
          </cell>
          <cell r="E906">
            <v>40234</v>
          </cell>
          <cell r="F906">
            <v>200</v>
          </cell>
          <cell r="G906">
            <v>32</v>
          </cell>
          <cell r="H906">
            <v>232</v>
          </cell>
          <cell r="K906">
            <v>-390000</v>
          </cell>
          <cell r="Q906">
            <v>2000</v>
          </cell>
          <cell r="R906" t="str">
            <v>204498-4201</v>
          </cell>
          <cell r="T906">
            <v>390200</v>
          </cell>
          <cell r="U906">
            <v>-390232</v>
          </cell>
        </row>
        <row r="907">
          <cell r="C907" t="str">
            <v>PSO</v>
          </cell>
          <cell r="D907">
            <v>40232</v>
          </cell>
          <cell r="E907">
            <v>40234</v>
          </cell>
          <cell r="F907">
            <v>600</v>
          </cell>
          <cell r="G907">
            <v>96</v>
          </cell>
          <cell r="H907">
            <v>696</v>
          </cell>
          <cell r="K907">
            <v>-1214040</v>
          </cell>
          <cell r="Q907">
            <v>4000</v>
          </cell>
          <cell r="R907" t="str">
            <v>203858-4201</v>
          </cell>
          <cell r="T907">
            <v>1214640</v>
          </cell>
          <cell r="U907">
            <v>-1214736</v>
          </cell>
        </row>
        <row r="908">
          <cell r="G908">
            <v>1038.46</v>
          </cell>
          <cell r="H908">
            <v>7767.7049999999999</v>
          </cell>
          <cell r="K908">
            <v>-4429293.0749999993</v>
          </cell>
          <cell r="L908">
            <v>238.87</v>
          </cell>
        </row>
        <row r="910">
          <cell r="C910" t="str">
            <v>HUBC</v>
          </cell>
          <cell r="D910">
            <v>40233</v>
          </cell>
          <cell r="E910">
            <v>40234</v>
          </cell>
          <cell r="F910">
            <v>3271.0625</v>
          </cell>
          <cell r="G910">
            <v>523.37</v>
          </cell>
          <cell r="H910">
            <v>4005.7424999999998</v>
          </cell>
          <cell r="I910">
            <v>65421</v>
          </cell>
          <cell r="J910">
            <v>32.30000003821403</v>
          </cell>
          <cell r="K910">
            <v>2113098.3025000002</v>
          </cell>
          <cell r="L910">
            <v>211.31</v>
          </cell>
          <cell r="M910">
            <v>31.219015608404948</v>
          </cell>
          <cell r="N910" t="str">
            <v>203840-4201</v>
          </cell>
          <cell r="O910">
            <v>2042379.2201174602</v>
          </cell>
          <cell r="P910">
            <v>67448.019882539869</v>
          </cell>
          <cell r="U910">
            <v>2109092.56</v>
          </cell>
        </row>
        <row r="911">
          <cell r="C911" t="str">
            <v>ATRL</v>
          </cell>
          <cell r="D911">
            <v>40233</v>
          </cell>
          <cell r="E911">
            <v>40234</v>
          </cell>
          <cell r="F911">
            <v>500</v>
          </cell>
          <cell r="G911">
            <v>80</v>
          </cell>
          <cell r="H911">
            <v>580</v>
          </cell>
          <cell r="K911">
            <v>-565000</v>
          </cell>
          <cell r="Q911">
            <v>5000</v>
          </cell>
          <cell r="R911" t="str">
            <v>204005-4201</v>
          </cell>
          <cell r="T911">
            <v>565500</v>
          </cell>
          <cell r="U911">
            <v>-565580</v>
          </cell>
        </row>
        <row r="912">
          <cell r="C912" t="str">
            <v>ENGRO</v>
          </cell>
          <cell r="D912">
            <v>40233</v>
          </cell>
          <cell r="E912">
            <v>40234</v>
          </cell>
          <cell r="F912">
            <v>2900</v>
          </cell>
          <cell r="G912">
            <v>464</v>
          </cell>
          <cell r="H912">
            <v>3364</v>
          </cell>
          <cell r="K912">
            <v>-5361550</v>
          </cell>
          <cell r="Q912">
            <v>29000</v>
          </cell>
          <cell r="R912" t="str">
            <v>203807-4201</v>
          </cell>
          <cell r="T912">
            <v>5364450</v>
          </cell>
          <cell r="U912">
            <v>-5364914</v>
          </cell>
        </row>
        <row r="913">
          <cell r="C913" t="str">
            <v>FFC</v>
          </cell>
          <cell r="D913">
            <v>40233</v>
          </cell>
          <cell r="E913">
            <v>40234</v>
          </cell>
          <cell r="F913">
            <v>1000</v>
          </cell>
          <cell r="G913">
            <v>160</v>
          </cell>
          <cell r="H913">
            <v>1160</v>
          </cell>
          <cell r="K913">
            <v>-1038125</v>
          </cell>
          <cell r="Q913">
            <v>10000</v>
          </cell>
          <cell r="R913" t="str">
            <v>203890-4201</v>
          </cell>
          <cell r="T913">
            <v>1039125</v>
          </cell>
          <cell r="U913">
            <v>-1039285</v>
          </cell>
        </row>
        <row r="914">
          <cell r="C914" t="str">
            <v>PPL</v>
          </cell>
          <cell r="D914">
            <v>40233</v>
          </cell>
          <cell r="E914">
            <v>40234</v>
          </cell>
          <cell r="F914">
            <v>1000</v>
          </cell>
          <cell r="G914">
            <v>160</v>
          </cell>
          <cell r="H914">
            <v>1160</v>
          </cell>
          <cell r="K914">
            <v>-1932100</v>
          </cell>
          <cell r="Q914">
            <v>10000</v>
          </cell>
          <cell r="R914" t="str">
            <v>204498-4201</v>
          </cell>
          <cell r="T914">
            <v>1933100</v>
          </cell>
          <cell r="U914">
            <v>-1933260</v>
          </cell>
        </row>
        <row r="915">
          <cell r="C915" t="str">
            <v>PSO</v>
          </cell>
          <cell r="D915">
            <v>40233</v>
          </cell>
          <cell r="E915">
            <v>40234</v>
          </cell>
          <cell r="F915">
            <v>5250</v>
          </cell>
          <cell r="G915">
            <v>840</v>
          </cell>
          <cell r="H915">
            <v>6090</v>
          </cell>
          <cell r="K915">
            <v>-10552204.539999999</v>
          </cell>
          <cell r="Q915">
            <v>35000</v>
          </cell>
          <cell r="R915" t="str">
            <v>203858-4201</v>
          </cell>
          <cell r="T915">
            <v>10557454.539999999</v>
          </cell>
          <cell r="U915">
            <v>-10558294.539999999</v>
          </cell>
        </row>
        <row r="916">
          <cell r="G916">
            <v>2227.37</v>
          </cell>
          <cell r="H916">
            <v>16359.7425</v>
          </cell>
          <cell r="K916">
            <v>-17335881.237499997</v>
          </cell>
          <cell r="L916">
            <v>211.31</v>
          </cell>
        </row>
        <row r="918">
          <cell r="C918" t="str">
            <v>PSO</v>
          </cell>
          <cell r="D918">
            <v>40234</v>
          </cell>
          <cell r="E918">
            <v>40238</v>
          </cell>
          <cell r="F918">
            <v>1650</v>
          </cell>
          <cell r="G918">
            <v>264</v>
          </cell>
          <cell r="H918">
            <v>1914</v>
          </cell>
          <cell r="K918">
            <v>-3292880</v>
          </cell>
          <cell r="Q918">
            <v>11000</v>
          </cell>
          <cell r="R918" t="str">
            <v>203858-4201</v>
          </cell>
          <cell r="T918">
            <v>3294530</v>
          </cell>
          <cell r="U918">
            <v>-3294794</v>
          </cell>
        </row>
        <row r="919">
          <cell r="C919" t="str">
            <v>ATRL</v>
          </cell>
          <cell r="D919">
            <v>40234</v>
          </cell>
          <cell r="E919">
            <v>40238</v>
          </cell>
          <cell r="F919">
            <v>500</v>
          </cell>
          <cell r="G919">
            <v>80</v>
          </cell>
          <cell r="H919">
            <v>580</v>
          </cell>
          <cell r="K919">
            <v>-560050</v>
          </cell>
          <cell r="Q919">
            <v>5000</v>
          </cell>
          <cell r="R919" t="str">
            <v>204005-4201</v>
          </cell>
          <cell r="T919">
            <v>560550</v>
          </cell>
          <cell r="U919">
            <v>-560630</v>
          </cell>
        </row>
        <row r="920">
          <cell r="C920" t="str">
            <v>ENGRO</v>
          </cell>
          <cell r="D920">
            <v>40234</v>
          </cell>
          <cell r="E920">
            <v>40238</v>
          </cell>
          <cell r="F920">
            <v>1132</v>
          </cell>
          <cell r="G920">
            <v>181.12</v>
          </cell>
          <cell r="H920">
            <v>1313.12</v>
          </cell>
          <cell r="K920">
            <v>-2051632.5</v>
          </cell>
          <cell r="Q920">
            <v>11320</v>
          </cell>
          <cell r="R920" t="str">
            <v>203807-4201</v>
          </cell>
          <cell r="T920">
            <v>2052764.5</v>
          </cell>
          <cell r="U920">
            <v>-2052945.62</v>
          </cell>
        </row>
        <row r="921">
          <cell r="C921" t="str">
            <v>FFC</v>
          </cell>
          <cell r="D921">
            <v>40234</v>
          </cell>
          <cell r="E921">
            <v>40238</v>
          </cell>
          <cell r="F921">
            <v>1311.5</v>
          </cell>
          <cell r="G921">
            <v>209.84</v>
          </cell>
          <cell r="H921">
            <v>1521.34</v>
          </cell>
          <cell r="K921">
            <v>-1358439.7999999998</v>
          </cell>
          <cell r="Q921">
            <v>13115</v>
          </cell>
          <cell r="R921" t="str">
            <v>203890-4201</v>
          </cell>
          <cell r="T921">
            <v>1359751.2999999998</v>
          </cell>
          <cell r="U921">
            <v>-1359961.14</v>
          </cell>
        </row>
        <row r="922">
          <cell r="C922" t="str">
            <v>HUBC</v>
          </cell>
          <cell r="D922">
            <v>40234</v>
          </cell>
          <cell r="E922">
            <v>40238</v>
          </cell>
          <cell r="F922">
            <v>1728.9375</v>
          </cell>
          <cell r="G922">
            <v>276.63</v>
          </cell>
          <cell r="H922">
            <v>2119.2674999999999</v>
          </cell>
          <cell r="I922">
            <v>34579</v>
          </cell>
          <cell r="J922">
            <v>32.879999927701782</v>
          </cell>
          <cell r="K922">
            <v>1136957.5174999998</v>
          </cell>
          <cell r="L922">
            <v>113.7</v>
          </cell>
          <cell r="M922">
            <v>31.219015608404945</v>
          </cell>
          <cell r="N922" t="str">
            <v>203840-4201</v>
          </cell>
          <cell r="O922">
            <v>1079522.3407230347</v>
          </cell>
          <cell r="P922">
            <v>55706.239276965258</v>
          </cell>
          <cell r="U922">
            <v>1134838.25</v>
          </cell>
        </row>
        <row r="923">
          <cell r="C923" t="str">
            <v>HUBC</v>
          </cell>
          <cell r="D923">
            <v>40234</v>
          </cell>
          <cell r="E923">
            <v>40238</v>
          </cell>
          <cell r="F923">
            <v>20000</v>
          </cell>
          <cell r="G923">
            <v>3200</v>
          </cell>
          <cell r="H923">
            <v>24513.62</v>
          </cell>
          <cell r="I923">
            <v>400000</v>
          </cell>
          <cell r="J923">
            <v>32.839762374999999</v>
          </cell>
          <cell r="K923">
            <v>13135904.949999999</v>
          </cell>
          <cell r="L923">
            <v>1313.62</v>
          </cell>
          <cell r="M923">
            <v>31.219015608404945</v>
          </cell>
          <cell r="N923" t="str">
            <v>203840-4201</v>
          </cell>
          <cell r="O923">
            <v>12487606.243361978</v>
          </cell>
          <cell r="P923">
            <v>628298.70663802139</v>
          </cell>
          <cell r="U923">
            <v>13111391.33</v>
          </cell>
        </row>
        <row r="924">
          <cell r="C924" t="str">
            <v>HUBC</v>
          </cell>
          <cell r="D924">
            <v>40234</v>
          </cell>
          <cell r="E924">
            <v>40238</v>
          </cell>
          <cell r="F924">
            <v>10000</v>
          </cell>
          <cell r="G924">
            <v>1600</v>
          </cell>
          <cell r="H924">
            <v>12252.29</v>
          </cell>
          <cell r="I924">
            <v>200000</v>
          </cell>
          <cell r="J924">
            <v>32.614175000000003</v>
          </cell>
          <cell r="K924">
            <v>6522835</v>
          </cell>
          <cell r="L924">
            <v>652.29</v>
          </cell>
          <cell r="M924">
            <v>31.219015608404945</v>
          </cell>
          <cell r="N924" t="str">
            <v>203840-4201</v>
          </cell>
          <cell r="O924">
            <v>6243803.1216809889</v>
          </cell>
          <cell r="P924">
            <v>269031.87831901107</v>
          </cell>
          <cell r="U924">
            <v>6510582.71</v>
          </cell>
        </row>
        <row r="925">
          <cell r="G925">
            <v>5811.59</v>
          </cell>
          <cell r="H925">
            <v>44213.637499999997</v>
          </cell>
          <cell r="K925">
            <v>13532695.1675</v>
          </cell>
          <cell r="L925">
            <v>2079.6099999999997</v>
          </cell>
        </row>
        <row r="927">
          <cell r="C927" t="str">
            <v>MYBL</v>
          </cell>
          <cell r="D927">
            <v>40235</v>
          </cell>
          <cell r="E927">
            <v>40239</v>
          </cell>
          <cell r="F927">
            <v>7.3949999999999996</v>
          </cell>
          <cell r="G927">
            <v>1.18</v>
          </cell>
          <cell r="H927">
            <v>8.6449999999999996</v>
          </cell>
          <cell r="I927">
            <v>148</v>
          </cell>
          <cell r="J927">
            <v>5.049966216216216</v>
          </cell>
          <cell r="K927">
            <v>747.39499999999998</v>
          </cell>
          <cell r="L927">
            <v>7.0000000000000007E-2</v>
          </cell>
          <cell r="M927">
            <v>4.9242856520325198</v>
          </cell>
          <cell r="N927" t="str">
            <v>0210501-4201</v>
          </cell>
          <cell r="O927">
            <v>728.79427650081288</v>
          </cell>
          <cell r="P927">
            <v>11.205723499187165</v>
          </cell>
          <cell r="U927">
            <v>738.75</v>
          </cell>
        </row>
        <row r="928">
          <cell r="C928" t="str">
            <v>HUBC</v>
          </cell>
          <cell r="D928">
            <v>40235</v>
          </cell>
          <cell r="E928">
            <v>40239</v>
          </cell>
          <cell r="F928">
            <v>12500</v>
          </cell>
          <cell r="G928">
            <v>2000</v>
          </cell>
          <cell r="H928">
            <v>15339.76</v>
          </cell>
          <cell r="I928">
            <v>250000</v>
          </cell>
          <cell r="J928">
            <v>33.589368</v>
          </cell>
          <cell r="K928">
            <v>8397342</v>
          </cell>
          <cell r="L928">
            <v>839.76</v>
          </cell>
          <cell r="M928">
            <v>31.219015608404945</v>
          </cell>
          <cell r="N928" t="str">
            <v>203840-4201</v>
          </cell>
          <cell r="O928">
            <v>7804753.9021012364</v>
          </cell>
          <cell r="P928">
            <v>580088.0978987636</v>
          </cell>
          <cell r="U928">
            <v>8382002.2400000002</v>
          </cell>
        </row>
        <row r="929">
          <cell r="C929" t="str">
            <v>HUBC</v>
          </cell>
          <cell r="D929">
            <v>40235</v>
          </cell>
          <cell r="E929">
            <v>40239</v>
          </cell>
          <cell r="F929">
            <v>12500</v>
          </cell>
          <cell r="G929">
            <v>2000</v>
          </cell>
          <cell r="H929">
            <v>15325.99</v>
          </cell>
          <cell r="I929">
            <v>250000</v>
          </cell>
          <cell r="J929">
            <v>33.038820000000001</v>
          </cell>
          <cell r="K929">
            <v>8259705</v>
          </cell>
          <cell r="L929">
            <v>825.99</v>
          </cell>
          <cell r="M929">
            <v>31.219015608404945</v>
          </cell>
          <cell r="N929" t="str">
            <v>203840-4201</v>
          </cell>
          <cell r="O929">
            <v>7804753.9021012364</v>
          </cell>
          <cell r="P929">
            <v>442451.0978987636</v>
          </cell>
          <cell r="U929">
            <v>8244379.0099999998</v>
          </cell>
        </row>
        <row r="930">
          <cell r="G930">
            <v>4001.1800000000003</v>
          </cell>
          <cell r="H930">
            <v>30674.395</v>
          </cell>
          <cell r="K930">
            <v>16657794.395</v>
          </cell>
          <cell r="L930">
            <v>1665.8200000000002</v>
          </cell>
        </row>
        <row r="932">
          <cell r="C932" t="str">
            <v>DOL</v>
          </cell>
          <cell r="D932">
            <v>40238</v>
          </cell>
          <cell r="E932">
            <v>40240</v>
          </cell>
          <cell r="F932">
            <v>7149.9375</v>
          </cell>
          <cell r="G932">
            <v>1143.99</v>
          </cell>
          <cell r="H932">
            <v>8408.3675000000003</v>
          </cell>
          <cell r="I932">
            <v>142999</v>
          </cell>
          <cell r="J932">
            <v>8.0031156686410387</v>
          </cell>
          <cell r="K932">
            <v>1144437.5374999999</v>
          </cell>
          <cell r="L932">
            <v>114.44</v>
          </cell>
          <cell r="M932">
            <v>7.5400000000000089</v>
          </cell>
          <cell r="N932" t="str">
            <v>202428-4201</v>
          </cell>
          <cell r="O932">
            <v>1078212.4600000014</v>
          </cell>
          <cell r="P932">
            <v>59075.139999998508</v>
          </cell>
          <cell r="U932">
            <v>1136029.17</v>
          </cell>
        </row>
        <row r="933">
          <cell r="C933" t="str">
            <v>FFC</v>
          </cell>
          <cell r="D933">
            <v>40238</v>
          </cell>
          <cell r="E933">
            <v>40240</v>
          </cell>
          <cell r="F933">
            <v>2311.5</v>
          </cell>
          <cell r="G933">
            <v>369.84</v>
          </cell>
          <cell r="H933">
            <v>2921.82</v>
          </cell>
          <cell r="I933">
            <v>23115</v>
          </cell>
          <cell r="J933">
            <v>104.03042180402335</v>
          </cell>
          <cell r="K933">
            <v>2404663.1999999997</v>
          </cell>
          <cell r="L933">
            <v>240.48</v>
          </cell>
          <cell r="M933">
            <v>103.78006921912166</v>
          </cell>
          <cell r="N933" t="str">
            <v>203890-4201</v>
          </cell>
          <cell r="O933">
            <v>2398876.299999997</v>
          </cell>
          <cell r="P933">
            <v>3475.40000000285</v>
          </cell>
          <cell r="U933">
            <v>2401741.38</v>
          </cell>
        </row>
        <row r="934">
          <cell r="C934" t="str">
            <v>MYBL</v>
          </cell>
          <cell r="D934">
            <v>40238</v>
          </cell>
          <cell r="E934">
            <v>40240</v>
          </cell>
          <cell r="F934">
            <v>6.25E-2</v>
          </cell>
          <cell r="G934">
            <v>0.01</v>
          </cell>
          <cell r="H934">
            <v>7.2499999999999995E-2</v>
          </cell>
          <cell r="I934">
            <v>1</v>
          </cell>
          <cell r="J934">
            <v>5.0024999999999995</v>
          </cell>
          <cell r="K934">
            <v>5.0024999999999995</v>
          </cell>
          <cell r="M934">
            <v>4.9242856520325198</v>
          </cell>
          <cell r="N934" t="str">
            <v>0210501-4201</v>
          </cell>
          <cell r="O934">
            <v>4.9242856520325198</v>
          </cell>
          <cell r="P934">
            <v>1.571434796747994E-2</v>
          </cell>
          <cell r="U934">
            <v>4.93</v>
          </cell>
        </row>
        <row r="935">
          <cell r="G935">
            <v>1513.84</v>
          </cell>
          <cell r="H935">
            <v>11330.26</v>
          </cell>
          <cell r="K935">
            <v>3549105.7399999998</v>
          </cell>
          <cell r="L935">
            <v>354.91999999999996</v>
          </cell>
        </row>
        <row r="937">
          <cell r="C937" t="str">
            <v>HBL</v>
          </cell>
          <cell r="D937">
            <v>40239</v>
          </cell>
          <cell r="E937">
            <v>40241</v>
          </cell>
          <cell r="F937">
            <v>999.99</v>
          </cell>
          <cell r="G937">
            <v>160</v>
          </cell>
          <cell r="H937">
            <v>1159.99</v>
          </cell>
          <cell r="K937">
            <v>-1245300</v>
          </cell>
          <cell r="Q937">
            <v>10000</v>
          </cell>
          <cell r="R937" t="str">
            <v>206610-4201</v>
          </cell>
          <cell r="T937">
            <v>1246299.99</v>
          </cell>
          <cell r="U937">
            <v>-1246459.99</v>
          </cell>
        </row>
        <row r="938">
          <cell r="C938" t="str">
            <v>ENGRO</v>
          </cell>
          <cell r="D938">
            <v>40239</v>
          </cell>
          <cell r="E938">
            <v>40241</v>
          </cell>
          <cell r="F938">
            <v>618</v>
          </cell>
          <cell r="G938">
            <v>98.88</v>
          </cell>
          <cell r="H938">
            <v>716.88</v>
          </cell>
          <cell r="K938">
            <v>-1109585.2000000002</v>
          </cell>
          <cell r="Q938">
            <v>6180</v>
          </cell>
          <cell r="R938" t="str">
            <v>203807-4201</v>
          </cell>
          <cell r="T938">
            <v>1110203.2000000002</v>
          </cell>
          <cell r="U938">
            <v>-1110302.08</v>
          </cell>
        </row>
        <row r="939">
          <cell r="C939" t="str">
            <v>FFC</v>
          </cell>
          <cell r="D939">
            <v>40239</v>
          </cell>
          <cell r="E939">
            <v>40241</v>
          </cell>
          <cell r="F939">
            <v>1000</v>
          </cell>
          <cell r="G939">
            <v>160</v>
          </cell>
          <cell r="H939">
            <v>1160</v>
          </cell>
          <cell r="K939">
            <v>-1040000</v>
          </cell>
          <cell r="Q939">
            <v>10000</v>
          </cell>
          <cell r="R939" t="str">
            <v>203890-4201</v>
          </cell>
          <cell r="T939">
            <v>1041000</v>
          </cell>
          <cell r="U939">
            <v>-1041160</v>
          </cell>
        </row>
        <row r="940">
          <cell r="C940" t="str">
            <v>MYBL</v>
          </cell>
          <cell r="D940">
            <v>40239</v>
          </cell>
          <cell r="E940">
            <v>40241</v>
          </cell>
          <cell r="F940">
            <v>4992.5524999999998</v>
          </cell>
          <cell r="G940">
            <v>798.81</v>
          </cell>
          <cell r="H940">
            <v>5840.2524999999996</v>
          </cell>
          <cell r="I940">
            <v>99851</v>
          </cell>
          <cell r="J940">
            <v>4.8946203092607981</v>
          </cell>
          <cell r="K940">
            <v>488732.73249999998</v>
          </cell>
          <cell r="L940">
            <v>48.89</v>
          </cell>
          <cell r="M940">
            <v>4.9242856520325189</v>
          </cell>
          <cell r="N940" t="str">
            <v>0210501-4201</v>
          </cell>
          <cell r="O940">
            <v>491694.84664109902</v>
          </cell>
          <cell r="P940">
            <v>-7954.6666410990274</v>
          </cell>
          <cell r="U940">
            <v>482892.48</v>
          </cell>
        </row>
        <row r="941">
          <cell r="G941">
            <v>1217.69</v>
          </cell>
          <cell r="H941">
            <v>8877.1224999999995</v>
          </cell>
          <cell r="K941">
            <v>-2906152.4675000003</v>
          </cell>
          <cell r="L941">
            <v>48.89</v>
          </cell>
        </row>
        <row r="943">
          <cell r="C943" t="str">
            <v>FFC</v>
          </cell>
          <cell r="D943">
            <v>40240</v>
          </cell>
          <cell r="E943">
            <v>40242</v>
          </cell>
          <cell r="F943">
            <v>1000</v>
          </cell>
          <cell r="G943">
            <v>160</v>
          </cell>
          <cell r="H943">
            <v>1160</v>
          </cell>
          <cell r="K943">
            <v>-1040000</v>
          </cell>
          <cell r="Q943">
            <v>10000</v>
          </cell>
          <cell r="R943" t="str">
            <v>203890-4201</v>
          </cell>
          <cell r="T943">
            <v>1041000</v>
          </cell>
          <cell r="U943">
            <v>-1041160</v>
          </cell>
        </row>
        <row r="944">
          <cell r="C944" t="str">
            <v>HBL</v>
          </cell>
          <cell r="D944">
            <v>40240</v>
          </cell>
          <cell r="E944">
            <v>40242</v>
          </cell>
          <cell r="F944">
            <v>500</v>
          </cell>
          <cell r="G944">
            <v>80</v>
          </cell>
          <cell r="H944">
            <v>580</v>
          </cell>
          <cell r="K944">
            <v>-616700</v>
          </cell>
          <cell r="Q944">
            <v>5000</v>
          </cell>
          <cell r="R944" t="str">
            <v>206610-4201</v>
          </cell>
          <cell r="T944">
            <v>617200</v>
          </cell>
          <cell r="U944">
            <v>-617280</v>
          </cell>
        </row>
        <row r="945">
          <cell r="G945">
            <v>240</v>
          </cell>
          <cell r="H945">
            <v>1740</v>
          </cell>
          <cell r="K945">
            <v>-1656700</v>
          </cell>
        </row>
        <row r="947">
          <cell r="C947" t="str">
            <v>FFC</v>
          </cell>
          <cell r="D947">
            <v>40241</v>
          </cell>
          <cell r="E947">
            <v>40245</v>
          </cell>
          <cell r="F947">
            <v>1000</v>
          </cell>
          <cell r="G947">
            <v>160</v>
          </cell>
          <cell r="H947">
            <v>1160</v>
          </cell>
          <cell r="K947">
            <v>-1040000</v>
          </cell>
          <cell r="Q947">
            <v>10000</v>
          </cell>
          <cell r="R947" t="str">
            <v>203890-4201</v>
          </cell>
          <cell r="T947">
            <v>1041000</v>
          </cell>
          <cell r="U947">
            <v>-1041160</v>
          </cell>
        </row>
        <row r="949">
          <cell r="C949" t="str">
            <v>PSMC</v>
          </cell>
          <cell r="D949">
            <v>40242</v>
          </cell>
          <cell r="E949">
            <v>40246</v>
          </cell>
          <cell r="F949">
            <v>250</v>
          </cell>
          <cell r="G949">
            <v>40</v>
          </cell>
          <cell r="H949">
            <v>290</v>
          </cell>
          <cell r="K949">
            <v>-405250</v>
          </cell>
          <cell r="Q949">
            <v>5000</v>
          </cell>
          <cell r="R949" t="str">
            <v>213306-4201</v>
          </cell>
          <cell r="T949">
            <v>405500</v>
          </cell>
          <cell r="U949">
            <v>-405540</v>
          </cell>
        </row>
        <row r="950">
          <cell r="C950" t="str">
            <v>FFC</v>
          </cell>
          <cell r="D950">
            <v>40242</v>
          </cell>
          <cell r="E950">
            <v>40246</v>
          </cell>
          <cell r="F950">
            <v>3000</v>
          </cell>
          <cell r="G950">
            <v>480</v>
          </cell>
          <cell r="H950">
            <v>3794.74</v>
          </cell>
          <cell r="I950">
            <v>30000</v>
          </cell>
          <cell r="J950">
            <v>104.9</v>
          </cell>
          <cell r="K950">
            <v>3147000</v>
          </cell>
          <cell r="L950">
            <v>314.74</v>
          </cell>
          <cell r="M950">
            <v>104.1</v>
          </cell>
          <cell r="N950" t="str">
            <v>203890-4201</v>
          </cell>
          <cell r="O950">
            <v>3123000</v>
          </cell>
          <cell r="P950">
            <v>21000</v>
          </cell>
          <cell r="U950">
            <v>3143205.26</v>
          </cell>
        </row>
        <row r="951">
          <cell r="G951">
            <v>520</v>
          </cell>
          <cell r="H951">
            <v>4084.74</v>
          </cell>
          <cell r="K951">
            <v>2741750</v>
          </cell>
          <cell r="L951">
            <v>314.74</v>
          </cell>
        </row>
        <row r="953">
          <cell r="C953" t="str">
            <v>ABL</v>
          </cell>
          <cell r="D953">
            <v>40245</v>
          </cell>
          <cell r="E953">
            <v>40247</v>
          </cell>
          <cell r="F953">
            <v>450</v>
          </cell>
          <cell r="G953">
            <v>72</v>
          </cell>
          <cell r="H953">
            <v>522</v>
          </cell>
          <cell r="K953">
            <v>-575617.01</v>
          </cell>
          <cell r="Q953">
            <v>9000</v>
          </cell>
          <cell r="R953" t="str">
            <v>206830-4201</v>
          </cell>
          <cell r="T953">
            <v>576067.01</v>
          </cell>
          <cell r="U953">
            <v>-576139.01</v>
          </cell>
        </row>
        <row r="954">
          <cell r="C954" t="str">
            <v>KAPCO</v>
          </cell>
          <cell r="D954">
            <v>40245</v>
          </cell>
          <cell r="E954">
            <v>40246</v>
          </cell>
          <cell r="F954">
            <v>2899.3125</v>
          </cell>
          <cell r="G954">
            <v>463.89</v>
          </cell>
          <cell r="H954">
            <v>3630.2525000000001</v>
          </cell>
          <cell r="I954">
            <v>57986</v>
          </cell>
          <cell r="J954">
            <v>46.05598769530576</v>
          </cell>
          <cell r="K954">
            <v>2670602.5024999999</v>
          </cell>
          <cell r="L954">
            <v>267.05</v>
          </cell>
          <cell r="M954">
            <v>45.888942631665955</v>
          </cell>
          <cell r="N954" t="str">
            <v>205443-4201</v>
          </cell>
          <cell r="O954">
            <v>2660916.2274397821</v>
          </cell>
          <cell r="P954">
            <v>6786.9625602176975</v>
          </cell>
          <cell r="U954">
            <v>2666972.25</v>
          </cell>
        </row>
        <row r="955">
          <cell r="C955" t="str">
            <v>UBL</v>
          </cell>
          <cell r="D955">
            <v>40245</v>
          </cell>
          <cell r="E955">
            <v>40247</v>
          </cell>
          <cell r="F955">
            <v>2000</v>
          </cell>
          <cell r="G955">
            <v>320</v>
          </cell>
          <cell r="H955">
            <v>2585.4</v>
          </cell>
          <cell r="I955">
            <v>40000</v>
          </cell>
          <cell r="J955">
            <v>66.345249999999993</v>
          </cell>
          <cell r="K955">
            <v>2653810</v>
          </cell>
          <cell r="L955">
            <v>265.39999999999998</v>
          </cell>
          <cell r="M955">
            <v>64.630720647058823</v>
          </cell>
          <cell r="N955" t="str">
            <v>206407-4201</v>
          </cell>
          <cell r="O955">
            <v>2585228.8258823529</v>
          </cell>
          <cell r="P955">
            <v>66581.174117647111</v>
          </cell>
          <cell r="U955">
            <v>2651224.6</v>
          </cell>
        </row>
        <row r="956">
          <cell r="C956" t="str">
            <v>UBL</v>
          </cell>
          <cell r="D956">
            <v>40245</v>
          </cell>
          <cell r="E956">
            <v>40247</v>
          </cell>
          <cell r="F956">
            <v>750</v>
          </cell>
          <cell r="G956">
            <v>120</v>
          </cell>
          <cell r="H956">
            <v>970.53</v>
          </cell>
          <cell r="I956">
            <v>15000</v>
          </cell>
          <cell r="J956">
            <v>67.016666666666666</v>
          </cell>
          <cell r="K956">
            <v>1005250</v>
          </cell>
          <cell r="L956">
            <v>100.53</v>
          </cell>
          <cell r="M956">
            <v>64.630720647058823</v>
          </cell>
          <cell r="N956" t="str">
            <v>206407-4201</v>
          </cell>
          <cell r="O956">
            <v>969460.80970588233</v>
          </cell>
          <cell r="P956">
            <v>35039.190294117667</v>
          </cell>
          <cell r="U956">
            <v>1004279.47</v>
          </cell>
        </row>
        <row r="957">
          <cell r="G957">
            <v>975.89</v>
          </cell>
          <cell r="H957">
            <v>7708.1824999999999</v>
          </cell>
          <cell r="K957">
            <v>5754045.4924999997</v>
          </cell>
          <cell r="L957">
            <v>632.98</v>
          </cell>
        </row>
        <row r="958">
          <cell r="K958">
            <v>3083442.9899999998</v>
          </cell>
        </row>
        <row r="960">
          <cell r="C960" t="str">
            <v>HBL</v>
          </cell>
          <cell r="D960">
            <v>40246</v>
          </cell>
          <cell r="E960">
            <v>40247</v>
          </cell>
          <cell r="F960">
            <v>1500</v>
          </cell>
          <cell r="G960">
            <v>240</v>
          </cell>
          <cell r="H960">
            <v>1930.66</v>
          </cell>
          <cell r="I960">
            <v>15000</v>
          </cell>
          <cell r="J960">
            <v>127.09251333333333</v>
          </cell>
          <cell r="K960">
            <v>1906387.7</v>
          </cell>
          <cell r="L960">
            <v>190.66</v>
          </cell>
          <cell r="M960">
            <v>124.23333266666668</v>
          </cell>
          <cell r="N960" t="str">
            <v>206610-4201</v>
          </cell>
          <cell r="O960">
            <v>1863499.9900000002</v>
          </cell>
          <cell r="P960">
            <v>41387.70999999973</v>
          </cell>
          <cell r="U960">
            <v>1904457.04</v>
          </cell>
        </row>
        <row r="961">
          <cell r="C961" t="str">
            <v>KAPCO</v>
          </cell>
          <cell r="D961">
            <v>40246</v>
          </cell>
          <cell r="E961">
            <v>40247</v>
          </cell>
          <cell r="F961">
            <v>4750</v>
          </cell>
          <cell r="G961">
            <v>760</v>
          </cell>
          <cell r="H961">
            <v>5948.56</v>
          </cell>
          <cell r="I961">
            <v>95000</v>
          </cell>
          <cell r="J961">
            <v>46.162788526315779</v>
          </cell>
          <cell r="K961">
            <v>4385464.9099999992</v>
          </cell>
          <cell r="L961">
            <v>438.56</v>
          </cell>
          <cell r="M961">
            <v>45.888942631665955</v>
          </cell>
          <cell r="N961" t="str">
            <v>205443-4201</v>
          </cell>
          <cell r="O961">
            <v>4359449.5500082653</v>
          </cell>
          <cell r="P961">
            <v>21265.359991733916</v>
          </cell>
          <cell r="U961">
            <v>4379516.3499999996</v>
          </cell>
        </row>
        <row r="962">
          <cell r="C962" t="str">
            <v>KAPCO</v>
          </cell>
          <cell r="D962">
            <v>40246</v>
          </cell>
          <cell r="E962">
            <v>40247</v>
          </cell>
          <cell r="F962">
            <v>5250</v>
          </cell>
          <cell r="G962">
            <v>840</v>
          </cell>
          <cell r="H962">
            <v>6573.17</v>
          </cell>
          <cell r="I962">
            <v>105000</v>
          </cell>
          <cell r="J962">
            <v>46.006599999999999</v>
          </cell>
          <cell r="K962">
            <v>4830693</v>
          </cell>
          <cell r="L962">
            <v>483.17</v>
          </cell>
          <cell r="M962">
            <v>45.888942631665955</v>
          </cell>
          <cell r="N962" t="str">
            <v>205443-4201</v>
          </cell>
          <cell r="O962">
            <v>4818338.9763249252</v>
          </cell>
          <cell r="P962">
            <v>7104.0236750748008</v>
          </cell>
          <cell r="U962">
            <v>4824119.83</v>
          </cell>
        </row>
        <row r="963">
          <cell r="G963">
            <v>1840</v>
          </cell>
          <cell r="H963">
            <v>14452.39</v>
          </cell>
          <cell r="K963">
            <v>11122545.609999999</v>
          </cell>
          <cell r="L963">
            <v>1112.3900000000001</v>
          </cell>
        </row>
        <row r="964">
          <cell r="K964">
            <v>14205988.6</v>
          </cell>
        </row>
        <row r="966">
          <cell r="C966" t="str">
            <v>PTC</v>
          </cell>
          <cell r="D966">
            <v>40246</v>
          </cell>
          <cell r="E966">
            <v>40248</v>
          </cell>
          <cell r="F966">
            <v>2750</v>
          </cell>
          <cell r="G966">
            <v>440</v>
          </cell>
          <cell r="H966">
            <v>3301.8</v>
          </cell>
          <cell r="I966">
            <v>55000</v>
          </cell>
          <cell r="J966">
            <v>20.327381818181816</v>
          </cell>
          <cell r="K966">
            <v>1118006</v>
          </cell>
          <cell r="L966">
            <v>111.8</v>
          </cell>
          <cell r="M966">
            <v>20.186616739613321</v>
          </cell>
          <cell r="N966" t="str">
            <v>203866-4201</v>
          </cell>
          <cell r="O966">
            <v>1110263.9206787327</v>
          </cell>
          <cell r="P966">
            <v>4992.0793212673161</v>
          </cell>
          <cell r="U966">
            <v>1114704.2</v>
          </cell>
        </row>
        <row r="967">
          <cell r="C967" t="str">
            <v>PTC</v>
          </cell>
          <cell r="D967">
            <v>40246</v>
          </cell>
          <cell r="E967">
            <v>40248</v>
          </cell>
          <cell r="F967">
            <v>2500</v>
          </cell>
          <cell r="G967">
            <v>400</v>
          </cell>
          <cell r="H967">
            <v>3000.01</v>
          </cell>
          <cell r="I967">
            <v>50000</v>
          </cell>
          <cell r="J967">
            <v>20.0017</v>
          </cell>
          <cell r="K967">
            <v>1000085</v>
          </cell>
          <cell r="L967">
            <v>100.01</v>
          </cell>
          <cell r="M967">
            <v>20.186616739613321</v>
          </cell>
          <cell r="N967" t="str">
            <v>203866-4201</v>
          </cell>
          <cell r="O967">
            <v>1009330.836980666</v>
          </cell>
          <cell r="P967">
            <v>-11745.836980666034</v>
          </cell>
          <cell r="U967">
            <v>997084.99</v>
          </cell>
        </row>
        <row r="968">
          <cell r="C968" t="str">
            <v>PTC</v>
          </cell>
          <cell r="D968">
            <v>40246</v>
          </cell>
          <cell r="E968">
            <v>40248</v>
          </cell>
          <cell r="F968">
            <v>2500</v>
          </cell>
          <cell r="G968">
            <v>400</v>
          </cell>
          <cell r="H968">
            <v>3000.77</v>
          </cell>
          <cell r="I968">
            <v>50000</v>
          </cell>
          <cell r="J968">
            <v>20.151434999999999</v>
          </cell>
          <cell r="K968">
            <v>1007571.75</v>
          </cell>
          <cell r="L968">
            <v>100.77</v>
          </cell>
          <cell r="M968">
            <v>20.186616739613321</v>
          </cell>
          <cell r="N968" t="str">
            <v>203866-4201</v>
          </cell>
          <cell r="O968">
            <v>1009330.836980666</v>
          </cell>
          <cell r="P968">
            <v>-4259.0869806660339</v>
          </cell>
          <cell r="U968">
            <v>1004570.98</v>
          </cell>
        </row>
        <row r="969">
          <cell r="C969" t="str">
            <v>LOTPTA</v>
          </cell>
          <cell r="D969">
            <v>40246</v>
          </cell>
          <cell r="E969">
            <v>40248</v>
          </cell>
          <cell r="F969">
            <v>10000</v>
          </cell>
          <cell r="G969">
            <v>1600</v>
          </cell>
          <cell r="H969">
            <v>11833.18</v>
          </cell>
          <cell r="I969">
            <v>200000</v>
          </cell>
          <cell r="J969">
            <v>11.65865</v>
          </cell>
          <cell r="K969">
            <v>2331730</v>
          </cell>
          <cell r="L969">
            <v>233.18</v>
          </cell>
          <cell r="M969">
            <v>11.393065567651632</v>
          </cell>
          <cell r="N969" t="str">
            <v>212270-4201</v>
          </cell>
          <cell r="O969">
            <v>2278613.1135303266</v>
          </cell>
          <cell r="P969">
            <v>43116.886469673365</v>
          </cell>
          <cell r="U969">
            <v>2319896.8199999998</v>
          </cell>
        </row>
        <row r="970">
          <cell r="C970" t="str">
            <v>LOTPTA</v>
          </cell>
          <cell r="D970">
            <v>40246</v>
          </cell>
          <cell r="E970">
            <v>40248</v>
          </cell>
          <cell r="F970">
            <v>6075</v>
          </cell>
          <cell r="G970">
            <v>972</v>
          </cell>
          <cell r="H970">
            <v>7187.11</v>
          </cell>
          <cell r="I970">
            <v>121500</v>
          </cell>
          <cell r="J970">
            <v>11.529478189300413</v>
          </cell>
          <cell r="K970">
            <v>1400831.6</v>
          </cell>
          <cell r="L970">
            <v>140.11000000000001</v>
          </cell>
          <cell r="M970">
            <v>11.393065567651632</v>
          </cell>
          <cell r="N970" t="str">
            <v>212270-4201</v>
          </cell>
          <cell r="O970">
            <v>1384257.4664696734</v>
          </cell>
          <cell r="P970">
            <v>10499.133530326653</v>
          </cell>
          <cell r="U970">
            <v>1393644.49</v>
          </cell>
        </row>
        <row r="971">
          <cell r="C971" t="str">
            <v>ENGRO</v>
          </cell>
          <cell r="D971">
            <v>40246</v>
          </cell>
          <cell r="E971">
            <v>40248</v>
          </cell>
          <cell r="F971">
            <v>5000</v>
          </cell>
          <cell r="G971">
            <v>800</v>
          </cell>
          <cell r="H971">
            <v>6731.15</v>
          </cell>
          <cell r="I971">
            <v>50000</v>
          </cell>
          <cell r="J971">
            <v>186.2277378</v>
          </cell>
          <cell r="K971">
            <v>9311386.8900000006</v>
          </cell>
          <cell r="L971">
            <v>931.15</v>
          </cell>
          <cell r="M971">
            <v>183.64535400000005</v>
          </cell>
          <cell r="N971" t="str">
            <v>203807-4201</v>
          </cell>
          <cell r="O971">
            <v>9182267.700000003</v>
          </cell>
          <cell r="P971">
            <v>124119.18999999762</v>
          </cell>
          <cell r="U971">
            <v>9304655.7400000002</v>
          </cell>
        </row>
        <row r="972">
          <cell r="C972" t="str">
            <v>ATRL</v>
          </cell>
          <cell r="D972">
            <v>40246</v>
          </cell>
          <cell r="E972">
            <v>40248</v>
          </cell>
          <cell r="F972">
            <v>5000</v>
          </cell>
          <cell r="G972">
            <v>800</v>
          </cell>
          <cell r="H972">
            <v>6383.6</v>
          </cell>
          <cell r="I972">
            <v>50000</v>
          </cell>
          <cell r="J972">
            <v>116.72</v>
          </cell>
          <cell r="K972">
            <v>5836000</v>
          </cell>
          <cell r="L972">
            <v>583.6</v>
          </cell>
          <cell r="M972">
            <v>113.79055840000004</v>
          </cell>
          <cell r="N972" t="str">
            <v>204005-4201</v>
          </cell>
          <cell r="O972">
            <v>5689527.9200000018</v>
          </cell>
          <cell r="P972">
            <v>141472.07999999821</v>
          </cell>
          <cell r="U972">
            <v>5829616.4000000004</v>
          </cell>
        </row>
        <row r="973">
          <cell r="C973" t="str">
            <v>PSO</v>
          </cell>
          <cell r="D973">
            <v>40246</v>
          </cell>
          <cell r="E973">
            <v>40248</v>
          </cell>
          <cell r="F973">
            <v>0</v>
          </cell>
          <cell r="G973">
            <v>0</v>
          </cell>
          <cell r="H973">
            <v>0</v>
          </cell>
          <cell r="K973">
            <v>-3036195</v>
          </cell>
          <cell r="Q973">
            <v>10000</v>
          </cell>
          <cell r="R973" t="str">
            <v>203858-4201</v>
          </cell>
          <cell r="T973">
            <v>3036195</v>
          </cell>
          <cell r="U973">
            <v>-3036195</v>
          </cell>
        </row>
        <row r="974">
          <cell r="C974" t="str">
            <v>PSO</v>
          </cell>
          <cell r="D974">
            <v>40246</v>
          </cell>
          <cell r="E974">
            <v>40248</v>
          </cell>
          <cell r="F974">
            <v>1500</v>
          </cell>
          <cell r="G974">
            <v>240</v>
          </cell>
          <cell r="H974">
            <v>2047.38</v>
          </cell>
          <cell r="I974">
            <v>10000</v>
          </cell>
          <cell r="J974">
            <v>307.37321000000003</v>
          </cell>
          <cell r="K974">
            <v>3073732.1</v>
          </cell>
          <cell r="L974">
            <v>307.38</v>
          </cell>
          <cell r="M974">
            <v>301.71365900000035</v>
          </cell>
          <cell r="N974" t="str">
            <v>203858-4201</v>
          </cell>
          <cell r="O974">
            <v>3017136.5900000036</v>
          </cell>
          <cell r="P974">
            <v>55095.509999996517</v>
          </cell>
          <cell r="U974">
            <v>3071684.72</v>
          </cell>
        </row>
        <row r="975">
          <cell r="G975">
            <v>5652</v>
          </cell>
          <cell r="H975">
            <v>43485</v>
          </cell>
          <cell r="K975">
            <v>22043148.340000004</v>
          </cell>
          <cell r="L975">
            <v>2508</v>
          </cell>
        </row>
        <row r="977">
          <cell r="C977" t="str">
            <v>PSO</v>
          </cell>
          <cell r="D977">
            <v>40247</v>
          </cell>
          <cell r="E977">
            <v>40249</v>
          </cell>
          <cell r="F977">
            <v>7500</v>
          </cell>
          <cell r="G977">
            <v>1200</v>
          </cell>
          <cell r="H977">
            <v>10239.18</v>
          </cell>
          <cell r="I977">
            <v>50000</v>
          </cell>
          <cell r="J977">
            <v>307.83241099999998</v>
          </cell>
          <cell r="K977">
            <v>15391620.549999999</v>
          </cell>
          <cell r="L977">
            <v>1539.18</v>
          </cell>
          <cell r="M977">
            <v>301.71365900000035</v>
          </cell>
          <cell r="N977" t="str">
            <v>203858-4201</v>
          </cell>
          <cell r="O977">
            <v>15085682.950000018</v>
          </cell>
          <cell r="P977">
            <v>298437.599999981</v>
          </cell>
          <cell r="U977">
            <v>15381381.369999999</v>
          </cell>
        </row>
        <row r="979">
          <cell r="C979" t="str">
            <v>PTC</v>
          </cell>
          <cell r="D979">
            <v>40248</v>
          </cell>
          <cell r="E979">
            <v>40252</v>
          </cell>
          <cell r="F979">
            <v>4250</v>
          </cell>
          <cell r="G979">
            <v>680</v>
          </cell>
          <cell r="H979">
            <v>5104.01</v>
          </cell>
          <cell r="I979">
            <v>85000</v>
          </cell>
          <cell r="J979">
            <v>20.470071529411765</v>
          </cell>
          <cell r="K979">
            <v>1739956.08</v>
          </cell>
          <cell r="L979">
            <v>174.01</v>
          </cell>
          <cell r="M979">
            <v>20.186616739613342</v>
          </cell>
          <cell r="N979" t="str">
            <v>203866-4201</v>
          </cell>
          <cell r="O979">
            <v>1715862.422867134</v>
          </cell>
          <cell r="P979">
            <v>19843.657132866094</v>
          </cell>
          <cell r="U979">
            <v>1734852.07</v>
          </cell>
        </row>
        <row r="980">
          <cell r="C980" t="str">
            <v>PTC</v>
          </cell>
          <cell r="D980">
            <v>40248</v>
          </cell>
          <cell r="E980">
            <v>40252</v>
          </cell>
          <cell r="F980">
            <v>2500</v>
          </cell>
          <cell r="G980">
            <v>400</v>
          </cell>
          <cell r="H980">
            <v>3003.05</v>
          </cell>
          <cell r="I980">
            <v>50000</v>
          </cell>
          <cell r="J980">
            <v>20.609732399999999</v>
          </cell>
          <cell r="K980">
            <v>1030486.62</v>
          </cell>
          <cell r="L980">
            <v>103.05</v>
          </cell>
          <cell r="M980">
            <v>20.186616739613342</v>
          </cell>
          <cell r="N980" t="str">
            <v>203866-4201</v>
          </cell>
          <cell r="O980">
            <v>1009330.8369806671</v>
          </cell>
          <cell r="P980">
            <v>18655.783019332914</v>
          </cell>
          <cell r="U980">
            <v>1027483.57</v>
          </cell>
        </row>
        <row r="981">
          <cell r="C981" t="str">
            <v>PTC</v>
          </cell>
          <cell r="D981">
            <v>40248</v>
          </cell>
          <cell r="E981">
            <v>40252</v>
          </cell>
          <cell r="F981">
            <v>2500</v>
          </cell>
          <cell r="G981">
            <v>400</v>
          </cell>
          <cell r="H981">
            <v>3004</v>
          </cell>
          <cell r="I981">
            <v>50000</v>
          </cell>
          <cell r="J981">
            <v>20.8</v>
          </cell>
          <cell r="K981">
            <v>1040000</v>
          </cell>
          <cell r="L981">
            <v>104</v>
          </cell>
          <cell r="M981">
            <v>20.186616739613342</v>
          </cell>
          <cell r="N981" t="str">
            <v>203866-4201</v>
          </cell>
          <cell r="O981">
            <v>1009330.8369806671</v>
          </cell>
          <cell r="P981">
            <v>28169.163019332918</v>
          </cell>
          <cell r="U981">
            <v>1036996</v>
          </cell>
        </row>
        <row r="982">
          <cell r="C982" t="str">
            <v>PPL</v>
          </cell>
          <cell r="D982">
            <v>40248</v>
          </cell>
          <cell r="E982">
            <v>40252</v>
          </cell>
          <cell r="F982">
            <v>4500</v>
          </cell>
          <cell r="G982">
            <v>720</v>
          </cell>
          <cell r="H982">
            <v>5220</v>
          </cell>
          <cell r="K982">
            <v>-8720148.5500000007</v>
          </cell>
          <cell r="Q982">
            <v>45000</v>
          </cell>
          <cell r="R982" t="str">
            <v>204498-4201</v>
          </cell>
          <cell r="T982">
            <v>8724648.5500000007</v>
          </cell>
          <cell r="U982">
            <v>-8725368.5500000007</v>
          </cell>
        </row>
        <row r="983">
          <cell r="G983">
            <v>2200</v>
          </cell>
          <cell r="H983">
            <v>16331.060000000001</v>
          </cell>
          <cell r="K983">
            <v>-4909705.8500000006</v>
          </cell>
          <cell r="L983">
            <v>381.06</v>
          </cell>
        </row>
        <row r="985">
          <cell r="C985" t="str">
            <v>MCB</v>
          </cell>
          <cell r="D985">
            <v>40249</v>
          </cell>
          <cell r="E985">
            <v>40252</v>
          </cell>
          <cell r="F985">
            <v>10950</v>
          </cell>
          <cell r="G985">
            <v>1752</v>
          </cell>
          <cell r="H985">
            <v>12702</v>
          </cell>
          <cell r="K985">
            <v>-16336311.4</v>
          </cell>
          <cell r="Q985">
            <v>73000</v>
          </cell>
          <cell r="R985" t="str">
            <v>203874-4201</v>
          </cell>
          <cell r="T985">
            <v>16347261.4</v>
          </cell>
          <cell r="U985">
            <v>-16349013.4</v>
          </cell>
        </row>
        <row r="987">
          <cell r="C987" t="str">
            <v>ENGRO</v>
          </cell>
          <cell r="D987">
            <v>40249</v>
          </cell>
          <cell r="E987">
            <v>40253</v>
          </cell>
          <cell r="F987">
            <v>2500</v>
          </cell>
          <cell r="G987">
            <v>400</v>
          </cell>
          <cell r="H987">
            <v>2900</v>
          </cell>
          <cell r="K987">
            <v>-4587484</v>
          </cell>
          <cell r="Q987">
            <v>25000</v>
          </cell>
          <cell r="R987" t="str">
            <v>203807-4201</v>
          </cell>
          <cell r="T987">
            <v>4589984</v>
          </cell>
          <cell r="U987">
            <v>-4590384</v>
          </cell>
        </row>
        <row r="988">
          <cell r="C988" t="str">
            <v>POL</v>
          </cell>
          <cell r="D988">
            <v>40249</v>
          </cell>
          <cell r="E988">
            <v>40253</v>
          </cell>
          <cell r="F988">
            <v>3750</v>
          </cell>
          <cell r="G988">
            <v>600</v>
          </cell>
          <cell r="H988">
            <v>4350</v>
          </cell>
          <cell r="K988">
            <v>-5824884.4800000004</v>
          </cell>
          <cell r="Q988">
            <v>25000</v>
          </cell>
          <cell r="R988" t="str">
            <v>204196-4201</v>
          </cell>
          <cell r="T988">
            <v>5828634.4800000004</v>
          </cell>
          <cell r="U988">
            <v>-5829234.4800000004</v>
          </cell>
        </row>
        <row r="989">
          <cell r="C989" t="str">
            <v>ENGRO</v>
          </cell>
          <cell r="D989">
            <v>40249</v>
          </cell>
          <cell r="E989">
            <v>40253</v>
          </cell>
          <cell r="F989">
            <v>1000</v>
          </cell>
          <cell r="G989">
            <v>160</v>
          </cell>
          <cell r="H989">
            <v>1160</v>
          </cell>
          <cell r="K989">
            <v>-1852500</v>
          </cell>
          <cell r="Q989">
            <v>10000</v>
          </cell>
          <cell r="R989" t="str">
            <v>203807-4201</v>
          </cell>
          <cell r="T989">
            <v>1853500</v>
          </cell>
          <cell r="U989">
            <v>-1853660</v>
          </cell>
        </row>
        <row r="990">
          <cell r="C990" t="str">
            <v>ABL</v>
          </cell>
          <cell r="D990">
            <v>40249</v>
          </cell>
          <cell r="E990">
            <v>40253</v>
          </cell>
          <cell r="F990">
            <v>550</v>
          </cell>
          <cell r="G990">
            <v>88</v>
          </cell>
          <cell r="H990">
            <v>638</v>
          </cell>
          <cell r="K990">
            <v>-712071.8</v>
          </cell>
          <cell r="Q990">
            <v>11000</v>
          </cell>
          <cell r="R990" t="str">
            <v>206830-4201</v>
          </cell>
          <cell r="T990">
            <v>712621.8</v>
          </cell>
          <cell r="U990">
            <v>-712709.8</v>
          </cell>
        </row>
        <row r="991">
          <cell r="C991" t="str">
            <v>HBL</v>
          </cell>
          <cell r="D991">
            <v>40249</v>
          </cell>
          <cell r="E991">
            <v>40253</v>
          </cell>
          <cell r="F991">
            <v>2530</v>
          </cell>
          <cell r="G991">
            <v>404.8</v>
          </cell>
          <cell r="H991">
            <v>2934.8</v>
          </cell>
          <cell r="K991">
            <v>-2855016.4000000004</v>
          </cell>
          <cell r="Q991">
            <v>25300</v>
          </cell>
          <cell r="R991" t="str">
            <v>206610-4201</v>
          </cell>
          <cell r="T991">
            <v>2857546.4000000004</v>
          </cell>
          <cell r="U991">
            <v>-2857951.2</v>
          </cell>
        </row>
        <row r="992">
          <cell r="G992">
            <v>3404.8</v>
          </cell>
          <cell r="H992">
            <v>24684.799999999999</v>
          </cell>
          <cell r="K992">
            <v>-15831956.680000002</v>
          </cell>
        </row>
        <row r="994">
          <cell r="C994" t="str">
            <v>UBL</v>
          </cell>
          <cell r="D994">
            <v>40252</v>
          </cell>
          <cell r="E994">
            <v>40253</v>
          </cell>
          <cell r="F994">
            <v>4250</v>
          </cell>
          <cell r="G994">
            <v>680</v>
          </cell>
          <cell r="H994">
            <v>5517.15</v>
          </cell>
          <cell r="I994">
            <v>85000</v>
          </cell>
          <cell r="J994">
            <v>69.071085411764713</v>
          </cell>
          <cell r="K994">
            <v>5871042.2600000007</v>
          </cell>
          <cell r="L994">
            <v>587.15</v>
          </cell>
          <cell r="M994">
            <v>64.630720647058808</v>
          </cell>
          <cell r="N994" t="str">
            <v>206407-4201</v>
          </cell>
          <cell r="O994">
            <v>5493611.254999999</v>
          </cell>
          <cell r="P994">
            <v>373181.00500000175</v>
          </cell>
          <cell r="U994">
            <v>5865525.1100000003</v>
          </cell>
        </row>
        <row r="995">
          <cell r="K995">
            <v>-9960914.4200000018</v>
          </cell>
        </row>
        <row r="997">
          <cell r="C997" t="str">
            <v>POL</v>
          </cell>
          <cell r="D997">
            <v>40252</v>
          </cell>
          <cell r="E997">
            <v>40254</v>
          </cell>
          <cell r="F997">
            <v>6915.0000000000009</v>
          </cell>
          <cell r="G997">
            <v>1106.4000000000001</v>
          </cell>
          <cell r="H997">
            <v>8021.4000000000015</v>
          </cell>
          <cell r="K997">
            <v>-10691316.9</v>
          </cell>
          <cell r="Q997">
            <v>46100</v>
          </cell>
          <cell r="R997" t="str">
            <v>204196-4201</v>
          </cell>
          <cell r="T997">
            <v>10698231.9</v>
          </cell>
          <cell r="U997">
            <v>-10699338.300000001</v>
          </cell>
        </row>
        <row r="998">
          <cell r="G998">
            <v>1786.4</v>
          </cell>
          <cell r="H998">
            <v>13538.550000000001</v>
          </cell>
          <cell r="L998">
            <v>587.15</v>
          </cell>
        </row>
        <row r="1000">
          <cell r="C1000" t="str">
            <v>MCB</v>
          </cell>
          <cell r="D1000">
            <v>40253</v>
          </cell>
          <cell r="E1000">
            <v>40254</v>
          </cell>
          <cell r="F1000">
            <v>7500</v>
          </cell>
          <cell r="G1000">
            <v>1200</v>
          </cell>
          <cell r="H1000">
            <v>9840.0300000000007</v>
          </cell>
          <cell r="I1000">
            <v>50000</v>
          </cell>
          <cell r="J1000">
            <v>228.00150099999999</v>
          </cell>
          <cell r="K1000">
            <v>11400075.049999999</v>
          </cell>
          <cell r="L1000">
            <v>1140.03</v>
          </cell>
          <cell r="M1000">
            <v>223.93508767123296</v>
          </cell>
          <cell r="N1000" t="str">
            <v>203874-4201</v>
          </cell>
          <cell r="O1000">
            <v>11196754.383561648</v>
          </cell>
          <cell r="P1000">
            <v>195820.66643835045</v>
          </cell>
          <cell r="U1000">
            <v>11390235.02</v>
          </cell>
        </row>
        <row r="1002">
          <cell r="C1002" t="str">
            <v>HBL</v>
          </cell>
          <cell r="D1002">
            <v>40253</v>
          </cell>
          <cell r="E1002">
            <v>40255</v>
          </cell>
          <cell r="F1002">
            <v>1000</v>
          </cell>
          <cell r="G1002">
            <v>160</v>
          </cell>
          <cell r="H1002">
            <v>1160</v>
          </cell>
          <cell r="K1002">
            <v>-1133894.23</v>
          </cell>
          <cell r="Q1002">
            <v>10000</v>
          </cell>
          <cell r="R1002" t="str">
            <v>206610-4201</v>
          </cell>
          <cell r="T1002">
            <v>1134894.23</v>
          </cell>
          <cell r="U1002">
            <v>-1135054.23</v>
          </cell>
        </row>
        <row r="1003">
          <cell r="C1003" t="str">
            <v>POL</v>
          </cell>
          <cell r="D1003">
            <v>40253</v>
          </cell>
          <cell r="E1003">
            <v>40255</v>
          </cell>
          <cell r="F1003">
            <v>1635.0000000000002</v>
          </cell>
          <cell r="G1003">
            <v>261.60000000000002</v>
          </cell>
          <cell r="H1003">
            <v>1896.6000000000004</v>
          </cell>
          <cell r="K1003">
            <v>-2505109</v>
          </cell>
          <cell r="Q1003">
            <v>10900</v>
          </cell>
          <cell r="R1003" t="str">
            <v>204196-4201</v>
          </cell>
          <cell r="T1003">
            <v>2506744</v>
          </cell>
          <cell r="U1003">
            <v>-2507005.6</v>
          </cell>
        </row>
        <row r="1004">
          <cell r="C1004" t="str">
            <v>DOL</v>
          </cell>
          <cell r="D1004">
            <v>40253</v>
          </cell>
          <cell r="E1004">
            <v>40255</v>
          </cell>
          <cell r="F1004">
            <v>5000</v>
          </cell>
          <cell r="G1004">
            <v>800</v>
          </cell>
          <cell r="H1004">
            <v>5880.73</v>
          </cell>
          <cell r="I1004">
            <v>100000</v>
          </cell>
          <cell r="J1004">
            <v>8.0721354000000005</v>
          </cell>
          <cell r="K1004">
            <v>807213.54</v>
          </cell>
          <cell r="L1004">
            <v>80.73</v>
          </cell>
          <cell r="M1004">
            <v>7.5400000000000098</v>
          </cell>
          <cell r="N1004" t="str">
            <v>202428-4201</v>
          </cell>
          <cell r="O1004">
            <v>754000.00000000093</v>
          </cell>
          <cell r="P1004">
            <v>48213.539999999106</v>
          </cell>
          <cell r="U1004">
            <v>801332.81</v>
          </cell>
        </row>
        <row r="1005">
          <cell r="C1005" t="str">
            <v>ENGRO</v>
          </cell>
          <cell r="D1005">
            <v>40253</v>
          </cell>
          <cell r="E1005">
            <v>40255</v>
          </cell>
          <cell r="F1005">
            <v>1620.0024999999998</v>
          </cell>
          <cell r="G1005">
            <v>259.20999999999998</v>
          </cell>
          <cell r="H1005">
            <v>2182.2224999999999</v>
          </cell>
          <cell r="I1005">
            <v>16200</v>
          </cell>
          <cell r="J1005">
            <v>187.05186435185183</v>
          </cell>
          <cell r="K1005">
            <v>3030240.2024999997</v>
          </cell>
          <cell r="L1005">
            <v>303.01</v>
          </cell>
          <cell r="M1005">
            <v>184.09954285714286</v>
          </cell>
          <cell r="N1005" t="str">
            <v>203807-4201</v>
          </cell>
          <cell r="O1005">
            <v>2982412.5942857144</v>
          </cell>
          <cell r="P1005">
            <v>46207.605714285317</v>
          </cell>
          <cell r="U1005">
            <v>3028057.98</v>
          </cell>
        </row>
        <row r="1006">
          <cell r="C1006" t="str">
            <v>DOL</v>
          </cell>
          <cell r="D1006">
            <v>40253</v>
          </cell>
          <cell r="E1006">
            <v>40255</v>
          </cell>
          <cell r="F1006">
            <v>1250</v>
          </cell>
          <cell r="G1006">
            <v>200</v>
          </cell>
          <cell r="H1006">
            <v>1470.26</v>
          </cell>
          <cell r="I1006">
            <v>25000</v>
          </cell>
          <cell r="J1006">
            <v>8.1010799999999996</v>
          </cell>
          <cell r="K1006">
            <v>202527</v>
          </cell>
          <cell r="L1006">
            <v>20.260000000000002</v>
          </cell>
          <cell r="M1006">
            <v>7.5400000000000098</v>
          </cell>
          <cell r="N1006" t="str">
            <v>202428-4201</v>
          </cell>
          <cell r="O1006">
            <v>188500.00000000023</v>
          </cell>
          <cell r="P1006">
            <v>12776.999999999767</v>
          </cell>
          <cell r="U1006">
            <v>201056.74</v>
          </cell>
        </row>
        <row r="1007">
          <cell r="C1007" t="str">
            <v>PPL</v>
          </cell>
          <cell r="D1007">
            <v>40253</v>
          </cell>
          <cell r="E1007">
            <v>40255</v>
          </cell>
          <cell r="F1007">
            <v>5271.0950000000003</v>
          </cell>
          <cell r="G1007">
            <v>843.38</v>
          </cell>
          <cell r="H1007">
            <v>7156.4650000000001</v>
          </cell>
          <cell r="I1007">
            <v>52711</v>
          </cell>
          <cell r="J1007">
            <v>197.67204179393298</v>
          </cell>
          <cell r="K1007">
            <v>10419490.995000001</v>
          </cell>
          <cell r="L1007">
            <v>1041.99</v>
          </cell>
          <cell r="M1007">
            <v>195.34531035661664</v>
          </cell>
          <cell r="N1007" t="str">
            <v>204498-4201</v>
          </cell>
          <cell r="O1007">
            <v>10296846.654207619</v>
          </cell>
          <cell r="P1007">
            <v>117373.24579238065</v>
          </cell>
          <cell r="U1007">
            <v>10412334.529999999</v>
          </cell>
        </row>
        <row r="1008">
          <cell r="K1008">
            <v>10820468.5075</v>
          </cell>
        </row>
        <row r="1009">
          <cell r="G1009">
            <v>3724.19</v>
          </cell>
          <cell r="H1009">
            <v>29586.307499999999</v>
          </cell>
          <cell r="L1009">
            <v>2586.02</v>
          </cell>
        </row>
        <row r="1011">
          <cell r="C1011" t="str">
            <v>MCB</v>
          </cell>
          <cell r="D1011">
            <v>40254</v>
          </cell>
          <cell r="E1011">
            <v>40255</v>
          </cell>
          <cell r="F1011">
            <v>3450</v>
          </cell>
          <cell r="G1011">
            <v>552</v>
          </cell>
          <cell r="H1011">
            <v>4528.67</v>
          </cell>
          <cell r="I1011">
            <v>23000</v>
          </cell>
          <cell r="J1011">
            <v>228.97643478260869</v>
          </cell>
          <cell r="K1011">
            <v>5266458</v>
          </cell>
          <cell r="L1011">
            <v>526.66999999999996</v>
          </cell>
          <cell r="M1011">
            <v>223.93508767123296</v>
          </cell>
          <cell r="N1011" t="str">
            <v>203874-4201</v>
          </cell>
          <cell r="O1011">
            <v>5150507.0164383585</v>
          </cell>
          <cell r="P1011">
            <v>112500.98356164154</v>
          </cell>
          <cell r="U1011">
            <v>5261929.33</v>
          </cell>
        </row>
        <row r="1013">
          <cell r="C1013" t="str">
            <v>HBL</v>
          </cell>
          <cell r="D1013">
            <v>40254</v>
          </cell>
          <cell r="E1013">
            <v>40256</v>
          </cell>
          <cell r="F1013">
            <v>1470</v>
          </cell>
          <cell r="G1013">
            <v>235.2</v>
          </cell>
          <cell r="H1013">
            <v>1705.2</v>
          </cell>
          <cell r="K1013">
            <v>-1653022.25</v>
          </cell>
          <cell r="Q1013">
            <v>14700</v>
          </cell>
          <cell r="R1013" t="str">
            <v>206610-4201</v>
          </cell>
          <cell r="T1013">
            <v>1654492.25</v>
          </cell>
          <cell r="U1013">
            <v>-1654727.45</v>
          </cell>
        </row>
        <row r="1014">
          <cell r="C1014" t="str">
            <v>PPL</v>
          </cell>
          <cell r="D1014">
            <v>40254</v>
          </cell>
          <cell r="E1014">
            <v>40256</v>
          </cell>
          <cell r="F1014">
            <v>3071.125</v>
          </cell>
          <cell r="G1014">
            <v>491.38</v>
          </cell>
          <cell r="H1014">
            <v>3562.5050000000001</v>
          </cell>
          <cell r="K1014">
            <v>-5953201.2050000001</v>
          </cell>
          <cell r="Q1014">
            <v>30711</v>
          </cell>
          <cell r="R1014" t="str">
            <v>204498-4201</v>
          </cell>
          <cell r="T1014">
            <v>5956272.3300000001</v>
          </cell>
          <cell r="U1014">
            <v>-5956763.71</v>
          </cell>
        </row>
        <row r="1015">
          <cell r="C1015" t="str">
            <v>ENGRO</v>
          </cell>
          <cell r="D1015">
            <v>40254</v>
          </cell>
          <cell r="E1015">
            <v>40256</v>
          </cell>
          <cell r="F1015">
            <v>649.875</v>
          </cell>
          <cell r="G1015">
            <v>103.98</v>
          </cell>
          <cell r="H1015">
            <v>753.85500000000002</v>
          </cell>
          <cell r="K1015">
            <v>-1196115.7949999999</v>
          </cell>
          <cell r="Q1015">
            <v>6499</v>
          </cell>
          <cell r="R1015" t="str">
            <v>203807-4201</v>
          </cell>
          <cell r="T1015">
            <v>1196765.67</v>
          </cell>
          <cell r="U1015">
            <v>-1196869.6499999999</v>
          </cell>
        </row>
        <row r="1016">
          <cell r="C1016" t="str">
            <v>PPL</v>
          </cell>
          <cell r="D1016">
            <v>40254</v>
          </cell>
          <cell r="E1016">
            <v>40256</v>
          </cell>
          <cell r="F1016">
            <v>3500</v>
          </cell>
          <cell r="G1016">
            <v>560</v>
          </cell>
          <cell r="H1016">
            <v>4060</v>
          </cell>
          <cell r="K1016">
            <v>-6775350</v>
          </cell>
          <cell r="Q1016">
            <v>35000</v>
          </cell>
          <cell r="R1016" t="str">
            <v>204498-4201</v>
          </cell>
          <cell r="T1016">
            <v>6778850</v>
          </cell>
          <cell r="U1016">
            <v>-6779410</v>
          </cell>
        </row>
        <row r="1017">
          <cell r="C1017" t="str">
            <v>POL</v>
          </cell>
          <cell r="D1017">
            <v>40254</v>
          </cell>
          <cell r="E1017">
            <v>40256</v>
          </cell>
          <cell r="F1017">
            <v>0</v>
          </cell>
          <cell r="G1017">
            <v>0</v>
          </cell>
          <cell r="H1017">
            <v>0</v>
          </cell>
          <cell r="K1017">
            <v>-5799910</v>
          </cell>
          <cell r="Q1017">
            <v>25000</v>
          </cell>
          <cell r="R1017" t="str">
            <v>204196-4201</v>
          </cell>
          <cell r="T1017">
            <v>5799910</v>
          </cell>
          <cell r="U1017">
            <v>-5799910</v>
          </cell>
        </row>
        <row r="1018">
          <cell r="C1018" t="str">
            <v>POL</v>
          </cell>
          <cell r="D1018">
            <v>40254</v>
          </cell>
          <cell r="E1018">
            <v>40256</v>
          </cell>
          <cell r="F1018">
            <v>3750</v>
          </cell>
          <cell r="G1018">
            <v>600</v>
          </cell>
          <cell r="H1018">
            <v>4937.55</v>
          </cell>
          <cell r="I1018">
            <v>25000</v>
          </cell>
          <cell r="J1018">
            <v>235</v>
          </cell>
          <cell r="K1018">
            <v>5875000</v>
          </cell>
          <cell r="L1018">
            <v>587.54999999999995</v>
          </cell>
          <cell r="M1018">
            <v>232.08897551401893</v>
          </cell>
          <cell r="N1018" t="str">
            <v>204196-4201</v>
          </cell>
          <cell r="O1018">
            <v>5802224.3878504727</v>
          </cell>
          <cell r="P1018">
            <v>69025.612149527296</v>
          </cell>
          <cell r="U1018">
            <v>5870062.4500000002</v>
          </cell>
        </row>
        <row r="1019">
          <cell r="G1019">
            <v>2542.56</v>
          </cell>
          <cell r="H1019">
            <v>19547.78</v>
          </cell>
          <cell r="K1019">
            <v>-15502599.25</v>
          </cell>
          <cell r="L1019">
            <v>1114.2199999999998</v>
          </cell>
        </row>
        <row r="1021">
          <cell r="C1021" t="str">
            <v>MCB</v>
          </cell>
          <cell r="D1021">
            <v>40255</v>
          </cell>
          <cell r="E1021">
            <v>40259</v>
          </cell>
          <cell r="F1021">
            <v>4650</v>
          </cell>
          <cell r="G1021">
            <v>744</v>
          </cell>
          <cell r="H1021">
            <v>5394</v>
          </cell>
          <cell r="K1021">
            <v>-6439620.5</v>
          </cell>
          <cell r="Q1021">
            <v>31000</v>
          </cell>
          <cell r="R1021" t="str">
            <v>203874-4201</v>
          </cell>
          <cell r="T1021">
            <v>6444270.5</v>
          </cell>
          <cell r="U1021">
            <v>-6445014.5</v>
          </cell>
        </row>
        <row r="1022">
          <cell r="C1022" t="str">
            <v>MCB</v>
          </cell>
          <cell r="D1022">
            <v>40255</v>
          </cell>
          <cell r="E1022">
            <v>40259</v>
          </cell>
          <cell r="F1022">
            <v>3000</v>
          </cell>
          <cell r="G1022">
            <v>480</v>
          </cell>
          <cell r="H1022">
            <v>3480</v>
          </cell>
          <cell r="K1022">
            <v>-4162500</v>
          </cell>
          <cell r="Q1022">
            <v>20000</v>
          </cell>
          <cell r="R1022" t="str">
            <v>203874-4201</v>
          </cell>
          <cell r="T1022">
            <v>4165500</v>
          </cell>
          <cell r="U1022">
            <v>-4165980</v>
          </cell>
        </row>
        <row r="1023">
          <cell r="C1023" t="str">
            <v>PSO</v>
          </cell>
          <cell r="D1023">
            <v>40255</v>
          </cell>
          <cell r="E1023">
            <v>40259</v>
          </cell>
          <cell r="F1023">
            <v>1050</v>
          </cell>
          <cell r="G1023">
            <v>168</v>
          </cell>
          <cell r="H1023">
            <v>1218</v>
          </cell>
          <cell r="K1023">
            <v>-2138500</v>
          </cell>
          <cell r="Q1023">
            <v>7000</v>
          </cell>
          <cell r="R1023" t="str">
            <v>203858-4201</v>
          </cell>
          <cell r="T1023">
            <v>2139550</v>
          </cell>
          <cell r="U1023">
            <v>-2139718</v>
          </cell>
        </row>
        <row r="1024">
          <cell r="C1024" t="str">
            <v>UBL</v>
          </cell>
          <cell r="D1024">
            <v>40255</v>
          </cell>
          <cell r="E1024">
            <v>40259</v>
          </cell>
          <cell r="F1024">
            <v>500</v>
          </cell>
          <cell r="G1024">
            <v>80</v>
          </cell>
          <cell r="H1024">
            <v>580</v>
          </cell>
          <cell r="K1024">
            <v>-599995</v>
          </cell>
          <cell r="Q1024">
            <v>10000</v>
          </cell>
          <cell r="R1024" t="str">
            <v>206407-4201</v>
          </cell>
          <cell r="T1024">
            <v>600495</v>
          </cell>
          <cell r="U1024">
            <v>-600575</v>
          </cell>
        </row>
        <row r="1025">
          <cell r="C1025" t="str">
            <v>UBL</v>
          </cell>
          <cell r="D1025">
            <v>40255</v>
          </cell>
          <cell r="E1025">
            <v>40259</v>
          </cell>
          <cell r="F1025">
            <v>2250</v>
          </cell>
          <cell r="G1025">
            <v>360</v>
          </cell>
          <cell r="H1025">
            <v>2610</v>
          </cell>
          <cell r="K1025">
            <v>-2704996.05</v>
          </cell>
          <cell r="Q1025">
            <v>45000</v>
          </cell>
          <cell r="R1025" t="str">
            <v>206407-4201</v>
          </cell>
          <cell r="T1025">
            <v>2707246.05</v>
          </cell>
          <cell r="U1025">
            <v>-2707606.05</v>
          </cell>
        </row>
        <row r="1026">
          <cell r="C1026" t="str">
            <v>PSO</v>
          </cell>
          <cell r="D1026">
            <v>40255</v>
          </cell>
          <cell r="E1026">
            <v>40259</v>
          </cell>
          <cell r="F1026">
            <v>1568.25</v>
          </cell>
          <cell r="G1026">
            <v>250.92</v>
          </cell>
          <cell r="H1026">
            <v>1819.17</v>
          </cell>
          <cell r="K1026">
            <v>-2395137.9900000002</v>
          </cell>
          <cell r="Q1026">
            <v>7841</v>
          </cell>
          <cell r="R1026" t="str">
            <v>203858-4201</v>
          </cell>
          <cell r="T1026">
            <v>2396706.2400000002</v>
          </cell>
          <cell r="U1026">
            <v>-2396957.16</v>
          </cell>
        </row>
        <row r="1027">
          <cell r="C1027" t="str">
            <v>ENGRO</v>
          </cell>
          <cell r="D1027">
            <v>40255</v>
          </cell>
          <cell r="E1027">
            <v>40259</v>
          </cell>
          <cell r="F1027">
            <v>2529.875</v>
          </cell>
          <cell r="G1027">
            <v>404.78</v>
          </cell>
          <cell r="H1027">
            <v>3403.5649999999996</v>
          </cell>
          <cell r="I1027">
            <v>25299</v>
          </cell>
          <cell r="J1027">
            <v>185.3523457448911</v>
          </cell>
          <cell r="K1027">
            <v>4689228.9950000001</v>
          </cell>
          <cell r="L1027">
            <v>468.91</v>
          </cell>
          <cell r="M1027">
            <v>184.1115093764295</v>
          </cell>
          <cell r="N1027" t="str">
            <v>203807-4201</v>
          </cell>
          <cell r="O1027">
            <v>4657837.0757142901</v>
          </cell>
          <cell r="P1027">
            <v>28862.044285709708</v>
          </cell>
          <cell r="U1027">
            <v>4685825.43</v>
          </cell>
        </row>
        <row r="1028">
          <cell r="F1028">
            <v>15548.125</v>
          </cell>
          <cell r="G1028">
            <v>2487.6999999999998</v>
          </cell>
          <cell r="H1028">
            <v>18504.735000000001</v>
          </cell>
          <cell r="K1028">
            <v>-13751520.544999998</v>
          </cell>
          <cell r="L1028">
            <v>468.91</v>
          </cell>
        </row>
        <row r="1030">
          <cell r="C1030" t="str">
            <v>PSO</v>
          </cell>
          <cell r="D1030">
            <v>40256</v>
          </cell>
          <cell r="E1030">
            <v>40261</v>
          </cell>
          <cell r="F1030">
            <v>2250</v>
          </cell>
          <cell r="G1030">
            <v>360</v>
          </cell>
          <cell r="H1030">
            <v>2610</v>
          </cell>
          <cell r="K1030">
            <v>-4616238</v>
          </cell>
          <cell r="Q1030">
            <v>15000</v>
          </cell>
          <cell r="R1030" t="str">
            <v>203858-4201</v>
          </cell>
          <cell r="T1030">
            <v>4618488</v>
          </cell>
          <cell r="U1030">
            <v>-4618848</v>
          </cell>
        </row>
        <row r="1032">
          <cell r="C1032" t="str">
            <v>ABL</v>
          </cell>
          <cell r="G1032">
            <v>0</v>
          </cell>
          <cell r="H1032">
            <v>0</v>
          </cell>
          <cell r="Q1032">
            <v>5000</v>
          </cell>
          <cell r="T1032">
            <v>0</v>
          </cell>
          <cell r="U1032">
            <v>0</v>
          </cell>
        </row>
        <row r="1034">
          <cell r="C1034" t="str">
            <v>MCB</v>
          </cell>
          <cell r="D1034">
            <v>40261</v>
          </cell>
          <cell r="E1034">
            <v>40263</v>
          </cell>
          <cell r="F1034">
            <v>2250</v>
          </cell>
          <cell r="G1034">
            <v>360</v>
          </cell>
          <cell r="H1034">
            <v>2610</v>
          </cell>
          <cell r="K1034">
            <v>-3097550</v>
          </cell>
          <cell r="Q1034">
            <v>15000</v>
          </cell>
          <cell r="R1034" t="str">
            <v>203874-4201</v>
          </cell>
          <cell r="T1034">
            <v>3099800</v>
          </cell>
          <cell r="U1034">
            <v>-3100160</v>
          </cell>
        </row>
        <row r="1035">
          <cell r="C1035" t="str">
            <v>UBL</v>
          </cell>
          <cell r="D1035">
            <v>40261</v>
          </cell>
          <cell r="E1035">
            <v>40263</v>
          </cell>
          <cell r="F1035">
            <v>750</v>
          </cell>
          <cell r="G1035">
            <v>120</v>
          </cell>
          <cell r="H1035">
            <v>870</v>
          </cell>
          <cell r="K1035">
            <v>-883405</v>
          </cell>
          <cell r="Q1035">
            <v>15000</v>
          </cell>
          <cell r="R1035" t="str">
            <v>206407-4201</v>
          </cell>
          <cell r="T1035">
            <v>884155</v>
          </cell>
          <cell r="U1035">
            <v>-884275</v>
          </cell>
        </row>
        <row r="1036">
          <cell r="C1036" t="str">
            <v>MCB</v>
          </cell>
          <cell r="D1036">
            <v>40261</v>
          </cell>
          <cell r="E1036">
            <v>40263</v>
          </cell>
          <cell r="F1036">
            <v>6750</v>
          </cell>
          <cell r="G1036">
            <v>1080</v>
          </cell>
          <cell r="H1036">
            <v>7830</v>
          </cell>
          <cell r="K1036">
            <v>-9371663.7899999991</v>
          </cell>
          <cell r="Q1036">
            <v>45000</v>
          </cell>
          <cell r="R1036" t="str">
            <v>203874-4201</v>
          </cell>
          <cell r="T1036">
            <v>9378413.7899999991</v>
          </cell>
          <cell r="U1036">
            <v>-9379493.7899999991</v>
          </cell>
        </row>
        <row r="1037">
          <cell r="C1037" t="str">
            <v>UBL</v>
          </cell>
          <cell r="D1037">
            <v>40261</v>
          </cell>
          <cell r="E1037">
            <v>40263</v>
          </cell>
          <cell r="F1037">
            <v>2500</v>
          </cell>
          <cell r="G1037">
            <v>400</v>
          </cell>
          <cell r="H1037">
            <v>2900</v>
          </cell>
          <cell r="K1037">
            <v>-2999000</v>
          </cell>
          <cell r="Q1037">
            <v>50000</v>
          </cell>
          <cell r="R1037" t="str">
            <v>206407-4201</v>
          </cell>
          <cell r="T1037">
            <v>3001500</v>
          </cell>
          <cell r="U1037">
            <v>-3001900</v>
          </cell>
        </row>
        <row r="1038">
          <cell r="G1038">
            <v>1960</v>
          </cell>
          <cell r="H1038">
            <v>14210</v>
          </cell>
          <cell r="K1038">
            <v>-16351618.789999999</v>
          </cell>
        </row>
        <row r="1040">
          <cell r="C1040" t="str">
            <v>UBL</v>
          </cell>
          <cell r="D1040">
            <v>40262</v>
          </cell>
          <cell r="E1040">
            <v>40266</v>
          </cell>
          <cell r="F1040">
            <v>4000</v>
          </cell>
          <cell r="G1040">
            <v>640</v>
          </cell>
          <cell r="H1040">
            <v>4640</v>
          </cell>
          <cell r="K1040">
            <v>-4779861.8499999996</v>
          </cell>
          <cell r="Q1040">
            <v>80000</v>
          </cell>
          <cell r="R1040" t="str">
            <v>206407-4201</v>
          </cell>
          <cell r="T1040">
            <v>4783861.8499999996</v>
          </cell>
          <cell r="U1040">
            <v>-4784501.8499999996</v>
          </cell>
        </row>
        <row r="1042">
          <cell r="C1042" t="str">
            <v>PSO</v>
          </cell>
          <cell r="D1042">
            <v>40266</v>
          </cell>
          <cell r="E1042">
            <v>40268</v>
          </cell>
          <cell r="F1042">
            <v>944.99999999999989</v>
          </cell>
          <cell r="G1042">
            <v>151.19999999999999</v>
          </cell>
          <cell r="H1042">
            <v>1293.31</v>
          </cell>
          <cell r="I1042">
            <v>6300</v>
          </cell>
          <cell r="J1042">
            <v>312.84992857142856</v>
          </cell>
          <cell r="K1042">
            <v>1970954.55</v>
          </cell>
          <cell r="L1042">
            <v>197.11</v>
          </cell>
          <cell r="M1042">
            <v>306.78409704768586</v>
          </cell>
          <cell r="N1042" t="str">
            <v>203858-4201</v>
          </cell>
          <cell r="O1042">
            <v>1932739.811400421</v>
          </cell>
          <cell r="P1042">
            <v>37269.738599579126</v>
          </cell>
          <cell r="U1042">
            <v>1969661.24</v>
          </cell>
        </row>
        <row r="1043">
          <cell r="C1043" t="str">
            <v>UBL</v>
          </cell>
          <cell r="D1043">
            <v>40266</v>
          </cell>
          <cell r="E1043">
            <v>40268</v>
          </cell>
          <cell r="F1043">
            <v>1750</v>
          </cell>
          <cell r="G1043">
            <v>280</v>
          </cell>
          <cell r="H1043">
            <v>2242.88</v>
          </cell>
          <cell r="I1043">
            <v>35000</v>
          </cell>
          <cell r="J1043">
            <v>60.821428571428569</v>
          </cell>
          <cell r="K1043">
            <v>2128750</v>
          </cell>
          <cell r="L1043">
            <v>212.88</v>
          </cell>
          <cell r="M1043">
            <v>59.88628949999999</v>
          </cell>
          <cell r="N1043" t="str">
            <v>206407-4201</v>
          </cell>
          <cell r="O1043">
            <v>2096020.1324999996</v>
          </cell>
          <cell r="P1043">
            <v>30979.8675000004</v>
          </cell>
          <cell r="U1043">
            <v>2126507.12</v>
          </cell>
        </row>
        <row r="1044">
          <cell r="C1044" t="str">
            <v>UBL</v>
          </cell>
          <cell r="D1044">
            <v>40266</v>
          </cell>
          <cell r="E1044">
            <v>40268</v>
          </cell>
          <cell r="F1044">
            <v>750</v>
          </cell>
          <cell r="G1044">
            <v>120</v>
          </cell>
          <cell r="H1044">
            <v>961.86</v>
          </cell>
          <cell r="I1044">
            <v>15000</v>
          </cell>
          <cell r="J1044">
            <v>61.24</v>
          </cell>
          <cell r="K1044">
            <v>918600</v>
          </cell>
          <cell r="L1044">
            <v>91.86</v>
          </cell>
          <cell r="M1044">
            <v>59.88628949999999</v>
          </cell>
          <cell r="N1044" t="str">
            <v>206407-4201</v>
          </cell>
          <cell r="O1044">
            <v>898294.3424999998</v>
          </cell>
          <cell r="P1044">
            <v>19555.657500000205</v>
          </cell>
          <cell r="U1044">
            <v>917638.14</v>
          </cell>
        </row>
        <row r="1045">
          <cell r="C1045" t="str">
            <v>UBL</v>
          </cell>
          <cell r="D1045">
            <v>40266</v>
          </cell>
          <cell r="E1045">
            <v>40268</v>
          </cell>
          <cell r="F1045">
            <v>1000</v>
          </cell>
          <cell r="G1045">
            <v>160</v>
          </cell>
          <cell r="H1045">
            <v>1282</v>
          </cell>
          <cell r="I1045">
            <v>20000</v>
          </cell>
          <cell r="J1045">
            <v>61</v>
          </cell>
          <cell r="K1045">
            <v>1220000</v>
          </cell>
          <cell r="L1045">
            <v>122</v>
          </cell>
          <cell r="M1045">
            <v>59.88628949999999</v>
          </cell>
          <cell r="N1045" t="str">
            <v>206407-4201</v>
          </cell>
          <cell r="O1045">
            <v>1197725.7899999998</v>
          </cell>
          <cell r="P1045">
            <v>21274.210000000196</v>
          </cell>
          <cell r="U1045">
            <v>1218718</v>
          </cell>
        </row>
        <row r="1046">
          <cell r="C1046" t="str">
            <v>PSO</v>
          </cell>
          <cell r="D1046">
            <v>40266</v>
          </cell>
          <cell r="E1046">
            <v>40268</v>
          </cell>
          <cell r="F1046">
            <v>3531.125</v>
          </cell>
          <cell r="G1046">
            <v>564.98</v>
          </cell>
          <cell r="H1046">
            <v>4830.2449999999999</v>
          </cell>
          <cell r="I1046">
            <v>23541</v>
          </cell>
          <cell r="J1046">
            <v>311.84935537997535</v>
          </cell>
          <cell r="K1046">
            <v>7341245.6749999998</v>
          </cell>
          <cell r="L1046">
            <v>734.14</v>
          </cell>
          <cell r="M1046">
            <v>306.78409704768586</v>
          </cell>
          <cell r="N1046" t="str">
            <v>203858-4201</v>
          </cell>
          <cell r="O1046">
            <v>7222004.4285995727</v>
          </cell>
          <cell r="P1046">
            <v>115710.12140042662</v>
          </cell>
          <cell r="U1046">
            <v>7336415.4299999997</v>
          </cell>
        </row>
        <row r="1047">
          <cell r="C1047" t="str">
            <v>DOL</v>
          </cell>
          <cell r="D1047">
            <v>40266</v>
          </cell>
          <cell r="E1047">
            <v>40268</v>
          </cell>
          <cell r="F1047">
            <v>5000</v>
          </cell>
          <cell r="G1047">
            <v>800</v>
          </cell>
          <cell r="H1047">
            <v>5881.54</v>
          </cell>
          <cell r="I1047">
            <v>100000</v>
          </cell>
          <cell r="J1047">
            <v>8.1502635000000012</v>
          </cell>
          <cell r="K1047">
            <v>815026.35000000009</v>
          </cell>
          <cell r="L1047">
            <v>81.540000000000006</v>
          </cell>
          <cell r="M1047">
            <v>7.5400000000000187</v>
          </cell>
          <cell r="N1047" t="str">
            <v>202428-4201</v>
          </cell>
          <cell r="O1047">
            <v>754000.00000000186</v>
          </cell>
          <cell r="P1047">
            <v>56026.34999999823</v>
          </cell>
          <cell r="U1047">
            <v>809144.81</v>
          </cell>
        </row>
        <row r="1048">
          <cell r="G1048">
            <v>2076.1800000000003</v>
          </cell>
          <cell r="H1048">
            <v>16491.834999999999</v>
          </cell>
          <cell r="K1048">
            <v>14394576.574999999</v>
          </cell>
          <cell r="L1048">
            <v>1439.53</v>
          </cell>
        </row>
        <row r="1050">
          <cell r="C1050" t="str">
            <v>MCB</v>
          </cell>
          <cell r="D1050">
            <v>40267</v>
          </cell>
          <cell r="E1050">
            <v>40269</v>
          </cell>
          <cell r="F1050">
            <v>2100</v>
          </cell>
          <cell r="G1050">
            <v>336</v>
          </cell>
          <cell r="H1050">
            <v>2436</v>
          </cell>
          <cell r="K1050">
            <v>-2891598.3</v>
          </cell>
          <cell r="Q1050">
            <v>14000</v>
          </cell>
          <cell r="R1050" t="str">
            <v>203874-4201</v>
          </cell>
          <cell r="S1050">
            <v>206.6927357142857</v>
          </cell>
          <cell r="T1050">
            <v>2893698.3</v>
          </cell>
          <cell r="U1050">
            <v>-2894034.3</v>
          </cell>
        </row>
        <row r="1051">
          <cell r="C1051" t="str">
            <v>UBL</v>
          </cell>
          <cell r="D1051">
            <v>40267</v>
          </cell>
          <cell r="E1051">
            <v>40269</v>
          </cell>
          <cell r="F1051">
            <v>1500</v>
          </cell>
          <cell r="G1051">
            <v>240</v>
          </cell>
          <cell r="H1051">
            <v>1740</v>
          </cell>
          <cell r="K1051">
            <v>-1791550</v>
          </cell>
          <cell r="Q1051">
            <v>30000</v>
          </cell>
          <cell r="R1051" t="str">
            <v>206407-4201</v>
          </cell>
          <cell r="S1051">
            <v>59.768333333333331</v>
          </cell>
          <cell r="T1051">
            <v>1793050</v>
          </cell>
          <cell r="U1051">
            <v>-1793290</v>
          </cell>
        </row>
        <row r="1052">
          <cell r="C1052" t="str">
            <v>UBL</v>
          </cell>
          <cell r="D1052">
            <v>40267</v>
          </cell>
          <cell r="E1052">
            <v>40269</v>
          </cell>
          <cell r="F1052">
            <v>3500</v>
          </cell>
          <cell r="G1052">
            <v>560</v>
          </cell>
          <cell r="H1052">
            <v>4060</v>
          </cell>
          <cell r="K1052">
            <v>-4182277.51</v>
          </cell>
          <cell r="Q1052">
            <v>70000</v>
          </cell>
          <cell r="R1052" t="str">
            <v>206407-4201</v>
          </cell>
          <cell r="S1052">
            <v>59.796821571428566</v>
          </cell>
          <cell r="T1052">
            <v>4185777.51</v>
          </cell>
          <cell r="U1052">
            <v>-4186337.51</v>
          </cell>
        </row>
        <row r="1053">
          <cell r="C1053" t="str">
            <v>PSO</v>
          </cell>
          <cell r="D1053">
            <v>40267</v>
          </cell>
          <cell r="E1053">
            <v>40269</v>
          </cell>
          <cell r="F1053">
            <v>4893.3125</v>
          </cell>
          <cell r="G1053">
            <v>782.93</v>
          </cell>
          <cell r="H1053">
            <v>5676.2425000000003</v>
          </cell>
          <cell r="K1053">
            <v>-10031336.997500001</v>
          </cell>
          <cell r="Q1053">
            <v>32622</v>
          </cell>
          <cell r="R1053" t="str">
            <v>203858-4201</v>
          </cell>
          <cell r="S1053">
            <v>307.65220740604502</v>
          </cell>
          <cell r="T1053">
            <v>10036230.310000001</v>
          </cell>
          <cell r="U1053">
            <v>-10037013.24</v>
          </cell>
        </row>
        <row r="1054">
          <cell r="C1054" t="str">
            <v>POL</v>
          </cell>
          <cell r="D1054">
            <v>40267</v>
          </cell>
          <cell r="E1054">
            <v>40269</v>
          </cell>
          <cell r="F1054">
            <v>177</v>
          </cell>
          <cell r="G1054">
            <v>28.32</v>
          </cell>
          <cell r="H1054">
            <v>232.93</v>
          </cell>
          <cell r="I1054">
            <v>1180</v>
          </cell>
          <cell r="J1054">
            <v>234</v>
          </cell>
          <cell r="K1054">
            <v>276120</v>
          </cell>
          <cell r="L1054">
            <v>27.61</v>
          </cell>
          <cell r="M1054">
            <v>232.08897551401887</v>
          </cell>
          <cell r="N1054" t="str">
            <v>204196-4201</v>
          </cell>
          <cell r="O1054">
            <v>273864.99110654229</v>
          </cell>
          <cell r="P1054">
            <v>2078.0088934577002</v>
          </cell>
          <cell r="U1054">
            <v>275887.07</v>
          </cell>
        </row>
        <row r="1055">
          <cell r="G1055">
            <v>1947.2499999999998</v>
          </cell>
          <cell r="H1055">
            <v>14145.172500000001</v>
          </cell>
          <cell r="K1055">
            <v>-18620642.807499997</v>
          </cell>
          <cell r="L1055">
            <v>27.61</v>
          </cell>
        </row>
        <row r="1682">
          <cell r="I1682">
            <v>19056339</v>
          </cell>
          <cell r="K1682">
            <v>783375079.25750101</v>
          </cell>
          <cell r="L1682">
            <v>171364.33000000002</v>
          </cell>
          <cell r="O1682">
            <v>1094013132.4801755</v>
          </cell>
          <cell r="P1682">
            <v>27565337.489824731</v>
          </cell>
          <cell r="Q1682">
            <v>14838631</v>
          </cell>
          <cell r="T1682">
            <v>1162030366.6199994</v>
          </cell>
          <cell r="U1682">
            <v>-136755593.51999977</v>
          </cell>
        </row>
      </sheetData>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0997"/>
      <sheetName val="region wise recovery"/>
      <sheetName val="region wise stuckup"/>
      <sheetName val="RC_0997"/>
      <sheetName val="Sheet2"/>
      <sheetName val="Sheet4"/>
      <sheetName val="BSDOMOVS"/>
      <sheetName val="region_wise_recovery"/>
      <sheetName val="region_wise_stuckup"/>
      <sheetName val="PIB-IPS"/>
      <sheetName val="QTY"/>
      <sheetName val="APP-SOR"/>
      <sheetName val="ANA1"/>
      <sheetName val="CALL-L"/>
      <sheetName val="REV-SH "/>
      <sheetName val="region_wise_recovery1"/>
      <sheetName val="region_wise_stuckup1"/>
      <sheetName val="region_wise_recovery3"/>
      <sheetName val="region_wise_stuckup3"/>
      <sheetName val="region_wise_recovery2"/>
      <sheetName val="region_wise_stuckup2"/>
      <sheetName val="region_wise_recovery4"/>
      <sheetName val="region_wise_stuckup4"/>
      <sheetName val="Actualization_Details"/>
      <sheetName val="EMOF Portfolio"/>
      <sheetName val="LS-UAE"/>
      <sheetName val="region_wise_recovery5"/>
      <sheetName val="region_wise_stuckup5"/>
      <sheetName val="REV-SH_"/>
      <sheetName val="balance sheet"/>
      <sheetName val="balance_sheet"/>
      <sheetName val="DATA"/>
      <sheetName val="GROUPING"/>
      <sheetName val="SCHEDULES"/>
      <sheetName val="TGL"/>
      <sheetName val="lp"/>
      <sheetName val="Currency"/>
      <sheetName val="settings"/>
      <sheetName val="last qrt2001"/>
      <sheetName val="REV-SH_1"/>
      <sheetName val="102B"/>
    </sheetNames>
    <sheetDataSet>
      <sheetData sheetId="0" refreshError="1">
        <row r="132">
          <cell r="C132" t="str">
            <v>TOTAL RECOVERY OF STUCK-UP ADVANCES REPORT</v>
          </cell>
          <cell r="D132">
            <v>0</v>
          </cell>
          <cell r="E132">
            <v>0</v>
          </cell>
          <cell r="F132">
            <v>0</v>
          </cell>
          <cell r="G132">
            <v>0</v>
          </cell>
          <cell r="H132">
            <v>0</v>
          </cell>
          <cell r="I132">
            <v>0</v>
          </cell>
          <cell r="J132">
            <v>0</v>
          </cell>
          <cell r="K132">
            <v>0</v>
          </cell>
          <cell r="L132">
            <v>0</v>
          </cell>
          <cell r="M132">
            <v>0</v>
          </cell>
          <cell r="N132">
            <v>0</v>
          </cell>
          <cell r="O132" t="str">
            <v>TOTAL</v>
          </cell>
        </row>
        <row r="133">
          <cell r="C133" t="str">
            <v>ON ACHIEVEMENT OF CASH RECOVERY TARGET FOR WEEK ENDED  31.12.98</v>
          </cell>
        </row>
        <row r="135">
          <cell r="B135">
            <v>0</v>
          </cell>
          <cell r="C135">
            <v>0</v>
          </cell>
          <cell r="D135">
            <v>0</v>
          </cell>
          <cell r="E135">
            <v>0</v>
          </cell>
          <cell r="F135">
            <v>0</v>
          </cell>
          <cell r="G135">
            <v>0</v>
          </cell>
          <cell r="H135">
            <v>0</v>
          </cell>
          <cell r="I135">
            <v>0</v>
          </cell>
          <cell r="J135" t="str">
            <v>ACHIEVEMENT OF TARGET ON WEEKLY BASIS</v>
          </cell>
        </row>
        <row r="136">
          <cell r="C136" t="str">
            <v>TOTAL</v>
          </cell>
          <cell r="D136" t="str">
            <v xml:space="preserve">  Total Stuck-up</v>
          </cell>
          <cell r="E136" t="str">
            <v>%   OF</v>
          </cell>
          <cell r="F136" t="str">
            <v xml:space="preserve">Cumulative </v>
          </cell>
          <cell r="G136" t="str">
            <v>CASH</v>
          </cell>
          <cell r="H136" t="str">
            <v>CASH</v>
          </cell>
          <cell r="I136" t="str">
            <v>CASH</v>
          </cell>
          <cell r="J136" t="str">
            <v>(SATURDAY POSITION) AS ON</v>
          </cell>
          <cell r="K136">
            <v>0</v>
          </cell>
          <cell r="L136">
            <v>0</v>
          </cell>
          <cell r="M136">
            <v>0</v>
          </cell>
          <cell r="N136">
            <v>0</v>
          </cell>
          <cell r="O136" t="str">
            <v>CASH</v>
          </cell>
          <cell r="P136" t="str">
            <v>CASH</v>
          </cell>
          <cell r="Q136" t="str">
            <v>CASH</v>
          </cell>
        </row>
        <row r="137">
          <cell r="B137" t="str">
            <v>NAME OF REGION</v>
          </cell>
          <cell r="C137" t="str">
            <v>ADVANCES</v>
          </cell>
          <cell r="D137" t="str">
            <v xml:space="preserve"> Advances </v>
          </cell>
          <cell r="E137" t="str">
            <v xml:space="preserve">Stuck-up To </v>
          </cell>
          <cell r="F137" t="str">
            <v xml:space="preserve">Position Of </v>
          </cell>
          <cell r="G137" t="str">
            <v xml:space="preserve"> Recovery</v>
          </cell>
          <cell r="H137" t="str">
            <v xml:space="preserve"> Recovery</v>
          </cell>
          <cell r="I137" t="str">
            <v xml:space="preserve"> Recovery</v>
          </cell>
          <cell r="J137">
            <v>0</v>
          </cell>
          <cell r="K137">
            <v>0</v>
          </cell>
          <cell r="L137">
            <v>0</v>
          </cell>
          <cell r="M137">
            <v>0</v>
          </cell>
          <cell r="N137">
            <v>0</v>
          </cell>
          <cell r="O137" t="str">
            <v>RECOVERY</v>
          </cell>
          <cell r="P137" t="str">
            <v>RECOVERY</v>
          </cell>
          <cell r="Q137" t="str">
            <v>RECOVERY</v>
          </cell>
        </row>
        <row r="138">
          <cell r="C138" t="str">
            <v>AS ON</v>
          </cell>
          <cell r="D138" t="str">
            <v>AS ON</v>
          </cell>
          <cell r="E138" t="str">
            <v xml:space="preserve"> Advances</v>
          </cell>
          <cell r="F138" t="str">
            <v>Declassification</v>
          </cell>
          <cell r="G138" t="str">
            <v>Target for</v>
          </cell>
          <cell r="H138" t="str">
            <v>JANUARY</v>
          </cell>
          <cell r="I138" t="str">
            <v>OCT.-98</v>
          </cell>
          <cell r="J138" t="str">
            <v>01.12.98</v>
          </cell>
          <cell r="K138" t="str">
            <v>06.12.98</v>
          </cell>
          <cell r="L138" t="str">
            <v>13.12.98</v>
          </cell>
          <cell r="M138" t="str">
            <v>20.12.98</v>
          </cell>
          <cell r="N138" t="str">
            <v>27.12.98</v>
          </cell>
          <cell r="O138" t="str">
            <v>01.12.98</v>
          </cell>
          <cell r="P138" t="str">
            <v>01.OCT.98</v>
          </cell>
          <cell r="Q138" t="str">
            <v>01.JAN.98</v>
          </cell>
        </row>
        <row r="139">
          <cell r="C139" t="str">
            <v xml:space="preserve"> REPORTING </v>
          </cell>
          <cell r="D139" t="str">
            <v xml:space="preserve"> REPORTING </v>
          </cell>
          <cell r="E139">
            <v>0</v>
          </cell>
          <cell r="F139" t="str">
            <v>01.01.98    TO</v>
          </cell>
          <cell r="G139" t="str">
            <v xml:space="preserve">Oct.-98  To    </v>
          </cell>
          <cell r="H139" t="str">
            <v>TO</v>
          </cell>
          <cell r="I139" t="str">
            <v>TO</v>
          </cell>
          <cell r="J139" t="str">
            <v>T o</v>
          </cell>
          <cell r="K139" t="str">
            <v>To</v>
          </cell>
          <cell r="L139" t="str">
            <v>To</v>
          </cell>
          <cell r="M139" t="str">
            <v>To</v>
          </cell>
          <cell r="N139" t="str">
            <v>To</v>
          </cell>
          <cell r="O139" t="str">
            <v>T o</v>
          </cell>
          <cell r="P139" t="str">
            <v>T o</v>
          </cell>
          <cell r="Q139" t="str">
            <v>T o</v>
          </cell>
        </row>
        <row r="140">
          <cell r="C140" t="str">
            <v>DATE</v>
          </cell>
          <cell r="D140" t="str">
            <v>DATE</v>
          </cell>
          <cell r="E140">
            <v>0</v>
          </cell>
          <cell r="F140" t="str">
            <v>31.12.98</v>
          </cell>
          <cell r="G140" t="str">
            <v>Dec.-98</v>
          </cell>
          <cell r="H140" t="str">
            <v>SEPT.98</v>
          </cell>
          <cell r="I140" t="str">
            <v>NOV.-98</v>
          </cell>
          <cell r="J140" t="str">
            <v>05.12.98</v>
          </cell>
          <cell r="K140" t="str">
            <v>12.12.98</v>
          </cell>
          <cell r="L140" t="str">
            <v>19.12.98</v>
          </cell>
          <cell r="M140" t="str">
            <v>26.12.98</v>
          </cell>
          <cell r="N140" t="str">
            <v>31.12.98</v>
          </cell>
          <cell r="O140" t="str">
            <v>31.12.98</v>
          </cell>
          <cell r="P140" t="str">
            <v>31.12.98</v>
          </cell>
          <cell r="Q140" t="str">
            <v>31.12.98</v>
          </cell>
        </row>
        <row r="142">
          <cell r="B142" t="str">
            <v xml:space="preserve"> Karachi</v>
          </cell>
          <cell r="C142">
            <v>19030.330999999998</v>
          </cell>
          <cell r="D142">
            <v>10018.798000000001</v>
          </cell>
          <cell r="E142">
            <v>0.52646472623098362</v>
          </cell>
          <cell r="F142">
            <v>385.839</v>
          </cell>
          <cell r="G142">
            <v>569.85320000000002</v>
          </cell>
          <cell r="H142">
            <v>539.92100000000005</v>
          </cell>
          <cell r="I142">
            <v>129.30300000000003</v>
          </cell>
          <cell r="J142">
            <v>6.6639999999999997</v>
          </cell>
          <cell r="K142">
            <v>24.8</v>
          </cell>
          <cell r="L142">
            <v>11.884</v>
          </cell>
          <cell r="M142">
            <v>20.273000000000003</v>
          </cell>
          <cell r="N142">
            <v>29.86</v>
          </cell>
          <cell r="O142">
            <v>93.480999999999995</v>
          </cell>
          <cell r="P142">
            <v>222.78400000000002</v>
          </cell>
          <cell r="Q142">
            <v>762.70500000000004</v>
          </cell>
        </row>
        <row r="144">
          <cell r="B144" t="str">
            <v xml:space="preserve"> Hyderabad</v>
          </cell>
          <cell r="C144">
            <v>2677.5169999999998</v>
          </cell>
          <cell r="D144">
            <v>1619.21</v>
          </cell>
          <cell r="E144">
            <v>0.60474312581395384</v>
          </cell>
          <cell r="F144">
            <v>236.73500000000001</v>
          </cell>
          <cell r="G144">
            <v>116.99520000000001</v>
          </cell>
          <cell r="H144">
            <v>177.74199999999999</v>
          </cell>
          <cell r="I144">
            <v>19.052</v>
          </cell>
          <cell r="J144">
            <v>2.004</v>
          </cell>
          <cell r="K144">
            <v>0.51300000000000001</v>
          </cell>
          <cell r="L144">
            <v>1.4930000000000001</v>
          </cell>
          <cell r="M144">
            <v>1.516</v>
          </cell>
          <cell r="N144">
            <v>7.0620000000000003</v>
          </cell>
          <cell r="O144">
            <v>12.588000000000001</v>
          </cell>
          <cell r="P144">
            <v>31.64</v>
          </cell>
          <cell r="Q144">
            <v>209.38200000000001</v>
          </cell>
        </row>
        <row r="146">
          <cell r="B146" t="str">
            <v xml:space="preserve"> Lahore</v>
          </cell>
          <cell r="C146">
            <v>10704.288999999999</v>
          </cell>
          <cell r="D146">
            <v>5760.77</v>
          </cell>
          <cell r="E146">
            <v>0.53817399735750793</v>
          </cell>
          <cell r="F146">
            <v>632.63800000000003</v>
          </cell>
          <cell r="G146">
            <v>458.03014999999994</v>
          </cell>
          <cell r="H146">
            <v>525.65499999999997</v>
          </cell>
          <cell r="I146">
            <v>112.08399999999999</v>
          </cell>
          <cell r="J146">
            <v>13.411000000000001</v>
          </cell>
          <cell r="K146">
            <v>6.9849999999999994</v>
          </cell>
          <cell r="L146">
            <v>10.581</v>
          </cell>
          <cell r="M146">
            <v>14.123000000000001</v>
          </cell>
          <cell r="N146">
            <v>24.815999999999999</v>
          </cell>
          <cell r="O146">
            <v>69.915999999999997</v>
          </cell>
          <cell r="P146">
            <v>182</v>
          </cell>
          <cell r="Q146">
            <v>707.65499999999997</v>
          </cell>
        </row>
        <row r="148">
          <cell r="B148" t="str">
            <v xml:space="preserve"> Multan</v>
          </cell>
          <cell r="C148">
            <v>2590.3609999999999</v>
          </cell>
          <cell r="D148">
            <v>1324.5950000000003</v>
          </cell>
          <cell r="E148">
            <v>0.51135536707045859</v>
          </cell>
          <cell r="F148">
            <v>177.19399999999999</v>
          </cell>
          <cell r="G148">
            <v>79.707549999999998</v>
          </cell>
          <cell r="H148">
            <v>151.52799999999999</v>
          </cell>
          <cell r="I148">
            <v>11.145</v>
          </cell>
          <cell r="J148">
            <v>0.51600000000000001</v>
          </cell>
          <cell r="K148">
            <v>0.66700000000000004</v>
          </cell>
          <cell r="L148">
            <v>1.1880000000000002</v>
          </cell>
          <cell r="M148">
            <v>1.8420000000000001</v>
          </cell>
          <cell r="N148">
            <v>3.3860000000000001</v>
          </cell>
          <cell r="O148">
            <v>7.5990000000000011</v>
          </cell>
          <cell r="P148">
            <v>18.744</v>
          </cell>
          <cell r="Q148">
            <v>170.27199999999999</v>
          </cell>
        </row>
        <row r="150">
          <cell r="B150" t="str">
            <v xml:space="preserve"> Faisalabad</v>
          </cell>
          <cell r="C150">
            <v>4085.4570000000003</v>
          </cell>
          <cell r="D150">
            <v>1335.7510000000002</v>
          </cell>
          <cell r="E150">
            <v>0.32695265180859817</v>
          </cell>
          <cell r="F150">
            <v>99.587000000000003</v>
          </cell>
          <cell r="G150">
            <v>54.026899999999998</v>
          </cell>
          <cell r="H150">
            <v>98.626000000000005</v>
          </cell>
          <cell r="I150">
            <v>6.8479999999999999</v>
          </cell>
          <cell r="J150">
            <v>9.8000000000000004E-2</v>
          </cell>
          <cell r="K150">
            <v>0.33899999999999997</v>
          </cell>
          <cell r="L150">
            <v>0.60299999999999998</v>
          </cell>
          <cell r="M150">
            <v>5.2530000000000001</v>
          </cell>
          <cell r="N150">
            <v>4.2119999999999997</v>
          </cell>
          <cell r="O150">
            <v>10.504999999999999</v>
          </cell>
          <cell r="P150">
            <v>17.352999999999998</v>
          </cell>
          <cell r="Q150">
            <v>115.979</v>
          </cell>
        </row>
        <row r="152">
          <cell r="B152" t="str">
            <v xml:space="preserve"> Islamabad</v>
          </cell>
          <cell r="C152">
            <v>2790.8959999999997</v>
          </cell>
          <cell r="D152">
            <v>305.00099999999998</v>
          </cell>
          <cell r="E152">
            <v>0.10928425853202699</v>
          </cell>
          <cell r="F152">
            <v>440.57600000000002</v>
          </cell>
          <cell r="G152">
            <v>32.041800000000002</v>
          </cell>
          <cell r="H152">
            <v>32.709000000000003</v>
          </cell>
          <cell r="I152">
            <v>304.93000000000006</v>
          </cell>
          <cell r="J152">
            <v>1.7000000000000001E-2</v>
          </cell>
          <cell r="K152">
            <v>0.41700000000000004</v>
          </cell>
          <cell r="L152">
            <v>3.7999999999999999E-2</v>
          </cell>
          <cell r="M152">
            <v>0.77500000000000002</v>
          </cell>
          <cell r="N152">
            <v>0.13200000000000001</v>
          </cell>
          <cell r="O152">
            <v>1.379</v>
          </cell>
          <cell r="P152">
            <v>306.30900000000008</v>
          </cell>
          <cell r="Q152">
            <v>339.01800000000009</v>
          </cell>
        </row>
        <row r="154">
          <cell r="B154" t="str">
            <v xml:space="preserve"> Peshawar</v>
          </cell>
          <cell r="C154">
            <v>1755.5030000000002</v>
          </cell>
          <cell r="D154">
            <v>976.72699999999998</v>
          </cell>
          <cell r="E154">
            <v>0.55638013720284152</v>
          </cell>
          <cell r="F154">
            <v>215.054</v>
          </cell>
          <cell r="G154">
            <v>58.060949999999998</v>
          </cell>
          <cell r="H154">
            <v>108.11200000000001</v>
          </cell>
          <cell r="I154">
            <v>15.343999999999999</v>
          </cell>
          <cell r="J154">
            <v>3.8489999999999998</v>
          </cell>
          <cell r="K154">
            <v>2.9080000000000004</v>
          </cell>
          <cell r="L154">
            <v>0.45</v>
          </cell>
          <cell r="M154">
            <v>4.5999999999999988</v>
          </cell>
          <cell r="N154">
            <v>3.718</v>
          </cell>
          <cell r="O154">
            <v>15.524999999999999</v>
          </cell>
          <cell r="P154">
            <v>30.869</v>
          </cell>
          <cell r="Q154">
            <v>138.98099999999999</v>
          </cell>
        </row>
        <row r="156">
          <cell r="B156" t="str">
            <v xml:space="preserve"> Quetta</v>
          </cell>
          <cell r="C156">
            <v>797.76599999999996</v>
          </cell>
          <cell r="D156">
            <v>662.81599999999992</v>
          </cell>
          <cell r="E156">
            <v>0.83084012103799854</v>
          </cell>
          <cell r="F156">
            <v>34.139000000000003</v>
          </cell>
          <cell r="G156">
            <v>35.650749999999995</v>
          </cell>
          <cell r="H156">
            <v>32.642000000000003</v>
          </cell>
          <cell r="I156">
            <v>2.3149999999999999</v>
          </cell>
          <cell r="J156">
            <v>2.4E-2</v>
          </cell>
          <cell r="K156">
            <v>5.8999999999999997E-2</v>
          </cell>
          <cell r="L156">
            <v>0.72799999999999998</v>
          </cell>
          <cell r="M156">
            <v>0.22000000000000003</v>
          </cell>
          <cell r="N156">
            <v>0.85199999999999998</v>
          </cell>
          <cell r="O156">
            <v>1.883</v>
          </cell>
          <cell r="P156">
            <v>4.1980000000000004</v>
          </cell>
          <cell r="Q156">
            <v>36.840000000000003</v>
          </cell>
        </row>
        <row r="158">
          <cell r="B158" t="str">
            <v xml:space="preserve"> A. Kashmir</v>
          </cell>
          <cell r="C158">
            <v>113.18900000000001</v>
          </cell>
          <cell r="D158">
            <v>2.8079999999999998</v>
          </cell>
          <cell r="E158">
            <v>2.480806438788221E-2</v>
          </cell>
          <cell r="F158">
            <v>0.74500000000000011</v>
          </cell>
          <cell r="G158">
            <v>0.18285000000000001</v>
          </cell>
          <cell r="H158">
            <v>0.69900000000000007</v>
          </cell>
          <cell r="I158">
            <v>1.3000000000000001E-2</v>
          </cell>
          <cell r="J158">
            <v>7.0000000000000001E-3</v>
          </cell>
          <cell r="K158">
            <v>4.1000000000000002E-2</v>
          </cell>
          <cell r="L158">
            <v>0</v>
          </cell>
          <cell r="M158">
            <v>0</v>
          </cell>
          <cell r="N158">
            <v>2.4E-2</v>
          </cell>
          <cell r="O158">
            <v>7.2000000000000008E-2</v>
          </cell>
          <cell r="P158">
            <v>8.5000000000000006E-2</v>
          </cell>
          <cell r="Q158">
            <v>0.78400000000000003</v>
          </cell>
        </row>
        <row r="160">
          <cell r="B160" t="str">
            <v>Investment, H.O</v>
          </cell>
          <cell r="C160">
            <v>5758.8</v>
          </cell>
          <cell r="D160">
            <v>2060.6410000000001</v>
          </cell>
          <cell r="E160">
            <v>0.35782472042786689</v>
          </cell>
          <cell r="F160">
            <v>39.043000000000006</v>
          </cell>
          <cell r="G160">
            <v>104.56895000000002</v>
          </cell>
          <cell r="H160">
            <v>29.77</v>
          </cell>
          <cell r="I160">
            <v>7.04</v>
          </cell>
          <cell r="J160">
            <v>0</v>
          </cell>
          <cell r="K160">
            <v>0</v>
          </cell>
          <cell r="L160">
            <v>0.57999999999999996</v>
          </cell>
          <cell r="M160">
            <v>0</v>
          </cell>
          <cell r="N160">
            <v>0.317</v>
          </cell>
          <cell r="O160">
            <v>0.89700000000000002</v>
          </cell>
          <cell r="P160">
            <v>7.9370000000000003</v>
          </cell>
          <cell r="Q160">
            <v>37.707000000000001</v>
          </cell>
        </row>
        <row r="162">
          <cell r="B162" t="str">
            <v>T O T A L</v>
          </cell>
          <cell r="C162">
            <v>50304.108999999997</v>
          </cell>
          <cell r="D162">
            <v>24067.117000000002</v>
          </cell>
          <cell r="E162">
            <v>0.4784324278559432</v>
          </cell>
          <cell r="F162">
            <v>2261.5500000000002</v>
          </cell>
          <cell r="G162">
            <v>1509.1183000000001</v>
          </cell>
          <cell r="H162">
            <v>1697.4040000000002</v>
          </cell>
          <cell r="I162">
            <v>608.07400000000018</v>
          </cell>
          <cell r="J162">
            <v>26.59</v>
          </cell>
          <cell r="K162">
            <v>36.728999999999999</v>
          </cell>
          <cell r="L162">
            <v>27.544999999999998</v>
          </cell>
          <cell r="M162">
            <v>48.602000000000004</v>
          </cell>
          <cell r="N162">
            <v>74.379000000000005</v>
          </cell>
          <cell r="O162">
            <v>213.84499999999997</v>
          </cell>
          <cell r="P162">
            <v>821.91900000000021</v>
          </cell>
          <cell r="Q162">
            <v>2519.3230000000003</v>
          </cell>
        </row>
        <row r="164">
          <cell r="B164" t="str">
            <v>REMARKS:</v>
          </cell>
        </row>
        <row r="165">
          <cell r="N165" t="str">
            <v>ASSISTANT VICE PRESIDENT</v>
          </cell>
        </row>
        <row r="166">
          <cell r="C166" t="str">
            <v xml:space="preserve">Over All Better Recovery performance </v>
          </cell>
        </row>
        <row r="168">
          <cell r="C168" t="str">
            <v>1) ISLAMABAD</v>
          </cell>
          <cell r="D168">
            <v>0</v>
          </cell>
          <cell r="E168">
            <v>306.30900000000008</v>
          </cell>
          <cell r="F168">
            <v>9.5596689324569795</v>
          </cell>
          <cell r="G168">
            <v>0</v>
          </cell>
          <cell r="H168" t="str">
            <v xml:space="preserve">OCT-DEC 98 TARGET    </v>
          </cell>
        </row>
      </sheetData>
      <sheetData sheetId="1">
        <row r="132">
          <cell r="C132" t="str">
            <v>TOTAL RECOVERY OF STUCK-UP ADVANCES REPORT</v>
          </cell>
        </row>
      </sheetData>
      <sheetData sheetId="2">
        <row r="132">
          <cell r="C132" t="str">
            <v>TOTAL RECOVERY OF STUCK-UP ADVANCES REPORT</v>
          </cell>
        </row>
      </sheetData>
      <sheetData sheetId="3">
        <row r="132">
          <cell r="C132" t="str">
            <v>TOTAL RECOVERY OF STUCK-UP ADVANCES REPORT</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row r="132">
          <cell r="C132" t="str">
            <v>TOTAL RECOVERY OF STUCK-UP ADVANCES REPORT</v>
          </cell>
        </row>
      </sheetData>
      <sheetData sheetId="22">
        <row r="132">
          <cell r="C132" t="str">
            <v>TOTAL RECOVERY OF STUCK-UP ADVANCES REPORT</v>
          </cell>
        </row>
      </sheetData>
      <sheetData sheetId="23" refreshError="1"/>
      <sheetData sheetId="24" refreshError="1"/>
      <sheetData sheetId="25" refreshError="1"/>
      <sheetData sheetId="26">
        <row r="132">
          <cell r="C132" t="str">
            <v>TOTAL RECOVERY OF STUCK-UP ADVANCES REPORT</v>
          </cell>
        </row>
      </sheetData>
      <sheetData sheetId="27">
        <row r="132">
          <cell r="C132" t="str">
            <v>TOTAL RECOVERY OF STUCK-UP ADVANCES REPORT</v>
          </cell>
        </row>
      </sheetData>
      <sheetData sheetId="28">
        <row r="132">
          <cell r="C132" t="str">
            <v>TOTAL RECOVERY OF STUCK-UP ADVANCES REPORT</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sheetName val="BS final"/>
      <sheetName val="PL"/>
      <sheetName val="Sheet1"/>
      <sheetName val="Dep"/>
      <sheetName val="28"/>
      <sheetName val="BS DEC02"/>
      <sheetName val="PL DEC02"/>
      <sheetName val="notes DEC02"/>
      <sheetName val="pl NOTES"/>
      <sheetName val="Sheet4"/>
      <sheetName val="Investments"/>
      <sheetName val="MAY 1240001"/>
      <sheetName val="Tables"/>
      <sheetName val="Rating"/>
      <sheetName val="BS_final"/>
      <sheetName val="BS_DEC02"/>
      <sheetName val="PL_DEC02"/>
      <sheetName val="notes_DEC02"/>
      <sheetName val="pl_NOTES"/>
      <sheetName val="BS_final1"/>
      <sheetName val="BS_DEC021"/>
      <sheetName val="PL_DEC021"/>
      <sheetName val="notes_DEC021"/>
      <sheetName val="pl_NOTES1"/>
      <sheetName val="BS_final2"/>
      <sheetName val="BS_DEC022"/>
      <sheetName val="PL_DEC022"/>
      <sheetName val="notes_DEC022"/>
      <sheetName val="pl_NOTES2"/>
      <sheetName val="MAY_1240001"/>
      <sheetName val="Note 13.1 &amp; 13.2"/>
      <sheetName val="Disclosure"/>
      <sheetName val="statacc"/>
      <sheetName val="BS_final3"/>
      <sheetName val="BS_DEC023"/>
      <sheetName val="PL_DEC023"/>
      <sheetName val="notes_DEC023"/>
      <sheetName val="pl_NOTES3"/>
      <sheetName val="MAY_12400011"/>
      <sheetName val="Consolidated"/>
      <sheetName val="DATA"/>
      <sheetName val="JSCL TB"/>
      <sheetName val="Note-14"/>
      <sheetName val="ProfitProv"/>
      <sheetName val="SHF_1026_EXP"/>
      <sheetName val="SITE_1001_P_L"/>
      <sheetName val="CLM_1012_P_L"/>
      <sheetName val="SHF_1026_P_L"/>
      <sheetName val="KRG_1002_P_L"/>
      <sheetName val="CliftonMain_1003_P_L"/>
      <sheetName val="KSE_1010_P_L"/>
      <sheetName val="JODIA_1011_P_L"/>
      <sheetName val="JODIA_1011_EXP"/>
      <sheetName val="CLM_1012_EXP"/>
      <sheetName val="SITE_1001_EXP"/>
      <sheetName val="KRG_1002_EXP"/>
      <sheetName val="CliftonMain_1003_EXP"/>
      <sheetName val="SHF-1026-EXP"/>
      <sheetName val="SITE-1001-P&amp;L"/>
      <sheetName val="CLM-1012-P&amp;L"/>
      <sheetName val="SHF-1026-P&amp;L"/>
      <sheetName val="KRG-1002-P&amp;L"/>
      <sheetName val="CliftonMain-1003-P&amp;L"/>
      <sheetName val="KSE-1010-P&amp;L"/>
      <sheetName val="JODIA-1011-P&amp;L"/>
      <sheetName val="JODIA-1011-EXP"/>
      <sheetName val="CLM-1012-EXP"/>
      <sheetName val="SITE-1001-EXP"/>
      <sheetName val="KRG-1002-EXP"/>
      <sheetName val="CliftonMain-1003-EXP"/>
      <sheetName val="Corporate"/>
      <sheetName val="Middle Market"/>
      <sheetName val="SME"/>
      <sheetName val="Bill"/>
      <sheetName val="READING"/>
      <sheetName val="Sheet6"/>
      <sheetName val="New A-Rept"/>
      <sheetName val="BVPS"/>
      <sheetName val="Cap_Empl"/>
      <sheetName val="EBITDA"/>
      <sheetName val="EV"/>
      <sheetName val="Gross_Yield"/>
      <sheetName val="Start &amp;_EPS"/>
      <sheetName val="Net_Debt"/>
      <sheetName val="PE"/>
      <sheetName val="Recomm"/>
      <sheetName val="A"/>
      <sheetName val="Scoping"/>
      <sheetName val="Sheet3"/>
      <sheetName val="Furniture"/>
      <sheetName val="Sheet2"/>
      <sheetName val="NORMAL"/>
      <sheetName val="bs&amp;Pl"/>
      <sheetName val="admin cross"/>
      <sheetName val="Manu Crss"/>
      <sheetName val="Requirements"/>
      <sheetName val="Storage"/>
      <sheetName val="Financial"/>
      <sheetName val="working"/>
      <sheetName val="Deposit"/>
      <sheetName val="BS"/>
      <sheetName val="BS_final4"/>
      <sheetName val="BS_DEC024"/>
      <sheetName val="PL_DEC024"/>
      <sheetName val="notes_DEC024"/>
      <sheetName val="pl_NOTES4"/>
      <sheetName val="MAY_12400012"/>
      <sheetName val="JSCL_TB"/>
      <sheetName val="Note_13_1_&amp;_13_2"/>
      <sheetName val="plan. analytical"/>
      <sheetName val="dep on disposals"/>
      <sheetName val="Links"/>
      <sheetName val="Middle_Market"/>
      <sheetName val="BS2"/>
      <sheetName val="BS1"/>
      <sheetName val="Abu Dhabi"/>
      <sheetName val="Data Sheet - Financials"/>
      <sheetName val="Data Sheet - Others"/>
      <sheetName val="Adj"/>
      <sheetName val="Elim"/>
      <sheetName val="DS_details"/>
      <sheetName val="Code"/>
      <sheetName val="lp"/>
      <sheetName val="Actual"/>
      <sheetName val="Budget"/>
      <sheetName val="List"/>
      <sheetName val="PrevYe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refreshError="1"/>
      <sheetData sheetId="32" refreshError="1"/>
      <sheetData sheetId="33" refreshError="1"/>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 in Trade"/>
      <sheetName val="Other Income"/>
      <sheetName val="Income Tax"/>
      <sheetName val="Balance Sheet"/>
      <sheetName val="Assets Liab"/>
      <sheetName val="Prov Liab"/>
      <sheetName val="Dealers Sumry"/>
      <sheetName val="Dealer Agencies"/>
      <sheetName val="GP Analysis"/>
      <sheetName val="PNL Taksh"/>
      <sheetName val="HOH Balance She"/>
      <sheetName val="HOH     P  L"/>
      <sheetName val="FixedAssets"/>
      <sheetName val="FixedAssets (2)"/>
      <sheetName val="FXArough"/>
      <sheetName val="HD Income"/>
      <sheetName val="Stock Quantity"/>
      <sheetName val="Asada Working"/>
      <sheetName val="Profit Loss"/>
      <sheetName val="Summary Gp Anal"/>
      <sheetName val="Budget 97 98"/>
      <sheetName val="Final Accounts"/>
      <sheetName val="Advance Tax"/>
      <sheetName val="Half yearly "/>
      <sheetName val="Half yearly  (2)"/>
      <sheetName val="Yamada"/>
      <sheetName val="Prductwise prof"/>
      <sheetName val="Ratio Analysis"/>
      <sheetName val="Statiscal Data"/>
      <sheetName val="Cash Flow  MIS"/>
      <sheetName val="CKD Tax Comput"/>
      <sheetName val="MIS Report 2"/>
      <sheetName val="Deferred Tax"/>
      <sheetName val="letter  title"/>
      <sheetName val="Adv to vendor"/>
      <sheetName val="ProfitProv"/>
      <sheetName val="ProdlineNW"/>
      <sheetName val="CFNW"/>
      <sheetName val="FundsNW"/>
      <sheetName val="STkTrdNW"/>
      <sheetName val="variance"/>
      <sheetName val="BSNW"/>
      <sheetName val="DTLBSNW"/>
      <sheetName val="P&amp;LNW"/>
      <sheetName val="DTLP&amp;LNW"/>
      <sheetName val="Cash Flow  HOH"/>
      <sheetName val="Cash Flow Half Yrly Accts"/>
      <sheetName val="Stock_in_Trade"/>
      <sheetName val="Other_Income"/>
      <sheetName val="Income_Tax"/>
      <sheetName val="Balance_Sheet"/>
      <sheetName val="Assets_Liab"/>
      <sheetName val="Prov_Liab"/>
      <sheetName val="Dealers_Sumry"/>
      <sheetName val="Dealer_Agencies"/>
      <sheetName val="GP_Analysis"/>
      <sheetName val="PNL_Taksh"/>
      <sheetName val="HOH_Balance_She"/>
      <sheetName val="HOH_____P__L"/>
      <sheetName val="FixedAssets_(2)"/>
      <sheetName val="HD_Income"/>
      <sheetName val="Stock_Quantity"/>
      <sheetName val="Asada_Working"/>
      <sheetName val="Profit_Loss"/>
      <sheetName val="Summary_Gp_Anal"/>
      <sheetName val="Budget_97_98"/>
      <sheetName val="Final_Accounts"/>
      <sheetName val="Advance_Tax"/>
      <sheetName val="Half_yearly_"/>
      <sheetName val="Half_yearly__(2)"/>
      <sheetName val="Prductwise_prof"/>
      <sheetName val="Ratio_Analysis"/>
      <sheetName val="Statiscal_Data"/>
      <sheetName val="Cash_Flow__MIS"/>
      <sheetName val="CKD_Tax_Comput"/>
      <sheetName val="MIS_Report_2"/>
      <sheetName val="Deferred_Tax"/>
      <sheetName val="letter__title"/>
      <sheetName val="Adv_to_vendor"/>
      <sheetName val="Cash_Flow__HOH"/>
      <sheetName val="Cash_Flow_Half_Yrly_Accts"/>
      <sheetName val="NORMAL"/>
      <sheetName val="BASIC DATA"/>
      <sheetName val="Stock_in_Trade1"/>
      <sheetName val="Other_Income1"/>
      <sheetName val="Income_Tax1"/>
      <sheetName val="Balance_Sheet1"/>
      <sheetName val="Assets_Liab1"/>
      <sheetName val="Prov_Liab1"/>
      <sheetName val="Dealers_Sumry1"/>
      <sheetName val="Dealer_Agencies1"/>
      <sheetName val="GP_Analysis1"/>
      <sheetName val="PNL_Taksh1"/>
      <sheetName val="HOH_Balance_She1"/>
      <sheetName val="HOH_____P__L1"/>
      <sheetName val="FixedAssets_(2)1"/>
      <sheetName val="HD_Income1"/>
      <sheetName val="Stock_Quantity1"/>
      <sheetName val="Asada_Working1"/>
      <sheetName val="Profit_Loss1"/>
      <sheetName val="Summary_Gp_Anal1"/>
      <sheetName val="Budget_97_981"/>
      <sheetName val="Final_Accounts1"/>
      <sheetName val="Advance_Tax1"/>
      <sheetName val="Half_yearly_1"/>
      <sheetName val="Half_yearly__(2)1"/>
      <sheetName val="Prductwise_prof1"/>
      <sheetName val="Ratio_Analysis1"/>
      <sheetName val="Statiscal_Data1"/>
      <sheetName val="Cash_Flow__MIS1"/>
      <sheetName val="CKD_Tax_Comput1"/>
      <sheetName val="MIS_Report_21"/>
      <sheetName val="Deferred_Tax1"/>
      <sheetName val="letter__title1"/>
      <sheetName val="Adv_to_vendor1"/>
      <sheetName val="Cash_Flow__HOH1"/>
      <sheetName val="Cash_Flow_Half_Yrly_Accts1"/>
      <sheetName val="Notes"/>
      <sheetName val="COS"/>
      <sheetName val="ImpPurJournal"/>
      <sheetName val="EXPL-PROD_IEOC"/>
      <sheetName val="EXPL-EXP_IEOC"/>
      <sheetName val="Notes 3 to27"/>
      <sheetName val="BS"/>
      <sheetName val="Recipe"/>
      <sheetName val="Active Washes"/>
      <sheetName val="Requirements"/>
      <sheetName val="CPMLETE TB - original"/>
      <sheetName val="BS FOR PRINT"/>
      <sheetName val="Main 01-02"/>
      <sheetName val="pnsc"/>
      <sheetName val="pur&amp;sal"/>
      <sheetName val="recn"/>
      <sheetName val="PRICE-COMP"/>
      <sheetName val="TOTAL P&amp;L"/>
      <sheetName val="Input"/>
      <sheetName val="Invetory level"/>
      <sheetName val="Fin Stats"/>
      <sheetName val="Sheet3"/>
      <sheetName val="Sheet2"/>
      <sheetName val="BASIC_DATA"/>
      <sheetName val="acct"/>
    </sheetNames>
    <sheetDataSet>
      <sheetData sheetId="0">
        <row r="2">
          <cell r="B2" t="str">
            <v>Indus Motor Company Limited</v>
          </cell>
        </row>
      </sheetData>
      <sheetData sheetId="1">
        <row r="2">
          <cell r="B2" t="str">
            <v>Indus Motor Company Limited</v>
          </cell>
        </row>
      </sheetData>
      <sheetData sheetId="2">
        <row r="2">
          <cell r="B2" t="str">
            <v>Indus Motor Company Limited</v>
          </cell>
        </row>
      </sheetData>
      <sheetData sheetId="3">
        <row r="2">
          <cell r="B2" t="str">
            <v>Indus Motor Company Limited</v>
          </cell>
        </row>
      </sheetData>
      <sheetData sheetId="4">
        <row r="2">
          <cell r="B2" t="str">
            <v>Indus Motor Company Limited</v>
          </cell>
        </row>
      </sheetData>
      <sheetData sheetId="5">
        <row r="2">
          <cell r="B2" t="str">
            <v>Indus Motor Company Limited</v>
          </cell>
        </row>
      </sheetData>
      <sheetData sheetId="6">
        <row r="2">
          <cell r="B2" t="str">
            <v>Indus Motor Company Limited</v>
          </cell>
        </row>
      </sheetData>
      <sheetData sheetId="7">
        <row r="2">
          <cell r="B2" t="str">
            <v>Indus Motor Company Limited</v>
          </cell>
        </row>
      </sheetData>
      <sheetData sheetId="8">
        <row r="2">
          <cell r="B2" t="str">
            <v>Indus Motor Company Limited</v>
          </cell>
        </row>
      </sheetData>
      <sheetData sheetId="9">
        <row r="2">
          <cell r="B2" t="str">
            <v>Indus Motor Company Limited</v>
          </cell>
        </row>
      </sheetData>
      <sheetData sheetId="10">
        <row r="2">
          <cell r="B2" t="str">
            <v>Indus Motor Company Limited</v>
          </cell>
        </row>
      </sheetData>
      <sheetData sheetId="11">
        <row r="2">
          <cell r="B2" t="str">
            <v>Indus Motor Company Limited</v>
          </cell>
        </row>
      </sheetData>
      <sheetData sheetId="12">
        <row r="2">
          <cell r="B2" t="str">
            <v>Indus Motor Company Limited</v>
          </cell>
        </row>
      </sheetData>
      <sheetData sheetId="13">
        <row r="2">
          <cell r="B2" t="str">
            <v>Indus Motor Company Limited</v>
          </cell>
        </row>
      </sheetData>
      <sheetData sheetId="14">
        <row r="2">
          <cell r="B2" t="str">
            <v>Indus Motor Company Limited</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2">
          <cell r="B2" t="str">
            <v>Indus Motor Company Limited</v>
          </cell>
        </row>
      </sheetData>
      <sheetData sheetId="30">
        <row r="2">
          <cell r="B2" t="str">
            <v>Indus Motor Company Limited</v>
          </cell>
        </row>
      </sheetData>
      <sheetData sheetId="31">
        <row r="2">
          <cell r="B2" t="str">
            <v>Indus Motor Company Limited</v>
          </cell>
        </row>
      </sheetData>
      <sheetData sheetId="32">
        <row r="2">
          <cell r="B2" t="str">
            <v>Indus Motor Company Limited</v>
          </cell>
        </row>
      </sheetData>
      <sheetData sheetId="33">
        <row r="2">
          <cell r="B2" t="str">
            <v>Indus Motor Company Limited</v>
          </cell>
        </row>
      </sheetData>
      <sheetData sheetId="34">
        <row r="2">
          <cell r="B2" t="str">
            <v>Indus Motor Company Limited</v>
          </cell>
        </row>
      </sheetData>
      <sheetData sheetId="35">
        <row r="2">
          <cell r="B2" t="str">
            <v>Indus Motor Company Limited</v>
          </cell>
        </row>
      </sheetData>
      <sheetData sheetId="36">
        <row r="2">
          <cell r="B2" t="str">
            <v>Indus Motor Company Limited</v>
          </cell>
        </row>
      </sheetData>
      <sheetData sheetId="37">
        <row r="2">
          <cell r="B2" t="str">
            <v>Indus Motor Company Limited</v>
          </cell>
        </row>
      </sheetData>
      <sheetData sheetId="38">
        <row r="2">
          <cell r="B2" t="str">
            <v>Indus Motor Company Limited</v>
          </cell>
        </row>
      </sheetData>
      <sheetData sheetId="39">
        <row r="2">
          <cell r="B2" t="str">
            <v>Indus Motor Company Limited</v>
          </cell>
        </row>
      </sheetData>
      <sheetData sheetId="40">
        <row r="2">
          <cell r="B2" t="str">
            <v>Indus Motor Company Limited</v>
          </cell>
        </row>
      </sheetData>
      <sheetData sheetId="41">
        <row r="2">
          <cell r="B2" t="str">
            <v>Indus Motor Company Limited</v>
          </cell>
        </row>
      </sheetData>
      <sheetData sheetId="42">
        <row r="2">
          <cell r="B2" t="str">
            <v>Indus Motor Company Limited</v>
          </cell>
        </row>
      </sheetData>
      <sheetData sheetId="43">
        <row r="2">
          <cell r="B2" t="str">
            <v>Indus Motor Company Limited</v>
          </cell>
        </row>
      </sheetData>
      <sheetData sheetId="44">
        <row r="2">
          <cell r="B2" t="str">
            <v>Indus Motor Company Limited</v>
          </cell>
        </row>
      </sheetData>
      <sheetData sheetId="45" refreshError="1">
        <row r="2">
          <cell r="B2" t="str">
            <v>Indus Motor Company Limited</v>
          </cell>
        </row>
        <row r="3">
          <cell r="B3" t="str">
            <v>Statement Of Changes in Financial Position ( Cash Flow Statement)</v>
          </cell>
        </row>
        <row r="4">
          <cell r="B4" t="str">
            <v>For the Period Ending December 31 1999.</v>
          </cell>
        </row>
        <row r="5">
          <cell r="K5" t="str">
            <v>1999</v>
          </cell>
        </row>
        <row r="6">
          <cell r="I6" t="str">
            <v>Note</v>
          </cell>
          <cell r="K6" t="str">
            <v>Dec</v>
          </cell>
          <cell r="M6" t="str">
            <v>1999</v>
          </cell>
        </row>
        <row r="7">
          <cell r="K7" t="str">
            <v>(Rupees in ' 000)</v>
          </cell>
          <cell r="L7">
            <v>0</v>
          </cell>
          <cell r="M7" t="str">
            <v>June</v>
          </cell>
        </row>
        <row r="9">
          <cell r="B9" t="str">
            <v>CASH FLOW FROM OPERATING ACTIVITIES</v>
          </cell>
        </row>
        <row r="11">
          <cell r="C11" t="str">
            <v>Cash (utilised) /generated from operations</v>
          </cell>
          <cell r="I11">
            <v>1</v>
          </cell>
          <cell r="K11">
            <v>-138676.50016</v>
          </cell>
          <cell r="M11">
            <v>-380440</v>
          </cell>
        </row>
        <row r="13">
          <cell r="C13" t="str">
            <v>1)   Cash generated from Operations:</v>
          </cell>
        </row>
        <row r="14">
          <cell r="C14" t="str">
            <v>Profit before taxation</v>
          </cell>
          <cell r="K14">
            <v>102935</v>
          </cell>
          <cell r="M14">
            <v>501309</v>
          </cell>
        </row>
        <row r="15">
          <cell r="C15" t="str">
            <v>Adjustment for non cash charges and other items</v>
          </cell>
        </row>
        <row r="16">
          <cell r="D16" t="str">
            <v>Depreciation</v>
          </cell>
          <cell r="K16">
            <v>53227.74</v>
          </cell>
          <cell r="M16">
            <v>110788</v>
          </cell>
        </row>
        <row r="17">
          <cell r="D17" t="str">
            <v>Profit on sale of fixed assets</v>
          </cell>
          <cell r="K17">
            <v>-1019</v>
          </cell>
          <cell r="M17">
            <v>-2599</v>
          </cell>
        </row>
        <row r="18">
          <cell r="D18" t="str">
            <v>Financial charges</v>
          </cell>
          <cell r="K18">
            <v>14291.08366</v>
          </cell>
          <cell r="M18">
            <v>43259</v>
          </cell>
        </row>
        <row r="19">
          <cell r="D19" t="str">
            <v>Amortisation of deferred cost</v>
          </cell>
          <cell r="K19">
            <v>0</v>
          </cell>
          <cell r="M19">
            <v>0</v>
          </cell>
        </row>
        <row r="20">
          <cell r="D20" t="str">
            <v>Provision for warranty obligations</v>
          </cell>
          <cell r="K20">
            <v>1500</v>
          </cell>
          <cell r="M20">
            <v>2601</v>
          </cell>
        </row>
        <row r="21">
          <cell r="D21" t="str">
            <v>Working capital changes  - see note 1.1</v>
          </cell>
          <cell r="K21">
            <v>-138676.50016</v>
          </cell>
          <cell r="M21">
            <v>-1035797</v>
          </cell>
        </row>
        <row r="23">
          <cell r="K23">
            <v>32258.323499999999</v>
          </cell>
          <cell r="M23">
            <v>-380439</v>
          </cell>
        </row>
        <row r="26">
          <cell r="C26" t="str">
            <v>1.1   Working capital changes</v>
          </cell>
        </row>
        <row r="28">
          <cell r="D28" t="str">
            <v>Decrease/(Increase) in current assets</v>
          </cell>
        </row>
        <row r="29">
          <cell r="D29" t="str">
            <v xml:space="preserve">    Stores and spares</v>
          </cell>
          <cell r="K29">
            <v>15961</v>
          </cell>
          <cell r="M29">
            <v>-48455</v>
          </cell>
        </row>
        <row r="30">
          <cell r="D30" t="str">
            <v xml:space="preserve">    Finished Goods</v>
          </cell>
          <cell r="K30">
            <v>-157154.89312000002</v>
          </cell>
          <cell r="M30">
            <v>-116997</v>
          </cell>
        </row>
        <row r="31">
          <cell r="D31" t="str">
            <v xml:space="preserve">    Raw Material</v>
          </cell>
          <cell r="K31">
            <v>3363.6529999999912</v>
          </cell>
          <cell r="M31">
            <v>26764</v>
          </cell>
        </row>
        <row r="32">
          <cell r="D32" t="str">
            <v xml:space="preserve">    Stock in Transit</v>
          </cell>
          <cell r="K32">
            <v>-122683.99766000005</v>
          </cell>
          <cell r="M32">
            <v>-17070</v>
          </cell>
        </row>
        <row r="33">
          <cell r="D33" t="str">
            <v xml:space="preserve">    Work in Process</v>
          </cell>
          <cell r="K33">
            <v>-255637.74600000004</v>
          </cell>
          <cell r="M33">
            <v>-91828</v>
          </cell>
        </row>
        <row r="34">
          <cell r="D34" t="str">
            <v xml:space="preserve">    Trade debts</v>
          </cell>
          <cell r="K34">
            <v>146392</v>
          </cell>
          <cell r="M34">
            <v>-238946</v>
          </cell>
        </row>
        <row r="35">
          <cell r="D35" t="str">
            <v xml:space="preserve">    Advances to Suppliers/Contractors/Employees</v>
          </cell>
          <cell r="K35">
            <v>69295</v>
          </cell>
          <cell r="M35">
            <v>-70568</v>
          </cell>
        </row>
        <row r="36">
          <cell r="D36" t="str">
            <v xml:space="preserve">    Prepayments</v>
          </cell>
          <cell r="K36">
            <v>-4468</v>
          </cell>
          <cell r="M36">
            <v>2723</v>
          </cell>
        </row>
        <row r="37">
          <cell r="D37" t="str">
            <v xml:space="preserve">    Other receivables</v>
          </cell>
          <cell r="K37">
            <v>-29157</v>
          </cell>
          <cell r="M37">
            <v>32451</v>
          </cell>
        </row>
        <row r="38">
          <cell r="D38" t="str">
            <v xml:space="preserve">    </v>
          </cell>
        </row>
        <row r="39">
          <cell r="D39" t="str">
            <v>(Decrease) / Increase in current liabilities</v>
          </cell>
        </row>
        <row r="41">
          <cell r="D41" t="str">
            <v xml:space="preserve">    Creditors, Accrued and Other Liabilities</v>
          </cell>
          <cell r="K41">
            <v>9676</v>
          </cell>
          <cell r="M41">
            <v>-513871</v>
          </cell>
        </row>
        <row r="43">
          <cell r="K43">
            <v>-324413.98378000013</v>
          </cell>
          <cell r="M43">
            <v>-1035797</v>
          </cell>
        </row>
        <row r="46">
          <cell r="C46" t="str">
            <v>Financial charges paid</v>
          </cell>
          <cell r="K46">
            <v>-23868.08366</v>
          </cell>
          <cell r="M46">
            <v>-30781</v>
          </cell>
        </row>
        <row r="47">
          <cell r="C47" t="str">
            <v>Income tax (paid) / received</v>
          </cell>
          <cell r="K47">
            <v>-44295.754949999973</v>
          </cell>
          <cell r="M47">
            <v>-233864</v>
          </cell>
        </row>
        <row r="48">
          <cell r="C48" t="str">
            <v>Long term deposits and deferred costs</v>
          </cell>
          <cell r="K48">
            <v>2500</v>
          </cell>
          <cell r="M48">
            <v>837</v>
          </cell>
        </row>
        <row r="49">
          <cell r="B49" t="str">
            <v>Net Cash (Outflow) / Inflow From Operating Activities</v>
          </cell>
          <cell r="K49">
            <v>-204340.33876999997</v>
          </cell>
          <cell r="M49">
            <v>-644248</v>
          </cell>
        </row>
        <row r="52">
          <cell r="B52" t="str">
            <v>CASH FLOW FROM INVESTING ACTIVITIES</v>
          </cell>
        </row>
        <row r="54">
          <cell r="C54" t="str">
            <v>Fixed capital expenditure</v>
          </cell>
          <cell r="K54">
            <v>-174840.92879999999</v>
          </cell>
          <cell r="M54">
            <v>-213594</v>
          </cell>
        </row>
        <row r="55">
          <cell r="C55" t="str">
            <v>Investment in AT &amp; T</v>
          </cell>
          <cell r="K55">
            <v>0</v>
          </cell>
          <cell r="M55">
            <v>-1875</v>
          </cell>
        </row>
        <row r="56">
          <cell r="C56" t="str">
            <v>Sale  proceeds of fixed assets</v>
          </cell>
          <cell r="K56">
            <v>8262</v>
          </cell>
          <cell r="M56">
            <v>13520</v>
          </cell>
        </row>
        <row r="57">
          <cell r="B57" t="str">
            <v>Net Cash (Outflow) From Investing Activities</v>
          </cell>
          <cell r="K57">
            <v>-166578.92879999999</v>
          </cell>
          <cell r="M57">
            <v>-201949</v>
          </cell>
        </row>
        <row r="59">
          <cell r="B59" t="str">
            <v>CASH FLOW FROM FINANCING ACTIVIES</v>
          </cell>
        </row>
        <row r="60">
          <cell r="C60" t="str">
            <v>Locally Manufactured Machinery loan</v>
          </cell>
          <cell r="K60">
            <v>-6994</v>
          </cell>
          <cell r="M60">
            <v>-6725</v>
          </cell>
        </row>
        <row r="61">
          <cell r="C61" t="str">
            <v>Repayment of Suppliers Credit loan</v>
          </cell>
          <cell r="K61">
            <v>0</v>
          </cell>
          <cell r="M61">
            <v>-54808</v>
          </cell>
        </row>
        <row r="62">
          <cell r="C62" t="str">
            <v>Long term loan borrowed</v>
          </cell>
          <cell r="K62">
            <v>0</v>
          </cell>
          <cell r="M62">
            <v>283799</v>
          </cell>
        </row>
        <row r="63">
          <cell r="C63" t="str">
            <v>Dividend paid-Income tax</v>
          </cell>
          <cell r="K63">
            <v>-18745.522700000001</v>
          </cell>
          <cell r="M63">
            <v>-113736</v>
          </cell>
        </row>
        <row r="64">
          <cell r="B64" t="str">
            <v>Net Cash (Outflow) From Financing Activities</v>
          </cell>
          <cell r="K64">
            <v>-25739.522700000001</v>
          </cell>
          <cell r="M64">
            <v>108530</v>
          </cell>
        </row>
        <row r="66">
          <cell r="B66" t="str">
            <v>NET (DECREASE) / INCREASE IN CASH AND CASH EQUIVALENTS</v>
          </cell>
          <cell r="K66">
            <v>-396658.79027</v>
          </cell>
          <cell r="M66">
            <v>-737667</v>
          </cell>
        </row>
        <row r="68">
          <cell r="B68" t="str">
            <v>CASH AND CASH EQUIVALENTS AT BEGINNNING OF THE YEAR</v>
          </cell>
          <cell r="I68">
            <v>2</v>
          </cell>
          <cell r="K68">
            <v>81951</v>
          </cell>
          <cell r="M68">
            <v>833465</v>
          </cell>
        </row>
        <row r="70">
          <cell r="B70" t="str">
            <v>CASH AND CASH EQUIVALENTS AT END OF  THE PERIOD</v>
          </cell>
          <cell r="I70">
            <v>2</v>
          </cell>
          <cell r="K70">
            <v>-314707.79027</v>
          </cell>
          <cell r="M70">
            <v>95798</v>
          </cell>
        </row>
        <row r="72">
          <cell r="A72" t="str">
            <v>||</v>
          </cell>
          <cell r="K72">
            <v>-314708</v>
          </cell>
        </row>
        <row r="73">
          <cell r="B73" t="str">
            <v>Enclosure  4a</v>
          </cell>
          <cell r="M73" t="str">
            <v>Page 4</v>
          </cell>
        </row>
        <row r="75">
          <cell r="K75" t="str">
            <v>1999</v>
          </cell>
          <cell r="M75">
            <v>1999</v>
          </cell>
        </row>
        <row r="76">
          <cell r="K76" t="str">
            <v>Dec</v>
          </cell>
          <cell r="L76">
            <v>0</v>
          </cell>
          <cell r="M76" t="str">
            <v>June</v>
          </cell>
        </row>
        <row r="77">
          <cell r="K77" t="str">
            <v>(Rupees in thousands)</v>
          </cell>
        </row>
        <row r="78">
          <cell r="B78" t="str">
            <v>1    CASH (UTILISED) / GENERATED FROM OPERATIONS</v>
          </cell>
        </row>
        <row r="80">
          <cell r="C80" t="str">
            <v>Profit before taxation</v>
          </cell>
          <cell r="K80">
            <v>102932.67617999999</v>
          </cell>
          <cell r="M80">
            <v>501309</v>
          </cell>
        </row>
        <row r="81">
          <cell r="C81" t="str">
            <v>Adjustment for non cash charges and other items</v>
          </cell>
        </row>
        <row r="82">
          <cell r="D82" t="str">
            <v>Depreciation</v>
          </cell>
          <cell r="K82">
            <v>53227.74</v>
          </cell>
          <cell r="M82">
            <v>110788</v>
          </cell>
        </row>
        <row r="83">
          <cell r="D83" t="str">
            <v>Profit on sale of fixed assets</v>
          </cell>
          <cell r="K83">
            <v>-1019</v>
          </cell>
          <cell r="M83">
            <v>-2599</v>
          </cell>
        </row>
        <row r="84">
          <cell r="D84" t="str">
            <v>Financial charges</v>
          </cell>
          <cell r="K84">
            <v>14291.08366</v>
          </cell>
          <cell r="M84">
            <v>43259</v>
          </cell>
        </row>
        <row r="85">
          <cell r="D85" t="str">
            <v>Amortisation of deferred cost</v>
          </cell>
          <cell r="K85">
            <v>0</v>
          </cell>
          <cell r="M85">
            <v>0</v>
          </cell>
        </row>
        <row r="86">
          <cell r="D86" t="str">
            <v>Provision for warranty obligations</v>
          </cell>
          <cell r="K86">
            <v>0</v>
          </cell>
          <cell r="M86">
            <v>2601</v>
          </cell>
        </row>
        <row r="87">
          <cell r="D87" t="str">
            <v>Working capital changes  - see note 1.1</v>
          </cell>
          <cell r="K87">
            <v>-308109</v>
          </cell>
          <cell r="M87">
            <v>-1035797</v>
          </cell>
        </row>
        <row r="89">
          <cell r="K89">
            <v>-138676.50016</v>
          </cell>
          <cell r="M89">
            <v>-380439</v>
          </cell>
        </row>
        <row r="92">
          <cell r="C92" t="str">
            <v>1.1   Working capital changes</v>
          </cell>
        </row>
        <row r="94">
          <cell r="D94" t="str">
            <v>Decrease/(Increase) in current assets</v>
          </cell>
        </row>
        <row r="95">
          <cell r="D95" t="str">
            <v xml:space="preserve">    Stores and spares</v>
          </cell>
          <cell r="K95">
            <v>-4958</v>
          </cell>
          <cell r="M95">
            <v>-48455</v>
          </cell>
        </row>
        <row r="96">
          <cell r="D96" t="str">
            <v xml:space="preserve">    Stock -in-trade</v>
          </cell>
          <cell r="K96">
            <v>-511194</v>
          </cell>
          <cell r="M96">
            <v>-199131</v>
          </cell>
        </row>
        <row r="97">
          <cell r="D97" t="str">
            <v xml:space="preserve">    Trade debts</v>
          </cell>
          <cell r="K97">
            <v>162487</v>
          </cell>
          <cell r="M97">
            <v>-238946</v>
          </cell>
        </row>
        <row r="98">
          <cell r="D98" t="str">
            <v xml:space="preserve">    Advances and prepayments</v>
          </cell>
          <cell r="K98">
            <v>-40692</v>
          </cell>
          <cell r="M98">
            <v>-67845</v>
          </cell>
        </row>
        <row r="99">
          <cell r="D99" t="str">
            <v xml:space="preserve">    Other receivables</v>
          </cell>
          <cell r="K99">
            <v>-34917</v>
          </cell>
          <cell r="M99">
            <v>32451</v>
          </cell>
        </row>
        <row r="100">
          <cell r="D100" t="str">
            <v xml:space="preserve">    </v>
          </cell>
        </row>
        <row r="101">
          <cell r="D101" t="str">
            <v>(Decrease) / Increase in current liabilities</v>
          </cell>
        </row>
        <row r="102">
          <cell r="D102" t="str">
            <v xml:space="preserve">     Creditors and accrued liabilities</v>
          </cell>
          <cell r="K102">
            <v>121165</v>
          </cell>
          <cell r="M102">
            <v>-513871</v>
          </cell>
        </row>
        <row r="105">
          <cell r="K105">
            <v>-308109</v>
          </cell>
          <cell r="M105">
            <v>-1035797</v>
          </cell>
        </row>
        <row r="107">
          <cell r="B107" t="str">
            <v>2.     CASH AND CASH EQUIVALENTS</v>
          </cell>
        </row>
        <row r="109">
          <cell r="C109" t="str">
            <v>Cash and cash equivalents comprise of the following items as</v>
          </cell>
        </row>
        <row r="110">
          <cell r="C110" t="str">
            <v>included in the balance sheet</v>
          </cell>
        </row>
        <row r="112">
          <cell r="C112" t="str">
            <v xml:space="preserve"> </v>
          </cell>
          <cell r="D112" t="str">
            <v>Cash and bank balances</v>
          </cell>
          <cell r="K112">
            <v>255527</v>
          </cell>
          <cell r="M112">
            <v>502141</v>
          </cell>
        </row>
        <row r="113">
          <cell r="D113" t="str">
            <v>Short term finances</v>
          </cell>
          <cell r="K113">
            <v>-570235</v>
          </cell>
          <cell r="M113">
            <v>-406343</v>
          </cell>
        </row>
        <row r="115">
          <cell r="K115">
            <v>-314708</v>
          </cell>
          <cell r="M115">
            <v>95798</v>
          </cell>
        </row>
      </sheetData>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ow r="2">
          <cell r="B2" t="str">
            <v>Indus Motor Company Limited</v>
          </cell>
        </row>
      </sheetData>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ow r="2">
          <cell r="B2" t="str">
            <v>Indus Motor Company Limited</v>
          </cell>
        </row>
      </sheetData>
      <sheetData sheetId="103">
        <row r="2">
          <cell r="B2" t="str">
            <v>Indus Motor Company Limited</v>
          </cell>
        </row>
      </sheetData>
      <sheetData sheetId="104">
        <row r="2">
          <cell r="B2" t="str">
            <v>Indus Motor Company Limited</v>
          </cell>
        </row>
      </sheetData>
      <sheetData sheetId="105">
        <row r="2">
          <cell r="B2" t="str">
            <v>Indus Motor Company Limited</v>
          </cell>
        </row>
      </sheetData>
      <sheetData sheetId="106">
        <row r="2">
          <cell r="B2" t="str">
            <v>Indus Motor Company Limited</v>
          </cell>
        </row>
      </sheetData>
      <sheetData sheetId="107">
        <row r="2">
          <cell r="B2" t="str">
            <v>Indus Motor Company Limited</v>
          </cell>
        </row>
      </sheetData>
      <sheetData sheetId="108">
        <row r="2">
          <cell r="B2" t="str">
            <v>Indus Motor Company Limited</v>
          </cell>
        </row>
      </sheetData>
      <sheetData sheetId="109">
        <row r="2">
          <cell r="B2" t="str">
            <v>Indus Motor Company Limited</v>
          </cell>
        </row>
      </sheetData>
      <sheetData sheetId="110">
        <row r="2">
          <cell r="B2" t="str">
            <v>Indus Motor Company Limited</v>
          </cell>
        </row>
      </sheetData>
      <sheetData sheetId="111">
        <row r="2">
          <cell r="B2" t="str">
            <v>Indus Motor Company Limited</v>
          </cell>
        </row>
      </sheetData>
      <sheetData sheetId="112">
        <row r="2">
          <cell r="B2" t="str">
            <v>Indus Motor Company Limited</v>
          </cell>
        </row>
      </sheetData>
      <sheetData sheetId="113">
        <row r="2">
          <cell r="B2" t="str">
            <v>Indus Motor Company Limited</v>
          </cell>
        </row>
      </sheetData>
      <sheetData sheetId="114">
        <row r="2">
          <cell r="B2" t="str">
            <v>Indus Motor Company Limited</v>
          </cell>
        </row>
      </sheetData>
      <sheetData sheetId="115">
        <row r="2">
          <cell r="B2" t="str">
            <v>Indus Motor Company Limited</v>
          </cell>
        </row>
      </sheetData>
      <sheetData sheetId="116">
        <row r="2">
          <cell r="B2" t="str">
            <v>Indus Motor Company Limited</v>
          </cell>
        </row>
      </sheetData>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for pivot"/>
      <sheetName val="FIG Final summary"/>
      <sheetName val="Final Summary"/>
      <sheetName val="Summary"/>
      <sheetName val="Sheet7"/>
      <sheetName val="Sheet2"/>
      <sheetName val="Calculation"/>
      <sheetName val="Table"/>
      <sheetName val="Balance sheet mapping"/>
      <sheetName val="FE - Summary - STD"/>
      <sheetName val="Sheet1"/>
      <sheetName val="March 110"/>
      <sheetName val="MarchSL904"/>
      <sheetName val="COA"/>
      <sheetName val="Template"/>
      <sheetName val="Code"/>
      <sheetName val="ApprovalLimit"/>
      <sheetName val="Furniture"/>
    </sheetNames>
    <sheetDataSet>
      <sheetData sheetId="0"/>
      <sheetData sheetId="1"/>
      <sheetData sheetId="2"/>
      <sheetData sheetId="3"/>
      <sheetData sheetId="4"/>
      <sheetData sheetId="5"/>
      <sheetData sheetId="6"/>
      <sheetData sheetId="7" refreshError="1">
        <row r="4">
          <cell r="C4">
            <v>0.2</v>
          </cell>
        </row>
        <row r="5">
          <cell r="C5">
            <v>0.5</v>
          </cell>
        </row>
        <row r="7">
          <cell r="C7">
            <v>1</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TER"/>
      <sheetName val="Sheet3"/>
      <sheetName val="Summary 1 in LC"/>
      <sheetName val="Summary 2 in LC"/>
      <sheetName val="Summary 3 in LC"/>
      <sheetName val="Summary 1 in pkr"/>
      <sheetName val="Summary 2 in pkr"/>
      <sheetName val="Summary 3 in pkr"/>
      <sheetName val="Quarterly Comparison"/>
      <sheetName val="Cyrus"/>
      <sheetName val="UAE portfolio"/>
      <sheetName val="Qatar-Doha Portfolio"/>
      <sheetName val="Bahrain Portfolio"/>
      <sheetName val="UAE-IBG"/>
      <sheetName val="FI&amp;IB"/>
      <sheetName val="Consumer-portfolio"/>
      <sheetName val="Bonds Portfolio"/>
      <sheetName val="Tables"/>
      <sheetName val="Assumptions"/>
      <sheetName val="Corporate Summary"/>
      <sheetName val="BSDOMOVS"/>
      <sheetName val="T-BILL"/>
      <sheetName val="Table"/>
      <sheetName val="Breakups"/>
      <sheetName val="LS-U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de volume"/>
      <sheetName val="BS Per Mth"/>
      <sheetName val="B3 B"/>
      <sheetName val="Sheet2"/>
      <sheetName val="In-Exp"/>
      <sheetName val="affair"/>
      <sheetName val="budget"/>
      <sheetName val="Sheet3"/>
      <sheetName val="data"/>
      <sheetName val="Balance Sheet"/>
      <sheetName val="B3"/>
      <sheetName val="Interbranch"/>
      <sheetName val="TezRaftaar"/>
      <sheetName val="Cash Recoveries"/>
      <sheetName val="Business Volume"/>
      <sheetName val="Main"/>
      <sheetName val="Sheet1"/>
      <sheetName val="March 110"/>
      <sheetName val="MarchSL904"/>
      <sheetName val="Feb"/>
      <sheetName val="T-BILL"/>
      <sheetName val="Ranges"/>
      <sheetName val="Rates"/>
      <sheetName val="Deposi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CONTENTS"/>
      <sheetName val="BSDOMOVS"/>
      <sheetName val="BSCOMBINED "/>
      <sheetName val="Balance Sheet"/>
      <sheetName val="Profit&amp;Loss-Rev"/>
      <sheetName val="Note 1-7"/>
      <sheetName val="Note 8-11"/>
      <sheetName val="Note 12-15"/>
      <sheetName val="Note16-20"/>
      <sheetName val="Note 10-10.1"/>
      <sheetName val="Note 10.2-10.7"/>
      <sheetName val="Note 11 - 12.1"/>
      <sheetName val="Note 16.2-18"/>
      <sheetName val="Note 22-23"/>
      <sheetName val="Note 28.1-30"/>
      <sheetName val="Note 21 - 23"/>
      <sheetName val="Note 37-38"/>
      <sheetName val="Note 24"/>
      <sheetName val="Note 25"/>
      <sheetName val="Note 26 "/>
      <sheetName val="Note 27"/>
      <sheetName val="Note 28"/>
      <sheetName val="Note 29-30"/>
      <sheetName val="MAT-0602"/>
      <sheetName val="Note 28A"/>
      <sheetName val="Note 42.2-44"/>
      <sheetName val="Sheet2"/>
      <sheetName val="I-BR"/>
      <sheetName val="I-B"/>
      <sheetName val="FE - Summary - STD"/>
      <sheetName val="Lookups"/>
      <sheetName val="Abu Dhabi"/>
      <sheetName val="BS - 2"/>
      <sheetName val="Data-904"/>
      <sheetName val="Investments"/>
      <sheetName val="AL"/>
      <sheetName val="Notes"/>
      <sheetName val="ASSET QLTY"/>
      <sheetName val="Sheet1"/>
      <sheetName val="March 110"/>
      <sheetName val="Feb"/>
      <sheetName val="MarchSL904"/>
      <sheetName val="BS-OV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ookups"/>
      <sheetName val="Main"/>
      <sheetName val="budget"/>
      <sheetName val="SOA "/>
      <sheetName val="BSDOMOVS"/>
      <sheetName val="BS-OVS"/>
      <sheetName val="Implied Rate"/>
      <sheetName val="I-BR"/>
      <sheetName val="Updated  Rates"/>
      <sheetName val="Market Rates"/>
      <sheetName val="FX"/>
      <sheetName val="TABLES"/>
      <sheetName val="Data-922"/>
      <sheetName val="Strat. Portfolio"/>
      <sheetName val="Grouping MGT"/>
      <sheetName val="Revenue-Fire-Marine-Motor"/>
      <sheetName val="I-B"/>
    </sheetNames>
    <sheetDataSet>
      <sheetData sheetId="0"/>
      <sheetData sheetId="1" refreshError="1">
        <row r="7">
          <cell r="C7" t="str">
            <v>Funded</v>
          </cell>
          <cell r="F7" t="str">
            <v>Assignment of Bank Guarantee</v>
          </cell>
        </row>
        <row r="8">
          <cell r="C8" t="str">
            <v>Non Funded</v>
          </cell>
          <cell r="F8" t="str">
            <v>Assignment of Receivables</v>
          </cell>
        </row>
        <row r="9">
          <cell r="F9" t="str">
            <v>Assignment of Salary and Benefits (Clean Lending)</v>
          </cell>
        </row>
        <row r="10">
          <cell r="F10" t="str">
            <v>Charge on Agri Land through Pass Book</v>
          </cell>
        </row>
        <row r="11">
          <cell r="C11" t="str">
            <v>Certain Draw Down</v>
          </cell>
          <cell r="F11" t="str">
            <v>Equitable Mortgage / Hypothecation of Fixed Assets</v>
          </cell>
        </row>
        <row r="12">
          <cell r="C12" t="str">
            <v>Short Term Facility</v>
          </cell>
          <cell r="F12" t="str">
            <v>Equitable Mortgage of Property</v>
          </cell>
        </row>
        <row r="13">
          <cell r="C13" t="str">
            <v>Long Term Facility</v>
          </cell>
          <cell r="F13" t="str">
            <v>First Hypothecation Charge on Current Assets</v>
          </cell>
        </row>
        <row r="14">
          <cell r="F14" t="str">
            <v>First Hypothecation Charge on Fixed Assets</v>
          </cell>
        </row>
        <row r="15">
          <cell r="F15" t="str">
            <v xml:space="preserve">Hypothecation of Fixed Assets </v>
          </cell>
        </row>
        <row r="16">
          <cell r="C16" t="str">
            <v>Direct Credit Substitute</v>
          </cell>
          <cell r="F16" t="str">
            <v>Lien on Deposit Certificates</v>
          </cell>
        </row>
        <row r="17">
          <cell r="C17" t="str">
            <v>Trade Related Contingency</v>
          </cell>
          <cell r="F17" t="str">
            <v xml:space="preserve">Lien on Term Deposit Receipt TDR issued (Local Currency) </v>
          </cell>
        </row>
        <row r="18">
          <cell r="C18" t="str">
            <v>Performance Related Contingency</v>
          </cell>
          <cell r="F18" t="str">
            <v xml:space="preserve">Lien on Term Deposit Receipt TDR issued (Foreign Currency) </v>
          </cell>
        </row>
        <row r="19">
          <cell r="F19" t="str">
            <v>Lien over Current Assets</v>
          </cell>
        </row>
        <row r="20">
          <cell r="F20" t="str">
            <v>Lien over Import / Export Documents</v>
          </cell>
        </row>
        <row r="21">
          <cell r="C21" t="str">
            <v>Secured</v>
          </cell>
          <cell r="F21" t="str">
            <v>Other</v>
          </cell>
        </row>
        <row r="22">
          <cell r="C22" t="str">
            <v>Unsecured</v>
          </cell>
          <cell r="F22" t="str">
            <v>Pledge of Commodities</v>
          </cell>
        </row>
        <row r="23">
          <cell r="F23" t="str">
            <v>Pledge of Consumer Items</v>
          </cell>
        </row>
        <row r="24">
          <cell r="F24" t="str">
            <v>Pledge of Equipment</v>
          </cell>
        </row>
        <row r="25">
          <cell r="C25" t="str">
            <v>Active</v>
          </cell>
          <cell r="F25" t="str">
            <v>Pledge of Foreign currency Bonds</v>
          </cell>
        </row>
        <row r="26">
          <cell r="C26" t="str">
            <v>Past Due</v>
          </cell>
          <cell r="F26" t="str">
            <v>Pledge of Govt Securities</v>
          </cell>
        </row>
        <row r="27">
          <cell r="F27" t="str">
            <v>Pledge of Raw Materials</v>
          </cell>
        </row>
        <row r="28">
          <cell r="F28" t="str">
            <v xml:space="preserve">Pledge of Debt Securities (Non Govt) </v>
          </cell>
        </row>
        <row r="29">
          <cell r="F29" t="str">
            <v>Pledge of Shares (Main Index)</v>
          </cell>
        </row>
        <row r="30">
          <cell r="C30" t="str">
            <v>Corporate</v>
          </cell>
          <cell r="F30" t="str">
            <v>Pledge of Shares (Non Main Index)</v>
          </cell>
        </row>
        <row r="31">
          <cell r="C31" t="str">
            <v>Bank / DFI</v>
          </cell>
          <cell r="F31" t="str">
            <v>Pledge of Term Deposit Receipt TDR issued by Other Fin. Institution</v>
          </cell>
        </row>
        <row r="32">
          <cell r="C32" t="str">
            <v>Government</v>
          </cell>
          <cell r="F32" t="str">
            <v>Pledge of Work in Process and Finished Goods</v>
          </cell>
        </row>
        <row r="33">
          <cell r="C33" t="str">
            <v>Personnel</v>
          </cell>
          <cell r="F33" t="str">
            <v>Post Dated Cheques</v>
          </cell>
        </row>
        <row r="34">
          <cell r="F34" t="str">
            <v>Ranking / Joint Equitable Mortgage / hypothecation charge on Fixed Assets</v>
          </cell>
        </row>
        <row r="35">
          <cell r="F35" t="str">
            <v>Ranking / Joint hypothecation charge on Current Assets</v>
          </cell>
        </row>
        <row r="36">
          <cell r="F36" t="str">
            <v>Ranking / Joint hypothecation charge on Fixed Assets</v>
          </cell>
        </row>
        <row r="37">
          <cell r="F37" t="str">
            <v>Registered Equitable Mortgage of Property</v>
          </cell>
        </row>
        <row r="38">
          <cell r="C38" t="str">
            <v xml:space="preserve">Fixed </v>
          </cell>
          <cell r="F38" t="str">
            <v xml:space="preserve">Trust Receipt </v>
          </cell>
        </row>
        <row r="39">
          <cell r="C39" t="str">
            <v>Floating</v>
          </cell>
        </row>
        <row r="43">
          <cell r="C43" t="str">
            <v>Monthly</v>
          </cell>
        </row>
        <row r="44">
          <cell r="C44" t="str">
            <v>Quarterly</v>
          </cell>
        </row>
        <row r="45">
          <cell r="C45" t="str">
            <v>Half Yearly</v>
          </cell>
        </row>
        <row r="46">
          <cell r="C46" t="str">
            <v>Annually</v>
          </cell>
        </row>
        <row r="47">
          <cell r="C47" t="str">
            <v>At Maturity</v>
          </cell>
        </row>
        <row r="48">
          <cell r="C48" t="str">
            <v>No Interest</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Instructions"/>
      <sheetName val="Input-Qtrly"/>
      <sheetName val="Input-YTD and Expected"/>
      <sheetName val="Flux-Current Qtr."/>
      <sheetName val="Flux-YTD"/>
      <sheetName val="Ratios-Current Qtr."/>
      <sheetName val="Ratios-YTD"/>
      <sheetName val="Common Size-Current Qtr."/>
      <sheetName val="Common Size-YTD"/>
      <sheetName val="Module1"/>
      <sheetName val="Month End Foreign Currency"/>
      <sheetName val="Revenue-Fire-Marine-Motor"/>
    </sheetNames>
    <sheetDataSet>
      <sheetData sheetId="0" refreshError="1"/>
      <sheetData sheetId="1" refreshError="1"/>
      <sheetData sheetId="2">
        <row r="8">
          <cell r="E8" t="str">
            <v>Practice US C Corporation</v>
          </cell>
        </row>
        <row r="14">
          <cell r="F14">
            <v>5000</v>
          </cell>
        </row>
        <row r="16">
          <cell r="F16">
            <v>0</v>
          </cell>
        </row>
        <row r="17">
          <cell r="F17">
            <v>0</v>
          </cell>
        </row>
        <row r="18">
          <cell r="F18">
            <v>0</v>
          </cell>
        </row>
        <row r="20">
          <cell r="F20">
            <v>5000</v>
          </cell>
        </row>
        <row r="22">
          <cell r="F22">
            <v>5000</v>
          </cell>
        </row>
        <row r="24">
          <cell r="F24">
            <v>0</v>
          </cell>
        </row>
        <row r="27">
          <cell r="F27">
            <v>0</v>
          </cell>
        </row>
        <row r="28">
          <cell r="F28">
            <v>0</v>
          </cell>
        </row>
        <row r="34">
          <cell r="F34">
            <v>0</v>
          </cell>
        </row>
        <row r="43">
          <cell r="F43">
            <v>0</v>
          </cell>
        </row>
        <row r="45">
          <cell r="F45">
            <v>0</v>
          </cell>
        </row>
        <row r="48">
          <cell r="F48">
            <v>37256</v>
          </cell>
        </row>
        <row r="51">
          <cell r="F51">
            <v>365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sheetName val="STkTrdNW"/>
      <sheetName val="Stock Quantity"/>
      <sheetName val="Stock in Trade"/>
      <sheetName val="Tax"/>
      <sheetName val="Hyear-siraj"/>
      <sheetName val="Income Tax"/>
      <sheetName val="DTLBSNW"/>
      <sheetName val="BSNW"/>
      <sheetName val="Balance Sheet"/>
      <sheetName val="Assets Liab"/>
      <sheetName val="Other Income"/>
      <sheetName val="Cash Flow"/>
      <sheetName val="Adv to vendor"/>
      <sheetName val="Prov Liab"/>
      <sheetName val="Dealers Sumry"/>
      <sheetName val="Dealer Agencies"/>
      <sheetName val="PNL Taksh"/>
      <sheetName val="HOH Balance She"/>
      <sheetName val="HOH     P  L"/>
      <sheetName val="FixedAssets"/>
      <sheetName val="Budget 2001-02"/>
      <sheetName val="Ratio Analysis"/>
      <sheetName val="Statiscal Data"/>
      <sheetName val="CKD Tax Comput"/>
      <sheetName val="Final Accounts"/>
      <sheetName val="Deferred Tax"/>
      <sheetName val="Half yearly "/>
      <sheetName val="ProfitProv"/>
      <sheetName val="ProdlineNW"/>
      <sheetName val="DTLP&amp;LNW"/>
      <sheetName val="P&amp;LNW"/>
      <sheetName val="Profit Loss"/>
      <sheetName val="GP Analysis"/>
      <sheetName val="Summary Gp Anal"/>
      <sheetName val="FundsNW"/>
      <sheetName val="Stock_Quantity"/>
      <sheetName val="Stock_in_Trade"/>
      <sheetName val="Income_Tax"/>
      <sheetName val="Balance_Sheet"/>
      <sheetName val="Assets_Liab"/>
      <sheetName val="Other_Income"/>
      <sheetName val="Cash_Flow"/>
      <sheetName val="Adv_to_vendor"/>
      <sheetName val="Prov_Liab"/>
      <sheetName val="Dealers_Sumry"/>
      <sheetName val="Dealer_Agencies"/>
      <sheetName val="PNL_Taksh"/>
      <sheetName val="HOH_Balance_She"/>
      <sheetName val="HOH_____P__L"/>
      <sheetName val="Budget_2001-02"/>
      <sheetName val="Ratio_Analysis"/>
      <sheetName val="Statiscal_Data"/>
      <sheetName val="CKD_Tax_Comput"/>
      <sheetName val="Final_Accounts"/>
      <sheetName val="Deferred_Tax"/>
      <sheetName val="Half_yearly_"/>
      <sheetName val="Profit_Loss"/>
      <sheetName val="GP_Analysis"/>
      <sheetName val="Summary_Gp_Anal"/>
      <sheetName val="P&amp;L Commentary"/>
      <sheetName val="Acct"/>
      <sheetName val="others"/>
      <sheetName val="td"/>
      <sheetName val="cd "/>
      <sheetName val="adp_or"/>
      <sheetName val="c_b"/>
      <sheetName val="rc"/>
      <sheetName val="f_f"/>
      <sheetName val="CPJOB WISE"/>
      <sheetName val="25-Mar-09"/>
      <sheetName val="Cash Flow - CY Workings"/>
      <sheetName val="Financial Summary"/>
      <sheetName val="Revenue-Fire-Marine-Mot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FEEL"/>
      <sheetName val="Working"/>
      <sheetName val="Feel"/>
      <sheetName val="Placement"/>
      <sheetName val="N-OUR"/>
      <sheetName val="N-THEIR"/>
      <sheetName val="CFC Posting"/>
      <sheetName val="Rates"/>
      <sheetName val="SCRR+CRR"/>
      <sheetName val="SBP Letter"/>
      <sheetName val="Prov-Vouchers"/>
    </sheetNames>
    <sheetDataSet>
      <sheetData sheetId="0"/>
      <sheetData sheetId="1"/>
      <sheetData sheetId="2"/>
      <sheetData sheetId="3"/>
      <sheetData sheetId="4"/>
      <sheetData sheetId="5"/>
      <sheetData sheetId="6"/>
      <sheetData sheetId="7"/>
      <sheetData sheetId="8">
        <row r="22">
          <cell r="B22">
            <v>39531</v>
          </cell>
          <cell r="C22">
            <v>299898399.7248612</v>
          </cell>
          <cell r="D22">
            <v>14994919.986243062</v>
          </cell>
          <cell r="E22">
            <v>14994919.986243062</v>
          </cell>
          <cell r="F22">
            <v>29989839.972486123</v>
          </cell>
          <cell r="G22">
            <v>93000</v>
          </cell>
          <cell r="H22">
            <v>15195000</v>
          </cell>
          <cell r="I22">
            <v>93000</v>
          </cell>
          <cell r="J22">
            <v>15194999.999999996</v>
          </cell>
        </row>
        <row r="23">
          <cell r="B23">
            <v>39538</v>
          </cell>
          <cell r="C23">
            <v>296190156.53870505</v>
          </cell>
          <cell r="D23">
            <v>14809507.826935254</v>
          </cell>
          <cell r="E23">
            <v>14809507.826935254</v>
          </cell>
          <cell r="F23">
            <v>29619015.653870508</v>
          </cell>
          <cell r="H23">
            <v>15195000</v>
          </cell>
          <cell r="J23">
            <v>15194999.999999996</v>
          </cell>
        </row>
        <row r="24">
          <cell r="B24">
            <v>39539</v>
          </cell>
          <cell r="H24">
            <v>15195000</v>
          </cell>
          <cell r="I24">
            <v>28067.43</v>
          </cell>
          <cell r="J24">
            <v>15223067.429999996</v>
          </cell>
        </row>
        <row r="25">
          <cell r="B25">
            <v>39545</v>
          </cell>
          <cell r="C25">
            <v>295688849.42458946</v>
          </cell>
          <cell r="D25">
            <v>14784442.471229473</v>
          </cell>
          <cell r="E25">
            <v>14784442.471229473</v>
          </cell>
          <cell r="F25">
            <v>29568884.942458946</v>
          </cell>
          <cell r="G25">
            <v>-210000</v>
          </cell>
          <cell r="H25">
            <v>14985000</v>
          </cell>
          <cell r="I25">
            <v>-210000</v>
          </cell>
          <cell r="J25">
            <v>15013067.429999996</v>
          </cell>
        </row>
        <row r="26">
          <cell r="B26">
            <v>39552</v>
          </cell>
          <cell r="C26">
            <v>298305502.95813501</v>
          </cell>
          <cell r="D26">
            <v>14915275.14790675</v>
          </cell>
          <cell r="E26">
            <v>14915275.14790675</v>
          </cell>
          <cell r="F26">
            <v>29830550.295813501</v>
          </cell>
          <cell r="G26">
            <v>130275</v>
          </cell>
          <cell r="H26">
            <v>15115275</v>
          </cell>
          <cell r="I26">
            <v>130275</v>
          </cell>
          <cell r="J26">
            <v>15143342.429999996</v>
          </cell>
        </row>
        <row r="27">
          <cell r="B27">
            <v>39566</v>
          </cell>
          <cell r="C27">
            <v>296315844.67233276</v>
          </cell>
          <cell r="D27">
            <v>14815792.233616639</v>
          </cell>
          <cell r="E27">
            <v>14815792.233616639</v>
          </cell>
          <cell r="F27">
            <v>29631584.467233278</v>
          </cell>
          <cell r="G27">
            <v>-99483</v>
          </cell>
          <cell r="H27">
            <v>15015792</v>
          </cell>
          <cell r="I27">
            <v>-127550</v>
          </cell>
          <cell r="J27">
            <v>15015792.429999996</v>
          </cell>
        </row>
        <row r="28">
          <cell r="B28">
            <v>39569</v>
          </cell>
          <cell r="C28">
            <v>296315844.67233276</v>
          </cell>
          <cell r="D28">
            <v>14815792.233616639</v>
          </cell>
          <cell r="E28">
            <v>14815792.233616639</v>
          </cell>
          <cell r="F28">
            <v>29631584.467233278</v>
          </cell>
          <cell r="H28">
            <v>15015792</v>
          </cell>
          <cell r="I28">
            <v>21414.52</v>
          </cell>
          <cell r="J28">
            <v>15037206.949999996</v>
          </cell>
        </row>
        <row r="29">
          <cell r="B29">
            <v>39573</v>
          </cell>
          <cell r="C29">
            <v>304834272.11150473</v>
          </cell>
          <cell r="D29">
            <v>15241713.605575237</v>
          </cell>
          <cell r="E29">
            <v>15241713.605575237</v>
          </cell>
          <cell r="F29">
            <v>30483427.211150475</v>
          </cell>
          <cell r="G29">
            <v>425922</v>
          </cell>
          <cell r="H29">
            <v>15441714</v>
          </cell>
          <cell r="I29">
            <v>404507</v>
          </cell>
          <cell r="J29">
            <v>15441713.949999996</v>
          </cell>
        </row>
        <row r="30">
          <cell r="B30">
            <v>39580</v>
          </cell>
          <cell r="C30">
            <v>304087945.97983676</v>
          </cell>
          <cell r="D30">
            <v>15204397.298991838</v>
          </cell>
          <cell r="E30">
            <v>15204397.298991838</v>
          </cell>
          <cell r="F30">
            <v>30408794.597983677</v>
          </cell>
          <cell r="H30">
            <v>15441714</v>
          </cell>
          <cell r="J30">
            <v>15441713.949999996</v>
          </cell>
        </row>
        <row r="31">
          <cell r="B31">
            <v>39587</v>
          </cell>
          <cell r="C31">
            <v>303581533.8077324</v>
          </cell>
          <cell r="D31">
            <v>15179076.690386621</v>
          </cell>
          <cell r="E31">
            <v>15179076.690386621</v>
          </cell>
          <cell r="F31">
            <v>30358153.380773243</v>
          </cell>
          <cell r="H31">
            <v>15441714</v>
          </cell>
          <cell r="J31">
            <v>15441713.949999996</v>
          </cell>
        </row>
        <row r="32">
          <cell r="B32">
            <v>39592</v>
          </cell>
          <cell r="C32">
            <v>306846604.45188504</v>
          </cell>
          <cell r="D32">
            <v>15342330.222594254</v>
          </cell>
          <cell r="E32">
            <v>15342330.222594254</v>
          </cell>
          <cell r="F32">
            <v>30684660.445188507</v>
          </cell>
          <cell r="G32">
            <v>200000</v>
          </cell>
          <cell r="H32">
            <v>15641714</v>
          </cell>
          <cell r="I32">
            <v>200000</v>
          </cell>
          <cell r="J32">
            <v>15641713.949999996</v>
          </cell>
        </row>
        <row r="33">
          <cell r="B33">
            <v>39600</v>
          </cell>
          <cell r="I33">
            <v>23943.75</v>
          </cell>
          <cell r="J33">
            <v>15665657.699999996</v>
          </cell>
        </row>
        <row r="34">
          <cell r="B34">
            <v>39601</v>
          </cell>
          <cell r="C34">
            <v>310459234.99084526</v>
          </cell>
          <cell r="D34">
            <v>15522961.749542264</v>
          </cell>
          <cell r="E34">
            <v>15522961.749542264</v>
          </cell>
          <cell r="F34">
            <v>31045923.499084529</v>
          </cell>
          <cell r="G34">
            <v>81248</v>
          </cell>
          <cell r="H34">
            <v>15722962</v>
          </cell>
          <cell r="I34">
            <v>81248</v>
          </cell>
          <cell r="J34">
            <v>15746905.699999996</v>
          </cell>
        </row>
        <row r="35">
          <cell r="B35">
            <v>39608</v>
          </cell>
          <cell r="C35">
            <v>305883440.27439409</v>
          </cell>
          <cell r="D35">
            <v>15294172.013719706</v>
          </cell>
          <cell r="E35">
            <v>15294172.013719706</v>
          </cell>
          <cell r="F35">
            <v>30588344.027439412</v>
          </cell>
          <cell r="G35">
            <v>-228790</v>
          </cell>
          <cell r="H35">
            <v>15494172</v>
          </cell>
          <cell r="I35">
            <v>-228790</v>
          </cell>
          <cell r="J35">
            <v>15518115.699999996</v>
          </cell>
        </row>
        <row r="36">
          <cell r="B36">
            <v>39615</v>
          </cell>
          <cell r="C36">
            <v>309000914.44819081</v>
          </cell>
          <cell r="D36">
            <v>15450045.722409541</v>
          </cell>
          <cell r="E36">
            <v>15450045.722409541</v>
          </cell>
          <cell r="F36">
            <v>30900091.444819082</v>
          </cell>
          <cell r="G36">
            <v>155874</v>
          </cell>
          <cell r="H36">
            <v>15650046</v>
          </cell>
          <cell r="I36">
            <v>155874</v>
          </cell>
          <cell r="J36">
            <v>15673989.699999996</v>
          </cell>
        </row>
        <row r="37">
          <cell r="B37">
            <v>39622</v>
          </cell>
          <cell r="C37">
            <v>311506009.31916279</v>
          </cell>
          <cell r="D37">
            <v>15575300.465958141</v>
          </cell>
          <cell r="E37">
            <v>15575300.465958141</v>
          </cell>
          <cell r="F37">
            <v>31150600.931916282</v>
          </cell>
          <cell r="G37">
            <v>125954</v>
          </cell>
          <cell r="H37">
            <v>15776000</v>
          </cell>
          <cell r="I37">
            <v>102010.3</v>
          </cell>
          <cell r="J37">
            <v>15775999.999999996</v>
          </cell>
        </row>
        <row r="38">
          <cell r="B38">
            <v>39629</v>
          </cell>
          <cell r="C38">
            <v>329984386.92394137</v>
          </cell>
          <cell r="D38">
            <v>16499219.346197069</v>
          </cell>
          <cell r="E38">
            <v>49497658.038591206</v>
          </cell>
          <cell r="F38">
            <v>32998438.692394137</v>
          </cell>
          <cell r="G38">
            <v>924000</v>
          </cell>
          <cell r="H38">
            <v>16700000</v>
          </cell>
          <cell r="I38">
            <v>33922000</v>
          </cell>
          <cell r="J38">
            <v>49698000</v>
          </cell>
        </row>
        <row r="39">
          <cell r="B39">
            <v>39630</v>
          </cell>
          <cell r="H39">
            <v>16700000</v>
          </cell>
          <cell r="I39">
            <v>20454.95</v>
          </cell>
          <cell r="J39">
            <v>49718454.950000003</v>
          </cell>
        </row>
        <row r="40">
          <cell r="B40">
            <v>39636</v>
          </cell>
          <cell r="C40">
            <v>329469314.43403703</v>
          </cell>
          <cell r="D40">
            <v>16473465.721701853</v>
          </cell>
          <cell r="E40">
            <v>49420397.165105551</v>
          </cell>
          <cell r="F40">
            <v>32946931.443403706</v>
          </cell>
          <cell r="H40">
            <v>16700000</v>
          </cell>
          <cell r="J40">
            <v>49718454.950000003</v>
          </cell>
        </row>
        <row r="41">
          <cell r="B41">
            <v>39643</v>
          </cell>
          <cell r="C41">
            <v>330037100.32210225</v>
          </cell>
          <cell r="D41">
            <v>16501855.016105114</v>
          </cell>
          <cell r="E41">
            <v>49505565.048315339</v>
          </cell>
          <cell r="F41">
            <v>33003710.032210227</v>
          </cell>
          <cell r="H41">
            <v>16700000</v>
          </cell>
          <cell r="J41">
            <v>49718454.950000003</v>
          </cell>
        </row>
        <row r="42">
          <cell r="B42">
            <v>39650</v>
          </cell>
          <cell r="C42">
            <v>334718199.94746107</v>
          </cell>
          <cell r="D42">
            <v>16735909.997373054</v>
          </cell>
          <cell r="E42">
            <v>50207729.992119156</v>
          </cell>
          <cell r="F42">
            <v>33471819.994746108</v>
          </cell>
          <cell r="G42">
            <v>236000</v>
          </cell>
          <cell r="H42">
            <v>16936000</v>
          </cell>
          <cell r="I42">
            <v>689545.05</v>
          </cell>
          <cell r="J42">
            <v>50408000</v>
          </cell>
        </row>
        <row r="43">
          <cell r="B43">
            <v>39657</v>
          </cell>
          <cell r="C43">
            <v>331144272.05737543</v>
          </cell>
          <cell r="D43">
            <v>16557213.602868773</v>
          </cell>
          <cell r="E43">
            <v>49671640.808606312</v>
          </cell>
          <cell r="F43">
            <v>33114427.205737546</v>
          </cell>
          <cell r="G43">
            <v>-178780</v>
          </cell>
          <cell r="H43">
            <v>16757220</v>
          </cell>
          <cell r="I43">
            <v>-536300</v>
          </cell>
          <cell r="J43">
            <v>49871700</v>
          </cell>
        </row>
        <row r="44">
          <cell r="B44">
            <v>39661</v>
          </cell>
          <cell r="H44">
            <v>16757220</v>
          </cell>
          <cell r="I44">
            <v>62727.76</v>
          </cell>
          <cell r="J44">
            <v>49934427.759999998</v>
          </cell>
        </row>
        <row r="45">
          <cell r="B45">
            <v>39664</v>
          </cell>
          <cell r="C45">
            <v>335756156.44900227</v>
          </cell>
          <cell r="D45">
            <v>16787807.822450113</v>
          </cell>
          <cell r="E45">
            <v>50363423.467350341</v>
          </cell>
          <cell r="F45">
            <v>33575615.644900225</v>
          </cell>
          <cell r="G45">
            <v>230780</v>
          </cell>
          <cell r="H45">
            <v>16988000</v>
          </cell>
          <cell r="I45">
            <v>629572.24</v>
          </cell>
          <cell r="J45">
            <v>50564000</v>
          </cell>
        </row>
        <row r="46">
          <cell r="B46">
            <v>39671</v>
          </cell>
          <cell r="C46">
            <v>349532467.29111838</v>
          </cell>
          <cell r="D46">
            <v>17476623.364555921</v>
          </cell>
          <cell r="E46">
            <v>52429870.093667753</v>
          </cell>
          <cell r="F46">
            <v>34953246.729111843</v>
          </cell>
          <cell r="G46">
            <v>589000</v>
          </cell>
          <cell r="H46">
            <v>17577000</v>
          </cell>
          <cell r="I46">
            <v>2066000</v>
          </cell>
          <cell r="J46">
            <v>52630000</v>
          </cell>
        </row>
        <row r="47">
          <cell r="B47">
            <v>39678</v>
          </cell>
          <cell r="C47">
            <v>343263520.00721335</v>
          </cell>
          <cell r="D47">
            <v>17163176.000360668</v>
          </cell>
          <cell r="E47">
            <v>51489528.001082003</v>
          </cell>
          <cell r="F47">
            <v>34326352.000721335</v>
          </cell>
          <cell r="G47">
            <v>-313000</v>
          </cell>
          <cell r="H47">
            <v>17264000</v>
          </cell>
          <cell r="I47">
            <v>-940000</v>
          </cell>
          <cell r="J47">
            <v>51690000</v>
          </cell>
        </row>
        <row r="48">
          <cell r="B48">
            <v>39685</v>
          </cell>
          <cell r="C48">
            <v>341429575.83095801</v>
          </cell>
          <cell r="D48">
            <v>17071478.791547902</v>
          </cell>
          <cell r="E48">
            <v>51214436.374643698</v>
          </cell>
          <cell r="F48">
            <v>34142957.583095804</v>
          </cell>
          <cell r="G48">
            <v>-92000</v>
          </cell>
          <cell r="H48">
            <v>17172000</v>
          </cell>
          <cell r="I48">
            <v>-275000</v>
          </cell>
          <cell r="J48">
            <v>51415000</v>
          </cell>
        </row>
        <row r="49">
          <cell r="B49">
            <v>39690</v>
          </cell>
          <cell r="C49">
            <v>341325972.54317605</v>
          </cell>
          <cell r="D49">
            <v>17066298.627158802</v>
          </cell>
          <cell r="E49">
            <v>51198895.88147641</v>
          </cell>
          <cell r="F49">
            <v>34132597.254317604</v>
          </cell>
          <cell r="G49">
            <v>100000</v>
          </cell>
          <cell r="H49">
            <v>17272000</v>
          </cell>
          <cell r="I49">
            <v>300000</v>
          </cell>
          <cell r="J49">
            <v>51715000</v>
          </cell>
        </row>
        <row r="50">
          <cell r="B50">
            <v>39692</v>
          </cell>
          <cell r="C50">
            <v>341325972.54317605</v>
          </cell>
          <cell r="D50">
            <v>17066298.627158802</v>
          </cell>
          <cell r="E50">
            <v>51198895.88147641</v>
          </cell>
          <cell r="F50">
            <v>34132597.254317604</v>
          </cell>
          <cell r="H50">
            <v>17272000</v>
          </cell>
          <cell r="I50">
            <v>64677.86</v>
          </cell>
          <cell r="J50">
            <v>51779677.859999999</v>
          </cell>
        </row>
        <row r="51">
          <cell r="B51">
            <v>39699</v>
          </cell>
          <cell r="C51">
            <v>337382498.12348878</v>
          </cell>
          <cell r="D51">
            <v>16869124.90617444</v>
          </cell>
          <cell r="E51">
            <v>50607374.718523316</v>
          </cell>
          <cell r="F51">
            <v>33738249.81234888</v>
          </cell>
          <cell r="G51">
            <v>-302000</v>
          </cell>
          <cell r="H51">
            <v>16970000</v>
          </cell>
          <cell r="I51">
            <v>-971677.86</v>
          </cell>
          <cell r="J51">
            <v>50808000</v>
          </cell>
        </row>
        <row r="52">
          <cell r="B52">
            <v>39706</v>
          </cell>
          <cell r="C52">
            <v>332395216.08431369</v>
          </cell>
          <cell r="D52">
            <v>16619760.804215685</v>
          </cell>
          <cell r="E52">
            <v>49859282.412647054</v>
          </cell>
          <cell r="F52">
            <v>33239521.608431369</v>
          </cell>
          <cell r="G52">
            <v>-250200</v>
          </cell>
          <cell r="H52">
            <v>16719800</v>
          </cell>
          <cell r="I52">
            <v>-748700</v>
          </cell>
          <cell r="J52">
            <v>50059300</v>
          </cell>
        </row>
        <row r="53">
          <cell r="B53">
            <v>39713</v>
          </cell>
          <cell r="C53">
            <v>331118821.38452446</v>
          </cell>
          <cell r="D53">
            <v>16555941.069226224</v>
          </cell>
          <cell r="E53">
            <v>49667823.207678668</v>
          </cell>
          <cell r="F53">
            <v>33111882.138452448</v>
          </cell>
          <cell r="H53">
            <v>16719800</v>
          </cell>
          <cell r="J53">
            <v>50059300</v>
          </cell>
        </row>
        <row r="54">
          <cell r="B54">
            <v>39720</v>
          </cell>
          <cell r="C54">
            <v>307621828.13222122</v>
          </cell>
          <cell r="D54">
            <v>15381091.406611063</v>
          </cell>
          <cell r="E54">
            <v>46143274.21983318</v>
          </cell>
          <cell r="F54">
            <v>30762182.813222125</v>
          </cell>
          <cell r="G54">
            <v>-1238000</v>
          </cell>
          <cell r="H54">
            <v>15481800</v>
          </cell>
          <cell r="I54">
            <v>-3716000</v>
          </cell>
          <cell r="J54">
            <v>46343300</v>
          </cell>
        </row>
        <row r="55">
          <cell r="B55">
            <v>39722</v>
          </cell>
          <cell r="C55">
            <v>307621828.13222122</v>
          </cell>
          <cell r="D55">
            <v>15381091.406611063</v>
          </cell>
          <cell r="E55">
            <v>46143274.21983318</v>
          </cell>
          <cell r="F55">
            <v>30762182.813222125</v>
          </cell>
          <cell r="H55">
            <v>15481800</v>
          </cell>
          <cell r="I55">
            <v>62564.71</v>
          </cell>
          <cell r="J55">
            <v>46405864.710000001</v>
          </cell>
        </row>
        <row r="56">
          <cell r="B56">
            <v>39727</v>
          </cell>
          <cell r="C56">
            <v>308300722.73069787</v>
          </cell>
          <cell r="D56">
            <v>15415036.136534894</v>
          </cell>
          <cell r="E56">
            <v>46245108.409604676</v>
          </cell>
          <cell r="F56">
            <v>30830072.273069788</v>
          </cell>
          <cell r="G56">
            <v>34000</v>
          </cell>
          <cell r="H56">
            <v>15515800</v>
          </cell>
          <cell r="I56">
            <v>102000</v>
          </cell>
          <cell r="J56">
            <v>46507864.710000001</v>
          </cell>
        </row>
        <row r="57">
          <cell r="B57">
            <v>39741</v>
          </cell>
          <cell r="C57">
            <v>304588312.67712092</v>
          </cell>
          <cell r="D57">
            <v>15229415.633856047</v>
          </cell>
          <cell r="E57">
            <v>45688246.901568137</v>
          </cell>
          <cell r="F57">
            <v>30458831.267712094</v>
          </cell>
          <cell r="G57">
            <v>-186300</v>
          </cell>
          <cell r="H57">
            <v>15329500</v>
          </cell>
          <cell r="I57">
            <v>-557000</v>
          </cell>
          <cell r="J57">
            <v>45950864.710000001</v>
          </cell>
        </row>
        <row r="58">
          <cell r="B58">
            <v>39748</v>
          </cell>
          <cell r="C58">
            <v>293835436.62308353</v>
          </cell>
          <cell r="D58">
            <v>14691771.831154177</v>
          </cell>
          <cell r="E58">
            <v>44075315.493462525</v>
          </cell>
          <cell r="F58">
            <v>29383543.662308354</v>
          </cell>
          <cell r="G58">
            <v>-537500</v>
          </cell>
          <cell r="H58">
            <v>14792000</v>
          </cell>
          <cell r="I58">
            <v>-1674864.71</v>
          </cell>
          <cell r="J58">
            <v>44276000</v>
          </cell>
        </row>
        <row r="59">
          <cell r="B59">
            <v>39753</v>
          </cell>
          <cell r="D59">
            <v>0</v>
          </cell>
          <cell r="E59">
            <v>0</v>
          </cell>
          <cell r="F59">
            <v>0</v>
          </cell>
          <cell r="H59">
            <v>14792000</v>
          </cell>
          <cell r="I59">
            <v>116074.84</v>
          </cell>
          <cell r="J59">
            <v>44392074.840000004</v>
          </cell>
        </row>
        <row r="60">
          <cell r="B60">
            <v>39755</v>
          </cell>
          <cell r="C60">
            <v>296515829.49053437</v>
          </cell>
          <cell r="D60">
            <v>14825791.474526718</v>
          </cell>
          <cell r="E60">
            <v>44477374.423580155</v>
          </cell>
          <cell r="F60">
            <v>29651582.949053437</v>
          </cell>
          <cell r="G60">
            <v>133700</v>
          </cell>
          <cell r="H60">
            <v>14925700</v>
          </cell>
          <cell r="I60">
            <v>401300</v>
          </cell>
          <cell r="J60">
            <v>44793374.840000004</v>
          </cell>
        </row>
        <row r="61">
          <cell r="B61">
            <v>39762</v>
          </cell>
          <cell r="C61">
            <v>294135123.54646206</v>
          </cell>
          <cell r="D61">
            <v>14706756.177323103</v>
          </cell>
          <cell r="E61">
            <v>44120268.531969309</v>
          </cell>
          <cell r="F61">
            <v>29413512.354646206</v>
          </cell>
          <cell r="G61">
            <v>-118900</v>
          </cell>
          <cell r="H61">
            <v>14806800</v>
          </cell>
          <cell r="I61">
            <v>-357000</v>
          </cell>
          <cell r="J61">
            <v>44436374.840000004</v>
          </cell>
        </row>
        <row r="62">
          <cell r="B62">
            <v>39769</v>
          </cell>
          <cell r="C62">
            <v>291166607.33568919</v>
          </cell>
          <cell r="D62">
            <v>14558330.366784461</v>
          </cell>
          <cell r="E62">
            <v>43674991.100353375</v>
          </cell>
          <cell r="F62">
            <v>29116660.733568922</v>
          </cell>
          <cell r="G62">
            <v>-147800</v>
          </cell>
          <cell r="H62">
            <v>14659000</v>
          </cell>
          <cell r="I62">
            <v>-445300</v>
          </cell>
          <cell r="J62">
            <v>43991074.840000004</v>
          </cell>
        </row>
        <row r="63">
          <cell r="B63">
            <v>39776</v>
          </cell>
          <cell r="C63">
            <v>298283757.24640894</v>
          </cell>
          <cell r="D63">
            <v>14914187.862320447</v>
          </cell>
          <cell r="E63">
            <v>44742563.586961336</v>
          </cell>
          <cell r="F63">
            <v>29828375.724640895</v>
          </cell>
          <cell r="G63">
            <v>356000</v>
          </cell>
          <cell r="H63">
            <v>15015000</v>
          </cell>
          <cell r="I63">
            <v>1068000</v>
          </cell>
          <cell r="J63">
            <v>45059074.840000004</v>
          </cell>
        </row>
        <row r="64">
          <cell r="B64">
            <v>39783</v>
          </cell>
          <cell r="C64">
            <v>299158945.32810658</v>
          </cell>
          <cell r="D64">
            <v>14957947.266405329</v>
          </cell>
          <cell r="E64">
            <v>44873841.799215987</v>
          </cell>
          <cell r="F64">
            <v>29915894.532810658</v>
          </cell>
          <cell r="G64">
            <v>43000</v>
          </cell>
          <cell r="H64">
            <v>15058000</v>
          </cell>
          <cell r="I64">
            <v>189568.19</v>
          </cell>
          <cell r="J64">
            <v>45248643.030000001</v>
          </cell>
        </row>
        <row r="65">
          <cell r="B65">
            <v>39797</v>
          </cell>
          <cell r="C65">
            <v>302799347.35571778</v>
          </cell>
          <cell r="D65">
            <v>15139967.36778589</v>
          </cell>
          <cell r="E65">
            <v>45419902.103357665</v>
          </cell>
          <cell r="F65">
            <v>30279934.735571779</v>
          </cell>
          <cell r="G65">
            <v>181900</v>
          </cell>
          <cell r="H65">
            <v>15239900</v>
          </cell>
          <cell r="I65">
            <v>546000</v>
          </cell>
          <cell r="J65">
            <v>45794643.030000001</v>
          </cell>
        </row>
        <row r="66">
          <cell r="B66">
            <v>39804</v>
          </cell>
          <cell r="C66">
            <v>296430480.18643802</v>
          </cell>
          <cell r="D66">
            <v>14821524.009321902</v>
          </cell>
          <cell r="E66">
            <v>44464572.027965702</v>
          </cell>
          <cell r="F66">
            <v>29643048.018643804</v>
          </cell>
          <cell r="G66">
            <v>-317900</v>
          </cell>
          <cell r="H66">
            <v>14922000</v>
          </cell>
          <cell r="I66">
            <v>-1129643.03</v>
          </cell>
          <cell r="J66">
            <v>44665000</v>
          </cell>
        </row>
        <row r="67">
          <cell r="B67">
            <v>39811</v>
          </cell>
          <cell r="C67">
            <v>297339859.71973181</v>
          </cell>
          <cell r="D67">
            <v>14866992.98598659</v>
          </cell>
          <cell r="E67">
            <v>44600978.957959771</v>
          </cell>
          <cell r="F67">
            <v>29733985.971973181</v>
          </cell>
          <cell r="G67">
            <v>45000</v>
          </cell>
          <cell r="H67">
            <v>14967000</v>
          </cell>
          <cell r="I67">
            <v>136000</v>
          </cell>
          <cell r="J67">
            <v>44801000</v>
          </cell>
        </row>
        <row r="68">
          <cell r="B68">
            <v>39814</v>
          </cell>
          <cell r="D68">
            <v>0</v>
          </cell>
          <cell r="E68">
            <v>0</v>
          </cell>
          <cell r="F68">
            <v>0</v>
          </cell>
          <cell r="H68">
            <v>14967000</v>
          </cell>
          <cell r="I68">
            <v>35027.550000000003</v>
          </cell>
          <cell r="J68">
            <v>44836027.549999997</v>
          </cell>
        </row>
        <row r="69">
          <cell r="B69">
            <v>39818</v>
          </cell>
          <cell r="C69">
            <v>312208457.99665785</v>
          </cell>
          <cell r="D69">
            <v>15610422.899832893</v>
          </cell>
          <cell r="E69">
            <v>46831268.699498676</v>
          </cell>
          <cell r="F69">
            <v>31220845.799665786</v>
          </cell>
          <cell r="G69">
            <v>743425</v>
          </cell>
          <cell r="H69">
            <v>15710425</v>
          </cell>
          <cell r="I69">
            <v>2195250.4500000002</v>
          </cell>
          <cell r="J69">
            <v>47031278</v>
          </cell>
        </row>
        <row r="70">
          <cell r="B70">
            <v>39825</v>
          </cell>
          <cell r="C70">
            <v>317916894.49087763</v>
          </cell>
          <cell r="D70">
            <v>15895844.724543883</v>
          </cell>
          <cell r="E70">
            <v>47687534.173631646</v>
          </cell>
          <cell r="F70">
            <v>31791689.449087765</v>
          </cell>
          <cell r="G70">
            <v>285575</v>
          </cell>
          <cell r="H70">
            <v>15996000</v>
          </cell>
          <cell r="I70">
            <v>856722</v>
          </cell>
          <cell r="J70">
            <v>47888000</v>
          </cell>
        </row>
        <row r="71">
          <cell r="B71">
            <v>39839</v>
          </cell>
          <cell r="C71">
            <v>304266781.34072167</v>
          </cell>
          <cell r="D71">
            <v>15213339.067036085</v>
          </cell>
          <cell r="E71">
            <v>45640017.201108247</v>
          </cell>
          <cell r="F71">
            <v>30426678.13407217</v>
          </cell>
          <cell r="G71">
            <v>-682660</v>
          </cell>
          <cell r="H71">
            <v>15313340</v>
          </cell>
          <cell r="I71">
            <v>-2047982</v>
          </cell>
          <cell r="J71">
            <v>45840018</v>
          </cell>
        </row>
        <row r="72">
          <cell r="B72">
            <v>39846</v>
          </cell>
          <cell r="C72">
            <v>307779933.43966496</v>
          </cell>
          <cell r="D72">
            <v>15388996.671983249</v>
          </cell>
          <cell r="E72">
            <v>46166990.015949741</v>
          </cell>
          <cell r="F72">
            <v>30777993.343966499</v>
          </cell>
          <cell r="G72">
            <v>175657</v>
          </cell>
          <cell r="H72">
            <v>15488997</v>
          </cell>
          <cell r="I72">
            <v>526973</v>
          </cell>
          <cell r="J72">
            <v>46366991</v>
          </cell>
        </row>
        <row r="73">
          <cell r="B73">
            <v>39853</v>
          </cell>
          <cell r="C73">
            <v>301636035.57999772</v>
          </cell>
          <cell r="D73">
            <v>15081801.778999887</v>
          </cell>
          <cell r="E73">
            <v>45245405.336999655</v>
          </cell>
          <cell r="F73">
            <v>30163603.557999775</v>
          </cell>
          <cell r="G73">
            <v>-307195</v>
          </cell>
          <cell r="H73">
            <v>15181802</v>
          </cell>
          <cell r="I73">
            <v>-921585</v>
          </cell>
          <cell r="J73">
            <v>45445406</v>
          </cell>
        </row>
        <row r="74">
          <cell r="B74">
            <v>39858</v>
          </cell>
          <cell r="C74">
            <v>307518972.04098898</v>
          </cell>
          <cell r="D74">
            <v>15375948.602049449</v>
          </cell>
          <cell r="E74">
            <v>46127845.806148343</v>
          </cell>
          <cell r="F74">
            <v>30751897.204098899</v>
          </cell>
          <cell r="G74">
            <v>894146.6</v>
          </cell>
          <cell r="H74">
            <v>16075948.6</v>
          </cell>
          <cell r="I74">
            <v>1582439.81</v>
          </cell>
          <cell r="J74">
            <v>47027845.810000002</v>
          </cell>
        </row>
        <row r="75">
          <cell r="B75">
            <v>39867</v>
          </cell>
          <cell r="C75">
            <v>316442644.28249246</v>
          </cell>
          <cell r="D75">
            <v>15822132.214124624</v>
          </cell>
          <cell r="E75">
            <v>47466396.642373867</v>
          </cell>
          <cell r="F75">
            <v>31644264.428249247</v>
          </cell>
          <cell r="H75">
            <v>16075948.6</v>
          </cell>
          <cell r="I75">
            <v>639154.18999999994</v>
          </cell>
          <cell r="J75">
            <v>47667000</v>
          </cell>
        </row>
        <row r="76">
          <cell r="B76">
            <v>39874</v>
          </cell>
          <cell r="C76">
            <v>319102645.24792343</v>
          </cell>
          <cell r="D76">
            <v>15955132.262396172</v>
          </cell>
          <cell r="E76">
            <v>47865396.787188515</v>
          </cell>
          <cell r="F76">
            <v>31910264.524792343</v>
          </cell>
          <cell r="H76">
            <v>16075948.6</v>
          </cell>
          <cell r="I76">
            <v>400000</v>
          </cell>
          <cell r="J76">
            <v>48067000</v>
          </cell>
        </row>
        <row r="77">
          <cell r="B77">
            <v>39888</v>
          </cell>
          <cell r="C77">
            <v>308883070.67852122</v>
          </cell>
          <cell r="D77">
            <v>15444153.533926062</v>
          </cell>
          <cell r="E77">
            <v>46332460.601778179</v>
          </cell>
          <cell r="F77">
            <v>30888307.067852125</v>
          </cell>
          <cell r="G77">
            <v>-530948.6</v>
          </cell>
          <cell r="H77">
            <v>15545000</v>
          </cell>
          <cell r="I77">
            <v>-1534000</v>
          </cell>
          <cell r="J77">
            <v>46533000</v>
          </cell>
        </row>
        <row r="78">
          <cell r="B78">
            <v>39896</v>
          </cell>
          <cell r="C78">
            <v>308979999.40866464</v>
          </cell>
          <cell r="D78">
            <v>15448999.970433233</v>
          </cell>
          <cell r="E78">
            <v>46346999.911299698</v>
          </cell>
          <cell r="F78">
            <v>30897999.940866467</v>
          </cell>
          <cell r="G78">
            <v>4000</v>
          </cell>
          <cell r="H78">
            <v>15549000</v>
          </cell>
          <cell r="I78">
            <v>14000</v>
          </cell>
          <cell r="J78">
            <v>46547000</v>
          </cell>
        </row>
        <row r="79">
          <cell r="B79">
            <v>39902</v>
          </cell>
          <cell r="C79">
            <v>307786406.39435947</v>
          </cell>
          <cell r="D79">
            <v>15389320.319717973</v>
          </cell>
          <cell r="E79">
            <v>46167960.95915392</v>
          </cell>
          <cell r="F79">
            <v>30778640.639435947</v>
          </cell>
          <cell r="G79">
            <v>-59679</v>
          </cell>
          <cell r="H79">
            <v>15489321</v>
          </cell>
          <cell r="I79">
            <v>-179039</v>
          </cell>
          <cell r="J79">
            <v>46367961</v>
          </cell>
        </row>
        <row r="80">
          <cell r="B80">
            <v>39909</v>
          </cell>
          <cell r="C80">
            <v>354218385.59888774</v>
          </cell>
          <cell r="D80">
            <v>17710919.279944386</v>
          </cell>
          <cell r="E80">
            <v>53132757.839833163</v>
          </cell>
          <cell r="F80">
            <v>35421838.559888773</v>
          </cell>
          <cell r="G80">
            <v>2321679</v>
          </cell>
          <cell r="H80">
            <v>17811000</v>
          </cell>
          <cell r="I80">
            <v>6965039</v>
          </cell>
          <cell r="J80">
            <v>53333000</v>
          </cell>
        </row>
        <row r="81">
          <cell r="B81">
            <v>39916</v>
          </cell>
          <cell r="C81">
            <v>357825675.24017984</v>
          </cell>
          <cell r="D81">
            <v>17891283.762008991</v>
          </cell>
          <cell r="E81">
            <v>53673851.286026977</v>
          </cell>
          <cell r="F81">
            <v>35782567.524017982</v>
          </cell>
          <cell r="G81">
            <v>180283</v>
          </cell>
          <cell r="H81">
            <v>17991283</v>
          </cell>
          <cell r="I81">
            <v>540851</v>
          </cell>
          <cell r="J81">
            <v>53873851</v>
          </cell>
        </row>
        <row r="82">
          <cell r="B82">
            <v>39923</v>
          </cell>
          <cell r="C82">
            <v>353421646.72146368</v>
          </cell>
          <cell r="D82">
            <v>17671082.336073186</v>
          </cell>
          <cell r="E82">
            <v>53013247.008219548</v>
          </cell>
          <cell r="F82">
            <v>35342164.672146372</v>
          </cell>
          <cell r="G82">
            <v>-219283</v>
          </cell>
          <cell r="H82">
            <v>17772000</v>
          </cell>
          <cell r="I82">
            <v>-659851</v>
          </cell>
          <cell r="J82">
            <v>53214000</v>
          </cell>
        </row>
        <row r="83">
          <cell r="B83">
            <v>39930</v>
          </cell>
          <cell r="C83">
            <v>352872693.57724255</v>
          </cell>
          <cell r="D83">
            <v>17643634.678862128</v>
          </cell>
          <cell r="E83">
            <v>52930904.036586381</v>
          </cell>
          <cell r="F83">
            <v>35287269.357724257</v>
          </cell>
          <cell r="H83">
            <v>17772000</v>
          </cell>
          <cell r="J83">
            <v>53214000</v>
          </cell>
        </row>
        <row r="84">
          <cell r="B84">
            <v>39937</v>
          </cell>
          <cell r="C84">
            <v>362915889.94447047</v>
          </cell>
          <cell r="D84">
            <v>18145794.497223523</v>
          </cell>
          <cell r="E84">
            <v>54437383.491670571</v>
          </cell>
          <cell r="F84">
            <v>36291588.994447045</v>
          </cell>
          <cell r="G84">
            <v>473800</v>
          </cell>
          <cell r="H84">
            <v>18245800</v>
          </cell>
          <cell r="I84">
            <v>1423384</v>
          </cell>
          <cell r="J84">
            <v>54637384</v>
          </cell>
        </row>
        <row r="85">
          <cell r="B85">
            <v>39944</v>
          </cell>
          <cell r="C85">
            <v>336293228.6659146</v>
          </cell>
          <cell r="D85">
            <v>16814661.433295731</v>
          </cell>
          <cell r="E85">
            <v>50443984.299887188</v>
          </cell>
          <cell r="F85">
            <v>33629322.866591461</v>
          </cell>
          <cell r="G85">
            <v>-1331139</v>
          </cell>
          <cell r="H85">
            <v>16914661</v>
          </cell>
          <cell r="I85">
            <v>-3993400</v>
          </cell>
          <cell r="J85">
            <v>50643984</v>
          </cell>
        </row>
        <row r="86">
          <cell r="B86">
            <v>39951</v>
          </cell>
          <cell r="C86">
            <v>326042886.94832295</v>
          </cell>
          <cell r="D86">
            <v>16302144.347416148</v>
          </cell>
          <cell r="E86">
            <v>48906433.042248443</v>
          </cell>
          <cell r="F86">
            <v>65208577.38966459</v>
          </cell>
          <cell r="G86">
            <v>-512517</v>
          </cell>
          <cell r="H86">
            <v>16402144</v>
          </cell>
          <cell r="I86">
            <v>-1537550</v>
          </cell>
          <cell r="J86">
            <v>49106434</v>
          </cell>
        </row>
        <row r="87">
          <cell r="B87">
            <v>39955</v>
          </cell>
          <cell r="C87">
            <v>331406306.38912332</v>
          </cell>
          <cell r="D87">
            <v>16570315.319456168</v>
          </cell>
          <cell r="E87">
            <v>49710945.958368495</v>
          </cell>
          <cell r="F87">
            <v>66281261.27782467</v>
          </cell>
          <cell r="G87">
            <v>550000</v>
          </cell>
          <cell r="H87">
            <v>16952144</v>
          </cell>
          <cell r="I87">
            <v>1650000</v>
          </cell>
          <cell r="J87">
            <v>50756434</v>
          </cell>
        </row>
        <row r="88">
          <cell r="B88">
            <v>39972</v>
          </cell>
          <cell r="C88">
            <v>323332411.72250277</v>
          </cell>
          <cell r="D88">
            <v>16166620.586125139</v>
          </cell>
          <cell r="E88">
            <v>48499861.758375414</v>
          </cell>
          <cell r="F88">
            <v>64666482.344500557</v>
          </cell>
          <cell r="G88">
            <v>-685144</v>
          </cell>
          <cell r="H88">
            <v>16267000</v>
          </cell>
          <cell r="I88">
            <v>-2056434</v>
          </cell>
          <cell r="J88">
            <v>48700000</v>
          </cell>
        </row>
        <row r="89">
          <cell r="B89">
            <v>39979</v>
          </cell>
          <cell r="C89">
            <v>330321785.96524745</v>
          </cell>
          <cell r="D89">
            <v>16516089.298262373</v>
          </cell>
          <cell r="E89">
            <v>49548267.894787118</v>
          </cell>
          <cell r="F89">
            <v>66064357.19304949</v>
          </cell>
          <cell r="G89">
            <v>349000</v>
          </cell>
          <cell r="H89">
            <v>16616000</v>
          </cell>
          <cell r="I89">
            <v>1148267</v>
          </cell>
          <cell r="J89">
            <v>49848267</v>
          </cell>
        </row>
        <row r="90">
          <cell r="B90">
            <v>39986</v>
          </cell>
          <cell r="C90">
            <v>327702450.9095245</v>
          </cell>
          <cell r="D90">
            <v>16385122.545476226</v>
          </cell>
          <cell r="E90">
            <v>49155367.636428677</v>
          </cell>
          <cell r="F90">
            <v>65540490.181904905</v>
          </cell>
          <cell r="G90">
            <v>-130000</v>
          </cell>
          <cell r="H90">
            <v>16486000</v>
          </cell>
          <cell r="I90">
            <v>-392267</v>
          </cell>
          <cell r="J90">
            <v>49456000</v>
          </cell>
        </row>
        <row r="91">
          <cell r="B91">
            <v>39993</v>
          </cell>
          <cell r="C91">
            <v>324402714.69904935</v>
          </cell>
          <cell r="D91">
            <v>16220135.734952468</v>
          </cell>
          <cell r="E91">
            <v>48660407.204857402</v>
          </cell>
          <cell r="F91">
            <v>64880542.939809874</v>
          </cell>
          <cell r="G91">
            <v>-165000</v>
          </cell>
          <cell r="H91">
            <v>16321000</v>
          </cell>
          <cell r="I91">
            <v>-495000</v>
          </cell>
          <cell r="J91">
            <v>48961000</v>
          </cell>
        </row>
        <row r="92">
          <cell r="B92">
            <v>40000</v>
          </cell>
          <cell r="C92">
            <v>331455926.09802091</v>
          </cell>
          <cell r="D92">
            <v>16572796.304901047</v>
          </cell>
          <cell r="E92">
            <v>49718388.914703138</v>
          </cell>
          <cell r="F92">
            <v>66291185.219604187</v>
          </cell>
          <cell r="G92">
            <v>352000</v>
          </cell>
          <cell r="H92">
            <v>16673000</v>
          </cell>
          <cell r="I92">
            <v>1058000</v>
          </cell>
          <cell r="J92">
            <v>50019000</v>
          </cell>
        </row>
        <row r="93">
          <cell r="B93">
            <v>40007</v>
          </cell>
          <cell r="C93">
            <v>326777415.94511509</v>
          </cell>
          <cell r="D93">
            <v>16338870.797255754</v>
          </cell>
          <cell r="E93">
            <v>49016612.391767263</v>
          </cell>
          <cell r="F93">
            <v>65355483.189023018</v>
          </cell>
          <cell r="G93">
            <v>-234000</v>
          </cell>
          <cell r="H93">
            <v>16439000</v>
          </cell>
          <cell r="I93">
            <v>-702000</v>
          </cell>
          <cell r="J93">
            <v>49317000</v>
          </cell>
        </row>
        <row r="94">
          <cell r="B94">
            <v>40028</v>
          </cell>
          <cell r="C94">
            <v>325113199.22404009</v>
          </cell>
          <cell r="D94">
            <v>16255659.961202005</v>
          </cell>
          <cell r="E94">
            <v>48766979.883606009</v>
          </cell>
          <cell r="F94">
            <v>65022639.84480802</v>
          </cell>
          <cell r="G94">
            <v>-83000</v>
          </cell>
          <cell r="H94">
            <v>16356000</v>
          </cell>
          <cell r="I94">
            <v>-250000</v>
          </cell>
          <cell r="J94">
            <v>49067000</v>
          </cell>
        </row>
        <row r="95">
          <cell r="B95">
            <v>40035</v>
          </cell>
          <cell r="C95">
            <v>320264449.289482</v>
          </cell>
          <cell r="D95">
            <v>16013222.464474101</v>
          </cell>
          <cell r="E95">
            <v>48039667.393422298</v>
          </cell>
          <cell r="F95">
            <v>64052889.857896402</v>
          </cell>
          <cell r="G95">
            <v>-242000</v>
          </cell>
          <cell r="H95">
            <v>16114000</v>
          </cell>
          <cell r="I95">
            <v>-727300</v>
          </cell>
          <cell r="J95">
            <v>48339700</v>
          </cell>
        </row>
        <row r="96">
          <cell r="B96">
            <v>40042</v>
          </cell>
          <cell r="C96">
            <v>321784100.42606539</v>
          </cell>
          <cell r="D96">
            <v>16089205.02130327</v>
          </cell>
          <cell r="E96">
            <v>48267615.063909806</v>
          </cell>
          <cell r="F96">
            <v>64356820.08521308</v>
          </cell>
          <cell r="G96">
            <v>75200</v>
          </cell>
          <cell r="H96">
            <v>16189200</v>
          </cell>
          <cell r="I96">
            <v>227800</v>
          </cell>
          <cell r="J96">
            <v>48567500</v>
          </cell>
        </row>
        <row r="97">
          <cell r="B97">
            <v>40049</v>
          </cell>
          <cell r="C97">
            <v>307847202.10725278</v>
          </cell>
          <cell r="D97">
            <v>15392360.105362639</v>
          </cell>
          <cell r="E97">
            <v>46177080.316087916</v>
          </cell>
          <cell r="F97">
            <v>61569440.421450555</v>
          </cell>
          <cell r="G97">
            <v>-696000</v>
          </cell>
          <cell r="H97">
            <v>15493200</v>
          </cell>
          <cell r="I97">
            <v>-2090000</v>
          </cell>
          <cell r="J97">
            <v>46477500</v>
          </cell>
        </row>
        <row r="98">
          <cell r="B98">
            <v>40064</v>
          </cell>
          <cell r="C98">
            <v>251996065.76643413</v>
          </cell>
          <cell r="D98">
            <v>12599803.288321707</v>
          </cell>
          <cell r="E98">
            <v>37799409.864965118</v>
          </cell>
          <cell r="F98">
            <v>50399213.15328683</v>
          </cell>
          <cell r="G98">
            <v>-2793000</v>
          </cell>
          <cell r="H98">
            <v>12700200</v>
          </cell>
          <cell r="I98">
            <v>-8378000</v>
          </cell>
          <cell r="J98">
            <v>38099500</v>
          </cell>
        </row>
        <row r="99">
          <cell r="B99">
            <v>40080</v>
          </cell>
          <cell r="C99">
            <v>249289213.31369856</v>
          </cell>
          <cell r="D99">
            <v>12464460.665684929</v>
          </cell>
          <cell r="E99">
            <v>37393381.997054785</v>
          </cell>
          <cell r="F99">
            <v>49857842.662739716</v>
          </cell>
          <cell r="G99">
            <v>-135000</v>
          </cell>
          <cell r="H99">
            <v>12565200</v>
          </cell>
          <cell r="I99">
            <v>-406000</v>
          </cell>
          <cell r="J99">
            <v>37693500</v>
          </cell>
        </row>
        <row r="100">
          <cell r="B100">
            <v>40091</v>
          </cell>
          <cell r="C100">
            <v>251250575.68093321</v>
          </cell>
          <cell r="D100">
            <v>12562528.784046661</v>
          </cell>
          <cell r="E100">
            <v>37687586.35213998</v>
          </cell>
          <cell r="F100">
            <v>50250115.136186644</v>
          </cell>
          <cell r="G100">
            <v>97800</v>
          </cell>
          <cell r="H100">
            <v>12663000</v>
          </cell>
          <cell r="I100">
            <v>294500</v>
          </cell>
          <cell r="J100">
            <v>37988000</v>
          </cell>
        </row>
        <row r="101">
          <cell r="B101">
            <v>40095</v>
          </cell>
          <cell r="C101">
            <v>251973831.98845521</v>
          </cell>
          <cell r="D101">
            <v>12598691.59942276</v>
          </cell>
          <cell r="E101">
            <v>37796074.798268281</v>
          </cell>
          <cell r="F101">
            <v>50394766.397691041</v>
          </cell>
          <cell r="G101">
            <v>100000</v>
          </cell>
          <cell r="H101">
            <v>12763000</v>
          </cell>
          <cell r="I101">
            <v>200000</v>
          </cell>
          <cell r="J101">
            <v>38188000</v>
          </cell>
        </row>
        <row r="102">
          <cell r="B102">
            <v>40105</v>
          </cell>
          <cell r="C102">
            <v>255025875.99334258</v>
          </cell>
          <cell r="D102">
            <v>12751293.799667129</v>
          </cell>
          <cell r="E102">
            <v>38253881.399001382</v>
          </cell>
          <cell r="F102">
            <v>51005175.198668517</v>
          </cell>
          <cell r="G102">
            <v>88000</v>
          </cell>
          <cell r="H102">
            <v>12851000</v>
          </cell>
          <cell r="I102">
            <v>365000</v>
          </cell>
          <cell r="J102">
            <v>38553000</v>
          </cell>
        </row>
        <row r="103">
          <cell r="B103">
            <v>40112</v>
          </cell>
          <cell r="C103">
            <v>260228033.90702271</v>
          </cell>
          <cell r="D103">
            <v>13011401.695351137</v>
          </cell>
          <cell r="E103">
            <v>39034205.086053409</v>
          </cell>
          <cell r="F103">
            <v>52045606.781404547</v>
          </cell>
          <cell r="G103">
            <v>261000</v>
          </cell>
          <cell r="H103">
            <v>13112000</v>
          </cell>
          <cell r="I103">
            <v>782000</v>
          </cell>
          <cell r="J103">
            <v>39335000</v>
          </cell>
        </row>
        <row r="104">
          <cell r="B104">
            <v>40133</v>
          </cell>
          <cell r="C104">
            <v>256782286.52080792</v>
          </cell>
          <cell r="D104">
            <v>12839114.326040396</v>
          </cell>
          <cell r="E104">
            <v>38517342.978121184</v>
          </cell>
          <cell r="F104">
            <v>51356457.304161586</v>
          </cell>
          <cell r="G104">
            <v>-172000</v>
          </cell>
          <cell r="H104">
            <v>12940000</v>
          </cell>
          <cell r="I104">
            <v>-517000</v>
          </cell>
          <cell r="J104">
            <v>38818000</v>
          </cell>
        </row>
        <row r="105">
          <cell r="B105">
            <v>40143</v>
          </cell>
          <cell r="C105">
            <v>258705043.28192389</v>
          </cell>
          <cell r="D105">
            <v>12935252.164096195</v>
          </cell>
          <cell r="E105">
            <v>38805756.492288582</v>
          </cell>
          <cell r="F105">
            <v>51741008.656384781</v>
          </cell>
          <cell r="G105">
            <v>96000</v>
          </cell>
          <cell r="H105">
            <v>13036000</v>
          </cell>
          <cell r="I105">
            <v>288000</v>
          </cell>
          <cell r="J105">
            <v>39106000</v>
          </cell>
        </row>
        <row r="106">
          <cell r="B106">
            <v>40154</v>
          </cell>
          <cell r="C106">
            <v>262983601.77596375</v>
          </cell>
          <cell r="D106">
            <v>13149180.088798188</v>
          </cell>
          <cell r="E106">
            <v>39447540.266394563</v>
          </cell>
          <cell r="F106">
            <v>52596720.355192751</v>
          </cell>
          <cell r="G106">
            <v>214000</v>
          </cell>
          <cell r="H106">
            <v>13250000</v>
          </cell>
          <cell r="I106">
            <v>642000</v>
          </cell>
          <cell r="J106">
            <v>39748000</v>
          </cell>
        </row>
        <row r="107">
          <cell r="B107">
            <v>40161</v>
          </cell>
          <cell r="C107">
            <v>260388718.21956086</v>
          </cell>
          <cell r="D107">
            <v>13019435.910978043</v>
          </cell>
          <cell r="E107">
            <v>39058307.732934125</v>
          </cell>
          <cell r="F107">
            <v>52077743.643912174</v>
          </cell>
          <cell r="G107">
            <v>-130000</v>
          </cell>
          <cell r="H107">
            <v>13120000</v>
          </cell>
          <cell r="I107">
            <v>-389000</v>
          </cell>
          <cell r="J107">
            <v>39359000</v>
          </cell>
        </row>
        <row r="108">
          <cell r="B108">
            <v>40168</v>
          </cell>
          <cell r="C108">
            <v>261986339.33468422</v>
          </cell>
          <cell r="D108">
            <v>13099316.966734212</v>
          </cell>
          <cell r="E108">
            <v>39297950.900202632</v>
          </cell>
          <cell r="F108">
            <v>52397267.866936848</v>
          </cell>
          <cell r="G108">
            <v>80000</v>
          </cell>
          <cell r="H108">
            <v>13200000</v>
          </cell>
          <cell r="I108">
            <v>239000</v>
          </cell>
          <cell r="J108">
            <v>39598000</v>
          </cell>
        </row>
        <row r="109">
          <cell r="B109">
            <v>40176</v>
          </cell>
          <cell r="C109">
            <v>263594694.82620403</v>
          </cell>
          <cell r="D109">
            <v>13179734.741310202</v>
          </cell>
          <cell r="E109">
            <v>39539204.223930605</v>
          </cell>
          <cell r="F109">
            <v>52718938.965240806</v>
          </cell>
          <cell r="G109">
            <v>109000</v>
          </cell>
          <cell r="H109">
            <v>13309000</v>
          </cell>
          <cell r="I109">
            <v>327000</v>
          </cell>
          <cell r="J109">
            <v>39925000</v>
          </cell>
        </row>
        <row r="110">
          <cell r="B110">
            <v>40182</v>
          </cell>
          <cell r="C110">
            <v>275286278.2976948</v>
          </cell>
          <cell r="D110">
            <v>13764313.91488474</v>
          </cell>
          <cell r="E110">
            <v>41292941.744654216</v>
          </cell>
          <cell r="F110">
            <v>55057255.659538962</v>
          </cell>
          <cell r="G110">
            <v>556000</v>
          </cell>
          <cell r="H110">
            <v>13865000</v>
          </cell>
          <cell r="I110">
            <v>1668000</v>
          </cell>
          <cell r="J110">
            <v>41593000</v>
          </cell>
        </row>
      </sheetData>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u Dhabi"/>
      <sheetName val="Dubai"/>
      <sheetName val="UK"/>
      <sheetName val="Bahrain"/>
      <sheetName val="YEMEN"/>
      <sheetName val="AREA-TOTALS"/>
      <sheetName val="BS-US$"/>
      <sheetName val="Sheet1"/>
      <sheetName val="Sheet2"/>
      <sheetName val="DEC-05"/>
      <sheetName val="LS-UAE"/>
      <sheetName val="Note 9.2.4-9.2.7"/>
      <sheetName val="Abu_Dhabi"/>
      <sheetName val="Abu_Dhabi1"/>
      <sheetName val="Tables"/>
      <sheetName val="BS-OVS"/>
      <sheetName val="BSDOMOVS"/>
      <sheetName val="A-C CODE &amp; NAME"/>
      <sheetName val="Lookups"/>
      <sheetName val="1-bwb(cb)"/>
      <sheetName val="Abu_Dhabi2"/>
      <sheetName val="Note_9_2_4-9_2_7"/>
      <sheetName val="A-C_CODE_&amp;_NAME"/>
      <sheetName val="Summary"/>
      <sheetName val="CIBG Budget KPIs"/>
      <sheetName val="Budget 2015"/>
      <sheetName val="TFCs"/>
      <sheetName val="T Bills "/>
      <sheetName val="PIBs"/>
      <sheetName val="Conventional BS"/>
      <sheetName val="WorkSheet"/>
      <sheetName val="PiB"/>
      <sheetName val="T bills"/>
      <sheetName val="Sheet3"/>
      <sheetName val="TFC"/>
      <sheetName val="Data"/>
      <sheetName val="I-B"/>
      <sheetName val="P&amp;L Commentary"/>
      <sheetName val="Abu_Dhabi3"/>
      <sheetName val="Note_9_2_4-9_2_71"/>
      <sheetName val="A-C_CODE_&amp;_NAME1"/>
      <sheetName val="deposit"/>
      <sheetName val="FX_130"/>
      <sheetName val="Template"/>
      <sheetName val="Parameter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sheetData sheetId="39"/>
      <sheetData sheetId="40" refreshError="1"/>
      <sheetData sheetId="41" refreshError="1"/>
      <sheetData sheetId="42" refreshError="1"/>
      <sheetData sheetId="43" refreshError="1"/>
      <sheetData sheetId="44"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Non-Statistical Sampling"/>
      <sheetName val="Instructions"/>
      <sheetName val="First Sample Results"/>
      <sheetName val="DropDown"/>
      <sheetName val="Currency"/>
      <sheetName val="last qrt2001"/>
      <sheetName val="Non-Statistical_Sampling"/>
      <sheetName val="First_Sample_Results"/>
      <sheetName val="TRAN"/>
      <sheetName val="AUM Analysis"/>
    </sheetNames>
    <sheetDataSet>
      <sheetData sheetId="0"/>
      <sheetData sheetId="1"/>
      <sheetData sheetId="2"/>
      <sheetData sheetId="3"/>
      <sheetData sheetId="4">
        <row r="1">
          <cell r="B1" t="str">
            <v>?</v>
          </cell>
          <cell r="D1" t="str">
            <v>?</v>
          </cell>
          <cell r="H1" t="str">
            <v>Ratio Estimation</v>
          </cell>
        </row>
        <row r="2">
          <cell r="B2" t="str">
            <v>Low</v>
          </cell>
          <cell r="D2" t="str">
            <v>Random</v>
          </cell>
          <cell r="H2" t="str">
            <v>Difference Estimation</v>
          </cell>
        </row>
        <row r="3">
          <cell r="B3" t="str">
            <v>Moderate</v>
          </cell>
          <cell r="D3" t="str">
            <v>Haphazard</v>
          </cell>
        </row>
        <row r="4">
          <cell r="B4" t="str">
            <v>High</v>
          </cell>
          <cell r="D4" t="str">
            <v>Systematic</v>
          </cell>
        </row>
      </sheetData>
      <sheetData sheetId="5">
        <row r="3">
          <cell r="C3" t="str">
            <v>Rupee</v>
          </cell>
        </row>
        <row r="9">
          <cell r="B9" t="str">
            <v>Currency?</v>
          </cell>
        </row>
        <row r="10">
          <cell r="B10" t="str">
            <v>AUS$</v>
          </cell>
        </row>
        <row r="11">
          <cell r="B11" t="str">
            <v>CAN$</v>
          </cell>
        </row>
        <row r="12">
          <cell r="B12" t="str">
            <v>Euro</v>
          </cell>
        </row>
        <row r="13">
          <cell r="B13" t="str">
            <v>Pound</v>
          </cell>
        </row>
        <row r="14">
          <cell r="B14" t="str">
            <v>US$</v>
          </cell>
        </row>
        <row r="15">
          <cell r="B15" t="str">
            <v>Yen</v>
          </cell>
        </row>
        <row r="16">
          <cell r="B16" t="str">
            <v>Colon</v>
          </cell>
        </row>
        <row r="17">
          <cell r="B17" t="str">
            <v>Dong</v>
          </cell>
        </row>
        <row r="18">
          <cell r="B18" t="str">
            <v>Franc</v>
          </cell>
        </row>
        <row r="19">
          <cell r="B19" t="str">
            <v>Kip</v>
          </cell>
        </row>
        <row r="20">
          <cell r="B20" t="str">
            <v>Kroner</v>
          </cell>
        </row>
        <row r="21">
          <cell r="B21" t="str">
            <v>Lira</v>
          </cell>
        </row>
        <row r="22">
          <cell r="B22" t="str">
            <v>Naira</v>
          </cell>
        </row>
        <row r="23">
          <cell r="B23" t="str">
            <v>Reais</v>
          </cell>
        </row>
        <row r="24">
          <cell r="B24" t="str">
            <v>Rubles</v>
          </cell>
        </row>
        <row r="25">
          <cell r="B25" t="str">
            <v>Rupee</v>
          </cell>
        </row>
        <row r="26">
          <cell r="B26" t="str">
            <v>Sequel</v>
          </cell>
        </row>
        <row r="27">
          <cell r="B27" t="str">
            <v>Thai</v>
          </cell>
        </row>
        <row r="28">
          <cell r="B28" t="str">
            <v>Tugrik</v>
          </cell>
        </row>
        <row r="29">
          <cell r="B29" t="str">
            <v>Won</v>
          </cell>
        </row>
        <row r="30">
          <cell r="B30" t="str">
            <v>Yuan</v>
          </cell>
        </row>
        <row r="31">
          <cell r="B31" t="str">
            <v>Other</v>
          </cell>
        </row>
      </sheetData>
      <sheetData sheetId="6" refreshError="1"/>
      <sheetData sheetId="7"/>
      <sheetData sheetId="8"/>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gbkp98"/>
      <sheetName val="Revenue-Fire-Marine-Motor"/>
      <sheetName val="Sheet1"/>
      <sheetName val="TRAN"/>
      <sheetName val="Sub HMC"/>
      <sheetName val="Consolidated"/>
      <sheetName val="Data Submission"/>
      <sheetName val="Lookup Tables"/>
      <sheetName val="TRIL9900"/>
      <sheetName val="T-ADD98"/>
      <sheetName val="Drop Down"/>
      <sheetName val="Cover sheet"/>
      <sheetName val="Current Tax"/>
      <sheetName val="books"/>
      <sheetName val="Drop_Down"/>
      <sheetName val="Cover_sheet"/>
      <sheetName val="Current_Tax"/>
      <sheetName val="SON"/>
      <sheetName val="AKUH"/>
      <sheetName val="B-S(p)"/>
      <sheetName val="Acct"/>
      <sheetName val="16"/>
      <sheetName val="CHALLAN"/>
      <sheetName val="Projections"/>
      <sheetName val="td"/>
      <sheetName val="cd "/>
      <sheetName val="adp_or"/>
      <sheetName val="c_b"/>
      <sheetName val="rc"/>
      <sheetName val="f_f"/>
      <sheetName val="tax"/>
      <sheetName val="others"/>
      <sheetName val="SH___Match_Manually"/>
      <sheetName val="SH___Prior_Month_Data"/>
      <sheetName val="SAP___Unmatched_Data"/>
      <sheetName val="SAP___Current_Month_Data"/>
      <sheetName val="Sub_HMC"/>
      <sheetName val="Data_Submission"/>
      <sheetName val="Lookup_Tables"/>
      <sheetName val="Sub_HMC1"/>
      <sheetName val="Data_Submission1"/>
      <sheetName val="Lookup_Tables1"/>
      <sheetName val="Current_Tax1"/>
      <sheetName val="Sub_HMC2"/>
      <sheetName val="Data_Submission2"/>
      <sheetName val="Lookup_Tables2"/>
      <sheetName val="Current_Tax2"/>
      <sheetName val="Sub_HMC3"/>
      <sheetName val="Data_Submission3"/>
      <sheetName val="Lookup_Tables3"/>
      <sheetName val="Current_Tax3"/>
      <sheetName val="Sub_HMC4"/>
      <sheetName val="Data_Submission4"/>
      <sheetName val="Lookup_Tables4"/>
      <sheetName val="Current_Tax4"/>
      <sheetName val="Sub_HMC5"/>
      <sheetName val="Data_Submission5"/>
      <sheetName val="Lookup_Tables5"/>
      <sheetName val="Current_Tax5"/>
      <sheetName val="Sub_HMC6"/>
      <sheetName val="Data_Submission6"/>
      <sheetName val="Lookup_Tables6"/>
      <sheetName val="Current_Tax6"/>
      <sheetName val="Sub_HMC8"/>
      <sheetName val="Data_Submission8"/>
      <sheetName val="Lookup_Tables8"/>
      <sheetName val="Current_Tax8"/>
      <sheetName val="Sub_HMC7"/>
      <sheetName val="Data_Submission7"/>
      <sheetName val="Lookup_Tables7"/>
      <sheetName val="Current_Tax7"/>
      <sheetName val="Sub_HMC9"/>
      <sheetName val="Data_Submission9"/>
      <sheetName val="Lookup_Tables9"/>
      <sheetName val="Current_Tax9"/>
      <sheetName val="Sub_HMC10"/>
      <sheetName val="Data_Submission10"/>
      <sheetName val="Lookup_Tables10"/>
      <sheetName val="Current_Tax10"/>
      <sheetName val="Sub_HMC11"/>
      <sheetName val="Data_Submission11"/>
      <sheetName val="Lookup_Tables11"/>
      <sheetName val="Current_Tax11"/>
      <sheetName val="JOURNAL"/>
      <sheetName val="Sub_HMC13"/>
      <sheetName val="Data_Submission13"/>
      <sheetName val="Lookup_Tables13"/>
      <sheetName val="Current_Tax13"/>
      <sheetName val="Drop_Down2"/>
      <sheetName val="Cover_sheet2"/>
      <sheetName val="Sub_HMC12"/>
      <sheetName val="Data_Submission12"/>
      <sheetName val="Lookup_Tables12"/>
      <sheetName val="Current_Tax12"/>
      <sheetName val="Drop_Down1"/>
      <sheetName val="Cover_sheet1"/>
      <sheetName val="Currency"/>
      <sheetName val="DropDown"/>
      <sheetName val="Non-Statistical Sampling"/>
      <sheetName val="PVG15K(Non-Red)"/>
      <sheetName val="Main"/>
      <sheetName val="B.S AND P &amp; L"/>
      <sheetName val="Raw Combined Trial"/>
      <sheetName val="TDS"/>
      <sheetName val="Balance Sheet"/>
      <sheetName val="Income Statement"/>
      <sheetName val="Data Entry"/>
      <sheetName val="Data Chart"/>
      <sheetName val="Asset Chart"/>
      <sheetName val="Income Chart"/>
      <sheetName val="Cash Flow Statement"/>
      <sheetName val="Input"/>
      <sheetName val="HideSheet"/>
      <sheetName val="Sub_HMC14"/>
      <sheetName val="Data_Submission14"/>
      <sheetName val="Lookup_Tables14"/>
      <sheetName val="Current_Tax14"/>
      <sheetName val="Drop_Down3"/>
      <sheetName val="Cover_sheet3"/>
      <sheetName val="bs&amp;Pl"/>
      <sheetName val="NORMAL"/>
      <sheetName val="Note3-24"/>
      <sheetName val="Parameters"/>
      <sheetName val="Cutt"/>
      <sheetName val="Dec"/>
      <sheetName val="Total"/>
      <sheetName val="11"/>
      <sheetName val="DATCH  NEW  ORDERS"/>
      <sheetName val="BS-OVS"/>
      <sheetName val="Top"/>
      <sheetName val="FS Notes"/>
      <sheetName val="Loan to Employees"/>
      <sheetName val="Movement - LTE"/>
      <sheetName val="ATE"/>
      <sheetName val="Rec from Curr Emp"/>
      <sheetName val="Loan Circularisation"/>
      <sheetName val="Advance to Employees"/>
      <sheetName val="Advance to Employees TOD"/>
      <sheetName val="Advance to employees full break"/>
      <sheetName val="Add_ATE"/>
      <sheetName val="Adv to Supplier"/>
      <sheetName val="Prepayment Summary"/>
      <sheetName val="Prepaid Insurance"/>
      <sheetName val="Prepaid Rent"/>
      <sheetName val="Prepayment others"/>
      <sheetName val="Breakup other receivable"/>
      <sheetName val="Other Receivable - Profit"/>
      <sheetName val="ATS_clearance"/>
      <sheetName val="Adv to supplier - Addition TOD"/>
      <sheetName val="Categoried of Deposit (2)"/>
      <sheetName val="BSDOMOVS"/>
      <sheetName val="E"/>
      <sheetName val="PL"/>
    </sheetNames>
    <sheetDataSet>
      <sheetData sheetId="0" refreshError="1">
        <row r="5">
          <cell r="BH5" t="str">
            <v>Segment-wise summary of additions for the month</v>
          </cell>
        </row>
        <row r="6">
          <cell r="I6" t="str">
            <v>TECH-OPS</v>
          </cell>
          <cell r="Z6" t="str">
            <v>MARKET</v>
          </cell>
          <cell r="BH6" t="str">
            <v>TOTAL</v>
          </cell>
        </row>
        <row r="7">
          <cell r="B7" t="str">
            <v>S. #</v>
          </cell>
          <cell r="C7" t="str">
            <v>CAR #</v>
          </cell>
          <cell r="D7" t="str">
            <v>PARTICULARS</v>
          </cell>
          <cell r="E7" t="str">
            <v>RUPEES</v>
          </cell>
          <cell r="F7" t="str">
            <v>CATEGORY</v>
          </cell>
          <cell r="G7" t="str">
            <v>SEGMENT</v>
          </cell>
          <cell r="I7" t="str">
            <v>LI</v>
          </cell>
          <cell r="K7" t="str">
            <v>Bld.</v>
          </cell>
          <cell r="M7" t="str">
            <v>BE</v>
          </cell>
          <cell r="O7" t="str">
            <v>P&amp;M</v>
          </cell>
          <cell r="Q7" t="str">
            <v>F&amp;F</v>
          </cell>
          <cell r="S7" t="str">
            <v>OM&amp;E</v>
          </cell>
          <cell r="U7" t="str">
            <v>CE</v>
          </cell>
          <cell r="W7" t="str">
            <v>CWIP</v>
          </cell>
          <cell r="Z7" t="str">
            <v>LI</v>
          </cell>
          <cell r="AB7" t="str">
            <v>Bld.</v>
          </cell>
          <cell r="AD7" t="str">
            <v>BE</v>
          </cell>
          <cell r="AF7" t="str">
            <v>P&amp;M</v>
          </cell>
          <cell r="AH7" t="str">
            <v>F&amp;F</v>
          </cell>
          <cell r="AJ7" t="str">
            <v>OM&amp;E</v>
          </cell>
          <cell r="AL7" t="str">
            <v>CE</v>
          </cell>
          <cell r="AN7" t="str">
            <v>CWIP</v>
          </cell>
          <cell r="BH7" t="str">
            <v>Tech-ops</v>
          </cell>
          <cell r="BJ7" t="str">
            <v>Market</v>
          </cell>
          <cell r="BL7" t="str">
            <v>Grand Total</v>
          </cell>
        </row>
        <row r="8">
          <cell r="I8" t="str">
            <v>Rupees</v>
          </cell>
          <cell r="J8" t="str">
            <v>Dollars</v>
          </cell>
          <cell r="K8" t="str">
            <v>Rupees</v>
          </cell>
          <cell r="L8" t="str">
            <v>Dollars</v>
          </cell>
          <cell r="M8" t="str">
            <v>Rupees</v>
          </cell>
          <cell r="N8" t="str">
            <v>Dollars</v>
          </cell>
          <cell r="O8" t="str">
            <v>Rupees</v>
          </cell>
          <cell r="P8" t="str">
            <v>Dollars</v>
          </cell>
          <cell r="Q8" t="str">
            <v>Rupees</v>
          </cell>
          <cell r="R8" t="str">
            <v>Dollars</v>
          </cell>
          <cell r="S8" t="str">
            <v>Rupees</v>
          </cell>
          <cell r="T8" t="str">
            <v>Dollars</v>
          </cell>
          <cell r="U8" t="str">
            <v>Rupees</v>
          </cell>
          <cell r="V8" t="str">
            <v>Dollars</v>
          </cell>
          <cell r="W8" t="str">
            <v>Rupees</v>
          </cell>
          <cell r="X8" t="str">
            <v>Dollars</v>
          </cell>
          <cell r="Z8" t="str">
            <v>Rupees</v>
          </cell>
          <cell r="AA8" t="str">
            <v>Dollars</v>
          </cell>
          <cell r="AB8" t="str">
            <v>Rupees</v>
          </cell>
          <cell r="AC8" t="str">
            <v>Dollars</v>
          </cell>
          <cell r="AD8" t="str">
            <v>Rupees</v>
          </cell>
          <cell r="AE8" t="str">
            <v>Dollars</v>
          </cell>
          <cell r="AF8" t="str">
            <v>Rupees</v>
          </cell>
          <cell r="AG8" t="str">
            <v>Dollars</v>
          </cell>
          <cell r="AH8" t="str">
            <v>Rupees</v>
          </cell>
          <cell r="AI8" t="str">
            <v>Dollars</v>
          </cell>
          <cell r="AJ8" t="str">
            <v>Rupees</v>
          </cell>
          <cell r="AK8" t="str">
            <v>Dollars</v>
          </cell>
          <cell r="AL8" t="str">
            <v>Rupees</v>
          </cell>
          <cell r="AM8" t="str">
            <v>Dollars</v>
          </cell>
          <cell r="AN8" t="str">
            <v>Rupees</v>
          </cell>
          <cell r="AO8" t="str">
            <v>Dollars</v>
          </cell>
          <cell r="BH8" t="str">
            <v>Rupees</v>
          </cell>
          <cell r="BI8" t="str">
            <v>Dollars</v>
          </cell>
          <cell r="BJ8" t="str">
            <v>Rupees</v>
          </cell>
          <cell r="BK8" t="str">
            <v>Dollars</v>
          </cell>
          <cell r="BL8" t="str">
            <v>Rupees</v>
          </cell>
          <cell r="BM8" t="str">
            <v>Dollars</v>
          </cell>
        </row>
        <row r="10">
          <cell r="B10">
            <v>1</v>
          </cell>
          <cell r="C10" t="str">
            <v>51/97</v>
          </cell>
          <cell r="D10" t="str">
            <v>Biological Safety Cabinet</v>
          </cell>
          <cell r="E10">
            <v>1030700</v>
          </cell>
          <cell r="F10" t="str">
            <v>P&amp;M</v>
          </cell>
          <cell r="G10" t="str">
            <v>T</v>
          </cell>
          <cell r="I10">
            <v>0</v>
          </cell>
          <cell r="J10">
            <v>0</v>
          </cell>
          <cell r="K10">
            <v>0</v>
          </cell>
          <cell r="L10">
            <v>0</v>
          </cell>
          <cell r="M10">
            <v>0</v>
          </cell>
          <cell r="N10">
            <v>0</v>
          </cell>
          <cell r="O10">
            <v>1030700</v>
          </cell>
          <cell r="P10">
            <v>22454.8302</v>
          </cell>
          <cell r="Q10">
            <v>0</v>
          </cell>
          <cell r="R10">
            <v>0</v>
          </cell>
          <cell r="S10">
            <v>0</v>
          </cell>
          <cell r="T10">
            <v>0</v>
          </cell>
          <cell r="U10">
            <v>0</v>
          </cell>
          <cell r="V10">
            <v>0</v>
          </cell>
          <cell r="W10">
            <v>0</v>
          </cell>
          <cell r="X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BH10">
            <v>1030700</v>
          </cell>
          <cell r="BI10">
            <v>22454.8302</v>
          </cell>
          <cell r="BJ10">
            <v>0</v>
          </cell>
          <cell r="BK10">
            <v>0</v>
          </cell>
          <cell r="BL10">
            <v>1030700</v>
          </cell>
          <cell r="BM10">
            <v>22454.8302</v>
          </cell>
        </row>
        <row r="11">
          <cell r="B11">
            <v>2</v>
          </cell>
          <cell r="C11" t="str">
            <v>53/98</v>
          </cell>
          <cell r="D11" t="str">
            <v>Carton Feeding Conveyer for Inkjet Printer</v>
          </cell>
          <cell r="E11">
            <v>100000</v>
          </cell>
          <cell r="F11" t="str">
            <v>P&amp;M</v>
          </cell>
          <cell r="G11" t="str">
            <v>T</v>
          </cell>
          <cell r="I11">
            <v>0</v>
          </cell>
          <cell r="J11">
            <v>0</v>
          </cell>
          <cell r="K11">
            <v>0</v>
          </cell>
          <cell r="L11">
            <v>0</v>
          </cell>
          <cell r="M11">
            <v>0</v>
          </cell>
          <cell r="N11">
            <v>0</v>
          </cell>
          <cell r="O11">
            <v>100000</v>
          </cell>
          <cell r="P11">
            <v>2178.6</v>
          </cell>
          <cell r="Q11">
            <v>0</v>
          </cell>
          <cell r="R11">
            <v>0</v>
          </cell>
          <cell r="S11">
            <v>0</v>
          </cell>
          <cell r="T11">
            <v>0</v>
          </cell>
          <cell r="U11">
            <v>0</v>
          </cell>
          <cell r="V11">
            <v>0</v>
          </cell>
          <cell r="W11">
            <v>0</v>
          </cell>
          <cell r="X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BH11">
            <v>100000</v>
          </cell>
          <cell r="BI11">
            <v>2178.6</v>
          </cell>
          <cell r="BJ11">
            <v>0</v>
          </cell>
          <cell r="BK11">
            <v>0</v>
          </cell>
          <cell r="BL11">
            <v>100000</v>
          </cell>
          <cell r="BM11">
            <v>2178.6</v>
          </cell>
        </row>
        <row r="12">
          <cell r="B12">
            <v>3</v>
          </cell>
          <cell r="C12" t="str">
            <v>39/98</v>
          </cell>
          <cell r="D12" t="str">
            <v>Emergency Light Power Pack</v>
          </cell>
          <cell r="E12">
            <v>96030</v>
          </cell>
          <cell r="F12" t="str">
            <v>P&amp;M</v>
          </cell>
          <cell r="G12" t="str">
            <v>T</v>
          </cell>
          <cell r="I12">
            <v>0</v>
          </cell>
          <cell r="J12">
            <v>0</v>
          </cell>
          <cell r="K12">
            <v>0</v>
          </cell>
          <cell r="L12">
            <v>0</v>
          </cell>
          <cell r="M12">
            <v>0</v>
          </cell>
          <cell r="N12">
            <v>0</v>
          </cell>
          <cell r="O12">
            <v>96030</v>
          </cell>
          <cell r="P12">
            <v>2092.1095799999998</v>
          </cell>
          <cell r="Q12">
            <v>0</v>
          </cell>
          <cell r="R12">
            <v>0</v>
          </cell>
          <cell r="S12">
            <v>0</v>
          </cell>
          <cell r="T12">
            <v>0</v>
          </cell>
          <cell r="U12">
            <v>0</v>
          </cell>
          <cell r="V12">
            <v>0</v>
          </cell>
          <cell r="W12">
            <v>0</v>
          </cell>
          <cell r="X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BH12">
            <v>96030</v>
          </cell>
          <cell r="BI12">
            <v>2092.1095799999998</v>
          </cell>
          <cell r="BJ12">
            <v>0</v>
          </cell>
          <cell r="BK12">
            <v>0</v>
          </cell>
          <cell r="BL12">
            <v>96030</v>
          </cell>
          <cell r="BM12">
            <v>2092.1095799999998</v>
          </cell>
        </row>
        <row r="13">
          <cell r="B13">
            <v>4</v>
          </cell>
          <cell r="C13" t="str">
            <v>60/98</v>
          </cell>
          <cell r="D13" t="str">
            <v>Office Chair Premier</v>
          </cell>
          <cell r="E13">
            <v>6210</v>
          </cell>
          <cell r="F13" t="str">
            <v>F&amp;F</v>
          </cell>
          <cell r="G13" t="str">
            <v>T</v>
          </cell>
          <cell r="I13">
            <v>0</v>
          </cell>
          <cell r="J13">
            <v>0</v>
          </cell>
          <cell r="K13">
            <v>0</v>
          </cell>
          <cell r="L13">
            <v>0</v>
          </cell>
          <cell r="M13">
            <v>0</v>
          </cell>
          <cell r="N13">
            <v>0</v>
          </cell>
          <cell r="O13">
            <v>0</v>
          </cell>
          <cell r="P13">
            <v>0</v>
          </cell>
          <cell r="Q13">
            <v>6210</v>
          </cell>
          <cell r="R13">
            <v>135.29105999999999</v>
          </cell>
          <cell r="S13">
            <v>0</v>
          </cell>
          <cell r="T13">
            <v>0</v>
          </cell>
          <cell r="U13">
            <v>0</v>
          </cell>
          <cell r="V13">
            <v>0</v>
          </cell>
          <cell r="W13">
            <v>0</v>
          </cell>
          <cell r="X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BH13">
            <v>6210</v>
          </cell>
          <cell r="BI13">
            <v>135.29105999999999</v>
          </cell>
          <cell r="BJ13">
            <v>0</v>
          </cell>
          <cell r="BK13">
            <v>0</v>
          </cell>
          <cell r="BL13">
            <v>6210</v>
          </cell>
          <cell r="BM13">
            <v>135.29105999999999</v>
          </cell>
        </row>
        <row r="14">
          <cell r="B14">
            <v>5</v>
          </cell>
          <cell r="C14" t="str">
            <v>33/98</v>
          </cell>
          <cell r="D14" t="str">
            <v>Hewlett Packard Design Jet 750C Plus</v>
          </cell>
          <cell r="E14">
            <v>477475</v>
          </cell>
          <cell r="F14" t="str">
            <v>CE</v>
          </cell>
          <cell r="G14" t="str">
            <v>T</v>
          </cell>
          <cell r="I14">
            <v>0</v>
          </cell>
          <cell r="J14">
            <v>0</v>
          </cell>
          <cell r="K14">
            <v>0</v>
          </cell>
          <cell r="L14">
            <v>0</v>
          </cell>
          <cell r="M14">
            <v>0</v>
          </cell>
          <cell r="N14">
            <v>0</v>
          </cell>
          <cell r="O14">
            <v>0</v>
          </cell>
          <cell r="P14">
            <v>0</v>
          </cell>
          <cell r="Q14">
            <v>0</v>
          </cell>
          <cell r="R14">
            <v>0</v>
          </cell>
          <cell r="S14">
            <v>0</v>
          </cell>
          <cell r="T14">
            <v>0</v>
          </cell>
          <cell r="U14">
            <v>477475</v>
          </cell>
          <cell r="V14">
            <v>10402.270350000001</v>
          </cell>
          <cell r="W14">
            <v>0</v>
          </cell>
          <cell r="X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BH14">
            <v>477475</v>
          </cell>
          <cell r="BI14">
            <v>10402.270350000001</v>
          </cell>
          <cell r="BJ14">
            <v>0</v>
          </cell>
          <cell r="BK14">
            <v>0</v>
          </cell>
          <cell r="BL14">
            <v>477475</v>
          </cell>
          <cell r="BM14">
            <v>10402.270350000001</v>
          </cell>
        </row>
        <row r="15">
          <cell r="B15">
            <v>6</v>
          </cell>
          <cell r="C15" t="str">
            <v>31/98</v>
          </cell>
          <cell r="D15" t="str">
            <v>Dell Latitude CP233 MMX Intel Pentium II</v>
          </cell>
          <cell r="E15">
            <v>231438</v>
          </cell>
          <cell r="F15" t="str">
            <v>CE</v>
          </cell>
          <cell r="G15" t="str">
            <v>M</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Z15">
            <v>0</v>
          </cell>
          <cell r="AA15">
            <v>0</v>
          </cell>
          <cell r="AB15">
            <v>0</v>
          </cell>
          <cell r="AC15">
            <v>0</v>
          </cell>
          <cell r="AD15">
            <v>0</v>
          </cell>
          <cell r="AE15">
            <v>0</v>
          </cell>
          <cell r="AF15">
            <v>0</v>
          </cell>
          <cell r="AG15">
            <v>0</v>
          </cell>
          <cell r="AH15">
            <v>0</v>
          </cell>
          <cell r="AI15">
            <v>0</v>
          </cell>
          <cell r="AJ15">
            <v>0</v>
          </cell>
          <cell r="AK15">
            <v>0</v>
          </cell>
          <cell r="AL15">
            <v>231438</v>
          </cell>
          <cell r="AM15">
            <v>5042.108268</v>
          </cell>
          <cell r="AN15">
            <v>0</v>
          </cell>
          <cell r="AO15">
            <v>0</v>
          </cell>
          <cell r="BH15">
            <v>0</v>
          </cell>
          <cell r="BI15">
            <v>0</v>
          </cell>
          <cell r="BJ15">
            <v>231438</v>
          </cell>
          <cell r="BK15">
            <v>5042.108268</v>
          </cell>
          <cell r="BL15">
            <v>231438</v>
          </cell>
          <cell r="BM15">
            <v>5042.108268</v>
          </cell>
        </row>
        <row r="16">
          <cell r="B16">
            <v>7</v>
          </cell>
          <cell r="C16" t="str">
            <v>24/98</v>
          </cell>
          <cell r="D16" t="str">
            <v>Dell Latitude CP233 MMX Intel Pentium II</v>
          </cell>
          <cell r="E16">
            <v>215000</v>
          </cell>
          <cell r="F16" t="str">
            <v>CE</v>
          </cell>
          <cell r="G16" t="str">
            <v>M</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Z16">
            <v>0</v>
          </cell>
          <cell r="AA16">
            <v>0</v>
          </cell>
          <cell r="AB16">
            <v>0</v>
          </cell>
          <cell r="AC16">
            <v>0</v>
          </cell>
          <cell r="AD16">
            <v>0</v>
          </cell>
          <cell r="AE16">
            <v>0</v>
          </cell>
          <cell r="AF16">
            <v>0</v>
          </cell>
          <cell r="AG16">
            <v>0</v>
          </cell>
          <cell r="AH16">
            <v>0</v>
          </cell>
          <cell r="AI16">
            <v>0</v>
          </cell>
          <cell r="AJ16">
            <v>0</v>
          </cell>
          <cell r="AK16">
            <v>0</v>
          </cell>
          <cell r="AL16">
            <v>215000</v>
          </cell>
          <cell r="AM16">
            <v>4683.99</v>
          </cell>
          <cell r="AN16">
            <v>0</v>
          </cell>
          <cell r="AO16">
            <v>0</v>
          </cell>
          <cell r="BH16">
            <v>0</v>
          </cell>
          <cell r="BI16">
            <v>0</v>
          </cell>
          <cell r="BJ16">
            <v>215000</v>
          </cell>
          <cell r="BK16">
            <v>4683.99</v>
          </cell>
          <cell r="BL16">
            <v>215000</v>
          </cell>
          <cell r="BM16">
            <v>4683.99</v>
          </cell>
        </row>
        <row r="17">
          <cell r="B17">
            <v>8</v>
          </cell>
          <cell r="C17" t="str">
            <v>41&amp;42/98</v>
          </cell>
          <cell r="D17" t="str">
            <v>Dell Optilex GXal Pentium II 233MHz</v>
          </cell>
          <cell r="E17">
            <v>180000</v>
          </cell>
          <cell r="F17" t="str">
            <v>CE</v>
          </cell>
          <cell r="G17" t="str">
            <v>M</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Z17">
            <v>0</v>
          </cell>
          <cell r="AA17">
            <v>0</v>
          </cell>
          <cell r="AB17">
            <v>0</v>
          </cell>
          <cell r="AC17">
            <v>0</v>
          </cell>
          <cell r="AD17">
            <v>0</v>
          </cell>
          <cell r="AE17">
            <v>0</v>
          </cell>
          <cell r="AF17">
            <v>0</v>
          </cell>
          <cell r="AG17">
            <v>0</v>
          </cell>
          <cell r="AH17">
            <v>0</v>
          </cell>
          <cell r="AI17">
            <v>0</v>
          </cell>
          <cell r="AJ17">
            <v>0</v>
          </cell>
          <cell r="AK17">
            <v>0</v>
          </cell>
          <cell r="AL17">
            <v>180000</v>
          </cell>
          <cell r="AM17">
            <v>3921.48</v>
          </cell>
          <cell r="AN17">
            <v>0</v>
          </cell>
          <cell r="AO17">
            <v>0</v>
          </cell>
          <cell r="BH17">
            <v>0</v>
          </cell>
          <cell r="BI17">
            <v>0</v>
          </cell>
          <cell r="BJ17">
            <v>180000</v>
          </cell>
          <cell r="BK17">
            <v>3921.48</v>
          </cell>
          <cell r="BL17">
            <v>180000</v>
          </cell>
          <cell r="BM17">
            <v>3921.48</v>
          </cell>
        </row>
        <row r="18">
          <cell r="B18">
            <v>9</v>
          </cell>
          <cell r="C18" t="str">
            <v>33/98</v>
          </cell>
          <cell r="D18" t="str">
            <v>AutoCad R14 with Hardware Lock</v>
          </cell>
          <cell r="E18">
            <v>105800</v>
          </cell>
          <cell r="F18" t="str">
            <v>CE</v>
          </cell>
          <cell r="G18" t="str">
            <v>T</v>
          </cell>
          <cell r="I18">
            <v>0</v>
          </cell>
          <cell r="J18">
            <v>0</v>
          </cell>
          <cell r="K18">
            <v>0</v>
          </cell>
          <cell r="L18">
            <v>0</v>
          </cell>
          <cell r="M18">
            <v>0</v>
          </cell>
          <cell r="N18">
            <v>0</v>
          </cell>
          <cell r="O18">
            <v>0</v>
          </cell>
          <cell r="P18">
            <v>0</v>
          </cell>
          <cell r="Q18">
            <v>0</v>
          </cell>
          <cell r="R18">
            <v>0</v>
          </cell>
          <cell r="S18">
            <v>0</v>
          </cell>
          <cell r="T18">
            <v>0</v>
          </cell>
          <cell r="U18">
            <v>105800</v>
          </cell>
          <cell r="V18">
            <v>2304.9587999999999</v>
          </cell>
          <cell r="W18">
            <v>0</v>
          </cell>
          <cell r="X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BH18">
            <v>105800</v>
          </cell>
          <cell r="BI18">
            <v>2304.9587999999999</v>
          </cell>
          <cell r="BJ18">
            <v>0</v>
          </cell>
          <cell r="BK18">
            <v>0</v>
          </cell>
          <cell r="BL18">
            <v>105800</v>
          </cell>
          <cell r="BM18">
            <v>2304.9587999999999</v>
          </cell>
        </row>
        <row r="19">
          <cell r="B19">
            <v>10</v>
          </cell>
          <cell r="C19" t="str">
            <v>27/98</v>
          </cell>
          <cell r="D19" t="str">
            <v>Test Well Drilling</v>
          </cell>
          <cell r="E19">
            <v>207500</v>
          </cell>
          <cell r="F19" t="str">
            <v>CWIP</v>
          </cell>
          <cell r="G19" t="str">
            <v>T</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207500</v>
          </cell>
          <cell r="X19">
            <v>4520.5950000000003</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BH19">
            <v>207500</v>
          </cell>
          <cell r="BI19">
            <v>4520.5950000000003</v>
          </cell>
          <cell r="BJ19">
            <v>0</v>
          </cell>
          <cell r="BK19">
            <v>0</v>
          </cell>
          <cell r="BL19">
            <v>207500</v>
          </cell>
          <cell r="BM19">
            <v>4520.5950000000003</v>
          </cell>
        </row>
        <row r="20">
          <cell r="B20">
            <v>11</v>
          </cell>
          <cell r="C20" t="str">
            <v>78/97</v>
          </cell>
          <cell r="D20" t="str">
            <v>Tirpulin Cloth 'A' Quality</v>
          </cell>
          <cell r="E20">
            <v>12900</v>
          </cell>
          <cell r="F20" t="str">
            <v>P&amp;M</v>
          </cell>
          <cell r="G20" t="str">
            <v>T</v>
          </cell>
          <cell r="I20">
            <v>0</v>
          </cell>
          <cell r="J20">
            <v>0</v>
          </cell>
          <cell r="K20">
            <v>0</v>
          </cell>
          <cell r="L20">
            <v>0</v>
          </cell>
          <cell r="M20">
            <v>0</v>
          </cell>
          <cell r="N20">
            <v>0</v>
          </cell>
          <cell r="O20">
            <v>12900</v>
          </cell>
          <cell r="P20">
            <v>281.0394</v>
          </cell>
          <cell r="Q20">
            <v>0</v>
          </cell>
          <cell r="R20">
            <v>0</v>
          </cell>
          <cell r="S20">
            <v>0</v>
          </cell>
          <cell r="T20">
            <v>0</v>
          </cell>
          <cell r="U20">
            <v>0</v>
          </cell>
          <cell r="V20">
            <v>0</v>
          </cell>
          <cell r="W20">
            <v>0</v>
          </cell>
          <cell r="X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BH20">
            <v>12900</v>
          </cell>
          <cell r="BI20">
            <v>281.0394</v>
          </cell>
          <cell r="BJ20">
            <v>0</v>
          </cell>
          <cell r="BK20">
            <v>0</v>
          </cell>
          <cell r="BL20">
            <v>12900</v>
          </cell>
          <cell r="BM20">
            <v>281.0394</v>
          </cell>
        </row>
        <row r="21">
          <cell r="B21">
            <v>12</v>
          </cell>
          <cell r="C21" t="str">
            <v>27/98</v>
          </cell>
          <cell r="D21" t="str">
            <v>Test Bore Cleaning &amp; Collection of water sample</v>
          </cell>
          <cell r="E21">
            <v>20000</v>
          </cell>
          <cell r="F21" t="str">
            <v>CWIP</v>
          </cell>
          <cell r="G21" t="str">
            <v>T</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20000</v>
          </cell>
          <cell r="X21">
            <v>435.71999999999997</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BH21">
            <v>20000</v>
          </cell>
          <cell r="BI21">
            <v>435.71999999999997</v>
          </cell>
          <cell r="BJ21">
            <v>0</v>
          </cell>
          <cell r="BK21">
            <v>0</v>
          </cell>
          <cell r="BL21">
            <v>20000</v>
          </cell>
          <cell r="BM21">
            <v>435.71999999999997</v>
          </cell>
        </row>
        <row r="22">
          <cell r="B22">
            <v>13</v>
          </cell>
          <cell r="C22" t="str">
            <v>53/98</v>
          </cell>
          <cell r="D22" t="str">
            <v>Installation of wall mounted Split unit at MD's Off.</v>
          </cell>
          <cell r="E22">
            <v>5000</v>
          </cell>
          <cell r="F22" t="str">
            <v>F&amp;F</v>
          </cell>
          <cell r="G22" t="str">
            <v>M</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Z22">
            <v>0</v>
          </cell>
          <cell r="AA22">
            <v>0</v>
          </cell>
          <cell r="AB22">
            <v>0</v>
          </cell>
          <cell r="AC22">
            <v>0</v>
          </cell>
          <cell r="AD22">
            <v>0</v>
          </cell>
          <cell r="AE22">
            <v>0</v>
          </cell>
          <cell r="AF22">
            <v>0</v>
          </cell>
          <cell r="AG22">
            <v>0</v>
          </cell>
          <cell r="AH22">
            <v>5000</v>
          </cell>
          <cell r="AI22">
            <v>108.92999999999999</v>
          </cell>
          <cell r="AJ22">
            <v>0</v>
          </cell>
          <cell r="AK22">
            <v>0</v>
          </cell>
          <cell r="AL22">
            <v>0</v>
          </cell>
          <cell r="AM22">
            <v>0</v>
          </cell>
          <cell r="AN22">
            <v>0</v>
          </cell>
          <cell r="AO22">
            <v>0</v>
          </cell>
          <cell r="BH22">
            <v>0</v>
          </cell>
          <cell r="BI22">
            <v>0</v>
          </cell>
          <cell r="BJ22">
            <v>5000</v>
          </cell>
          <cell r="BK22">
            <v>108.92999999999999</v>
          </cell>
          <cell r="BL22">
            <v>5000</v>
          </cell>
          <cell r="BM22">
            <v>108.92999999999999</v>
          </cell>
        </row>
        <row r="23">
          <cell r="B23">
            <v>14</v>
          </cell>
          <cell r="C23" t="str">
            <v>45/98</v>
          </cell>
          <cell r="D23" t="str">
            <v>Vaccum Cleaner Model V-330 T 1300 watts</v>
          </cell>
          <cell r="E23">
            <v>4600</v>
          </cell>
          <cell r="F23" t="str">
            <v>OM&amp;E</v>
          </cell>
          <cell r="G23" t="str">
            <v>M</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Z23">
            <v>0</v>
          </cell>
          <cell r="AA23">
            <v>0</v>
          </cell>
          <cell r="AB23">
            <v>0</v>
          </cell>
          <cell r="AC23">
            <v>0</v>
          </cell>
          <cell r="AD23">
            <v>0</v>
          </cell>
          <cell r="AE23">
            <v>0</v>
          </cell>
          <cell r="AF23">
            <v>0</v>
          </cell>
          <cell r="AG23">
            <v>0</v>
          </cell>
          <cell r="AH23">
            <v>0</v>
          </cell>
          <cell r="AI23">
            <v>0</v>
          </cell>
          <cell r="AJ23">
            <v>4600</v>
          </cell>
          <cell r="AK23">
            <v>100.21559999999999</v>
          </cell>
          <cell r="AL23">
            <v>0</v>
          </cell>
          <cell r="AM23">
            <v>0</v>
          </cell>
          <cell r="AN23">
            <v>0</v>
          </cell>
          <cell r="AO23">
            <v>0</v>
          </cell>
          <cell r="BH23">
            <v>0</v>
          </cell>
          <cell r="BI23">
            <v>0</v>
          </cell>
          <cell r="BJ23">
            <v>4600</v>
          </cell>
          <cell r="BK23">
            <v>100.21559999999999</v>
          </cell>
          <cell r="BL23">
            <v>4600</v>
          </cell>
          <cell r="BM23">
            <v>100.21559999999999</v>
          </cell>
        </row>
        <row r="24">
          <cell r="B24">
            <v>15</v>
          </cell>
          <cell r="C24" t="str">
            <v>46/98</v>
          </cell>
          <cell r="D24" t="str">
            <v>Vaccum Cleaner LG 2800T</v>
          </cell>
          <cell r="E24">
            <v>5500</v>
          </cell>
          <cell r="F24" t="str">
            <v>OM&amp;E</v>
          </cell>
          <cell r="G24" t="str">
            <v>M</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Z24">
            <v>0</v>
          </cell>
          <cell r="AA24">
            <v>0</v>
          </cell>
          <cell r="AB24">
            <v>0</v>
          </cell>
          <cell r="AC24">
            <v>0</v>
          </cell>
          <cell r="AD24">
            <v>0</v>
          </cell>
          <cell r="AE24">
            <v>0</v>
          </cell>
          <cell r="AF24">
            <v>0</v>
          </cell>
          <cell r="AG24">
            <v>0</v>
          </cell>
          <cell r="AH24">
            <v>0</v>
          </cell>
          <cell r="AI24">
            <v>0</v>
          </cell>
          <cell r="AJ24">
            <v>5500</v>
          </cell>
          <cell r="AK24">
            <v>119.82299999999999</v>
          </cell>
          <cell r="AL24">
            <v>0</v>
          </cell>
          <cell r="AM24">
            <v>0</v>
          </cell>
          <cell r="AN24">
            <v>0</v>
          </cell>
          <cell r="AO24">
            <v>0</v>
          </cell>
          <cell r="BH24">
            <v>0</v>
          </cell>
          <cell r="BI24">
            <v>0</v>
          </cell>
          <cell r="BJ24">
            <v>5500</v>
          </cell>
          <cell r="BK24">
            <v>119.82299999999999</v>
          </cell>
          <cell r="BL24">
            <v>5500</v>
          </cell>
          <cell r="BM24">
            <v>119.82299999999999</v>
          </cell>
        </row>
        <row r="25">
          <cell r="E25">
            <v>2698153</v>
          </cell>
          <cell r="I25">
            <v>0</v>
          </cell>
          <cell r="J25">
            <v>0</v>
          </cell>
          <cell r="K25">
            <v>0</v>
          </cell>
          <cell r="L25">
            <v>0</v>
          </cell>
          <cell r="M25">
            <v>0</v>
          </cell>
          <cell r="N25">
            <v>0</v>
          </cell>
          <cell r="O25">
            <v>1239630</v>
          </cell>
          <cell r="P25">
            <v>27006.579180000001</v>
          </cell>
          <cell r="Q25">
            <v>6210</v>
          </cell>
          <cell r="R25">
            <v>135.29105999999999</v>
          </cell>
          <cell r="S25">
            <v>0</v>
          </cell>
          <cell r="T25">
            <v>0</v>
          </cell>
          <cell r="U25">
            <v>583275</v>
          </cell>
          <cell r="V25">
            <v>12707.229150000001</v>
          </cell>
          <cell r="W25">
            <v>227500</v>
          </cell>
          <cell r="X25">
            <v>4956.3150000000005</v>
          </cell>
          <cell r="Z25">
            <v>0</v>
          </cell>
          <cell r="AA25">
            <v>0</v>
          </cell>
          <cell r="AB25">
            <v>0</v>
          </cell>
          <cell r="AC25">
            <v>0</v>
          </cell>
          <cell r="AD25">
            <v>0</v>
          </cell>
          <cell r="AE25">
            <v>0</v>
          </cell>
          <cell r="AF25">
            <v>0</v>
          </cell>
          <cell r="AG25">
            <v>0</v>
          </cell>
          <cell r="AH25">
            <v>5000</v>
          </cell>
          <cell r="AI25">
            <v>108.92999999999999</v>
          </cell>
          <cell r="AJ25">
            <v>10100</v>
          </cell>
          <cell r="AK25">
            <v>220.03859999999997</v>
          </cell>
          <cell r="AL25">
            <v>626438</v>
          </cell>
          <cell r="AM25">
            <v>13647.578267999999</v>
          </cell>
          <cell r="AN25">
            <v>0</v>
          </cell>
          <cell r="AO25">
            <v>0</v>
          </cell>
          <cell r="BH25">
            <v>2056615</v>
          </cell>
          <cell r="BI25">
            <v>44805.414390000005</v>
          </cell>
          <cell r="BJ25">
            <v>641538</v>
          </cell>
          <cell r="BK25">
            <v>13976.546867999999</v>
          </cell>
          <cell r="BL25">
            <v>2698153</v>
          </cell>
          <cell r="BM25">
            <v>58781.961258000003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refreshError="1"/>
      <sheetData sheetId="48" refreshError="1"/>
      <sheetData sheetId="49" refreshError="1"/>
      <sheetData sheetId="50" refreshError="1"/>
      <sheetData sheetId="51"/>
      <sheetData sheetId="52"/>
      <sheetData sheetId="53"/>
      <sheetData sheetId="54"/>
      <sheetData sheetId="55" refreshError="1"/>
      <sheetData sheetId="56" refreshError="1"/>
      <sheetData sheetId="57" refreshError="1"/>
      <sheetData sheetId="58" refreshError="1"/>
      <sheetData sheetId="59"/>
      <sheetData sheetId="60"/>
      <sheetData sheetId="61"/>
      <sheetData sheetId="62"/>
      <sheetData sheetId="63" refreshError="1"/>
      <sheetData sheetId="64" refreshError="1"/>
      <sheetData sheetId="65" refreshError="1"/>
      <sheetData sheetId="66" refreshError="1"/>
      <sheetData sheetId="67"/>
      <sheetData sheetId="68"/>
      <sheetData sheetId="69"/>
      <sheetData sheetId="70"/>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
      <sheetName val="Sheet4"/>
      <sheetName val="Sh. Hamdan"/>
      <sheetName val="AL AIN"/>
      <sheetName val="Sharjah"/>
      <sheetName val="Dubai"/>
      <sheetName val="Abu Dhabi"/>
      <sheetName val="IE-DEC-06-DOM"/>
      <sheetName val="BS-OV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CONTENTS"/>
      <sheetName val="BSDOMOVS"/>
      <sheetName val="BSCOMBINED "/>
      <sheetName val="Balance Sheet"/>
      <sheetName val="Profit&amp;Loss-Rev"/>
      <sheetName val="Note 1-7"/>
      <sheetName val="Note 8-11"/>
      <sheetName val="Note 12-15"/>
      <sheetName val="Note16-20"/>
      <sheetName val="Note 10-10.1"/>
      <sheetName val="Note 10.2-10.7"/>
      <sheetName val="Note 11 - 12.1"/>
      <sheetName val="Note 16.2-18"/>
      <sheetName val="Note 22-23"/>
      <sheetName val="Note 28.1-30"/>
      <sheetName val="Note 21 - 23"/>
      <sheetName val="Note 37-38"/>
      <sheetName val="Note 24"/>
      <sheetName val="Note 25"/>
      <sheetName val="Note 26 "/>
      <sheetName val="Note 27"/>
      <sheetName val="Note 28"/>
      <sheetName val="Note 29-30"/>
      <sheetName val="MAT-0602"/>
      <sheetName val="Note 28A"/>
      <sheetName val="Note 42.2-44"/>
      <sheetName val="Sheet2"/>
      <sheetName val="I-BR"/>
      <sheetName val="I-B"/>
      <sheetName val="FE - Summary - STD"/>
      <sheetName val="Lookups"/>
      <sheetName val="Abu Dhabi"/>
      <sheetName val="BS - 2"/>
      <sheetName val="Data-904"/>
      <sheetName val="Investments"/>
      <sheetName val="AL"/>
      <sheetName val="Notes"/>
      <sheetName val="ASSET QLTY"/>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t²"/>
      <sheetName val="nt__2"/>
      <sheetName val="nt__3"/>
      <sheetName val="nt__4"/>
      <sheetName val="Total Adjustments"/>
      <sheetName val="Assets (2)"/>
      <sheetName val="Balance Sheet"/>
      <sheetName val="p&amp;l"/>
      <sheetName val="CashFlow"/>
      <sheetName val="Statement of Ch"/>
      <sheetName val="Notes1-5"/>
      <sheetName val="Note6-8.2"/>
      <sheetName val="Note9-9.6"/>
      <sheetName val="Note 9.7-9.8"/>
      <sheetName val="Notes10-10.4.2"/>
      <sheetName val="10.5-11.3"/>
      <sheetName val="Note 12"/>
      <sheetName val="Note12.3-15.1"/>
      <sheetName val="Note16-21.1"/>
      <sheetName val="Note22-22.7"/>
      <sheetName val="Notes25-26.1"/>
      <sheetName val="Notes26.2-32"/>
      <sheetName val="Notes33-34"/>
      <sheetName val="Notes39-40"/>
      <sheetName val="Notes41-42.1"/>
      <sheetName val="Notes41-42.1 (2)"/>
      <sheetName val="Notes42.2-44"/>
      <sheetName val="Note 45"/>
      <sheetName val="Annexure"/>
      <sheetName val="affair"/>
      <sheetName val="inc-exp"/>
      <sheetName val="pinex"/>
      <sheetName val="Currency-expo"/>
      <sheetName val="YieldAd"/>
      <sheetName val="YieldAd-net"/>
      <sheetName val="MaturLiabili"/>
      <sheetName val="MaturiAssets"/>
      <sheetName val="YielDeposit"/>
      <sheetName val="Sheet1"/>
      <sheetName val="Sheet2"/>
      <sheetName val="Sheet3"/>
      <sheetName val="Notes(New)39-40"/>
      <sheetName val="Sheet6"/>
      <sheetName val="Deferred (2)"/>
      <sheetName val="Taxrelief"/>
      <sheetName val="OLD"/>
      <sheetName val="Assets"/>
      <sheetName val="Sheet4"/>
      <sheetName val="Defeered Work"/>
      <sheetName val="Liabiliteis"/>
      <sheetName val="Sheet2 (2)"/>
      <sheetName val="Sheet3 (2)"/>
      <sheetName val="Chart1"/>
      <sheetName val="Sheet1 (2)"/>
      <sheetName val="Lease"/>
      <sheetName val="PremiumMaturity"/>
      <sheetName val="NEWAD"/>
      <sheetName val="Total_Adjustments"/>
      <sheetName val="Assets_(2)"/>
      <sheetName val="Balance_Sheet"/>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Notes41-42_1"/>
      <sheetName val="Notes41-42_1_(2)"/>
      <sheetName val="Notes42_2-44"/>
      <sheetName val="Note_45"/>
      <sheetName val="Deferred_(2)"/>
      <sheetName val="Defeered_Work"/>
      <sheetName val="Sheet2_(2)"/>
      <sheetName val="Sheet3_(2)"/>
      <sheetName val="Sheet1_(2)"/>
      <sheetName val="pinex (2)"/>
      <sheetName val="Notes1_5"/>
      <sheetName val="Assignmentform"/>
      <sheetName val="Liquidity"/>
      <sheetName val="PNSC"/>
      <sheetName val="CFR-5"/>
      <sheetName val="Links"/>
      <sheetName val="Rate Input"/>
      <sheetName val="Profit Worksheet"/>
      <sheetName val="SHF-1026-EXP"/>
      <sheetName val="SITE-1001-P&amp;L"/>
      <sheetName val="CLM-1012-P&amp;L"/>
      <sheetName val="SHF-1026-P&amp;L"/>
      <sheetName val="KRG-1002-P&amp;L"/>
      <sheetName val="MAIN-1003-P&amp;L"/>
      <sheetName val="KSE-1010-P&amp;L"/>
      <sheetName val="JODIA-1011-P&amp;L"/>
      <sheetName val="JODIA-1011-EXP"/>
      <sheetName val="CLM-1012-EXP"/>
      <sheetName val="SITE-1001-EXP"/>
      <sheetName val="KRG-1002-EXP"/>
      <sheetName val="MAIN-1003-EXP"/>
      <sheetName val="A"/>
      <sheetName val="Parameters"/>
      <sheetName val="SALARY"/>
      <sheetName val="2000_ Projects Summary"/>
      <sheetName val="broker sheet-2"/>
      <sheetName val="acct"/>
      <sheetName val="CliftonMain-1003-P&amp;L"/>
      <sheetName val="CliftonMain-1003-EXP"/>
      <sheetName val="pinex_(2)"/>
      <sheetName val="Rate_Input"/>
      <sheetName val="Profit_Worksheet"/>
      <sheetName val="Sheet5"/>
      <sheetName val="Note1_11"/>
      <sheetName val="Total_Adjustments1"/>
      <sheetName val="Assets_(2)1"/>
      <sheetName val="Balance_Sheet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Notes41-42_11"/>
      <sheetName val="Notes41-42_1_(2)1"/>
      <sheetName val="Notes42_2-441"/>
      <sheetName val="Note_451"/>
      <sheetName val="Deferred_(2)1"/>
      <sheetName val="Defeered_Work1"/>
      <sheetName val="Sheet2_(2)1"/>
      <sheetName val="Sheet3_(2)1"/>
      <sheetName val="Sheet1_(2)1"/>
      <sheetName val="Augbkp98"/>
      <sheetName val="pinex_(2)1"/>
      <sheetName val="Rate_Input1"/>
      <sheetName val="Profit_Worksheet1"/>
      <sheetName val="SOURCE"/>
      <sheetName val="PDF1"/>
      <sheetName val="Currency"/>
      <sheetName val="DropDown"/>
      <sheetName val="Segment new 1"/>
      <sheetName val="Drop down"/>
      <sheetName val="16-Avg Sales Price"/>
      <sheetName val="Statement of Claims"/>
      <sheetName val="Notes _2_"/>
      <sheetName val="PL_Million_"/>
      <sheetName val="Fin_Histo_PL"/>
      <sheetName val="Deposit"/>
      <sheetName val="stdd costBPCS"/>
      <sheetName val="BSDOMOVS"/>
      <sheetName val="Abu Dhabi"/>
      <sheetName val="Code"/>
      <sheetName val="B-S(p)"/>
      <sheetName val="BS-OVS"/>
      <sheetName val="Total_Adjustments2"/>
      <sheetName val="Assets_(2)2"/>
      <sheetName val="Balance_Sheet2"/>
      <sheetName val="Statement_of_Ch2"/>
      <sheetName val="Note6-8_22"/>
      <sheetName val="Note9-9_62"/>
      <sheetName val="Note_9_7-9_82"/>
      <sheetName val="Notes10-10_4_22"/>
      <sheetName val="10_5-11_32"/>
      <sheetName val="Note_122"/>
      <sheetName val="Note12_3-15_12"/>
      <sheetName val="Note16-21_12"/>
      <sheetName val="Note22-22_72"/>
      <sheetName val="Notes25-26_12"/>
      <sheetName val="Notes26_2-322"/>
      <sheetName val="Notes41-42_12"/>
      <sheetName val="Notes41-42_1_(2)2"/>
      <sheetName val="Notes42_2-442"/>
      <sheetName val="Note_452"/>
      <sheetName val="Deferred_(2)2"/>
      <sheetName val="Defeered_Work2"/>
      <sheetName val="Sheet2_(2)2"/>
      <sheetName val="Sheet3_(2)2"/>
      <sheetName val="Sheet1_(2)2"/>
      <sheetName val="pinex_(2)2"/>
      <sheetName val="Rate_Input2"/>
      <sheetName val="Profit_Worksheet2"/>
      <sheetName val="2000__Projects_Summary"/>
      <sheetName val="broker_sheet-2"/>
      <sheetName val="BS"/>
      <sheetName val="EDP_Euros"/>
      <sheetName val="Iberdrola_Euros"/>
      <sheetName val="Non-Statistical Sampling"/>
      <sheetName val="REV VAR INC"/>
      <sheetName val="Segment_new_1"/>
      <sheetName val="Drop_down"/>
      <sheetName val="16-Avg_Sales_Price"/>
      <sheetName val="stdd_costBPCS"/>
      <sheetName val="Statement_of_Claims"/>
      <sheetName val="Revenue-Fire-Marine-Motor"/>
      <sheetName val="Graphs 1"/>
      <sheetName val="Macro1"/>
      <sheetName val="Summary"/>
      <sheetName val="Grouping"/>
      <sheetName val="Notes__2_"/>
      <sheetName val="Non-Statistical_Sampling"/>
      <sheetName val="REV_VAR_INC"/>
      <sheetName val="Report .1"/>
      <sheetName val="Final Accounts 2001As per Audit"/>
      <sheetName val="Aylık"/>
      <sheetName val="Net"/>
      <sheetName val="Profiles"/>
      <sheetName val="ៀFinal Accou"/>
      <sheetName val="ḜFinal Accou"/>
      <sheetName val="⒐Final Accou"/>
      <sheetName val="nt__5"/>
      <sheetName val="nt__6"/>
      <sheetName val="nt__7"/>
      <sheetName val="nt__8"/>
      <sheetName val="nt__9"/>
      <sheetName val="DATABASE"/>
      <sheetName val="MMR"/>
      <sheetName val="Total_Adjustments3"/>
      <sheetName val="Assets_(2)3"/>
      <sheetName val="Balance_Sheet3"/>
      <sheetName val="Statement_of_Ch3"/>
      <sheetName val="Note6-8_23"/>
      <sheetName val="Note9-9_63"/>
      <sheetName val="Note_9_7-9_83"/>
      <sheetName val="Notes10-10_4_23"/>
      <sheetName val="10_5-11_33"/>
      <sheetName val="Note_123"/>
      <sheetName val="Note12_3-15_13"/>
      <sheetName val="Note16-21_13"/>
      <sheetName val="Note22-22_73"/>
      <sheetName val="Notes25-26_13"/>
      <sheetName val="Notes26_2-323"/>
      <sheetName val="Notes41-42_13"/>
      <sheetName val="Notes41-42_1_(2)3"/>
      <sheetName val="Notes42_2-443"/>
      <sheetName val="Note_453"/>
      <sheetName val="Deferred_(2)3"/>
      <sheetName val="Defeered_Work3"/>
      <sheetName val="Sheet2_(2)3"/>
      <sheetName val="Sheet3_(2)3"/>
      <sheetName val="Sheet1_(2)3"/>
      <sheetName val="pinex_(2)3"/>
      <sheetName val="Rate_Input3"/>
      <sheetName val="Profit_Worksheet3"/>
      <sheetName val="2000__Projects_Summary1"/>
      <sheetName val="broker_sheet-21"/>
      <sheetName val="cpur"/>
      <sheetName val="IGData"/>
      <sheetName val="Cash Flow"/>
      <sheetName val="Rate Verification"/>
      <sheetName val="Product Wise Breakup"/>
      <sheetName val="Monthly breakup"/>
      <sheetName val="Categoried of Deposit (2)"/>
      <sheetName val="PPC-ORD DTL"/>
      <sheetName val="Abu_Dhabi"/>
      <sheetName val="A-C CODE &amp; NAME"/>
      <sheetName val="会社別"/>
      <sheetName val="B-6"/>
      <sheetName val="Adv to vendor"/>
      <sheetName val="GP Analysis"/>
      <sheetName val="FundsNW"/>
      <sheetName val="Stock in Trade"/>
      <sheetName val="Rentals-SAM KHI"/>
      <sheetName val="Global Data"/>
      <sheetName val="CHALLAN"/>
      <sheetName val="Validation"/>
      <sheetName val="Worksheet"/>
      <sheetName val="macro d'éval"/>
      <sheetName val="PL "/>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sheetData sheetId="11"/>
      <sheetData sheetId="12"/>
      <sheetData sheetId="13"/>
      <sheetData sheetId="14" refreshError="1"/>
      <sheetData sheetId="15"/>
      <sheetData sheetId="16"/>
      <sheetData sheetId="17" refreshError="1"/>
      <sheetData sheetId="18"/>
      <sheetData sheetId="19"/>
      <sheetData sheetId="20"/>
      <sheetData sheetId="21"/>
      <sheetData sheetId="22"/>
      <sheetData sheetId="23"/>
      <sheetData sheetId="24"/>
      <sheetData sheetId="25"/>
      <sheetData sheetId="26" refreshError="1"/>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sheetData sheetId="198"/>
      <sheetData sheetId="199"/>
      <sheetData sheetId="200" refreshError="1"/>
      <sheetData sheetId="201" refreshError="1"/>
      <sheetData sheetId="202" refreshError="1"/>
      <sheetData sheetId="203" refreshError="1"/>
      <sheetData sheetId="204"/>
      <sheetData sheetId="205"/>
      <sheetData sheetId="206"/>
      <sheetData sheetId="207"/>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sheetData sheetId="245"/>
      <sheetData sheetId="246" refreshError="1"/>
      <sheetData sheetId="247" refreshError="1"/>
      <sheetData sheetId="248" refreshError="1"/>
      <sheetData sheetId="249" refreshError="1"/>
      <sheetData sheetId="250"/>
      <sheetData sheetId="251"/>
      <sheetData sheetId="252" refreshError="1"/>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Equity"/>
      <sheetName val="GD"/>
      <sheetName val="GE"/>
      <sheetName val="GF"/>
      <sheetName val="GG"/>
      <sheetName val="P&amp;L-QTR"/>
      <sheetName val="GD-QTR"/>
      <sheetName val="GE-QTR"/>
      <sheetName val="GF-QTR"/>
      <sheetName val="CF"/>
      <sheetName val="Notes"/>
      <sheetName val="Adjustment"/>
      <sheetName val="Equity (2)"/>
      <sheetName val="Equity_(2)"/>
      <sheetName val="Aylık"/>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2004"/>
      <sheetName val="Reconciliation"/>
      <sheetName val="Actualization_Details"/>
      <sheetName val="Currency"/>
      <sheetName val="DropDown"/>
      <sheetName val="Customize Your Invoice"/>
      <sheetName val="SVR-Interface"/>
      <sheetName val="ImpPurJournal"/>
      <sheetName val="Pharma - Govt"/>
      <sheetName val="Sheet1"/>
      <sheetName val="Detail for BOD approval"/>
      <sheetName val="Classification"/>
      <sheetName val="Notes1-5"/>
      <sheetName val="Cutt"/>
      <sheetName val="Notes"/>
      <sheetName val="TRAN"/>
      <sheetName val="INPUT"/>
      <sheetName val="Bal Project Wise"/>
      <sheetName val="AT&amp;T"/>
      <sheetName val="AT&amp;T Canada"/>
      <sheetName val="Bell Nexxia"/>
      <sheetName val="Local+dil (Ex-stock)"/>
      <sheetName val="Augbkp98"/>
      <sheetName val="Notes1_5"/>
      <sheetName val="CARs' 99 Summary Info. (B&amp;A)"/>
      <sheetName val="ProfitProv"/>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Notes"/>
    </sheetNames>
    <sheetDataSet>
      <sheetData sheetId="0">
        <row r="46">
          <cell r="B46">
            <v>13585181</v>
          </cell>
        </row>
      </sheetData>
      <sheetData sheetId="1" refreshError="1"/>
      <sheetData sheetId="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ew"/>
      <sheetName val="Sheet1 (4)"/>
      <sheetName val="Sheet1 (3)"/>
      <sheetName val="WeighAvShares"/>
      <sheetName val="Deferred (2)"/>
      <sheetName val="Defeered Work"/>
      <sheetName val="Taxrelief"/>
      <sheetName val="NEWAD"/>
      <sheetName val="Sheet4"/>
      <sheetName val="Sheet5"/>
      <sheetName val="Total Adjustments"/>
      <sheetName val="OLD"/>
      <sheetName val="Assets"/>
      <sheetName val="Liabiliteis"/>
      <sheetName val="Balance Sheet"/>
      <sheetName val="p&amp;l"/>
      <sheetName val="Sheet2 (2)"/>
      <sheetName val="CashFlow"/>
      <sheetName val="Sheet3 (2)"/>
      <sheetName val="Statement of Ch"/>
      <sheetName val="Notes1-5"/>
      <sheetName val="Note6-8.2"/>
      <sheetName val="Note9-9.6"/>
      <sheetName val="Note 9.7-9.8"/>
      <sheetName val="Notes10-10.4.2"/>
      <sheetName val="10.5-11.3"/>
      <sheetName val="Chart1"/>
      <sheetName val="Note 12"/>
      <sheetName val="Note12.3-15.1"/>
      <sheetName val="Note16-21.1"/>
      <sheetName val="Note22-22.7"/>
      <sheetName val="Sheet6"/>
      <sheetName val="Notes25-26.1"/>
      <sheetName val="RGHOEXPENSE"/>
      <sheetName val="Notes26.2-32"/>
      <sheetName val="Notes33-34"/>
      <sheetName val="MaturiAssets"/>
      <sheetName val="Sheet1 (2)"/>
      <sheetName val="Lease"/>
      <sheetName val="PremiumMaturity"/>
      <sheetName val="MaturLiabili"/>
      <sheetName val="Notes39-40"/>
      <sheetName val="Notes41-42.1"/>
      <sheetName val="Currency-expo"/>
      <sheetName val="Notes42.2-44"/>
      <sheetName val="Note 45"/>
      <sheetName val="Annexure"/>
      <sheetName val="affair"/>
      <sheetName val="inc-exp"/>
      <sheetName val="pinex"/>
      <sheetName val="YieldAd"/>
      <sheetName val="YieldAd-net"/>
      <sheetName val="YielDeposit"/>
      <sheetName val="Sheet1"/>
      <sheetName val="Sheet2"/>
      <sheetName val="Sheet3"/>
      <sheetName val="Notes(New)39-40"/>
      <sheetName val="SBP-Staggering"/>
      <sheetName val="Notes1_5"/>
      <sheetName val="Sheet1_(4)"/>
      <sheetName val="Sheet1_(3)"/>
      <sheetName val="Deferred_(2)"/>
      <sheetName val="Defeered_Work"/>
      <sheetName val="Total_Adjustments"/>
      <sheetName val="Balance_Sheet"/>
      <sheetName val="Sheet2_(2)"/>
      <sheetName val="Sheet3_(2)"/>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Sheet1_(2)"/>
      <sheetName val="Notes41-42_1"/>
      <sheetName val="Notes42_2-44"/>
      <sheetName val="Note_45"/>
      <sheetName val="Sheet1_(4)1"/>
      <sheetName val="Sheet1_(3)1"/>
      <sheetName val="Deferred_(2)1"/>
      <sheetName val="Defeered_Work1"/>
      <sheetName val="Total_Adjustments1"/>
      <sheetName val="Balance_Sheet1"/>
      <sheetName val="Sheet2_(2)1"/>
      <sheetName val="Sheet3_(2)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Sheet1_(2)1"/>
      <sheetName val="Notes41-42_11"/>
      <sheetName val="Notes42_2-441"/>
      <sheetName val="Note_451"/>
      <sheetName val="Value In Use - Trea"/>
      <sheetName val="Links"/>
      <sheetName val="Sheet1_(4)2"/>
      <sheetName val="Sheet1_(3)2"/>
      <sheetName val="Deferred_(2)2"/>
      <sheetName val="Defeered_Work2"/>
      <sheetName val="Total_Adjustments2"/>
      <sheetName val="Balance_Sheet2"/>
      <sheetName val="Sheet2_(2)2"/>
      <sheetName val="Sheet3_(2)2"/>
      <sheetName val="Statement_of_Ch2"/>
      <sheetName val="Note6-8_22"/>
      <sheetName val="Note9-9_62"/>
      <sheetName val="Note_9_7-9_82"/>
      <sheetName val="Notes10-10_4_22"/>
      <sheetName val="10_5-11_32"/>
      <sheetName val="Note_122"/>
      <sheetName val="Note12_3-15_12"/>
      <sheetName val="Note16-21_12"/>
      <sheetName val="Note22-22_72"/>
      <sheetName val="Notes25-26_12"/>
      <sheetName val="Notes26_2-322"/>
      <sheetName val="Sheet1_(2)2"/>
      <sheetName val="Notes41-42_12"/>
      <sheetName val="Notes42_2-442"/>
      <sheetName val="Note_452"/>
      <sheetName val="3.2"/>
      <sheetName val="Specific - Provision Financing"/>
      <sheetName val="Total"/>
      <sheetName val="SON"/>
      <sheetName val="Revenue-Fire-Marine-Motor"/>
      <sheetName val="Additions"/>
      <sheetName val="BS-OVS"/>
      <sheetName val="branch code"/>
      <sheetName val="Sheet1_(4)3"/>
      <sheetName val="Sheet1_(3)3"/>
      <sheetName val="Deferred_(2)3"/>
      <sheetName val="Defeered_Work3"/>
      <sheetName val="Total_Adjustments3"/>
      <sheetName val="Balance_Sheet3"/>
      <sheetName val="Sheet2_(2)3"/>
      <sheetName val="Sheet3_(2)3"/>
      <sheetName val="Statement_of_Ch3"/>
      <sheetName val="Note6-8_23"/>
      <sheetName val="Note9-9_63"/>
      <sheetName val="Note_9_7-9_83"/>
      <sheetName val="Notes10-10_4_23"/>
      <sheetName val="10_5-11_33"/>
      <sheetName val="Note_123"/>
      <sheetName val="Note12_3-15_13"/>
      <sheetName val="Note16-21_13"/>
      <sheetName val="Note22-22_73"/>
      <sheetName val="Notes25-26_13"/>
      <sheetName val="Notes26_2-323"/>
      <sheetName val="Sheet1_(2)3"/>
      <sheetName val="Notes41-42_13"/>
      <sheetName val="Notes42_2-443"/>
      <sheetName val="Note_453"/>
      <sheetName val="3_2"/>
      <sheetName val="Macro1"/>
      <sheetName val="E"/>
      <sheetName val="A-C CODE &amp; NAME"/>
      <sheetName val="MarchSL904"/>
      <sheetName val="BSDOMOVS"/>
      <sheetName val="Valuation"/>
      <sheetName val="LT loan"/>
      <sheetName val="working"/>
      <sheetName val="Addition"/>
      <sheetName val="Vendors"/>
      <sheetName val="A1"/>
      <sheetName val="Value_In_Use_-_Tre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polate _ _200"/>
      <sheetName val="E_Learn Simulation"/>
      <sheetName val="Documentation"/>
      <sheetName val="CC"/>
      <sheetName val="First Sample Results"/>
      <sheetName val="Target Testing_AFS_ _2_"/>
      <sheetName val="HFT valuation (final)"/>
      <sheetName val="marked to market (hft)"/>
      <sheetName val="CDC Reconciliation _2_"/>
      <sheetName val="marked to market(afs)"/>
      <sheetName val="afs valuation (Final)"/>
      <sheetName val="unrealised gain or (loss)"/>
      <sheetName val="right shares"/>
      <sheetName val="bonus working"/>
      <sheetName val="market value"/>
      <sheetName val="cum dividend "/>
      <sheetName val="market value (own sheet)"/>
      <sheetName val="Moving Average _HFT_ "/>
      <sheetName val="dividend"/>
      <sheetName val="Margin"/>
      <sheetName val="Target Testing_CG_"/>
      <sheetName val="Target Testing_Der_"/>
      <sheetName val="Unprotected Worksheet"/>
      <sheetName val="Extended Sample Tables"/>
      <sheetName val="Required Documentation"/>
      <sheetName val="CDC Reconciliation"/>
      <sheetName val="Compatibility Report"/>
      <sheetName val="Capital-US$"/>
      <sheetName val="Sheet1"/>
      <sheetName val="BAHRAIN"/>
      <sheetName val="Note-14"/>
      <sheetName val="DOHA QATAR "/>
      <sheetName val="PAKISTAN"/>
      <sheetName val="UAE"/>
      <sheetName val="Brokers"/>
      <sheetName val="OS_Purchase"/>
      <sheetName val="Purchase"/>
      <sheetName val="Sale"/>
      <sheetName val="Symbols"/>
      <sheetName val="rate "/>
      <sheetName val="Interpolate____200"/>
      <sheetName val="E_Learn_Simulation"/>
      <sheetName val="First_Sample_Results"/>
      <sheetName val="Target_Testing_AFS___2_"/>
      <sheetName val="HFT_valuation_(final)"/>
      <sheetName val="marked_to_market_(hft)"/>
      <sheetName val="CDC_Reconciliation__2_"/>
      <sheetName val="marked_to_market(afs)"/>
      <sheetName val="afs_valuation_(Final)"/>
      <sheetName val="unrealised_gain_or_(loss)"/>
      <sheetName val="right_shares"/>
      <sheetName val="bonus_working"/>
      <sheetName val="market_value"/>
      <sheetName val="cum_dividend_"/>
      <sheetName val="market_value_(own_sheet)"/>
      <sheetName val="Moving_Average__HFT__"/>
      <sheetName val="Target_Testing_CG_"/>
      <sheetName val="Target_Testing_Der_"/>
      <sheetName val="Unprotected_Worksheet"/>
      <sheetName val="Extended_Sample_Tables"/>
      <sheetName val="Required_Documentation"/>
      <sheetName val="CDC_Reconciliation"/>
      <sheetName val="Compatibility_Repor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CONTENTS"/>
      <sheetName val="BSDOMOVS"/>
      <sheetName val="BSCOMBINED "/>
      <sheetName val="Balance Sheet"/>
      <sheetName val="Profit&amp;Loss-Rev"/>
      <sheetName val="Note 1-7"/>
      <sheetName val="Note 8-11"/>
      <sheetName val="Note 12-15"/>
      <sheetName val="Note16-20"/>
      <sheetName val="Note 10-10.1"/>
      <sheetName val="Note 10.2-10.7"/>
      <sheetName val="Note 11 - 12.1"/>
      <sheetName val="Note 16.2-18"/>
      <sheetName val="Note 22-23"/>
      <sheetName val="Note 28.1-30"/>
      <sheetName val="Note 21 - 23"/>
      <sheetName val="Note 37-38"/>
      <sheetName val="Note 24"/>
      <sheetName val="Note 25"/>
      <sheetName val="Note 26 "/>
      <sheetName val="Note 27"/>
      <sheetName val="Note 28"/>
      <sheetName val="Note 29-30"/>
      <sheetName val="MAT-0602"/>
      <sheetName val="Note 28A"/>
      <sheetName val="Note 42.2-44"/>
      <sheetName val="Sheet2"/>
      <sheetName val="I-BR"/>
      <sheetName val="I-B"/>
      <sheetName val="FE - Summary - STD"/>
      <sheetName val="Lookups"/>
      <sheetName val="Abu Dhabi"/>
      <sheetName val="BS - 2"/>
      <sheetName val="Data-904"/>
      <sheetName val="Investments"/>
      <sheetName val="AL"/>
      <sheetName val="Notes"/>
      <sheetName val="ASSET QLTY"/>
      <sheetName val="Sheet1"/>
      <sheetName val="Le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CH"/>
      <sheetName val="Provision2003"/>
      <sheetName val="GOVT BONDS"/>
      <sheetName val="FINANCE CODE"/>
      <sheetName val="SUMMARY OF LOANS CODE 65"/>
      <sheetName val="Sheet1"/>
      <sheetName val="LTTFCs"/>
      <sheetName val="65"/>
      <sheetName val="05-051"/>
      <sheetName val="SBPCRLINE (2)"/>
      <sheetName val="SBPCRLINE"/>
      <sheetName val="05-061 TO 05-229"/>
      <sheetName val="10-525 TO 10-640"/>
      <sheetName val="55-061"/>
      <sheetName val="CREDIT LINES"/>
      <sheetName val="35-021"/>
      <sheetName val="35-022"/>
      <sheetName val="35-023"/>
      <sheetName val="35-024"/>
      <sheetName val="35-025"/>
      <sheetName val="35-026"/>
      <sheetName val="35-027"/>
      <sheetName val="OTHER CHARGES (2)"/>
      <sheetName val="OTHER CHARGES"/>
      <sheetName val="INTEREST MARKUP RECEIVABLE"/>
      <sheetName val="55-072 (LEGAL CHARGES-ICP)"/>
      <sheetName val="35-041"/>
      <sheetName val="35-042"/>
      <sheetName val="35-043"/>
      <sheetName val="35-044"/>
      <sheetName val="35-045"/>
      <sheetName val="35-046"/>
      <sheetName val="35-047"/>
      <sheetName val="35-048"/>
      <sheetName val="35-049"/>
      <sheetName val="OTHER DEP (35-030)"/>
      <sheetName val="waiver"/>
      <sheetName val="writeoff"/>
      <sheetName val="PROVpart"/>
      <sheetName val="35-284 &amp; 285 (Payable) (6)"/>
      <sheetName val="LINE SBP"/>
      <sheetName val="35-284 &amp; 285 (Payable) (3)"/>
      <sheetName val="35-284 &amp; 285 (Payable) (5)"/>
      <sheetName val="35-284 &amp; 285 (Payable) (4)"/>
      <sheetName val="35-284 &amp; 285 (Payable) (2)"/>
      <sheetName val="GOVT BONDS (2)"/>
      <sheetName val="Provision mdae 2003  (2)"/>
      <sheetName val="INT SUS WR BK"/>
      <sheetName val="write back"/>
      <sheetName val="suspended interest (F)"/>
      <sheetName val="suspended interest"/>
      <sheetName val="Provision mdae 2003 "/>
      <sheetName val="INTERST SUSPENSE"/>
      <sheetName val="Sheet2"/>
      <sheetName val="JUNE 2001"/>
      <sheetName val="MARCH 2001"/>
      <sheetName val="35-284 &amp; 285 (Payable) (7)"/>
      <sheetName val="ProvSep2003 "/>
      <sheetName val="ProvSep3 "/>
      <sheetName val="Titel"/>
      <sheetName val="GOVT_BONDS"/>
      <sheetName val="FINANCE_CODE"/>
      <sheetName val="SUMMARY_OF_LOANS_CODE_65"/>
      <sheetName val="SBPCRLINE_(2)"/>
      <sheetName val="05-061_TO_05-229"/>
      <sheetName val="10-525_TO_10-640"/>
      <sheetName val="CREDIT_LINES"/>
      <sheetName val="OTHER_CHARGES_(2)"/>
      <sheetName val="OTHER_CHARGES"/>
      <sheetName val="INTEREST_MARKUP_RECEIVABLE"/>
      <sheetName val="55-072_(LEGAL_CHARGES-ICP)"/>
      <sheetName val="OTHER_DEP_(35-030)"/>
      <sheetName val="35-284_&amp;_285_(Payable)_(6)"/>
      <sheetName val="LINE_SBP"/>
      <sheetName val="35-284_&amp;_285_(Payable)_(3)"/>
      <sheetName val="35-284_&amp;_285_(Payable)_(5)"/>
      <sheetName val="35-284_&amp;_285_(Payable)_(4)"/>
      <sheetName val="35-284_&amp;_285_(Payable)_(2)"/>
      <sheetName val="GOVT_BONDS_(2)"/>
      <sheetName val="Provision_mdae_2003__(2)"/>
      <sheetName val="INT_SUS_WR_BK"/>
      <sheetName val="write_back"/>
      <sheetName val="suspended_interest_(F)"/>
      <sheetName val="suspended_interest"/>
      <sheetName val="Provision_mdae_2003_"/>
      <sheetName val="INTERST_SUSPENSE"/>
      <sheetName val="JUNE_2001"/>
      <sheetName val="MARCH_2001"/>
      <sheetName val="35-284_&amp;_285_(Payable)_(7)"/>
      <sheetName val="ProvSep2003_"/>
      <sheetName val="ProvSep3_"/>
      <sheetName val="Notes1_5"/>
      <sheetName val="Notes1-5"/>
      <sheetName val="Documentation"/>
      <sheetName val="Revenue-Fire-Marine-Motor"/>
      <sheetName val="Addi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INPUT"/>
      <sheetName val="STATEMENT"/>
      <sheetName val="Over drawn Nostros "/>
      <sheetName val="Currency Risk "/>
      <sheetName val="FINANCE AS AFF"/>
      <sheetName val="Sheet3"/>
      <sheetName val="FINANCE"/>
      <sheetName val="A-C CODE &amp; NAME"/>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ow r="1">
          <cell r="B1" t="str">
            <v>CODE</v>
          </cell>
          <cell r="C1" t="str">
            <v>NAME OF FOREIGN BANKS</v>
          </cell>
        </row>
        <row r="2">
          <cell r="B2" t="str">
            <v>AC018</v>
          </cell>
          <cell r="C2" t="str">
            <v>State Bank Of India, Overseas</v>
          </cell>
        </row>
        <row r="3">
          <cell r="B3" t="str">
            <v>AC030</v>
          </cell>
          <cell r="C3" t="str">
            <v>Janata Bank Dhaka.</v>
          </cell>
        </row>
        <row r="4">
          <cell r="B4" t="str">
            <v>AC074</v>
          </cell>
          <cell r="C4" t="str">
            <v>UBL New York</v>
          </cell>
        </row>
        <row r="5">
          <cell r="B5" t="str">
            <v>AD015</v>
          </cell>
          <cell r="C5" t="str">
            <v>Westpac Banking Corp Sydney</v>
          </cell>
        </row>
        <row r="6">
          <cell r="B6" t="str">
            <v>AD026</v>
          </cell>
          <cell r="C6" t="str">
            <v>AD Account Receivable</v>
          </cell>
        </row>
        <row r="7">
          <cell r="B7" t="str">
            <v>AS013</v>
          </cell>
          <cell r="C7" t="str">
            <v>Osterreichische Landerbanken,vie</v>
          </cell>
        </row>
        <row r="8">
          <cell r="B8" t="str">
            <v>BD817</v>
          </cell>
          <cell r="C8" t="str">
            <v>United Bank LTD,Manama-Bahrain</v>
          </cell>
        </row>
        <row r="9">
          <cell r="B9" t="str">
            <v>BF015</v>
          </cell>
          <cell r="C9" t="str">
            <v>Societe General De-Banque Bru.</v>
          </cell>
        </row>
        <row r="10">
          <cell r="B10" t="str">
            <v>BF037</v>
          </cell>
          <cell r="C10" t="str">
            <v>Habib Bank Limited, Belgium .</v>
          </cell>
        </row>
        <row r="11">
          <cell r="B11" t="str">
            <v>BU016</v>
          </cell>
          <cell r="C11" t="str">
            <v>Janata Bank Dhaka.</v>
          </cell>
        </row>
        <row r="12">
          <cell r="B12" t="str">
            <v>CD017</v>
          </cell>
          <cell r="C12" t="str">
            <v>Bank of Montreal , Canada.</v>
          </cell>
        </row>
        <row r="13">
          <cell r="B13" t="str">
            <v>CD028</v>
          </cell>
          <cell r="C13" t="str">
            <v>Royal Bank Of Canada,Montreal</v>
          </cell>
        </row>
        <row r="14">
          <cell r="B14" t="str">
            <v>CD039</v>
          </cell>
          <cell r="C14" t="str">
            <v>Bank Of Credit &amp; Commerce Intl.</v>
          </cell>
        </row>
        <row r="15">
          <cell r="B15" t="str">
            <v>CD051</v>
          </cell>
          <cell r="C15" t="str">
            <v>CD Account Payable</v>
          </cell>
        </row>
        <row r="16">
          <cell r="B16" t="str">
            <v>DG014</v>
          </cell>
          <cell r="C16" t="str">
            <v>Amro Bank, Amsterdam</v>
          </cell>
        </row>
        <row r="17">
          <cell r="B17" t="str">
            <v>DK515</v>
          </cell>
          <cell r="C17" t="str">
            <v>Den Danske Lndmandsbank,Copen</v>
          </cell>
        </row>
        <row r="18">
          <cell r="B18" t="str">
            <v>DK537</v>
          </cell>
          <cell r="C18" t="str">
            <v>A/S Copenhagen</v>
          </cell>
        </row>
        <row r="19">
          <cell r="B19" t="str">
            <v>DK559</v>
          </cell>
          <cell r="C19" t="str">
            <v>DK Account Payable</v>
          </cell>
        </row>
        <row r="20">
          <cell r="B20" t="str">
            <v>DM019</v>
          </cell>
          <cell r="C20" t="str">
            <v>Deutsche Bank A.G.Hamberg</v>
          </cell>
        </row>
        <row r="21">
          <cell r="B21" t="str">
            <v>DM020</v>
          </cell>
          <cell r="C21" t="str">
            <v>Dresdner Bank A. G. Frankfurt</v>
          </cell>
        </row>
        <row r="22">
          <cell r="B22" t="str">
            <v>DM053</v>
          </cell>
          <cell r="C22" t="str">
            <v>Commerzebank A.G.Frankfurt</v>
          </cell>
        </row>
        <row r="23">
          <cell r="B23" t="str">
            <v>DM086</v>
          </cell>
          <cell r="C23" t="str">
            <v>Bank of Comm &amp; Credit Int.Fran</v>
          </cell>
        </row>
        <row r="24">
          <cell r="B24" t="str">
            <v>DM097</v>
          </cell>
          <cell r="C24" t="str">
            <v>National Bank Of Pakistan,Frank</v>
          </cell>
        </row>
        <row r="25">
          <cell r="B25" t="str">
            <v>DM224</v>
          </cell>
          <cell r="C25" t="str">
            <v>UBL FFT FE-25 DM</v>
          </cell>
        </row>
        <row r="26">
          <cell r="B26" t="str">
            <v>DM235</v>
          </cell>
          <cell r="C26" t="str">
            <v>UBL FFT FE-25 DEPOSIT DM</v>
          </cell>
        </row>
        <row r="27">
          <cell r="B27" t="str">
            <v>ED815</v>
          </cell>
          <cell r="C27" t="str">
            <v>United Bank Ltd, Dera Dubai</v>
          </cell>
        </row>
        <row r="28">
          <cell r="B28" t="str">
            <v>EU025</v>
          </cell>
          <cell r="C28" t="str">
            <v>Dresdner Bank AG Euro</v>
          </cell>
        </row>
        <row r="29">
          <cell r="B29" t="str">
            <v>EU036</v>
          </cell>
          <cell r="C29" t="str">
            <v>Habib Bank LTD. Belgium Euro</v>
          </cell>
        </row>
        <row r="30">
          <cell r="B30" t="str">
            <v>EU047</v>
          </cell>
          <cell r="C30" t="str">
            <v>Deutche Bank Frank Furt Euro</v>
          </cell>
        </row>
        <row r="31">
          <cell r="B31" t="str">
            <v>EU058</v>
          </cell>
          <cell r="C31" t="str">
            <v>Placement with FOR/BNK Euro</v>
          </cell>
        </row>
        <row r="32">
          <cell r="B32" t="str">
            <v>EU069</v>
          </cell>
          <cell r="C32" t="str">
            <v>United National Bank LTD (EURO)</v>
          </cell>
        </row>
        <row r="33">
          <cell r="B33" t="str">
            <v>EU070</v>
          </cell>
          <cell r="C33" t="str">
            <v>EURO FE-25</v>
          </cell>
        </row>
        <row r="34">
          <cell r="B34" t="str">
            <v>EU081</v>
          </cell>
          <cell r="C34" t="str">
            <v>EURO FE-25 DEPOSIT</v>
          </cell>
        </row>
        <row r="35">
          <cell r="B35" t="str">
            <v>EU092</v>
          </cell>
          <cell r="C35" t="str">
            <v>Fortis Bank Belgium Euro</v>
          </cell>
        </row>
        <row r="36">
          <cell r="B36" t="str">
            <v>EU105</v>
          </cell>
          <cell r="C36" t="str">
            <v>National Bank of Pakistan Euro</v>
          </cell>
        </row>
        <row r="37">
          <cell r="B37" t="str">
            <v>EU116</v>
          </cell>
          <cell r="C37" t="str">
            <v>NBP Frank furt EURO</v>
          </cell>
        </row>
        <row r="38">
          <cell r="B38" t="str">
            <v>EU127</v>
          </cell>
          <cell r="C38" t="str">
            <v>Banca Commerciale Italiana EURO</v>
          </cell>
        </row>
        <row r="39">
          <cell r="B39" t="str">
            <v>EU138</v>
          </cell>
          <cell r="C39" t="str">
            <v>ABN Amro Amsterdam EURO</v>
          </cell>
        </row>
        <row r="40">
          <cell r="B40" t="str">
            <v>EU149</v>
          </cell>
          <cell r="C40" t="str">
            <v>Bank of Austria Vienaa EURO</v>
          </cell>
        </row>
        <row r="41">
          <cell r="B41" t="str">
            <v>EU150</v>
          </cell>
          <cell r="C41" t="str">
            <v>COMERZE BANK FRANKFURT EURO</v>
          </cell>
        </row>
        <row r="42">
          <cell r="B42" t="str">
            <v>EU161</v>
          </cell>
          <cell r="C42" t="str">
            <v>SOCIETE GENERALE PARIS EURO</v>
          </cell>
        </row>
        <row r="43">
          <cell r="B43" t="str">
            <v>EU172</v>
          </cell>
          <cell r="C43" t="str">
            <v>BANCO DI BILBAO SPAIN EURO</v>
          </cell>
        </row>
        <row r="44">
          <cell r="B44" t="str">
            <v>EU172</v>
          </cell>
          <cell r="C44" t="str">
            <v>Bnco Di Bilbao Spain EURO</v>
          </cell>
        </row>
        <row r="45">
          <cell r="B45" t="str">
            <v>EU194</v>
          </cell>
          <cell r="C45" t="str">
            <v>EURO FE - 31</v>
          </cell>
        </row>
        <row r="46">
          <cell r="B46" t="str">
            <v>EU207</v>
          </cell>
          <cell r="C46" t="str">
            <v>EURO FE  - 31 DEPOSIT</v>
          </cell>
        </row>
        <row r="47">
          <cell r="B47" t="str">
            <v>EU218</v>
          </cell>
          <cell r="C47" t="str">
            <v>Trade related financing under FE 25</v>
          </cell>
        </row>
        <row r="48">
          <cell r="B48" t="str">
            <v>FF019</v>
          </cell>
          <cell r="C48" t="str">
            <v>Societe General Paris.</v>
          </cell>
        </row>
        <row r="49">
          <cell r="B49" t="str">
            <v>FF064</v>
          </cell>
          <cell r="C49" t="str">
            <v>Banque National de Paris</v>
          </cell>
        </row>
        <row r="50">
          <cell r="B50" t="str">
            <v>FF075</v>
          </cell>
          <cell r="C50" t="str">
            <v>National Bank Of Pakistan,Paris</v>
          </cell>
        </row>
        <row r="51">
          <cell r="B51" t="str">
            <v>FF097</v>
          </cell>
          <cell r="C51" t="str">
            <v>FF Account Receivable</v>
          </cell>
        </row>
        <row r="52">
          <cell r="B52" t="str">
            <v>HK019</v>
          </cell>
          <cell r="C52" t="str">
            <v>Hongkong &amp; Shanghai Banking Co</v>
          </cell>
        </row>
        <row r="53">
          <cell r="B53" t="str">
            <v>HK020</v>
          </cell>
          <cell r="C53" t="str">
            <v>National Bank Of Pakistan, Hong.</v>
          </cell>
        </row>
        <row r="54">
          <cell r="B54" t="str">
            <v>HK042</v>
          </cell>
          <cell r="C54" t="str">
            <v>HK Account Payable</v>
          </cell>
        </row>
        <row r="55">
          <cell r="B55" t="str">
            <v>IL012</v>
          </cell>
          <cell r="C55" t="str">
            <v>Banca Commerciale Italiana,Mil.</v>
          </cell>
        </row>
        <row r="56">
          <cell r="B56" t="str">
            <v>IL034</v>
          </cell>
          <cell r="C56" t="str">
            <v>IL Account Payable</v>
          </cell>
        </row>
        <row r="57">
          <cell r="B57" t="str">
            <v>IU018</v>
          </cell>
          <cell r="C57" t="str">
            <v>State Bank Of India, Overseas</v>
          </cell>
        </row>
        <row r="58">
          <cell r="B58" t="str">
            <v>IU030</v>
          </cell>
          <cell r="C58" t="str">
            <v>Standard Chartered Bank Bombay</v>
          </cell>
        </row>
        <row r="59">
          <cell r="B59" t="str">
            <v>JY016</v>
          </cell>
          <cell r="C59" t="str">
            <v>Sumitomo Bank Ltd , Tokyo</v>
          </cell>
        </row>
        <row r="60">
          <cell r="B60" t="str">
            <v>JY050</v>
          </cell>
          <cell r="C60" t="str">
            <v>National Bank of Pakista Tokyo</v>
          </cell>
        </row>
        <row r="61">
          <cell r="B61" t="str">
            <v>JY061</v>
          </cell>
          <cell r="C61" t="str">
            <v>Bank Of Tokyo, Tokyo</v>
          </cell>
        </row>
        <row r="62">
          <cell r="B62" t="str">
            <v>JY072</v>
          </cell>
          <cell r="C62" t="str">
            <v>B.C.C.I., Tokyo</v>
          </cell>
        </row>
        <row r="63">
          <cell r="B63" t="str">
            <v>JY094</v>
          </cell>
          <cell r="C63" t="str">
            <v>JY Payable</v>
          </cell>
        </row>
        <row r="64">
          <cell r="B64" t="str">
            <v>JY107</v>
          </cell>
          <cell r="C64" t="str">
            <v>Trade related financing under FE 25</v>
          </cell>
        </row>
        <row r="65">
          <cell r="B65" t="str">
            <v>KD019</v>
          </cell>
          <cell r="C65" t="str">
            <v>National Bank Of Kuwait, Kuwait</v>
          </cell>
        </row>
        <row r="66">
          <cell r="B66" t="str">
            <v>KW018</v>
          </cell>
          <cell r="C66" t="str">
            <v>National Bank of Pakistan Tokyo</v>
          </cell>
        </row>
        <row r="67">
          <cell r="B67" t="str">
            <v>NK019</v>
          </cell>
          <cell r="C67" t="str">
            <v>Christinia Bank Oslo</v>
          </cell>
        </row>
        <row r="68">
          <cell r="B68" t="str">
            <v>NK020</v>
          </cell>
          <cell r="C68" t="str">
            <v>Den Norske Credit Bank, Oslo</v>
          </cell>
        </row>
        <row r="69">
          <cell r="B69" t="str">
            <v>NZ017</v>
          </cell>
          <cell r="C69" t="str">
            <v>ANZ Banking Group Ltd.Auckland</v>
          </cell>
        </row>
        <row r="70">
          <cell r="B70" t="str">
            <v>NZ039</v>
          </cell>
          <cell r="C70" t="str">
            <v>NZ Account Payable</v>
          </cell>
        </row>
        <row r="71">
          <cell r="B71" t="str">
            <v>OR014</v>
          </cell>
          <cell r="C71" t="str">
            <v>Commecial Bank Of Oman Ltd. Muscat</v>
          </cell>
        </row>
        <row r="72">
          <cell r="B72" t="str">
            <v>QR016</v>
          </cell>
          <cell r="C72" t="str">
            <v>United Bank limted, Doha Qatar</v>
          </cell>
        </row>
        <row r="73">
          <cell r="B73" t="str">
            <v>RU016</v>
          </cell>
          <cell r="C73" t="str">
            <v>Bank Sadert  Iran</v>
          </cell>
        </row>
        <row r="74">
          <cell r="B74" t="str">
            <v>SD039</v>
          </cell>
          <cell r="C74" t="str">
            <v>Habib Bank Limited,Singapore</v>
          </cell>
        </row>
        <row r="75">
          <cell r="B75" t="str">
            <v>SF011</v>
          </cell>
          <cell r="C75" t="str">
            <v>Union Bank Of Switzerland,Zurich</v>
          </cell>
        </row>
        <row r="76">
          <cell r="B76" t="str">
            <v>SF817</v>
          </cell>
          <cell r="C76" t="str">
            <v>United Bank A.G.Zurich, Zurich</v>
          </cell>
        </row>
        <row r="77">
          <cell r="B77" t="str">
            <v>SF839</v>
          </cell>
          <cell r="C77" t="str">
            <v>SF Account Payable</v>
          </cell>
        </row>
        <row r="78">
          <cell r="B78" t="str">
            <v>SK519</v>
          </cell>
          <cell r="C78" t="str">
            <v>Sevenska Handels Banken Stock</v>
          </cell>
        </row>
        <row r="79">
          <cell r="B79" t="str">
            <v>SK531</v>
          </cell>
          <cell r="C79" t="str">
            <v>SK Account Receivable</v>
          </cell>
        </row>
        <row r="80">
          <cell r="B80" t="str">
            <v>SP014</v>
          </cell>
          <cell r="C80" t="str">
            <v>Banco Bilbao Vizcaya</v>
          </cell>
        </row>
        <row r="81">
          <cell r="B81" t="str">
            <v>SR518</v>
          </cell>
          <cell r="C81" t="str">
            <v>Bank AL-Jazira</v>
          </cell>
        </row>
        <row r="82">
          <cell r="B82" t="str">
            <v>SR529</v>
          </cell>
          <cell r="C82" t="str">
            <v>Riyadh Bank Saudi Arabia</v>
          </cell>
        </row>
        <row r="83">
          <cell r="B83" t="str">
            <v>SU012</v>
          </cell>
          <cell r="C83" t="str">
            <v>Peoples Bank Colombo Srilanka</v>
          </cell>
        </row>
        <row r="84">
          <cell r="B84" t="str">
            <v>SU023</v>
          </cell>
          <cell r="C84" t="str">
            <v>Muslim Commercial Bank, Colombo</v>
          </cell>
        </row>
        <row r="85">
          <cell r="B85" t="str">
            <v>UK048</v>
          </cell>
          <cell r="C85" t="str">
            <v>Barclays Bank London</v>
          </cell>
        </row>
        <row r="86">
          <cell r="B86" t="str">
            <v>UK093</v>
          </cell>
          <cell r="C86" t="str">
            <v>Midland Bank PLC London</v>
          </cell>
        </row>
        <row r="87">
          <cell r="B87" t="str">
            <v>UK106</v>
          </cell>
          <cell r="C87" t="str">
            <v>Muslim Commercial Bank ltd.Lond</v>
          </cell>
        </row>
        <row r="88">
          <cell r="B88" t="str">
            <v>UK117</v>
          </cell>
          <cell r="C88" t="str">
            <v>National Bank Of Pakistan Lond.</v>
          </cell>
        </row>
        <row r="89">
          <cell r="B89" t="str">
            <v>UK128</v>
          </cell>
          <cell r="C89" t="str">
            <v>National Westminister Bank PLC</v>
          </cell>
        </row>
        <row r="90">
          <cell r="B90" t="str">
            <v>UK811</v>
          </cell>
          <cell r="C90" t="str">
            <v>United National Bank Limited</v>
          </cell>
        </row>
        <row r="91">
          <cell r="B91" t="str">
            <v>UK844</v>
          </cell>
          <cell r="C91" t="str">
            <v>United National Bank Limited</v>
          </cell>
        </row>
        <row r="92">
          <cell r="B92" t="str">
            <v>UK855</v>
          </cell>
          <cell r="C92" t="str">
            <v>United National Bank Limited</v>
          </cell>
        </row>
        <row r="93">
          <cell r="B93" t="str">
            <v>UK866</v>
          </cell>
          <cell r="C93" t="str">
            <v>United National Bank Limited</v>
          </cell>
        </row>
        <row r="94">
          <cell r="B94" t="str">
            <v>UK902</v>
          </cell>
          <cell r="C94" t="str">
            <v>United National Bank Limited</v>
          </cell>
        </row>
        <row r="95">
          <cell r="B95" t="str">
            <v>UK913</v>
          </cell>
          <cell r="C95" t="str">
            <v>United National Bank Limited</v>
          </cell>
        </row>
        <row r="96">
          <cell r="B96" t="str">
            <v>US011</v>
          </cell>
          <cell r="C96" t="str">
            <v>American Exp.Co.NY</v>
          </cell>
        </row>
        <row r="97">
          <cell r="B97" t="str">
            <v>US022</v>
          </cell>
          <cell r="C97" t="str">
            <v>Deutsche Bank Trust Co.America</v>
          </cell>
        </row>
        <row r="98">
          <cell r="B98" t="str">
            <v>US033</v>
          </cell>
          <cell r="C98" t="str">
            <v>Bank of America , NY</v>
          </cell>
        </row>
        <row r="99">
          <cell r="B99" t="str">
            <v>US044</v>
          </cell>
          <cell r="C99" t="str">
            <v>Bank of Calicornia,San Francisco</v>
          </cell>
        </row>
        <row r="100">
          <cell r="B100" t="str">
            <v>US066</v>
          </cell>
          <cell r="C100" t="str">
            <v>Bank Of New York</v>
          </cell>
        </row>
        <row r="101">
          <cell r="B101" t="str">
            <v>US077</v>
          </cell>
          <cell r="C101" t="str">
            <v>Jpmorgan Chase Bank,New York</v>
          </cell>
        </row>
        <row r="102">
          <cell r="B102" t="str">
            <v>US102</v>
          </cell>
          <cell r="C102" t="str">
            <v>Citi Bank NA, Newyork</v>
          </cell>
        </row>
        <row r="103">
          <cell r="B103" t="str">
            <v>US124</v>
          </cell>
          <cell r="C103" t="str">
            <v>F. C. US $ Bond Discount</v>
          </cell>
        </row>
        <row r="104">
          <cell r="B104" t="str">
            <v>US135</v>
          </cell>
          <cell r="C104" t="str">
            <v>F. C. US $ Bond Accrual</v>
          </cell>
        </row>
        <row r="105">
          <cell r="B105" t="str">
            <v>US146</v>
          </cell>
          <cell r="C105" t="str">
            <v>F. C. US $ Bond Redemption</v>
          </cell>
        </row>
        <row r="106">
          <cell r="B106" t="str">
            <v>US168</v>
          </cell>
          <cell r="C106" t="str">
            <v>Fleet Bank International</v>
          </cell>
        </row>
        <row r="107">
          <cell r="B107" t="str">
            <v>US362</v>
          </cell>
          <cell r="C107" t="str">
            <v>EPZ Branch</v>
          </cell>
        </row>
        <row r="108">
          <cell r="B108" t="str">
            <v>US817</v>
          </cell>
          <cell r="C108" t="str">
            <v>UBL New York</v>
          </cell>
        </row>
        <row r="109">
          <cell r="B109" t="str">
            <v>US839</v>
          </cell>
          <cell r="C109" t="str">
            <v>F. C. US &amp; Bond Discount</v>
          </cell>
        </row>
        <row r="110">
          <cell r="B110" t="str">
            <v>US840</v>
          </cell>
          <cell r="C110" t="str">
            <v>UBL New York,   F.E.25</v>
          </cell>
        </row>
        <row r="111">
          <cell r="B111" t="str">
            <v>US862</v>
          </cell>
          <cell r="C111" t="str">
            <v>Placement with Branches US$</v>
          </cell>
        </row>
        <row r="112">
          <cell r="B112" t="str">
            <v>US873</v>
          </cell>
          <cell r="C112" t="str">
            <v>Placement agnst F.E.25 Deposit</v>
          </cell>
        </row>
        <row r="113">
          <cell r="B113" t="str">
            <v>US884</v>
          </cell>
          <cell r="C113" t="str">
            <v>UBL F.E.25  Deposit.</v>
          </cell>
        </row>
        <row r="114">
          <cell r="B114" t="str">
            <v>US895</v>
          </cell>
          <cell r="C114" t="str">
            <v>US Account Receivable</v>
          </cell>
        </row>
        <row r="115">
          <cell r="B115" t="str">
            <v>US908</v>
          </cell>
          <cell r="C115" t="str">
            <v>US Account Payable</v>
          </cell>
        </row>
        <row r="116">
          <cell r="B116" t="str">
            <v>US919</v>
          </cell>
          <cell r="C116" t="str">
            <v>Mashreq Bank New York</v>
          </cell>
        </row>
        <row r="117">
          <cell r="B117" t="str">
            <v>US920</v>
          </cell>
          <cell r="C117" t="str">
            <v>Balance with SBP 5% CR - FE25</v>
          </cell>
        </row>
        <row r="118">
          <cell r="B118" t="str">
            <v>US931</v>
          </cell>
          <cell r="C118" t="str">
            <v>Balance with SBP 15% SP CR - FE25</v>
          </cell>
        </row>
        <row r="119">
          <cell r="B119" t="str">
            <v>US942</v>
          </cell>
          <cell r="C119" t="str">
            <v>Trade related financing under FE 25</v>
          </cell>
        </row>
        <row r="120">
          <cell r="B120" t="str">
            <v>US953</v>
          </cell>
          <cell r="C120" t="str">
            <v>UBL New York fe - 31</v>
          </cell>
        </row>
        <row r="121">
          <cell r="B121" t="str">
            <v>US964</v>
          </cell>
          <cell r="C121" t="str">
            <v>UBL New Your fe 31 Deposit</v>
          </cell>
        </row>
        <row r="122">
          <cell r="B122" t="str">
            <v>US997</v>
          </cell>
          <cell r="C122" t="str">
            <v>F. C. US $ Bond Face Value</v>
          </cell>
        </row>
        <row r="136">
          <cell r="B136">
            <v>6080</v>
          </cell>
          <cell r="C136" t="str">
            <v>Balance with foreign Banks</v>
          </cell>
        </row>
        <row r="137">
          <cell r="B137">
            <v>6160</v>
          </cell>
          <cell r="C137" t="str">
            <v>Balance with Overseas Branches</v>
          </cell>
        </row>
        <row r="138">
          <cell r="B138">
            <v>6180</v>
          </cell>
          <cell r="C138" t="str">
            <v>Placement with Oerseas Branches</v>
          </cell>
        </row>
        <row r="139">
          <cell r="B139">
            <v>6190</v>
          </cell>
          <cell r="C139" t="str">
            <v>Placement with Centrtal Bank</v>
          </cell>
        </row>
        <row r="145">
          <cell r="B145">
            <v>1</v>
          </cell>
          <cell r="C145" t="str">
            <v>BY FLOPY</v>
          </cell>
        </row>
        <row r="146">
          <cell r="B146">
            <v>10336</v>
          </cell>
          <cell r="C146" t="str">
            <v>INCOME RECEIVED ON  PLACEMENT</v>
          </cell>
        </row>
        <row r="147">
          <cell r="B147">
            <v>347007</v>
          </cell>
          <cell r="C147" t="str">
            <v xml:space="preserve">SD HAJ DEPOSIT </v>
          </cell>
        </row>
        <row r="148">
          <cell r="B148">
            <v>620014</v>
          </cell>
          <cell r="C148" t="str">
            <v>INCOME A/c. PLS EXCH. GBP</v>
          </cell>
        </row>
        <row r="149">
          <cell r="B149">
            <v>620022</v>
          </cell>
          <cell r="C149" t="str">
            <v>INCOME A/c. PLS EXCH USD</v>
          </cell>
        </row>
        <row r="150">
          <cell r="B150">
            <v>620048</v>
          </cell>
          <cell r="C150" t="str">
            <v>INCOME A/c. PLS EXCH OTHER</v>
          </cell>
        </row>
        <row r="151">
          <cell r="B151">
            <v>690351</v>
          </cell>
          <cell r="C151" t="str">
            <v>INCOME GOP BOND EQT Rs.</v>
          </cell>
        </row>
        <row r="152">
          <cell r="B152">
            <v>780034</v>
          </cell>
          <cell r="C152" t="str">
            <v>GAIN / LOSS SECURITIES EQT Rs.</v>
          </cell>
        </row>
        <row r="153">
          <cell r="B153">
            <v>1150088</v>
          </cell>
          <cell r="C153" t="str">
            <v>EXP. A/C.INT. / CHARGES (FX)</v>
          </cell>
        </row>
        <row r="154">
          <cell r="B154">
            <v>1180016</v>
          </cell>
          <cell r="C154" t="str">
            <v>MARK UP PAID FUNDING COST FBPs</v>
          </cell>
        </row>
        <row r="155">
          <cell r="B155">
            <v>2010011</v>
          </cell>
          <cell r="C155" t="str">
            <v>EXPENDITURE A/c. BROKERAGE (FX)</v>
          </cell>
        </row>
        <row r="156">
          <cell r="B156">
            <v>2050087</v>
          </cell>
          <cell r="C156" t="str">
            <v>EXP. A/c. TELEX / CABLE / TP</v>
          </cell>
        </row>
        <row r="157">
          <cell r="B157">
            <v>2080025</v>
          </cell>
          <cell r="C157" t="str">
            <v>EXP. A/c. REUTERS FEE/SWIFT EXP.</v>
          </cell>
        </row>
        <row r="158">
          <cell r="B158">
            <v>3210010</v>
          </cell>
          <cell r="C158" t="str">
            <v>VOSTRO PK. Rs. CD - 16</v>
          </cell>
        </row>
        <row r="159">
          <cell r="B159">
            <v>3590482</v>
          </cell>
          <cell r="C159" t="str">
            <v>SD A/c. VOSTRO P. Rs.</v>
          </cell>
        </row>
        <row r="160">
          <cell r="B160">
            <v>4340176</v>
          </cell>
          <cell r="C160" t="str">
            <v>PROVISION FOR BROKERAGE</v>
          </cell>
        </row>
        <row r="161">
          <cell r="B161">
            <v>4340437</v>
          </cell>
          <cell r="C161" t="str">
            <v>PROVISION FOR EXCHANGE EARNING</v>
          </cell>
        </row>
        <row r="162">
          <cell r="B162">
            <v>5290135</v>
          </cell>
          <cell r="C162" t="str">
            <v>INT. PAY FBP FUNDING COST.</v>
          </cell>
        </row>
        <row r="163">
          <cell r="B163">
            <v>5610014</v>
          </cell>
          <cell r="C163" t="str">
            <v>HEAD OFFICE ACCOUNT</v>
          </cell>
        </row>
        <row r="164">
          <cell r="B164">
            <v>5610188</v>
          </cell>
          <cell r="C164" t="str">
            <v>H.O.A/C. TREASURY DIVISION</v>
          </cell>
        </row>
        <row r="165">
          <cell r="B165">
            <v>5710018</v>
          </cell>
          <cell r="C165" t="str">
            <v>HO A/c. FGN. EXCH. CELL</v>
          </cell>
        </row>
        <row r="166">
          <cell r="B166">
            <v>6030015</v>
          </cell>
          <cell r="C166" t="str">
            <v>SBP A/c.</v>
          </cell>
        </row>
        <row r="167">
          <cell r="B167">
            <v>6080018</v>
          </cell>
          <cell r="C167" t="str">
            <v>BALANCE WITH F/ BANKS</v>
          </cell>
        </row>
        <row r="168">
          <cell r="B168">
            <v>6100017</v>
          </cell>
          <cell r="C168" t="str">
            <v>LENDING TO BRANCHES (FE 25)</v>
          </cell>
        </row>
        <row r="169">
          <cell r="B169">
            <v>7550309</v>
          </cell>
          <cell r="C169" t="str">
            <v>O/A A/C UNREALIZED GAIN/LOSS ON FWD</v>
          </cell>
        </row>
        <row r="170">
          <cell r="B170">
            <v>7550505</v>
          </cell>
          <cell r="C170" t="str">
            <v>O/ASSETS</v>
          </cell>
        </row>
        <row r="171">
          <cell r="B171">
            <v>7720019</v>
          </cell>
          <cell r="C171" t="str">
            <v>O/A ADJUSTING A/c. DR.</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INPUT"/>
      <sheetName val="STATEMENT"/>
      <sheetName val="Over drawn Nostros "/>
      <sheetName val="Currency Risk "/>
      <sheetName val="FINANCE AS AFF"/>
      <sheetName val="Sheet3"/>
      <sheetName val="FINANCE"/>
      <sheetName val="A-C CODE &amp; NAME"/>
      <sheetName val="BSDOMOVS"/>
      <sheetName val="Sheet4"/>
      <sheetName val="BS-OVS"/>
      <sheetName val="Macro1"/>
      <sheetName val="Lookups"/>
      <sheetName val="Abu Dhabi"/>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row r="1">
          <cell r="B1" t="str">
            <v>CODE</v>
          </cell>
          <cell r="C1" t="str">
            <v>NAME OF FOREIGN BANKS</v>
          </cell>
        </row>
        <row r="2">
          <cell r="B2" t="str">
            <v>AC018</v>
          </cell>
          <cell r="C2" t="str">
            <v>State Bank Of India, Overseas</v>
          </cell>
        </row>
        <row r="3">
          <cell r="B3" t="str">
            <v>AC030</v>
          </cell>
          <cell r="C3" t="str">
            <v>Janata Bank Dhaka.</v>
          </cell>
        </row>
        <row r="4">
          <cell r="B4" t="str">
            <v>AC074</v>
          </cell>
          <cell r="C4" t="str">
            <v>UBL New York</v>
          </cell>
        </row>
        <row r="5">
          <cell r="B5" t="str">
            <v>AD015</v>
          </cell>
          <cell r="C5" t="str">
            <v>Westpac Banking Corp Sydney</v>
          </cell>
        </row>
        <row r="6">
          <cell r="B6" t="str">
            <v>AD026</v>
          </cell>
          <cell r="C6" t="str">
            <v>AD Account Receivable</v>
          </cell>
        </row>
        <row r="7">
          <cell r="B7" t="str">
            <v>AS013</v>
          </cell>
          <cell r="C7" t="str">
            <v>Osterreichische Landerbanken,vie</v>
          </cell>
        </row>
        <row r="8">
          <cell r="B8" t="str">
            <v>BD817</v>
          </cell>
          <cell r="C8" t="str">
            <v>United Bank LTD,Manama-Bahrain</v>
          </cell>
        </row>
        <row r="9">
          <cell r="B9" t="str">
            <v>BF015</v>
          </cell>
          <cell r="C9" t="str">
            <v>Societe General De-Banque Bru.</v>
          </cell>
        </row>
        <row r="10">
          <cell r="B10" t="str">
            <v>BF037</v>
          </cell>
          <cell r="C10" t="str">
            <v>Habib Bank Limited, Belgium .</v>
          </cell>
        </row>
        <row r="11">
          <cell r="B11" t="str">
            <v>BU016</v>
          </cell>
          <cell r="C11" t="str">
            <v>Janata Bank Dhaka.</v>
          </cell>
        </row>
        <row r="12">
          <cell r="B12" t="str">
            <v>CD017</v>
          </cell>
          <cell r="C12" t="str">
            <v>Bank of Montreal , Canada.</v>
          </cell>
        </row>
        <row r="13">
          <cell r="B13" t="str">
            <v>CD028</v>
          </cell>
          <cell r="C13" t="str">
            <v>Royal Bank Of Canada,Montreal</v>
          </cell>
        </row>
        <row r="14">
          <cell r="B14" t="str">
            <v>CD039</v>
          </cell>
          <cell r="C14" t="str">
            <v>Bank Of Credit &amp; Commerce Intl.</v>
          </cell>
        </row>
        <row r="15">
          <cell r="B15" t="str">
            <v>CD051</v>
          </cell>
          <cell r="C15" t="str">
            <v>CD Account Payable</v>
          </cell>
        </row>
        <row r="16">
          <cell r="B16" t="str">
            <v>DG014</v>
          </cell>
          <cell r="C16" t="str">
            <v>Amro Bank, Amsterdam</v>
          </cell>
        </row>
        <row r="17">
          <cell r="B17" t="str">
            <v>DK515</v>
          </cell>
          <cell r="C17" t="str">
            <v>Den Danske Lndmandsbank,Copen</v>
          </cell>
        </row>
        <row r="18">
          <cell r="B18" t="str">
            <v>DK537</v>
          </cell>
          <cell r="C18" t="str">
            <v>A/S Copenhagen</v>
          </cell>
        </row>
        <row r="19">
          <cell r="B19" t="str">
            <v>DK559</v>
          </cell>
          <cell r="C19" t="str">
            <v>DK Account Payable</v>
          </cell>
        </row>
        <row r="20">
          <cell r="B20" t="str">
            <v>DM019</v>
          </cell>
          <cell r="C20" t="str">
            <v>Deutsche Bank A.G.Hamberg</v>
          </cell>
        </row>
        <row r="21">
          <cell r="B21" t="str">
            <v>DM020</v>
          </cell>
          <cell r="C21" t="str">
            <v>Dresdner Bank A. G. Frankfurt</v>
          </cell>
        </row>
        <row r="22">
          <cell r="B22" t="str">
            <v>DM053</v>
          </cell>
          <cell r="C22" t="str">
            <v>Commerzebank A.G.Frankfurt</v>
          </cell>
        </row>
        <row r="23">
          <cell r="B23" t="str">
            <v>DM086</v>
          </cell>
          <cell r="C23" t="str">
            <v>Bank of Comm &amp; Credit Int.Fran</v>
          </cell>
        </row>
        <row r="24">
          <cell r="B24" t="str">
            <v>DM097</v>
          </cell>
          <cell r="C24" t="str">
            <v>National Bank Of Pakistan,Frank</v>
          </cell>
        </row>
        <row r="25">
          <cell r="B25" t="str">
            <v>DM224</v>
          </cell>
          <cell r="C25" t="str">
            <v>UBL FFT FE-25 DM</v>
          </cell>
        </row>
        <row r="26">
          <cell r="B26" t="str">
            <v>DM235</v>
          </cell>
          <cell r="C26" t="str">
            <v>UBL FFT FE-25 DEPOSIT DM</v>
          </cell>
        </row>
        <row r="27">
          <cell r="B27" t="str">
            <v>ED815</v>
          </cell>
          <cell r="C27" t="str">
            <v>United Bank Ltd, Dera Dubai</v>
          </cell>
        </row>
        <row r="28">
          <cell r="B28" t="str">
            <v>EU025</v>
          </cell>
          <cell r="C28" t="str">
            <v>Dresdner Bank AG Euro</v>
          </cell>
        </row>
        <row r="29">
          <cell r="B29" t="str">
            <v>EU036</v>
          </cell>
          <cell r="C29" t="str">
            <v>Habib Bank LTD. Belgium Euro</v>
          </cell>
        </row>
        <row r="30">
          <cell r="B30" t="str">
            <v>EU047</v>
          </cell>
          <cell r="C30" t="str">
            <v>Deutche Bank Frank Furt Euro</v>
          </cell>
        </row>
        <row r="31">
          <cell r="B31" t="str">
            <v>EU058</v>
          </cell>
          <cell r="C31" t="str">
            <v>Placement with FOR/BNK Euro</v>
          </cell>
        </row>
        <row r="32">
          <cell r="B32" t="str">
            <v>EU069</v>
          </cell>
          <cell r="C32" t="str">
            <v>United National Bank LTD (EURO)</v>
          </cell>
        </row>
        <row r="33">
          <cell r="B33" t="str">
            <v>EU070</v>
          </cell>
          <cell r="C33" t="str">
            <v>EURO FE-25</v>
          </cell>
        </row>
        <row r="34">
          <cell r="B34" t="str">
            <v>EU081</v>
          </cell>
          <cell r="C34" t="str">
            <v>EURO FE-25 DEPOSIT</v>
          </cell>
        </row>
        <row r="35">
          <cell r="B35" t="str">
            <v>EU092</v>
          </cell>
          <cell r="C35" t="str">
            <v>Fortis Bank Belgium Euro</v>
          </cell>
        </row>
        <row r="36">
          <cell r="B36" t="str">
            <v>EU105</v>
          </cell>
          <cell r="C36" t="str">
            <v>National Bank of Pakistan Euro</v>
          </cell>
        </row>
        <row r="37">
          <cell r="B37" t="str">
            <v>EU116</v>
          </cell>
          <cell r="C37" t="str">
            <v>NBP Frank furt EURO</v>
          </cell>
        </row>
        <row r="38">
          <cell r="B38" t="str">
            <v>EU127</v>
          </cell>
          <cell r="C38" t="str">
            <v>Banca Commerciale Italiana EURO</v>
          </cell>
        </row>
        <row r="39">
          <cell r="B39" t="str">
            <v>EU138</v>
          </cell>
          <cell r="C39" t="str">
            <v>ABN Amro Amsterdam EURO</v>
          </cell>
        </row>
        <row r="40">
          <cell r="B40" t="str">
            <v>EU149</v>
          </cell>
          <cell r="C40" t="str">
            <v>Bank of Austria Vienaa EURO</v>
          </cell>
        </row>
        <row r="41">
          <cell r="B41" t="str">
            <v>EU150</v>
          </cell>
          <cell r="C41" t="str">
            <v>COMERZE BANK FRANKFURT EURO</v>
          </cell>
        </row>
        <row r="42">
          <cell r="B42" t="str">
            <v>EU161</v>
          </cell>
          <cell r="C42" t="str">
            <v>SOCIETE GENERALE PARIS EURO</v>
          </cell>
        </row>
        <row r="43">
          <cell r="B43" t="str">
            <v>EU172</v>
          </cell>
          <cell r="C43" t="str">
            <v>BANCO DI BILBAO SPAIN EURO</v>
          </cell>
        </row>
        <row r="44">
          <cell r="B44" t="str">
            <v>EU172</v>
          </cell>
          <cell r="C44" t="str">
            <v>Bnco Di Bilbao Spain EURO</v>
          </cell>
        </row>
        <row r="45">
          <cell r="B45" t="str">
            <v>EU194</v>
          </cell>
          <cell r="C45" t="str">
            <v>EURO FE - 31</v>
          </cell>
        </row>
        <row r="46">
          <cell r="B46" t="str">
            <v>EU207</v>
          </cell>
          <cell r="C46" t="str">
            <v>EURO FE  - 31 DEPOSIT</v>
          </cell>
        </row>
        <row r="47">
          <cell r="B47" t="str">
            <v>EU218</v>
          </cell>
          <cell r="C47" t="str">
            <v>Trade related financing under FE 25</v>
          </cell>
        </row>
        <row r="48">
          <cell r="B48" t="str">
            <v>FF019</v>
          </cell>
          <cell r="C48" t="str">
            <v>Societe General Paris.</v>
          </cell>
        </row>
        <row r="49">
          <cell r="B49" t="str">
            <v>FF064</v>
          </cell>
          <cell r="C49" t="str">
            <v>Banque National de Paris</v>
          </cell>
        </row>
        <row r="50">
          <cell r="B50" t="str">
            <v>FF075</v>
          </cell>
          <cell r="C50" t="str">
            <v>National Bank Of Pakistan,Paris</v>
          </cell>
        </row>
        <row r="51">
          <cell r="B51" t="str">
            <v>FF097</v>
          </cell>
          <cell r="C51" t="str">
            <v>FF Account Receivable</v>
          </cell>
        </row>
        <row r="52">
          <cell r="B52" t="str">
            <v>HK019</v>
          </cell>
          <cell r="C52" t="str">
            <v>Hongkong &amp; Shanghai Banking Co</v>
          </cell>
        </row>
        <row r="53">
          <cell r="B53" t="str">
            <v>HK020</v>
          </cell>
          <cell r="C53" t="str">
            <v>National Bank Of Pakistan, Hong.</v>
          </cell>
        </row>
        <row r="54">
          <cell r="B54" t="str">
            <v>HK042</v>
          </cell>
          <cell r="C54" t="str">
            <v>HK Account Payable</v>
          </cell>
        </row>
        <row r="55">
          <cell r="B55" t="str">
            <v>IL012</v>
          </cell>
          <cell r="C55" t="str">
            <v>Banca Commerciale Italiana,Mil.</v>
          </cell>
        </row>
        <row r="56">
          <cell r="B56" t="str">
            <v>IL034</v>
          </cell>
          <cell r="C56" t="str">
            <v>IL Account Payable</v>
          </cell>
        </row>
        <row r="57">
          <cell r="B57" t="str">
            <v>IU018</v>
          </cell>
          <cell r="C57" t="str">
            <v>State Bank Of India, Overseas</v>
          </cell>
        </row>
        <row r="58">
          <cell r="B58" t="str">
            <v>IU030</v>
          </cell>
          <cell r="C58" t="str">
            <v>Standard Chartered Bank Bombay</v>
          </cell>
        </row>
        <row r="59">
          <cell r="B59" t="str">
            <v>JY016</v>
          </cell>
          <cell r="C59" t="str">
            <v>Sumitomo Bank Ltd , Tokyo</v>
          </cell>
        </row>
        <row r="60">
          <cell r="B60" t="str">
            <v>JY050</v>
          </cell>
          <cell r="C60" t="str">
            <v>National Bank of Pakista Tokyo</v>
          </cell>
        </row>
        <row r="61">
          <cell r="B61" t="str">
            <v>JY061</v>
          </cell>
          <cell r="C61" t="str">
            <v>Bank Of Tokyo, Tokyo</v>
          </cell>
        </row>
        <row r="62">
          <cell r="B62" t="str">
            <v>JY072</v>
          </cell>
          <cell r="C62" t="str">
            <v>B.C.C.I., Tokyo</v>
          </cell>
        </row>
        <row r="63">
          <cell r="B63" t="str">
            <v>JY094</v>
          </cell>
          <cell r="C63" t="str">
            <v>JY Payable</v>
          </cell>
        </row>
        <row r="64">
          <cell r="B64" t="str">
            <v>JY107</v>
          </cell>
          <cell r="C64" t="str">
            <v>Trade related financing under FE 25</v>
          </cell>
        </row>
        <row r="65">
          <cell r="B65" t="str">
            <v>KD019</v>
          </cell>
          <cell r="C65" t="str">
            <v>National Bank Of Kuwait, Kuwait</v>
          </cell>
        </row>
        <row r="66">
          <cell r="B66" t="str">
            <v>KW018</v>
          </cell>
          <cell r="C66" t="str">
            <v>National Bank of Pakistan Tokyo</v>
          </cell>
        </row>
        <row r="67">
          <cell r="B67" t="str">
            <v>NK019</v>
          </cell>
          <cell r="C67" t="str">
            <v>Christinia Bank Oslo</v>
          </cell>
        </row>
        <row r="68">
          <cell r="B68" t="str">
            <v>NK020</v>
          </cell>
          <cell r="C68" t="str">
            <v>Den Norske Credit Bank, Oslo</v>
          </cell>
        </row>
        <row r="69">
          <cell r="B69" t="str">
            <v>NZ017</v>
          </cell>
          <cell r="C69" t="str">
            <v>ANZ Banking Group Ltd.Auckland</v>
          </cell>
        </row>
        <row r="70">
          <cell r="B70" t="str">
            <v>NZ039</v>
          </cell>
          <cell r="C70" t="str">
            <v>NZ Account Payable</v>
          </cell>
        </row>
        <row r="71">
          <cell r="B71" t="str">
            <v>OR014</v>
          </cell>
          <cell r="C71" t="str">
            <v>Commecial Bank Of Oman Ltd. Muscat</v>
          </cell>
        </row>
        <row r="72">
          <cell r="B72" t="str">
            <v>QR016</v>
          </cell>
          <cell r="C72" t="str">
            <v>United Bank limted, Doha Qatar</v>
          </cell>
        </row>
        <row r="73">
          <cell r="B73" t="str">
            <v>RU016</v>
          </cell>
          <cell r="C73" t="str">
            <v>Bank Sadert  Iran</v>
          </cell>
        </row>
        <row r="74">
          <cell r="B74" t="str">
            <v>SD039</v>
          </cell>
          <cell r="C74" t="str">
            <v>Habib Bank Limited,Singapore</v>
          </cell>
        </row>
        <row r="75">
          <cell r="B75" t="str">
            <v>SF011</v>
          </cell>
          <cell r="C75" t="str">
            <v>Union Bank Of Switzerland,Zurich</v>
          </cell>
        </row>
        <row r="76">
          <cell r="B76" t="str">
            <v>SF817</v>
          </cell>
          <cell r="C76" t="str">
            <v>United Bank A.G.Zurich, Zurich</v>
          </cell>
        </row>
        <row r="77">
          <cell r="B77" t="str">
            <v>SF839</v>
          </cell>
          <cell r="C77" t="str">
            <v>SF Account Payable</v>
          </cell>
        </row>
        <row r="78">
          <cell r="B78" t="str">
            <v>SK519</v>
          </cell>
          <cell r="C78" t="str">
            <v>Sevenska Handels Banken Stock</v>
          </cell>
        </row>
        <row r="79">
          <cell r="B79" t="str">
            <v>SK531</v>
          </cell>
          <cell r="C79" t="str">
            <v>SK Account Receivable</v>
          </cell>
        </row>
        <row r="80">
          <cell r="B80" t="str">
            <v>SP014</v>
          </cell>
          <cell r="C80" t="str">
            <v>Banco Bilbao Vizcaya</v>
          </cell>
        </row>
        <row r="81">
          <cell r="B81" t="str">
            <v>SR518</v>
          </cell>
          <cell r="C81" t="str">
            <v>Bank AL-Jazira</v>
          </cell>
        </row>
        <row r="82">
          <cell r="B82" t="str">
            <v>SR529</v>
          </cell>
          <cell r="C82" t="str">
            <v>Riyadh Bank Saudi Arabia</v>
          </cell>
        </row>
        <row r="83">
          <cell r="B83" t="str">
            <v>SU012</v>
          </cell>
          <cell r="C83" t="str">
            <v>Peoples Bank Colombo Srilanka</v>
          </cell>
        </row>
        <row r="84">
          <cell r="B84" t="str">
            <v>SU023</v>
          </cell>
          <cell r="C84" t="str">
            <v>Muslim Commercial Bank, Colombo</v>
          </cell>
        </row>
        <row r="85">
          <cell r="B85" t="str">
            <v>UK048</v>
          </cell>
          <cell r="C85" t="str">
            <v>Barclays Bank London</v>
          </cell>
        </row>
        <row r="86">
          <cell r="B86" t="str">
            <v>UK093</v>
          </cell>
          <cell r="C86" t="str">
            <v>Midland Bank PLC London</v>
          </cell>
        </row>
        <row r="87">
          <cell r="B87" t="str">
            <v>UK106</v>
          </cell>
          <cell r="C87" t="str">
            <v>Muslim Commercial Bank ltd.Lond</v>
          </cell>
        </row>
        <row r="88">
          <cell r="B88" t="str">
            <v>UK117</v>
          </cell>
          <cell r="C88" t="str">
            <v>National Bank Of Pakistan Lond.</v>
          </cell>
        </row>
        <row r="89">
          <cell r="B89" t="str">
            <v>UK128</v>
          </cell>
          <cell r="C89" t="str">
            <v>National Westminister Bank PLC</v>
          </cell>
        </row>
        <row r="90">
          <cell r="B90" t="str">
            <v>UK811</v>
          </cell>
          <cell r="C90" t="str">
            <v>United National Bank Limited</v>
          </cell>
        </row>
        <row r="91">
          <cell r="B91" t="str">
            <v>UK844</v>
          </cell>
          <cell r="C91" t="str">
            <v>United National Bank Limited</v>
          </cell>
        </row>
        <row r="92">
          <cell r="B92" t="str">
            <v>UK855</v>
          </cell>
          <cell r="C92" t="str">
            <v>United National Bank Limited</v>
          </cell>
        </row>
        <row r="93">
          <cell r="B93" t="str">
            <v>UK866</v>
          </cell>
          <cell r="C93" t="str">
            <v>United National Bank Limited</v>
          </cell>
        </row>
        <row r="94">
          <cell r="B94" t="str">
            <v>UK902</v>
          </cell>
          <cell r="C94" t="str">
            <v>United National Bank Limited</v>
          </cell>
        </row>
        <row r="95">
          <cell r="B95" t="str">
            <v>UK913</v>
          </cell>
          <cell r="C95" t="str">
            <v>United National Bank Limited</v>
          </cell>
        </row>
        <row r="96">
          <cell r="B96" t="str">
            <v>US011</v>
          </cell>
          <cell r="C96" t="str">
            <v>American Exp.Co.NY</v>
          </cell>
        </row>
        <row r="97">
          <cell r="B97" t="str">
            <v>US022</v>
          </cell>
          <cell r="C97" t="str">
            <v>Deutsche Bank Trust Co.America</v>
          </cell>
        </row>
        <row r="98">
          <cell r="B98" t="str">
            <v>US033</v>
          </cell>
          <cell r="C98" t="str">
            <v>Bank of America , NY</v>
          </cell>
        </row>
        <row r="99">
          <cell r="B99" t="str">
            <v>US044</v>
          </cell>
          <cell r="C99" t="str">
            <v>Bank of Calicornia,San Francisco</v>
          </cell>
        </row>
        <row r="100">
          <cell r="B100" t="str">
            <v>US066</v>
          </cell>
          <cell r="C100" t="str">
            <v>Bank Of New York</v>
          </cell>
        </row>
        <row r="101">
          <cell r="B101" t="str">
            <v>US077</v>
          </cell>
          <cell r="C101" t="str">
            <v>Jpmorgan Chase Bank,New York</v>
          </cell>
        </row>
        <row r="102">
          <cell r="B102" t="str">
            <v>US102</v>
          </cell>
          <cell r="C102" t="str">
            <v>Citi Bank NA, Newyork</v>
          </cell>
        </row>
        <row r="103">
          <cell r="B103" t="str">
            <v>US124</v>
          </cell>
          <cell r="C103" t="str">
            <v>F. C. US $ Bond Discount</v>
          </cell>
        </row>
        <row r="104">
          <cell r="B104" t="str">
            <v>US135</v>
          </cell>
          <cell r="C104" t="str">
            <v>F. C. US $ Bond Accrual</v>
          </cell>
        </row>
        <row r="105">
          <cell r="B105" t="str">
            <v>US146</v>
          </cell>
          <cell r="C105" t="str">
            <v>F. C. US $ Bond Redemption</v>
          </cell>
        </row>
        <row r="106">
          <cell r="B106" t="str">
            <v>US168</v>
          </cell>
          <cell r="C106" t="str">
            <v>Fleet Bank International</v>
          </cell>
        </row>
        <row r="107">
          <cell r="B107" t="str">
            <v>US362</v>
          </cell>
          <cell r="C107" t="str">
            <v>EPZ Branch</v>
          </cell>
        </row>
        <row r="108">
          <cell r="B108" t="str">
            <v>US817</v>
          </cell>
          <cell r="C108" t="str">
            <v>UBL New York</v>
          </cell>
        </row>
        <row r="109">
          <cell r="B109" t="str">
            <v>US839</v>
          </cell>
          <cell r="C109" t="str">
            <v>F. C. US &amp; Bond Discount</v>
          </cell>
        </row>
        <row r="110">
          <cell r="B110" t="str">
            <v>US840</v>
          </cell>
          <cell r="C110" t="str">
            <v>UBL New York,   F.E.25</v>
          </cell>
        </row>
        <row r="111">
          <cell r="B111" t="str">
            <v>US862</v>
          </cell>
          <cell r="C111" t="str">
            <v>Placement with Branches US$</v>
          </cell>
        </row>
        <row r="112">
          <cell r="B112" t="str">
            <v>US873</v>
          </cell>
          <cell r="C112" t="str">
            <v>Placement agnst F.E.25 Deposit</v>
          </cell>
        </row>
        <row r="113">
          <cell r="B113" t="str">
            <v>US884</v>
          </cell>
          <cell r="C113" t="str">
            <v>UBL F.E.25  Deposit.</v>
          </cell>
        </row>
        <row r="114">
          <cell r="B114" t="str">
            <v>US895</v>
          </cell>
          <cell r="C114" t="str">
            <v>US Account Receivable</v>
          </cell>
        </row>
        <row r="115">
          <cell r="B115" t="str">
            <v>US908</v>
          </cell>
          <cell r="C115" t="str">
            <v>US Account Payable</v>
          </cell>
        </row>
        <row r="116">
          <cell r="B116" t="str">
            <v>US919</v>
          </cell>
          <cell r="C116" t="str">
            <v>Mashreq Bank New York</v>
          </cell>
        </row>
        <row r="117">
          <cell r="B117" t="str">
            <v>US920</v>
          </cell>
          <cell r="C117" t="str">
            <v>Balance with SBP 5% CR - FE25</v>
          </cell>
        </row>
        <row r="118">
          <cell r="B118" t="str">
            <v>US931</v>
          </cell>
          <cell r="C118" t="str">
            <v>Balance with SBP 15% SP CR - FE25</v>
          </cell>
        </row>
        <row r="119">
          <cell r="B119" t="str">
            <v>US942</v>
          </cell>
          <cell r="C119" t="str">
            <v>Trade related financing under FE 25</v>
          </cell>
        </row>
        <row r="120">
          <cell r="B120" t="str">
            <v>US953</v>
          </cell>
          <cell r="C120" t="str">
            <v>UBL New York fe - 31</v>
          </cell>
        </row>
        <row r="121">
          <cell r="B121" t="str">
            <v>US964</v>
          </cell>
          <cell r="C121" t="str">
            <v>UBL New Your fe 31 Deposit</v>
          </cell>
        </row>
        <row r="122">
          <cell r="B122" t="str">
            <v>US997</v>
          </cell>
          <cell r="C122" t="str">
            <v>F. C. US $ Bond Face Value</v>
          </cell>
        </row>
        <row r="136">
          <cell r="B136">
            <v>6080</v>
          </cell>
          <cell r="C136" t="str">
            <v>Balance with foreign Banks</v>
          </cell>
        </row>
        <row r="137">
          <cell r="B137">
            <v>6160</v>
          </cell>
          <cell r="C137" t="str">
            <v>Balance with Overseas Branches</v>
          </cell>
        </row>
        <row r="138">
          <cell r="B138">
            <v>6180</v>
          </cell>
          <cell r="C138" t="str">
            <v>Placement with Oerseas Branches</v>
          </cell>
        </row>
        <row r="139">
          <cell r="B139">
            <v>6190</v>
          </cell>
          <cell r="C139" t="str">
            <v>Placement with Centrtal Bank</v>
          </cell>
        </row>
        <row r="145">
          <cell r="B145">
            <v>1</v>
          </cell>
          <cell r="C145" t="str">
            <v>BY FLOPY</v>
          </cell>
        </row>
        <row r="146">
          <cell r="B146">
            <v>10336</v>
          </cell>
          <cell r="C146" t="str">
            <v>INCOME RECEIVED ON  PLACEMENT</v>
          </cell>
        </row>
        <row r="147">
          <cell r="B147">
            <v>347007</v>
          </cell>
          <cell r="C147" t="str">
            <v xml:space="preserve">SD HAJ DEPOSIT </v>
          </cell>
        </row>
        <row r="148">
          <cell r="B148">
            <v>620014</v>
          </cell>
          <cell r="C148" t="str">
            <v>INCOME A/c. PLS EXCH. GBP</v>
          </cell>
        </row>
        <row r="149">
          <cell r="B149">
            <v>620022</v>
          </cell>
          <cell r="C149" t="str">
            <v>INCOME A/c. PLS EXCH USD</v>
          </cell>
        </row>
        <row r="150">
          <cell r="B150">
            <v>620048</v>
          </cell>
          <cell r="C150" t="str">
            <v>INCOME A/c. PLS EXCH OTHER</v>
          </cell>
        </row>
        <row r="151">
          <cell r="B151">
            <v>690351</v>
          </cell>
          <cell r="C151" t="str">
            <v>INCOME GOP BOND EQT Rs.</v>
          </cell>
        </row>
        <row r="152">
          <cell r="B152">
            <v>780034</v>
          </cell>
          <cell r="C152" t="str">
            <v>GAIN / LOSS SECURITIES EQT Rs.</v>
          </cell>
        </row>
        <row r="153">
          <cell r="B153">
            <v>1150088</v>
          </cell>
          <cell r="C153" t="str">
            <v>EXP. A/C.INT. / CHARGES (FX)</v>
          </cell>
        </row>
        <row r="154">
          <cell r="B154">
            <v>1180016</v>
          </cell>
          <cell r="C154" t="str">
            <v>MARK UP PAID FUNDING COST FBPs</v>
          </cell>
        </row>
        <row r="155">
          <cell r="B155">
            <v>2010011</v>
          </cell>
          <cell r="C155" t="str">
            <v>EXPENDITURE A/c. BROKERAGE (FX)</v>
          </cell>
        </row>
        <row r="156">
          <cell r="B156">
            <v>2050087</v>
          </cell>
          <cell r="C156" t="str">
            <v>EXP. A/c. TELEX / CABLE / TP</v>
          </cell>
        </row>
        <row r="157">
          <cell r="B157">
            <v>2080025</v>
          </cell>
          <cell r="C157" t="str">
            <v>EXP. A/c. REUTERS FEE/SWIFT EXP.</v>
          </cell>
        </row>
        <row r="158">
          <cell r="B158">
            <v>3210010</v>
          </cell>
          <cell r="C158" t="str">
            <v>VOSTRO PK. Rs. CD - 16</v>
          </cell>
        </row>
        <row r="159">
          <cell r="B159">
            <v>3590482</v>
          </cell>
          <cell r="C159" t="str">
            <v>SD A/c. VOSTRO P. Rs.</v>
          </cell>
        </row>
        <row r="160">
          <cell r="B160">
            <v>4340176</v>
          </cell>
          <cell r="C160" t="str">
            <v>PROVISION FOR BROKERAGE</v>
          </cell>
        </row>
        <row r="161">
          <cell r="B161">
            <v>4340437</v>
          </cell>
          <cell r="C161" t="str">
            <v>PROVISION FOR EXCHANGE EARNING</v>
          </cell>
        </row>
        <row r="162">
          <cell r="B162">
            <v>5290135</v>
          </cell>
          <cell r="C162" t="str">
            <v>INT. PAY FBP FUNDING COST.</v>
          </cell>
        </row>
        <row r="163">
          <cell r="B163">
            <v>5610014</v>
          </cell>
          <cell r="C163" t="str">
            <v>HEAD OFFICE ACCOUNT</v>
          </cell>
        </row>
        <row r="164">
          <cell r="B164">
            <v>5610188</v>
          </cell>
          <cell r="C164" t="str">
            <v>H.O.A/C. TREASURY DIVISION</v>
          </cell>
        </row>
        <row r="165">
          <cell r="B165">
            <v>5710018</v>
          </cell>
          <cell r="C165" t="str">
            <v>HO A/c. FGN. EXCH. CELL</v>
          </cell>
        </row>
        <row r="166">
          <cell r="B166">
            <v>6030015</v>
          </cell>
          <cell r="C166" t="str">
            <v>SBP A/c.</v>
          </cell>
        </row>
        <row r="167">
          <cell r="B167">
            <v>6080018</v>
          </cell>
          <cell r="C167" t="str">
            <v>BALANCE WITH F/ BANKS</v>
          </cell>
        </row>
        <row r="168">
          <cell r="B168">
            <v>6100017</v>
          </cell>
          <cell r="C168" t="str">
            <v>LENDING TO BRANCHES (FE 25)</v>
          </cell>
        </row>
        <row r="169">
          <cell r="B169">
            <v>7550309</v>
          </cell>
          <cell r="C169" t="str">
            <v>O/A A/C UNREALIZED GAIN/LOSS ON FWD</v>
          </cell>
        </row>
        <row r="170">
          <cell r="B170">
            <v>7550505</v>
          </cell>
          <cell r="C170" t="str">
            <v>O/ASSETS</v>
          </cell>
        </row>
        <row r="171">
          <cell r="B171">
            <v>7720019</v>
          </cell>
          <cell r="C171" t="str">
            <v>O/A ADJUSTING A/c. DR.</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u Dhabi"/>
      <sheetName val="Dubai"/>
      <sheetName val="UK"/>
      <sheetName val="Bahrain"/>
      <sheetName val="YEMEN"/>
      <sheetName val="AREA-TOTALS"/>
      <sheetName val="BS-US$"/>
      <sheetName val="Sheet1"/>
      <sheetName val="Sheet2"/>
      <sheetName val="Tables"/>
      <sheetName val="BSDOMOVS"/>
      <sheetName val="BS-OVS"/>
      <sheetName val="A-C CODE &amp; NAME"/>
      <sheetName val="Note 9.2.4-9.2.7"/>
      <sheetName val="Abu_Dhabi"/>
      <sheetName val="Abu_Dhabi1"/>
      <sheetName val="LS-UAE"/>
      <sheetName val="DEC-05"/>
      <sheetName val="Lookups"/>
      <sheetName val="1-bwb(cb)"/>
      <sheetName val="Code"/>
      <sheetName val="NCSS"/>
      <sheetName val="woRKING"/>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ew"/>
      <sheetName val="Sheet1 (4)"/>
      <sheetName val="Sheet1 (3)"/>
      <sheetName val="WeighAvShares"/>
      <sheetName val="Deferred (2)"/>
      <sheetName val="Defeered Work"/>
      <sheetName val="Taxrelief"/>
      <sheetName val="NEWAD"/>
      <sheetName val="Sheet4"/>
      <sheetName val="Sheet5"/>
      <sheetName val="Total Adjustments"/>
      <sheetName val="OLD"/>
      <sheetName val="Assets"/>
      <sheetName val="Liabiliteis"/>
      <sheetName val="Balance Sheet"/>
      <sheetName val="p&amp;l"/>
      <sheetName val="Sheet2 (2)"/>
      <sheetName val="CashFlow"/>
      <sheetName val="Sheet3 (2)"/>
      <sheetName val="Statement of Ch"/>
      <sheetName val="Notes1-5"/>
      <sheetName val="Note6-8.2"/>
      <sheetName val="Note9-9.6"/>
      <sheetName val="Note 9.7-9.8"/>
      <sheetName val="Notes10-10.4.2"/>
      <sheetName val="10.5-11.3"/>
      <sheetName val="Chart1"/>
      <sheetName val="Note 12"/>
      <sheetName val="Note12.3-15.1"/>
      <sheetName val="Note16-21.1"/>
      <sheetName val="Note22-22.7"/>
      <sheetName val="Sheet6"/>
      <sheetName val="Notes25-26.1"/>
      <sheetName val="RGHOEXPENSE"/>
      <sheetName val="Notes26.2-32"/>
      <sheetName val="Notes33-34"/>
      <sheetName val="MaturiAssets"/>
      <sheetName val="Sheet1 (2)"/>
      <sheetName val="Lease"/>
      <sheetName val="PremiumMaturity"/>
      <sheetName val="MaturLiabili"/>
      <sheetName val="Notes39-40"/>
      <sheetName val="Notes41-42.1"/>
      <sheetName val="Currency-expo"/>
      <sheetName val="Notes42.2-44"/>
      <sheetName val="Note 45"/>
      <sheetName val="Annexure"/>
      <sheetName val="affair"/>
      <sheetName val="inc-exp"/>
      <sheetName val="pinex"/>
      <sheetName val="YieldAd"/>
      <sheetName val="YieldAd-net"/>
      <sheetName val="YielDeposit"/>
      <sheetName val="Sheet1"/>
      <sheetName val="Sheet2"/>
      <sheetName val="Sheet3"/>
      <sheetName val="Notes(New)39-40"/>
      <sheetName val="SBP-Staggering"/>
      <sheetName val="Notes1_5"/>
      <sheetName val="Sheet1_(4)"/>
      <sheetName val="Sheet1_(3)"/>
      <sheetName val="Deferred_(2)"/>
      <sheetName val="Defeered_Work"/>
      <sheetName val="Total_Adjustments"/>
      <sheetName val="Balance_Sheet"/>
      <sheetName val="Sheet2_(2)"/>
      <sheetName val="Sheet3_(2)"/>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Sheet1_(2)"/>
      <sheetName val="Notes41-42_1"/>
      <sheetName val="Notes42_2-44"/>
      <sheetName val="Note_45"/>
      <sheetName val="Links"/>
      <sheetName val="Sheet1_(4)1"/>
      <sheetName val="Sheet1_(3)1"/>
      <sheetName val="Deferred_(2)1"/>
      <sheetName val="Defeered_Work1"/>
      <sheetName val="Total_Adjustments1"/>
      <sheetName val="Balance_Sheet1"/>
      <sheetName val="Sheet2_(2)1"/>
      <sheetName val="Sheet3_(2)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Sheet1_(2)1"/>
      <sheetName val="Notes41-42_11"/>
      <sheetName val="Notes42_2-441"/>
      <sheetName val="Note_451"/>
      <sheetName val="Macro1"/>
      <sheetName val="E"/>
      <sheetName val="Sheet1_(4)2"/>
      <sheetName val="Sheet1_(3)2"/>
      <sheetName val="Deferred_(2)2"/>
      <sheetName val="Defeered_Work2"/>
      <sheetName val="Total_Adjustments2"/>
      <sheetName val="Balance_Sheet2"/>
      <sheetName val="Sheet2_(2)2"/>
      <sheetName val="Sheet3_(2)2"/>
      <sheetName val="Statement_of_Ch2"/>
      <sheetName val="Note6-8_22"/>
      <sheetName val="Note9-9_62"/>
      <sheetName val="Note_9_7-9_82"/>
      <sheetName val="Notes10-10_4_22"/>
      <sheetName val="10_5-11_32"/>
      <sheetName val="Note_122"/>
      <sheetName val="Note12_3-15_12"/>
      <sheetName val="Note16-21_12"/>
      <sheetName val="Note22-22_72"/>
      <sheetName val="Notes25-26_12"/>
      <sheetName val="Notes26_2-322"/>
      <sheetName val="Sheet1_(2)2"/>
      <sheetName val="Notes41-42_12"/>
      <sheetName val="Notes42_2-442"/>
      <sheetName val="Note_452"/>
      <sheetName val="A-C CODE &amp; NAME"/>
      <sheetName val="MarchSL904"/>
      <sheetName val="BSDOMOVS"/>
      <sheetName val="Notes1_5_old_"/>
      <sheetName val="Value In Use - Trea"/>
      <sheetName val="3.2"/>
      <sheetName val="PL"/>
      <sheetName val="Touimi Tarek"/>
      <sheetName val="Cwip"/>
      <sheetName val="Elim"/>
      <sheetName val="Specific - Provision Financing"/>
      <sheetName val="Addition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sheetData sheetId="22"/>
      <sheetData sheetId="23"/>
      <sheetData sheetId="24"/>
      <sheetData sheetId="25" refreshError="1"/>
      <sheetData sheetId="26"/>
      <sheetData sheetId="27"/>
      <sheetData sheetId="28" refreshError="1"/>
      <sheetData sheetId="29" refreshError="1"/>
      <sheetData sheetId="30"/>
      <sheetData sheetId="31"/>
      <sheetData sheetId="32"/>
      <sheetData sheetId="33" refreshError="1"/>
      <sheetData sheetId="34"/>
      <sheetData sheetId="35" refreshError="1"/>
      <sheetData sheetId="36"/>
      <sheetData sheetId="37"/>
      <sheetData sheetId="38" refreshError="1"/>
      <sheetData sheetId="39" refreshError="1"/>
      <sheetData sheetId="40" refreshError="1"/>
      <sheetData sheetId="41" refreshError="1"/>
      <sheetData sheetId="42" refreshError="1"/>
      <sheetData sheetId="43"/>
      <sheetData sheetId="44"/>
      <sheetData sheetId="45" refreshError="1"/>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10th-June-06"/>
      <sheetName val="WSP"/>
      <sheetName val="A"/>
      <sheetName val="B"/>
      <sheetName val="Schedules"/>
      <sheetName val="Public &amp; Brokers Exposure"/>
      <sheetName val="Investment"/>
      <sheetName val="LIQUIDITY SCHEDULE"/>
      <sheetName val="F-I's"/>
      <sheetName val="I kaliya "/>
      <sheetName val="Advances Working"/>
      <sheetName val="Surplus"/>
      <sheetName val="Control Sheet"/>
      <sheetName val="Public_&amp;_Brokers_Exposure"/>
      <sheetName val="LIQUIDITY_SCHEDULE"/>
      <sheetName val="I_kaliya_"/>
      <sheetName val="Advances_Working"/>
      <sheetName val="Control_Sheet"/>
      <sheetName val="Public_&amp;_Brokers_Exposure1"/>
      <sheetName val="LIQUIDITY_SCHEDULE1"/>
      <sheetName val="I_kaliya_1"/>
      <sheetName val="Advances_Working1"/>
      <sheetName val="Control_Sheet1"/>
      <sheetName val="A-C CODE &amp; NAME"/>
      <sheetName val="March 110"/>
      <sheetName val="Feb"/>
      <sheetName val="MarchSL90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Test Documentation"/>
      <sheetName val="Detailed Control Testing"/>
      <sheetName val="Drop down"/>
    </sheetNames>
    <sheetDataSet>
      <sheetData sheetId="0" refreshError="1"/>
      <sheetData sheetId="1" refreshError="1"/>
      <sheetData sheetId="2">
        <row r="7">
          <cell r="C7" t="str">
            <v>Multiple times a day</v>
          </cell>
          <cell r="G7" t="str">
            <v>Yes</v>
          </cell>
        </row>
        <row r="8">
          <cell r="C8" t="str">
            <v>Daily</v>
          </cell>
          <cell r="G8" t="str">
            <v>No</v>
          </cell>
        </row>
        <row r="9">
          <cell r="C9" t="str">
            <v>Weekly</v>
          </cell>
          <cell r="G9" t="str">
            <v>N/A</v>
          </cell>
        </row>
        <row r="10">
          <cell r="C10" t="str">
            <v>Monthly</v>
          </cell>
        </row>
        <row r="11">
          <cell r="C11" t="str">
            <v>Quarterly</v>
          </cell>
        </row>
        <row r="12">
          <cell r="C12" t="str">
            <v>Annually</v>
          </cell>
        </row>
        <row r="13">
          <cell r="C13" t="str">
            <v>Other</v>
          </cell>
        </row>
      </sheetData>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rporate Funded"/>
      <sheetName val="Corporate Non Funded"/>
      <sheetName val="Commercial-Funded"/>
      <sheetName val="Commercial-Non Funded"/>
      <sheetName val="FI-Funded"/>
      <sheetName val="FI-Non Funded"/>
      <sheetName val="IBG-Funded"/>
      <sheetName val="IBG-Non Funded"/>
      <sheetName val="Retail"/>
      <sheetName val="Investments"/>
      <sheetName val="Cash Balances &amp; Placements"/>
      <sheetName val="Lookups"/>
      <sheetName val="Abu Dhabi"/>
      <sheetName val="A-C CODE &amp; NAME"/>
      <sheetName val="AL905"/>
      <sheetName val="BSDOMOVS"/>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91">
          <cell r="C91" t="str">
            <v>Placements with Central Banks</v>
          </cell>
        </row>
        <row r="92">
          <cell r="C92" t="str">
            <v>Reserves with Central Banks</v>
          </cell>
        </row>
        <row r="93">
          <cell r="C93" t="str">
            <v>Placements with Commercial Banks</v>
          </cell>
        </row>
        <row r="94">
          <cell r="C94" t="str">
            <v>Placements with subsidiaries and associates</v>
          </cell>
        </row>
      </sheetData>
      <sheetData sheetId="13" refreshError="1"/>
      <sheetData sheetId="14" refreshError="1"/>
      <sheetData sheetId="15" refreshError="1"/>
      <sheetData sheetId="16"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BSHEET"/>
      <sheetName val="Cashflow"/>
      <sheetName val="SCE"/>
      <sheetName val="Cost of sales"/>
      <sheetName val="RevCost of sales"/>
      <sheetName val="gpanalysis"/>
      <sheetName val="AdminSelling"/>
      <sheetName val="Fin Chgs"/>
      <sheetName val="CWIP"/>
      <sheetName val="STOCK"/>
      <sheetName val="LTDEPOSIT"/>
      <sheetName val="Trade Debts"/>
      <sheetName val="Loanadv."/>
      <sheetName val="Other Rec"/>
      <sheetName val="Bank"/>
      <sheetName val="OD"/>
      <sheetName val="CREDITORS"/>
      <sheetName val="RESERVES"/>
      <sheetName val="ltloan"/>
      <sheetName val="Cost_of_sales"/>
      <sheetName val="RevCost_of_sales"/>
      <sheetName val="Fin_Chgs"/>
      <sheetName val="Trade_Debts"/>
      <sheetName val="Loanadv_"/>
      <sheetName val="Other_Rec"/>
      <sheetName val="ProfitProv"/>
      <sheetName val="Revenue-Fire-Marine-Motor"/>
      <sheetName val="II- INV CO"/>
      <sheetName val="NOTES"/>
      <sheetName val="td"/>
      <sheetName val="Cost_of_sales1"/>
      <sheetName val="RevCost_of_sales1"/>
      <sheetName val="Fin_Chgs1"/>
      <sheetName val="Trade_Debts1"/>
      <sheetName val="Loanadv_1"/>
      <sheetName val="Other_Rec1"/>
      <sheetName val="Premier"/>
      <sheetName val="Half year -schedule-SAP"/>
      <sheetName val="28-Feb-09"/>
      <sheetName val="Labels"/>
      <sheetName val="Labour Summary"/>
      <sheetName val="BATCHS"/>
      <sheetName val="Sheet1"/>
      <sheetName val="Deposit"/>
      <sheetName val="lg_oilservice"/>
      <sheetName val="Amortization Table"/>
      <sheetName val="Fixed Assets"/>
      <sheetName val="Drop down"/>
      <sheetName val="pkage01"/>
      <sheetName val="Input"/>
      <sheetName val="Invetory level"/>
      <sheetName val="II-_INV_CO"/>
      <sheetName val="Template"/>
      <sheetName val="Parameters"/>
      <sheetName val="IRR_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Cs "/>
      <sheetName val="Rates"/>
      <sheetName val="POSITION"/>
    </sheetNames>
    <sheetDataSet>
      <sheetData sheetId="0" refreshError="1"/>
      <sheetData sheetId="1">
        <row r="11">
          <cell r="C11" t="str">
            <v>TFCs and Sukuks</v>
          </cell>
          <cell r="D11" t="str">
            <v>Traded / Non-Traded</v>
          </cell>
        </row>
        <row r="13">
          <cell r="C13" t="str">
            <v>GOP IJARA SUKUK (11-03-09)</v>
          </cell>
          <cell r="D13" t="str">
            <v>Non-Traded</v>
          </cell>
          <cell r="E13">
            <v>100</v>
          </cell>
        </row>
        <row r="14">
          <cell r="C14" t="str">
            <v>KARACHI SHIPYARD &amp; ENGINEERING WORKS LTD-SUKUK (02-11-07)</v>
          </cell>
          <cell r="D14" t="str">
            <v>Non-Traded</v>
          </cell>
          <cell r="E14">
            <v>98.250200000000007</v>
          </cell>
        </row>
        <row r="15">
          <cell r="C15" t="str">
            <v>KARACHI SHIPYARD &amp; ENGINEERING WORKS LTD-SUKUK (04-02-08)</v>
          </cell>
          <cell r="D15" t="str">
            <v>Traded</v>
          </cell>
          <cell r="E15">
            <v>98.094200000000001</v>
          </cell>
        </row>
        <row r="16">
          <cell r="C16" t="str">
            <v>NATIONAL INDUSTRIAL PARK DEVEL. &amp; MANAGEMENT Co. SUKUK (11-08-07)</v>
          </cell>
          <cell r="D16" t="str">
            <v>Non-Traded</v>
          </cell>
          <cell r="E16">
            <v>99.016300000000001</v>
          </cell>
        </row>
        <row r="17">
          <cell r="C17" t="str">
            <v>WAPDA-SUKUK (01-05-06)</v>
          </cell>
          <cell r="D17" t="str">
            <v>Non-Traded</v>
          </cell>
          <cell r="E17">
            <v>98.2286</v>
          </cell>
        </row>
        <row r="18">
          <cell r="C18" t="str">
            <v>WAPDA-SUKUK (13-07-07)</v>
          </cell>
          <cell r="D18" t="str">
            <v>Non-Traded</v>
          </cell>
          <cell r="E18">
            <v>92.510400000000004</v>
          </cell>
        </row>
        <row r="20">
          <cell r="C20" t="str">
            <v>JAHANGIR SIDDIQUI &amp; COMPANY LTD-TFC (21-12-04)</v>
          </cell>
          <cell r="D20" t="str">
            <v>Non-Traded</v>
          </cell>
          <cell r="E20">
            <v>92.887100000000004</v>
          </cell>
        </row>
        <row r="21">
          <cell r="C21" t="str">
            <v>JAHANGIR SIDDIQUI &amp; COMPANY LTD-TFC (30-09-05)</v>
          </cell>
          <cell r="D21" t="str">
            <v>Non-Traded</v>
          </cell>
          <cell r="E21">
            <v>95.016599999999997</v>
          </cell>
        </row>
        <row r="22">
          <cell r="C22" t="str">
            <v>JAHANGIR SIDDIQUI &amp; COMPANY LTD-TFC (21-11-06)</v>
          </cell>
          <cell r="D22" t="str">
            <v>Non-Traded</v>
          </cell>
          <cell r="E22">
            <v>92.999700000000004</v>
          </cell>
        </row>
        <row r="23">
          <cell r="C23" t="str">
            <v>JAHANGIR SIDDIQUI &amp; COMPANY LTD-TFC (04-07-07)</v>
          </cell>
          <cell r="D23" t="str">
            <v>Non-Traded</v>
          </cell>
          <cell r="E23">
            <v>91.5</v>
          </cell>
        </row>
        <row r="24">
          <cell r="C24" t="str">
            <v>ORIX LEASING PAKISTAN LTD-TFC (25-05-07)</v>
          </cell>
          <cell r="D24" t="str">
            <v>Traded</v>
          </cell>
          <cell r="E24">
            <v>89.5</v>
          </cell>
        </row>
        <row r="25">
          <cell r="C25" t="str">
            <v>PAK KUWAIT INVESTMENT COMPANY LTD-TFC (09-08-05)</v>
          </cell>
          <cell r="D25" t="str">
            <v>Non-Traded</v>
          </cell>
          <cell r="E25">
            <v>99.896799999999999</v>
          </cell>
        </row>
        <row r="26">
          <cell r="C26" t="str">
            <v>PAK KUWAIT INVESTMENT COMPANY LTD-TFC (03-02-06)</v>
          </cell>
          <cell r="D26" t="str">
            <v>Non-Traded</v>
          </cell>
          <cell r="E26">
            <v>99.548299999999998</v>
          </cell>
        </row>
        <row r="27">
          <cell r="C27" t="str">
            <v>PAK KUWAIT INVESTMENT COMPANY LTD-TFC (28-03-06)</v>
          </cell>
          <cell r="D27" t="str">
            <v>Non-Traded</v>
          </cell>
          <cell r="E27">
            <v>99.525899999999993</v>
          </cell>
        </row>
        <row r="29">
          <cell r="C29" t="str">
            <v>BANK AL-HABIB LTD-TFC (15-07-04) 10% cap</v>
          </cell>
          <cell r="D29" t="str">
            <v>Non-Traded</v>
          </cell>
          <cell r="E29">
            <v>91.0792</v>
          </cell>
        </row>
        <row r="30">
          <cell r="C30" t="str">
            <v>BANK AL-HABIB LTD-TFC (07-02-07)</v>
          </cell>
          <cell r="D30" t="str">
            <v>Traded</v>
          </cell>
          <cell r="E30">
            <v>99.5</v>
          </cell>
        </row>
        <row r="31">
          <cell r="C31" t="str">
            <v>BANK AL-HABIB LTD-TFC (15-06-09)</v>
          </cell>
          <cell r="D31" t="str">
            <v>Traded</v>
          </cell>
          <cell r="E31">
            <v>105</v>
          </cell>
        </row>
        <row r="32">
          <cell r="C32" t="str">
            <v>ENGRO CHEMICAL PAKISTAN LTD-SUKUK (06-09-07)</v>
          </cell>
          <cell r="D32" t="str">
            <v>Non-Traded</v>
          </cell>
          <cell r="E32">
            <v>98.261899999999997</v>
          </cell>
        </row>
        <row r="33">
          <cell r="C33" t="str">
            <v>ENGRO CHEMICAL PAKISTAN LTD-TFC (30-11-07)</v>
          </cell>
          <cell r="D33" t="str">
            <v>Traded</v>
          </cell>
          <cell r="E33">
            <v>97.582700000000003</v>
          </cell>
        </row>
        <row r="34">
          <cell r="C34" t="str">
            <v>ENGRO CHEMICAL PAKISTAN LTD-TFC (18-03-08) (PRP-I)</v>
          </cell>
          <cell r="D34" t="str">
            <v>Traded</v>
          </cell>
          <cell r="E34">
            <v>88</v>
          </cell>
        </row>
        <row r="35">
          <cell r="C35" t="str">
            <v>ENGRO CHEMICAL PAKISTAN LTD-TFC (18-03-08) (PRP-II)</v>
          </cell>
          <cell r="D35" t="str">
            <v>Traded</v>
          </cell>
          <cell r="E35">
            <v>87.668499999999995</v>
          </cell>
        </row>
        <row r="36">
          <cell r="C36" t="str">
            <v>ORIX LEASING PAKISTAN LTD-SUKUK (30-06-07)</v>
          </cell>
          <cell r="D36" t="str">
            <v>Non-Traded</v>
          </cell>
          <cell r="E36">
            <v>98.317800000000005</v>
          </cell>
        </row>
        <row r="37">
          <cell r="C37" t="str">
            <v>ORIX LEASING PAKISTAN LTD-TFC (15-01-08)</v>
          </cell>
          <cell r="D37" t="str">
            <v>Traded</v>
          </cell>
          <cell r="E37">
            <v>83.5</v>
          </cell>
        </row>
        <row r="38">
          <cell r="C38" t="str">
            <v>PAK ARAB FERTILIZERS (28-02-08)</v>
          </cell>
          <cell r="D38" t="str">
            <v>Traded</v>
          </cell>
          <cell r="E38">
            <v>96.698700000000002</v>
          </cell>
        </row>
        <row r="39">
          <cell r="C39" t="str">
            <v>SCB (PAK) LTD-TFC (20-01-04)</v>
          </cell>
          <cell r="D39" t="str">
            <v>Non-Traded</v>
          </cell>
          <cell r="E39">
            <v>96.689599999999999</v>
          </cell>
        </row>
        <row r="40">
          <cell r="C40" t="str">
            <v>SCB (PAK) LTD-TFC (01-02-06)</v>
          </cell>
          <cell r="D40" t="str">
            <v>Traded</v>
          </cell>
          <cell r="E40">
            <v>100.7</v>
          </cell>
        </row>
        <row r="41">
          <cell r="C41" t="str">
            <v>SUI SOUTHERN GAS COMPANY - SUKKUK (31-12-07) - I</v>
          </cell>
          <cell r="D41" t="str">
            <v>Traded</v>
          </cell>
          <cell r="E41">
            <v>96</v>
          </cell>
        </row>
        <row r="42">
          <cell r="C42" t="str">
            <v>UNITED BANK LTD-TFC (10-08-04)</v>
          </cell>
          <cell r="D42" t="str">
            <v>Non-Traded</v>
          </cell>
          <cell r="E42">
            <v>87.672200000000004</v>
          </cell>
        </row>
        <row r="43">
          <cell r="C43" t="str">
            <v>UNITED BANK LTD-TFC (15-03-05)</v>
          </cell>
          <cell r="D43" t="str">
            <v>Non-Traded</v>
          </cell>
          <cell r="E43">
            <v>85.770399999999995</v>
          </cell>
        </row>
        <row r="44">
          <cell r="C44" t="str">
            <v>UNITED BANK LTD-TFC (08-09-06)</v>
          </cell>
          <cell r="D44" t="str">
            <v>Non-Traded</v>
          </cell>
          <cell r="E44">
            <v>96.554500000000004</v>
          </cell>
        </row>
        <row r="45">
          <cell r="C45" t="str">
            <v>UNITED BANK LTD-TFC (14-02-08)</v>
          </cell>
          <cell r="D45" t="str">
            <v>Traded</v>
          </cell>
          <cell r="E45">
            <v>91.233900000000006</v>
          </cell>
        </row>
        <row r="47">
          <cell r="C47" t="str">
            <v>ALLIED BANK LTD-TFC (06-12-06)</v>
          </cell>
          <cell r="D47" t="str">
            <v>Traded</v>
          </cell>
          <cell r="E47">
            <v>100</v>
          </cell>
        </row>
        <row r="48">
          <cell r="C48" t="str">
            <v>ASKARI BANK LTD-TFC (04-02-05)</v>
          </cell>
          <cell r="D48" t="str">
            <v>Non-Traded</v>
          </cell>
          <cell r="E48">
            <v>95.653800000000004</v>
          </cell>
        </row>
        <row r="49">
          <cell r="C49" t="str">
            <v>ASKARI BANK LTD-TFC (31-10-05)</v>
          </cell>
          <cell r="D49" t="str">
            <v>Traded</v>
          </cell>
          <cell r="E49">
            <v>97.625</v>
          </cell>
        </row>
        <row r="50">
          <cell r="C50" t="str">
            <v>AZGARD NINE LTD- TFC (20-09-05)</v>
          </cell>
          <cell r="D50" t="str">
            <v>Non-Traded</v>
          </cell>
          <cell r="E50">
            <v>88.474999999999994</v>
          </cell>
        </row>
        <row r="51">
          <cell r="C51" t="str">
            <v>AZGARD NINE LTD- TFC (04-12-07) PP</v>
          </cell>
          <cell r="D51" t="str">
            <v>Non-Traded</v>
          </cell>
          <cell r="E51">
            <v>98.542599999999993</v>
          </cell>
        </row>
        <row r="52">
          <cell r="C52" t="str">
            <v>BANK ALFALAH LTD-TFC (23-11-04)</v>
          </cell>
          <cell r="D52" t="str">
            <v>Non-Traded</v>
          </cell>
          <cell r="E52">
            <v>97.461699999999993</v>
          </cell>
        </row>
        <row r="53">
          <cell r="C53" t="str">
            <v>BANK ALFALAH LTD-TFC (25-11-05)</v>
          </cell>
          <cell r="D53" t="str">
            <v>Non-Traded</v>
          </cell>
          <cell r="E53">
            <v>95.924599999999998</v>
          </cell>
        </row>
        <row r="54">
          <cell r="C54" t="str">
            <v>CENTURY PAPER &amp; BOARD MILLS LTD- SUKUK (25-09-07)</v>
          </cell>
          <cell r="D54" t="str">
            <v>Traded</v>
          </cell>
          <cell r="E54">
            <v>97.82</v>
          </cell>
        </row>
        <row r="55">
          <cell r="C55" t="str">
            <v>FAYSAL BANK LTD  (12-11-2007)</v>
          </cell>
          <cell r="D55" t="str">
            <v>Non-Traded</v>
          </cell>
          <cell r="E55">
            <v>94.805499999999995</v>
          </cell>
        </row>
        <row r="56">
          <cell r="C56" t="str">
            <v>KASB SECURITIES LTD- TFC (27-06-07)</v>
          </cell>
          <cell r="D56" t="str">
            <v>Traded</v>
          </cell>
          <cell r="E56">
            <v>84</v>
          </cell>
        </row>
        <row r="57">
          <cell r="C57" t="str">
            <v>PACE (PAKISTAN) LTD-TFC (15-02-08)</v>
          </cell>
          <cell r="D57" t="str">
            <v>Traded</v>
          </cell>
          <cell r="E57">
            <v>85.5</v>
          </cell>
        </row>
        <row r="58">
          <cell r="C58" t="str">
            <v>PAK AMERICAN FERTILIZER LTD-TFC (30-11-07)</v>
          </cell>
          <cell r="D58" t="str">
            <v>Non-Traded</v>
          </cell>
          <cell r="E58">
            <v>97.378</v>
          </cell>
        </row>
        <row r="59">
          <cell r="C59" t="str">
            <v>PAK AMERICAN FERTILIZER LTD-TFC (14-01-08)</v>
          </cell>
          <cell r="D59" t="str">
            <v>Traded</v>
          </cell>
          <cell r="E59">
            <v>90.777799999999999</v>
          </cell>
        </row>
        <row r="60">
          <cell r="C60" t="str">
            <v>PAK AMERICAN FERTILIZER LTD-SUKUK (06-08-08)</v>
          </cell>
          <cell r="D60" t="str">
            <v>Traded</v>
          </cell>
          <cell r="E60">
            <v>87.5</v>
          </cell>
        </row>
        <row r="61">
          <cell r="C61" t="str">
            <v>PAK AMERICAN FERTILIZER LTD-TFC (01-12-08)</v>
          </cell>
          <cell r="D61" t="str">
            <v>Non-Traded</v>
          </cell>
          <cell r="E61">
            <v>100.6992</v>
          </cell>
        </row>
        <row r="62">
          <cell r="C62" t="str">
            <v>PAKISTAN MOBILE COMMUNICATION LTD-TFC (31-05-06)</v>
          </cell>
          <cell r="D62" t="str">
            <v>Non-Traded</v>
          </cell>
          <cell r="E62">
            <v>100.7358</v>
          </cell>
        </row>
        <row r="63">
          <cell r="C63" t="str">
            <v>PAKISTAN MOBILE COMMUNICATION LTD-TFC (01-10-07)</v>
          </cell>
          <cell r="D63" t="str">
            <v>Traded</v>
          </cell>
          <cell r="E63">
            <v>90.592600000000004</v>
          </cell>
        </row>
        <row r="64">
          <cell r="C64" t="str">
            <v>PAKISTAN MOBILE COMMUNICATION LTD-TFC (28-10-08)</v>
          </cell>
          <cell r="D64" t="str">
            <v>Non-Traded</v>
          </cell>
          <cell r="E64">
            <v>97.89</v>
          </cell>
        </row>
        <row r="65">
          <cell r="C65" t="str">
            <v>ROYAL BANK OF SCOTLAND  - TFC (10-02-05)</v>
          </cell>
          <cell r="D65" t="str">
            <v>Non-Traded</v>
          </cell>
          <cell r="E65">
            <v>98.4636</v>
          </cell>
        </row>
        <row r="66">
          <cell r="C66" t="str">
            <v>SITARA CHEMICALS LTD - SUKUK - II (03-12-06)</v>
          </cell>
          <cell r="D66" t="str">
            <v>Non-Traded</v>
          </cell>
          <cell r="E66">
            <v>98.8142</v>
          </cell>
        </row>
        <row r="67">
          <cell r="C67" t="str">
            <v>SITARA CHEMICALS LTD - SUKUK - III (02-01-08)</v>
          </cell>
          <cell r="D67" t="str">
            <v>Non-Traded</v>
          </cell>
          <cell r="E67">
            <v>99.974999999999994</v>
          </cell>
        </row>
        <row r="69">
          <cell r="C69" t="str">
            <v>AL ABBAS SUGAR MILLS LTD-TFC (21-11-07)</v>
          </cell>
          <cell r="D69" t="str">
            <v>Non-Traded</v>
          </cell>
          <cell r="E69">
            <v>91.592399999999998</v>
          </cell>
        </row>
        <row r="70">
          <cell r="C70" t="str">
            <v>BRR GUARDIAN MODARABA (07-06-08)</v>
          </cell>
          <cell r="D70" t="str">
            <v>Non-Traded</v>
          </cell>
          <cell r="E70">
            <v>95.630300000000005</v>
          </cell>
        </row>
        <row r="71">
          <cell r="E71" t="str">
            <v>Page 1 of 3</v>
          </cell>
        </row>
        <row r="78">
          <cell r="C78" t="str">
            <v>ESCORTS INVESTMENT BANK LTD-TFC (15-03-07)</v>
          </cell>
          <cell r="D78" t="str">
            <v>Non-Traded</v>
          </cell>
          <cell r="E78">
            <v>99.368099999999998</v>
          </cell>
        </row>
        <row r="79">
          <cell r="C79" t="str">
            <v>FINANCIAL REC'BLES SEC'ZATION CO. LTD-TFC CLASS "A"</v>
          </cell>
          <cell r="D79" t="str">
            <v>Non-Traded</v>
          </cell>
          <cell r="E79">
            <v>98.7624</v>
          </cell>
        </row>
        <row r="80">
          <cell r="C80" t="str">
            <v>FINANCIAL REC'BLES SEC'ZATION CO. LTD-TFC CLASS "B"</v>
          </cell>
          <cell r="D80" t="str">
            <v>Non-Traded</v>
          </cell>
          <cell r="E80">
            <v>98.553100000000001</v>
          </cell>
        </row>
        <row r="81">
          <cell r="C81" t="str">
            <v>HOUSE BUILDING FINANCE CORPORATION LTD - SUKUK (07-05-08)</v>
          </cell>
          <cell r="D81" t="str">
            <v>Non-Traded</v>
          </cell>
          <cell r="E81">
            <v>94.600399999999993</v>
          </cell>
        </row>
        <row r="82">
          <cell r="C82" t="str">
            <v>IGI INV. BANK LTD-TFC (FIRST INT'l INV. BANK LTD. - TFC) (11-07-06)</v>
          </cell>
          <cell r="D82" t="str">
            <v>Non-Traded</v>
          </cell>
          <cell r="E82">
            <v>96.945800000000006</v>
          </cell>
        </row>
        <row r="83">
          <cell r="C83" t="str">
            <v>NIB BANK LTD-TFC (05-03-08)</v>
          </cell>
          <cell r="D83" t="str">
            <v>Traded</v>
          </cell>
          <cell r="E83">
            <v>93.5</v>
          </cell>
        </row>
        <row r="84">
          <cell r="C84" t="str">
            <v>PEL-SUKUK (28-09-07)</v>
          </cell>
          <cell r="D84" t="str">
            <v>Non-Traded</v>
          </cell>
          <cell r="E84">
            <v>98.102500000000006</v>
          </cell>
        </row>
        <row r="85">
          <cell r="C85" t="str">
            <v>PEL-SUKUK (30-06-08)</v>
          </cell>
          <cell r="D85" t="str">
            <v>Non-Traded</v>
          </cell>
          <cell r="E85">
            <v>92.377499999999998</v>
          </cell>
        </row>
        <row r="86">
          <cell r="C86" t="str">
            <v>SONERI BANK LTD-TFC (05-05-05)</v>
          </cell>
          <cell r="D86" t="str">
            <v>Non-Traded</v>
          </cell>
          <cell r="E86">
            <v>96.259</v>
          </cell>
        </row>
        <row r="88">
          <cell r="C88" t="str">
            <v>AL-ZAMIN LEASING MODARABA-TFC (31-05-05)</v>
          </cell>
          <cell r="D88" t="str">
            <v>Non-Traded</v>
          </cell>
          <cell r="E88">
            <v>95.769199999999998</v>
          </cell>
        </row>
        <row r="89">
          <cell r="C89" t="str">
            <v>AMTEX LTD.-SUKUK (21-01-08)</v>
          </cell>
          <cell r="D89" t="str">
            <v>Non-Traded</v>
          </cell>
          <cell r="E89">
            <v>89.180800000000005</v>
          </cell>
        </row>
        <row r="90">
          <cell r="C90" t="str">
            <v>EDEN BUILDERS LTD.- SUKUK (08-09-08)</v>
          </cell>
          <cell r="D90" t="str">
            <v>Non-Traded</v>
          </cell>
          <cell r="E90">
            <v>100.25</v>
          </cell>
        </row>
        <row r="91">
          <cell r="C91" t="str">
            <v>EDEN HOUSING LTD.- SUKUK (31-12-07)</v>
          </cell>
          <cell r="D91" t="str">
            <v>Non-Traded</v>
          </cell>
          <cell r="E91">
            <v>99.029899999999998</v>
          </cell>
        </row>
        <row r="92">
          <cell r="C92" t="str">
            <v>EDEN HOUSING LTD.- SUKUK (31-03-08)</v>
          </cell>
          <cell r="D92" t="str">
            <v>Non-Traded</v>
          </cell>
          <cell r="E92">
            <v>98.876000000000005</v>
          </cell>
        </row>
        <row r="93">
          <cell r="C93" t="str">
            <v>ESCORT INVESTMENT BANK (27-09-04) (Cap @ 10%)</v>
          </cell>
          <cell r="D93" t="str">
            <v>Non-Traded</v>
          </cell>
          <cell r="E93">
            <v>99.2821</v>
          </cell>
        </row>
        <row r="94">
          <cell r="C94" t="str">
            <v>JDW SUGAR MILLS LTD. SUKUK (19-06-08)</v>
          </cell>
          <cell r="D94" t="str">
            <v>Non-Traded</v>
          </cell>
          <cell r="E94">
            <v>95.469499999999996</v>
          </cell>
        </row>
        <row r="95">
          <cell r="C95" t="str">
            <v>JDW SUGAR MILLS LTD. SUKUK (23-06-08)</v>
          </cell>
          <cell r="D95" t="str">
            <v>Non-Traded</v>
          </cell>
          <cell r="E95">
            <v>90</v>
          </cell>
        </row>
        <row r="96">
          <cell r="C96" t="str">
            <v>KASHAF FOUNDATION - TFC  (05-11-07)</v>
          </cell>
          <cell r="D96" t="str">
            <v>Non-Traded</v>
          </cell>
          <cell r="E96">
            <v>94.999300000000005</v>
          </cell>
        </row>
        <row r="97">
          <cell r="C97" t="str">
            <v>OPTIMUS LTD - TFC (10-10-07)</v>
          </cell>
          <cell r="D97" t="str">
            <v>Non-Traded</v>
          </cell>
          <cell r="E97">
            <v>97.915999999999997</v>
          </cell>
        </row>
        <row r="98">
          <cell r="C98" t="str">
            <v>TRAKKER (15-09-07) - PPTFC</v>
          </cell>
          <cell r="D98" t="str">
            <v>Non-Traded</v>
          </cell>
          <cell r="E98">
            <v>100.2658</v>
          </cell>
        </row>
        <row r="99">
          <cell r="C99" t="str">
            <v>TRUST INVESTMENT BANK LTD-TFC (15-11-05)</v>
          </cell>
          <cell r="D99" t="str">
            <v>Non-Traded</v>
          </cell>
          <cell r="E99">
            <v>99.666799999999995</v>
          </cell>
        </row>
        <row r="100">
          <cell r="C100" t="str">
            <v>TRUST INVESTMENT BANK LTD-TFC (04-07-08)</v>
          </cell>
          <cell r="D100" t="str">
            <v>Non-Traded</v>
          </cell>
          <cell r="E100">
            <v>97.616500000000002</v>
          </cell>
        </row>
        <row r="101">
          <cell r="C101" t="str">
            <v>WORLDCALL TELECOM LTD.TFC (28-11-06)</v>
          </cell>
          <cell r="D101" t="str">
            <v>Non-Traded</v>
          </cell>
          <cell r="E101">
            <v>99.966099999999997</v>
          </cell>
        </row>
        <row r="102">
          <cell r="C102" t="str">
            <v>WORLDCALL TELECOM LTD-TFC (07-10-08)</v>
          </cell>
          <cell r="D102" t="str">
            <v>Non-Traded</v>
          </cell>
          <cell r="E102">
            <v>96.779499999999999</v>
          </cell>
        </row>
        <row r="104">
          <cell r="C104" t="str">
            <v>ALZAMIN LEASING CORPORATION LTD-TFC (05-09-07)</v>
          </cell>
          <cell r="D104" t="str">
            <v>Non-Traded</v>
          </cell>
          <cell r="E104">
            <v>97.971400000000003</v>
          </cell>
        </row>
        <row r="105">
          <cell r="C105" t="str">
            <v>AL-ZAMIN LEASING MODARABA LTD-TFC (12-05-08)</v>
          </cell>
          <cell r="D105" t="str">
            <v>Non-Traded</v>
          </cell>
          <cell r="E105">
            <v>96.430199999999999</v>
          </cell>
        </row>
        <row r="106">
          <cell r="C106" t="str">
            <v>AVARI HOTELS-TFC (30-04-09)</v>
          </cell>
          <cell r="D106" t="str">
            <v>Non-Traded</v>
          </cell>
          <cell r="E106">
            <v>95.595100000000002</v>
          </cell>
        </row>
        <row r="107">
          <cell r="C107" t="str">
            <v>MAPLE LEAF SUKUK-(3-12-07)</v>
          </cell>
          <cell r="D107" t="str">
            <v>Non-Traded</v>
          </cell>
          <cell r="E107">
            <v>90.010099999999994</v>
          </cell>
        </row>
        <row r="108">
          <cell r="C108" t="str">
            <v>QUETTA TEXTILE MILLS LTD-SUKUK (26-09-08)</v>
          </cell>
          <cell r="D108" t="str">
            <v>Non-Traded</v>
          </cell>
          <cell r="E108">
            <v>88.984700000000004</v>
          </cell>
        </row>
        <row r="109">
          <cell r="C109" t="str">
            <v>SHAHMURAD SUGAR MILLS LTD-SUKUK (27-09-07)</v>
          </cell>
          <cell r="D109" t="str">
            <v>Non-Traded</v>
          </cell>
          <cell r="E109">
            <v>95.804100000000005</v>
          </cell>
        </row>
        <row r="110">
          <cell r="C110" t="str">
            <v>SHAKARGANJ MILLS LTD-TFC (22-09-08)</v>
          </cell>
          <cell r="D110" t="str">
            <v>Non-Traded</v>
          </cell>
          <cell r="E110">
            <v>94.153599999999997</v>
          </cell>
        </row>
        <row r="111">
          <cell r="C111" t="str">
            <v>SME LEASING LTD-TFC (16-07-08)</v>
          </cell>
          <cell r="D111" t="str">
            <v>Non-Traded</v>
          </cell>
          <cell r="E111">
            <v>96.448599999999999</v>
          </cell>
        </row>
        <row r="113">
          <cell r="C113" t="str">
            <v>SEARLE PAKISTAN LTD-TFC (09-03-06)</v>
          </cell>
          <cell r="D113" t="str">
            <v>Non-Traded</v>
          </cell>
          <cell r="E113">
            <v>97.220399999999998</v>
          </cell>
        </row>
        <row r="115">
          <cell r="C115" t="str">
            <v>SAUDI PAK LEASING COMPANY LTD-TFC (13-03-08)</v>
          </cell>
          <cell r="D115" t="str">
            <v>Non-Traded</v>
          </cell>
          <cell r="E115">
            <v>74</v>
          </cell>
        </row>
        <row r="116">
          <cell r="C116" t="str">
            <v>TELECARD LTD-TFC (27-05-05)</v>
          </cell>
          <cell r="D116" t="str">
            <v>Non-Traded</v>
          </cell>
          <cell r="E116">
            <v>96.563599999999994</v>
          </cell>
        </row>
        <row r="118">
          <cell r="C118" t="str">
            <v>GHARIBWAL CEMENT-TFC (18-01-08)</v>
          </cell>
          <cell r="D118" t="str">
            <v>Non-Traded</v>
          </cell>
          <cell r="E118">
            <v>89.1083</v>
          </cell>
        </row>
        <row r="119">
          <cell r="C119" t="str">
            <v>SECURITY LEASING CORPORATION LTD-PPTFC (28-03-06)</v>
          </cell>
          <cell r="D119" t="str">
            <v>Non-Traded</v>
          </cell>
          <cell r="E119">
            <v>94.792299999999997</v>
          </cell>
        </row>
        <row r="120">
          <cell r="C120" t="str">
            <v>SECURITY LEASING CORPORATION LTD-SUKKUK (01-06-07) - I</v>
          </cell>
          <cell r="D120" t="str">
            <v>Non-Traded</v>
          </cell>
          <cell r="E120">
            <v>91.188000000000002</v>
          </cell>
        </row>
        <row r="121">
          <cell r="C121" t="str">
            <v>SECURITY LEASING CORPORATION LTD-SUKKUK (19-09-07) - II</v>
          </cell>
          <cell r="D121" t="str">
            <v>Non-Traded</v>
          </cell>
          <cell r="E121">
            <v>90.490700000000004</v>
          </cell>
        </row>
        <row r="122">
          <cell r="C122" t="str">
            <v>VALUATION OF RATED NON-INVESTMENT GRADE DEBT SECURITIES</v>
          </cell>
        </row>
        <row r="123">
          <cell r="C123" t="str">
            <v>TFCs and Sukuks</v>
          </cell>
          <cell r="D123" t="str">
            <v>Traded / Non-Traded</v>
          </cell>
        </row>
        <row r="124">
          <cell r="C124" t="str">
            <v>FIRST DAWOOD INVESTMENT BANK LTD. TFC (11-09-07)</v>
          </cell>
          <cell r="D124" t="str">
            <v>Non-Traded</v>
          </cell>
          <cell r="E124">
            <v>75</v>
          </cell>
        </row>
        <row r="125">
          <cell r="C125" t="str">
            <v>KOHAT CEMENT-SUKKUK (20-12-07)</v>
          </cell>
          <cell r="D125" t="str">
            <v>Non-Traded</v>
          </cell>
          <cell r="E125">
            <v>75</v>
          </cell>
        </row>
        <row r="126">
          <cell r="C126" t="str">
            <v>THREE STAR HOSIERY (25-06-08)</v>
          </cell>
          <cell r="D126" t="str">
            <v>Non-Traded</v>
          </cell>
          <cell r="E126">
            <v>75</v>
          </cell>
        </row>
        <row r="128">
          <cell r="C128" t="str">
            <v>TFCs and Sukuks</v>
          </cell>
          <cell r="D128" t="str">
            <v>Traded / Non-Traded</v>
          </cell>
        </row>
        <row r="129">
          <cell r="C129" t="str">
            <v>AL ABBAS HOLDINGS (PVT) LTD-TFC (23-08-06)</v>
          </cell>
          <cell r="D129" t="str">
            <v>Non-Traded</v>
          </cell>
          <cell r="E129">
            <v>75</v>
          </cell>
        </row>
        <row r="130">
          <cell r="C130" t="str">
            <v>ARZOO TEXTILE MILLS LTD-SUKUK (15-04-08)</v>
          </cell>
          <cell r="D130" t="str">
            <v>Non-Traded</v>
          </cell>
          <cell r="E130">
            <v>75</v>
          </cell>
        </row>
        <row r="131">
          <cell r="C131" t="str">
            <v>CRESCENT TEXTILE MILLS LTD-TFC (17-06-04)</v>
          </cell>
          <cell r="D131" t="str">
            <v>Non-Traded</v>
          </cell>
          <cell r="E131">
            <v>75</v>
          </cell>
        </row>
        <row r="132">
          <cell r="C132" t="str">
            <v>DAWOOD HERCULES-SUKUK (18-09-07)</v>
          </cell>
          <cell r="D132" t="str">
            <v>Non-Traded</v>
          </cell>
          <cell r="E132">
            <v>96.336799999999997</v>
          </cell>
        </row>
        <row r="133">
          <cell r="C133" t="str">
            <v>DEWAN FAROOQUE SPINNING MILLS LTD-TFC (20-12-04)</v>
          </cell>
          <cell r="D133" t="str">
            <v>Non-Traded</v>
          </cell>
          <cell r="E133">
            <v>75</v>
          </cell>
        </row>
        <row r="134">
          <cell r="C134" t="str">
            <v>DGKC DIMINISHING MUSHARKAH (08-05-08)</v>
          </cell>
          <cell r="D134" t="str">
            <v>Non-Traded</v>
          </cell>
          <cell r="E134">
            <v>96.802499999999995</v>
          </cell>
        </row>
        <row r="135">
          <cell r="C135" t="str">
            <v>GHANI HOLDING (PVT) LTD-TFC (23-08-06)</v>
          </cell>
          <cell r="D135" t="str">
            <v>Non-Traded</v>
          </cell>
          <cell r="E135">
            <v>75</v>
          </cell>
        </row>
        <row r="136">
          <cell r="C136" t="str">
            <v>JAVEDAN CEMENT LTD-TFC (10-11-06)</v>
          </cell>
          <cell r="D136" t="str">
            <v>Non-Traded</v>
          </cell>
          <cell r="E136">
            <v>75</v>
          </cell>
        </row>
        <row r="137">
          <cell r="C137" t="str">
            <v>PAK HY-OILS LTD-TFC (31-12-08)</v>
          </cell>
          <cell r="D137" t="str">
            <v>Non-Traded</v>
          </cell>
          <cell r="E137">
            <v>75</v>
          </cell>
        </row>
        <row r="138">
          <cell r="C138" t="str">
            <v>SITARA ENERGY LTD-SUKUK (16-07-07)</v>
          </cell>
          <cell r="D138" t="str">
            <v>Non-Traded</v>
          </cell>
          <cell r="E138">
            <v>98.334900000000005</v>
          </cell>
        </row>
        <row r="139">
          <cell r="C139" t="str">
            <v>SITARA PEROXIDE LTD-SUK (19-08-08)</v>
          </cell>
          <cell r="D139" t="str">
            <v>Non-Traded</v>
          </cell>
          <cell r="E139">
            <v>75</v>
          </cell>
        </row>
        <row r="140">
          <cell r="C140" t="str">
            <v>VISION DEVELOPERS (PVT) LTD (30-11-08)</v>
          </cell>
          <cell r="D140" t="str">
            <v>Non-Traded</v>
          </cell>
          <cell r="E140">
            <v>75</v>
          </cell>
        </row>
        <row r="142">
          <cell r="C142" t="str">
            <v>TFCs and Sukuks</v>
          </cell>
          <cell r="D142" t="str">
            <v>Traded / Non-Traded</v>
          </cell>
        </row>
        <row r="143">
          <cell r="C143" t="str">
            <v>DEWAN CEMENT LTD</v>
          </cell>
          <cell r="D143" t="str">
            <v>Non-Traded</v>
          </cell>
          <cell r="E143" t="str">
            <v>A/C to NPA</v>
          </cell>
        </row>
        <row r="144">
          <cell r="C144" t="str">
            <v>NEW ALLIED ELECTRONIC (15-05-07)</v>
          </cell>
          <cell r="D144" t="str">
            <v>Non-Traded</v>
          </cell>
          <cell r="E144" t="str">
            <v>A/C to NPA</v>
          </cell>
        </row>
        <row r="145">
          <cell r="C145" t="str">
            <v>NEW ALLIED ELECTRONIC - SUKUK (27-07-07)</v>
          </cell>
          <cell r="D145" t="str">
            <v>Non-Traded</v>
          </cell>
          <cell r="E145" t="str">
            <v>A/C to NPA</v>
          </cell>
        </row>
        <row r="146">
          <cell r="E146" t="str">
            <v>Page 2 of 3</v>
          </cell>
        </row>
        <row r="153">
          <cell r="C153" t="str">
            <v>NEW ALLIED ELECTRONIC - SUKUK (03-12-07)</v>
          </cell>
          <cell r="D153" t="str">
            <v>Non-Traded</v>
          </cell>
          <cell r="E153" t="str">
            <v>A/C to NPA</v>
          </cell>
        </row>
        <row r="154">
          <cell r="C154" t="str">
            <v>Jul 31, 2009 (Prices will change on daily basis)</v>
          </cell>
        </row>
        <row r="155">
          <cell r="C155" t="str">
            <v>Jul 25 to Aug 7, 2009.</v>
          </cell>
        </row>
        <row r="156">
          <cell r="C156" t="str">
            <v>(Page updated on July 31, 2009 at 12:35 P. M.)</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U112"/>
  <sheetViews>
    <sheetView tabSelected="1" view="pageBreakPreview" zoomScale="80" zoomScaleNormal="80" zoomScaleSheetLayoutView="80" workbookViewId="0">
      <selection activeCell="C22" sqref="C22"/>
    </sheetView>
  </sheetViews>
  <sheetFormatPr defaultColWidth="9.33203125" defaultRowHeight="13.8"/>
  <cols>
    <col min="1" max="1" width="2.5546875" style="93" customWidth="1"/>
    <col min="2" max="2" width="10" style="93" customWidth="1"/>
    <col min="3" max="3" width="26.109375" style="93" customWidth="1"/>
    <col min="4" max="4" width="6.44140625" style="93" customWidth="1"/>
    <col min="5" max="5" width="14.44140625" style="93" customWidth="1"/>
    <col min="6" max="6" width="0.6640625" style="93" customWidth="1"/>
    <col min="7" max="7" width="13.5546875" style="93" customWidth="1"/>
    <col min="8" max="8" width="0.6640625" style="93" customWidth="1"/>
    <col min="9" max="9" width="14.44140625" style="93" customWidth="1"/>
    <col min="10" max="10" width="0.6640625" style="93" customWidth="1"/>
    <col min="11" max="11" width="15.44140625" style="93" customWidth="1"/>
    <col min="12" max="12" width="0.6640625" style="93" customWidth="1"/>
    <col min="13" max="13" width="15.44140625" style="93" customWidth="1"/>
    <col min="14" max="15" width="19.44140625" style="93" hidden="1" customWidth="1"/>
    <col min="16" max="16" width="1.44140625" style="93" customWidth="1"/>
    <col min="17" max="19" width="15.6640625" style="93" bestFit="1" customWidth="1"/>
    <col min="20" max="20" width="14.5546875" style="93" bestFit="1" customWidth="1"/>
    <col min="21" max="16384" width="9.33203125" style="93"/>
  </cols>
  <sheetData>
    <row r="1" spans="1:21" ht="18.75" customHeight="1">
      <c r="A1" s="1542" t="s">
        <v>0</v>
      </c>
      <c r="B1" s="1542"/>
      <c r="C1" s="1542"/>
      <c r="D1" s="1542"/>
      <c r="E1" s="1542"/>
      <c r="F1" s="1542"/>
      <c r="G1" s="1542"/>
      <c r="H1" s="1542"/>
      <c r="I1" s="1542"/>
      <c r="J1" s="1542"/>
      <c r="K1" s="1542"/>
      <c r="L1" s="1542"/>
      <c r="M1" s="1542"/>
      <c r="N1" s="92"/>
      <c r="O1" s="92"/>
      <c r="Q1" s="110">
        <f>I18-269641577</f>
        <v>-269083423</v>
      </c>
      <c r="R1" s="110">
        <f>G18-514364119</f>
        <v>-513638598</v>
      </c>
      <c r="T1" s="110"/>
    </row>
    <row r="2" spans="1:21" ht="18.75" customHeight="1">
      <c r="A2" s="1542" t="s">
        <v>371</v>
      </c>
      <c r="B2" s="1542"/>
      <c r="C2" s="1542"/>
      <c r="D2" s="1542"/>
      <c r="E2" s="1542"/>
      <c r="F2" s="1542"/>
      <c r="G2" s="1542"/>
      <c r="H2" s="1542"/>
      <c r="I2" s="1542"/>
      <c r="J2" s="1542"/>
      <c r="K2" s="1542"/>
      <c r="L2" s="1542"/>
      <c r="M2" s="1542"/>
      <c r="N2" s="94"/>
      <c r="O2" s="94"/>
      <c r="R2" s="110">
        <f>567350775-G18</f>
        <v>566625254</v>
      </c>
    </row>
    <row r="3" spans="1:21" ht="18.75" customHeight="1">
      <c r="A3" s="1542" t="s">
        <v>1035</v>
      </c>
      <c r="B3" s="1542"/>
      <c r="C3" s="1542"/>
      <c r="D3" s="1542"/>
      <c r="E3" s="1542"/>
      <c r="F3" s="1542"/>
      <c r="G3" s="1542"/>
      <c r="H3" s="1542"/>
      <c r="I3" s="1542"/>
      <c r="J3" s="1542"/>
      <c r="K3" s="1542"/>
      <c r="L3" s="1542"/>
      <c r="M3" s="1542"/>
      <c r="N3" s="94"/>
      <c r="O3" s="94"/>
    </row>
    <row r="4" spans="1:21" ht="15" hidden="1" customHeight="1">
      <c r="A4" s="95"/>
      <c r="D4" s="95"/>
      <c r="E4" s="94"/>
      <c r="F4" s="94"/>
      <c r="G4" s="94"/>
      <c r="H4" s="94"/>
      <c r="I4" s="94"/>
      <c r="J4" s="94"/>
      <c r="L4" s="94"/>
      <c r="M4" s="94"/>
      <c r="N4" s="94"/>
      <c r="O4" s="94"/>
    </row>
    <row r="5" spans="1:21" ht="15" customHeight="1">
      <c r="A5" s="95"/>
      <c r="D5" s="95"/>
      <c r="E5" s="94"/>
      <c r="F5" s="94"/>
      <c r="G5" s="94"/>
      <c r="H5" s="94"/>
      <c r="I5" s="94"/>
      <c r="J5" s="94"/>
      <c r="L5" s="94"/>
      <c r="M5" s="94"/>
      <c r="N5" s="94"/>
      <c r="O5" s="94"/>
    </row>
    <row r="6" spans="1:21" ht="15" customHeight="1">
      <c r="E6" s="1543" t="s">
        <v>1036</v>
      </c>
      <c r="F6" s="1544"/>
      <c r="G6" s="1544"/>
      <c r="H6" s="1544"/>
      <c r="I6" s="1544"/>
      <c r="J6" s="1544"/>
      <c r="K6" s="1544"/>
      <c r="M6" s="624"/>
      <c r="N6" s="97" t="s">
        <v>35</v>
      </c>
      <c r="O6" s="97"/>
    </row>
    <row r="7" spans="1:21" s="98" customFormat="1" ht="15" customHeight="1">
      <c r="E7" s="623"/>
      <c r="F7" s="99"/>
      <c r="G7" s="623"/>
      <c r="H7" s="99"/>
      <c r="I7" s="612" t="s">
        <v>611</v>
      </c>
      <c r="J7" s="100"/>
      <c r="K7" s="627"/>
      <c r="L7" s="624"/>
      <c r="M7" s="624"/>
      <c r="N7" s="828" t="s">
        <v>37</v>
      </c>
      <c r="O7" s="828"/>
      <c r="Q7" s="101"/>
    </row>
    <row r="8" spans="1:21" s="98" customFormat="1" ht="15" customHeight="1">
      <c r="C8" s="102"/>
      <c r="E8" s="613" t="s">
        <v>347</v>
      </c>
      <c r="F8" s="99"/>
      <c r="G8" s="613" t="s">
        <v>18</v>
      </c>
      <c r="H8" s="99"/>
      <c r="I8" s="613" t="s">
        <v>396</v>
      </c>
      <c r="J8" s="100"/>
      <c r="K8" s="628"/>
      <c r="L8" s="624"/>
      <c r="M8" s="1227" t="s">
        <v>1037</v>
      </c>
      <c r="N8" s="828" t="s">
        <v>38</v>
      </c>
      <c r="O8" s="828"/>
    </row>
    <row r="9" spans="1:21" s="98" customFormat="1" ht="15" customHeight="1">
      <c r="C9" s="102"/>
      <c r="E9" s="613" t="s">
        <v>397</v>
      </c>
      <c r="F9" s="99"/>
      <c r="G9" s="613" t="s">
        <v>397</v>
      </c>
      <c r="H9" s="99"/>
      <c r="I9" s="613" t="s">
        <v>397</v>
      </c>
      <c r="J9" s="100"/>
      <c r="K9" s="614" t="s">
        <v>9</v>
      </c>
      <c r="L9" s="624"/>
      <c r="M9" s="1227" t="s">
        <v>595</v>
      </c>
      <c r="N9" s="828"/>
      <c r="O9" s="828"/>
    </row>
    <row r="10" spans="1:21" s="98" customFormat="1" ht="15" customHeight="1">
      <c r="C10" s="101"/>
      <c r="D10" s="828" t="s">
        <v>36</v>
      </c>
      <c r="E10" s="1547" t="s">
        <v>758</v>
      </c>
      <c r="F10" s="1548"/>
      <c r="G10" s="1548"/>
      <c r="H10" s="1548"/>
      <c r="I10" s="1548"/>
      <c r="J10" s="1548"/>
      <c r="K10" s="1548"/>
      <c r="L10" s="1548"/>
      <c r="M10" s="1548"/>
      <c r="S10" s="102"/>
      <c r="U10" s="828"/>
    </row>
    <row r="11" spans="1:21" s="98" customFormat="1" ht="15" customHeight="1">
      <c r="A11" s="103" t="s">
        <v>107</v>
      </c>
      <c r="B11" s="104"/>
      <c r="C11" s="104"/>
      <c r="D11" s="104"/>
      <c r="S11" s="102">
        <f>I18-316650944</f>
        <v>-316092790</v>
      </c>
    </row>
    <row r="12" spans="1:21" ht="15" customHeight="1">
      <c r="A12" s="93" t="s">
        <v>39</v>
      </c>
      <c r="D12" s="829">
        <f>+'3-5'!A28</f>
        <v>6</v>
      </c>
      <c r="E12" s="105">
        <f>ROUND('TB-Equity'!$H$4,0)</f>
        <v>29820</v>
      </c>
      <c r="F12" s="106"/>
      <c r="G12" s="105">
        <f>ROUND('TB-Debt'!$H$4,0)</f>
        <v>439928</v>
      </c>
      <c r="H12" s="106"/>
      <c r="I12" s="105">
        <f>'TB- MM'!$H$4</f>
        <v>554541</v>
      </c>
      <c r="J12" s="106"/>
      <c r="K12" s="105">
        <f>+G12+I12+E12</f>
        <v>1024289</v>
      </c>
      <c r="L12" s="107"/>
      <c r="M12" s="839">
        <v>995664</v>
      </c>
      <c r="N12" s="108"/>
      <c r="O12" s="109"/>
      <c r="P12" s="109"/>
      <c r="S12" s="110"/>
    </row>
    <row r="13" spans="1:21" ht="15" customHeight="1">
      <c r="A13" s="111" t="s">
        <v>59</v>
      </c>
      <c r="B13" s="112"/>
      <c r="C13" s="112"/>
      <c r="D13" s="830">
        <f>+'3-5'!A42</f>
        <v>7</v>
      </c>
      <c r="E13" s="113">
        <f>'3-5'!H58</f>
        <v>899902</v>
      </c>
      <c r="F13" s="106"/>
      <c r="G13" s="113">
        <f>'3-5'!J58</f>
        <v>154630</v>
      </c>
      <c r="H13" s="106"/>
      <c r="I13" s="113">
        <v>0</v>
      </c>
      <c r="J13" s="106"/>
      <c r="K13" s="113">
        <f>+I13+G13+E13</f>
        <v>1054532</v>
      </c>
      <c r="L13" s="107"/>
      <c r="M13" s="840">
        <v>1015817</v>
      </c>
      <c r="N13" s="108"/>
      <c r="Q13" s="110"/>
      <c r="R13" s="110"/>
      <c r="U13" s="110"/>
    </row>
    <row r="14" spans="1:21" ht="15" customHeight="1">
      <c r="A14" s="93" t="s">
        <v>40</v>
      </c>
      <c r="C14" s="114"/>
      <c r="E14" s="113">
        <f>ROUND('TB-Equity'!$H$12,0)</f>
        <v>8508</v>
      </c>
      <c r="F14" s="106"/>
      <c r="G14" s="113">
        <v>0</v>
      </c>
      <c r="H14" s="106"/>
      <c r="I14" s="113">
        <v>0</v>
      </c>
      <c r="J14" s="106"/>
      <c r="K14" s="113">
        <f>+I14+G14+E14</f>
        <v>8508</v>
      </c>
      <c r="L14" s="107"/>
      <c r="M14" s="841">
        <v>1378</v>
      </c>
      <c r="N14" s="108"/>
      <c r="Q14" s="110"/>
      <c r="U14" s="110"/>
    </row>
    <row r="15" spans="1:21" ht="15" customHeight="1">
      <c r="A15" s="93" t="s">
        <v>435</v>
      </c>
      <c r="C15" s="115"/>
      <c r="E15" s="113">
        <f>+'7-13'!H19</f>
        <v>93</v>
      </c>
      <c r="F15" s="116"/>
      <c r="G15" s="113">
        <f>'7-13'!I20</f>
        <v>5733</v>
      </c>
      <c r="H15" s="106"/>
      <c r="I15" s="113">
        <f>'7-13'!J20</f>
        <v>3340</v>
      </c>
      <c r="J15" s="106"/>
      <c r="K15" s="113">
        <f t="shared" ref="K15:K16" si="0">+I15+G15+E15</f>
        <v>9166</v>
      </c>
      <c r="L15" s="107"/>
      <c r="M15" s="840">
        <v>6794</v>
      </c>
      <c r="N15" s="108"/>
      <c r="Q15" s="93">
        <v>1784869</v>
      </c>
      <c r="R15" s="110">
        <f>+I15-Q15</f>
        <v>-1781529</v>
      </c>
      <c r="T15" s="1313">
        <v>329315.90000000002</v>
      </c>
      <c r="U15" s="110"/>
    </row>
    <row r="16" spans="1:21" ht="15" customHeight="1">
      <c r="A16" s="117" t="s">
        <v>374</v>
      </c>
      <c r="E16" s="113">
        <f>'TB-Equity'!C16</f>
        <v>5682</v>
      </c>
      <c r="F16" s="116"/>
      <c r="G16" s="113">
        <f>'TB-Debt'!C37</f>
        <v>99841</v>
      </c>
      <c r="H16" s="106"/>
      <c r="I16" s="113">
        <v>0</v>
      </c>
      <c r="J16" s="106"/>
      <c r="K16" s="113">
        <f t="shared" si="0"/>
        <v>105523</v>
      </c>
      <c r="L16" s="107"/>
      <c r="M16" s="840">
        <v>207353</v>
      </c>
      <c r="N16" s="108"/>
      <c r="Q16" s="110"/>
      <c r="T16" s="1313">
        <v>42812.78</v>
      </c>
    </row>
    <row r="17" spans="1:20" ht="15" customHeight="1" thickBot="1">
      <c r="A17" s="93" t="s">
        <v>417</v>
      </c>
      <c r="D17" s="830"/>
      <c r="E17" s="118">
        <f>'TB-Equity'!C25+'TB-Equity'!C26+'TB-Equity'!C27+'TB-Equity'!C28+'TB-Equity'!C29+'TB-Equity'!C30+'TB-Equity'!C31+'TB-Equity'!C32</f>
        <v>5030</v>
      </c>
      <c r="F17" s="106"/>
      <c r="G17" s="118">
        <f>'TB-Debt'!C52+'TB-Debt'!C55+'TB-Debt'!C56+'TB-Debt'!C57+'TB-Debt'!C58+'TB-Debt'!C54</f>
        <v>25389</v>
      </c>
      <c r="H17" s="106"/>
      <c r="I17" s="118">
        <f>+'TB- MM'!C33+'TB- MM'!C34+'TB- MM'!C35-'TB- MM'!D23+'TB- MM'!C21+'TB- MM'!C17-'TB- MM'!D18-'TB- MM'!D20</f>
        <v>273</v>
      </c>
      <c r="J17" s="106"/>
      <c r="K17" s="118">
        <f>+I17+G17+E17</f>
        <v>30692</v>
      </c>
      <c r="L17" s="107"/>
      <c r="M17" s="842">
        <v>4371</v>
      </c>
      <c r="N17" s="108"/>
      <c r="Q17" s="110">
        <v>261207</v>
      </c>
      <c r="R17" s="110">
        <f>+I17-Q17</f>
        <v>-260934</v>
      </c>
    </row>
    <row r="18" spans="1:20" ht="15" customHeight="1" thickBot="1">
      <c r="A18" s="103" t="s">
        <v>108</v>
      </c>
      <c r="B18" s="95"/>
      <c r="C18" s="119"/>
      <c r="D18" s="95"/>
      <c r="E18" s="106">
        <f>SUM(E12:E17)</f>
        <v>949035</v>
      </c>
      <c r="F18" s="106">
        <f t="shared" ref="F18:K18" si="1">SUM(F12:F17)</f>
        <v>0</v>
      </c>
      <c r="G18" s="106">
        <f>SUM(G12:G17)</f>
        <v>725521</v>
      </c>
      <c r="H18" s="106">
        <f t="shared" si="1"/>
        <v>0</v>
      </c>
      <c r="I18" s="106">
        <f t="shared" si="1"/>
        <v>558154</v>
      </c>
      <c r="J18" s="106">
        <f t="shared" si="1"/>
        <v>0</v>
      </c>
      <c r="K18" s="106">
        <f t="shared" si="1"/>
        <v>2232710</v>
      </c>
      <c r="L18" s="106"/>
      <c r="M18" s="107">
        <f>SUM(M12:M17)</f>
        <v>2231377</v>
      </c>
      <c r="N18" s="120"/>
      <c r="Q18" s="110">
        <v>535122</v>
      </c>
      <c r="R18" s="110">
        <v>720877042.67999995</v>
      </c>
      <c r="S18" s="110">
        <v>213196357</v>
      </c>
    </row>
    <row r="19" spans="1:20" ht="15" customHeight="1">
      <c r="C19" s="110"/>
      <c r="E19" s="116"/>
      <c r="F19" s="116"/>
      <c r="G19" s="116"/>
      <c r="H19" s="116"/>
      <c r="I19" s="116"/>
      <c r="J19" s="116"/>
      <c r="K19" s="116"/>
      <c r="L19" s="107"/>
      <c r="M19" s="107"/>
      <c r="N19" s="121"/>
      <c r="Q19" s="110">
        <f>Q18-G18</f>
        <v>-190399</v>
      </c>
      <c r="R19" s="110">
        <f>G18-R18</f>
        <v>-720151522</v>
      </c>
      <c r="S19" s="110">
        <f>I18-S18</f>
        <v>-212638203</v>
      </c>
    </row>
    <row r="20" spans="1:20" ht="15" customHeight="1">
      <c r="A20" s="103" t="s">
        <v>109</v>
      </c>
      <c r="B20" s="95"/>
      <c r="C20" s="119"/>
      <c r="D20" s="95"/>
      <c r="E20" s="106"/>
      <c r="F20" s="106"/>
      <c r="G20" s="106"/>
      <c r="H20" s="106"/>
      <c r="I20" s="106"/>
      <c r="J20" s="106"/>
      <c r="K20" s="106"/>
      <c r="L20" s="107"/>
      <c r="M20" s="107"/>
      <c r="N20" s="121"/>
    </row>
    <row r="21" spans="1:20" ht="15" customHeight="1">
      <c r="A21" s="122" t="s">
        <v>43</v>
      </c>
      <c r="B21" s="122"/>
      <c r="C21" s="122"/>
      <c r="D21" s="123"/>
      <c r="E21" s="806">
        <f>'TB-Equity'!D42+'TB-Equity'!D43</f>
        <v>1339</v>
      </c>
      <c r="F21" s="124"/>
      <c r="G21" s="806">
        <f>'TB-Debt'!D67+'TB-Debt'!D68</f>
        <v>738</v>
      </c>
      <c r="H21" s="124"/>
      <c r="I21" s="806">
        <f>'TB- MM'!D43+'TB- MM'!D44</f>
        <v>774</v>
      </c>
      <c r="J21" s="124"/>
      <c r="K21" s="105">
        <f>+I21+G21+E21</f>
        <v>2851</v>
      </c>
      <c r="L21" s="125"/>
      <c r="M21" s="843">
        <v>2709</v>
      </c>
      <c r="N21" s="108"/>
      <c r="Q21" s="110">
        <v>426594</v>
      </c>
      <c r="R21" s="110">
        <f>+I21-Q21</f>
        <v>-425820</v>
      </c>
    </row>
    <row r="22" spans="1:20" ht="15" customHeight="1">
      <c r="A22" s="122" t="s">
        <v>351</v>
      </c>
      <c r="B22" s="122"/>
      <c r="C22" s="122"/>
      <c r="D22" s="126"/>
      <c r="E22" s="127"/>
      <c r="F22" s="124"/>
      <c r="G22" s="127"/>
      <c r="H22" s="124"/>
      <c r="I22" s="127"/>
      <c r="J22" s="124"/>
      <c r="K22" s="127"/>
      <c r="L22" s="125"/>
      <c r="M22" s="844"/>
      <c r="N22" s="108"/>
      <c r="Q22" s="110"/>
      <c r="R22" s="110">
        <f t="shared" ref="R22:R27" si="2">+I22-Q22</f>
        <v>0</v>
      </c>
    </row>
    <row r="23" spans="1:20" ht="15" customHeight="1">
      <c r="A23" s="128" t="s">
        <v>369</v>
      </c>
      <c r="B23" s="122"/>
      <c r="C23" s="122"/>
      <c r="D23" s="126"/>
      <c r="E23" s="127">
        <f>ROUND('TB-Equity'!H30,0)</f>
        <v>112</v>
      </c>
      <c r="F23" s="124"/>
      <c r="G23" s="127">
        <f>'TB-Debt'!D70+'TB-Debt'!D71</f>
        <v>62</v>
      </c>
      <c r="H23" s="124"/>
      <c r="I23" s="127">
        <f>'TB- MM'!D46+'TB- MM'!D47</f>
        <v>65</v>
      </c>
      <c r="J23" s="124"/>
      <c r="K23" s="127">
        <f>I23+G23+E23</f>
        <v>239</v>
      </c>
      <c r="L23" s="125"/>
      <c r="M23" s="841">
        <v>229</v>
      </c>
      <c r="N23" s="108"/>
      <c r="P23" s="109"/>
      <c r="Q23" s="110">
        <v>37660</v>
      </c>
      <c r="R23" s="110">
        <f t="shared" si="2"/>
        <v>-37595</v>
      </c>
    </row>
    <row r="24" spans="1:20" ht="15" customHeight="1">
      <c r="A24" s="122" t="s">
        <v>128</v>
      </c>
      <c r="B24" s="122"/>
      <c r="C24" s="122"/>
      <c r="D24" s="122"/>
      <c r="E24" s="127"/>
      <c r="F24" s="124"/>
      <c r="G24" s="127"/>
      <c r="H24" s="124"/>
      <c r="I24" s="127"/>
      <c r="J24" s="124"/>
      <c r="K24" s="127"/>
      <c r="L24" s="125"/>
      <c r="M24" s="844"/>
      <c r="N24" s="108"/>
      <c r="P24" s="109"/>
      <c r="Q24" s="110"/>
      <c r="R24" s="110">
        <f t="shared" si="2"/>
        <v>0</v>
      </c>
    </row>
    <row r="25" spans="1:20" ht="15" customHeight="1">
      <c r="A25" s="128" t="s">
        <v>129</v>
      </c>
      <c r="B25" s="129"/>
      <c r="C25" s="129"/>
      <c r="D25" s="1519">
        <f>+'9-13'!A45</f>
        <v>9</v>
      </c>
      <c r="E25" s="127">
        <f>'TB-Equity'!D47</f>
        <v>75</v>
      </c>
      <c r="F25" s="124"/>
      <c r="G25" s="127">
        <f>'TB-Debt'!D72</f>
        <v>41</v>
      </c>
      <c r="H25" s="124"/>
      <c r="I25" s="127">
        <f>'TB- MM'!D48</f>
        <v>43</v>
      </c>
      <c r="J25" s="124"/>
      <c r="K25" s="127">
        <f>I25+G25+E25</f>
        <v>159</v>
      </c>
      <c r="L25" s="125"/>
      <c r="M25" s="844">
        <v>464</v>
      </c>
      <c r="N25" s="108"/>
      <c r="P25" s="109"/>
      <c r="Q25" s="110">
        <v>78310</v>
      </c>
      <c r="R25" s="110">
        <f t="shared" si="2"/>
        <v>-78267</v>
      </c>
    </row>
    <row r="26" spans="1:20" ht="15" customHeight="1">
      <c r="A26" s="122" t="s">
        <v>590</v>
      </c>
      <c r="B26" s="122"/>
      <c r="C26" s="122"/>
      <c r="D26" s="122"/>
      <c r="E26" s="130">
        <v>0</v>
      </c>
      <c r="F26" s="131"/>
      <c r="G26" s="130">
        <f>'TB-Debt'!D73</f>
        <v>199464</v>
      </c>
      <c r="H26" s="124"/>
      <c r="I26" s="127">
        <f>'TB- MM'!D49</f>
        <v>0</v>
      </c>
      <c r="J26" s="124"/>
      <c r="K26" s="127">
        <f>I26+G26+E26</f>
        <v>199464</v>
      </c>
      <c r="L26" s="125"/>
      <c r="M26" s="844">
        <v>272262</v>
      </c>
      <c r="N26" s="108"/>
      <c r="P26" s="109"/>
      <c r="Q26" s="110">
        <v>19697380</v>
      </c>
      <c r="R26" s="110">
        <f t="shared" si="2"/>
        <v>-19697380</v>
      </c>
    </row>
    <row r="27" spans="1:20" ht="15" customHeight="1" thickBot="1">
      <c r="A27" s="122" t="s">
        <v>98</v>
      </c>
      <c r="B27" s="122"/>
      <c r="C27" s="122"/>
      <c r="D27" s="132">
        <f>+'9-13'!A13</f>
        <v>8</v>
      </c>
      <c r="E27" s="127">
        <f>'9-13'!H23</f>
        <v>10386</v>
      </c>
      <c r="F27" s="124"/>
      <c r="G27" s="127">
        <f>'9-13'!I23</f>
        <v>2862</v>
      </c>
      <c r="H27" s="124"/>
      <c r="I27" s="127">
        <f>'9-13'!J23</f>
        <v>1366</v>
      </c>
      <c r="J27" s="124"/>
      <c r="K27" s="127">
        <f>I27+G27+E27</f>
        <v>14614</v>
      </c>
      <c r="L27" s="125"/>
      <c r="M27" s="844">
        <v>22568</v>
      </c>
      <c r="N27" s="108"/>
      <c r="P27" s="109"/>
      <c r="Q27" s="110">
        <v>1917980</v>
      </c>
      <c r="R27" s="110">
        <f t="shared" si="2"/>
        <v>-1916614</v>
      </c>
    </row>
    <row r="28" spans="1:20" ht="15" customHeight="1" thickBot="1">
      <c r="A28" s="133" t="s">
        <v>110</v>
      </c>
      <c r="B28" s="134"/>
      <c r="C28" s="135"/>
      <c r="D28" s="134"/>
      <c r="E28" s="1184">
        <f>SUM(E21:E27)</f>
        <v>11912</v>
      </c>
      <c r="F28" s="124"/>
      <c r="G28" s="136">
        <f>SUM(G21:G27)</f>
        <v>203167</v>
      </c>
      <c r="H28" s="124"/>
      <c r="I28" s="136">
        <f>ROUND(SUM(I21:I27),0)</f>
        <v>2248</v>
      </c>
      <c r="J28" s="124"/>
      <c r="K28" s="136">
        <f>SUM(K21:K27)</f>
        <v>217327</v>
      </c>
      <c r="L28" s="124"/>
      <c r="M28" s="845">
        <f>SUM(M21:M27)</f>
        <v>298232</v>
      </c>
      <c r="N28" s="120">
        <f>SUM(N21:N27)</f>
        <v>0</v>
      </c>
      <c r="P28" s="109"/>
      <c r="Q28" s="137"/>
      <c r="R28" s="137">
        <v>163135321.13999999</v>
      </c>
      <c r="S28" s="137">
        <v>2139245.77</v>
      </c>
    </row>
    <row r="29" spans="1:20" ht="15" customHeight="1">
      <c r="A29" s="122"/>
      <c r="B29" s="122"/>
      <c r="C29" s="122"/>
      <c r="D29" s="122"/>
      <c r="E29" s="138"/>
      <c r="F29" s="138"/>
      <c r="G29" s="138"/>
      <c r="H29" s="138"/>
      <c r="I29" s="138"/>
      <c r="J29" s="138"/>
      <c r="K29" s="138"/>
      <c r="L29" s="139"/>
      <c r="M29" s="139"/>
      <c r="N29" s="121"/>
      <c r="P29" s="121"/>
      <c r="Q29" s="137"/>
      <c r="R29" s="137">
        <f>G28-R28</f>
        <v>-162932154</v>
      </c>
      <c r="S29" s="137">
        <f>I28-S28</f>
        <v>-2136998</v>
      </c>
    </row>
    <row r="30" spans="1:20" s="146" customFormat="1" ht="21" customHeight="1" thickBot="1">
      <c r="A30" s="140" t="s">
        <v>111</v>
      </c>
      <c r="B30" s="141"/>
      <c r="C30" s="141"/>
      <c r="D30" s="141"/>
      <c r="E30" s="142">
        <f>E18-E28</f>
        <v>937123</v>
      </c>
      <c r="F30" s="143">
        <f t="shared" ref="F30:K30" si="3">F18-F28</f>
        <v>0</v>
      </c>
      <c r="G30" s="142">
        <f>G18-G28</f>
        <v>522354</v>
      </c>
      <c r="H30" s="142">
        <f t="shared" ref="H30:I30" si="4">H18-H28</f>
        <v>0</v>
      </c>
      <c r="I30" s="142">
        <f t="shared" si="4"/>
        <v>555906</v>
      </c>
      <c r="J30" s="143">
        <f t="shared" si="3"/>
        <v>0</v>
      </c>
      <c r="K30" s="142">
        <f t="shared" si="3"/>
        <v>2015383</v>
      </c>
      <c r="L30" s="144"/>
      <c r="M30" s="144">
        <f>M18-M28</f>
        <v>1933145</v>
      </c>
      <c r="N30" s="145">
        <f>N18-N28</f>
        <v>0</v>
      </c>
      <c r="P30" s="147"/>
      <c r="Q30" s="148"/>
      <c r="R30" s="148"/>
    </row>
    <row r="31" spans="1:20" ht="15" customHeight="1" thickTop="1">
      <c r="E31" s="121"/>
      <c r="F31" s="121"/>
      <c r="G31" s="121"/>
      <c r="H31" s="121"/>
      <c r="I31" s="121"/>
      <c r="J31" s="121"/>
      <c r="K31" s="149">
        <v>205135461</v>
      </c>
      <c r="L31" s="121"/>
      <c r="M31" s="121"/>
      <c r="N31" s="121"/>
      <c r="O31" s="121"/>
      <c r="P31" s="121"/>
      <c r="Q31" s="150"/>
    </row>
    <row r="32" spans="1:20" ht="15" customHeight="1">
      <c r="A32" s="92" t="s">
        <v>142</v>
      </c>
      <c r="B32" s="92"/>
      <c r="C32" s="92"/>
      <c r="E32" s="121"/>
      <c r="F32" s="121"/>
      <c r="G32" s="121"/>
      <c r="H32" s="121"/>
      <c r="I32" s="121"/>
      <c r="J32" s="121"/>
      <c r="K32" s="149"/>
      <c r="L32" s="121"/>
      <c r="M32" s="121"/>
      <c r="N32" s="121"/>
      <c r="O32" s="121"/>
      <c r="P32" s="121"/>
      <c r="T32" s="110">
        <f>G30-507263162</f>
        <v>-506740808</v>
      </c>
    </row>
    <row r="33" spans="1:21" ht="15" customHeight="1">
      <c r="A33" s="112" t="s">
        <v>125</v>
      </c>
      <c r="B33" s="92"/>
      <c r="C33" s="92"/>
      <c r="E33" s="121"/>
      <c r="F33" s="121"/>
      <c r="G33" s="121"/>
      <c r="H33" s="121"/>
      <c r="I33" s="121"/>
      <c r="J33" s="121"/>
      <c r="K33" s="149">
        <f>K30-K31</f>
        <v>-203120078</v>
      </c>
      <c r="L33" s="121"/>
      <c r="M33" s="121"/>
      <c r="N33" s="121"/>
      <c r="O33" s="121"/>
      <c r="P33" s="121"/>
      <c r="R33" s="110">
        <v>507263162</v>
      </c>
    </row>
    <row r="34" spans="1:21" ht="15" customHeight="1" thickBot="1">
      <c r="A34" s="151" t="s">
        <v>141</v>
      </c>
      <c r="B34" s="151"/>
      <c r="C34" s="151"/>
      <c r="D34" s="152"/>
      <c r="E34" s="1507">
        <f>SMPF!E28</f>
        <v>937123</v>
      </c>
      <c r="F34" s="1187"/>
      <c r="G34" s="1507">
        <f>SMPF!G28</f>
        <v>522354</v>
      </c>
      <c r="H34" s="1187"/>
      <c r="I34" s="1507">
        <f>SMPF!I28</f>
        <v>555906</v>
      </c>
      <c r="J34" s="121"/>
      <c r="K34" s="109"/>
      <c r="L34" s="109"/>
      <c r="M34" s="109"/>
      <c r="N34" s="121"/>
      <c r="O34" s="121"/>
      <c r="P34" s="121"/>
      <c r="Q34" s="110"/>
      <c r="R34" s="110">
        <v>95000000</v>
      </c>
      <c r="U34" s="110"/>
    </row>
    <row r="35" spans="1:21" ht="15" customHeight="1" thickTop="1">
      <c r="E35" s="153" t="s">
        <v>22</v>
      </c>
      <c r="F35" s="153"/>
      <c r="G35" s="153"/>
      <c r="H35" s="153"/>
      <c r="I35" s="153"/>
      <c r="J35" s="109"/>
      <c r="K35" s="109"/>
      <c r="L35" s="109"/>
      <c r="M35" s="109"/>
      <c r="N35" s="121"/>
      <c r="O35" s="121"/>
      <c r="P35" s="121"/>
      <c r="Q35" s="110"/>
      <c r="R35" s="110">
        <f>(R34/R33)*100</f>
        <v>19</v>
      </c>
      <c r="T35" s="110">
        <f>+G30-G34</f>
        <v>0</v>
      </c>
    </row>
    <row r="36" spans="1:21" ht="15" customHeight="1">
      <c r="C36" s="110"/>
      <c r="E36" s="1547" t="s">
        <v>612</v>
      </c>
      <c r="F36" s="1547"/>
      <c r="G36" s="1547"/>
      <c r="H36" s="1547"/>
      <c r="I36" s="1547"/>
      <c r="J36" s="96"/>
      <c r="K36" s="96"/>
      <c r="L36" s="109"/>
      <c r="M36" s="109"/>
      <c r="N36" s="121"/>
      <c r="O36" s="121"/>
      <c r="P36" s="121"/>
      <c r="R36" s="110"/>
    </row>
    <row r="37" spans="1:21" ht="15" customHeight="1">
      <c r="E37" s="153"/>
      <c r="F37" s="153"/>
      <c r="G37" s="153"/>
      <c r="H37" s="153"/>
      <c r="I37" s="153"/>
      <c r="J37" s="109"/>
      <c r="K37" s="109"/>
      <c r="L37" s="109"/>
      <c r="M37" s="109"/>
      <c r="N37" s="121"/>
      <c r="O37" s="121"/>
      <c r="P37" s="121"/>
    </row>
    <row r="38" spans="1:21" ht="15" customHeight="1" thickBot="1">
      <c r="A38" s="95" t="s">
        <v>46</v>
      </c>
      <c r="B38" s="95"/>
      <c r="C38" s="95"/>
      <c r="D38" s="132">
        <f>+'9-13'!A71</f>
        <v>11</v>
      </c>
      <c r="E38" s="791">
        <v>1681562</v>
      </c>
      <c r="F38" s="95"/>
      <c r="G38" s="791">
        <v>1606119</v>
      </c>
      <c r="H38" s="153"/>
      <c r="I38" s="791">
        <v>1946976</v>
      </c>
      <c r="J38" s="121"/>
      <c r="K38" s="109"/>
      <c r="L38" s="109"/>
      <c r="M38" s="109"/>
      <c r="N38" s="121"/>
      <c r="O38" s="121"/>
      <c r="P38" s="121"/>
      <c r="Q38" s="93">
        <v>6451278.7800000003</v>
      </c>
      <c r="R38" s="1228">
        <f>Q38/E38</f>
        <v>3.8359999999999999</v>
      </c>
      <c r="S38" s="93">
        <v>2420237.64</v>
      </c>
      <c r="T38" s="1228">
        <f>S38/E38</f>
        <v>1.4390000000000001</v>
      </c>
    </row>
    <row r="39" spans="1:21" ht="15" customHeight="1" thickTop="1">
      <c r="A39" s="95"/>
      <c r="B39" s="95"/>
      <c r="C39" s="95"/>
      <c r="E39" s="153"/>
      <c r="F39" s="153"/>
      <c r="G39" s="153"/>
      <c r="H39" s="153"/>
      <c r="I39" s="153"/>
      <c r="J39" s="121"/>
      <c r="K39" s="109"/>
      <c r="L39" s="109"/>
      <c r="M39" s="109"/>
      <c r="N39" s="121"/>
      <c r="O39" s="121"/>
      <c r="P39" s="121"/>
      <c r="Q39" s="93">
        <v>4144135.73</v>
      </c>
      <c r="R39" s="1228">
        <f>Q39/G38</f>
        <v>2.58</v>
      </c>
      <c r="S39" s="93">
        <v>2404933.0699999998</v>
      </c>
      <c r="T39" s="1228">
        <f>S39/G38</f>
        <v>1.4970000000000001</v>
      </c>
    </row>
    <row r="40" spans="1:21" ht="15" customHeight="1">
      <c r="A40" s="95"/>
      <c r="B40" s="95"/>
      <c r="C40" s="95"/>
      <c r="E40" s="1547" t="s">
        <v>106</v>
      </c>
      <c r="F40" s="1547"/>
      <c r="G40" s="1547"/>
      <c r="H40" s="1547"/>
      <c r="I40" s="1547"/>
      <c r="J40" s="121"/>
      <c r="K40" s="109"/>
      <c r="L40" s="109"/>
      <c r="M40" s="109"/>
      <c r="N40" s="121"/>
      <c r="O40" s="121"/>
      <c r="P40" s="121"/>
      <c r="Q40" s="110">
        <v>1788672</v>
      </c>
      <c r="R40" s="1229">
        <f>Q40/I38</f>
        <v>0.91900000000000004</v>
      </c>
      <c r="S40" s="93">
        <v>1151294.43</v>
      </c>
      <c r="T40" s="1228">
        <f>S40/I38</f>
        <v>0.59099999999999997</v>
      </c>
    </row>
    <row r="41" spans="1:21" ht="15" customHeight="1">
      <c r="A41" s="95"/>
      <c r="B41" s="95"/>
      <c r="C41" s="95"/>
      <c r="E41" s="827"/>
      <c r="F41" s="827"/>
      <c r="G41" s="827"/>
      <c r="H41" s="827"/>
      <c r="I41" s="827"/>
      <c r="J41" s="121"/>
      <c r="K41" s="109"/>
      <c r="L41" s="109"/>
      <c r="M41" s="109"/>
      <c r="N41" s="121"/>
      <c r="O41" s="121"/>
      <c r="P41" s="121"/>
      <c r="R41" s="110"/>
    </row>
    <row r="42" spans="1:21" ht="15" customHeight="1" thickBot="1">
      <c r="A42" s="95" t="s">
        <v>47</v>
      </c>
      <c r="B42" s="95"/>
      <c r="C42" s="95"/>
      <c r="D42" s="132"/>
      <c r="E42" s="1210">
        <f>(ROUND((E30*1000)/E38,2))</f>
        <v>557.29</v>
      </c>
      <c r="F42" s="154"/>
      <c r="G42" s="1210">
        <f>(ROUND((G30*1000)/G38,2))</f>
        <v>325.23</v>
      </c>
      <c r="H42" s="154"/>
      <c r="I42" s="1210">
        <f>(ROUND((I30*1000)/I38,2))</f>
        <v>285.52</v>
      </c>
      <c r="J42" s="121"/>
      <c r="K42" s="109"/>
      <c r="L42" s="109"/>
      <c r="M42" s="109"/>
      <c r="N42" s="121"/>
      <c r="O42" s="121"/>
      <c r="P42" s="121"/>
    </row>
    <row r="43" spans="1:21" ht="15" customHeight="1">
      <c r="E43" s="155"/>
      <c r="F43" s="155"/>
      <c r="G43" s="155"/>
      <c r="H43" s="155"/>
      <c r="I43" s="882"/>
      <c r="J43" s="121"/>
      <c r="K43" s="109"/>
      <c r="L43" s="109"/>
      <c r="M43" s="109"/>
      <c r="N43" s="121"/>
      <c r="O43" s="121"/>
    </row>
    <row r="44" spans="1:21" ht="15" customHeight="1">
      <c r="A44" s="156" t="s">
        <v>352</v>
      </c>
      <c r="B44" s="157"/>
      <c r="C44" s="157"/>
      <c r="D44" s="830">
        <f>+'9-13'!A86</f>
        <v>12</v>
      </c>
      <c r="E44" s="121"/>
      <c r="F44" s="121"/>
      <c r="G44" s="121"/>
      <c r="H44" s="121"/>
      <c r="I44" s="121"/>
      <c r="J44" s="121"/>
      <c r="K44" s="121"/>
      <c r="L44" s="121"/>
      <c r="M44" s="121"/>
      <c r="N44" s="121"/>
      <c r="O44" s="109">
        <f>K13-M13</f>
        <v>38715</v>
      </c>
    </row>
    <row r="45" spans="1:21" ht="15" customHeight="1">
      <c r="A45" s="156"/>
      <c r="B45" s="157"/>
      <c r="C45" s="157"/>
      <c r="D45" s="830"/>
      <c r="E45" s="121"/>
      <c r="F45" s="121"/>
      <c r="G45" s="121"/>
      <c r="H45" s="121"/>
      <c r="I45" s="121"/>
      <c r="J45" s="121"/>
      <c r="K45" s="121"/>
      <c r="L45" s="121"/>
      <c r="M45" s="121"/>
      <c r="N45" s="121"/>
      <c r="O45" s="109"/>
    </row>
    <row r="46" spans="1:21" ht="15" customHeight="1">
      <c r="E46" s="121"/>
      <c r="F46" s="121"/>
      <c r="G46" s="121"/>
      <c r="H46" s="121"/>
      <c r="I46" s="121"/>
      <c r="J46" s="121"/>
      <c r="K46" s="121"/>
      <c r="L46" s="121"/>
      <c r="M46" s="121"/>
      <c r="N46" s="121"/>
      <c r="O46" s="109">
        <f>K14-M14</f>
        <v>7130</v>
      </c>
    </row>
    <row r="47" spans="1:21" ht="15" customHeight="1">
      <c r="A47" s="93" t="s">
        <v>1182</v>
      </c>
      <c r="E47" s="121"/>
      <c r="F47" s="121"/>
      <c r="G47" s="121"/>
      <c r="H47" s="121"/>
      <c r="I47" s="121"/>
      <c r="J47" s="121"/>
      <c r="K47" s="121"/>
      <c r="L47" s="121"/>
      <c r="M47" s="121"/>
      <c r="N47" s="121"/>
      <c r="O47" s="109">
        <f>K15-M15</f>
        <v>2372</v>
      </c>
    </row>
    <row r="48" spans="1:21" ht="15" customHeight="1">
      <c r="E48" s="121"/>
      <c r="F48" s="121"/>
      <c r="G48" s="121"/>
      <c r="H48" s="121"/>
      <c r="I48" s="121"/>
      <c r="J48" s="121"/>
      <c r="K48" s="121"/>
      <c r="L48" s="121"/>
      <c r="M48" s="121"/>
      <c r="N48" s="121"/>
      <c r="O48" s="109">
        <f>K16-M16</f>
        <v>-101830</v>
      </c>
    </row>
    <row r="49" spans="1:16" ht="15" customHeight="1">
      <c r="E49" s="121"/>
      <c r="F49" s="121"/>
      <c r="G49" s="121"/>
      <c r="H49" s="121"/>
      <c r="I49" s="121"/>
      <c r="J49" s="121"/>
      <c r="K49" s="121"/>
      <c r="L49" s="121"/>
      <c r="M49" s="121"/>
      <c r="N49" s="121"/>
      <c r="O49" s="109">
        <f>K17-M17</f>
        <v>26321</v>
      </c>
    </row>
    <row r="50" spans="1:16" s="159" customFormat="1" ht="15" customHeight="1">
      <c r="A50" s="1546" t="s">
        <v>112</v>
      </c>
      <c r="B50" s="1546"/>
      <c r="C50" s="1546"/>
      <c r="D50" s="1546"/>
      <c r="E50" s="1546"/>
      <c r="F50" s="1546"/>
      <c r="G50" s="1546"/>
      <c r="H50" s="1546"/>
      <c r="I50" s="1546"/>
      <c r="J50" s="1546"/>
      <c r="K50" s="1546"/>
      <c r="L50" s="1546"/>
      <c r="M50" s="1546"/>
      <c r="N50" s="1546"/>
      <c r="O50" s="158">
        <f>SUM(O44:O49)</f>
        <v>-27292</v>
      </c>
    </row>
    <row r="51" spans="1:16" ht="15" customHeight="1">
      <c r="A51" s="1546" t="s">
        <v>34</v>
      </c>
      <c r="B51" s="1546"/>
      <c r="C51" s="1546"/>
      <c r="D51" s="1549"/>
      <c r="E51" s="1549"/>
      <c r="F51" s="1549"/>
      <c r="G51" s="1549"/>
      <c r="H51" s="1549"/>
      <c r="I51" s="1549"/>
      <c r="J51" s="1549"/>
      <c r="K51" s="1549"/>
      <c r="L51" s="1549"/>
      <c r="M51" s="1549"/>
      <c r="N51" s="1549"/>
      <c r="O51" s="121"/>
    </row>
    <row r="52" spans="1:16" ht="15" customHeight="1">
      <c r="E52" s="121"/>
      <c r="F52" s="121"/>
      <c r="G52" s="121"/>
      <c r="H52" s="121"/>
      <c r="I52" s="121"/>
      <c r="J52" s="121"/>
      <c r="K52" s="121"/>
      <c r="L52" s="121"/>
      <c r="M52" s="121"/>
      <c r="N52" s="121"/>
      <c r="O52" s="121"/>
    </row>
    <row r="53" spans="1:16" ht="15" customHeight="1">
      <c r="E53" s="121"/>
      <c r="F53" s="121"/>
      <c r="G53" s="121"/>
      <c r="H53" s="121"/>
      <c r="I53" s="121"/>
      <c r="J53" s="121"/>
      <c r="K53" s="121"/>
      <c r="L53" s="121"/>
      <c r="M53" s="121"/>
      <c r="N53" s="121"/>
      <c r="O53" s="109">
        <f>K21-M21</f>
        <v>142</v>
      </c>
    </row>
    <row r="54" spans="1:16" ht="15" customHeight="1">
      <c r="E54" s="121"/>
      <c r="F54" s="121"/>
      <c r="G54" s="121"/>
      <c r="H54" s="121"/>
      <c r="I54" s="121"/>
      <c r="J54" s="121"/>
      <c r="K54" s="121"/>
      <c r="L54" s="121"/>
      <c r="M54" s="121"/>
      <c r="N54" s="121"/>
      <c r="O54" s="109">
        <f>K22-M22</f>
        <v>0</v>
      </c>
      <c r="P54" s="121"/>
    </row>
    <row r="55" spans="1:16" ht="15" customHeight="1">
      <c r="A55" s="95"/>
      <c r="B55" s="95"/>
      <c r="C55" s="95"/>
      <c r="E55" s="121"/>
      <c r="F55" s="121"/>
      <c r="G55" s="121"/>
      <c r="H55" s="121"/>
      <c r="I55" s="121"/>
      <c r="J55" s="121"/>
      <c r="K55" s="121"/>
      <c r="L55" s="121"/>
      <c r="M55" s="121"/>
      <c r="N55" s="121"/>
      <c r="O55" s="109">
        <f>K23-M23</f>
        <v>10</v>
      </c>
      <c r="P55" s="109"/>
    </row>
    <row r="56" spans="1:16" ht="15" customHeight="1">
      <c r="C56" s="830" t="s">
        <v>609</v>
      </c>
      <c r="F56" s="830"/>
      <c r="G56" s="121"/>
      <c r="H56" s="121"/>
      <c r="I56" s="121"/>
      <c r="J56" s="121"/>
      <c r="K56" s="160"/>
      <c r="L56" s="759" t="s">
        <v>608</v>
      </c>
      <c r="N56" s="121"/>
      <c r="O56" s="109">
        <f>K25-M25</f>
        <v>-305</v>
      </c>
      <c r="P56" s="121"/>
    </row>
    <row r="57" spans="1:16" ht="15" customHeight="1">
      <c r="B57" s="94"/>
      <c r="C57" s="826" t="s">
        <v>610</v>
      </c>
      <c r="D57" s="94"/>
      <c r="F57" s="826"/>
      <c r="G57" s="94"/>
      <c r="H57" s="94"/>
      <c r="I57" s="94"/>
      <c r="J57" s="94"/>
      <c r="K57" s="94"/>
      <c r="L57" s="826" t="s">
        <v>368</v>
      </c>
      <c r="N57" s="121"/>
      <c r="O57" s="109">
        <f>K26-M26</f>
        <v>-72798</v>
      </c>
      <c r="P57" s="121"/>
    </row>
    <row r="58" spans="1:16" ht="15" customHeight="1">
      <c r="A58" s="161"/>
      <c r="B58" s="1545"/>
      <c r="C58" s="1545"/>
      <c r="D58" s="1545"/>
      <c r="E58" s="831"/>
      <c r="F58" s="831"/>
      <c r="G58" s="831"/>
      <c r="H58" s="831"/>
      <c r="I58" s="831"/>
      <c r="J58" s="831"/>
      <c r="K58" s="831"/>
      <c r="L58" s="160"/>
      <c r="M58" s="1208"/>
      <c r="N58" s="162"/>
      <c r="O58" s="109"/>
      <c r="P58" s="162"/>
    </row>
    <row r="59" spans="1:16">
      <c r="E59" s="121"/>
      <c r="F59" s="121"/>
      <c r="G59" s="121"/>
      <c r="H59" s="121"/>
      <c r="I59" s="121"/>
      <c r="J59" s="121"/>
      <c r="K59" s="121"/>
      <c r="L59" s="121"/>
      <c r="M59" s="121"/>
      <c r="N59" s="121"/>
      <c r="O59" s="121"/>
      <c r="P59" s="121"/>
    </row>
    <row r="60" spans="1:16">
      <c r="E60" s="121">
        <f>E34</f>
        <v>937123</v>
      </c>
      <c r="F60" s="121">
        <v>0</v>
      </c>
      <c r="G60" s="121">
        <f>G34</f>
        <v>522354</v>
      </c>
      <c r="H60" s="121">
        <v>0</v>
      </c>
      <c r="I60" s="121">
        <f>I34</f>
        <v>555906</v>
      </c>
      <c r="J60" s="121"/>
      <c r="K60" s="121"/>
      <c r="L60" s="121"/>
      <c r="M60" s="121"/>
      <c r="N60" s="121"/>
      <c r="O60" s="121"/>
      <c r="P60" s="121"/>
    </row>
    <row r="61" spans="1:16">
      <c r="E61" s="121">
        <f>E30-E60</f>
        <v>0</v>
      </c>
      <c r="F61" s="121"/>
      <c r="G61" s="121">
        <f>G30-G60</f>
        <v>0</v>
      </c>
      <c r="H61" s="121"/>
      <c r="I61" s="121">
        <f>I30-I60</f>
        <v>0</v>
      </c>
      <c r="J61" s="121"/>
      <c r="K61" s="121"/>
      <c r="L61" s="121"/>
      <c r="M61" s="121"/>
      <c r="N61" s="121"/>
      <c r="O61" s="121"/>
      <c r="P61" s="121"/>
    </row>
    <row r="62" spans="1:16">
      <c r="E62" s="121"/>
      <c r="F62" s="121"/>
      <c r="G62" s="121"/>
      <c r="H62" s="121"/>
      <c r="I62" s="121"/>
      <c r="J62" s="121"/>
      <c r="K62" s="121"/>
      <c r="L62" s="121"/>
      <c r="M62" s="121"/>
      <c r="N62" s="121"/>
      <c r="O62" s="121"/>
      <c r="P62" s="121"/>
    </row>
    <row r="63" spans="1:16">
      <c r="E63" s="121"/>
      <c r="F63" s="121"/>
      <c r="G63" s="121"/>
      <c r="H63" s="121"/>
      <c r="I63" s="121"/>
      <c r="J63" s="121"/>
      <c r="K63" s="121"/>
      <c r="L63" s="121"/>
      <c r="M63" s="121"/>
      <c r="N63" s="121"/>
      <c r="O63" s="121"/>
      <c r="P63" s="121"/>
    </row>
    <row r="64" spans="1:16">
      <c r="E64" s="121">
        <v>680659971</v>
      </c>
      <c r="F64" s="121">
        <v>680659971</v>
      </c>
      <c r="G64" s="121">
        <v>534381366</v>
      </c>
      <c r="H64" s="121">
        <v>534381366</v>
      </c>
      <c r="I64" s="121">
        <v>178355515</v>
      </c>
      <c r="J64" s="121"/>
      <c r="K64" s="121"/>
      <c r="L64" s="121"/>
      <c r="M64" s="121"/>
      <c r="N64" s="121"/>
      <c r="O64" s="121"/>
      <c r="P64" s="121"/>
    </row>
    <row r="65" spans="5:16">
      <c r="E65" s="121">
        <f>+E64-E30</f>
        <v>679722848</v>
      </c>
      <c r="F65" s="121">
        <f t="shared" ref="F65:G65" si="5">+F64-F30</f>
        <v>680659971</v>
      </c>
      <c r="G65" s="121">
        <f t="shared" si="5"/>
        <v>533859012</v>
      </c>
      <c r="H65" s="121">
        <f t="shared" ref="H65" si="6">+H64-H30</f>
        <v>534381366</v>
      </c>
      <c r="I65" s="121">
        <f t="shared" ref="I65" si="7">+I64-I30</f>
        <v>177799609</v>
      </c>
      <c r="J65" s="121"/>
      <c r="K65" s="121"/>
      <c r="L65" s="121"/>
      <c r="M65" s="121"/>
      <c r="N65" s="121"/>
      <c r="O65" s="121"/>
      <c r="P65" s="121"/>
    </row>
    <row r="66" spans="5:16">
      <c r="E66" s="121"/>
      <c r="F66" s="121"/>
      <c r="G66" s="121"/>
      <c r="H66" s="121"/>
      <c r="I66" s="121"/>
      <c r="J66" s="121"/>
      <c r="K66" s="121"/>
      <c r="L66" s="121"/>
      <c r="M66" s="121"/>
      <c r="N66" s="121"/>
      <c r="O66" s="121"/>
      <c r="P66" s="121"/>
    </row>
    <row r="67" spans="5:16">
      <c r="E67" s="121"/>
      <c r="F67" s="121"/>
      <c r="G67" s="121"/>
      <c r="H67" s="121"/>
      <c r="I67" s="121"/>
      <c r="J67" s="121"/>
      <c r="K67" s="121"/>
      <c r="L67" s="121"/>
      <c r="M67" s="121"/>
      <c r="N67" s="121"/>
      <c r="O67" s="121"/>
      <c r="P67" s="121"/>
    </row>
    <row r="68" spans="5:16">
      <c r="E68" s="121"/>
      <c r="F68" s="121"/>
      <c r="G68" s="121"/>
      <c r="H68" s="121"/>
      <c r="I68" s="121"/>
      <c r="J68" s="121"/>
      <c r="K68" s="121"/>
      <c r="L68" s="121"/>
      <c r="M68" s="121"/>
      <c r="N68" s="121"/>
      <c r="O68" s="121"/>
      <c r="P68" s="121"/>
    </row>
    <row r="69" spans="5:16">
      <c r="E69" s="121"/>
      <c r="F69" s="121"/>
      <c r="G69" s="121"/>
      <c r="H69" s="121"/>
      <c r="I69" s="121"/>
      <c r="J69" s="121"/>
      <c r="K69" s="121"/>
      <c r="L69" s="121"/>
      <c r="M69" s="121"/>
      <c r="N69" s="121"/>
      <c r="O69" s="121"/>
      <c r="P69" s="121"/>
    </row>
    <row r="70" spans="5:16">
      <c r="E70" s="121"/>
      <c r="F70" s="121"/>
      <c r="G70" s="121"/>
      <c r="H70" s="121"/>
      <c r="I70" s="121"/>
      <c r="J70" s="121"/>
      <c r="K70" s="121"/>
      <c r="L70" s="121"/>
      <c r="M70" s="121"/>
      <c r="N70" s="121"/>
      <c r="O70" s="121"/>
      <c r="P70" s="121"/>
    </row>
    <row r="71" spans="5:16">
      <c r="E71" s="121"/>
      <c r="F71" s="121"/>
      <c r="G71" s="121"/>
      <c r="H71" s="121"/>
      <c r="I71" s="121"/>
      <c r="J71" s="121"/>
      <c r="K71" s="121"/>
      <c r="L71" s="121"/>
      <c r="M71" s="121"/>
      <c r="N71" s="121"/>
      <c r="O71" s="121"/>
      <c r="P71" s="121"/>
    </row>
    <row r="72" spans="5:16">
      <c r="E72" s="121"/>
      <c r="F72" s="121"/>
      <c r="G72" s="121"/>
      <c r="H72" s="121"/>
      <c r="I72" s="121"/>
      <c r="J72" s="121"/>
      <c r="K72" s="121"/>
      <c r="L72" s="121"/>
      <c r="M72" s="121"/>
      <c r="N72" s="121"/>
      <c r="O72" s="121"/>
      <c r="P72" s="121"/>
    </row>
    <row r="73" spans="5:16">
      <c r="E73" s="121"/>
      <c r="F73" s="121"/>
      <c r="G73" s="121"/>
      <c r="H73" s="121"/>
      <c r="I73" s="121"/>
      <c r="J73" s="121"/>
      <c r="K73" s="121"/>
      <c r="L73" s="121"/>
      <c r="M73" s="121"/>
      <c r="N73" s="121"/>
      <c r="O73" s="121"/>
      <c r="P73" s="121"/>
    </row>
    <row r="74" spans="5:16">
      <c r="E74" s="121"/>
      <c r="F74" s="121"/>
      <c r="G74" s="121"/>
      <c r="H74" s="121"/>
      <c r="I74" s="121"/>
      <c r="J74" s="121"/>
      <c r="K74" s="121"/>
      <c r="L74" s="121"/>
      <c r="M74" s="121"/>
      <c r="N74" s="121"/>
      <c r="O74" s="121"/>
      <c r="P74" s="121"/>
    </row>
    <row r="75" spans="5:16">
      <c r="E75" s="121"/>
      <c r="F75" s="121"/>
      <c r="G75" s="121"/>
      <c r="H75" s="121"/>
      <c r="I75" s="121"/>
      <c r="J75" s="121"/>
      <c r="K75" s="121"/>
      <c r="L75" s="121"/>
      <c r="M75" s="121"/>
      <c r="N75" s="121"/>
      <c r="O75" s="121"/>
      <c r="P75" s="121"/>
    </row>
    <row r="76" spans="5:16">
      <c r="E76" s="121"/>
      <c r="F76" s="121"/>
      <c r="G76" s="121"/>
      <c r="H76" s="121"/>
      <c r="I76" s="121"/>
      <c r="J76" s="121"/>
      <c r="K76" s="121"/>
      <c r="L76" s="121"/>
      <c r="M76" s="121"/>
      <c r="N76" s="121"/>
      <c r="O76" s="121"/>
      <c r="P76" s="121"/>
    </row>
    <row r="77" spans="5:16">
      <c r="E77" s="121"/>
      <c r="F77" s="121"/>
      <c r="G77" s="121"/>
      <c r="H77" s="121"/>
      <c r="I77" s="121"/>
      <c r="J77" s="121"/>
      <c r="K77" s="121"/>
      <c r="L77" s="121"/>
      <c r="M77" s="121"/>
      <c r="N77" s="121"/>
      <c r="O77" s="121"/>
      <c r="P77" s="121"/>
    </row>
    <row r="78" spans="5:16">
      <c r="E78" s="121"/>
      <c r="F78" s="121"/>
      <c r="G78" s="121"/>
      <c r="H78" s="121"/>
      <c r="I78" s="121"/>
      <c r="J78" s="121"/>
      <c r="K78" s="121"/>
      <c r="L78" s="121"/>
      <c r="M78" s="121"/>
      <c r="N78" s="121"/>
      <c r="O78" s="121"/>
      <c r="P78" s="121"/>
    </row>
    <row r="79" spans="5:16">
      <c r="E79" s="121"/>
      <c r="F79" s="121"/>
      <c r="G79" s="121"/>
      <c r="H79" s="121"/>
      <c r="I79" s="121"/>
      <c r="J79" s="121"/>
      <c r="K79" s="121"/>
      <c r="L79" s="121"/>
      <c r="M79" s="121"/>
      <c r="N79" s="121"/>
      <c r="O79" s="121"/>
      <c r="P79" s="121"/>
    </row>
    <row r="80" spans="5:16">
      <c r="E80" s="121"/>
      <c r="F80" s="121"/>
      <c r="G80" s="121"/>
      <c r="H80" s="121"/>
      <c r="I80" s="121"/>
      <c r="J80" s="121"/>
      <c r="K80" s="121"/>
      <c r="L80" s="121"/>
      <c r="M80" s="121"/>
      <c r="N80" s="121"/>
      <c r="O80" s="121"/>
      <c r="P80" s="121"/>
    </row>
    <row r="81" spans="5:16">
      <c r="E81" s="121"/>
      <c r="F81" s="121"/>
      <c r="G81" s="121"/>
      <c r="H81" s="121"/>
      <c r="I81" s="121"/>
      <c r="J81" s="121"/>
      <c r="K81" s="121"/>
      <c r="L81" s="121"/>
      <c r="M81" s="121"/>
      <c r="N81" s="121"/>
      <c r="O81" s="121"/>
      <c r="P81" s="121"/>
    </row>
    <row r="82" spans="5:16">
      <c r="E82" s="121"/>
      <c r="F82" s="121"/>
      <c r="G82" s="121"/>
      <c r="H82" s="121"/>
      <c r="I82" s="121"/>
      <c r="J82" s="121"/>
      <c r="K82" s="121"/>
      <c r="L82" s="121"/>
      <c r="M82" s="121"/>
      <c r="N82" s="121"/>
      <c r="O82" s="121"/>
      <c r="P82" s="121"/>
    </row>
    <row r="83" spans="5:16">
      <c r="E83" s="121"/>
      <c r="F83" s="121"/>
      <c r="G83" s="121"/>
      <c r="H83" s="121"/>
      <c r="I83" s="121"/>
      <c r="J83" s="121"/>
      <c r="K83" s="121"/>
      <c r="L83" s="121"/>
      <c r="M83" s="121"/>
      <c r="N83" s="121"/>
      <c r="O83" s="121"/>
      <c r="P83" s="121"/>
    </row>
    <row r="84" spans="5:16">
      <c r="E84" s="121"/>
      <c r="F84" s="121"/>
      <c r="G84" s="121"/>
      <c r="H84" s="121"/>
      <c r="I84" s="121"/>
      <c r="J84" s="121"/>
      <c r="K84" s="121"/>
      <c r="L84" s="121"/>
      <c r="M84" s="121"/>
      <c r="N84" s="121"/>
      <c r="O84" s="121"/>
      <c r="P84" s="121"/>
    </row>
    <row r="85" spans="5:16">
      <c r="E85" s="121"/>
      <c r="F85" s="121"/>
      <c r="G85" s="121"/>
      <c r="H85" s="121"/>
      <c r="I85" s="121"/>
      <c r="J85" s="121"/>
      <c r="K85" s="121"/>
      <c r="L85" s="121"/>
      <c r="M85" s="121"/>
      <c r="N85" s="121"/>
      <c r="O85" s="121"/>
      <c r="P85" s="121"/>
    </row>
    <row r="86" spans="5:16">
      <c r="E86" s="121"/>
      <c r="F86" s="121"/>
      <c r="G86" s="121"/>
      <c r="H86" s="121"/>
      <c r="I86" s="121"/>
      <c r="J86" s="121"/>
      <c r="K86" s="121"/>
      <c r="L86" s="121"/>
      <c r="M86" s="121"/>
      <c r="N86" s="121"/>
      <c r="O86" s="121"/>
      <c r="P86" s="121"/>
    </row>
    <row r="87" spans="5:16">
      <c r="E87" s="121"/>
      <c r="F87" s="121"/>
      <c r="G87" s="121"/>
      <c r="H87" s="121"/>
      <c r="I87" s="121"/>
      <c r="J87" s="121"/>
      <c r="K87" s="121"/>
      <c r="L87" s="121"/>
      <c r="M87" s="121"/>
      <c r="N87" s="121"/>
      <c r="O87" s="121"/>
      <c r="P87" s="121"/>
    </row>
    <row r="88" spans="5:16">
      <c r="E88" s="121"/>
      <c r="F88" s="121"/>
      <c r="G88" s="121"/>
      <c r="H88" s="121"/>
      <c r="I88" s="121"/>
      <c r="J88" s="121"/>
      <c r="K88" s="121"/>
      <c r="L88" s="121"/>
      <c r="M88" s="121"/>
      <c r="N88" s="121"/>
      <c r="O88" s="121"/>
      <c r="P88" s="121"/>
    </row>
    <row r="89" spans="5:16">
      <c r="E89" s="121"/>
      <c r="F89" s="121"/>
      <c r="G89" s="121"/>
      <c r="H89" s="121"/>
      <c r="I89" s="121"/>
      <c r="J89" s="121"/>
      <c r="K89" s="121"/>
      <c r="L89" s="121"/>
      <c r="M89" s="121"/>
      <c r="N89" s="121"/>
      <c r="O89" s="121"/>
      <c r="P89" s="121"/>
    </row>
    <row r="90" spans="5:16">
      <c r="E90" s="121"/>
      <c r="F90" s="121"/>
      <c r="G90" s="121"/>
      <c r="H90" s="121"/>
      <c r="I90" s="121"/>
      <c r="J90" s="121"/>
      <c r="K90" s="121"/>
      <c r="L90" s="121"/>
      <c r="M90" s="121"/>
      <c r="N90" s="121"/>
      <c r="O90" s="121"/>
      <c r="P90" s="121"/>
    </row>
    <row r="91" spans="5:16">
      <c r="E91" s="121"/>
      <c r="F91" s="121"/>
      <c r="G91" s="121"/>
      <c r="H91" s="121"/>
      <c r="I91" s="121"/>
      <c r="J91" s="121"/>
      <c r="K91" s="121"/>
      <c r="L91" s="121"/>
      <c r="M91" s="121"/>
      <c r="N91" s="121"/>
      <c r="O91" s="121"/>
      <c r="P91" s="121"/>
    </row>
    <row r="92" spans="5:16">
      <c r="E92" s="121"/>
      <c r="F92" s="121"/>
      <c r="G92" s="121"/>
      <c r="H92" s="121"/>
      <c r="I92" s="121"/>
      <c r="J92" s="121"/>
      <c r="K92" s="121"/>
      <c r="L92" s="121"/>
      <c r="M92" s="121"/>
      <c r="N92" s="121"/>
      <c r="O92" s="121"/>
      <c r="P92" s="121"/>
    </row>
    <row r="93" spans="5:16">
      <c r="E93" s="121"/>
      <c r="F93" s="121"/>
      <c r="G93" s="121"/>
      <c r="H93" s="121"/>
      <c r="I93" s="121"/>
      <c r="J93" s="121"/>
      <c r="K93" s="121"/>
      <c r="L93" s="121"/>
      <c r="M93" s="121"/>
      <c r="N93" s="121"/>
      <c r="O93" s="121"/>
      <c r="P93" s="121"/>
    </row>
    <row r="94" spans="5:16">
      <c r="E94" s="121"/>
      <c r="F94" s="121"/>
      <c r="G94" s="121"/>
      <c r="H94" s="121"/>
      <c r="I94" s="121"/>
      <c r="J94" s="121"/>
      <c r="K94" s="121"/>
      <c r="L94" s="121"/>
      <c r="M94" s="121"/>
      <c r="N94" s="121"/>
      <c r="O94" s="121"/>
      <c r="P94" s="121"/>
    </row>
    <row r="95" spans="5:16">
      <c r="E95" s="121"/>
      <c r="F95" s="121"/>
      <c r="G95" s="121"/>
      <c r="H95" s="121"/>
      <c r="I95" s="121"/>
      <c r="J95" s="121"/>
      <c r="K95" s="121"/>
      <c r="L95" s="121"/>
      <c r="M95" s="121"/>
      <c r="N95" s="121"/>
      <c r="O95" s="121"/>
      <c r="P95" s="121"/>
    </row>
    <row r="96" spans="5:16">
      <c r="E96" s="121"/>
      <c r="F96" s="121"/>
      <c r="G96" s="121"/>
      <c r="H96" s="121"/>
      <c r="I96" s="121"/>
      <c r="J96" s="121"/>
      <c r="K96" s="121"/>
      <c r="L96" s="121"/>
      <c r="M96" s="121"/>
      <c r="N96" s="121"/>
      <c r="O96" s="121"/>
      <c r="P96" s="121"/>
    </row>
    <row r="97" spans="5:16">
      <c r="E97" s="121"/>
      <c r="F97" s="121"/>
      <c r="G97" s="121"/>
      <c r="H97" s="121"/>
      <c r="I97" s="121"/>
      <c r="J97" s="121"/>
      <c r="K97" s="121"/>
      <c r="L97" s="121"/>
      <c r="M97" s="121"/>
      <c r="N97" s="121"/>
      <c r="O97" s="121"/>
      <c r="P97" s="121"/>
    </row>
    <row r="98" spans="5:16">
      <c r="E98" s="121"/>
      <c r="F98" s="121"/>
      <c r="G98" s="121"/>
      <c r="H98" s="121"/>
      <c r="I98" s="121"/>
      <c r="J98" s="121"/>
      <c r="K98" s="121"/>
      <c r="L98" s="121"/>
      <c r="M98" s="121"/>
      <c r="N98" s="121"/>
      <c r="O98" s="121"/>
      <c r="P98" s="121"/>
    </row>
    <row r="99" spans="5:16">
      <c r="E99" s="121"/>
      <c r="F99" s="121"/>
      <c r="G99" s="121"/>
      <c r="H99" s="121"/>
      <c r="I99" s="121"/>
      <c r="J99" s="121"/>
      <c r="K99" s="121"/>
      <c r="L99" s="121"/>
      <c r="M99" s="121"/>
      <c r="N99" s="121"/>
      <c r="O99" s="121"/>
      <c r="P99" s="121"/>
    </row>
    <row r="100" spans="5:16">
      <c r="E100" s="121"/>
      <c r="F100" s="121"/>
      <c r="G100" s="121"/>
      <c r="H100" s="121"/>
      <c r="I100" s="121"/>
      <c r="J100" s="121"/>
      <c r="K100" s="121"/>
      <c r="L100" s="121"/>
      <c r="M100" s="121"/>
      <c r="N100" s="121"/>
      <c r="O100" s="121"/>
      <c r="P100" s="121"/>
    </row>
    <row r="101" spans="5:16">
      <c r="E101" s="121"/>
      <c r="F101" s="121"/>
      <c r="G101" s="121"/>
      <c r="H101" s="121"/>
      <c r="I101" s="121"/>
      <c r="J101" s="121"/>
      <c r="K101" s="121"/>
      <c r="L101" s="121"/>
      <c r="M101" s="121"/>
      <c r="N101" s="121"/>
      <c r="O101" s="121"/>
      <c r="P101" s="121"/>
    </row>
    <row r="102" spans="5:16">
      <c r="E102" s="121"/>
      <c r="F102" s="121"/>
      <c r="G102" s="121"/>
      <c r="H102" s="121"/>
      <c r="I102" s="121"/>
      <c r="J102" s="121"/>
      <c r="K102" s="121"/>
      <c r="L102" s="121"/>
      <c r="M102" s="121"/>
      <c r="N102" s="121"/>
      <c r="O102" s="121"/>
      <c r="P102" s="121"/>
    </row>
    <row r="103" spans="5:16">
      <c r="E103" s="121"/>
      <c r="F103" s="121"/>
      <c r="G103" s="121"/>
      <c r="H103" s="121"/>
      <c r="I103" s="121"/>
      <c r="J103" s="121"/>
      <c r="K103" s="121"/>
      <c r="L103" s="121"/>
      <c r="M103" s="121"/>
      <c r="N103" s="121"/>
      <c r="O103" s="121"/>
      <c r="P103" s="121"/>
    </row>
    <row r="104" spans="5:16">
      <c r="E104" s="121"/>
      <c r="F104" s="121"/>
      <c r="G104" s="121"/>
      <c r="H104" s="121"/>
      <c r="I104" s="121"/>
      <c r="J104" s="121"/>
      <c r="K104" s="121"/>
      <c r="L104" s="121"/>
      <c r="M104" s="121"/>
      <c r="N104" s="121"/>
      <c r="O104" s="121"/>
      <c r="P104" s="121"/>
    </row>
    <row r="105" spans="5:16">
      <c r="E105" s="121"/>
      <c r="F105" s="121"/>
      <c r="G105" s="121"/>
      <c r="H105" s="121"/>
      <c r="I105" s="121"/>
      <c r="J105" s="121"/>
      <c r="K105" s="121"/>
      <c r="L105" s="121"/>
      <c r="M105" s="121"/>
      <c r="N105" s="121"/>
      <c r="O105" s="121"/>
      <c r="P105" s="121"/>
    </row>
    <row r="106" spans="5:16">
      <c r="E106" s="121"/>
      <c r="F106" s="121"/>
      <c r="G106" s="121"/>
      <c r="H106" s="121"/>
      <c r="I106" s="121"/>
      <c r="J106" s="121"/>
      <c r="K106" s="121"/>
      <c r="L106" s="121"/>
      <c r="M106" s="121"/>
      <c r="N106" s="121"/>
      <c r="O106" s="121"/>
      <c r="P106" s="121"/>
    </row>
    <row r="107" spans="5:16">
      <c r="E107" s="121"/>
      <c r="F107" s="121"/>
      <c r="G107" s="121"/>
      <c r="H107" s="121"/>
      <c r="I107" s="121"/>
      <c r="J107" s="121"/>
      <c r="K107" s="121"/>
      <c r="L107" s="121"/>
      <c r="M107" s="121"/>
      <c r="N107" s="121"/>
      <c r="O107" s="121"/>
      <c r="P107" s="121"/>
    </row>
    <row r="108" spans="5:16">
      <c r="E108" s="121"/>
      <c r="F108" s="121"/>
      <c r="G108" s="121"/>
      <c r="H108" s="121"/>
      <c r="I108" s="121"/>
      <c r="J108" s="121"/>
      <c r="K108" s="121"/>
      <c r="L108" s="121"/>
      <c r="M108" s="121"/>
      <c r="N108" s="121"/>
      <c r="O108" s="121"/>
      <c r="P108" s="121"/>
    </row>
    <row r="109" spans="5:16">
      <c r="E109" s="121"/>
      <c r="F109" s="121"/>
      <c r="G109" s="121"/>
      <c r="H109" s="121"/>
      <c r="I109" s="121"/>
      <c r="J109" s="121"/>
      <c r="K109" s="121"/>
      <c r="L109" s="121"/>
      <c r="M109" s="121"/>
      <c r="N109" s="121"/>
      <c r="O109" s="121"/>
      <c r="P109" s="121"/>
    </row>
    <row r="110" spans="5:16">
      <c r="E110" s="121"/>
      <c r="F110" s="121"/>
      <c r="G110" s="121"/>
      <c r="H110" s="121"/>
      <c r="I110" s="121"/>
      <c r="J110" s="121"/>
      <c r="K110" s="121"/>
      <c r="L110" s="121"/>
      <c r="M110" s="121"/>
      <c r="N110" s="121"/>
      <c r="O110" s="121"/>
      <c r="P110" s="121"/>
    </row>
    <row r="111" spans="5:16">
      <c r="E111" s="121"/>
      <c r="F111" s="121"/>
      <c r="G111" s="121"/>
      <c r="H111" s="121"/>
      <c r="I111" s="121"/>
      <c r="J111" s="121"/>
      <c r="K111" s="121"/>
      <c r="L111" s="121"/>
      <c r="M111" s="121"/>
      <c r="N111" s="121"/>
      <c r="O111" s="121"/>
      <c r="P111" s="121"/>
    </row>
    <row r="112" spans="5:16">
      <c r="E112" s="121"/>
      <c r="F112" s="121"/>
      <c r="G112" s="121"/>
      <c r="H112" s="121"/>
      <c r="I112" s="121"/>
      <c r="J112" s="121"/>
      <c r="K112" s="121"/>
      <c r="L112" s="121"/>
      <c r="M112" s="121"/>
      <c r="N112" s="121"/>
      <c r="O112" s="121"/>
      <c r="P112" s="121"/>
    </row>
  </sheetData>
  <mergeCells count="10">
    <mergeCell ref="A1:M1"/>
    <mergeCell ref="A2:M2"/>
    <mergeCell ref="A3:M3"/>
    <mergeCell ref="E6:K6"/>
    <mergeCell ref="B58:D58"/>
    <mergeCell ref="A50:N50"/>
    <mergeCell ref="E36:I36"/>
    <mergeCell ref="E40:I40"/>
    <mergeCell ref="E10:M10"/>
    <mergeCell ref="A51:N51"/>
  </mergeCells>
  <pageMargins left="0.68" right="0.25" top="0.57999999999999996" bottom="0" header="0.25" footer="0"/>
  <pageSetup paperSize="9" scale="78" fitToHeight="0" orientation="portrait" r:id="rId1"/>
  <headerFooter>
    <oddHeader>&amp;C&amp;"Arial Black,Regular"&amp;11&amp;P</oddHeader>
  </headerFooter>
  <rowBreaks count="1" manualBreakCount="1">
    <brk id="85" max="16383" man="1"/>
  </rowBreaks>
  <cellWatches>
    <cellWatch r="E61"/>
    <cellWatch r="G61"/>
    <cellWatch r="I61"/>
  </cellWatch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U103"/>
  <sheetViews>
    <sheetView view="pageBreakPreview" zoomScale="85" zoomScaleSheetLayoutView="85" workbookViewId="0">
      <selection activeCell="J21" sqref="J21"/>
    </sheetView>
  </sheetViews>
  <sheetFormatPr defaultColWidth="9" defaultRowHeight="13.8"/>
  <cols>
    <col min="1" max="2" width="5.44140625" style="576" customWidth="1"/>
    <col min="3" max="3" width="36.5546875" style="583" customWidth="1"/>
    <col min="4" max="4" width="12.6640625" style="583" customWidth="1"/>
    <col min="5" max="6" width="14.44140625" style="572" customWidth="1"/>
    <col min="7" max="8" width="15.5546875" style="572" customWidth="1"/>
    <col min="9" max="9" width="14" style="572" customWidth="1"/>
    <col min="10" max="10" width="13.6640625" style="572" customWidth="1"/>
    <col min="11" max="11" width="15.44140625" style="572" customWidth="1"/>
    <col min="12" max="12" width="0.6640625" style="572" customWidth="1"/>
    <col min="13" max="13" width="15" style="572" customWidth="1"/>
    <col min="14" max="14" width="1" style="573" customWidth="1"/>
    <col min="15" max="15" width="17.33203125" style="573" customWidth="1"/>
    <col min="16" max="16" width="12.5546875" style="573" customWidth="1"/>
    <col min="17" max="17" width="1" style="573" customWidth="1"/>
    <col min="18" max="18" width="16.44140625" style="573" bestFit="1" customWidth="1"/>
    <col min="19" max="19" width="13.33203125" style="572" customWidth="1"/>
    <col min="20" max="20" width="14.5546875" style="572" bestFit="1" customWidth="1"/>
    <col min="21" max="21" width="16.6640625" style="572" bestFit="1" customWidth="1"/>
    <col min="22" max="259" width="9" style="572"/>
    <col min="260" max="260" width="29" style="572" customWidth="1"/>
    <col min="261" max="262" width="14.6640625" style="572" customWidth="1"/>
    <col min="263" max="263" width="16.33203125" style="572" customWidth="1"/>
    <col min="264" max="264" width="15.5546875" style="572" customWidth="1"/>
    <col min="265" max="265" width="14.44140625" style="572" customWidth="1"/>
    <col min="266" max="266" width="14.33203125" style="572" customWidth="1"/>
    <col min="267" max="267" width="16.33203125" style="572" customWidth="1"/>
    <col min="268" max="268" width="0.6640625" style="572" customWidth="1"/>
    <col min="269" max="269" width="15" style="572" customWidth="1"/>
    <col min="270" max="270" width="1" style="572" customWidth="1"/>
    <col min="271" max="271" width="17.33203125" style="572" customWidth="1"/>
    <col min="272" max="272" width="12.5546875" style="572" customWidth="1"/>
    <col min="273" max="273" width="1" style="572" customWidth="1"/>
    <col min="274" max="274" width="16.44140625" style="572" bestFit="1" customWidth="1"/>
    <col min="275" max="275" width="13.33203125" style="572" customWidth="1"/>
    <col min="276" max="276" width="14.5546875" style="572" bestFit="1" customWidth="1"/>
    <col min="277" max="277" width="16.6640625" style="572" bestFit="1" customWidth="1"/>
    <col min="278" max="515" width="9" style="572"/>
    <col min="516" max="516" width="29" style="572" customWidth="1"/>
    <col min="517" max="518" width="14.6640625" style="572" customWidth="1"/>
    <col min="519" max="519" width="16.33203125" style="572" customWidth="1"/>
    <col min="520" max="520" width="15.5546875" style="572" customWidth="1"/>
    <col min="521" max="521" width="14.44140625" style="572" customWidth="1"/>
    <col min="522" max="522" width="14.33203125" style="572" customWidth="1"/>
    <col min="523" max="523" width="16.33203125" style="572" customWidth="1"/>
    <col min="524" max="524" width="0.6640625" style="572" customWidth="1"/>
    <col min="525" max="525" width="15" style="572" customWidth="1"/>
    <col min="526" max="526" width="1" style="572" customWidth="1"/>
    <col min="527" max="527" width="17.33203125" style="572" customWidth="1"/>
    <col min="528" max="528" width="12.5546875" style="572" customWidth="1"/>
    <col min="529" max="529" width="1" style="572" customWidth="1"/>
    <col min="530" max="530" width="16.44140625" style="572" bestFit="1" customWidth="1"/>
    <col min="531" max="531" width="13.33203125" style="572" customWidth="1"/>
    <col min="532" max="532" width="14.5546875" style="572" bestFit="1" customWidth="1"/>
    <col min="533" max="533" width="16.6640625" style="572" bestFit="1" customWidth="1"/>
    <col min="534" max="771" width="9" style="572"/>
    <col min="772" max="772" width="29" style="572" customWidth="1"/>
    <col min="773" max="774" width="14.6640625" style="572" customWidth="1"/>
    <col min="775" max="775" width="16.33203125" style="572" customWidth="1"/>
    <col min="776" max="776" width="15.5546875" style="572" customWidth="1"/>
    <col min="777" max="777" width="14.44140625" style="572" customWidth="1"/>
    <col min="778" max="778" width="14.33203125" style="572" customWidth="1"/>
    <col min="779" max="779" width="16.33203125" style="572" customWidth="1"/>
    <col min="780" max="780" width="0.6640625" style="572" customWidth="1"/>
    <col min="781" max="781" width="15" style="572" customWidth="1"/>
    <col min="782" max="782" width="1" style="572" customWidth="1"/>
    <col min="783" max="783" width="17.33203125" style="572" customWidth="1"/>
    <col min="784" max="784" width="12.5546875" style="572" customWidth="1"/>
    <col min="785" max="785" width="1" style="572" customWidth="1"/>
    <col min="786" max="786" width="16.44140625" style="572" bestFit="1" customWidth="1"/>
    <col min="787" max="787" width="13.33203125" style="572" customWidth="1"/>
    <col min="788" max="788" width="14.5546875" style="572" bestFit="1" customWidth="1"/>
    <col min="789" max="789" width="16.6640625" style="572" bestFit="1" customWidth="1"/>
    <col min="790" max="1027" width="9" style="572"/>
    <col min="1028" max="1028" width="29" style="572" customWidth="1"/>
    <col min="1029" max="1030" width="14.6640625" style="572" customWidth="1"/>
    <col min="1031" max="1031" width="16.33203125" style="572" customWidth="1"/>
    <col min="1032" max="1032" width="15.5546875" style="572" customWidth="1"/>
    <col min="1033" max="1033" width="14.44140625" style="572" customWidth="1"/>
    <col min="1034" max="1034" width="14.33203125" style="572" customWidth="1"/>
    <col min="1035" max="1035" width="16.33203125" style="572" customWidth="1"/>
    <col min="1036" max="1036" width="0.6640625" style="572" customWidth="1"/>
    <col min="1037" max="1037" width="15" style="572" customWidth="1"/>
    <col min="1038" max="1038" width="1" style="572" customWidth="1"/>
    <col min="1039" max="1039" width="17.33203125" style="572" customWidth="1"/>
    <col min="1040" max="1040" width="12.5546875" style="572" customWidth="1"/>
    <col min="1041" max="1041" width="1" style="572" customWidth="1"/>
    <col min="1042" max="1042" width="16.44140625" style="572" bestFit="1" customWidth="1"/>
    <col min="1043" max="1043" width="13.33203125" style="572" customWidth="1"/>
    <col min="1044" max="1044" width="14.5546875" style="572" bestFit="1" customWidth="1"/>
    <col min="1045" max="1045" width="16.6640625" style="572" bestFit="1" customWidth="1"/>
    <col min="1046" max="1283" width="9" style="572"/>
    <col min="1284" max="1284" width="29" style="572" customWidth="1"/>
    <col min="1285" max="1286" width="14.6640625" style="572" customWidth="1"/>
    <col min="1287" max="1287" width="16.33203125" style="572" customWidth="1"/>
    <col min="1288" max="1288" width="15.5546875" style="572" customWidth="1"/>
    <col min="1289" max="1289" width="14.44140625" style="572" customWidth="1"/>
    <col min="1290" max="1290" width="14.33203125" style="572" customWidth="1"/>
    <col min="1291" max="1291" width="16.33203125" style="572" customWidth="1"/>
    <col min="1292" max="1292" width="0.6640625" style="572" customWidth="1"/>
    <col min="1293" max="1293" width="15" style="572" customWidth="1"/>
    <col min="1294" max="1294" width="1" style="572" customWidth="1"/>
    <col min="1295" max="1295" width="17.33203125" style="572" customWidth="1"/>
    <col min="1296" max="1296" width="12.5546875" style="572" customWidth="1"/>
    <col min="1297" max="1297" width="1" style="572" customWidth="1"/>
    <col min="1298" max="1298" width="16.44140625" style="572" bestFit="1" customWidth="1"/>
    <col min="1299" max="1299" width="13.33203125" style="572" customWidth="1"/>
    <col min="1300" max="1300" width="14.5546875" style="572" bestFit="1" customWidth="1"/>
    <col min="1301" max="1301" width="16.6640625" style="572" bestFit="1" customWidth="1"/>
    <col min="1302" max="1539" width="9" style="572"/>
    <col min="1540" max="1540" width="29" style="572" customWidth="1"/>
    <col min="1541" max="1542" width="14.6640625" style="572" customWidth="1"/>
    <col min="1543" max="1543" width="16.33203125" style="572" customWidth="1"/>
    <col min="1544" max="1544" width="15.5546875" style="572" customWidth="1"/>
    <col min="1545" max="1545" width="14.44140625" style="572" customWidth="1"/>
    <col min="1546" max="1546" width="14.33203125" style="572" customWidth="1"/>
    <col min="1547" max="1547" width="16.33203125" style="572" customWidth="1"/>
    <col min="1548" max="1548" width="0.6640625" style="572" customWidth="1"/>
    <col min="1549" max="1549" width="15" style="572" customWidth="1"/>
    <col min="1550" max="1550" width="1" style="572" customWidth="1"/>
    <col min="1551" max="1551" width="17.33203125" style="572" customWidth="1"/>
    <col min="1552" max="1552" width="12.5546875" style="572" customWidth="1"/>
    <col min="1553" max="1553" width="1" style="572" customWidth="1"/>
    <col min="1554" max="1554" width="16.44140625" style="572" bestFit="1" customWidth="1"/>
    <col min="1555" max="1555" width="13.33203125" style="572" customWidth="1"/>
    <col min="1556" max="1556" width="14.5546875" style="572" bestFit="1" customWidth="1"/>
    <col min="1557" max="1557" width="16.6640625" style="572" bestFit="1" customWidth="1"/>
    <col min="1558" max="1795" width="9" style="572"/>
    <col min="1796" max="1796" width="29" style="572" customWidth="1"/>
    <col min="1797" max="1798" width="14.6640625" style="572" customWidth="1"/>
    <col min="1799" max="1799" width="16.33203125" style="572" customWidth="1"/>
    <col min="1800" max="1800" width="15.5546875" style="572" customWidth="1"/>
    <col min="1801" max="1801" width="14.44140625" style="572" customWidth="1"/>
    <col min="1802" max="1802" width="14.33203125" style="572" customWidth="1"/>
    <col min="1803" max="1803" width="16.33203125" style="572" customWidth="1"/>
    <col min="1804" max="1804" width="0.6640625" style="572" customWidth="1"/>
    <col min="1805" max="1805" width="15" style="572" customWidth="1"/>
    <col min="1806" max="1806" width="1" style="572" customWidth="1"/>
    <col min="1807" max="1807" width="17.33203125" style="572" customWidth="1"/>
    <col min="1808" max="1808" width="12.5546875" style="572" customWidth="1"/>
    <col min="1809" max="1809" width="1" style="572" customWidth="1"/>
    <col min="1810" max="1810" width="16.44140625" style="572" bestFit="1" customWidth="1"/>
    <col min="1811" max="1811" width="13.33203125" style="572" customWidth="1"/>
    <col min="1812" max="1812" width="14.5546875" style="572" bestFit="1" customWidth="1"/>
    <col min="1813" max="1813" width="16.6640625" style="572" bestFit="1" customWidth="1"/>
    <col min="1814" max="2051" width="9" style="572"/>
    <col min="2052" max="2052" width="29" style="572" customWidth="1"/>
    <col min="2053" max="2054" width="14.6640625" style="572" customWidth="1"/>
    <col min="2055" max="2055" width="16.33203125" style="572" customWidth="1"/>
    <col min="2056" max="2056" width="15.5546875" style="572" customWidth="1"/>
    <col min="2057" max="2057" width="14.44140625" style="572" customWidth="1"/>
    <col min="2058" max="2058" width="14.33203125" style="572" customWidth="1"/>
    <col min="2059" max="2059" width="16.33203125" style="572" customWidth="1"/>
    <col min="2060" max="2060" width="0.6640625" style="572" customWidth="1"/>
    <col min="2061" max="2061" width="15" style="572" customWidth="1"/>
    <col min="2062" max="2062" width="1" style="572" customWidth="1"/>
    <col min="2063" max="2063" width="17.33203125" style="572" customWidth="1"/>
    <col min="2064" max="2064" width="12.5546875" style="572" customWidth="1"/>
    <col min="2065" max="2065" width="1" style="572" customWidth="1"/>
    <col min="2066" max="2066" width="16.44140625" style="572" bestFit="1" customWidth="1"/>
    <col min="2067" max="2067" width="13.33203125" style="572" customWidth="1"/>
    <col min="2068" max="2068" width="14.5546875" style="572" bestFit="1" customWidth="1"/>
    <col min="2069" max="2069" width="16.6640625" style="572" bestFit="1" customWidth="1"/>
    <col min="2070" max="2307" width="9" style="572"/>
    <col min="2308" max="2308" width="29" style="572" customWidth="1"/>
    <col min="2309" max="2310" width="14.6640625" style="572" customWidth="1"/>
    <col min="2311" max="2311" width="16.33203125" style="572" customWidth="1"/>
    <col min="2312" max="2312" width="15.5546875" style="572" customWidth="1"/>
    <col min="2313" max="2313" width="14.44140625" style="572" customWidth="1"/>
    <col min="2314" max="2314" width="14.33203125" style="572" customWidth="1"/>
    <col min="2315" max="2315" width="16.33203125" style="572" customWidth="1"/>
    <col min="2316" max="2316" width="0.6640625" style="572" customWidth="1"/>
    <col min="2317" max="2317" width="15" style="572" customWidth="1"/>
    <col min="2318" max="2318" width="1" style="572" customWidth="1"/>
    <col min="2319" max="2319" width="17.33203125" style="572" customWidth="1"/>
    <col min="2320" max="2320" width="12.5546875" style="572" customWidth="1"/>
    <col min="2321" max="2321" width="1" style="572" customWidth="1"/>
    <col min="2322" max="2322" width="16.44140625" style="572" bestFit="1" customWidth="1"/>
    <col min="2323" max="2323" width="13.33203125" style="572" customWidth="1"/>
    <col min="2324" max="2324" width="14.5546875" style="572" bestFit="1" customWidth="1"/>
    <col min="2325" max="2325" width="16.6640625" style="572" bestFit="1" customWidth="1"/>
    <col min="2326" max="2563" width="9" style="572"/>
    <col min="2564" max="2564" width="29" style="572" customWidth="1"/>
    <col min="2565" max="2566" width="14.6640625" style="572" customWidth="1"/>
    <col min="2567" max="2567" width="16.33203125" style="572" customWidth="1"/>
    <col min="2568" max="2568" width="15.5546875" style="572" customWidth="1"/>
    <col min="2569" max="2569" width="14.44140625" style="572" customWidth="1"/>
    <col min="2570" max="2570" width="14.33203125" style="572" customWidth="1"/>
    <col min="2571" max="2571" width="16.33203125" style="572" customWidth="1"/>
    <col min="2572" max="2572" width="0.6640625" style="572" customWidth="1"/>
    <col min="2573" max="2573" width="15" style="572" customWidth="1"/>
    <col min="2574" max="2574" width="1" style="572" customWidth="1"/>
    <col min="2575" max="2575" width="17.33203125" style="572" customWidth="1"/>
    <col min="2576" max="2576" width="12.5546875" style="572" customWidth="1"/>
    <col min="2577" max="2577" width="1" style="572" customWidth="1"/>
    <col min="2578" max="2578" width="16.44140625" style="572" bestFit="1" customWidth="1"/>
    <col min="2579" max="2579" width="13.33203125" style="572" customWidth="1"/>
    <col min="2580" max="2580" width="14.5546875" style="572" bestFit="1" customWidth="1"/>
    <col min="2581" max="2581" width="16.6640625" style="572" bestFit="1" customWidth="1"/>
    <col min="2582" max="2819" width="9" style="572"/>
    <col min="2820" max="2820" width="29" style="572" customWidth="1"/>
    <col min="2821" max="2822" width="14.6640625" style="572" customWidth="1"/>
    <col min="2823" max="2823" width="16.33203125" style="572" customWidth="1"/>
    <col min="2824" max="2824" width="15.5546875" style="572" customWidth="1"/>
    <col min="2825" max="2825" width="14.44140625" style="572" customWidth="1"/>
    <col min="2826" max="2826" width="14.33203125" style="572" customWidth="1"/>
    <col min="2827" max="2827" width="16.33203125" style="572" customWidth="1"/>
    <col min="2828" max="2828" width="0.6640625" style="572" customWidth="1"/>
    <col min="2829" max="2829" width="15" style="572" customWidth="1"/>
    <col min="2830" max="2830" width="1" style="572" customWidth="1"/>
    <col min="2831" max="2831" width="17.33203125" style="572" customWidth="1"/>
    <col min="2832" max="2832" width="12.5546875" style="572" customWidth="1"/>
    <col min="2833" max="2833" width="1" style="572" customWidth="1"/>
    <col min="2834" max="2834" width="16.44140625" style="572" bestFit="1" customWidth="1"/>
    <col min="2835" max="2835" width="13.33203125" style="572" customWidth="1"/>
    <col min="2836" max="2836" width="14.5546875" style="572" bestFit="1" customWidth="1"/>
    <col min="2837" max="2837" width="16.6640625" style="572" bestFit="1" customWidth="1"/>
    <col min="2838" max="3075" width="9" style="572"/>
    <col min="3076" max="3076" width="29" style="572" customWidth="1"/>
    <col min="3077" max="3078" width="14.6640625" style="572" customWidth="1"/>
    <col min="3079" max="3079" width="16.33203125" style="572" customWidth="1"/>
    <col min="3080" max="3080" width="15.5546875" style="572" customWidth="1"/>
    <col min="3081" max="3081" width="14.44140625" style="572" customWidth="1"/>
    <col min="3082" max="3082" width="14.33203125" style="572" customWidth="1"/>
    <col min="3083" max="3083" width="16.33203125" style="572" customWidth="1"/>
    <col min="3084" max="3084" width="0.6640625" style="572" customWidth="1"/>
    <col min="3085" max="3085" width="15" style="572" customWidth="1"/>
    <col min="3086" max="3086" width="1" style="572" customWidth="1"/>
    <col min="3087" max="3087" width="17.33203125" style="572" customWidth="1"/>
    <col min="3088" max="3088" width="12.5546875" style="572" customWidth="1"/>
    <col min="3089" max="3089" width="1" style="572" customWidth="1"/>
    <col min="3090" max="3090" width="16.44140625" style="572" bestFit="1" customWidth="1"/>
    <col min="3091" max="3091" width="13.33203125" style="572" customWidth="1"/>
    <col min="3092" max="3092" width="14.5546875" style="572" bestFit="1" customWidth="1"/>
    <col min="3093" max="3093" width="16.6640625" style="572" bestFit="1" customWidth="1"/>
    <col min="3094" max="3331" width="9" style="572"/>
    <col min="3332" max="3332" width="29" style="572" customWidth="1"/>
    <col min="3333" max="3334" width="14.6640625" style="572" customWidth="1"/>
    <col min="3335" max="3335" width="16.33203125" style="572" customWidth="1"/>
    <col min="3336" max="3336" width="15.5546875" style="572" customWidth="1"/>
    <col min="3337" max="3337" width="14.44140625" style="572" customWidth="1"/>
    <col min="3338" max="3338" width="14.33203125" style="572" customWidth="1"/>
    <col min="3339" max="3339" width="16.33203125" style="572" customWidth="1"/>
    <col min="3340" max="3340" width="0.6640625" style="572" customWidth="1"/>
    <col min="3341" max="3341" width="15" style="572" customWidth="1"/>
    <col min="3342" max="3342" width="1" style="572" customWidth="1"/>
    <col min="3343" max="3343" width="17.33203125" style="572" customWidth="1"/>
    <col min="3344" max="3344" width="12.5546875" style="572" customWidth="1"/>
    <col min="3345" max="3345" width="1" style="572" customWidth="1"/>
    <col min="3346" max="3346" width="16.44140625" style="572" bestFit="1" customWidth="1"/>
    <col min="3347" max="3347" width="13.33203125" style="572" customWidth="1"/>
    <col min="3348" max="3348" width="14.5546875" style="572" bestFit="1" customWidth="1"/>
    <col min="3349" max="3349" width="16.6640625" style="572" bestFit="1" customWidth="1"/>
    <col min="3350" max="3587" width="9" style="572"/>
    <col min="3588" max="3588" width="29" style="572" customWidth="1"/>
    <col min="3589" max="3590" width="14.6640625" style="572" customWidth="1"/>
    <col min="3591" max="3591" width="16.33203125" style="572" customWidth="1"/>
    <col min="3592" max="3592" width="15.5546875" style="572" customWidth="1"/>
    <col min="3593" max="3593" width="14.44140625" style="572" customWidth="1"/>
    <col min="3594" max="3594" width="14.33203125" style="572" customWidth="1"/>
    <col min="3595" max="3595" width="16.33203125" style="572" customWidth="1"/>
    <col min="3596" max="3596" width="0.6640625" style="572" customWidth="1"/>
    <col min="3597" max="3597" width="15" style="572" customWidth="1"/>
    <col min="3598" max="3598" width="1" style="572" customWidth="1"/>
    <col min="3599" max="3599" width="17.33203125" style="572" customWidth="1"/>
    <col min="3600" max="3600" width="12.5546875" style="572" customWidth="1"/>
    <col min="3601" max="3601" width="1" style="572" customWidth="1"/>
    <col min="3602" max="3602" width="16.44140625" style="572" bestFit="1" customWidth="1"/>
    <col min="3603" max="3603" width="13.33203125" style="572" customWidth="1"/>
    <col min="3604" max="3604" width="14.5546875" style="572" bestFit="1" customWidth="1"/>
    <col min="3605" max="3605" width="16.6640625" style="572" bestFit="1" customWidth="1"/>
    <col min="3606" max="3843" width="9" style="572"/>
    <col min="3844" max="3844" width="29" style="572" customWidth="1"/>
    <col min="3845" max="3846" width="14.6640625" style="572" customWidth="1"/>
    <col min="3847" max="3847" width="16.33203125" style="572" customWidth="1"/>
    <col min="3848" max="3848" width="15.5546875" style="572" customWidth="1"/>
    <col min="3849" max="3849" width="14.44140625" style="572" customWidth="1"/>
    <col min="3850" max="3850" width="14.33203125" style="572" customWidth="1"/>
    <col min="3851" max="3851" width="16.33203125" style="572" customWidth="1"/>
    <col min="3852" max="3852" width="0.6640625" style="572" customWidth="1"/>
    <col min="3853" max="3853" width="15" style="572" customWidth="1"/>
    <col min="3854" max="3854" width="1" style="572" customWidth="1"/>
    <col min="3855" max="3855" width="17.33203125" style="572" customWidth="1"/>
    <col min="3856" max="3856" width="12.5546875" style="572" customWidth="1"/>
    <col min="3857" max="3857" width="1" style="572" customWidth="1"/>
    <col min="3858" max="3858" width="16.44140625" style="572" bestFit="1" customWidth="1"/>
    <col min="3859" max="3859" width="13.33203125" style="572" customWidth="1"/>
    <col min="3860" max="3860" width="14.5546875" style="572" bestFit="1" customWidth="1"/>
    <col min="3861" max="3861" width="16.6640625" style="572" bestFit="1" customWidth="1"/>
    <col min="3862" max="4099" width="9" style="572"/>
    <col min="4100" max="4100" width="29" style="572" customWidth="1"/>
    <col min="4101" max="4102" width="14.6640625" style="572" customWidth="1"/>
    <col min="4103" max="4103" width="16.33203125" style="572" customWidth="1"/>
    <col min="4104" max="4104" width="15.5546875" style="572" customWidth="1"/>
    <col min="4105" max="4105" width="14.44140625" style="572" customWidth="1"/>
    <col min="4106" max="4106" width="14.33203125" style="572" customWidth="1"/>
    <col min="4107" max="4107" width="16.33203125" style="572" customWidth="1"/>
    <col min="4108" max="4108" width="0.6640625" style="572" customWidth="1"/>
    <col min="4109" max="4109" width="15" style="572" customWidth="1"/>
    <col min="4110" max="4110" width="1" style="572" customWidth="1"/>
    <col min="4111" max="4111" width="17.33203125" style="572" customWidth="1"/>
    <col min="4112" max="4112" width="12.5546875" style="572" customWidth="1"/>
    <col min="4113" max="4113" width="1" style="572" customWidth="1"/>
    <col min="4114" max="4114" width="16.44140625" style="572" bestFit="1" customWidth="1"/>
    <col min="4115" max="4115" width="13.33203125" style="572" customWidth="1"/>
    <col min="4116" max="4116" width="14.5546875" style="572" bestFit="1" customWidth="1"/>
    <col min="4117" max="4117" width="16.6640625" style="572" bestFit="1" customWidth="1"/>
    <col min="4118" max="4355" width="9" style="572"/>
    <col min="4356" max="4356" width="29" style="572" customWidth="1"/>
    <col min="4357" max="4358" width="14.6640625" style="572" customWidth="1"/>
    <col min="4359" max="4359" width="16.33203125" style="572" customWidth="1"/>
    <col min="4360" max="4360" width="15.5546875" style="572" customWidth="1"/>
    <col min="4361" max="4361" width="14.44140625" style="572" customWidth="1"/>
    <col min="4362" max="4362" width="14.33203125" style="572" customWidth="1"/>
    <col min="4363" max="4363" width="16.33203125" style="572" customWidth="1"/>
    <col min="4364" max="4364" width="0.6640625" style="572" customWidth="1"/>
    <col min="4365" max="4365" width="15" style="572" customWidth="1"/>
    <col min="4366" max="4366" width="1" style="572" customWidth="1"/>
    <col min="4367" max="4367" width="17.33203125" style="572" customWidth="1"/>
    <col min="4368" max="4368" width="12.5546875" style="572" customWidth="1"/>
    <col min="4369" max="4369" width="1" style="572" customWidth="1"/>
    <col min="4370" max="4370" width="16.44140625" style="572" bestFit="1" customWidth="1"/>
    <col min="4371" max="4371" width="13.33203125" style="572" customWidth="1"/>
    <col min="4372" max="4372" width="14.5546875" style="572" bestFit="1" customWidth="1"/>
    <col min="4373" max="4373" width="16.6640625" style="572" bestFit="1" customWidth="1"/>
    <col min="4374" max="4611" width="9" style="572"/>
    <col min="4612" max="4612" width="29" style="572" customWidth="1"/>
    <col min="4613" max="4614" width="14.6640625" style="572" customWidth="1"/>
    <col min="4615" max="4615" width="16.33203125" style="572" customWidth="1"/>
    <col min="4616" max="4616" width="15.5546875" style="572" customWidth="1"/>
    <col min="4617" max="4617" width="14.44140625" style="572" customWidth="1"/>
    <col min="4618" max="4618" width="14.33203125" style="572" customWidth="1"/>
    <col min="4619" max="4619" width="16.33203125" style="572" customWidth="1"/>
    <col min="4620" max="4620" width="0.6640625" style="572" customWidth="1"/>
    <col min="4621" max="4621" width="15" style="572" customWidth="1"/>
    <col min="4622" max="4622" width="1" style="572" customWidth="1"/>
    <col min="4623" max="4623" width="17.33203125" style="572" customWidth="1"/>
    <col min="4624" max="4624" width="12.5546875" style="572" customWidth="1"/>
    <col min="4625" max="4625" width="1" style="572" customWidth="1"/>
    <col min="4626" max="4626" width="16.44140625" style="572" bestFit="1" customWidth="1"/>
    <col min="4627" max="4627" width="13.33203125" style="572" customWidth="1"/>
    <col min="4628" max="4628" width="14.5546875" style="572" bestFit="1" customWidth="1"/>
    <col min="4629" max="4629" width="16.6640625" style="572" bestFit="1" customWidth="1"/>
    <col min="4630" max="4867" width="9" style="572"/>
    <col min="4868" max="4868" width="29" style="572" customWidth="1"/>
    <col min="4869" max="4870" width="14.6640625" style="572" customWidth="1"/>
    <col min="4871" max="4871" width="16.33203125" style="572" customWidth="1"/>
    <col min="4872" max="4872" width="15.5546875" style="572" customWidth="1"/>
    <col min="4873" max="4873" width="14.44140625" style="572" customWidth="1"/>
    <col min="4874" max="4874" width="14.33203125" style="572" customWidth="1"/>
    <col min="4875" max="4875" width="16.33203125" style="572" customWidth="1"/>
    <col min="4876" max="4876" width="0.6640625" style="572" customWidth="1"/>
    <col min="4877" max="4877" width="15" style="572" customWidth="1"/>
    <col min="4878" max="4878" width="1" style="572" customWidth="1"/>
    <col min="4879" max="4879" width="17.33203125" style="572" customWidth="1"/>
    <col min="4880" max="4880" width="12.5546875" style="572" customWidth="1"/>
    <col min="4881" max="4881" width="1" style="572" customWidth="1"/>
    <col min="4882" max="4882" width="16.44140625" style="572" bestFit="1" customWidth="1"/>
    <col min="4883" max="4883" width="13.33203125" style="572" customWidth="1"/>
    <col min="4884" max="4884" width="14.5546875" style="572" bestFit="1" customWidth="1"/>
    <col min="4885" max="4885" width="16.6640625" style="572" bestFit="1" customWidth="1"/>
    <col min="4886" max="5123" width="9" style="572"/>
    <col min="5124" max="5124" width="29" style="572" customWidth="1"/>
    <col min="5125" max="5126" width="14.6640625" style="572" customWidth="1"/>
    <col min="5127" max="5127" width="16.33203125" style="572" customWidth="1"/>
    <col min="5128" max="5128" width="15.5546875" style="572" customWidth="1"/>
    <col min="5129" max="5129" width="14.44140625" style="572" customWidth="1"/>
    <col min="5130" max="5130" width="14.33203125" style="572" customWidth="1"/>
    <col min="5131" max="5131" width="16.33203125" style="572" customWidth="1"/>
    <col min="5132" max="5132" width="0.6640625" style="572" customWidth="1"/>
    <col min="5133" max="5133" width="15" style="572" customWidth="1"/>
    <col min="5134" max="5134" width="1" style="572" customWidth="1"/>
    <col min="5135" max="5135" width="17.33203125" style="572" customWidth="1"/>
    <col min="5136" max="5136" width="12.5546875" style="572" customWidth="1"/>
    <col min="5137" max="5137" width="1" style="572" customWidth="1"/>
    <col min="5138" max="5138" width="16.44140625" style="572" bestFit="1" customWidth="1"/>
    <col min="5139" max="5139" width="13.33203125" style="572" customWidth="1"/>
    <col min="5140" max="5140" width="14.5546875" style="572" bestFit="1" customWidth="1"/>
    <col min="5141" max="5141" width="16.6640625" style="572" bestFit="1" customWidth="1"/>
    <col min="5142" max="5379" width="9" style="572"/>
    <col min="5380" max="5380" width="29" style="572" customWidth="1"/>
    <col min="5381" max="5382" width="14.6640625" style="572" customWidth="1"/>
    <col min="5383" max="5383" width="16.33203125" style="572" customWidth="1"/>
    <col min="5384" max="5384" width="15.5546875" style="572" customWidth="1"/>
    <col min="5385" max="5385" width="14.44140625" style="572" customWidth="1"/>
    <col min="5386" max="5386" width="14.33203125" style="572" customWidth="1"/>
    <col min="5387" max="5387" width="16.33203125" style="572" customWidth="1"/>
    <col min="5388" max="5388" width="0.6640625" style="572" customWidth="1"/>
    <col min="5389" max="5389" width="15" style="572" customWidth="1"/>
    <col min="5390" max="5390" width="1" style="572" customWidth="1"/>
    <col min="5391" max="5391" width="17.33203125" style="572" customWidth="1"/>
    <col min="5392" max="5392" width="12.5546875" style="572" customWidth="1"/>
    <col min="5393" max="5393" width="1" style="572" customWidth="1"/>
    <col min="5394" max="5394" width="16.44140625" style="572" bestFit="1" customWidth="1"/>
    <col min="5395" max="5395" width="13.33203125" style="572" customWidth="1"/>
    <col min="5396" max="5396" width="14.5546875" style="572" bestFit="1" customWidth="1"/>
    <col min="5397" max="5397" width="16.6640625" style="572" bestFit="1" customWidth="1"/>
    <col min="5398" max="5635" width="9" style="572"/>
    <col min="5636" max="5636" width="29" style="572" customWidth="1"/>
    <col min="5637" max="5638" width="14.6640625" style="572" customWidth="1"/>
    <col min="5639" max="5639" width="16.33203125" style="572" customWidth="1"/>
    <col min="5640" max="5640" width="15.5546875" style="572" customWidth="1"/>
    <col min="5641" max="5641" width="14.44140625" style="572" customWidth="1"/>
    <col min="5642" max="5642" width="14.33203125" style="572" customWidth="1"/>
    <col min="5643" max="5643" width="16.33203125" style="572" customWidth="1"/>
    <col min="5644" max="5644" width="0.6640625" style="572" customWidth="1"/>
    <col min="5645" max="5645" width="15" style="572" customWidth="1"/>
    <col min="5646" max="5646" width="1" style="572" customWidth="1"/>
    <col min="5647" max="5647" width="17.33203125" style="572" customWidth="1"/>
    <col min="5648" max="5648" width="12.5546875" style="572" customWidth="1"/>
    <col min="5649" max="5649" width="1" style="572" customWidth="1"/>
    <col min="5650" max="5650" width="16.44140625" style="572" bestFit="1" customWidth="1"/>
    <col min="5651" max="5651" width="13.33203125" style="572" customWidth="1"/>
    <col min="5652" max="5652" width="14.5546875" style="572" bestFit="1" customWidth="1"/>
    <col min="5653" max="5653" width="16.6640625" style="572" bestFit="1" customWidth="1"/>
    <col min="5654" max="5891" width="9" style="572"/>
    <col min="5892" max="5892" width="29" style="572" customWidth="1"/>
    <col min="5893" max="5894" width="14.6640625" style="572" customWidth="1"/>
    <col min="5895" max="5895" width="16.33203125" style="572" customWidth="1"/>
    <col min="5896" max="5896" width="15.5546875" style="572" customWidth="1"/>
    <col min="5897" max="5897" width="14.44140625" style="572" customWidth="1"/>
    <col min="5898" max="5898" width="14.33203125" style="572" customWidth="1"/>
    <col min="5899" max="5899" width="16.33203125" style="572" customWidth="1"/>
    <col min="5900" max="5900" width="0.6640625" style="572" customWidth="1"/>
    <col min="5901" max="5901" width="15" style="572" customWidth="1"/>
    <col min="5902" max="5902" width="1" style="572" customWidth="1"/>
    <col min="5903" max="5903" width="17.33203125" style="572" customWidth="1"/>
    <col min="5904" max="5904" width="12.5546875" style="572" customWidth="1"/>
    <col min="5905" max="5905" width="1" style="572" customWidth="1"/>
    <col min="5906" max="5906" width="16.44140625" style="572" bestFit="1" customWidth="1"/>
    <col min="5907" max="5907" width="13.33203125" style="572" customWidth="1"/>
    <col min="5908" max="5908" width="14.5546875" style="572" bestFit="1" customWidth="1"/>
    <col min="5909" max="5909" width="16.6640625" style="572" bestFit="1" customWidth="1"/>
    <col min="5910" max="6147" width="9" style="572"/>
    <col min="6148" max="6148" width="29" style="572" customWidth="1"/>
    <col min="6149" max="6150" width="14.6640625" style="572" customWidth="1"/>
    <col min="6151" max="6151" width="16.33203125" style="572" customWidth="1"/>
    <col min="6152" max="6152" width="15.5546875" style="572" customWidth="1"/>
    <col min="6153" max="6153" width="14.44140625" style="572" customWidth="1"/>
    <col min="6154" max="6154" width="14.33203125" style="572" customWidth="1"/>
    <col min="6155" max="6155" width="16.33203125" style="572" customWidth="1"/>
    <col min="6156" max="6156" width="0.6640625" style="572" customWidth="1"/>
    <col min="6157" max="6157" width="15" style="572" customWidth="1"/>
    <col min="6158" max="6158" width="1" style="572" customWidth="1"/>
    <col min="6159" max="6159" width="17.33203125" style="572" customWidth="1"/>
    <col min="6160" max="6160" width="12.5546875" style="572" customWidth="1"/>
    <col min="6161" max="6161" width="1" style="572" customWidth="1"/>
    <col min="6162" max="6162" width="16.44140625" style="572" bestFit="1" customWidth="1"/>
    <col min="6163" max="6163" width="13.33203125" style="572" customWidth="1"/>
    <col min="6164" max="6164" width="14.5546875" style="572" bestFit="1" customWidth="1"/>
    <col min="6165" max="6165" width="16.6640625" style="572" bestFit="1" customWidth="1"/>
    <col min="6166" max="6403" width="9" style="572"/>
    <col min="6404" max="6404" width="29" style="572" customWidth="1"/>
    <col min="6405" max="6406" width="14.6640625" style="572" customWidth="1"/>
    <col min="6407" max="6407" width="16.33203125" style="572" customWidth="1"/>
    <col min="6408" max="6408" width="15.5546875" style="572" customWidth="1"/>
    <col min="6409" max="6409" width="14.44140625" style="572" customWidth="1"/>
    <col min="6410" max="6410" width="14.33203125" style="572" customWidth="1"/>
    <col min="6411" max="6411" width="16.33203125" style="572" customWidth="1"/>
    <col min="6412" max="6412" width="0.6640625" style="572" customWidth="1"/>
    <col min="6413" max="6413" width="15" style="572" customWidth="1"/>
    <col min="6414" max="6414" width="1" style="572" customWidth="1"/>
    <col min="6415" max="6415" width="17.33203125" style="572" customWidth="1"/>
    <col min="6416" max="6416" width="12.5546875" style="572" customWidth="1"/>
    <col min="6417" max="6417" width="1" style="572" customWidth="1"/>
    <col min="6418" max="6418" width="16.44140625" style="572" bestFit="1" customWidth="1"/>
    <col min="6419" max="6419" width="13.33203125" style="572" customWidth="1"/>
    <col min="6420" max="6420" width="14.5546875" style="572" bestFit="1" customWidth="1"/>
    <col min="6421" max="6421" width="16.6640625" style="572" bestFit="1" customWidth="1"/>
    <col min="6422" max="6659" width="9" style="572"/>
    <col min="6660" max="6660" width="29" style="572" customWidth="1"/>
    <col min="6661" max="6662" width="14.6640625" style="572" customWidth="1"/>
    <col min="6663" max="6663" width="16.33203125" style="572" customWidth="1"/>
    <col min="6664" max="6664" width="15.5546875" style="572" customWidth="1"/>
    <col min="6665" max="6665" width="14.44140625" style="572" customWidth="1"/>
    <col min="6666" max="6666" width="14.33203125" style="572" customWidth="1"/>
    <col min="6667" max="6667" width="16.33203125" style="572" customWidth="1"/>
    <col min="6668" max="6668" width="0.6640625" style="572" customWidth="1"/>
    <col min="6669" max="6669" width="15" style="572" customWidth="1"/>
    <col min="6670" max="6670" width="1" style="572" customWidth="1"/>
    <col min="6671" max="6671" width="17.33203125" style="572" customWidth="1"/>
    <col min="6672" max="6672" width="12.5546875" style="572" customWidth="1"/>
    <col min="6673" max="6673" width="1" style="572" customWidth="1"/>
    <col min="6674" max="6674" width="16.44140625" style="572" bestFit="1" customWidth="1"/>
    <col min="6675" max="6675" width="13.33203125" style="572" customWidth="1"/>
    <col min="6676" max="6676" width="14.5546875" style="572" bestFit="1" customWidth="1"/>
    <col min="6677" max="6677" width="16.6640625" style="572" bestFit="1" customWidth="1"/>
    <col min="6678" max="6915" width="9" style="572"/>
    <col min="6916" max="6916" width="29" style="572" customWidth="1"/>
    <col min="6917" max="6918" width="14.6640625" style="572" customWidth="1"/>
    <col min="6919" max="6919" width="16.33203125" style="572" customWidth="1"/>
    <col min="6920" max="6920" width="15.5546875" style="572" customWidth="1"/>
    <col min="6921" max="6921" width="14.44140625" style="572" customWidth="1"/>
    <col min="6922" max="6922" width="14.33203125" style="572" customWidth="1"/>
    <col min="6923" max="6923" width="16.33203125" style="572" customWidth="1"/>
    <col min="6924" max="6924" width="0.6640625" style="572" customWidth="1"/>
    <col min="6925" max="6925" width="15" style="572" customWidth="1"/>
    <col min="6926" max="6926" width="1" style="572" customWidth="1"/>
    <col min="6927" max="6927" width="17.33203125" style="572" customWidth="1"/>
    <col min="6928" max="6928" width="12.5546875" style="572" customWidth="1"/>
    <col min="6929" max="6929" width="1" style="572" customWidth="1"/>
    <col min="6930" max="6930" width="16.44140625" style="572" bestFit="1" customWidth="1"/>
    <col min="6931" max="6931" width="13.33203125" style="572" customWidth="1"/>
    <col min="6932" max="6932" width="14.5546875" style="572" bestFit="1" customWidth="1"/>
    <col min="6933" max="6933" width="16.6640625" style="572" bestFit="1" customWidth="1"/>
    <col min="6934" max="7171" width="9" style="572"/>
    <col min="7172" max="7172" width="29" style="572" customWidth="1"/>
    <col min="7173" max="7174" width="14.6640625" style="572" customWidth="1"/>
    <col min="7175" max="7175" width="16.33203125" style="572" customWidth="1"/>
    <col min="7176" max="7176" width="15.5546875" style="572" customWidth="1"/>
    <col min="7177" max="7177" width="14.44140625" style="572" customWidth="1"/>
    <col min="7178" max="7178" width="14.33203125" style="572" customWidth="1"/>
    <col min="7179" max="7179" width="16.33203125" style="572" customWidth="1"/>
    <col min="7180" max="7180" width="0.6640625" style="572" customWidth="1"/>
    <col min="7181" max="7181" width="15" style="572" customWidth="1"/>
    <col min="7182" max="7182" width="1" style="572" customWidth="1"/>
    <col min="7183" max="7183" width="17.33203125" style="572" customWidth="1"/>
    <col min="7184" max="7184" width="12.5546875" style="572" customWidth="1"/>
    <col min="7185" max="7185" width="1" style="572" customWidth="1"/>
    <col min="7186" max="7186" width="16.44140625" style="572" bestFit="1" customWidth="1"/>
    <col min="7187" max="7187" width="13.33203125" style="572" customWidth="1"/>
    <col min="7188" max="7188" width="14.5546875" style="572" bestFit="1" customWidth="1"/>
    <col min="7189" max="7189" width="16.6640625" style="572" bestFit="1" customWidth="1"/>
    <col min="7190" max="7427" width="9" style="572"/>
    <col min="7428" max="7428" width="29" style="572" customWidth="1"/>
    <col min="7429" max="7430" width="14.6640625" style="572" customWidth="1"/>
    <col min="7431" max="7431" width="16.33203125" style="572" customWidth="1"/>
    <col min="7432" max="7432" width="15.5546875" style="572" customWidth="1"/>
    <col min="7433" max="7433" width="14.44140625" style="572" customWidth="1"/>
    <col min="7434" max="7434" width="14.33203125" style="572" customWidth="1"/>
    <col min="7435" max="7435" width="16.33203125" style="572" customWidth="1"/>
    <col min="7436" max="7436" width="0.6640625" style="572" customWidth="1"/>
    <col min="7437" max="7437" width="15" style="572" customWidth="1"/>
    <col min="7438" max="7438" width="1" style="572" customWidth="1"/>
    <col min="7439" max="7439" width="17.33203125" style="572" customWidth="1"/>
    <col min="7440" max="7440" width="12.5546875" style="572" customWidth="1"/>
    <col min="7441" max="7441" width="1" style="572" customWidth="1"/>
    <col min="7442" max="7442" width="16.44140625" style="572" bestFit="1" customWidth="1"/>
    <col min="7443" max="7443" width="13.33203125" style="572" customWidth="1"/>
    <col min="7444" max="7444" width="14.5546875" style="572" bestFit="1" customWidth="1"/>
    <col min="7445" max="7445" width="16.6640625" style="572" bestFit="1" customWidth="1"/>
    <col min="7446" max="7683" width="9" style="572"/>
    <col min="7684" max="7684" width="29" style="572" customWidth="1"/>
    <col min="7685" max="7686" width="14.6640625" style="572" customWidth="1"/>
    <col min="7687" max="7687" width="16.33203125" style="572" customWidth="1"/>
    <col min="7688" max="7688" width="15.5546875" style="572" customWidth="1"/>
    <col min="7689" max="7689" width="14.44140625" style="572" customWidth="1"/>
    <col min="7690" max="7690" width="14.33203125" style="572" customWidth="1"/>
    <col min="7691" max="7691" width="16.33203125" style="572" customWidth="1"/>
    <col min="7692" max="7692" width="0.6640625" style="572" customWidth="1"/>
    <col min="7693" max="7693" width="15" style="572" customWidth="1"/>
    <col min="7694" max="7694" width="1" style="572" customWidth="1"/>
    <col min="7695" max="7695" width="17.33203125" style="572" customWidth="1"/>
    <col min="7696" max="7696" width="12.5546875" style="572" customWidth="1"/>
    <col min="7697" max="7697" width="1" style="572" customWidth="1"/>
    <col min="7698" max="7698" width="16.44140625" style="572" bestFit="1" customWidth="1"/>
    <col min="7699" max="7699" width="13.33203125" style="572" customWidth="1"/>
    <col min="7700" max="7700" width="14.5546875" style="572" bestFit="1" customWidth="1"/>
    <col min="7701" max="7701" width="16.6640625" style="572" bestFit="1" customWidth="1"/>
    <col min="7702" max="7939" width="9" style="572"/>
    <col min="7940" max="7940" width="29" style="572" customWidth="1"/>
    <col min="7941" max="7942" width="14.6640625" style="572" customWidth="1"/>
    <col min="7943" max="7943" width="16.33203125" style="572" customWidth="1"/>
    <col min="7944" max="7944" width="15.5546875" style="572" customWidth="1"/>
    <col min="7945" max="7945" width="14.44140625" style="572" customWidth="1"/>
    <col min="7946" max="7946" width="14.33203125" style="572" customWidth="1"/>
    <col min="7947" max="7947" width="16.33203125" style="572" customWidth="1"/>
    <col min="7948" max="7948" width="0.6640625" style="572" customWidth="1"/>
    <col min="7949" max="7949" width="15" style="572" customWidth="1"/>
    <col min="7950" max="7950" width="1" style="572" customWidth="1"/>
    <col min="7951" max="7951" width="17.33203125" style="572" customWidth="1"/>
    <col min="7952" max="7952" width="12.5546875" style="572" customWidth="1"/>
    <col min="7953" max="7953" width="1" style="572" customWidth="1"/>
    <col min="7954" max="7954" width="16.44140625" style="572" bestFit="1" customWidth="1"/>
    <col min="7955" max="7955" width="13.33203125" style="572" customWidth="1"/>
    <col min="7956" max="7956" width="14.5546875" style="572" bestFit="1" customWidth="1"/>
    <col min="7957" max="7957" width="16.6640625" style="572" bestFit="1" customWidth="1"/>
    <col min="7958" max="8195" width="9" style="572"/>
    <col min="8196" max="8196" width="29" style="572" customWidth="1"/>
    <col min="8197" max="8198" width="14.6640625" style="572" customWidth="1"/>
    <col min="8199" max="8199" width="16.33203125" style="572" customWidth="1"/>
    <col min="8200" max="8200" width="15.5546875" style="572" customWidth="1"/>
    <col min="8201" max="8201" width="14.44140625" style="572" customWidth="1"/>
    <col min="8202" max="8202" width="14.33203125" style="572" customWidth="1"/>
    <col min="8203" max="8203" width="16.33203125" style="572" customWidth="1"/>
    <col min="8204" max="8204" width="0.6640625" style="572" customWidth="1"/>
    <col min="8205" max="8205" width="15" style="572" customWidth="1"/>
    <col min="8206" max="8206" width="1" style="572" customWidth="1"/>
    <col min="8207" max="8207" width="17.33203125" style="572" customWidth="1"/>
    <col min="8208" max="8208" width="12.5546875" style="572" customWidth="1"/>
    <col min="8209" max="8209" width="1" style="572" customWidth="1"/>
    <col min="8210" max="8210" width="16.44140625" style="572" bestFit="1" customWidth="1"/>
    <col min="8211" max="8211" width="13.33203125" style="572" customWidth="1"/>
    <col min="8212" max="8212" width="14.5546875" style="572" bestFit="1" customWidth="1"/>
    <col min="8213" max="8213" width="16.6640625" style="572" bestFit="1" customWidth="1"/>
    <col min="8214" max="8451" width="9" style="572"/>
    <col min="8452" max="8452" width="29" style="572" customWidth="1"/>
    <col min="8453" max="8454" width="14.6640625" style="572" customWidth="1"/>
    <col min="8455" max="8455" width="16.33203125" style="572" customWidth="1"/>
    <col min="8456" max="8456" width="15.5546875" style="572" customWidth="1"/>
    <col min="8457" max="8457" width="14.44140625" style="572" customWidth="1"/>
    <col min="8458" max="8458" width="14.33203125" style="572" customWidth="1"/>
    <col min="8459" max="8459" width="16.33203125" style="572" customWidth="1"/>
    <col min="8460" max="8460" width="0.6640625" style="572" customWidth="1"/>
    <col min="8461" max="8461" width="15" style="572" customWidth="1"/>
    <col min="8462" max="8462" width="1" style="572" customWidth="1"/>
    <col min="8463" max="8463" width="17.33203125" style="572" customWidth="1"/>
    <col min="8464" max="8464" width="12.5546875" style="572" customWidth="1"/>
    <col min="8465" max="8465" width="1" style="572" customWidth="1"/>
    <col min="8466" max="8466" width="16.44140625" style="572" bestFit="1" customWidth="1"/>
    <col min="8467" max="8467" width="13.33203125" style="572" customWidth="1"/>
    <col min="8468" max="8468" width="14.5546875" style="572" bestFit="1" customWidth="1"/>
    <col min="8469" max="8469" width="16.6640625" style="572" bestFit="1" customWidth="1"/>
    <col min="8470" max="8707" width="9" style="572"/>
    <col min="8708" max="8708" width="29" style="572" customWidth="1"/>
    <col min="8709" max="8710" width="14.6640625" style="572" customWidth="1"/>
    <col min="8711" max="8711" width="16.33203125" style="572" customWidth="1"/>
    <col min="8712" max="8712" width="15.5546875" style="572" customWidth="1"/>
    <col min="8713" max="8713" width="14.44140625" style="572" customWidth="1"/>
    <col min="8714" max="8714" width="14.33203125" style="572" customWidth="1"/>
    <col min="8715" max="8715" width="16.33203125" style="572" customWidth="1"/>
    <col min="8716" max="8716" width="0.6640625" style="572" customWidth="1"/>
    <col min="8717" max="8717" width="15" style="572" customWidth="1"/>
    <col min="8718" max="8718" width="1" style="572" customWidth="1"/>
    <col min="8719" max="8719" width="17.33203125" style="572" customWidth="1"/>
    <col min="8720" max="8720" width="12.5546875" style="572" customWidth="1"/>
    <col min="8721" max="8721" width="1" style="572" customWidth="1"/>
    <col min="8722" max="8722" width="16.44140625" style="572" bestFit="1" customWidth="1"/>
    <col min="8723" max="8723" width="13.33203125" style="572" customWidth="1"/>
    <col min="8724" max="8724" width="14.5546875" style="572" bestFit="1" customWidth="1"/>
    <col min="8725" max="8725" width="16.6640625" style="572" bestFit="1" customWidth="1"/>
    <col min="8726" max="8963" width="9" style="572"/>
    <col min="8964" max="8964" width="29" style="572" customWidth="1"/>
    <col min="8965" max="8966" width="14.6640625" style="572" customWidth="1"/>
    <col min="8967" max="8967" width="16.33203125" style="572" customWidth="1"/>
    <col min="8968" max="8968" width="15.5546875" style="572" customWidth="1"/>
    <col min="8969" max="8969" width="14.44140625" style="572" customWidth="1"/>
    <col min="8970" max="8970" width="14.33203125" style="572" customWidth="1"/>
    <col min="8971" max="8971" width="16.33203125" style="572" customWidth="1"/>
    <col min="8972" max="8972" width="0.6640625" style="572" customWidth="1"/>
    <col min="8973" max="8973" width="15" style="572" customWidth="1"/>
    <col min="8974" max="8974" width="1" style="572" customWidth="1"/>
    <col min="8975" max="8975" width="17.33203125" style="572" customWidth="1"/>
    <col min="8976" max="8976" width="12.5546875" style="572" customWidth="1"/>
    <col min="8977" max="8977" width="1" style="572" customWidth="1"/>
    <col min="8978" max="8978" width="16.44140625" style="572" bestFit="1" customWidth="1"/>
    <col min="8979" max="8979" width="13.33203125" style="572" customWidth="1"/>
    <col min="8980" max="8980" width="14.5546875" style="572" bestFit="1" customWidth="1"/>
    <col min="8981" max="8981" width="16.6640625" style="572" bestFit="1" customWidth="1"/>
    <col min="8982" max="9219" width="9" style="572"/>
    <col min="9220" max="9220" width="29" style="572" customWidth="1"/>
    <col min="9221" max="9222" width="14.6640625" style="572" customWidth="1"/>
    <col min="9223" max="9223" width="16.33203125" style="572" customWidth="1"/>
    <col min="9224" max="9224" width="15.5546875" style="572" customWidth="1"/>
    <col min="9225" max="9225" width="14.44140625" style="572" customWidth="1"/>
    <col min="9226" max="9226" width="14.33203125" style="572" customWidth="1"/>
    <col min="9227" max="9227" width="16.33203125" style="572" customWidth="1"/>
    <col min="9228" max="9228" width="0.6640625" style="572" customWidth="1"/>
    <col min="9229" max="9229" width="15" style="572" customWidth="1"/>
    <col min="9230" max="9230" width="1" style="572" customWidth="1"/>
    <col min="9231" max="9231" width="17.33203125" style="572" customWidth="1"/>
    <col min="9232" max="9232" width="12.5546875" style="572" customWidth="1"/>
    <col min="9233" max="9233" width="1" style="572" customWidth="1"/>
    <col min="9234" max="9234" width="16.44140625" style="572" bestFit="1" customWidth="1"/>
    <col min="9235" max="9235" width="13.33203125" style="572" customWidth="1"/>
    <col min="9236" max="9236" width="14.5546875" style="572" bestFit="1" customWidth="1"/>
    <col min="9237" max="9237" width="16.6640625" style="572" bestFit="1" customWidth="1"/>
    <col min="9238" max="9475" width="9" style="572"/>
    <col min="9476" max="9476" width="29" style="572" customWidth="1"/>
    <col min="9477" max="9478" width="14.6640625" style="572" customWidth="1"/>
    <col min="9479" max="9479" width="16.33203125" style="572" customWidth="1"/>
    <col min="9480" max="9480" width="15.5546875" style="572" customWidth="1"/>
    <col min="9481" max="9481" width="14.44140625" style="572" customWidth="1"/>
    <col min="9482" max="9482" width="14.33203125" style="572" customWidth="1"/>
    <col min="9483" max="9483" width="16.33203125" style="572" customWidth="1"/>
    <col min="9484" max="9484" width="0.6640625" style="572" customWidth="1"/>
    <col min="9485" max="9485" width="15" style="572" customWidth="1"/>
    <col min="9486" max="9486" width="1" style="572" customWidth="1"/>
    <col min="9487" max="9487" width="17.33203125" style="572" customWidth="1"/>
    <col min="9488" max="9488" width="12.5546875" style="572" customWidth="1"/>
    <col min="9489" max="9489" width="1" style="572" customWidth="1"/>
    <col min="9490" max="9490" width="16.44140625" style="572" bestFit="1" customWidth="1"/>
    <col min="9491" max="9491" width="13.33203125" style="572" customWidth="1"/>
    <col min="9492" max="9492" width="14.5546875" style="572" bestFit="1" customWidth="1"/>
    <col min="9493" max="9493" width="16.6640625" style="572" bestFit="1" customWidth="1"/>
    <col min="9494" max="9731" width="9" style="572"/>
    <col min="9732" max="9732" width="29" style="572" customWidth="1"/>
    <col min="9733" max="9734" width="14.6640625" style="572" customWidth="1"/>
    <col min="9735" max="9735" width="16.33203125" style="572" customWidth="1"/>
    <col min="9736" max="9736" width="15.5546875" style="572" customWidth="1"/>
    <col min="9737" max="9737" width="14.44140625" style="572" customWidth="1"/>
    <col min="9738" max="9738" width="14.33203125" style="572" customWidth="1"/>
    <col min="9739" max="9739" width="16.33203125" style="572" customWidth="1"/>
    <col min="9740" max="9740" width="0.6640625" style="572" customWidth="1"/>
    <col min="9741" max="9741" width="15" style="572" customWidth="1"/>
    <col min="9742" max="9742" width="1" style="572" customWidth="1"/>
    <col min="9743" max="9743" width="17.33203125" style="572" customWidth="1"/>
    <col min="9744" max="9744" width="12.5546875" style="572" customWidth="1"/>
    <col min="9745" max="9745" width="1" style="572" customWidth="1"/>
    <col min="9746" max="9746" width="16.44140625" style="572" bestFit="1" customWidth="1"/>
    <col min="9747" max="9747" width="13.33203125" style="572" customWidth="1"/>
    <col min="9748" max="9748" width="14.5546875" style="572" bestFit="1" customWidth="1"/>
    <col min="9749" max="9749" width="16.6640625" style="572" bestFit="1" customWidth="1"/>
    <col min="9750" max="9987" width="9" style="572"/>
    <col min="9988" max="9988" width="29" style="572" customWidth="1"/>
    <col min="9989" max="9990" width="14.6640625" style="572" customWidth="1"/>
    <col min="9991" max="9991" width="16.33203125" style="572" customWidth="1"/>
    <col min="9992" max="9992" width="15.5546875" style="572" customWidth="1"/>
    <col min="9993" max="9993" width="14.44140625" style="572" customWidth="1"/>
    <col min="9994" max="9994" width="14.33203125" style="572" customWidth="1"/>
    <col min="9995" max="9995" width="16.33203125" style="572" customWidth="1"/>
    <col min="9996" max="9996" width="0.6640625" style="572" customWidth="1"/>
    <col min="9997" max="9997" width="15" style="572" customWidth="1"/>
    <col min="9998" max="9998" width="1" style="572" customWidth="1"/>
    <col min="9999" max="9999" width="17.33203125" style="572" customWidth="1"/>
    <col min="10000" max="10000" width="12.5546875" style="572" customWidth="1"/>
    <col min="10001" max="10001" width="1" style="572" customWidth="1"/>
    <col min="10002" max="10002" width="16.44140625" style="572" bestFit="1" customWidth="1"/>
    <col min="10003" max="10003" width="13.33203125" style="572" customWidth="1"/>
    <col min="10004" max="10004" width="14.5546875" style="572" bestFit="1" customWidth="1"/>
    <col min="10005" max="10005" width="16.6640625" style="572" bestFit="1" customWidth="1"/>
    <col min="10006" max="10243" width="9" style="572"/>
    <col min="10244" max="10244" width="29" style="572" customWidth="1"/>
    <col min="10245" max="10246" width="14.6640625" style="572" customWidth="1"/>
    <col min="10247" max="10247" width="16.33203125" style="572" customWidth="1"/>
    <col min="10248" max="10248" width="15.5546875" style="572" customWidth="1"/>
    <col min="10249" max="10249" width="14.44140625" style="572" customWidth="1"/>
    <col min="10250" max="10250" width="14.33203125" style="572" customWidth="1"/>
    <col min="10251" max="10251" width="16.33203125" style="572" customWidth="1"/>
    <col min="10252" max="10252" width="0.6640625" style="572" customWidth="1"/>
    <col min="10253" max="10253" width="15" style="572" customWidth="1"/>
    <col min="10254" max="10254" width="1" style="572" customWidth="1"/>
    <col min="10255" max="10255" width="17.33203125" style="572" customWidth="1"/>
    <col min="10256" max="10256" width="12.5546875" style="572" customWidth="1"/>
    <col min="10257" max="10257" width="1" style="572" customWidth="1"/>
    <col min="10258" max="10258" width="16.44140625" style="572" bestFit="1" customWidth="1"/>
    <col min="10259" max="10259" width="13.33203125" style="572" customWidth="1"/>
    <col min="10260" max="10260" width="14.5546875" style="572" bestFit="1" customWidth="1"/>
    <col min="10261" max="10261" width="16.6640625" style="572" bestFit="1" customWidth="1"/>
    <col min="10262" max="10499" width="9" style="572"/>
    <col min="10500" max="10500" width="29" style="572" customWidth="1"/>
    <col min="10501" max="10502" width="14.6640625" style="572" customWidth="1"/>
    <col min="10503" max="10503" width="16.33203125" style="572" customWidth="1"/>
    <col min="10504" max="10504" width="15.5546875" style="572" customWidth="1"/>
    <col min="10505" max="10505" width="14.44140625" style="572" customWidth="1"/>
    <col min="10506" max="10506" width="14.33203125" style="572" customWidth="1"/>
    <col min="10507" max="10507" width="16.33203125" style="572" customWidth="1"/>
    <col min="10508" max="10508" width="0.6640625" style="572" customWidth="1"/>
    <col min="10509" max="10509" width="15" style="572" customWidth="1"/>
    <col min="10510" max="10510" width="1" style="572" customWidth="1"/>
    <col min="10511" max="10511" width="17.33203125" style="572" customWidth="1"/>
    <col min="10512" max="10512" width="12.5546875" style="572" customWidth="1"/>
    <col min="10513" max="10513" width="1" style="572" customWidth="1"/>
    <col min="10514" max="10514" width="16.44140625" style="572" bestFit="1" customWidth="1"/>
    <col min="10515" max="10515" width="13.33203125" style="572" customWidth="1"/>
    <col min="10516" max="10516" width="14.5546875" style="572" bestFit="1" customWidth="1"/>
    <col min="10517" max="10517" width="16.6640625" style="572" bestFit="1" customWidth="1"/>
    <col min="10518" max="10755" width="9" style="572"/>
    <col min="10756" max="10756" width="29" style="572" customWidth="1"/>
    <col min="10757" max="10758" width="14.6640625" style="572" customWidth="1"/>
    <col min="10759" max="10759" width="16.33203125" style="572" customWidth="1"/>
    <col min="10760" max="10760" width="15.5546875" style="572" customWidth="1"/>
    <col min="10761" max="10761" width="14.44140625" style="572" customWidth="1"/>
    <col min="10762" max="10762" width="14.33203125" style="572" customWidth="1"/>
    <col min="10763" max="10763" width="16.33203125" style="572" customWidth="1"/>
    <col min="10764" max="10764" width="0.6640625" style="572" customWidth="1"/>
    <col min="10765" max="10765" width="15" style="572" customWidth="1"/>
    <col min="10766" max="10766" width="1" style="572" customWidth="1"/>
    <col min="10767" max="10767" width="17.33203125" style="572" customWidth="1"/>
    <col min="10768" max="10768" width="12.5546875" style="572" customWidth="1"/>
    <col min="10769" max="10769" width="1" style="572" customWidth="1"/>
    <col min="10770" max="10770" width="16.44140625" style="572" bestFit="1" customWidth="1"/>
    <col min="10771" max="10771" width="13.33203125" style="572" customWidth="1"/>
    <col min="10772" max="10772" width="14.5546875" style="572" bestFit="1" customWidth="1"/>
    <col min="10773" max="10773" width="16.6640625" style="572" bestFit="1" customWidth="1"/>
    <col min="10774" max="11011" width="9" style="572"/>
    <col min="11012" max="11012" width="29" style="572" customWidth="1"/>
    <col min="11013" max="11014" width="14.6640625" style="572" customWidth="1"/>
    <col min="11015" max="11015" width="16.33203125" style="572" customWidth="1"/>
    <col min="11016" max="11016" width="15.5546875" style="572" customWidth="1"/>
    <col min="11017" max="11017" width="14.44140625" style="572" customWidth="1"/>
    <col min="11018" max="11018" width="14.33203125" style="572" customWidth="1"/>
    <col min="11019" max="11019" width="16.33203125" style="572" customWidth="1"/>
    <col min="11020" max="11020" width="0.6640625" style="572" customWidth="1"/>
    <col min="11021" max="11021" width="15" style="572" customWidth="1"/>
    <col min="11022" max="11022" width="1" style="572" customWidth="1"/>
    <col min="11023" max="11023" width="17.33203125" style="572" customWidth="1"/>
    <col min="11024" max="11024" width="12.5546875" style="572" customWidth="1"/>
    <col min="11025" max="11025" width="1" style="572" customWidth="1"/>
    <col min="11026" max="11026" width="16.44140625" style="572" bestFit="1" customWidth="1"/>
    <col min="11027" max="11027" width="13.33203125" style="572" customWidth="1"/>
    <col min="11028" max="11028" width="14.5546875" style="572" bestFit="1" customWidth="1"/>
    <col min="11029" max="11029" width="16.6640625" style="572" bestFit="1" customWidth="1"/>
    <col min="11030" max="11267" width="9" style="572"/>
    <col min="11268" max="11268" width="29" style="572" customWidth="1"/>
    <col min="11269" max="11270" width="14.6640625" style="572" customWidth="1"/>
    <col min="11271" max="11271" width="16.33203125" style="572" customWidth="1"/>
    <col min="11272" max="11272" width="15.5546875" style="572" customWidth="1"/>
    <col min="11273" max="11273" width="14.44140625" style="572" customWidth="1"/>
    <col min="11274" max="11274" width="14.33203125" style="572" customWidth="1"/>
    <col min="11275" max="11275" width="16.33203125" style="572" customWidth="1"/>
    <col min="11276" max="11276" width="0.6640625" style="572" customWidth="1"/>
    <col min="11277" max="11277" width="15" style="572" customWidth="1"/>
    <col min="11278" max="11278" width="1" style="572" customWidth="1"/>
    <col min="11279" max="11279" width="17.33203125" style="572" customWidth="1"/>
    <col min="11280" max="11280" width="12.5546875" style="572" customWidth="1"/>
    <col min="11281" max="11281" width="1" style="572" customWidth="1"/>
    <col min="11282" max="11282" width="16.44140625" style="572" bestFit="1" customWidth="1"/>
    <col min="11283" max="11283" width="13.33203125" style="572" customWidth="1"/>
    <col min="11284" max="11284" width="14.5546875" style="572" bestFit="1" customWidth="1"/>
    <col min="11285" max="11285" width="16.6640625" style="572" bestFit="1" customWidth="1"/>
    <col min="11286" max="11523" width="9" style="572"/>
    <col min="11524" max="11524" width="29" style="572" customWidth="1"/>
    <col min="11525" max="11526" width="14.6640625" style="572" customWidth="1"/>
    <col min="11527" max="11527" width="16.33203125" style="572" customWidth="1"/>
    <col min="11528" max="11528" width="15.5546875" style="572" customWidth="1"/>
    <col min="11529" max="11529" width="14.44140625" style="572" customWidth="1"/>
    <col min="11530" max="11530" width="14.33203125" style="572" customWidth="1"/>
    <col min="11531" max="11531" width="16.33203125" style="572" customWidth="1"/>
    <col min="11532" max="11532" width="0.6640625" style="572" customWidth="1"/>
    <col min="11533" max="11533" width="15" style="572" customWidth="1"/>
    <col min="11534" max="11534" width="1" style="572" customWidth="1"/>
    <col min="11535" max="11535" width="17.33203125" style="572" customWidth="1"/>
    <col min="11536" max="11536" width="12.5546875" style="572" customWidth="1"/>
    <col min="11537" max="11537" width="1" style="572" customWidth="1"/>
    <col min="11538" max="11538" width="16.44140625" style="572" bestFit="1" customWidth="1"/>
    <col min="11539" max="11539" width="13.33203125" style="572" customWidth="1"/>
    <col min="11540" max="11540" width="14.5546875" style="572" bestFit="1" customWidth="1"/>
    <col min="11541" max="11541" width="16.6640625" style="572" bestFit="1" customWidth="1"/>
    <col min="11542" max="11779" width="9" style="572"/>
    <col min="11780" max="11780" width="29" style="572" customWidth="1"/>
    <col min="11781" max="11782" width="14.6640625" style="572" customWidth="1"/>
    <col min="11783" max="11783" width="16.33203125" style="572" customWidth="1"/>
    <col min="11784" max="11784" width="15.5546875" style="572" customWidth="1"/>
    <col min="11785" max="11785" width="14.44140625" style="572" customWidth="1"/>
    <col min="11786" max="11786" width="14.33203125" style="572" customWidth="1"/>
    <col min="11787" max="11787" width="16.33203125" style="572" customWidth="1"/>
    <col min="11788" max="11788" width="0.6640625" style="572" customWidth="1"/>
    <col min="11789" max="11789" width="15" style="572" customWidth="1"/>
    <col min="11790" max="11790" width="1" style="572" customWidth="1"/>
    <col min="11791" max="11791" width="17.33203125" style="572" customWidth="1"/>
    <col min="11792" max="11792" width="12.5546875" style="572" customWidth="1"/>
    <col min="11793" max="11793" width="1" style="572" customWidth="1"/>
    <col min="11794" max="11794" width="16.44140625" style="572" bestFit="1" customWidth="1"/>
    <col min="11795" max="11795" width="13.33203125" style="572" customWidth="1"/>
    <col min="11796" max="11796" width="14.5546875" style="572" bestFit="1" customWidth="1"/>
    <col min="11797" max="11797" width="16.6640625" style="572" bestFit="1" customWidth="1"/>
    <col min="11798" max="12035" width="9" style="572"/>
    <col min="12036" max="12036" width="29" style="572" customWidth="1"/>
    <col min="12037" max="12038" width="14.6640625" style="572" customWidth="1"/>
    <col min="12039" max="12039" width="16.33203125" style="572" customWidth="1"/>
    <col min="12040" max="12040" width="15.5546875" style="572" customWidth="1"/>
    <col min="12041" max="12041" width="14.44140625" style="572" customWidth="1"/>
    <col min="12042" max="12042" width="14.33203125" style="572" customWidth="1"/>
    <col min="12043" max="12043" width="16.33203125" style="572" customWidth="1"/>
    <col min="12044" max="12044" width="0.6640625" style="572" customWidth="1"/>
    <col min="12045" max="12045" width="15" style="572" customWidth="1"/>
    <col min="12046" max="12046" width="1" style="572" customWidth="1"/>
    <col min="12047" max="12047" width="17.33203125" style="572" customWidth="1"/>
    <col min="12048" max="12048" width="12.5546875" style="572" customWidth="1"/>
    <col min="12049" max="12049" width="1" style="572" customWidth="1"/>
    <col min="12050" max="12050" width="16.44140625" style="572" bestFit="1" customWidth="1"/>
    <col min="12051" max="12051" width="13.33203125" style="572" customWidth="1"/>
    <col min="12052" max="12052" width="14.5546875" style="572" bestFit="1" customWidth="1"/>
    <col min="12053" max="12053" width="16.6640625" style="572" bestFit="1" customWidth="1"/>
    <col min="12054" max="12291" width="9" style="572"/>
    <col min="12292" max="12292" width="29" style="572" customWidth="1"/>
    <col min="12293" max="12294" width="14.6640625" style="572" customWidth="1"/>
    <col min="12295" max="12295" width="16.33203125" style="572" customWidth="1"/>
    <col min="12296" max="12296" width="15.5546875" style="572" customWidth="1"/>
    <col min="12297" max="12297" width="14.44140625" style="572" customWidth="1"/>
    <col min="12298" max="12298" width="14.33203125" style="572" customWidth="1"/>
    <col min="12299" max="12299" width="16.33203125" style="572" customWidth="1"/>
    <col min="12300" max="12300" width="0.6640625" style="572" customWidth="1"/>
    <col min="12301" max="12301" width="15" style="572" customWidth="1"/>
    <col min="12302" max="12302" width="1" style="572" customWidth="1"/>
    <col min="12303" max="12303" width="17.33203125" style="572" customWidth="1"/>
    <col min="12304" max="12304" width="12.5546875" style="572" customWidth="1"/>
    <col min="12305" max="12305" width="1" style="572" customWidth="1"/>
    <col min="12306" max="12306" width="16.44140625" style="572" bestFit="1" customWidth="1"/>
    <col min="12307" max="12307" width="13.33203125" style="572" customWidth="1"/>
    <col min="12308" max="12308" width="14.5546875" style="572" bestFit="1" customWidth="1"/>
    <col min="12309" max="12309" width="16.6640625" style="572" bestFit="1" customWidth="1"/>
    <col min="12310" max="12547" width="9" style="572"/>
    <col min="12548" max="12548" width="29" style="572" customWidth="1"/>
    <col min="12549" max="12550" width="14.6640625" style="572" customWidth="1"/>
    <col min="12551" max="12551" width="16.33203125" style="572" customWidth="1"/>
    <col min="12552" max="12552" width="15.5546875" style="572" customWidth="1"/>
    <col min="12553" max="12553" width="14.44140625" style="572" customWidth="1"/>
    <col min="12554" max="12554" width="14.33203125" style="572" customWidth="1"/>
    <col min="12555" max="12555" width="16.33203125" style="572" customWidth="1"/>
    <col min="12556" max="12556" width="0.6640625" style="572" customWidth="1"/>
    <col min="12557" max="12557" width="15" style="572" customWidth="1"/>
    <col min="12558" max="12558" width="1" style="572" customWidth="1"/>
    <col min="12559" max="12559" width="17.33203125" style="572" customWidth="1"/>
    <col min="12560" max="12560" width="12.5546875" style="572" customWidth="1"/>
    <col min="12561" max="12561" width="1" style="572" customWidth="1"/>
    <col min="12562" max="12562" width="16.44140625" style="572" bestFit="1" customWidth="1"/>
    <col min="12563" max="12563" width="13.33203125" style="572" customWidth="1"/>
    <col min="12564" max="12564" width="14.5546875" style="572" bestFit="1" customWidth="1"/>
    <col min="12565" max="12565" width="16.6640625" style="572" bestFit="1" customWidth="1"/>
    <col min="12566" max="12803" width="9" style="572"/>
    <col min="12804" max="12804" width="29" style="572" customWidth="1"/>
    <col min="12805" max="12806" width="14.6640625" style="572" customWidth="1"/>
    <col min="12807" max="12807" width="16.33203125" style="572" customWidth="1"/>
    <col min="12808" max="12808" width="15.5546875" style="572" customWidth="1"/>
    <col min="12809" max="12809" width="14.44140625" style="572" customWidth="1"/>
    <col min="12810" max="12810" width="14.33203125" style="572" customWidth="1"/>
    <col min="12811" max="12811" width="16.33203125" style="572" customWidth="1"/>
    <col min="12812" max="12812" width="0.6640625" style="572" customWidth="1"/>
    <col min="12813" max="12813" width="15" style="572" customWidth="1"/>
    <col min="12814" max="12814" width="1" style="572" customWidth="1"/>
    <col min="12815" max="12815" width="17.33203125" style="572" customWidth="1"/>
    <col min="12816" max="12816" width="12.5546875" style="572" customWidth="1"/>
    <col min="12817" max="12817" width="1" style="572" customWidth="1"/>
    <col min="12818" max="12818" width="16.44140625" style="572" bestFit="1" customWidth="1"/>
    <col min="12819" max="12819" width="13.33203125" style="572" customWidth="1"/>
    <col min="12820" max="12820" width="14.5546875" style="572" bestFit="1" customWidth="1"/>
    <col min="12821" max="12821" width="16.6640625" style="572" bestFit="1" customWidth="1"/>
    <col min="12822" max="13059" width="9" style="572"/>
    <col min="13060" max="13060" width="29" style="572" customWidth="1"/>
    <col min="13061" max="13062" width="14.6640625" style="572" customWidth="1"/>
    <col min="13063" max="13063" width="16.33203125" style="572" customWidth="1"/>
    <col min="13064" max="13064" width="15.5546875" style="572" customWidth="1"/>
    <col min="13065" max="13065" width="14.44140625" style="572" customWidth="1"/>
    <col min="13066" max="13066" width="14.33203125" style="572" customWidth="1"/>
    <col min="13067" max="13067" width="16.33203125" style="572" customWidth="1"/>
    <col min="13068" max="13068" width="0.6640625" style="572" customWidth="1"/>
    <col min="13069" max="13069" width="15" style="572" customWidth="1"/>
    <col min="13070" max="13070" width="1" style="572" customWidth="1"/>
    <col min="13071" max="13071" width="17.33203125" style="572" customWidth="1"/>
    <col min="13072" max="13072" width="12.5546875" style="572" customWidth="1"/>
    <col min="13073" max="13073" width="1" style="572" customWidth="1"/>
    <col min="13074" max="13074" width="16.44140625" style="572" bestFit="1" customWidth="1"/>
    <col min="13075" max="13075" width="13.33203125" style="572" customWidth="1"/>
    <col min="13076" max="13076" width="14.5546875" style="572" bestFit="1" customWidth="1"/>
    <col min="13077" max="13077" width="16.6640625" style="572" bestFit="1" customWidth="1"/>
    <col min="13078" max="13315" width="9" style="572"/>
    <col min="13316" max="13316" width="29" style="572" customWidth="1"/>
    <col min="13317" max="13318" width="14.6640625" style="572" customWidth="1"/>
    <col min="13319" max="13319" width="16.33203125" style="572" customWidth="1"/>
    <col min="13320" max="13320" width="15.5546875" style="572" customWidth="1"/>
    <col min="13321" max="13321" width="14.44140625" style="572" customWidth="1"/>
    <col min="13322" max="13322" width="14.33203125" style="572" customWidth="1"/>
    <col min="13323" max="13323" width="16.33203125" style="572" customWidth="1"/>
    <col min="13324" max="13324" width="0.6640625" style="572" customWidth="1"/>
    <col min="13325" max="13325" width="15" style="572" customWidth="1"/>
    <col min="13326" max="13326" width="1" style="572" customWidth="1"/>
    <col min="13327" max="13327" width="17.33203125" style="572" customWidth="1"/>
    <col min="13328" max="13328" width="12.5546875" style="572" customWidth="1"/>
    <col min="13329" max="13329" width="1" style="572" customWidth="1"/>
    <col min="13330" max="13330" width="16.44140625" style="572" bestFit="1" customWidth="1"/>
    <col min="13331" max="13331" width="13.33203125" style="572" customWidth="1"/>
    <col min="13332" max="13332" width="14.5546875" style="572" bestFit="1" customWidth="1"/>
    <col min="13333" max="13333" width="16.6640625" style="572" bestFit="1" customWidth="1"/>
    <col min="13334" max="13571" width="9" style="572"/>
    <col min="13572" max="13572" width="29" style="572" customWidth="1"/>
    <col min="13573" max="13574" width="14.6640625" style="572" customWidth="1"/>
    <col min="13575" max="13575" width="16.33203125" style="572" customWidth="1"/>
    <col min="13576" max="13576" width="15.5546875" style="572" customWidth="1"/>
    <col min="13577" max="13577" width="14.44140625" style="572" customWidth="1"/>
    <col min="13578" max="13578" width="14.33203125" style="572" customWidth="1"/>
    <col min="13579" max="13579" width="16.33203125" style="572" customWidth="1"/>
    <col min="13580" max="13580" width="0.6640625" style="572" customWidth="1"/>
    <col min="13581" max="13581" width="15" style="572" customWidth="1"/>
    <col min="13582" max="13582" width="1" style="572" customWidth="1"/>
    <col min="13583" max="13583" width="17.33203125" style="572" customWidth="1"/>
    <col min="13584" max="13584" width="12.5546875" style="572" customWidth="1"/>
    <col min="13585" max="13585" width="1" style="572" customWidth="1"/>
    <col min="13586" max="13586" width="16.44140625" style="572" bestFit="1" customWidth="1"/>
    <col min="13587" max="13587" width="13.33203125" style="572" customWidth="1"/>
    <col min="13588" max="13588" width="14.5546875" style="572" bestFit="1" customWidth="1"/>
    <col min="13589" max="13589" width="16.6640625" style="572" bestFit="1" customWidth="1"/>
    <col min="13590" max="13827" width="9" style="572"/>
    <col min="13828" max="13828" width="29" style="572" customWidth="1"/>
    <col min="13829" max="13830" width="14.6640625" style="572" customWidth="1"/>
    <col min="13831" max="13831" width="16.33203125" style="572" customWidth="1"/>
    <col min="13832" max="13832" width="15.5546875" style="572" customWidth="1"/>
    <col min="13833" max="13833" width="14.44140625" style="572" customWidth="1"/>
    <col min="13834" max="13834" width="14.33203125" style="572" customWidth="1"/>
    <col min="13835" max="13835" width="16.33203125" style="572" customWidth="1"/>
    <col min="13836" max="13836" width="0.6640625" style="572" customWidth="1"/>
    <col min="13837" max="13837" width="15" style="572" customWidth="1"/>
    <col min="13838" max="13838" width="1" style="572" customWidth="1"/>
    <col min="13839" max="13839" width="17.33203125" style="572" customWidth="1"/>
    <col min="13840" max="13840" width="12.5546875" style="572" customWidth="1"/>
    <col min="13841" max="13841" width="1" style="572" customWidth="1"/>
    <col min="13842" max="13842" width="16.44140625" style="572" bestFit="1" customWidth="1"/>
    <col min="13843" max="13843" width="13.33203125" style="572" customWidth="1"/>
    <col min="13844" max="13844" width="14.5546875" style="572" bestFit="1" customWidth="1"/>
    <col min="13845" max="13845" width="16.6640625" style="572" bestFit="1" customWidth="1"/>
    <col min="13846" max="14083" width="9" style="572"/>
    <col min="14084" max="14084" width="29" style="572" customWidth="1"/>
    <col min="14085" max="14086" width="14.6640625" style="572" customWidth="1"/>
    <col min="14087" max="14087" width="16.33203125" style="572" customWidth="1"/>
    <col min="14088" max="14088" width="15.5546875" style="572" customWidth="1"/>
    <col min="14089" max="14089" width="14.44140625" style="572" customWidth="1"/>
    <col min="14090" max="14090" width="14.33203125" style="572" customWidth="1"/>
    <col min="14091" max="14091" width="16.33203125" style="572" customWidth="1"/>
    <col min="14092" max="14092" width="0.6640625" style="572" customWidth="1"/>
    <col min="14093" max="14093" width="15" style="572" customWidth="1"/>
    <col min="14094" max="14094" width="1" style="572" customWidth="1"/>
    <col min="14095" max="14095" width="17.33203125" style="572" customWidth="1"/>
    <col min="14096" max="14096" width="12.5546875" style="572" customWidth="1"/>
    <col min="14097" max="14097" width="1" style="572" customWidth="1"/>
    <col min="14098" max="14098" width="16.44140625" style="572" bestFit="1" customWidth="1"/>
    <col min="14099" max="14099" width="13.33203125" style="572" customWidth="1"/>
    <col min="14100" max="14100" width="14.5546875" style="572" bestFit="1" customWidth="1"/>
    <col min="14101" max="14101" width="16.6640625" style="572" bestFit="1" customWidth="1"/>
    <col min="14102" max="14339" width="9" style="572"/>
    <col min="14340" max="14340" width="29" style="572" customWidth="1"/>
    <col min="14341" max="14342" width="14.6640625" style="572" customWidth="1"/>
    <col min="14343" max="14343" width="16.33203125" style="572" customWidth="1"/>
    <col min="14344" max="14344" width="15.5546875" style="572" customWidth="1"/>
    <col min="14345" max="14345" width="14.44140625" style="572" customWidth="1"/>
    <col min="14346" max="14346" width="14.33203125" style="572" customWidth="1"/>
    <col min="14347" max="14347" width="16.33203125" style="572" customWidth="1"/>
    <col min="14348" max="14348" width="0.6640625" style="572" customWidth="1"/>
    <col min="14349" max="14349" width="15" style="572" customWidth="1"/>
    <col min="14350" max="14350" width="1" style="572" customWidth="1"/>
    <col min="14351" max="14351" width="17.33203125" style="572" customWidth="1"/>
    <col min="14352" max="14352" width="12.5546875" style="572" customWidth="1"/>
    <col min="14353" max="14353" width="1" style="572" customWidth="1"/>
    <col min="14354" max="14354" width="16.44140625" style="572" bestFit="1" customWidth="1"/>
    <col min="14355" max="14355" width="13.33203125" style="572" customWidth="1"/>
    <col min="14356" max="14356" width="14.5546875" style="572" bestFit="1" customWidth="1"/>
    <col min="14357" max="14357" width="16.6640625" style="572" bestFit="1" customWidth="1"/>
    <col min="14358" max="14595" width="9" style="572"/>
    <col min="14596" max="14596" width="29" style="572" customWidth="1"/>
    <col min="14597" max="14598" width="14.6640625" style="572" customWidth="1"/>
    <col min="14599" max="14599" width="16.33203125" style="572" customWidth="1"/>
    <col min="14600" max="14600" width="15.5546875" style="572" customWidth="1"/>
    <col min="14601" max="14601" width="14.44140625" style="572" customWidth="1"/>
    <col min="14602" max="14602" width="14.33203125" style="572" customWidth="1"/>
    <col min="14603" max="14603" width="16.33203125" style="572" customWidth="1"/>
    <col min="14604" max="14604" width="0.6640625" style="572" customWidth="1"/>
    <col min="14605" max="14605" width="15" style="572" customWidth="1"/>
    <col min="14606" max="14606" width="1" style="572" customWidth="1"/>
    <col min="14607" max="14607" width="17.33203125" style="572" customWidth="1"/>
    <col min="14608" max="14608" width="12.5546875" style="572" customWidth="1"/>
    <col min="14609" max="14609" width="1" style="572" customWidth="1"/>
    <col min="14610" max="14610" width="16.44140625" style="572" bestFit="1" customWidth="1"/>
    <col min="14611" max="14611" width="13.33203125" style="572" customWidth="1"/>
    <col min="14612" max="14612" width="14.5546875" style="572" bestFit="1" customWidth="1"/>
    <col min="14613" max="14613" width="16.6640625" style="572" bestFit="1" customWidth="1"/>
    <col min="14614" max="14851" width="9" style="572"/>
    <col min="14852" max="14852" width="29" style="572" customWidth="1"/>
    <col min="14853" max="14854" width="14.6640625" style="572" customWidth="1"/>
    <col min="14855" max="14855" width="16.33203125" style="572" customWidth="1"/>
    <col min="14856" max="14856" width="15.5546875" style="572" customWidth="1"/>
    <col min="14857" max="14857" width="14.44140625" style="572" customWidth="1"/>
    <col min="14858" max="14858" width="14.33203125" style="572" customWidth="1"/>
    <col min="14859" max="14859" width="16.33203125" style="572" customWidth="1"/>
    <col min="14860" max="14860" width="0.6640625" style="572" customWidth="1"/>
    <col min="14861" max="14861" width="15" style="572" customWidth="1"/>
    <col min="14862" max="14862" width="1" style="572" customWidth="1"/>
    <col min="14863" max="14863" width="17.33203125" style="572" customWidth="1"/>
    <col min="14864" max="14864" width="12.5546875" style="572" customWidth="1"/>
    <col min="14865" max="14865" width="1" style="572" customWidth="1"/>
    <col min="14866" max="14866" width="16.44140625" style="572" bestFit="1" customWidth="1"/>
    <col min="14867" max="14867" width="13.33203125" style="572" customWidth="1"/>
    <col min="14868" max="14868" width="14.5546875" style="572" bestFit="1" customWidth="1"/>
    <col min="14869" max="14869" width="16.6640625" style="572" bestFit="1" customWidth="1"/>
    <col min="14870" max="15107" width="9" style="572"/>
    <col min="15108" max="15108" width="29" style="572" customWidth="1"/>
    <col min="15109" max="15110" width="14.6640625" style="572" customWidth="1"/>
    <col min="15111" max="15111" width="16.33203125" style="572" customWidth="1"/>
    <col min="15112" max="15112" width="15.5546875" style="572" customWidth="1"/>
    <col min="15113" max="15113" width="14.44140625" style="572" customWidth="1"/>
    <col min="15114" max="15114" width="14.33203125" style="572" customWidth="1"/>
    <col min="15115" max="15115" width="16.33203125" style="572" customWidth="1"/>
    <col min="15116" max="15116" width="0.6640625" style="572" customWidth="1"/>
    <col min="15117" max="15117" width="15" style="572" customWidth="1"/>
    <col min="15118" max="15118" width="1" style="572" customWidth="1"/>
    <col min="15119" max="15119" width="17.33203125" style="572" customWidth="1"/>
    <col min="15120" max="15120" width="12.5546875" style="572" customWidth="1"/>
    <col min="15121" max="15121" width="1" style="572" customWidth="1"/>
    <col min="15122" max="15122" width="16.44140625" style="572" bestFit="1" customWidth="1"/>
    <col min="15123" max="15123" width="13.33203125" style="572" customWidth="1"/>
    <col min="15124" max="15124" width="14.5546875" style="572" bestFit="1" customWidth="1"/>
    <col min="15125" max="15125" width="16.6640625" style="572" bestFit="1" customWidth="1"/>
    <col min="15126" max="15363" width="9" style="572"/>
    <col min="15364" max="15364" width="29" style="572" customWidth="1"/>
    <col min="15365" max="15366" width="14.6640625" style="572" customWidth="1"/>
    <col min="15367" max="15367" width="16.33203125" style="572" customWidth="1"/>
    <col min="15368" max="15368" width="15.5546875" style="572" customWidth="1"/>
    <col min="15369" max="15369" width="14.44140625" style="572" customWidth="1"/>
    <col min="15370" max="15370" width="14.33203125" style="572" customWidth="1"/>
    <col min="15371" max="15371" width="16.33203125" style="572" customWidth="1"/>
    <col min="15372" max="15372" width="0.6640625" style="572" customWidth="1"/>
    <col min="15373" max="15373" width="15" style="572" customWidth="1"/>
    <col min="15374" max="15374" width="1" style="572" customWidth="1"/>
    <col min="15375" max="15375" width="17.33203125" style="572" customWidth="1"/>
    <col min="15376" max="15376" width="12.5546875" style="572" customWidth="1"/>
    <col min="15377" max="15377" width="1" style="572" customWidth="1"/>
    <col min="15378" max="15378" width="16.44140625" style="572" bestFit="1" customWidth="1"/>
    <col min="15379" max="15379" width="13.33203125" style="572" customWidth="1"/>
    <col min="15380" max="15380" width="14.5546875" style="572" bestFit="1" customWidth="1"/>
    <col min="15381" max="15381" width="16.6640625" style="572" bestFit="1" customWidth="1"/>
    <col min="15382" max="15619" width="9" style="572"/>
    <col min="15620" max="15620" width="29" style="572" customWidth="1"/>
    <col min="15621" max="15622" width="14.6640625" style="572" customWidth="1"/>
    <col min="15623" max="15623" width="16.33203125" style="572" customWidth="1"/>
    <col min="15624" max="15624" width="15.5546875" style="572" customWidth="1"/>
    <col min="15625" max="15625" width="14.44140625" style="572" customWidth="1"/>
    <col min="15626" max="15626" width="14.33203125" style="572" customWidth="1"/>
    <col min="15627" max="15627" width="16.33203125" style="572" customWidth="1"/>
    <col min="15628" max="15628" width="0.6640625" style="572" customWidth="1"/>
    <col min="15629" max="15629" width="15" style="572" customWidth="1"/>
    <col min="15630" max="15630" width="1" style="572" customWidth="1"/>
    <col min="15631" max="15631" width="17.33203125" style="572" customWidth="1"/>
    <col min="15632" max="15632" width="12.5546875" style="572" customWidth="1"/>
    <col min="15633" max="15633" width="1" style="572" customWidth="1"/>
    <col min="15634" max="15634" width="16.44140625" style="572" bestFit="1" customWidth="1"/>
    <col min="15635" max="15635" width="13.33203125" style="572" customWidth="1"/>
    <col min="15636" max="15636" width="14.5546875" style="572" bestFit="1" customWidth="1"/>
    <col min="15637" max="15637" width="16.6640625" style="572" bestFit="1" customWidth="1"/>
    <col min="15638" max="15875" width="9" style="572"/>
    <col min="15876" max="15876" width="29" style="572" customWidth="1"/>
    <col min="15877" max="15878" width="14.6640625" style="572" customWidth="1"/>
    <col min="15879" max="15879" width="16.33203125" style="572" customWidth="1"/>
    <col min="15880" max="15880" width="15.5546875" style="572" customWidth="1"/>
    <col min="15881" max="15881" width="14.44140625" style="572" customWidth="1"/>
    <col min="15882" max="15882" width="14.33203125" style="572" customWidth="1"/>
    <col min="15883" max="15883" width="16.33203125" style="572" customWidth="1"/>
    <col min="15884" max="15884" width="0.6640625" style="572" customWidth="1"/>
    <col min="15885" max="15885" width="15" style="572" customWidth="1"/>
    <col min="15886" max="15886" width="1" style="572" customWidth="1"/>
    <col min="15887" max="15887" width="17.33203125" style="572" customWidth="1"/>
    <col min="15888" max="15888" width="12.5546875" style="572" customWidth="1"/>
    <col min="15889" max="15889" width="1" style="572" customWidth="1"/>
    <col min="15890" max="15890" width="16.44140625" style="572" bestFit="1" customWidth="1"/>
    <col min="15891" max="15891" width="13.33203125" style="572" customWidth="1"/>
    <col min="15892" max="15892" width="14.5546875" style="572" bestFit="1" customWidth="1"/>
    <col min="15893" max="15893" width="16.6640625" style="572" bestFit="1" customWidth="1"/>
    <col min="15894" max="16131" width="9" style="572"/>
    <col min="16132" max="16132" width="29" style="572" customWidth="1"/>
    <col min="16133" max="16134" width="14.6640625" style="572" customWidth="1"/>
    <col min="16135" max="16135" width="16.33203125" style="572" customWidth="1"/>
    <col min="16136" max="16136" width="15.5546875" style="572" customWidth="1"/>
    <col min="16137" max="16137" width="14.44140625" style="572" customWidth="1"/>
    <col min="16138" max="16138" width="14.33203125" style="572" customWidth="1"/>
    <col min="16139" max="16139" width="16.33203125" style="572" customWidth="1"/>
    <col min="16140" max="16140" width="0.6640625" style="572" customWidth="1"/>
    <col min="16141" max="16141" width="15" style="572" customWidth="1"/>
    <col min="16142" max="16142" width="1" style="572" customWidth="1"/>
    <col min="16143" max="16143" width="17.33203125" style="572" customWidth="1"/>
    <col min="16144" max="16144" width="12.5546875" style="572" customWidth="1"/>
    <col min="16145" max="16145" width="1" style="572" customWidth="1"/>
    <col min="16146" max="16146" width="16.44140625" style="572" bestFit="1" customWidth="1"/>
    <col min="16147" max="16147" width="13.33203125" style="572" customWidth="1"/>
    <col min="16148" max="16148" width="14.5546875" style="572" bestFit="1" customWidth="1"/>
    <col min="16149" max="16149" width="16.6640625" style="572" bestFit="1" customWidth="1"/>
    <col min="16150" max="16384" width="9" style="572"/>
  </cols>
  <sheetData>
    <row r="1" spans="1:21">
      <c r="A1" s="1359">
        <v>7.3</v>
      </c>
      <c r="B1" s="571" t="s">
        <v>696</v>
      </c>
      <c r="D1" s="571"/>
    </row>
    <row r="2" spans="1:21">
      <c r="A2" s="1359"/>
      <c r="B2" s="1359"/>
      <c r="C2" s="571"/>
      <c r="D2" s="571"/>
    </row>
    <row r="3" spans="1:21" s="574" customFormat="1">
      <c r="A3" s="1360"/>
      <c r="B3" s="1360"/>
      <c r="C3" s="1361" t="s">
        <v>53</v>
      </c>
      <c r="D3" s="571"/>
      <c r="E3" s="1362"/>
      <c r="F3" s="1362"/>
      <c r="G3" s="1363"/>
      <c r="H3" s="1364"/>
      <c r="I3" s="1364"/>
      <c r="J3" s="1364"/>
      <c r="K3" s="1364"/>
      <c r="L3" s="1364"/>
      <c r="N3" s="575"/>
      <c r="O3" s="575"/>
      <c r="P3" s="575"/>
      <c r="Q3" s="575"/>
      <c r="R3" s="575"/>
    </row>
    <row r="4" spans="1:21" s="574" customFormat="1">
      <c r="A4" s="1360"/>
      <c r="B4" s="1360"/>
      <c r="C4" s="1365"/>
      <c r="D4" s="1365"/>
      <c r="E4" s="1362"/>
      <c r="F4" s="1362"/>
      <c r="G4" s="1364"/>
      <c r="H4" s="1364"/>
      <c r="I4" s="1364"/>
      <c r="J4" s="1364"/>
      <c r="K4" s="1364"/>
      <c r="L4" s="1364"/>
      <c r="N4" s="575"/>
      <c r="O4" s="575"/>
      <c r="P4" s="575"/>
      <c r="Q4" s="575"/>
      <c r="R4" s="575"/>
    </row>
    <row r="5" spans="1:21" ht="15" customHeight="1">
      <c r="C5" s="1656" t="s">
        <v>684</v>
      </c>
      <c r="D5" s="1653" t="s">
        <v>415</v>
      </c>
      <c r="E5" s="1659" t="s">
        <v>406</v>
      </c>
      <c r="F5" s="1660"/>
      <c r="G5" s="1660"/>
      <c r="H5" s="1661"/>
      <c r="I5" s="1662" t="s">
        <v>1048</v>
      </c>
      <c r="J5" s="1663"/>
      <c r="K5" s="1664"/>
      <c r="M5" s="1653" t="s">
        <v>399</v>
      </c>
      <c r="N5" s="577"/>
      <c r="O5" s="578"/>
      <c r="P5" s="578"/>
      <c r="Q5" s="578"/>
      <c r="R5" s="578"/>
      <c r="S5" s="578"/>
    </row>
    <row r="6" spans="1:21">
      <c r="C6" s="1657"/>
      <c r="D6" s="1654"/>
      <c r="E6" s="1666" t="s">
        <v>1064</v>
      </c>
      <c r="F6" s="1653" t="s">
        <v>671</v>
      </c>
      <c r="G6" s="1653" t="s">
        <v>685</v>
      </c>
      <c r="H6" s="1653" t="s">
        <v>1062</v>
      </c>
      <c r="I6" s="1653" t="s">
        <v>389</v>
      </c>
      <c r="J6" s="1653" t="s">
        <v>71</v>
      </c>
      <c r="K6" s="1653" t="s">
        <v>674</v>
      </c>
      <c r="M6" s="1654"/>
      <c r="N6" s="577"/>
      <c r="O6" s="578"/>
      <c r="P6" s="578"/>
      <c r="Q6" s="578"/>
      <c r="R6" s="578"/>
      <c r="S6" s="578"/>
    </row>
    <row r="7" spans="1:21">
      <c r="C7" s="1657"/>
      <c r="D7" s="1654"/>
      <c r="E7" s="1666"/>
      <c r="F7" s="1654"/>
      <c r="G7" s="1654"/>
      <c r="H7" s="1654"/>
      <c r="I7" s="1654"/>
      <c r="J7" s="1654"/>
      <c r="K7" s="1654"/>
      <c r="M7" s="1654"/>
      <c r="N7" s="577"/>
      <c r="O7" s="578"/>
      <c r="P7" s="578"/>
      <c r="Q7" s="578"/>
      <c r="R7" s="578"/>
      <c r="S7" s="578"/>
    </row>
    <row r="8" spans="1:21">
      <c r="C8" s="1658"/>
      <c r="D8" s="1655"/>
      <c r="E8" s="1666"/>
      <c r="F8" s="1655"/>
      <c r="G8" s="1655"/>
      <c r="H8" s="1655"/>
      <c r="I8" s="1655"/>
      <c r="J8" s="1655"/>
      <c r="K8" s="1655"/>
      <c r="M8" s="1655"/>
      <c r="N8" s="577"/>
      <c r="O8" s="578"/>
      <c r="P8" s="578"/>
      <c r="Q8" s="578"/>
      <c r="R8" s="578"/>
      <c r="S8" s="578"/>
    </row>
    <row r="9" spans="1:21">
      <c r="C9" s="572"/>
      <c r="D9" s="572"/>
      <c r="E9" s="1665" t="s">
        <v>768</v>
      </c>
      <c r="F9" s="1665"/>
      <c r="G9" s="1665"/>
      <c r="H9" s="1665"/>
      <c r="I9" s="1665"/>
      <c r="J9" s="1665"/>
      <c r="K9" s="1665"/>
      <c r="L9" s="1366"/>
      <c r="M9" s="738" t="s">
        <v>695</v>
      </c>
      <c r="N9" s="575"/>
      <c r="O9" s="575"/>
      <c r="P9" s="575"/>
      <c r="Q9" s="575"/>
      <c r="R9" s="579"/>
      <c r="S9" s="579"/>
    </row>
    <row r="10" spans="1:21">
      <c r="C10" s="1367" t="s">
        <v>410</v>
      </c>
      <c r="D10" s="1368"/>
      <c r="E10" s="584"/>
      <c r="F10" s="584"/>
      <c r="G10" s="584"/>
      <c r="H10" s="584"/>
      <c r="I10" s="1369"/>
      <c r="J10" s="1370"/>
      <c r="K10" s="1370"/>
      <c r="L10" s="584"/>
      <c r="M10" s="1371"/>
      <c r="N10" s="580"/>
      <c r="O10" s="580"/>
      <c r="P10" s="572"/>
      <c r="Q10" s="580"/>
      <c r="R10" s="581"/>
      <c r="S10" s="581"/>
      <c r="U10" s="582"/>
    </row>
    <row r="11" spans="1:21">
      <c r="C11" s="1372" t="s">
        <v>402</v>
      </c>
      <c r="D11" s="1368">
        <v>42934</v>
      </c>
      <c r="E11" s="584">
        <v>5000</v>
      </c>
      <c r="F11" s="584">
        <v>0</v>
      </c>
      <c r="G11" s="584">
        <v>0</v>
      </c>
      <c r="H11" s="584">
        <f>E11+F11-G11</f>
        <v>5000</v>
      </c>
      <c r="I11" s="1373">
        <v>11095</v>
      </c>
      <c r="J11" s="584">
        <v>11312</v>
      </c>
      <c r="K11" s="584">
        <f>J11-I11</f>
        <v>217</v>
      </c>
      <c r="L11" s="584"/>
      <c r="M11" s="1374">
        <f>J11/BS!$G$30</f>
        <v>2.1700000000000001E-2</v>
      </c>
      <c r="N11" s="580"/>
      <c r="O11" s="580"/>
      <c r="P11" s="580"/>
      <c r="Q11" s="580"/>
      <c r="R11" s="581"/>
      <c r="S11" s="581"/>
      <c r="U11" s="582"/>
    </row>
    <row r="12" spans="1:21">
      <c r="C12" s="583" t="s">
        <v>750</v>
      </c>
      <c r="D12" s="1368">
        <v>42727</v>
      </c>
      <c r="E12" s="584">
        <v>50</v>
      </c>
      <c r="F12" s="584">
        <v>0</v>
      </c>
      <c r="G12" s="584">
        <v>0</v>
      </c>
      <c r="H12" s="584">
        <f>E12+F12-G12</f>
        <v>50</v>
      </c>
      <c r="I12" s="1373">
        <v>5041</v>
      </c>
      <c r="J12" s="584">
        <v>5091</v>
      </c>
      <c r="K12" s="584">
        <f>J12-I12</f>
        <v>50</v>
      </c>
      <c r="L12" s="584"/>
      <c r="M12" s="1374">
        <f>J12/BS!$G$30</f>
        <v>9.7000000000000003E-3</v>
      </c>
      <c r="N12" s="580"/>
      <c r="O12" s="580">
        <v>1000</v>
      </c>
      <c r="P12" s="580"/>
      <c r="Q12" s="580"/>
      <c r="R12" s="581"/>
      <c r="S12" s="581"/>
      <c r="U12" s="582"/>
    </row>
    <row r="13" spans="1:21">
      <c r="C13" s="1375"/>
      <c r="D13" s="1376"/>
      <c r="E13" s="584"/>
      <c r="F13" s="1377"/>
      <c r="G13" s="1378"/>
      <c r="H13" s="584"/>
      <c r="I13" s="1379"/>
      <c r="J13" s="1380"/>
      <c r="K13" s="1380"/>
      <c r="L13" s="1378"/>
      <c r="M13" s="1371"/>
      <c r="N13" s="580"/>
      <c r="O13" s="580"/>
      <c r="P13" s="580"/>
      <c r="Q13" s="580"/>
      <c r="R13" s="581"/>
      <c r="S13" s="581"/>
      <c r="U13" s="582"/>
    </row>
    <row r="14" spans="1:21">
      <c r="C14" s="1381" t="s">
        <v>694</v>
      </c>
      <c r="D14" s="572"/>
      <c r="N14" s="580"/>
      <c r="O14" s="580"/>
      <c r="P14" s="580"/>
      <c r="Q14" s="580"/>
      <c r="R14" s="581"/>
      <c r="S14" s="581"/>
      <c r="U14" s="582"/>
    </row>
    <row r="15" spans="1:21" s="934" customFormat="1">
      <c r="A15" s="576"/>
      <c r="B15" s="576"/>
      <c r="C15" s="1375" t="s">
        <v>84</v>
      </c>
      <c r="D15" s="1376">
        <v>43839</v>
      </c>
      <c r="E15" s="584">
        <v>30</v>
      </c>
      <c r="F15" s="1377">
        <v>0</v>
      </c>
      <c r="G15" s="1378">
        <v>0</v>
      </c>
      <c r="H15" s="584">
        <f t="shared" ref="H15" si="0">E15+F15-G15</f>
        <v>30</v>
      </c>
      <c r="I15" s="1373">
        <v>31125</v>
      </c>
      <c r="J15" s="584">
        <v>31125</v>
      </c>
      <c r="K15" s="584">
        <f t="shared" ref="K15" si="1">J15-I15</f>
        <v>0</v>
      </c>
      <c r="L15" s="1378"/>
      <c r="M15" s="1374">
        <f>J15/BS!$G$30</f>
        <v>5.96E-2</v>
      </c>
      <c r="N15" s="932"/>
      <c r="O15" s="932"/>
      <c r="P15" s="932"/>
      <c r="Q15" s="932"/>
      <c r="R15" s="933"/>
      <c r="S15" s="933"/>
      <c r="U15" s="935"/>
    </row>
    <row r="16" spans="1:21">
      <c r="C16" s="1375"/>
      <c r="D16" s="1376"/>
      <c r="E16" s="1378"/>
      <c r="F16" s="1377"/>
      <c r="G16" s="1378"/>
      <c r="H16" s="1377"/>
      <c r="I16" s="1379"/>
      <c r="J16" s="1380"/>
      <c r="K16" s="1380"/>
      <c r="L16" s="1378"/>
      <c r="M16" s="1371"/>
      <c r="N16" s="580"/>
      <c r="O16" s="580"/>
      <c r="P16" s="580"/>
      <c r="Q16" s="580"/>
      <c r="R16" s="581"/>
      <c r="S16" s="581"/>
      <c r="U16" s="582"/>
    </row>
    <row r="17" spans="1:20" s="592" customFormat="1" ht="14.4" thickBot="1">
      <c r="A17" s="585"/>
      <c r="B17" s="585"/>
      <c r="C17" s="586" t="s">
        <v>1052</v>
      </c>
      <c r="D17" s="586"/>
      <c r="E17" s="716"/>
      <c r="F17" s="716"/>
      <c r="G17" s="716"/>
      <c r="H17" s="716"/>
      <c r="I17" s="1382">
        <f>SUM(I11:I15)</f>
        <v>47261</v>
      </c>
      <c r="J17" s="1382">
        <f>SUM(J11:J15)</f>
        <v>47528</v>
      </c>
      <c r="K17" s="1382">
        <f>SUM(K11:K15)</f>
        <v>267</v>
      </c>
      <c r="L17" s="587"/>
      <c r="M17" s="1371"/>
      <c r="N17" s="589"/>
      <c r="O17" s="590"/>
      <c r="P17" s="589"/>
      <c r="Q17" s="589"/>
      <c r="R17" s="591"/>
      <c r="T17" s="593"/>
    </row>
    <row r="18" spans="1:20" s="592" customFormat="1" ht="14.4" thickTop="1">
      <c r="A18" s="585"/>
      <c r="B18" s="585"/>
      <c r="C18" s="586"/>
      <c r="D18" s="586"/>
      <c r="E18" s="587"/>
      <c r="F18" s="587"/>
      <c r="G18" s="587"/>
      <c r="H18" s="587"/>
      <c r="I18" s="587"/>
      <c r="J18" s="587"/>
      <c r="K18" s="587"/>
      <c r="L18" s="587"/>
      <c r="M18" s="588"/>
      <c r="N18" s="589"/>
      <c r="O18" s="590"/>
      <c r="P18" s="589"/>
      <c r="Q18" s="589"/>
      <c r="R18" s="591"/>
      <c r="T18" s="593"/>
    </row>
    <row r="19" spans="1:20" ht="14.4" thickBot="1">
      <c r="C19" s="574" t="s">
        <v>1050</v>
      </c>
      <c r="D19" s="888"/>
      <c r="E19" s="716"/>
      <c r="F19" s="716"/>
      <c r="G19" s="716"/>
      <c r="H19" s="716"/>
      <c r="I19" s="889">
        <v>53401</v>
      </c>
      <c r="J19" s="889">
        <v>54323</v>
      </c>
      <c r="K19" s="889">
        <v>922</v>
      </c>
      <c r="L19" s="584">
        <v>0</v>
      </c>
      <c r="M19" s="582"/>
      <c r="N19" s="594"/>
      <c r="O19" s="595"/>
      <c r="P19" s="594"/>
      <c r="Q19" s="594"/>
      <c r="R19" s="596"/>
    </row>
    <row r="20" spans="1:20" s="93" customFormat="1" ht="14.4" thickTop="1">
      <c r="A20" s="597"/>
      <c r="B20" s="597"/>
      <c r="N20" s="874"/>
      <c r="O20" s="874"/>
      <c r="P20" s="874"/>
      <c r="Q20" s="874"/>
      <c r="R20" s="874"/>
    </row>
    <row r="39" spans="3:13">
      <c r="M39" s="572">
        <v>2012</v>
      </c>
    </row>
    <row r="48" spans="3:13">
      <c r="C48" s="583" t="s">
        <v>317</v>
      </c>
    </row>
    <row r="53" spans="3:3">
      <c r="C53" s="583" t="s">
        <v>401</v>
      </c>
    </row>
    <row r="103" spans="3:3">
      <c r="C103" s="583" t="s">
        <v>96</v>
      </c>
    </row>
  </sheetData>
  <mergeCells count="13">
    <mergeCell ref="E9:K9"/>
    <mergeCell ref="E6:E8"/>
    <mergeCell ref="F6:F8"/>
    <mergeCell ref="G6:G8"/>
    <mergeCell ref="H6:H8"/>
    <mergeCell ref="I6:I8"/>
    <mergeCell ref="J6:J8"/>
    <mergeCell ref="K6:K8"/>
    <mergeCell ref="M5:M8"/>
    <mergeCell ref="C5:C8"/>
    <mergeCell ref="D5:D8"/>
    <mergeCell ref="E5:H5"/>
    <mergeCell ref="I5:K5"/>
  </mergeCells>
  <pageMargins left="0.68" right="0.25" top="0.57999999999999996" bottom="0" header="0.25" footer="0"/>
  <pageSetup paperSize="9" scale="78" firstPageNumber="16" fitToHeight="0" orientation="landscape" useFirstPageNumber="1" r:id="rId1"/>
  <headerFooter>
    <oddHeader>&amp;C&amp;"Arial Black,Regular"&amp;11&amp;P&amp;R&amp;"Arial Black,Regular"&amp;11PAKISTAN PENSION FUND</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A39"/>
  <sheetViews>
    <sheetView view="pageBreakPreview" topLeftCell="A26" zoomScale="90" zoomScaleSheetLayoutView="90" workbookViewId="0">
      <selection activeCell="A26" sqref="A26:K39"/>
    </sheetView>
  </sheetViews>
  <sheetFormatPr defaultRowHeight="13.8"/>
  <cols>
    <col min="1" max="1" width="4.6640625" style="891" customWidth="1"/>
    <col min="2" max="2" width="45.33203125" style="891" customWidth="1"/>
    <col min="3" max="3" width="14.44140625" style="891" customWidth="1"/>
    <col min="4" max="4" width="15.44140625" style="891" customWidth="1"/>
    <col min="5" max="6" width="15.6640625" style="891" customWidth="1"/>
    <col min="7" max="7" width="15.44140625" style="891" customWidth="1"/>
    <col min="8" max="8" width="16.44140625" style="891" customWidth="1"/>
    <col min="9" max="9" width="15.33203125" style="891" customWidth="1"/>
    <col min="10" max="10" width="15.44140625" style="891" customWidth="1"/>
    <col min="11" max="11" width="15.5546875" style="891" customWidth="1"/>
    <col min="12" max="12" width="11.88671875" style="891" customWidth="1"/>
    <col min="13" max="13" width="11.33203125" style="891" customWidth="1"/>
    <col min="14" max="14" width="14" style="891" bestFit="1" customWidth="1"/>
    <col min="15" max="15" width="12" style="891" bestFit="1" customWidth="1"/>
    <col min="16" max="16" width="13.6640625" style="891" bestFit="1" customWidth="1"/>
    <col min="17" max="17" width="18.5546875" style="891" bestFit="1" customWidth="1"/>
    <col min="18" max="18" width="16.33203125" style="891" bestFit="1" customWidth="1"/>
    <col min="19" max="19" width="9.33203125" style="891"/>
    <col min="20" max="20" width="13.5546875" style="891" bestFit="1" customWidth="1"/>
    <col min="21" max="22" width="15" style="891" bestFit="1" customWidth="1"/>
    <col min="23" max="258" width="9.33203125" style="891"/>
    <col min="259" max="259" width="6.5546875" style="891" customWidth="1"/>
    <col min="260" max="260" width="3.5546875" style="891" customWidth="1"/>
    <col min="261" max="261" width="26.5546875" style="891" customWidth="1"/>
    <col min="262" max="262" width="14.44140625" style="891" customWidth="1"/>
    <col min="263" max="263" width="15.44140625" style="891" customWidth="1"/>
    <col min="264" max="264" width="16.44140625" style="891" customWidth="1"/>
    <col min="265" max="265" width="15.33203125" style="891" customWidth="1"/>
    <col min="266" max="266" width="15.44140625" style="891" customWidth="1"/>
    <col min="267" max="267" width="15.5546875" style="891" customWidth="1"/>
    <col min="268" max="268" width="15.6640625" style="891" customWidth="1"/>
    <col min="269" max="269" width="16.33203125" style="891" customWidth="1"/>
    <col min="270" max="270" width="14" style="891" bestFit="1" customWidth="1"/>
    <col min="271" max="271" width="12" style="891" bestFit="1" customWidth="1"/>
    <col min="272" max="272" width="13.6640625" style="891" bestFit="1" customWidth="1"/>
    <col min="273" max="273" width="18.5546875" style="891" bestFit="1" customWidth="1"/>
    <col min="274" max="274" width="16.33203125" style="891" bestFit="1" customWidth="1"/>
    <col min="275" max="275" width="9.33203125" style="891"/>
    <col min="276" max="276" width="13.5546875" style="891" bestFit="1" customWidth="1"/>
    <col min="277" max="278" width="15" style="891" bestFit="1" customWidth="1"/>
    <col min="279" max="514" width="9.33203125" style="891"/>
    <col min="515" max="515" width="6.5546875" style="891" customWidth="1"/>
    <col min="516" max="516" width="3.5546875" style="891" customWidth="1"/>
    <col min="517" max="517" width="26.5546875" style="891" customWidth="1"/>
    <col min="518" max="518" width="14.44140625" style="891" customWidth="1"/>
    <col min="519" max="519" width="15.44140625" style="891" customWidth="1"/>
    <col min="520" max="520" width="16.44140625" style="891" customWidth="1"/>
    <col min="521" max="521" width="15.33203125" style="891" customWidth="1"/>
    <col min="522" max="522" width="15.44140625" style="891" customWidth="1"/>
    <col min="523" max="523" width="15.5546875" style="891" customWidth="1"/>
    <col min="524" max="524" width="15.6640625" style="891" customWidth="1"/>
    <col min="525" max="525" width="16.33203125" style="891" customWidth="1"/>
    <col min="526" max="526" width="14" style="891" bestFit="1" customWidth="1"/>
    <col min="527" max="527" width="12" style="891" bestFit="1" customWidth="1"/>
    <col min="528" max="528" width="13.6640625" style="891" bestFit="1" customWidth="1"/>
    <col min="529" max="529" width="18.5546875" style="891" bestFit="1" customWidth="1"/>
    <col min="530" max="530" width="16.33203125" style="891" bestFit="1" customWidth="1"/>
    <col min="531" max="531" width="9.33203125" style="891"/>
    <col min="532" max="532" width="13.5546875" style="891" bestFit="1" customWidth="1"/>
    <col min="533" max="534" width="15" style="891" bestFit="1" customWidth="1"/>
    <col min="535" max="770" width="9.33203125" style="891"/>
    <col min="771" max="771" width="6.5546875" style="891" customWidth="1"/>
    <col min="772" max="772" width="3.5546875" style="891" customWidth="1"/>
    <col min="773" max="773" width="26.5546875" style="891" customWidth="1"/>
    <col min="774" max="774" width="14.44140625" style="891" customWidth="1"/>
    <col min="775" max="775" width="15.44140625" style="891" customWidth="1"/>
    <col min="776" max="776" width="16.44140625" style="891" customWidth="1"/>
    <col min="777" max="777" width="15.33203125" style="891" customWidth="1"/>
    <col min="778" max="778" width="15.44140625" style="891" customWidth="1"/>
    <col min="779" max="779" width="15.5546875" style="891" customWidth="1"/>
    <col min="780" max="780" width="15.6640625" style="891" customWidth="1"/>
    <col min="781" max="781" width="16.33203125" style="891" customWidth="1"/>
    <col min="782" max="782" width="14" style="891" bestFit="1" customWidth="1"/>
    <col min="783" max="783" width="12" style="891" bestFit="1" customWidth="1"/>
    <col min="784" max="784" width="13.6640625" style="891" bestFit="1" customWidth="1"/>
    <col min="785" max="785" width="18.5546875" style="891" bestFit="1" customWidth="1"/>
    <col min="786" max="786" width="16.33203125" style="891" bestFit="1" customWidth="1"/>
    <col min="787" max="787" width="9.33203125" style="891"/>
    <col min="788" max="788" width="13.5546875" style="891" bestFit="1" customWidth="1"/>
    <col min="789" max="790" width="15" style="891" bestFit="1" customWidth="1"/>
    <col min="791" max="1026" width="9.33203125" style="891"/>
    <col min="1027" max="1027" width="6.5546875" style="891" customWidth="1"/>
    <col min="1028" max="1028" width="3.5546875" style="891" customWidth="1"/>
    <col min="1029" max="1029" width="26.5546875" style="891" customWidth="1"/>
    <col min="1030" max="1030" width="14.44140625" style="891" customWidth="1"/>
    <col min="1031" max="1031" width="15.44140625" style="891" customWidth="1"/>
    <col min="1032" max="1032" width="16.44140625" style="891" customWidth="1"/>
    <col min="1033" max="1033" width="15.33203125" style="891" customWidth="1"/>
    <col min="1034" max="1034" width="15.44140625" style="891" customWidth="1"/>
    <col min="1035" max="1035" width="15.5546875" style="891" customWidth="1"/>
    <col min="1036" max="1036" width="15.6640625" style="891" customWidth="1"/>
    <col min="1037" max="1037" width="16.33203125" style="891" customWidth="1"/>
    <col min="1038" max="1038" width="14" style="891" bestFit="1" customWidth="1"/>
    <col min="1039" max="1039" width="12" style="891" bestFit="1" customWidth="1"/>
    <col min="1040" max="1040" width="13.6640625" style="891" bestFit="1" customWidth="1"/>
    <col min="1041" max="1041" width="18.5546875" style="891" bestFit="1" customWidth="1"/>
    <col min="1042" max="1042" width="16.33203125" style="891" bestFit="1" customWidth="1"/>
    <col min="1043" max="1043" width="9.33203125" style="891"/>
    <col min="1044" max="1044" width="13.5546875" style="891" bestFit="1" customWidth="1"/>
    <col min="1045" max="1046" width="15" style="891" bestFit="1" customWidth="1"/>
    <col min="1047" max="1282" width="9.33203125" style="891"/>
    <col min="1283" max="1283" width="6.5546875" style="891" customWidth="1"/>
    <col min="1284" max="1284" width="3.5546875" style="891" customWidth="1"/>
    <col min="1285" max="1285" width="26.5546875" style="891" customWidth="1"/>
    <col min="1286" max="1286" width="14.44140625" style="891" customWidth="1"/>
    <col min="1287" max="1287" width="15.44140625" style="891" customWidth="1"/>
    <col min="1288" max="1288" width="16.44140625" style="891" customWidth="1"/>
    <col min="1289" max="1289" width="15.33203125" style="891" customWidth="1"/>
    <col min="1290" max="1290" width="15.44140625" style="891" customWidth="1"/>
    <col min="1291" max="1291" width="15.5546875" style="891" customWidth="1"/>
    <col min="1292" max="1292" width="15.6640625" style="891" customWidth="1"/>
    <col min="1293" max="1293" width="16.33203125" style="891" customWidth="1"/>
    <col min="1294" max="1294" width="14" style="891" bestFit="1" customWidth="1"/>
    <col min="1295" max="1295" width="12" style="891" bestFit="1" customWidth="1"/>
    <col min="1296" max="1296" width="13.6640625" style="891" bestFit="1" customWidth="1"/>
    <col min="1297" max="1297" width="18.5546875" style="891" bestFit="1" customWidth="1"/>
    <col min="1298" max="1298" width="16.33203125" style="891" bestFit="1" customWidth="1"/>
    <col min="1299" max="1299" width="9.33203125" style="891"/>
    <col min="1300" max="1300" width="13.5546875" style="891" bestFit="1" customWidth="1"/>
    <col min="1301" max="1302" width="15" style="891" bestFit="1" customWidth="1"/>
    <col min="1303" max="1538" width="9.33203125" style="891"/>
    <col min="1539" max="1539" width="6.5546875" style="891" customWidth="1"/>
    <col min="1540" max="1540" width="3.5546875" style="891" customWidth="1"/>
    <col min="1541" max="1541" width="26.5546875" style="891" customWidth="1"/>
    <col min="1542" max="1542" width="14.44140625" style="891" customWidth="1"/>
    <col min="1543" max="1543" width="15.44140625" style="891" customWidth="1"/>
    <col min="1544" max="1544" width="16.44140625" style="891" customWidth="1"/>
    <col min="1545" max="1545" width="15.33203125" style="891" customWidth="1"/>
    <col min="1546" max="1546" width="15.44140625" style="891" customWidth="1"/>
    <col min="1547" max="1547" width="15.5546875" style="891" customWidth="1"/>
    <col min="1548" max="1548" width="15.6640625" style="891" customWidth="1"/>
    <col min="1549" max="1549" width="16.33203125" style="891" customWidth="1"/>
    <col min="1550" max="1550" width="14" style="891" bestFit="1" customWidth="1"/>
    <col min="1551" max="1551" width="12" style="891" bestFit="1" customWidth="1"/>
    <col min="1552" max="1552" width="13.6640625" style="891" bestFit="1" customWidth="1"/>
    <col min="1553" max="1553" width="18.5546875" style="891" bestFit="1" customWidth="1"/>
    <col min="1554" max="1554" width="16.33203125" style="891" bestFit="1" customWidth="1"/>
    <col min="1555" max="1555" width="9.33203125" style="891"/>
    <col min="1556" max="1556" width="13.5546875" style="891" bestFit="1" customWidth="1"/>
    <col min="1557" max="1558" width="15" style="891" bestFit="1" customWidth="1"/>
    <col min="1559" max="1794" width="9.33203125" style="891"/>
    <col min="1795" max="1795" width="6.5546875" style="891" customWidth="1"/>
    <col min="1796" max="1796" width="3.5546875" style="891" customWidth="1"/>
    <col min="1797" max="1797" width="26.5546875" style="891" customWidth="1"/>
    <col min="1798" max="1798" width="14.44140625" style="891" customWidth="1"/>
    <col min="1799" max="1799" width="15.44140625" style="891" customWidth="1"/>
    <col min="1800" max="1800" width="16.44140625" style="891" customWidth="1"/>
    <col min="1801" max="1801" width="15.33203125" style="891" customWidth="1"/>
    <col min="1802" max="1802" width="15.44140625" style="891" customWidth="1"/>
    <col min="1803" max="1803" width="15.5546875" style="891" customWidth="1"/>
    <col min="1804" max="1804" width="15.6640625" style="891" customWidth="1"/>
    <col min="1805" max="1805" width="16.33203125" style="891" customWidth="1"/>
    <col min="1806" max="1806" width="14" style="891" bestFit="1" customWidth="1"/>
    <col min="1807" max="1807" width="12" style="891" bestFit="1" customWidth="1"/>
    <col min="1808" max="1808" width="13.6640625" style="891" bestFit="1" customWidth="1"/>
    <col min="1809" max="1809" width="18.5546875" style="891" bestFit="1" customWidth="1"/>
    <col min="1810" max="1810" width="16.33203125" style="891" bestFit="1" customWidth="1"/>
    <col min="1811" max="1811" width="9.33203125" style="891"/>
    <col min="1812" max="1812" width="13.5546875" style="891" bestFit="1" customWidth="1"/>
    <col min="1813" max="1814" width="15" style="891" bestFit="1" customWidth="1"/>
    <col min="1815" max="2050" width="9.33203125" style="891"/>
    <col min="2051" max="2051" width="6.5546875" style="891" customWidth="1"/>
    <col min="2052" max="2052" width="3.5546875" style="891" customWidth="1"/>
    <col min="2053" max="2053" width="26.5546875" style="891" customWidth="1"/>
    <col min="2054" max="2054" width="14.44140625" style="891" customWidth="1"/>
    <col min="2055" max="2055" width="15.44140625" style="891" customWidth="1"/>
    <col min="2056" max="2056" width="16.44140625" style="891" customWidth="1"/>
    <col min="2057" max="2057" width="15.33203125" style="891" customWidth="1"/>
    <col min="2058" max="2058" width="15.44140625" style="891" customWidth="1"/>
    <col min="2059" max="2059" width="15.5546875" style="891" customWidth="1"/>
    <col min="2060" max="2060" width="15.6640625" style="891" customWidth="1"/>
    <col min="2061" max="2061" width="16.33203125" style="891" customWidth="1"/>
    <col min="2062" max="2062" width="14" style="891" bestFit="1" customWidth="1"/>
    <col min="2063" max="2063" width="12" style="891" bestFit="1" customWidth="1"/>
    <col min="2064" max="2064" width="13.6640625" style="891" bestFit="1" customWidth="1"/>
    <col min="2065" max="2065" width="18.5546875" style="891" bestFit="1" customWidth="1"/>
    <col min="2066" max="2066" width="16.33203125" style="891" bestFit="1" customWidth="1"/>
    <col min="2067" max="2067" width="9.33203125" style="891"/>
    <col min="2068" max="2068" width="13.5546875" style="891" bestFit="1" customWidth="1"/>
    <col min="2069" max="2070" width="15" style="891" bestFit="1" customWidth="1"/>
    <col min="2071" max="2306" width="9.33203125" style="891"/>
    <col min="2307" max="2307" width="6.5546875" style="891" customWidth="1"/>
    <col min="2308" max="2308" width="3.5546875" style="891" customWidth="1"/>
    <col min="2309" max="2309" width="26.5546875" style="891" customWidth="1"/>
    <col min="2310" max="2310" width="14.44140625" style="891" customWidth="1"/>
    <col min="2311" max="2311" width="15.44140625" style="891" customWidth="1"/>
    <col min="2312" max="2312" width="16.44140625" style="891" customWidth="1"/>
    <col min="2313" max="2313" width="15.33203125" style="891" customWidth="1"/>
    <col min="2314" max="2314" width="15.44140625" style="891" customWidth="1"/>
    <col min="2315" max="2315" width="15.5546875" style="891" customWidth="1"/>
    <col min="2316" max="2316" width="15.6640625" style="891" customWidth="1"/>
    <col min="2317" max="2317" width="16.33203125" style="891" customWidth="1"/>
    <col min="2318" max="2318" width="14" style="891" bestFit="1" customWidth="1"/>
    <col min="2319" max="2319" width="12" style="891" bestFit="1" customWidth="1"/>
    <col min="2320" max="2320" width="13.6640625" style="891" bestFit="1" customWidth="1"/>
    <col min="2321" max="2321" width="18.5546875" style="891" bestFit="1" customWidth="1"/>
    <col min="2322" max="2322" width="16.33203125" style="891" bestFit="1" customWidth="1"/>
    <col min="2323" max="2323" width="9.33203125" style="891"/>
    <col min="2324" max="2324" width="13.5546875" style="891" bestFit="1" customWidth="1"/>
    <col min="2325" max="2326" width="15" style="891" bestFit="1" customWidth="1"/>
    <col min="2327" max="2562" width="9.33203125" style="891"/>
    <col min="2563" max="2563" width="6.5546875" style="891" customWidth="1"/>
    <col min="2564" max="2564" width="3.5546875" style="891" customWidth="1"/>
    <col min="2565" max="2565" width="26.5546875" style="891" customWidth="1"/>
    <col min="2566" max="2566" width="14.44140625" style="891" customWidth="1"/>
    <col min="2567" max="2567" width="15.44140625" style="891" customWidth="1"/>
    <col min="2568" max="2568" width="16.44140625" style="891" customWidth="1"/>
    <col min="2569" max="2569" width="15.33203125" style="891" customWidth="1"/>
    <col min="2570" max="2570" width="15.44140625" style="891" customWidth="1"/>
    <col min="2571" max="2571" width="15.5546875" style="891" customWidth="1"/>
    <col min="2572" max="2572" width="15.6640625" style="891" customWidth="1"/>
    <col min="2573" max="2573" width="16.33203125" style="891" customWidth="1"/>
    <col min="2574" max="2574" width="14" style="891" bestFit="1" customWidth="1"/>
    <col min="2575" max="2575" width="12" style="891" bestFit="1" customWidth="1"/>
    <col min="2576" max="2576" width="13.6640625" style="891" bestFit="1" customWidth="1"/>
    <col min="2577" max="2577" width="18.5546875" style="891" bestFit="1" customWidth="1"/>
    <col min="2578" max="2578" width="16.33203125" style="891" bestFit="1" customWidth="1"/>
    <col min="2579" max="2579" width="9.33203125" style="891"/>
    <col min="2580" max="2580" width="13.5546875" style="891" bestFit="1" customWidth="1"/>
    <col min="2581" max="2582" width="15" style="891" bestFit="1" customWidth="1"/>
    <col min="2583" max="2818" width="9.33203125" style="891"/>
    <col min="2819" max="2819" width="6.5546875" style="891" customWidth="1"/>
    <col min="2820" max="2820" width="3.5546875" style="891" customWidth="1"/>
    <col min="2821" max="2821" width="26.5546875" style="891" customWidth="1"/>
    <col min="2822" max="2822" width="14.44140625" style="891" customWidth="1"/>
    <col min="2823" max="2823" width="15.44140625" style="891" customWidth="1"/>
    <col min="2824" max="2824" width="16.44140625" style="891" customWidth="1"/>
    <col min="2825" max="2825" width="15.33203125" style="891" customWidth="1"/>
    <col min="2826" max="2826" width="15.44140625" style="891" customWidth="1"/>
    <col min="2827" max="2827" width="15.5546875" style="891" customWidth="1"/>
    <col min="2828" max="2828" width="15.6640625" style="891" customWidth="1"/>
    <col min="2829" max="2829" width="16.33203125" style="891" customWidth="1"/>
    <col min="2830" max="2830" width="14" style="891" bestFit="1" customWidth="1"/>
    <col min="2831" max="2831" width="12" style="891" bestFit="1" customWidth="1"/>
    <col min="2832" max="2832" width="13.6640625" style="891" bestFit="1" customWidth="1"/>
    <col min="2833" max="2833" width="18.5546875" style="891" bestFit="1" customWidth="1"/>
    <col min="2834" max="2834" width="16.33203125" style="891" bestFit="1" customWidth="1"/>
    <col min="2835" max="2835" width="9.33203125" style="891"/>
    <col min="2836" max="2836" width="13.5546875" style="891" bestFit="1" customWidth="1"/>
    <col min="2837" max="2838" width="15" style="891" bestFit="1" customWidth="1"/>
    <col min="2839" max="3074" width="9.33203125" style="891"/>
    <col min="3075" max="3075" width="6.5546875" style="891" customWidth="1"/>
    <col min="3076" max="3076" width="3.5546875" style="891" customWidth="1"/>
    <col min="3077" max="3077" width="26.5546875" style="891" customWidth="1"/>
    <col min="3078" max="3078" width="14.44140625" style="891" customWidth="1"/>
    <col min="3079" max="3079" width="15.44140625" style="891" customWidth="1"/>
    <col min="3080" max="3080" width="16.44140625" style="891" customWidth="1"/>
    <col min="3081" max="3081" width="15.33203125" style="891" customWidth="1"/>
    <col min="3082" max="3082" width="15.44140625" style="891" customWidth="1"/>
    <col min="3083" max="3083" width="15.5546875" style="891" customWidth="1"/>
    <col min="3084" max="3084" width="15.6640625" style="891" customWidth="1"/>
    <col min="3085" max="3085" width="16.33203125" style="891" customWidth="1"/>
    <col min="3086" max="3086" width="14" style="891" bestFit="1" customWidth="1"/>
    <col min="3087" max="3087" width="12" style="891" bestFit="1" customWidth="1"/>
    <col min="3088" max="3088" width="13.6640625" style="891" bestFit="1" customWidth="1"/>
    <col min="3089" max="3089" width="18.5546875" style="891" bestFit="1" customWidth="1"/>
    <col min="3090" max="3090" width="16.33203125" style="891" bestFit="1" customWidth="1"/>
    <col min="3091" max="3091" width="9.33203125" style="891"/>
    <col min="3092" max="3092" width="13.5546875" style="891" bestFit="1" customWidth="1"/>
    <col min="3093" max="3094" width="15" style="891" bestFit="1" customWidth="1"/>
    <col min="3095" max="3330" width="9.33203125" style="891"/>
    <col min="3331" max="3331" width="6.5546875" style="891" customWidth="1"/>
    <col min="3332" max="3332" width="3.5546875" style="891" customWidth="1"/>
    <col min="3333" max="3333" width="26.5546875" style="891" customWidth="1"/>
    <col min="3334" max="3334" width="14.44140625" style="891" customWidth="1"/>
    <col min="3335" max="3335" width="15.44140625" style="891" customWidth="1"/>
    <col min="3336" max="3336" width="16.44140625" style="891" customWidth="1"/>
    <col min="3337" max="3337" width="15.33203125" style="891" customWidth="1"/>
    <col min="3338" max="3338" width="15.44140625" style="891" customWidth="1"/>
    <col min="3339" max="3339" width="15.5546875" style="891" customWidth="1"/>
    <col min="3340" max="3340" width="15.6640625" style="891" customWidth="1"/>
    <col min="3341" max="3341" width="16.33203125" style="891" customWidth="1"/>
    <col min="3342" max="3342" width="14" style="891" bestFit="1" customWidth="1"/>
    <col min="3343" max="3343" width="12" style="891" bestFit="1" customWidth="1"/>
    <col min="3344" max="3344" width="13.6640625" style="891" bestFit="1" customWidth="1"/>
    <col min="3345" max="3345" width="18.5546875" style="891" bestFit="1" customWidth="1"/>
    <col min="3346" max="3346" width="16.33203125" style="891" bestFit="1" customWidth="1"/>
    <col min="3347" max="3347" width="9.33203125" style="891"/>
    <col min="3348" max="3348" width="13.5546875" style="891" bestFit="1" customWidth="1"/>
    <col min="3349" max="3350" width="15" style="891" bestFit="1" customWidth="1"/>
    <col min="3351" max="3586" width="9.33203125" style="891"/>
    <col min="3587" max="3587" width="6.5546875" style="891" customWidth="1"/>
    <col min="3588" max="3588" width="3.5546875" style="891" customWidth="1"/>
    <col min="3589" max="3589" width="26.5546875" style="891" customWidth="1"/>
    <col min="3590" max="3590" width="14.44140625" style="891" customWidth="1"/>
    <col min="3591" max="3591" width="15.44140625" style="891" customWidth="1"/>
    <col min="3592" max="3592" width="16.44140625" style="891" customWidth="1"/>
    <col min="3593" max="3593" width="15.33203125" style="891" customWidth="1"/>
    <col min="3594" max="3594" width="15.44140625" style="891" customWidth="1"/>
    <col min="3595" max="3595" width="15.5546875" style="891" customWidth="1"/>
    <col min="3596" max="3596" width="15.6640625" style="891" customWidth="1"/>
    <col min="3597" max="3597" width="16.33203125" style="891" customWidth="1"/>
    <col min="3598" max="3598" width="14" style="891" bestFit="1" customWidth="1"/>
    <col min="3599" max="3599" width="12" style="891" bestFit="1" customWidth="1"/>
    <col min="3600" max="3600" width="13.6640625" style="891" bestFit="1" customWidth="1"/>
    <col min="3601" max="3601" width="18.5546875" style="891" bestFit="1" customWidth="1"/>
    <col min="3602" max="3602" width="16.33203125" style="891" bestFit="1" customWidth="1"/>
    <col min="3603" max="3603" width="9.33203125" style="891"/>
    <col min="3604" max="3604" width="13.5546875" style="891" bestFit="1" customWidth="1"/>
    <col min="3605" max="3606" width="15" style="891" bestFit="1" customWidth="1"/>
    <col min="3607" max="3842" width="9.33203125" style="891"/>
    <col min="3843" max="3843" width="6.5546875" style="891" customWidth="1"/>
    <col min="3844" max="3844" width="3.5546875" style="891" customWidth="1"/>
    <col min="3845" max="3845" width="26.5546875" style="891" customWidth="1"/>
    <col min="3846" max="3846" width="14.44140625" style="891" customWidth="1"/>
    <col min="3847" max="3847" width="15.44140625" style="891" customWidth="1"/>
    <col min="3848" max="3848" width="16.44140625" style="891" customWidth="1"/>
    <col min="3849" max="3849" width="15.33203125" style="891" customWidth="1"/>
    <col min="3850" max="3850" width="15.44140625" style="891" customWidth="1"/>
    <col min="3851" max="3851" width="15.5546875" style="891" customWidth="1"/>
    <col min="3852" max="3852" width="15.6640625" style="891" customWidth="1"/>
    <col min="3853" max="3853" width="16.33203125" style="891" customWidth="1"/>
    <col min="3854" max="3854" width="14" style="891" bestFit="1" customWidth="1"/>
    <col min="3855" max="3855" width="12" style="891" bestFit="1" customWidth="1"/>
    <col min="3856" max="3856" width="13.6640625" style="891" bestFit="1" customWidth="1"/>
    <col min="3857" max="3857" width="18.5546875" style="891" bestFit="1" customWidth="1"/>
    <col min="3858" max="3858" width="16.33203125" style="891" bestFit="1" customWidth="1"/>
    <col min="3859" max="3859" width="9.33203125" style="891"/>
    <col min="3860" max="3860" width="13.5546875" style="891" bestFit="1" customWidth="1"/>
    <col min="3861" max="3862" width="15" style="891" bestFit="1" customWidth="1"/>
    <col min="3863" max="4098" width="9.33203125" style="891"/>
    <col min="4099" max="4099" width="6.5546875" style="891" customWidth="1"/>
    <col min="4100" max="4100" width="3.5546875" style="891" customWidth="1"/>
    <col min="4101" max="4101" width="26.5546875" style="891" customWidth="1"/>
    <col min="4102" max="4102" width="14.44140625" style="891" customWidth="1"/>
    <col min="4103" max="4103" width="15.44140625" style="891" customWidth="1"/>
    <col min="4104" max="4104" width="16.44140625" style="891" customWidth="1"/>
    <col min="4105" max="4105" width="15.33203125" style="891" customWidth="1"/>
    <col min="4106" max="4106" width="15.44140625" style="891" customWidth="1"/>
    <col min="4107" max="4107" width="15.5546875" style="891" customWidth="1"/>
    <col min="4108" max="4108" width="15.6640625" style="891" customWidth="1"/>
    <col min="4109" max="4109" width="16.33203125" style="891" customWidth="1"/>
    <col min="4110" max="4110" width="14" style="891" bestFit="1" customWidth="1"/>
    <col min="4111" max="4111" width="12" style="891" bestFit="1" customWidth="1"/>
    <col min="4112" max="4112" width="13.6640625" style="891" bestFit="1" customWidth="1"/>
    <col min="4113" max="4113" width="18.5546875" style="891" bestFit="1" customWidth="1"/>
    <col min="4114" max="4114" width="16.33203125" style="891" bestFit="1" customWidth="1"/>
    <col min="4115" max="4115" width="9.33203125" style="891"/>
    <col min="4116" max="4116" width="13.5546875" style="891" bestFit="1" customWidth="1"/>
    <col min="4117" max="4118" width="15" style="891" bestFit="1" customWidth="1"/>
    <col min="4119" max="4354" width="9.33203125" style="891"/>
    <col min="4355" max="4355" width="6.5546875" style="891" customWidth="1"/>
    <col min="4356" max="4356" width="3.5546875" style="891" customWidth="1"/>
    <col min="4357" max="4357" width="26.5546875" style="891" customWidth="1"/>
    <col min="4358" max="4358" width="14.44140625" style="891" customWidth="1"/>
    <col min="4359" max="4359" width="15.44140625" style="891" customWidth="1"/>
    <col min="4360" max="4360" width="16.44140625" style="891" customWidth="1"/>
    <col min="4361" max="4361" width="15.33203125" style="891" customWidth="1"/>
    <col min="4362" max="4362" width="15.44140625" style="891" customWidth="1"/>
    <col min="4363" max="4363" width="15.5546875" style="891" customWidth="1"/>
    <col min="4364" max="4364" width="15.6640625" style="891" customWidth="1"/>
    <col min="4365" max="4365" width="16.33203125" style="891" customWidth="1"/>
    <col min="4366" max="4366" width="14" style="891" bestFit="1" customWidth="1"/>
    <col min="4367" max="4367" width="12" style="891" bestFit="1" customWidth="1"/>
    <col min="4368" max="4368" width="13.6640625" style="891" bestFit="1" customWidth="1"/>
    <col min="4369" max="4369" width="18.5546875" style="891" bestFit="1" customWidth="1"/>
    <col min="4370" max="4370" width="16.33203125" style="891" bestFit="1" customWidth="1"/>
    <col min="4371" max="4371" width="9.33203125" style="891"/>
    <col min="4372" max="4372" width="13.5546875" style="891" bestFit="1" customWidth="1"/>
    <col min="4373" max="4374" width="15" style="891" bestFit="1" customWidth="1"/>
    <col min="4375" max="4610" width="9.33203125" style="891"/>
    <col min="4611" max="4611" width="6.5546875" style="891" customWidth="1"/>
    <col min="4612" max="4612" width="3.5546875" style="891" customWidth="1"/>
    <col min="4613" max="4613" width="26.5546875" style="891" customWidth="1"/>
    <col min="4614" max="4614" width="14.44140625" style="891" customWidth="1"/>
    <col min="4615" max="4615" width="15.44140625" style="891" customWidth="1"/>
    <col min="4616" max="4616" width="16.44140625" style="891" customWidth="1"/>
    <col min="4617" max="4617" width="15.33203125" style="891" customWidth="1"/>
    <col min="4618" max="4618" width="15.44140625" style="891" customWidth="1"/>
    <col min="4619" max="4619" width="15.5546875" style="891" customWidth="1"/>
    <col min="4620" max="4620" width="15.6640625" style="891" customWidth="1"/>
    <col min="4621" max="4621" width="16.33203125" style="891" customWidth="1"/>
    <col min="4622" max="4622" width="14" style="891" bestFit="1" customWidth="1"/>
    <col min="4623" max="4623" width="12" style="891" bestFit="1" customWidth="1"/>
    <col min="4624" max="4624" width="13.6640625" style="891" bestFit="1" customWidth="1"/>
    <col min="4625" max="4625" width="18.5546875" style="891" bestFit="1" customWidth="1"/>
    <col min="4626" max="4626" width="16.33203125" style="891" bestFit="1" customWidth="1"/>
    <col min="4627" max="4627" width="9.33203125" style="891"/>
    <col min="4628" max="4628" width="13.5546875" style="891" bestFit="1" customWidth="1"/>
    <col min="4629" max="4630" width="15" style="891" bestFit="1" customWidth="1"/>
    <col min="4631" max="4866" width="9.33203125" style="891"/>
    <col min="4867" max="4867" width="6.5546875" style="891" customWidth="1"/>
    <col min="4868" max="4868" width="3.5546875" style="891" customWidth="1"/>
    <col min="4869" max="4869" width="26.5546875" style="891" customWidth="1"/>
    <col min="4870" max="4870" width="14.44140625" style="891" customWidth="1"/>
    <col min="4871" max="4871" width="15.44140625" style="891" customWidth="1"/>
    <col min="4872" max="4872" width="16.44140625" style="891" customWidth="1"/>
    <col min="4873" max="4873" width="15.33203125" style="891" customWidth="1"/>
    <col min="4874" max="4874" width="15.44140625" style="891" customWidth="1"/>
    <col min="4875" max="4875" width="15.5546875" style="891" customWidth="1"/>
    <col min="4876" max="4876" width="15.6640625" style="891" customWidth="1"/>
    <col min="4877" max="4877" width="16.33203125" style="891" customWidth="1"/>
    <col min="4878" max="4878" width="14" style="891" bestFit="1" customWidth="1"/>
    <col min="4879" max="4879" width="12" style="891" bestFit="1" customWidth="1"/>
    <col min="4880" max="4880" width="13.6640625" style="891" bestFit="1" customWidth="1"/>
    <col min="4881" max="4881" width="18.5546875" style="891" bestFit="1" customWidth="1"/>
    <col min="4882" max="4882" width="16.33203125" style="891" bestFit="1" customWidth="1"/>
    <col min="4883" max="4883" width="9.33203125" style="891"/>
    <col min="4884" max="4884" width="13.5546875" style="891" bestFit="1" customWidth="1"/>
    <col min="4885" max="4886" width="15" style="891" bestFit="1" customWidth="1"/>
    <col min="4887" max="5122" width="9.33203125" style="891"/>
    <col min="5123" max="5123" width="6.5546875" style="891" customWidth="1"/>
    <col min="5124" max="5124" width="3.5546875" style="891" customWidth="1"/>
    <col min="5125" max="5125" width="26.5546875" style="891" customWidth="1"/>
    <col min="5126" max="5126" width="14.44140625" style="891" customWidth="1"/>
    <col min="5127" max="5127" width="15.44140625" style="891" customWidth="1"/>
    <col min="5128" max="5128" width="16.44140625" style="891" customWidth="1"/>
    <col min="5129" max="5129" width="15.33203125" style="891" customWidth="1"/>
    <col min="5130" max="5130" width="15.44140625" style="891" customWidth="1"/>
    <col min="5131" max="5131" width="15.5546875" style="891" customWidth="1"/>
    <col min="5132" max="5132" width="15.6640625" style="891" customWidth="1"/>
    <col min="5133" max="5133" width="16.33203125" style="891" customWidth="1"/>
    <col min="5134" max="5134" width="14" style="891" bestFit="1" customWidth="1"/>
    <col min="5135" max="5135" width="12" style="891" bestFit="1" customWidth="1"/>
    <col min="5136" max="5136" width="13.6640625" style="891" bestFit="1" customWidth="1"/>
    <col min="5137" max="5137" width="18.5546875" style="891" bestFit="1" customWidth="1"/>
    <col min="5138" max="5138" width="16.33203125" style="891" bestFit="1" customWidth="1"/>
    <col min="5139" max="5139" width="9.33203125" style="891"/>
    <col min="5140" max="5140" width="13.5546875" style="891" bestFit="1" customWidth="1"/>
    <col min="5141" max="5142" width="15" style="891" bestFit="1" customWidth="1"/>
    <col min="5143" max="5378" width="9.33203125" style="891"/>
    <col min="5379" max="5379" width="6.5546875" style="891" customWidth="1"/>
    <col min="5380" max="5380" width="3.5546875" style="891" customWidth="1"/>
    <col min="5381" max="5381" width="26.5546875" style="891" customWidth="1"/>
    <col min="5382" max="5382" width="14.44140625" style="891" customWidth="1"/>
    <col min="5383" max="5383" width="15.44140625" style="891" customWidth="1"/>
    <col min="5384" max="5384" width="16.44140625" style="891" customWidth="1"/>
    <col min="5385" max="5385" width="15.33203125" style="891" customWidth="1"/>
    <col min="5386" max="5386" width="15.44140625" style="891" customWidth="1"/>
    <col min="5387" max="5387" width="15.5546875" style="891" customWidth="1"/>
    <col min="5388" max="5388" width="15.6640625" style="891" customWidth="1"/>
    <col min="5389" max="5389" width="16.33203125" style="891" customWidth="1"/>
    <col min="5390" max="5390" width="14" style="891" bestFit="1" customWidth="1"/>
    <col min="5391" max="5391" width="12" style="891" bestFit="1" customWidth="1"/>
    <col min="5392" max="5392" width="13.6640625" style="891" bestFit="1" customWidth="1"/>
    <col min="5393" max="5393" width="18.5546875" style="891" bestFit="1" customWidth="1"/>
    <col min="5394" max="5394" width="16.33203125" style="891" bestFit="1" customWidth="1"/>
    <col min="5395" max="5395" width="9.33203125" style="891"/>
    <col min="5396" max="5396" width="13.5546875" style="891" bestFit="1" customWidth="1"/>
    <col min="5397" max="5398" width="15" style="891" bestFit="1" customWidth="1"/>
    <col min="5399" max="5634" width="9.33203125" style="891"/>
    <col min="5635" max="5635" width="6.5546875" style="891" customWidth="1"/>
    <col min="5636" max="5636" width="3.5546875" style="891" customWidth="1"/>
    <col min="5637" max="5637" width="26.5546875" style="891" customWidth="1"/>
    <col min="5638" max="5638" width="14.44140625" style="891" customWidth="1"/>
    <col min="5639" max="5639" width="15.44140625" style="891" customWidth="1"/>
    <col min="5640" max="5640" width="16.44140625" style="891" customWidth="1"/>
    <col min="5641" max="5641" width="15.33203125" style="891" customWidth="1"/>
    <col min="5642" max="5642" width="15.44140625" style="891" customWidth="1"/>
    <col min="5643" max="5643" width="15.5546875" style="891" customWidth="1"/>
    <col min="5644" max="5644" width="15.6640625" style="891" customWidth="1"/>
    <col min="5645" max="5645" width="16.33203125" style="891" customWidth="1"/>
    <col min="5646" max="5646" width="14" style="891" bestFit="1" customWidth="1"/>
    <col min="5647" max="5647" width="12" style="891" bestFit="1" customWidth="1"/>
    <col min="5648" max="5648" width="13.6640625" style="891" bestFit="1" customWidth="1"/>
    <col min="5649" max="5649" width="18.5546875" style="891" bestFit="1" customWidth="1"/>
    <col min="5650" max="5650" width="16.33203125" style="891" bestFit="1" customWidth="1"/>
    <col min="5651" max="5651" width="9.33203125" style="891"/>
    <col min="5652" max="5652" width="13.5546875" style="891" bestFit="1" customWidth="1"/>
    <col min="5653" max="5654" width="15" style="891" bestFit="1" customWidth="1"/>
    <col min="5655" max="5890" width="9.33203125" style="891"/>
    <col min="5891" max="5891" width="6.5546875" style="891" customWidth="1"/>
    <col min="5892" max="5892" width="3.5546875" style="891" customWidth="1"/>
    <col min="5893" max="5893" width="26.5546875" style="891" customWidth="1"/>
    <col min="5894" max="5894" width="14.44140625" style="891" customWidth="1"/>
    <col min="5895" max="5895" width="15.44140625" style="891" customWidth="1"/>
    <col min="5896" max="5896" width="16.44140625" style="891" customWidth="1"/>
    <col min="5897" max="5897" width="15.33203125" style="891" customWidth="1"/>
    <col min="5898" max="5898" width="15.44140625" style="891" customWidth="1"/>
    <col min="5899" max="5899" width="15.5546875" style="891" customWidth="1"/>
    <col min="5900" max="5900" width="15.6640625" style="891" customWidth="1"/>
    <col min="5901" max="5901" width="16.33203125" style="891" customWidth="1"/>
    <col min="5902" max="5902" width="14" style="891" bestFit="1" customWidth="1"/>
    <col min="5903" max="5903" width="12" style="891" bestFit="1" customWidth="1"/>
    <col min="5904" max="5904" width="13.6640625" style="891" bestFit="1" customWidth="1"/>
    <col min="5905" max="5905" width="18.5546875" style="891" bestFit="1" customWidth="1"/>
    <col min="5906" max="5906" width="16.33203125" style="891" bestFit="1" customWidth="1"/>
    <col min="5907" max="5907" width="9.33203125" style="891"/>
    <col min="5908" max="5908" width="13.5546875" style="891" bestFit="1" customWidth="1"/>
    <col min="5909" max="5910" width="15" style="891" bestFit="1" customWidth="1"/>
    <col min="5911" max="6146" width="9.33203125" style="891"/>
    <col min="6147" max="6147" width="6.5546875" style="891" customWidth="1"/>
    <col min="6148" max="6148" width="3.5546875" style="891" customWidth="1"/>
    <col min="6149" max="6149" width="26.5546875" style="891" customWidth="1"/>
    <col min="6150" max="6150" width="14.44140625" style="891" customWidth="1"/>
    <col min="6151" max="6151" width="15.44140625" style="891" customWidth="1"/>
    <col min="6152" max="6152" width="16.44140625" style="891" customWidth="1"/>
    <col min="6153" max="6153" width="15.33203125" style="891" customWidth="1"/>
    <col min="6154" max="6154" width="15.44140625" style="891" customWidth="1"/>
    <col min="6155" max="6155" width="15.5546875" style="891" customWidth="1"/>
    <col min="6156" max="6156" width="15.6640625" style="891" customWidth="1"/>
    <col min="6157" max="6157" width="16.33203125" style="891" customWidth="1"/>
    <col min="6158" max="6158" width="14" style="891" bestFit="1" customWidth="1"/>
    <col min="6159" max="6159" width="12" style="891" bestFit="1" customWidth="1"/>
    <col min="6160" max="6160" width="13.6640625" style="891" bestFit="1" customWidth="1"/>
    <col min="6161" max="6161" width="18.5546875" style="891" bestFit="1" customWidth="1"/>
    <col min="6162" max="6162" width="16.33203125" style="891" bestFit="1" customWidth="1"/>
    <col min="6163" max="6163" width="9.33203125" style="891"/>
    <col min="6164" max="6164" width="13.5546875" style="891" bestFit="1" customWidth="1"/>
    <col min="6165" max="6166" width="15" style="891" bestFit="1" customWidth="1"/>
    <col min="6167" max="6402" width="9.33203125" style="891"/>
    <col min="6403" max="6403" width="6.5546875" style="891" customWidth="1"/>
    <col min="6404" max="6404" width="3.5546875" style="891" customWidth="1"/>
    <col min="6405" max="6405" width="26.5546875" style="891" customWidth="1"/>
    <col min="6406" max="6406" width="14.44140625" style="891" customWidth="1"/>
    <col min="6407" max="6407" width="15.44140625" style="891" customWidth="1"/>
    <col min="6408" max="6408" width="16.44140625" style="891" customWidth="1"/>
    <col min="6409" max="6409" width="15.33203125" style="891" customWidth="1"/>
    <col min="6410" max="6410" width="15.44140625" style="891" customWidth="1"/>
    <col min="6411" max="6411" width="15.5546875" style="891" customWidth="1"/>
    <col min="6412" max="6412" width="15.6640625" style="891" customWidth="1"/>
    <col min="6413" max="6413" width="16.33203125" style="891" customWidth="1"/>
    <col min="6414" max="6414" width="14" style="891" bestFit="1" customWidth="1"/>
    <col min="6415" max="6415" width="12" style="891" bestFit="1" customWidth="1"/>
    <col min="6416" max="6416" width="13.6640625" style="891" bestFit="1" customWidth="1"/>
    <col min="6417" max="6417" width="18.5546875" style="891" bestFit="1" customWidth="1"/>
    <col min="6418" max="6418" width="16.33203125" style="891" bestFit="1" customWidth="1"/>
    <col min="6419" max="6419" width="9.33203125" style="891"/>
    <col min="6420" max="6420" width="13.5546875" style="891" bestFit="1" customWidth="1"/>
    <col min="6421" max="6422" width="15" style="891" bestFit="1" customWidth="1"/>
    <col min="6423" max="6658" width="9.33203125" style="891"/>
    <col min="6659" max="6659" width="6.5546875" style="891" customWidth="1"/>
    <col min="6660" max="6660" width="3.5546875" style="891" customWidth="1"/>
    <col min="6661" max="6661" width="26.5546875" style="891" customWidth="1"/>
    <col min="6662" max="6662" width="14.44140625" style="891" customWidth="1"/>
    <col min="6663" max="6663" width="15.44140625" style="891" customWidth="1"/>
    <col min="6664" max="6664" width="16.44140625" style="891" customWidth="1"/>
    <col min="6665" max="6665" width="15.33203125" style="891" customWidth="1"/>
    <col min="6666" max="6666" width="15.44140625" style="891" customWidth="1"/>
    <col min="6667" max="6667" width="15.5546875" style="891" customWidth="1"/>
    <col min="6668" max="6668" width="15.6640625" style="891" customWidth="1"/>
    <col min="6669" max="6669" width="16.33203125" style="891" customWidth="1"/>
    <col min="6670" max="6670" width="14" style="891" bestFit="1" customWidth="1"/>
    <col min="6671" max="6671" width="12" style="891" bestFit="1" customWidth="1"/>
    <col min="6672" max="6672" width="13.6640625" style="891" bestFit="1" customWidth="1"/>
    <col min="6673" max="6673" width="18.5546875" style="891" bestFit="1" customWidth="1"/>
    <col min="6674" max="6674" width="16.33203125" style="891" bestFit="1" customWidth="1"/>
    <col min="6675" max="6675" width="9.33203125" style="891"/>
    <col min="6676" max="6676" width="13.5546875" style="891" bestFit="1" customWidth="1"/>
    <col min="6677" max="6678" width="15" style="891" bestFit="1" customWidth="1"/>
    <col min="6679" max="6914" width="9.33203125" style="891"/>
    <col min="6915" max="6915" width="6.5546875" style="891" customWidth="1"/>
    <col min="6916" max="6916" width="3.5546875" style="891" customWidth="1"/>
    <col min="6917" max="6917" width="26.5546875" style="891" customWidth="1"/>
    <col min="6918" max="6918" width="14.44140625" style="891" customWidth="1"/>
    <col min="6919" max="6919" width="15.44140625" style="891" customWidth="1"/>
    <col min="6920" max="6920" width="16.44140625" style="891" customWidth="1"/>
    <col min="6921" max="6921" width="15.33203125" style="891" customWidth="1"/>
    <col min="6922" max="6922" width="15.44140625" style="891" customWidth="1"/>
    <col min="6923" max="6923" width="15.5546875" style="891" customWidth="1"/>
    <col min="6924" max="6924" width="15.6640625" style="891" customWidth="1"/>
    <col min="6925" max="6925" width="16.33203125" style="891" customWidth="1"/>
    <col min="6926" max="6926" width="14" style="891" bestFit="1" customWidth="1"/>
    <col min="6927" max="6927" width="12" style="891" bestFit="1" customWidth="1"/>
    <col min="6928" max="6928" width="13.6640625" style="891" bestFit="1" customWidth="1"/>
    <col min="6929" max="6929" width="18.5546875" style="891" bestFit="1" customWidth="1"/>
    <col min="6930" max="6930" width="16.33203125" style="891" bestFit="1" customWidth="1"/>
    <col min="6931" max="6931" width="9.33203125" style="891"/>
    <col min="6932" max="6932" width="13.5546875" style="891" bestFit="1" customWidth="1"/>
    <col min="6933" max="6934" width="15" style="891" bestFit="1" customWidth="1"/>
    <col min="6935" max="7170" width="9.33203125" style="891"/>
    <col min="7171" max="7171" width="6.5546875" style="891" customWidth="1"/>
    <col min="7172" max="7172" width="3.5546875" style="891" customWidth="1"/>
    <col min="7173" max="7173" width="26.5546875" style="891" customWidth="1"/>
    <col min="7174" max="7174" width="14.44140625" style="891" customWidth="1"/>
    <col min="7175" max="7175" width="15.44140625" style="891" customWidth="1"/>
    <col min="7176" max="7176" width="16.44140625" style="891" customWidth="1"/>
    <col min="7177" max="7177" width="15.33203125" style="891" customWidth="1"/>
    <col min="7178" max="7178" width="15.44140625" style="891" customWidth="1"/>
    <col min="7179" max="7179" width="15.5546875" style="891" customWidth="1"/>
    <col min="7180" max="7180" width="15.6640625" style="891" customWidth="1"/>
    <col min="7181" max="7181" width="16.33203125" style="891" customWidth="1"/>
    <col min="7182" max="7182" width="14" style="891" bestFit="1" customWidth="1"/>
    <col min="7183" max="7183" width="12" style="891" bestFit="1" customWidth="1"/>
    <col min="7184" max="7184" width="13.6640625" style="891" bestFit="1" customWidth="1"/>
    <col min="7185" max="7185" width="18.5546875" style="891" bestFit="1" customWidth="1"/>
    <col min="7186" max="7186" width="16.33203125" style="891" bestFit="1" customWidth="1"/>
    <col min="7187" max="7187" width="9.33203125" style="891"/>
    <col min="7188" max="7188" width="13.5546875" style="891" bestFit="1" customWidth="1"/>
    <col min="7189" max="7190" width="15" style="891" bestFit="1" customWidth="1"/>
    <col min="7191" max="7426" width="9.33203125" style="891"/>
    <col min="7427" max="7427" width="6.5546875" style="891" customWidth="1"/>
    <col min="7428" max="7428" width="3.5546875" style="891" customWidth="1"/>
    <col min="7429" max="7429" width="26.5546875" style="891" customWidth="1"/>
    <col min="7430" max="7430" width="14.44140625" style="891" customWidth="1"/>
    <col min="7431" max="7431" width="15.44140625" style="891" customWidth="1"/>
    <col min="7432" max="7432" width="16.44140625" style="891" customWidth="1"/>
    <col min="7433" max="7433" width="15.33203125" style="891" customWidth="1"/>
    <col min="7434" max="7434" width="15.44140625" style="891" customWidth="1"/>
    <col min="7435" max="7435" width="15.5546875" style="891" customWidth="1"/>
    <col min="7436" max="7436" width="15.6640625" style="891" customWidth="1"/>
    <col min="7437" max="7437" width="16.33203125" style="891" customWidth="1"/>
    <col min="7438" max="7438" width="14" style="891" bestFit="1" customWidth="1"/>
    <col min="7439" max="7439" width="12" style="891" bestFit="1" customWidth="1"/>
    <col min="7440" max="7440" width="13.6640625" style="891" bestFit="1" customWidth="1"/>
    <col min="7441" max="7441" width="18.5546875" style="891" bestFit="1" customWidth="1"/>
    <col min="7442" max="7442" width="16.33203125" style="891" bestFit="1" customWidth="1"/>
    <col min="7443" max="7443" width="9.33203125" style="891"/>
    <col min="7444" max="7444" width="13.5546875" style="891" bestFit="1" customWidth="1"/>
    <col min="7445" max="7446" width="15" style="891" bestFit="1" customWidth="1"/>
    <col min="7447" max="7682" width="9.33203125" style="891"/>
    <col min="7683" max="7683" width="6.5546875" style="891" customWidth="1"/>
    <col min="7684" max="7684" width="3.5546875" style="891" customWidth="1"/>
    <col min="7685" max="7685" width="26.5546875" style="891" customWidth="1"/>
    <col min="7686" max="7686" width="14.44140625" style="891" customWidth="1"/>
    <col min="7687" max="7687" width="15.44140625" style="891" customWidth="1"/>
    <col min="7688" max="7688" width="16.44140625" style="891" customWidth="1"/>
    <col min="7689" max="7689" width="15.33203125" style="891" customWidth="1"/>
    <col min="7690" max="7690" width="15.44140625" style="891" customWidth="1"/>
    <col min="7691" max="7691" width="15.5546875" style="891" customWidth="1"/>
    <col min="7692" max="7692" width="15.6640625" style="891" customWidth="1"/>
    <col min="7693" max="7693" width="16.33203125" style="891" customWidth="1"/>
    <col min="7694" max="7694" width="14" style="891" bestFit="1" customWidth="1"/>
    <col min="7695" max="7695" width="12" style="891" bestFit="1" customWidth="1"/>
    <col min="7696" max="7696" width="13.6640625" style="891" bestFit="1" customWidth="1"/>
    <col min="7697" max="7697" width="18.5546875" style="891" bestFit="1" customWidth="1"/>
    <col min="7698" max="7698" width="16.33203125" style="891" bestFit="1" customWidth="1"/>
    <col min="7699" max="7699" width="9.33203125" style="891"/>
    <col min="7700" max="7700" width="13.5546875" style="891" bestFit="1" customWidth="1"/>
    <col min="7701" max="7702" width="15" style="891" bestFit="1" customWidth="1"/>
    <col min="7703" max="7938" width="9.33203125" style="891"/>
    <col min="7939" max="7939" width="6.5546875" style="891" customWidth="1"/>
    <col min="7940" max="7940" width="3.5546875" style="891" customWidth="1"/>
    <col min="7941" max="7941" width="26.5546875" style="891" customWidth="1"/>
    <col min="7942" max="7942" width="14.44140625" style="891" customWidth="1"/>
    <col min="7943" max="7943" width="15.44140625" style="891" customWidth="1"/>
    <col min="7944" max="7944" width="16.44140625" style="891" customWidth="1"/>
    <col min="7945" max="7945" width="15.33203125" style="891" customWidth="1"/>
    <col min="7946" max="7946" width="15.44140625" style="891" customWidth="1"/>
    <col min="7947" max="7947" width="15.5546875" style="891" customWidth="1"/>
    <col min="7948" max="7948" width="15.6640625" style="891" customWidth="1"/>
    <col min="7949" max="7949" width="16.33203125" style="891" customWidth="1"/>
    <col min="7950" max="7950" width="14" style="891" bestFit="1" customWidth="1"/>
    <col min="7951" max="7951" width="12" style="891" bestFit="1" customWidth="1"/>
    <col min="7952" max="7952" width="13.6640625" style="891" bestFit="1" customWidth="1"/>
    <col min="7953" max="7953" width="18.5546875" style="891" bestFit="1" customWidth="1"/>
    <col min="7954" max="7954" width="16.33203125" style="891" bestFit="1" customWidth="1"/>
    <col min="7955" max="7955" width="9.33203125" style="891"/>
    <col min="7956" max="7956" width="13.5546875" style="891" bestFit="1" customWidth="1"/>
    <col min="7957" max="7958" width="15" style="891" bestFit="1" customWidth="1"/>
    <col min="7959" max="8194" width="9.33203125" style="891"/>
    <col min="8195" max="8195" width="6.5546875" style="891" customWidth="1"/>
    <col min="8196" max="8196" width="3.5546875" style="891" customWidth="1"/>
    <col min="8197" max="8197" width="26.5546875" style="891" customWidth="1"/>
    <col min="8198" max="8198" width="14.44140625" style="891" customWidth="1"/>
    <col min="8199" max="8199" width="15.44140625" style="891" customWidth="1"/>
    <col min="8200" max="8200" width="16.44140625" style="891" customWidth="1"/>
    <col min="8201" max="8201" width="15.33203125" style="891" customWidth="1"/>
    <col min="8202" max="8202" width="15.44140625" style="891" customWidth="1"/>
    <col min="8203" max="8203" width="15.5546875" style="891" customWidth="1"/>
    <col min="8204" max="8204" width="15.6640625" style="891" customWidth="1"/>
    <col min="8205" max="8205" width="16.33203125" style="891" customWidth="1"/>
    <col min="8206" max="8206" width="14" style="891" bestFit="1" customWidth="1"/>
    <col min="8207" max="8207" width="12" style="891" bestFit="1" customWidth="1"/>
    <col min="8208" max="8208" width="13.6640625" style="891" bestFit="1" customWidth="1"/>
    <col min="8209" max="8209" width="18.5546875" style="891" bestFit="1" customWidth="1"/>
    <col min="8210" max="8210" width="16.33203125" style="891" bestFit="1" customWidth="1"/>
    <col min="8211" max="8211" width="9.33203125" style="891"/>
    <col min="8212" max="8212" width="13.5546875" style="891" bestFit="1" customWidth="1"/>
    <col min="8213" max="8214" width="15" style="891" bestFit="1" customWidth="1"/>
    <col min="8215" max="8450" width="9.33203125" style="891"/>
    <col min="8451" max="8451" width="6.5546875" style="891" customWidth="1"/>
    <col min="8452" max="8452" width="3.5546875" style="891" customWidth="1"/>
    <col min="8453" max="8453" width="26.5546875" style="891" customWidth="1"/>
    <col min="8454" max="8454" width="14.44140625" style="891" customWidth="1"/>
    <col min="8455" max="8455" width="15.44140625" style="891" customWidth="1"/>
    <col min="8456" max="8456" width="16.44140625" style="891" customWidth="1"/>
    <col min="8457" max="8457" width="15.33203125" style="891" customWidth="1"/>
    <col min="8458" max="8458" width="15.44140625" style="891" customWidth="1"/>
    <col min="8459" max="8459" width="15.5546875" style="891" customWidth="1"/>
    <col min="8460" max="8460" width="15.6640625" style="891" customWidth="1"/>
    <col min="8461" max="8461" width="16.33203125" style="891" customWidth="1"/>
    <col min="8462" max="8462" width="14" style="891" bestFit="1" customWidth="1"/>
    <col min="8463" max="8463" width="12" style="891" bestFit="1" customWidth="1"/>
    <col min="8464" max="8464" width="13.6640625" style="891" bestFit="1" customWidth="1"/>
    <col min="8465" max="8465" width="18.5546875" style="891" bestFit="1" customWidth="1"/>
    <col min="8466" max="8466" width="16.33203125" style="891" bestFit="1" customWidth="1"/>
    <col min="8467" max="8467" width="9.33203125" style="891"/>
    <col min="8468" max="8468" width="13.5546875" style="891" bestFit="1" customWidth="1"/>
    <col min="8469" max="8470" width="15" style="891" bestFit="1" customWidth="1"/>
    <col min="8471" max="8706" width="9.33203125" style="891"/>
    <col min="8707" max="8707" width="6.5546875" style="891" customWidth="1"/>
    <col min="8708" max="8708" width="3.5546875" style="891" customWidth="1"/>
    <col min="8709" max="8709" width="26.5546875" style="891" customWidth="1"/>
    <col min="8710" max="8710" width="14.44140625" style="891" customWidth="1"/>
    <col min="8711" max="8711" width="15.44140625" style="891" customWidth="1"/>
    <col min="8712" max="8712" width="16.44140625" style="891" customWidth="1"/>
    <col min="8713" max="8713" width="15.33203125" style="891" customWidth="1"/>
    <col min="8714" max="8714" width="15.44140625" style="891" customWidth="1"/>
    <col min="8715" max="8715" width="15.5546875" style="891" customWidth="1"/>
    <col min="8716" max="8716" width="15.6640625" style="891" customWidth="1"/>
    <col min="8717" max="8717" width="16.33203125" style="891" customWidth="1"/>
    <col min="8718" max="8718" width="14" style="891" bestFit="1" customWidth="1"/>
    <col min="8719" max="8719" width="12" style="891" bestFit="1" customWidth="1"/>
    <col min="8720" max="8720" width="13.6640625" style="891" bestFit="1" customWidth="1"/>
    <col min="8721" max="8721" width="18.5546875" style="891" bestFit="1" customWidth="1"/>
    <col min="8722" max="8722" width="16.33203125" style="891" bestFit="1" customWidth="1"/>
    <col min="8723" max="8723" width="9.33203125" style="891"/>
    <col min="8724" max="8724" width="13.5546875" style="891" bestFit="1" customWidth="1"/>
    <col min="8725" max="8726" width="15" style="891" bestFit="1" customWidth="1"/>
    <col min="8727" max="8962" width="9.33203125" style="891"/>
    <col min="8963" max="8963" width="6.5546875" style="891" customWidth="1"/>
    <col min="8964" max="8964" width="3.5546875" style="891" customWidth="1"/>
    <col min="8965" max="8965" width="26.5546875" style="891" customWidth="1"/>
    <col min="8966" max="8966" width="14.44140625" style="891" customWidth="1"/>
    <col min="8967" max="8967" width="15.44140625" style="891" customWidth="1"/>
    <col min="8968" max="8968" width="16.44140625" style="891" customWidth="1"/>
    <col min="8969" max="8969" width="15.33203125" style="891" customWidth="1"/>
    <col min="8970" max="8970" width="15.44140625" style="891" customWidth="1"/>
    <col min="8971" max="8971" width="15.5546875" style="891" customWidth="1"/>
    <col min="8972" max="8972" width="15.6640625" style="891" customWidth="1"/>
    <col min="8973" max="8973" width="16.33203125" style="891" customWidth="1"/>
    <col min="8974" max="8974" width="14" style="891" bestFit="1" customWidth="1"/>
    <col min="8975" max="8975" width="12" style="891" bestFit="1" customWidth="1"/>
    <col min="8976" max="8976" width="13.6640625" style="891" bestFit="1" customWidth="1"/>
    <col min="8977" max="8977" width="18.5546875" style="891" bestFit="1" customWidth="1"/>
    <col min="8978" max="8978" width="16.33203125" style="891" bestFit="1" customWidth="1"/>
    <col min="8979" max="8979" width="9.33203125" style="891"/>
    <col min="8980" max="8980" width="13.5546875" style="891" bestFit="1" customWidth="1"/>
    <col min="8981" max="8982" width="15" style="891" bestFit="1" customWidth="1"/>
    <col min="8983" max="9218" width="9.33203125" style="891"/>
    <col min="9219" max="9219" width="6.5546875" style="891" customWidth="1"/>
    <col min="9220" max="9220" width="3.5546875" style="891" customWidth="1"/>
    <col min="9221" max="9221" width="26.5546875" style="891" customWidth="1"/>
    <col min="9222" max="9222" width="14.44140625" style="891" customWidth="1"/>
    <col min="9223" max="9223" width="15.44140625" style="891" customWidth="1"/>
    <col min="9224" max="9224" width="16.44140625" style="891" customWidth="1"/>
    <col min="9225" max="9225" width="15.33203125" style="891" customWidth="1"/>
    <col min="9226" max="9226" width="15.44140625" style="891" customWidth="1"/>
    <col min="9227" max="9227" width="15.5546875" style="891" customWidth="1"/>
    <col min="9228" max="9228" width="15.6640625" style="891" customWidth="1"/>
    <col min="9229" max="9229" width="16.33203125" style="891" customWidth="1"/>
    <col min="9230" max="9230" width="14" style="891" bestFit="1" customWidth="1"/>
    <col min="9231" max="9231" width="12" style="891" bestFit="1" customWidth="1"/>
    <col min="9232" max="9232" width="13.6640625" style="891" bestFit="1" customWidth="1"/>
    <col min="9233" max="9233" width="18.5546875" style="891" bestFit="1" customWidth="1"/>
    <col min="9234" max="9234" width="16.33203125" style="891" bestFit="1" customWidth="1"/>
    <col min="9235" max="9235" width="9.33203125" style="891"/>
    <col min="9236" max="9236" width="13.5546875" style="891" bestFit="1" customWidth="1"/>
    <col min="9237" max="9238" width="15" style="891" bestFit="1" customWidth="1"/>
    <col min="9239" max="9474" width="9.33203125" style="891"/>
    <col min="9475" max="9475" width="6.5546875" style="891" customWidth="1"/>
    <col min="9476" max="9476" width="3.5546875" style="891" customWidth="1"/>
    <col min="9477" max="9477" width="26.5546875" style="891" customWidth="1"/>
    <col min="9478" max="9478" width="14.44140625" style="891" customWidth="1"/>
    <col min="9479" max="9479" width="15.44140625" style="891" customWidth="1"/>
    <col min="9480" max="9480" width="16.44140625" style="891" customWidth="1"/>
    <col min="9481" max="9481" width="15.33203125" style="891" customWidth="1"/>
    <col min="9482" max="9482" width="15.44140625" style="891" customWidth="1"/>
    <col min="9483" max="9483" width="15.5546875" style="891" customWidth="1"/>
    <col min="9484" max="9484" width="15.6640625" style="891" customWidth="1"/>
    <col min="9485" max="9485" width="16.33203125" style="891" customWidth="1"/>
    <col min="9486" max="9486" width="14" style="891" bestFit="1" customWidth="1"/>
    <col min="9487" max="9487" width="12" style="891" bestFit="1" customWidth="1"/>
    <col min="9488" max="9488" width="13.6640625" style="891" bestFit="1" customWidth="1"/>
    <col min="9489" max="9489" width="18.5546875" style="891" bestFit="1" customWidth="1"/>
    <col min="9490" max="9490" width="16.33203125" style="891" bestFit="1" customWidth="1"/>
    <col min="9491" max="9491" width="9.33203125" style="891"/>
    <col min="9492" max="9492" width="13.5546875" style="891" bestFit="1" customWidth="1"/>
    <col min="9493" max="9494" width="15" style="891" bestFit="1" customWidth="1"/>
    <col min="9495" max="9730" width="9.33203125" style="891"/>
    <col min="9731" max="9731" width="6.5546875" style="891" customWidth="1"/>
    <col min="9732" max="9732" width="3.5546875" style="891" customWidth="1"/>
    <col min="9733" max="9733" width="26.5546875" style="891" customWidth="1"/>
    <col min="9734" max="9734" width="14.44140625" style="891" customWidth="1"/>
    <col min="9735" max="9735" width="15.44140625" style="891" customWidth="1"/>
    <col min="9736" max="9736" width="16.44140625" style="891" customWidth="1"/>
    <col min="9737" max="9737" width="15.33203125" style="891" customWidth="1"/>
    <col min="9738" max="9738" width="15.44140625" style="891" customWidth="1"/>
    <col min="9739" max="9739" width="15.5546875" style="891" customWidth="1"/>
    <col min="9740" max="9740" width="15.6640625" style="891" customWidth="1"/>
    <col min="9741" max="9741" width="16.33203125" style="891" customWidth="1"/>
    <col min="9742" max="9742" width="14" style="891" bestFit="1" customWidth="1"/>
    <col min="9743" max="9743" width="12" style="891" bestFit="1" customWidth="1"/>
    <col min="9744" max="9744" width="13.6640625" style="891" bestFit="1" customWidth="1"/>
    <col min="9745" max="9745" width="18.5546875" style="891" bestFit="1" customWidth="1"/>
    <col min="9746" max="9746" width="16.33203125" style="891" bestFit="1" customWidth="1"/>
    <col min="9747" max="9747" width="9.33203125" style="891"/>
    <col min="9748" max="9748" width="13.5546875" style="891" bestFit="1" customWidth="1"/>
    <col min="9749" max="9750" width="15" style="891" bestFit="1" customWidth="1"/>
    <col min="9751" max="9986" width="9.33203125" style="891"/>
    <col min="9987" max="9987" width="6.5546875" style="891" customWidth="1"/>
    <col min="9988" max="9988" width="3.5546875" style="891" customWidth="1"/>
    <col min="9989" max="9989" width="26.5546875" style="891" customWidth="1"/>
    <col min="9990" max="9990" width="14.44140625" style="891" customWidth="1"/>
    <col min="9991" max="9991" width="15.44140625" style="891" customWidth="1"/>
    <col min="9992" max="9992" width="16.44140625" style="891" customWidth="1"/>
    <col min="9993" max="9993" width="15.33203125" style="891" customWidth="1"/>
    <col min="9994" max="9994" width="15.44140625" style="891" customWidth="1"/>
    <col min="9995" max="9995" width="15.5546875" style="891" customWidth="1"/>
    <col min="9996" max="9996" width="15.6640625" style="891" customWidth="1"/>
    <col min="9997" max="9997" width="16.33203125" style="891" customWidth="1"/>
    <col min="9998" max="9998" width="14" style="891" bestFit="1" customWidth="1"/>
    <col min="9999" max="9999" width="12" style="891" bestFit="1" customWidth="1"/>
    <col min="10000" max="10000" width="13.6640625" style="891" bestFit="1" customWidth="1"/>
    <col min="10001" max="10001" width="18.5546875" style="891" bestFit="1" customWidth="1"/>
    <col min="10002" max="10002" width="16.33203125" style="891" bestFit="1" customWidth="1"/>
    <col min="10003" max="10003" width="9.33203125" style="891"/>
    <col min="10004" max="10004" width="13.5546875" style="891" bestFit="1" customWidth="1"/>
    <col min="10005" max="10006" width="15" style="891" bestFit="1" customWidth="1"/>
    <col min="10007" max="10242" width="9.33203125" style="891"/>
    <col min="10243" max="10243" width="6.5546875" style="891" customWidth="1"/>
    <col min="10244" max="10244" width="3.5546875" style="891" customWidth="1"/>
    <col min="10245" max="10245" width="26.5546875" style="891" customWidth="1"/>
    <col min="10246" max="10246" width="14.44140625" style="891" customWidth="1"/>
    <col min="10247" max="10247" width="15.44140625" style="891" customWidth="1"/>
    <col min="10248" max="10248" width="16.44140625" style="891" customWidth="1"/>
    <col min="10249" max="10249" width="15.33203125" style="891" customWidth="1"/>
    <col min="10250" max="10250" width="15.44140625" style="891" customWidth="1"/>
    <col min="10251" max="10251" width="15.5546875" style="891" customWidth="1"/>
    <col min="10252" max="10252" width="15.6640625" style="891" customWidth="1"/>
    <col min="10253" max="10253" width="16.33203125" style="891" customWidth="1"/>
    <col min="10254" max="10254" width="14" style="891" bestFit="1" customWidth="1"/>
    <col min="10255" max="10255" width="12" style="891" bestFit="1" customWidth="1"/>
    <col min="10256" max="10256" width="13.6640625" style="891" bestFit="1" customWidth="1"/>
    <col min="10257" max="10257" width="18.5546875" style="891" bestFit="1" customWidth="1"/>
    <col min="10258" max="10258" width="16.33203125" style="891" bestFit="1" customWidth="1"/>
    <col min="10259" max="10259" width="9.33203125" style="891"/>
    <col min="10260" max="10260" width="13.5546875" style="891" bestFit="1" customWidth="1"/>
    <col min="10261" max="10262" width="15" style="891" bestFit="1" customWidth="1"/>
    <col min="10263" max="10498" width="9.33203125" style="891"/>
    <col min="10499" max="10499" width="6.5546875" style="891" customWidth="1"/>
    <col min="10500" max="10500" width="3.5546875" style="891" customWidth="1"/>
    <col min="10501" max="10501" width="26.5546875" style="891" customWidth="1"/>
    <col min="10502" max="10502" width="14.44140625" style="891" customWidth="1"/>
    <col min="10503" max="10503" width="15.44140625" style="891" customWidth="1"/>
    <col min="10504" max="10504" width="16.44140625" style="891" customWidth="1"/>
    <col min="10505" max="10505" width="15.33203125" style="891" customWidth="1"/>
    <col min="10506" max="10506" width="15.44140625" style="891" customWidth="1"/>
    <col min="10507" max="10507" width="15.5546875" style="891" customWidth="1"/>
    <col min="10508" max="10508" width="15.6640625" style="891" customWidth="1"/>
    <col min="10509" max="10509" width="16.33203125" style="891" customWidth="1"/>
    <col min="10510" max="10510" width="14" style="891" bestFit="1" customWidth="1"/>
    <col min="10511" max="10511" width="12" style="891" bestFit="1" customWidth="1"/>
    <col min="10512" max="10512" width="13.6640625" style="891" bestFit="1" customWidth="1"/>
    <col min="10513" max="10513" width="18.5546875" style="891" bestFit="1" customWidth="1"/>
    <col min="10514" max="10514" width="16.33203125" style="891" bestFit="1" customWidth="1"/>
    <col min="10515" max="10515" width="9.33203125" style="891"/>
    <col min="10516" max="10516" width="13.5546875" style="891" bestFit="1" customWidth="1"/>
    <col min="10517" max="10518" width="15" style="891" bestFit="1" customWidth="1"/>
    <col min="10519" max="10754" width="9.33203125" style="891"/>
    <col min="10755" max="10755" width="6.5546875" style="891" customWidth="1"/>
    <col min="10756" max="10756" width="3.5546875" style="891" customWidth="1"/>
    <col min="10757" max="10757" width="26.5546875" style="891" customWidth="1"/>
    <col min="10758" max="10758" width="14.44140625" style="891" customWidth="1"/>
    <col min="10759" max="10759" width="15.44140625" style="891" customWidth="1"/>
    <col min="10760" max="10760" width="16.44140625" style="891" customWidth="1"/>
    <col min="10761" max="10761" width="15.33203125" style="891" customWidth="1"/>
    <col min="10762" max="10762" width="15.44140625" style="891" customWidth="1"/>
    <col min="10763" max="10763" width="15.5546875" style="891" customWidth="1"/>
    <col min="10764" max="10764" width="15.6640625" style="891" customWidth="1"/>
    <col min="10765" max="10765" width="16.33203125" style="891" customWidth="1"/>
    <col min="10766" max="10766" width="14" style="891" bestFit="1" customWidth="1"/>
    <col min="10767" max="10767" width="12" style="891" bestFit="1" customWidth="1"/>
    <col min="10768" max="10768" width="13.6640625" style="891" bestFit="1" customWidth="1"/>
    <col min="10769" max="10769" width="18.5546875" style="891" bestFit="1" customWidth="1"/>
    <col min="10770" max="10770" width="16.33203125" style="891" bestFit="1" customWidth="1"/>
    <col min="10771" max="10771" width="9.33203125" style="891"/>
    <col min="10772" max="10772" width="13.5546875" style="891" bestFit="1" customWidth="1"/>
    <col min="10773" max="10774" width="15" style="891" bestFit="1" customWidth="1"/>
    <col min="10775" max="11010" width="9.33203125" style="891"/>
    <col min="11011" max="11011" width="6.5546875" style="891" customWidth="1"/>
    <col min="11012" max="11012" width="3.5546875" style="891" customWidth="1"/>
    <col min="11013" max="11013" width="26.5546875" style="891" customWidth="1"/>
    <col min="11014" max="11014" width="14.44140625" style="891" customWidth="1"/>
    <col min="11015" max="11015" width="15.44140625" style="891" customWidth="1"/>
    <col min="11016" max="11016" width="16.44140625" style="891" customWidth="1"/>
    <col min="11017" max="11017" width="15.33203125" style="891" customWidth="1"/>
    <col min="11018" max="11018" width="15.44140625" style="891" customWidth="1"/>
    <col min="11019" max="11019" width="15.5546875" style="891" customWidth="1"/>
    <col min="11020" max="11020" width="15.6640625" style="891" customWidth="1"/>
    <col min="11021" max="11021" width="16.33203125" style="891" customWidth="1"/>
    <col min="11022" max="11022" width="14" style="891" bestFit="1" customWidth="1"/>
    <col min="11023" max="11023" width="12" style="891" bestFit="1" customWidth="1"/>
    <col min="11024" max="11024" width="13.6640625" style="891" bestFit="1" customWidth="1"/>
    <col min="11025" max="11025" width="18.5546875" style="891" bestFit="1" customWidth="1"/>
    <col min="11026" max="11026" width="16.33203125" style="891" bestFit="1" customWidth="1"/>
    <col min="11027" max="11027" width="9.33203125" style="891"/>
    <col min="11028" max="11028" width="13.5546875" style="891" bestFit="1" customWidth="1"/>
    <col min="11029" max="11030" width="15" style="891" bestFit="1" customWidth="1"/>
    <col min="11031" max="11266" width="9.33203125" style="891"/>
    <col min="11267" max="11267" width="6.5546875" style="891" customWidth="1"/>
    <col min="11268" max="11268" width="3.5546875" style="891" customWidth="1"/>
    <col min="11269" max="11269" width="26.5546875" style="891" customWidth="1"/>
    <col min="11270" max="11270" width="14.44140625" style="891" customWidth="1"/>
    <col min="11271" max="11271" width="15.44140625" style="891" customWidth="1"/>
    <col min="11272" max="11272" width="16.44140625" style="891" customWidth="1"/>
    <col min="11273" max="11273" width="15.33203125" style="891" customWidth="1"/>
    <col min="11274" max="11274" width="15.44140625" style="891" customWidth="1"/>
    <col min="11275" max="11275" width="15.5546875" style="891" customWidth="1"/>
    <col min="11276" max="11276" width="15.6640625" style="891" customWidth="1"/>
    <col min="11277" max="11277" width="16.33203125" style="891" customWidth="1"/>
    <col min="11278" max="11278" width="14" style="891" bestFit="1" customWidth="1"/>
    <col min="11279" max="11279" width="12" style="891" bestFit="1" customWidth="1"/>
    <col min="11280" max="11280" width="13.6640625" style="891" bestFit="1" customWidth="1"/>
    <col min="11281" max="11281" width="18.5546875" style="891" bestFit="1" customWidth="1"/>
    <col min="11282" max="11282" width="16.33203125" style="891" bestFit="1" customWidth="1"/>
    <col min="11283" max="11283" width="9.33203125" style="891"/>
    <col min="11284" max="11284" width="13.5546875" style="891" bestFit="1" customWidth="1"/>
    <col min="11285" max="11286" width="15" style="891" bestFit="1" customWidth="1"/>
    <col min="11287" max="11522" width="9.33203125" style="891"/>
    <col min="11523" max="11523" width="6.5546875" style="891" customWidth="1"/>
    <col min="11524" max="11524" width="3.5546875" style="891" customWidth="1"/>
    <col min="11525" max="11525" width="26.5546875" style="891" customWidth="1"/>
    <col min="11526" max="11526" width="14.44140625" style="891" customWidth="1"/>
    <col min="11527" max="11527" width="15.44140625" style="891" customWidth="1"/>
    <col min="11528" max="11528" width="16.44140625" style="891" customWidth="1"/>
    <col min="11529" max="11529" width="15.33203125" style="891" customWidth="1"/>
    <col min="11530" max="11530" width="15.44140625" style="891" customWidth="1"/>
    <col min="11531" max="11531" width="15.5546875" style="891" customWidth="1"/>
    <col min="11532" max="11532" width="15.6640625" style="891" customWidth="1"/>
    <col min="11533" max="11533" width="16.33203125" style="891" customWidth="1"/>
    <col min="11534" max="11534" width="14" style="891" bestFit="1" customWidth="1"/>
    <col min="11535" max="11535" width="12" style="891" bestFit="1" customWidth="1"/>
    <col min="11536" max="11536" width="13.6640625" style="891" bestFit="1" customWidth="1"/>
    <col min="11537" max="11537" width="18.5546875" style="891" bestFit="1" customWidth="1"/>
    <col min="11538" max="11538" width="16.33203125" style="891" bestFit="1" customWidth="1"/>
    <col min="11539" max="11539" width="9.33203125" style="891"/>
    <col min="11540" max="11540" width="13.5546875" style="891" bestFit="1" customWidth="1"/>
    <col min="11541" max="11542" width="15" style="891" bestFit="1" customWidth="1"/>
    <col min="11543" max="11778" width="9.33203125" style="891"/>
    <col min="11779" max="11779" width="6.5546875" style="891" customWidth="1"/>
    <col min="11780" max="11780" width="3.5546875" style="891" customWidth="1"/>
    <col min="11781" max="11781" width="26.5546875" style="891" customWidth="1"/>
    <col min="11782" max="11782" width="14.44140625" style="891" customWidth="1"/>
    <col min="11783" max="11783" width="15.44140625" style="891" customWidth="1"/>
    <col min="11784" max="11784" width="16.44140625" style="891" customWidth="1"/>
    <col min="11785" max="11785" width="15.33203125" style="891" customWidth="1"/>
    <col min="11786" max="11786" width="15.44140625" style="891" customWidth="1"/>
    <col min="11787" max="11787" width="15.5546875" style="891" customWidth="1"/>
    <col min="11788" max="11788" width="15.6640625" style="891" customWidth="1"/>
    <col min="11789" max="11789" width="16.33203125" style="891" customWidth="1"/>
    <col min="11790" max="11790" width="14" style="891" bestFit="1" customWidth="1"/>
    <col min="11791" max="11791" width="12" style="891" bestFit="1" customWidth="1"/>
    <col min="11792" max="11792" width="13.6640625" style="891" bestFit="1" customWidth="1"/>
    <col min="11793" max="11793" width="18.5546875" style="891" bestFit="1" customWidth="1"/>
    <col min="11794" max="11794" width="16.33203125" style="891" bestFit="1" customWidth="1"/>
    <col min="11795" max="11795" width="9.33203125" style="891"/>
    <col min="11796" max="11796" width="13.5546875" style="891" bestFit="1" customWidth="1"/>
    <col min="11797" max="11798" width="15" style="891" bestFit="1" customWidth="1"/>
    <col min="11799" max="12034" width="9.33203125" style="891"/>
    <col min="12035" max="12035" width="6.5546875" style="891" customWidth="1"/>
    <col min="12036" max="12036" width="3.5546875" style="891" customWidth="1"/>
    <col min="12037" max="12037" width="26.5546875" style="891" customWidth="1"/>
    <col min="12038" max="12038" width="14.44140625" style="891" customWidth="1"/>
    <col min="12039" max="12039" width="15.44140625" style="891" customWidth="1"/>
    <col min="12040" max="12040" width="16.44140625" style="891" customWidth="1"/>
    <col min="12041" max="12041" width="15.33203125" style="891" customWidth="1"/>
    <col min="12042" max="12042" width="15.44140625" style="891" customWidth="1"/>
    <col min="12043" max="12043" width="15.5546875" style="891" customWidth="1"/>
    <col min="12044" max="12044" width="15.6640625" style="891" customWidth="1"/>
    <col min="12045" max="12045" width="16.33203125" style="891" customWidth="1"/>
    <col min="12046" max="12046" width="14" style="891" bestFit="1" customWidth="1"/>
    <col min="12047" max="12047" width="12" style="891" bestFit="1" customWidth="1"/>
    <col min="12048" max="12048" width="13.6640625" style="891" bestFit="1" customWidth="1"/>
    <col min="12049" max="12049" width="18.5546875" style="891" bestFit="1" customWidth="1"/>
    <col min="12050" max="12050" width="16.33203125" style="891" bestFit="1" customWidth="1"/>
    <col min="12051" max="12051" width="9.33203125" style="891"/>
    <col min="12052" max="12052" width="13.5546875" style="891" bestFit="1" customWidth="1"/>
    <col min="12053" max="12054" width="15" style="891" bestFit="1" customWidth="1"/>
    <col min="12055" max="12290" width="9.33203125" style="891"/>
    <col min="12291" max="12291" width="6.5546875" style="891" customWidth="1"/>
    <col min="12292" max="12292" width="3.5546875" style="891" customWidth="1"/>
    <col min="12293" max="12293" width="26.5546875" style="891" customWidth="1"/>
    <col min="12294" max="12294" width="14.44140625" style="891" customWidth="1"/>
    <col min="12295" max="12295" width="15.44140625" style="891" customWidth="1"/>
    <col min="12296" max="12296" width="16.44140625" style="891" customWidth="1"/>
    <col min="12297" max="12297" width="15.33203125" style="891" customWidth="1"/>
    <col min="12298" max="12298" width="15.44140625" style="891" customWidth="1"/>
    <col min="12299" max="12299" width="15.5546875" style="891" customWidth="1"/>
    <col min="12300" max="12300" width="15.6640625" style="891" customWidth="1"/>
    <col min="12301" max="12301" width="16.33203125" style="891" customWidth="1"/>
    <col min="12302" max="12302" width="14" style="891" bestFit="1" customWidth="1"/>
    <col min="12303" max="12303" width="12" style="891" bestFit="1" customWidth="1"/>
    <col min="12304" max="12304" width="13.6640625" style="891" bestFit="1" customWidth="1"/>
    <col min="12305" max="12305" width="18.5546875" style="891" bestFit="1" customWidth="1"/>
    <col min="12306" max="12306" width="16.33203125" style="891" bestFit="1" customWidth="1"/>
    <col min="12307" max="12307" width="9.33203125" style="891"/>
    <col min="12308" max="12308" width="13.5546875" style="891" bestFit="1" customWidth="1"/>
    <col min="12309" max="12310" width="15" style="891" bestFit="1" customWidth="1"/>
    <col min="12311" max="12546" width="9.33203125" style="891"/>
    <col min="12547" max="12547" width="6.5546875" style="891" customWidth="1"/>
    <col min="12548" max="12548" width="3.5546875" style="891" customWidth="1"/>
    <col min="12549" max="12549" width="26.5546875" style="891" customWidth="1"/>
    <col min="12550" max="12550" width="14.44140625" style="891" customWidth="1"/>
    <col min="12551" max="12551" width="15.44140625" style="891" customWidth="1"/>
    <col min="12552" max="12552" width="16.44140625" style="891" customWidth="1"/>
    <col min="12553" max="12553" width="15.33203125" style="891" customWidth="1"/>
    <col min="12554" max="12554" width="15.44140625" style="891" customWidth="1"/>
    <col min="12555" max="12555" width="15.5546875" style="891" customWidth="1"/>
    <col min="12556" max="12556" width="15.6640625" style="891" customWidth="1"/>
    <col min="12557" max="12557" width="16.33203125" style="891" customWidth="1"/>
    <col min="12558" max="12558" width="14" style="891" bestFit="1" customWidth="1"/>
    <col min="12559" max="12559" width="12" style="891" bestFit="1" customWidth="1"/>
    <col min="12560" max="12560" width="13.6640625" style="891" bestFit="1" customWidth="1"/>
    <col min="12561" max="12561" width="18.5546875" style="891" bestFit="1" customWidth="1"/>
    <col min="12562" max="12562" width="16.33203125" style="891" bestFit="1" customWidth="1"/>
    <col min="12563" max="12563" width="9.33203125" style="891"/>
    <col min="12564" max="12564" width="13.5546875" style="891" bestFit="1" customWidth="1"/>
    <col min="12565" max="12566" width="15" style="891" bestFit="1" customWidth="1"/>
    <col min="12567" max="12802" width="9.33203125" style="891"/>
    <col min="12803" max="12803" width="6.5546875" style="891" customWidth="1"/>
    <col min="12804" max="12804" width="3.5546875" style="891" customWidth="1"/>
    <col min="12805" max="12805" width="26.5546875" style="891" customWidth="1"/>
    <col min="12806" max="12806" width="14.44140625" style="891" customWidth="1"/>
    <col min="12807" max="12807" width="15.44140625" style="891" customWidth="1"/>
    <col min="12808" max="12808" width="16.44140625" style="891" customWidth="1"/>
    <col min="12809" max="12809" width="15.33203125" style="891" customWidth="1"/>
    <col min="12810" max="12810" width="15.44140625" style="891" customWidth="1"/>
    <col min="12811" max="12811" width="15.5546875" style="891" customWidth="1"/>
    <col min="12812" max="12812" width="15.6640625" style="891" customWidth="1"/>
    <col min="12813" max="12813" width="16.33203125" style="891" customWidth="1"/>
    <col min="12814" max="12814" width="14" style="891" bestFit="1" customWidth="1"/>
    <col min="12815" max="12815" width="12" style="891" bestFit="1" customWidth="1"/>
    <col min="12816" max="12816" width="13.6640625" style="891" bestFit="1" customWidth="1"/>
    <col min="12817" max="12817" width="18.5546875" style="891" bestFit="1" customWidth="1"/>
    <col min="12818" max="12818" width="16.33203125" style="891" bestFit="1" customWidth="1"/>
    <col min="12819" max="12819" width="9.33203125" style="891"/>
    <col min="12820" max="12820" width="13.5546875" style="891" bestFit="1" customWidth="1"/>
    <col min="12821" max="12822" width="15" style="891" bestFit="1" customWidth="1"/>
    <col min="12823" max="13058" width="9.33203125" style="891"/>
    <col min="13059" max="13059" width="6.5546875" style="891" customWidth="1"/>
    <col min="13060" max="13060" width="3.5546875" style="891" customWidth="1"/>
    <col min="13061" max="13061" width="26.5546875" style="891" customWidth="1"/>
    <col min="13062" max="13062" width="14.44140625" style="891" customWidth="1"/>
    <col min="13063" max="13063" width="15.44140625" style="891" customWidth="1"/>
    <col min="13064" max="13064" width="16.44140625" style="891" customWidth="1"/>
    <col min="13065" max="13065" width="15.33203125" style="891" customWidth="1"/>
    <col min="13066" max="13066" width="15.44140625" style="891" customWidth="1"/>
    <col min="13067" max="13067" width="15.5546875" style="891" customWidth="1"/>
    <col min="13068" max="13068" width="15.6640625" style="891" customWidth="1"/>
    <col min="13069" max="13069" width="16.33203125" style="891" customWidth="1"/>
    <col min="13070" max="13070" width="14" style="891" bestFit="1" customWidth="1"/>
    <col min="13071" max="13071" width="12" style="891" bestFit="1" customWidth="1"/>
    <col min="13072" max="13072" width="13.6640625" style="891" bestFit="1" customWidth="1"/>
    <col min="13073" max="13073" width="18.5546875" style="891" bestFit="1" customWidth="1"/>
    <col min="13074" max="13074" width="16.33203125" style="891" bestFit="1" customWidth="1"/>
    <col min="13075" max="13075" width="9.33203125" style="891"/>
    <col min="13076" max="13076" width="13.5546875" style="891" bestFit="1" customWidth="1"/>
    <col min="13077" max="13078" width="15" style="891" bestFit="1" customWidth="1"/>
    <col min="13079" max="13314" width="9.33203125" style="891"/>
    <col min="13315" max="13315" width="6.5546875" style="891" customWidth="1"/>
    <col min="13316" max="13316" width="3.5546875" style="891" customWidth="1"/>
    <col min="13317" max="13317" width="26.5546875" style="891" customWidth="1"/>
    <col min="13318" max="13318" width="14.44140625" style="891" customWidth="1"/>
    <col min="13319" max="13319" width="15.44140625" style="891" customWidth="1"/>
    <col min="13320" max="13320" width="16.44140625" style="891" customWidth="1"/>
    <col min="13321" max="13321" width="15.33203125" style="891" customWidth="1"/>
    <col min="13322" max="13322" width="15.44140625" style="891" customWidth="1"/>
    <col min="13323" max="13323" width="15.5546875" style="891" customWidth="1"/>
    <col min="13324" max="13324" width="15.6640625" style="891" customWidth="1"/>
    <col min="13325" max="13325" width="16.33203125" style="891" customWidth="1"/>
    <col min="13326" max="13326" width="14" style="891" bestFit="1" customWidth="1"/>
    <col min="13327" max="13327" width="12" style="891" bestFit="1" customWidth="1"/>
    <col min="13328" max="13328" width="13.6640625" style="891" bestFit="1" customWidth="1"/>
    <col min="13329" max="13329" width="18.5546875" style="891" bestFit="1" customWidth="1"/>
    <col min="13330" max="13330" width="16.33203125" style="891" bestFit="1" customWidth="1"/>
    <col min="13331" max="13331" width="9.33203125" style="891"/>
    <col min="13332" max="13332" width="13.5546875" style="891" bestFit="1" customWidth="1"/>
    <col min="13333" max="13334" width="15" style="891" bestFit="1" customWidth="1"/>
    <col min="13335" max="13570" width="9.33203125" style="891"/>
    <col min="13571" max="13571" width="6.5546875" style="891" customWidth="1"/>
    <col min="13572" max="13572" width="3.5546875" style="891" customWidth="1"/>
    <col min="13573" max="13573" width="26.5546875" style="891" customWidth="1"/>
    <col min="13574" max="13574" width="14.44140625" style="891" customWidth="1"/>
    <col min="13575" max="13575" width="15.44140625" style="891" customWidth="1"/>
    <col min="13576" max="13576" width="16.44140625" style="891" customWidth="1"/>
    <col min="13577" max="13577" width="15.33203125" style="891" customWidth="1"/>
    <col min="13578" max="13578" width="15.44140625" style="891" customWidth="1"/>
    <col min="13579" max="13579" width="15.5546875" style="891" customWidth="1"/>
    <col min="13580" max="13580" width="15.6640625" style="891" customWidth="1"/>
    <col min="13581" max="13581" width="16.33203125" style="891" customWidth="1"/>
    <col min="13582" max="13582" width="14" style="891" bestFit="1" customWidth="1"/>
    <col min="13583" max="13583" width="12" style="891" bestFit="1" customWidth="1"/>
    <col min="13584" max="13584" width="13.6640625" style="891" bestFit="1" customWidth="1"/>
    <col min="13585" max="13585" width="18.5546875" style="891" bestFit="1" customWidth="1"/>
    <col min="13586" max="13586" width="16.33203125" style="891" bestFit="1" customWidth="1"/>
    <col min="13587" max="13587" width="9.33203125" style="891"/>
    <col min="13588" max="13588" width="13.5546875" style="891" bestFit="1" customWidth="1"/>
    <col min="13589" max="13590" width="15" style="891" bestFit="1" customWidth="1"/>
    <col min="13591" max="13826" width="9.33203125" style="891"/>
    <col min="13827" max="13827" width="6.5546875" style="891" customWidth="1"/>
    <col min="13828" max="13828" width="3.5546875" style="891" customWidth="1"/>
    <col min="13829" max="13829" width="26.5546875" style="891" customWidth="1"/>
    <col min="13830" max="13830" width="14.44140625" style="891" customWidth="1"/>
    <col min="13831" max="13831" width="15.44140625" style="891" customWidth="1"/>
    <col min="13832" max="13832" width="16.44140625" style="891" customWidth="1"/>
    <col min="13833" max="13833" width="15.33203125" style="891" customWidth="1"/>
    <col min="13834" max="13834" width="15.44140625" style="891" customWidth="1"/>
    <col min="13835" max="13835" width="15.5546875" style="891" customWidth="1"/>
    <col min="13836" max="13836" width="15.6640625" style="891" customWidth="1"/>
    <col min="13837" max="13837" width="16.33203125" style="891" customWidth="1"/>
    <col min="13838" max="13838" width="14" style="891" bestFit="1" customWidth="1"/>
    <col min="13839" max="13839" width="12" style="891" bestFit="1" customWidth="1"/>
    <col min="13840" max="13840" width="13.6640625" style="891" bestFit="1" customWidth="1"/>
    <col min="13841" max="13841" width="18.5546875" style="891" bestFit="1" customWidth="1"/>
    <col min="13842" max="13842" width="16.33203125" style="891" bestFit="1" customWidth="1"/>
    <col min="13843" max="13843" width="9.33203125" style="891"/>
    <col min="13844" max="13844" width="13.5546875" style="891" bestFit="1" customWidth="1"/>
    <col min="13845" max="13846" width="15" style="891" bestFit="1" customWidth="1"/>
    <col min="13847" max="14082" width="9.33203125" style="891"/>
    <col min="14083" max="14083" width="6.5546875" style="891" customWidth="1"/>
    <col min="14084" max="14084" width="3.5546875" style="891" customWidth="1"/>
    <col min="14085" max="14085" width="26.5546875" style="891" customWidth="1"/>
    <col min="14086" max="14086" width="14.44140625" style="891" customWidth="1"/>
    <col min="14087" max="14087" width="15.44140625" style="891" customWidth="1"/>
    <col min="14088" max="14088" width="16.44140625" style="891" customWidth="1"/>
    <col min="14089" max="14089" width="15.33203125" style="891" customWidth="1"/>
    <col min="14090" max="14090" width="15.44140625" style="891" customWidth="1"/>
    <col min="14091" max="14091" width="15.5546875" style="891" customWidth="1"/>
    <col min="14092" max="14092" width="15.6640625" style="891" customWidth="1"/>
    <col min="14093" max="14093" width="16.33203125" style="891" customWidth="1"/>
    <col min="14094" max="14094" width="14" style="891" bestFit="1" customWidth="1"/>
    <col min="14095" max="14095" width="12" style="891" bestFit="1" customWidth="1"/>
    <col min="14096" max="14096" width="13.6640625" style="891" bestFit="1" customWidth="1"/>
    <col min="14097" max="14097" width="18.5546875" style="891" bestFit="1" customWidth="1"/>
    <col min="14098" max="14098" width="16.33203125" style="891" bestFit="1" customWidth="1"/>
    <col min="14099" max="14099" width="9.33203125" style="891"/>
    <col min="14100" max="14100" width="13.5546875" style="891" bestFit="1" customWidth="1"/>
    <col min="14101" max="14102" width="15" style="891" bestFit="1" customWidth="1"/>
    <col min="14103" max="14338" width="9.33203125" style="891"/>
    <col min="14339" max="14339" width="6.5546875" style="891" customWidth="1"/>
    <col min="14340" max="14340" width="3.5546875" style="891" customWidth="1"/>
    <col min="14341" max="14341" width="26.5546875" style="891" customWidth="1"/>
    <col min="14342" max="14342" width="14.44140625" style="891" customWidth="1"/>
    <col min="14343" max="14343" width="15.44140625" style="891" customWidth="1"/>
    <col min="14344" max="14344" width="16.44140625" style="891" customWidth="1"/>
    <col min="14345" max="14345" width="15.33203125" style="891" customWidth="1"/>
    <col min="14346" max="14346" width="15.44140625" style="891" customWidth="1"/>
    <col min="14347" max="14347" width="15.5546875" style="891" customWidth="1"/>
    <col min="14348" max="14348" width="15.6640625" style="891" customWidth="1"/>
    <col min="14349" max="14349" width="16.33203125" style="891" customWidth="1"/>
    <col min="14350" max="14350" width="14" style="891" bestFit="1" customWidth="1"/>
    <col min="14351" max="14351" width="12" style="891" bestFit="1" customWidth="1"/>
    <col min="14352" max="14352" width="13.6640625" style="891" bestFit="1" customWidth="1"/>
    <col min="14353" max="14353" width="18.5546875" style="891" bestFit="1" customWidth="1"/>
    <col min="14354" max="14354" width="16.33203125" style="891" bestFit="1" customWidth="1"/>
    <col min="14355" max="14355" width="9.33203125" style="891"/>
    <col min="14356" max="14356" width="13.5546875" style="891" bestFit="1" customWidth="1"/>
    <col min="14357" max="14358" width="15" style="891" bestFit="1" customWidth="1"/>
    <col min="14359" max="14594" width="9.33203125" style="891"/>
    <col min="14595" max="14595" width="6.5546875" style="891" customWidth="1"/>
    <col min="14596" max="14596" width="3.5546875" style="891" customWidth="1"/>
    <col min="14597" max="14597" width="26.5546875" style="891" customWidth="1"/>
    <col min="14598" max="14598" width="14.44140625" style="891" customWidth="1"/>
    <col min="14599" max="14599" width="15.44140625" style="891" customWidth="1"/>
    <col min="14600" max="14600" width="16.44140625" style="891" customWidth="1"/>
    <col min="14601" max="14601" width="15.33203125" style="891" customWidth="1"/>
    <col min="14602" max="14602" width="15.44140625" style="891" customWidth="1"/>
    <col min="14603" max="14603" width="15.5546875" style="891" customWidth="1"/>
    <col min="14604" max="14604" width="15.6640625" style="891" customWidth="1"/>
    <col min="14605" max="14605" width="16.33203125" style="891" customWidth="1"/>
    <col min="14606" max="14606" width="14" style="891" bestFit="1" customWidth="1"/>
    <col min="14607" max="14607" width="12" style="891" bestFit="1" customWidth="1"/>
    <col min="14608" max="14608" width="13.6640625" style="891" bestFit="1" customWidth="1"/>
    <col min="14609" max="14609" width="18.5546875" style="891" bestFit="1" customWidth="1"/>
    <col min="14610" max="14610" width="16.33203125" style="891" bestFit="1" customWidth="1"/>
    <col min="14611" max="14611" width="9.33203125" style="891"/>
    <col min="14612" max="14612" width="13.5546875" style="891" bestFit="1" customWidth="1"/>
    <col min="14613" max="14614" width="15" style="891" bestFit="1" customWidth="1"/>
    <col min="14615" max="14850" width="9.33203125" style="891"/>
    <col min="14851" max="14851" width="6.5546875" style="891" customWidth="1"/>
    <col min="14852" max="14852" width="3.5546875" style="891" customWidth="1"/>
    <col min="14853" max="14853" width="26.5546875" style="891" customWidth="1"/>
    <col min="14854" max="14854" width="14.44140625" style="891" customWidth="1"/>
    <col min="14855" max="14855" width="15.44140625" style="891" customWidth="1"/>
    <col min="14856" max="14856" width="16.44140625" style="891" customWidth="1"/>
    <col min="14857" max="14857" width="15.33203125" style="891" customWidth="1"/>
    <col min="14858" max="14858" width="15.44140625" style="891" customWidth="1"/>
    <col min="14859" max="14859" width="15.5546875" style="891" customWidth="1"/>
    <col min="14860" max="14860" width="15.6640625" style="891" customWidth="1"/>
    <col min="14861" max="14861" width="16.33203125" style="891" customWidth="1"/>
    <col min="14862" max="14862" width="14" style="891" bestFit="1" customWidth="1"/>
    <col min="14863" max="14863" width="12" style="891" bestFit="1" customWidth="1"/>
    <col min="14864" max="14864" width="13.6640625" style="891" bestFit="1" customWidth="1"/>
    <col min="14865" max="14865" width="18.5546875" style="891" bestFit="1" customWidth="1"/>
    <col min="14866" max="14866" width="16.33203125" style="891" bestFit="1" customWidth="1"/>
    <col min="14867" max="14867" width="9.33203125" style="891"/>
    <col min="14868" max="14868" width="13.5546875" style="891" bestFit="1" customWidth="1"/>
    <col min="14869" max="14870" width="15" style="891" bestFit="1" customWidth="1"/>
    <col min="14871" max="15106" width="9.33203125" style="891"/>
    <col min="15107" max="15107" width="6.5546875" style="891" customWidth="1"/>
    <col min="15108" max="15108" width="3.5546875" style="891" customWidth="1"/>
    <col min="15109" max="15109" width="26.5546875" style="891" customWidth="1"/>
    <col min="15110" max="15110" width="14.44140625" style="891" customWidth="1"/>
    <col min="15111" max="15111" width="15.44140625" style="891" customWidth="1"/>
    <col min="15112" max="15112" width="16.44140625" style="891" customWidth="1"/>
    <col min="15113" max="15113" width="15.33203125" style="891" customWidth="1"/>
    <col min="15114" max="15114" width="15.44140625" style="891" customWidth="1"/>
    <col min="15115" max="15115" width="15.5546875" style="891" customWidth="1"/>
    <col min="15116" max="15116" width="15.6640625" style="891" customWidth="1"/>
    <col min="15117" max="15117" width="16.33203125" style="891" customWidth="1"/>
    <col min="15118" max="15118" width="14" style="891" bestFit="1" customWidth="1"/>
    <col min="15119" max="15119" width="12" style="891" bestFit="1" customWidth="1"/>
    <col min="15120" max="15120" width="13.6640625" style="891" bestFit="1" customWidth="1"/>
    <col min="15121" max="15121" width="18.5546875" style="891" bestFit="1" customWidth="1"/>
    <col min="15122" max="15122" width="16.33203125" style="891" bestFit="1" customWidth="1"/>
    <col min="15123" max="15123" width="9.33203125" style="891"/>
    <col min="15124" max="15124" width="13.5546875" style="891" bestFit="1" customWidth="1"/>
    <col min="15125" max="15126" width="15" style="891" bestFit="1" customWidth="1"/>
    <col min="15127" max="15362" width="9.33203125" style="891"/>
    <col min="15363" max="15363" width="6.5546875" style="891" customWidth="1"/>
    <col min="15364" max="15364" width="3.5546875" style="891" customWidth="1"/>
    <col min="15365" max="15365" width="26.5546875" style="891" customWidth="1"/>
    <col min="15366" max="15366" width="14.44140625" style="891" customWidth="1"/>
    <col min="15367" max="15367" width="15.44140625" style="891" customWidth="1"/>
    <col min="15368" max="15368" width="16.44140625" style="891" customWidth="1"/>
    <col min="15369" max="15369" width="15.33203125" style="891" customWidth="1"/>
    <col min="15370" max="15370" width="15.44140625" style="891" customWidth="1"/>
    <col min="15371" max="15371" width="15.5546875" style="891" customWidth="1"/>
    <col min="15372" max="15372" width="15.6640625" style="891" customWidth="1"/>
    <col min="15373" max="15373" width="16.33203125" style="891" customWidth="1"/>
    <col min="15374" max="15374" width="14" style="891" bestFit="1" customWidth="1"/>
    <col min="15375" max="15375" width="12" style="891" bestFit="1" customWidth="1"/>
    <col min="15376" max="15376" width="13.6640625" style="891" bestFit="1" customWidth="1"/>
    <col min="15377" max="15377" width="18.5546875" style="891" bestFit="1" customWidth="1"/>
    <col min="15378" max="15378" width="16.33203125" style="891" bestFit="1" customWidth="1"/>
    <col min="15379" max="15379" width="9.33203125" style="891"/>
    <col min="15380" max="15380" width="13.5546875" style="891" bestFit="1" customWidth="1"/>
    <col min="15381" max="15382" width="15" style="891" bestFit="1" customWidth="1"/>
    <col min="15383" max="15618" width="9.33203125" style="891"/>
    <col min="15619" max="15619" width="6.5546875" style="891" customWidth="1"/>
    <col min="15620" max="15620" width="3.5546875" style="891" customWidth="1"/>
    <col min="15621" max="15621" width="26.5546875" style="891" customWidth="1"/>
    <col min="15622" max="15622" width="14.44140625" style="891" customWidth="1"/>
    <col min="15623" max="15623" width="15.44140625" style="891" customWidth="1"/>
    <col min="15624" max="15624" width="16.44140625" style="891" customWidth="1"/>
    <col min="15625" max="15625" width="15.33203125" style="891" customWidth="1"/>
    <col min="15626" max="15626" width="15.44140625" style="891" customWidth="1"/>
    <col min="15627" max="15627" width="15.5546875" style="891" customWidth="1"/>
    <col min="15628" max="15628" width="15.6640625" style="891" customWidth="1"/>
    <col min="15629" max="15629" width="16.33203125" style="891" customWidth="1"/>
    <col min="15630" max="15630" width="14" style="891" bestFit="1" customWidth="1"/>
    <col min="15631" max="15631" width="12" style="891" bestFit="1" customWidth="1"/>
    <col min="15632" max="15632" width="13.6640625" style="891" bestFit="1" customWidth="1"/>
    <col min="15633" max="15633" width="18.5546875" style="891" bestFit="1" customWidth="1"/>
    <col min="15634" max="15634" width="16.33203125" style="891" bestFit="1" customWidth="1"/>
    <col min="15635" max="15635" width="9.33203125" style="891"/>
    <col min="15636" max="15636" width="13.5546875" style="891" bestFit="1" customWidth="1"/>
    <col min="15637" max="15638" width="15" style="891" bestFit="1" customWidth="1"/>
    <col min="15639" max="15874" width="9.33203125" style="891"/>
    <col min="15875" max="15875" width="6.5546875" style="891" customWidth="1"/>
    <col min="15876" max="15876" width="3.5546875" style="891" customWidth="1"/>
    <col min="15877" max="15877" width="26.5546875" style="891" customWidth="1"/>
    <col min="15878" max="15878" width="14.44140625" style="891" customWidth="1"/>
    <col min="15879" max="15879" width="15.44140625" style="891" customWidth="1"/>
    <col min="15880" max="15880" width="16.44140625" style="891" customWidth="1"/>
    <col min="15881" max="15881" width="15.33203125" style="891" customWidth="1"/>
    <col min="15882" max="15882" width="15.44140625" style="891" customWidth="1"/>
    <col min="15883" max="15883" width="15.5546875" style="891" customWidth="1"/>
    <col min="15884" max="15884" width="15.6640625" style="891" customWidth="1"/>
    <col min="15885" max="15885" width="16.33203125" style="891" customWidth="1"/>
    <col min="15886" max="15886" width="14" style="891" bestFit="1" customWidth="1"/>
    <col min="15887" max="15887" width="12" style="891" bestFit="1" customWidth="1"/>
    <col min="15888" max="15888" width="13.6640625" style="891" bestFit="1" customWidth="1"/>
    <col min="15889" max="15889" width="18.5546875" style="891" bestFit="1" customWidth="1"/>
    <col min="15890" max="15890" width="16.33203125" style="891" bestFit="1" customWidth="1"/>
    <col min="15891" max="15891" width="9.33203125" style="891"/>
    <col min="15892" max="15892" width="13.5546875" style="891" bestFit="1" customWidth="1"/>
    <col min="15893" max="15894" width="15" style="891" bestFit="1" customWidth="1"/>
    <col min="15895" max="16130" width="9.33203125" style="891"/>
    <col min="16131" max="16131" width="6.5546875" style="891" customWidth="1"/>
    <col min="16132" max="16132" width="3.5546875" style="891" customWidth="1"/>
    <col min="16133" max="16133" width="26.5546875" style="891" customWidth="1"/>
    <col min="16134" max="16134" width="14.44140625" style="891" customWidth="1"/>
    <col min="16135" max="16135" width="15.44140625" style="891" customWidth="1"/>
    <col min="16136" max="16136" width="16.44140625" style="891" customWidth="1"/>
    <col min="16137" max="16137" width="15.33203125" style="891" customWidth="1"/>
    <col min="16138" max="16138" width="15.44140625" style="891" customWidth="1"/>
    <col min="16139" max="16139" width="15.5546875" style="891" customWidth="1"/>
    <col min="16140" max="16140" width="15.6640625" style="891" customWidth="1"/>
    <col min="16141" max="16141" width="16.33203125" style="891" customWidth="1"/>
    <col min="16142" max="16142" width="14" style="891" bestFit="1" customWidth="1"/>
    <col min="16143" max="16143" width="12" style="891" bestFit="1" customWidth="1"/>
    <col min="16144" max="16144" width="13.6640625" style="891" bestFit="1" customWidth="1"/>
    <col min="16145" max="16145" width="18.5546875" style="891" bestFit="1" customWidth="1"/>
    <col min="16146" max="16146" width="16.33203125" style="891" bestFit="1" customWidth="1"/>
    <col min="16147" max="16147" width="9.33203125" style="891"/>
    <col min="16148" max="16148" width="13.5546875" style="891" bestFit="1" customWidth="1"/>
    <col min="16149" max="16150" width="15" style="891" bestFit="1" customWidth="1"/>
    <col min="16151" max="16384" width="9.33203125" style="891"/>
  </cols>
  <sheetData>
    <row r="1" spans="1:27" hidden="1">
      <c r="A1" s="890">
        <v>5.4</v>
      </c>
      <c r="B1" s="389" t="s">
        <v>700</v>
      </c>
    </row>
    <row r="2" spans="1:27" ht="12" hidden="1" customHeight="1">
      <c r="B2" s="390"/>
      <c r="N2" s="6"/>
      <c r="O2" s="6"/>
      <c r="P2" s="6"/>
    </row>
    <row r="3" spans="1:27" hidden="1">
      <c r="B3" s="735" t="s">
        <v>53</v>
      </c>
      <c r="N3" s="6"/>
      <c r="O3" s="6"/>
      <c r="P3" s="6"/>
    </row>
    <row r="4" spans="1:27" ht="12" hidden="1" customHeight="1">
      <c r="B4" s="390"/>
      <c r="N4" s="6"/>
      <c r="O4" s="6"/>
      <c r="P4" s="6"/>
    </row>
    <row r="5" spans="1:27" hidden="1">
      <c r="B5" s="1647" t="s">
        <v>684</v>
      </c>
      <c r="C5" s="1625" t="s">
        <v>415</v>
      </c>
      <c r="D5" s="1650" t="s">
        <v>86</v>
      </c>
      <c r="E5" s="1651"/>
      <c r="F5" s="1651"/>
      <c r="G5" s="1652"/>
      <c r="H5" s="1640" t="s">
        <v>711</v>
      </c>
      <c r="I5" s="1641"/>
      <c r="J5" s="1642"/>
      <c r="K5" s="1620" t="s">
        <v>399</v>
      </c>
      <c r="M5" s="205"/>
      <c r="N5" s="391"/>
      <c r="O5" s="391"/>
      <c r="P5" s="391"/>
    </row>
    <row r="6" spans="1:27" hidden="1">
      <c r="B6" s="1648"/>
      <c r="C6" s="1626"/>
      <c r="D6" s="1620" t="s">
        <v>454</v>
      </c>
      <c r="E6" s="1625" t="s">
        <v>671</v>
      </c>
      <c r="F6" s="1625" t="s">
        <v>685</v>
      </c>
      <c r="G6" s="1625" t="s">
        <v>710</v>
      </c>
      <c r="H6" s="1625" t="s">
        <v>70</v>
      </c>
      <c r="I6" s="1625" t="s">
        <v>71</v>
      </c>
      <c r="J6" s="1625" t="s">
        <v>701</v>
      </c>
      <c r="K6" s="1620"/>
      <c r="M6" s="205"/>
      <c r="N6" s="391"/>
      <c r="O6" s="391"/>
      <c r="P6" s="391"/>
    </row>
    <row r="7" spans="1:27" hidden="1">
      <c r="B7" s="1648"/>
      <c r="C7" s="1626"/>
      <c r="D7" s="1620"/>
      <c r="E7" s="1626"/>
      <c r="F7" s="1626"/>
      <c r="G7" s="1626"/>
      <c r="H7" s="1626"/>
      <c r="I7" s="1626"/>
      <c r="J7" s="1626"/>
      <c r="K7" s="1620"/>
      <c r="M7" s="205"/>
      <c r="N7" s="391"/>
      <c r="O7" s="391"/>
      <c r="P7" s="391"/>
    </row>
    <row r="8" spans="1:27" hidden="1">
      <c r="B8" s="1649"/>
      <c r="C8" s="1627"/>
      <c r="D8" s="1620"/>
      <c r="E8" s="1627"/>
      <c r="F8" s="1627"/>
      <c r="G8" s="1627"/>
      <c r="H8" s="1627"/>
      <c r="I8" s="1627"/>
      <c r="J8" s="1627"/>
      <c r="K8" s="1620"/>
      <c r="M8" s="205"/>
      <c r="N8" s="391"/>
      <c r="O8" s="391"/>
      <c r="P8" s="391"/>
    </row>
    <row r="9" spans="1:27" ht="14.7" hidden="1" customHeight="1">
      <c r="B9" s="392"/>
      <c r="C9" s="392"/>
      <c r="D9" s="1646" t="s">
        <v>709</v>
      </c>
      <c r="E9" s="1646"/>
      <c r="F9" s="1646"/>
      <c r="G9" s="1646"/>
      <c r="H9" s="1646"/>
      <c r="I9" s="1646"/>
      <c r="J9" s="1646"/>
      <c r="K9" s="738" t="s">
        <v>695</v>
      </c>
      <c r="M9" s="205"/>
      <c r="N9" s="393"/>
      <c r="O9" s="393"/>
      <c r="P9" s="393"/>
      <c r="Q9" s="891" t="s">
        <v>403</v>
      </c>
    </row>
    <row r="10" spans="1:27" hidden="1">
      <c r="B10" s="892" t="s">
        <v>66</v>
      </c>
      <c r="F10" s="394"/>
      <c r="G10" s="394"/>
      <c r="H10" s="394"/>
      <c r="I10" s="394"/>
      <c r="J10" s="394"/>
      <c r="K10" s="394"/>
      <c r="L10" s="394"/>
      <c r="M10" s="394"/>
      <c r="N10" s="393"/>
      <c r="O10" s="393"/>
      <c r="P10" s="393"/>
    </row>
    <row r="11" spans="1:27" hidden="1">
      <c r="B11" s="729" t="s">
        <v>702</v>
      </c>
      <c r="C11" s="730">
        <v>41473</v>
      </c>
      <c r="D11" s="554">
        <v>960000</v>
      </c>
      <c r="E11" s="554">
        <v>0</v>
      </c>
      <c r="F11" s="554">
        <v>960000</v>
      </c>
      <c r="G11" s="554">
        <f>D11+E11-F11</f>
        <v>0</v>
      </c>
      <c r="H11" s="555">
        <v>0</v>
      </c>
      <c r="I11" s="555">
        <v>0</v>
      </c>
      <c r="J11" s="727">
        <f t="shared" ref="J11:J12" si="0">+I11-H11</f>
        <v>0</v>
      </c>
      <c r="K11" s="798">
        <v>0</v>
      </c>
      <c r="L11" s="205"/>
      <c r="N11" s="557">
        <v>534381366</v>
      </c>
      <c r="O11" s="6"/>
      <c r="P11" s="6"/>
      <c r="Q11" s="598"/>
      <c r="R11" s="598"/>
      <c r="S11" s="893"/>
      <c r="T11" s="557"/>
      <c r="U11" s="598"/>
      <c r="V11" s="894"/>
      <c r="W11" s="557"/>
      <c r="X11" s="557"/>
      <c r="Y11" s="557"/>
      <c r="Z11" s="557"/>
      <c r="AA11" s="895"/>
    </row>
    <row r="12" spans="1:27" hidden="1">
      <c r="B12" s="740"/>
      <c r="C12" s="730">
        <v>42089</v>
      </c>
      <c r="D12" s="554">
        <v>200000</v>
      </c>
      <c r="E12" s="554">
        <v>0</v>
      </c>
      <c r="F12" s="554">
        <v>200000</v>
      </c>
      <c r="G12" s="554">
        <f>D12+E12-F12</f>
        <v>0</v>
      </c>
      <c r="H12" s="555">
        <v>0</v>
      </c>
      <c r="I12" s="555">
        <v>0</v>
      </c>
      <c r="J12" s="727">
        <f t="shared" si="0"/>
        <v>0</v>
      </c>
      <c r="K12" s="798">
        <v>0</v>
      </c>
      <c r="L12" s="205"/>
      <c r="N12" s="557">
        <v>534381366</v>
      </c>
      <c r="O12" s="6"/>
      <c r="P12" s="6"/>
      <c r="Q12" s="598">
        <v>-130168</v>
      </c>
      <c r="R12" s="598">
        <f>J12+Q12</f>
        <v>-130168</v>
      </c>
      <c r="S12" s="893"/>
      <c r="T12" s="557">
        <v>2173272</v>
      </c>
      <c r="U12" s="598">
        <v>301453</v>
      </c>
      <c r="V12" s="894">
        <v>739363.3</v>
      </c>
      <c r="W12" s="557"/>
      <c r="X12" s="557"/>
      <c r="Y12" s="557"/>
      <c r="Z12" s="557"/>
      <c r="AA12" s="895"/>
    </row>
    <row r="13" spans="1:27" hidden="1">
      <c r="B13" s="740"/>
      <c r="C13" s="730"/>
      <c r="D13" s="741"/>
      <c r="E13" s="742"/>
      <c r="F13" s="741"/>
      <c r="G13" s="742">
        <f t="shared" ref="G13" si="1">SUM(G11:G12)</f>
        <v>0</v>
      </c>
      <c r="H13" s="746">
        <f>SUM(H11:H12)</f>
        <v>0</v>
      </c>
      <c r="I13" s="746">
        <f>SUM(I11:I12)</f>
        <v>0</v>
      </c>
      <c r="J13" s="746">
        <f>SUM(J11:J12)</f>
        <v>0</v>
      </c>
      <c r="K13" s="799">
        <f>SUM(K11:K12)</f>
        <v>0</v>
      </c>
      <c r="L13" s="205"/>
      <c r="N13" s="557">
        <v>534381366</v>
      </c>
      <c r="O13" s="6"/>
      <c r="P13" s="6"/>
      <c r="Q13" s="891">
        <v>-14166.9523892571</v>
      </c>
      <c r="R13" s="598">
        <f>J13+Q13</f>
        <v>-14167</v>
      </c>
    </row>
    <row r="14" spans="1:27" ht="12" hidden="1" customHeight="1">
      <c r="B14" s="740"/>
      <c r="C14" s="730"/>
      <c r="D14" s="744"/>
      <c r="E14" s="743"/>
      <c r="F14" s="744"/>
      <c r="G14" s="742"/>
      <c r="H14" s="743"/>
      <c r="I14" s="743"/>
      <c r="J14" s="743"/>
      <c r="K14" s="396"/>
      <c r="L14" s="205"/>
      <c r="N14" s="557"/>
      <c r="O14" s="6"/>
      <c r="P14" s="6"/>
      <c r="R14" s="598"/>
    </row>
    <row r="15" spans="1:27" hidden="1">
      <c r="B15" s="729" t="s">
        <v>686</v>
      </c>
      <c r="C15" s="730">
        <v>39690</v>
      </c>
      <c r="D15" s="554">
        <v>3500000</v>
      </c>
      <c r="E15" s="554">
        <v>0</v>
      </c>
      <c r="F15" s="554">
        <v>3500000</v>
      </c>
      <c r="G15" s="554">
        <f>D15+E15-F15</f>
        <v>0</v>
      </c>
      <c r="H15" s="760">
        <v>0</v>
      </c>
      <c r="I15" s="555">
        <v>0</v>
      </c>
      <c r="J15" s="727">
        <f t="shared" ref="J15:J16" si="2">+I15-H15</f>
        <v>0</v>
      </c>
      <c r="K15" s="798">
        <v>0</v>
      </c>
      <c r="L15" s="205"/>
      <c r="N15" s="557"/>
      <c r="O15" s="6"/>
      <c r="P15" s="6"/>
      <c r="R15" s="598"/>
    </row>
    <row r="16" spans="1:27" hidden="1">
      <c r="B16" s="740"/>
      <c r="C16" s="730">
        <v>41109</v>
      </c>
      <c r="D16" s="554">
        <v>30000</v>
      </c>
      <c r="E16" s="554">
        <v>0</v>
      </c>
      <c r="F16" s="554">
        <v>30000</v>
      </c>
      <c r="G16" s="554">
        <f>D16+E16-F16</f>
        <v>0</v>
      </c>
      <c r="H16" s="760">
        <v>0</v>
      </c>
      <c r="I16" s="555">
        <v>0</v>
      </c>
      <c r="J16" s="727">
        <f t="shared" si="2"/>
        <v>0</v>
      </c>
      <c r="K16" s="798">
        <v>0</v>
      </c>
      <c r="L16" s="205"/>
      <c r="N16" s="557"/>
      <c r="O16" s="6"/>
      <c r="P16" s="6"/>
      <c r="R16" s="598"/>
    </row>
    <row r="17" spans="1:18" hidden="1">
      <c r="B17" s="740"/>
      <c r="C17" s="730"/>
      <c r="D17" s="554"/>
      <c r="E17" s="554"/>
      <c r="F17" s="554"/>
      <c r="G17" s="554">
        <f t="shared" ref="G17:J17" si="3">SUM(G15:G16)</f>
        <v>0</v>
      </c>
      <c r="H17" s="747">
        <f t="shared" si="3"/>
        <v>0</v>
      </c>
      <c r="I17" s="732">
        <f t="shared" si="3"/>
        <v>0</v>
      </c>
      <c r="J17" s="733">
        <f t="shared" si="3"/>
        <v>0</v>
      </c>
      <c r="K17" s="800">
        <f>SUM(K15:K16)</f>
        <v>0</v>
      </c>
      <c r="L17" s="205"/>
      <c r="N17" s="557"/>
      <c r="O17" s="6"/>
      <c r="P17" s="6"/>
      <c r="R17" s="598"/>
    </row>
    <row r="18" spans="1:18" ht="12" hidden="1" customHeight="1">
      <c r="B18" s="740"/>
      <c r="C18" s="730"/>
      <c r="D18" s="744"/>
      <c r="E18" s="743"/>
      <c r="F18" s="744"/>
      <c r="G18" s="742"/>
      <c r="H18" s="743"/>
      <c r="I18" s="743"/>
      <c r="J18" s="743"/>
      <c r="K18" s="801"/>
      <c r="L18" s="205"/>
      <c r="N18" s="557"/>
      <c r="O18" s="6"/>
      <c r="P18" s="6"/>
      <c r="R18" s="598"/>
    </row>
    <row r="19" spans="1:18" hidden="1">
      <c r="B19" s="729" t="s">
        <v>687</v>
      </c>
      <c r="C19" s="730">
        <v>39021</v>
      </c>
      <c r="D19" s="554">
        <v>3500000</v>
      </c>
      <c r="E19" s="554">
        <v>0</v>
      </c>
      <c r="F19" s="554">
        <v>3500000</v>
      </c>
      <c r="G19" s="896">
        <v>0</v>
      </c>
      <c r="H19" s="897">
        <v>0</v>
      </c>
      <c r="I19" s="897">
        <v>0</v>
      </c>
      <c r="J19" s="748">
        <f>I19-H19</f>
        <v>0</v>
      </c>
      <c r="K19" s="802">
        <v>0</v>
      </c>
      <c r="L19" s="205"/>
      <c r="N19" s="557"/>
      <c r="O19" s="6"/>
      <c r="P19" s="6"/>
      <c r="R19" s="598"/>
    </row>
    <row r="20" spans="1:18" ht="12" hidden="1" customHeight="1">
      <c r="D20" s="898"/>
      <c r="E20" s="898"/>
      <c r="F20" s="898"/>
      <c r="G20" s="6"/>
      <c r="H20" s="899"/>
      <c r="I20" s="899"/>
      <c r="J20" s="899"/>
      <c r="K20" s="801"/>
      <c r="L20" s="205"/>
      <c r="N20" s="557"/>
      <c r="O20" s="6"/>
      <c r="P20" s="6"/>
      <c r="R20" s="598"/>
    </row>
    <row r="21" spans="1:18" hidden="1">
      <c r="B21" s="729" t="s">
        <v>688</v>
      </c>
      <c r="C21" s="730">
        <v>38148</v>
      </c>
      <c r="D21" s="554">
        <v>1900000</v>
      </c>
      <c r="E21" s="554">
        <v>0</v>
      </c>
      <c r="F21" s="554">
        <v>1900000</v>
      </c>
      <c r="G21" s="896">
        <v>0</v>
      </c>
      <c r="H21" s="897">
        <v>0</v>
      </c>
      <c r="I21" s="897">
        <v>0</v>
      </c>
      <c r="J21" s="897">
        <f>I21-H21</f>
        <v>0</v>
      </c>
      <c r="K21" s="802">
        <v>0</v>
      </c>
      <c r="L21" s="205"/>
      <c r="N21" s="557"/>
      <c r="O21" s="6"/>
      <c r="P21" s="6"/>
      <c r="R21" s="598"/>
    </row>
    <row r="22" spans="1:18" ht="12" hidden="1" customHeight="1">
      <c r="D22" s="898"/>
      <c r="E22" s="898"/>
      <c r="F22" s="898"/>
      <c r="H22" s="899"/>
      <c r="I22" s="899"/>
      <c r="J22" s="899"/>
      <c r="K22" s="396"/>
      <c r="L22" s="205"/>
      <c r="N22" s="557"/>
      <c r="O22" s="6"/>
      <c r="P22" s="6"/>
      <c r="R22" s="598"/>
    </row>
    <row r="23" spans="1:18" ht="14.4" hidden="1" thickBot="1">
      <c r="B23" s="734" t="s">
        <v>712</v>
      </c>
      <c r="F23" s="6"/>
      <c r="G23" s="6"/>
      <c r="H23" s="900">
        <f>SUM(H11:H21)</f>
        <v>0</v>
      </c>
      <c r="I23" s="900">
        <f>SUM(I11:I21)</f>
        <v>0</v>
      </c>
      <c r="J23" s="900">
        <f>SUM(J11:J21)</f>
        <v>0</v>
      </c>
    </row>
    <row r="24" spans="1:18" ht="12" hidden="1" customHeight="1" thickTop="1">
      <c r="B24" s="537"/>
      <c r="F24" s="6"/>
      <c r="G24" s="6"/>
      <c r="H24" s="6"/>
      <c r="I24" s="6"/>
      <c r="J24" s="6"/>
      <c r="K24" s="6"/>
      <c r="L24" s="6"/>
    </row>
    <row r="25" spans="1:18" ht="14.4" hidden="1" thickBot="1">
      <c r="B25" s="537" t="s">
        <v>682</v>
      </c>
      <c r="F25" s="6"/>
      <c r="G25" s="6"/>
      <c r="H25" s="901">
        <v>10699156</v>
      </c>
      <c r="I25" s="901">
        <v>10388363</v>
      </c>
      <c r="J25" s="901">
        <f>I25-H25</f>
        <v>-310793</v>
      </c>
    </row>
    <row r="26" spans="1:18" ht="14.7" customHeight="1">
      <c r="A26" s="1441"/>
      <c r="B26" s="1441"/>
      <c r="C26" s="1441"/>
      <c r="D26" s="1441"/>
      <c r="E26" s="1441"/>
      <c r="F26" s="1441"/>
      <c r="G26" s="1441"/>
      <c r="H26" s="1441"/>
      <c r="I26" s="1441"/>
      <c r="J26" s="1441"/>
      <c r="K26" s="1441"/>
    </row>
    <row r="27" spans="1:18" s="6" customFormat="1">
      <c r="A27" s="1442">
        <v>7.4</v>
      </c>
      <c r="B27" s="1443" t="s">
        <v>1065</v>
      </c>
      <c r="C27" s="1444"/>
      <c r="D27" s="1444"/>
      <c r="E27" s="1445"/>
      <c r="F27" s="1446"/>
      <c r="G27" s="1446"/>
      <c r="H27" s="1446"/>
      <c r="I27" s="1303"/>
      <c r="J27" s="1303"/>
      <c r="K27" s="1444"/>
      <c r="L27" s="745"/>
    </row>
    <row r="28" spans="1:18" s="6" customFormat="1" ht="14.7" customHeight="1">
      <c r="A28" s="1442"/>
      <c r="B28" s="1443"/>
      <c r="C28" s="1444"/>
      <c r="D28" s="1444"/>
      <c r="E28" s="1445"/>
      <c r="F28" s="1446"/>
      <c r="G28" s="1446"/>
      <c r="H28" s="1446"/>
      <c r="I28" s="1303"/>
      <c r="J28" s="1447" t="s">
        <v>727</v>
      </c>
      <c r="K28" s="1447" t="s">
        <v>596</v>
      </c>
      <c r="L28" s="745"/>
    </row>
    <row r="29" spans="1:18" s="6" customFormat="1">
      <c r="A29" s="1442"/>
      <c r="B29" s="1443"/>
      <c r="C29" s="1444"/>
      <c r="D29" s="1444"/>
      <c r="E29" s="1445"/>
      <c r="F29" s="1446"/>
      <c r="G29" s="1446"/>
      <c r="H29" s="1446"/>
      <c r="I29" s="1303"/>
      <c r="J29" s="1447" t="s">
        <v>1053</v>
      </c>
      <c r="K29" s="1447" t="s">
        <v>1053</v>
      </c>
      <c r="L29" s="745"/>
    </row>
    <row r="30" spans="1:18" s="6" customFormat="1">
      <c r="A30" s="1442"/>
      <c r="B30" s="1443"/>
      <c r="C30" s="1444"/>
      <c r="D30" s="1444"/>
      <c r="E30" s="1445"/>
      <c r="F30" s="1446"/>
      <c r="G30" s="1446"/>
      <c r="H30" s="1446"/>
      <c r="I30" s="1303"/>
      <c r="J30" s="1448" t="s">
        <v>594</v>
      </c>
      <c r="K30" s="1448" t="s">
        <v>595</v>
      </c>
      <c r="L30" s="745"/>
    </row>
    <row r="31" spans="1:18" s="6" customFormat="1">
      <c r="A31" s="1442"/>
      <c r="B31" s="1449"/>
      <c r="C31" s="1444"/>
      <c r="D31" s="1444"/>
      <c r="E31" s="1445"/>
      <c r="F31" s="1446"/>
      <c r="G31" s="1446"/>
      <c r="H31" s="1446"/>
      <c r="I31" s="1303"/>
      <c r="J31" s="1667" t="s">
        <v>766</v>
      </c>
      <c r="K31" s="1668"/>
      <c r="L31" s="745"/>
    </row>
    <row r="32" spans="1:18" s="6" customFormat="1">
      <c r="A32" s="1442"/>
      <c r="B32" s="1264" t="s">
        <v>53</v>
      </c>
      <c r="C32" s="1444"/>
      <c r="D32" s="1444"/>
      <c r="E32" s="1445"/>
      <c r="F32" s="1446"/>
      <c r="G32" s="1446"/>
      <c r="H32" s="1446"/>
      <c r="I32" s="1303"/>
      <c r="J32" s="1303"/>
      <c r="K32" s="1444"/>
      <c r="L32" s="745"/>
    </row>
    <row r="33" spans="1:12" s="6" customFormat="1" hidden="1">
      <c r="A33" s="1442"/>
      <c r="B33" s="1450" t="s">
        <v>361</v>
      </c>
      <c r="C33" s="1444"/>
      <c r="D33" s="1444"/>
      <c r="E33" s="1445"/>
      <c r="F33" s="1446"/>
      <c r="G33" s="1446"/>
      <c r="H33" s="1446"/>
      <c r="I33" s="1303"/>
      <c r="J33" s="1304">
        <v>0</v>
      </c>
      <c r="K33" s="1271">
        <v>0</v>
      </c>
      <c r="L33" s="745"/>
    </row>
    <row r="34" spans="1:12" s="6" customFormat="1" ht="14.4" thickBot="1">
      <c r="A34" s="1442"/>
      <c r="B34" s="1450" t="s">
        <v>578</v>
      </c>
      <c r="C34" s="1444"/>
      <c r="D34" s="1444"/>
      <c r="E34" s="1445"/>
      <c r="F34" s="1446"/>
      <c r="G34" s="1446"/>
      <c r="H34" s="1446"/>
      <c r="I34" s="1303"/>
      <c r="J34" s="1305">
        <v>0</v>
      </c>
      <c r="K34" s="1451">
        <v>0</v>
      </c>
      <c r="L34" s="745"/>
    </row>
    <row r="35" spans="1:12" s="6" customFormat="1" ht="14.4" hidden="1" thickBot="1">
      <c r="A35" s="1442"/>
      <c r="B35" s="1443"/>
      <c r="C35" s="1444"/>
      <c r="D35" s="1444"/>
      <c r="E35" s="1445"/>
      <c r="F35" s="1446"/>
      <c r="G35" s="1446"/>
      <c r="H35" s="1446"/>
      <c r="I35" s="1303"/>
      <c r="J35" s="1306">
        <f>SUM(J33:J34)</f>
        <v>0</v>
      </c>
      <c r="K35" s="1452">
        <f>SUM(K33:K34)</f>
        <v>0</v>
      </c>
      <c r="L35" s="745"/>
    </row>
    <row r="36" spans="1:12" s="6" customFormat="1" ht="14.4" thickTop="1">
      <c r="A36" s="1442"/>
      <c r="B36" s="1264" t="s">
        <v>64</v>
      </c>
      <c r="C36" s="1444"/>
      <c r="D36" s="1444"/>
      <c r="E36" s="1445"/>
      <c r="F36" s="1446"/>
      <c r="G36" s="1446"/>
      <c r="H36" s="1446"/>
      <c r="I36" s="1303"/>
      <c r="J36" s="1303"/>
      <c r="K36" s="1444"/>
      <c r="L36" s="745"/>
    </row>
    <row r="37" spans="1:12" s="6" customFormat="1" ht="14.4" thickBot="1">
      <c r="A37" s="1442"/>
      <c r="B37" s="1450" t="s">
        <v>578</v>
      </c>
      <c r="C37" s="1444"/>
      <c r="D37" s="1444"/>
      <c r="E37" s="1445"/>
      <c r="F37" s="1446"/>
      <c r="G37" s="1446"/>
      <c r="H37" s="1446"/>
      <c r="I37" s="1303"/>
      <c r="J37" s="1305">
        <v>0</v>
      </c>
      <c r="K37" s="1452">
        <v>0</v>
      </c>
      <c r="L37" s="745"/>
    </row>
    <row r="38" spans="1:12" s="6" customFormat="1" ht="12" customHeight="1" thickTop="1">
      <c r="A38" s="1442"/>
      <c r="B38" s="1443"/>
      <c r="C38" s="1444"/>
      <c r="D38" s="1444"/>
      <c r="E38" s="1445"/>
      <c r="F38" s="1446"/>
      <c r="G38" s="1446"/>
      <c r="H38" s="1446"/>
      <c r="I38" s="1303"/>
      <c r="J38" s="1303"/>
      <c r="K38" s="1444"/>
      <c r="L38" s="745"/>
    </row>
    <row r="39" spans="1:12" s="6" customFormat="1">
      <c r="A39" s="1449"/>
      <c r="B39" s="1449"/>
      <c r="C39" s="1449"/>
      <c r="D39" s="1449"/>
      <c r="E39" s="1449"/>
      <c r="F39" s="1449"/>
      <c r="G39" s="1449"/>
      <c r="H39" s="1449"/>
      <c r="I39" s="1449"/>
      <c r="J39" s="1449"/>
      <c r="K39" s="1449"/>
    </row>
  </sheetData>
  <mergeCells count="14">
    <mergeCell ref="K5:K8"/>
    <mergeCell ref="I6:I8"/>
    <mergeCell ref="J6:J8"/>
    <mergeCell ref="D9:J9"/>
    <mergeCell ref="J31:K31"/>
    <mergeCell ref="B5:B8"/>
    <mergeCell ref="C5:C8"/>
    <mergeCell ref="D5:G5"/>
    <mergeCell ref="H5:J5"/>
    <mergeCell ref="D6:D8"/>
    <mergeCell ref="E6:E8"/>
    <mergeCell ref="F6:F8"/>
    <mergeCell ref="G6:G8"/>
    <mergeCell ref="H6:H8"/>
  </mergeCells>
  <pageMargins left="0.68" right="0.25" top="0.57999999999999996" bottom="0" header="0.25" footer="0"/>
  <pageSetup paperSize="9" scale="74" firstPageNumber="17" orientation="landscape" useFirstPageNumber="1" r:id="rId1"/>
  <headerFooter>
    <oddHeader>&amp;C&amp;"Arial Black,Regular"&amp;11&amp;P&amp;R&amp;"Arial Black,Regular"&amp;11PAKISTAN PENSION FUND</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139"/>
  <sheetViews>
    <sheetView showGridLines="0" view="pageBreakPreview" topLeftCell="A28" zoomScaleNormal="120" zoomScaleSheetLayoutView="100" workbookViewId="0">
      <selection activeCell="A28" sqref="A28:P41"/>
    </sheetView>
  </sheetViews>
  <sheetFormatPr defaultColWidth="9" defaultRowHeight="14.4"/>
  <cols>
    <col min="1" max="1" width="5.44140625" style="38" customWidth="1"/>
    <col min="2" max="2" width="31.88671875" style="88" customWidth="1"/>
    <col min="3" max="3" width="12.33203125" style="88" customWidth="1"/>
    <col min="4" max="4" width="16.109375" style="88" customWidth="1"/>
    <col min="5" max="5" width="12" style="88" customWidth="1"/>
    <col min="6" max="6" width="12" style="38" customWidth="1"/>
    <col min="7" max="7" width="11.6640625" style="38" customWidth="1"/>
    <col min="8" max="8" width="12.44140625" style="38" customWidth="1"/>
    <col min="9" max="9" width="10.6640625" style="38" customWidth="1"/>
    <col min="10" max="10" width="4.33203125" style="38" customWidth="1"/>
    <col min="11" max="11" width="11" style="38" customWidth="1"/>
    <col min="12" max="12" width="6.5546875" style="38" hidden="1" customWidth="1"/>
    <col min="13" max="13" width="13.5546875" style="38" customWidth="1"/>
    <col min="14" max="14" width="8.33203125" style="38" customWidth="1"/>
    <col min="15" max="15" width="16.33203125" style="38" hidden="1" customWidth="1"/>
    <col min="16" max="16" width="15.33203125" style="38" hidden="1" customWidth="1"/>
    <col min="17" max="17" width="18.33203125" style="38" bestFit="1" customWidth="1"/>
    <col min="18" max="18" width="17" style="38" bestFit="1" customWidth="1"/>
    <col min="19" max="260" width="9" style="38"/>
    <col min="261" max="261" width="29.44140625" style="38" customWidth="1"/>
    <col min="262" max="262" width="13.5546875" style="38" customWidth="1"/>
    <col min="263" max="263" width="15.5546875" style="38" customWidth="1"/>
    <col min="264" max="264" width="15.44140625" style="38" customWidth="1"/>
    <col min="265" max="265" width="15.5546875" style="38" customWidth="1"/>
    <col min="266" max="267" width="13.44140625" style="38" bestFit="1" customWidth="1"/>
    <col min="268" max="268" width="15" style="38" customWidth="1"/>
    <col min="269" max="269" width="13.5546875" style="38" customWidth="1"/>
    <col min="270" max="270" width="14" style="38" bestFit="1" customWidth="1"/>
    <col min="271" max="271" width="1" style="38" customWidth="1"/>
    <col min="272" max="272" width="15.33203125" style="38" customWidth="1"/>
    <col min="273" max="273" width="10.33203125" style="38" bestFit="1" customWidth="1"/>
    <col min="274" max="274" width="16.6640625" style="38" bestFit="1" customWidth="1"/>
    <col min="275" max="516" width="9" style="38"/>
    <col min="517" max="517" width="29.44140625" style="38" customWidth="1"/>
    <col min="518" max="518" width="13.5546875" style="38" customWidth="1"/>
    <col min="519" max="519" width="15.5546875" style="38" customWidth="1"/>
    <col min="520" max="520" width="15.44140625" style="38" customWidth="1"/>
    <col min="521" max="521" width="15.5546875" style="38" customWidth="1"/>
    <col min="522" max="523" width="13.44140625" style="38" bestFit="1" customWidth="1"/>
    <col min="524" max="524" width="15" style="38" customWidth="1"/>
    <col min="525" max="525" width="13.5546875" style="38" customWidth="1"/>
    <col min="526" max="526" width="14" style="38" bestFit="1" customWidth="1"/>
    <col min="527" max="527" width="1" style="38" customWidth="1"/>
    <col min="528" max="528" width="15.33203125" style="38" customWidth="1"/>
    <col min="529" max="529" width="10.33203125" style="38" bestFit="1" customWidth="1"/>
    <col min="530" max="530" width="16.6640625" style="38" bestFit="1" customWidth="1"/>
    <col min="531" max="772" width="9" style="38"/>
    <col min="773" max="773" width="29.44140625" style="38" customWidth="1"/>
    <col min="774" max="774" width="13.5546875" style="38" customWidth="1"/>
    <col min="775" max="775" width="15.5546875" style="38" customWidth="1"/>
    <col min="776" max="776" width="15.44140625" style="38" customWidth="1"/>
    <col min="777" max="777" width="15.5546875" style="38" customWidth="1"/>
    <col min="778" max="779" width="13.44140625" style="38" bestFit="1" customWidth="1"/>
    <col min="780" max="780" width="15" style="38" customWidth="1"/>
    <col min="781" max="781" width="13.5546875" style="38" customWidth="1"/>
    <col min="782" max="782" width="14" style="38" bestFit="1" customWidth="1"/>
    <col min="783" max="783" width="1" style="38" customWidth="1"/>
    <col min="784" max="784" width="15.33203125" style="38" customWidth="1"/>
    <col min="785" max="785" width="10.33203125" style="38" bestFit="1" customWidth="1"/>
    <col min="786" max="786" width="16.6640625" style="38" bestFit="1" customWidth="1"/>
    <col min="787" max="1028" width="9" style="38"/>
    <col min="1029" max="1029" width="29.44140625" style="38" customWidth="1"/>
    <col min="1030" max="1030" width="13.5546875" style="38" customWidth="1"/>
    <col min="1031" max="1031" width="15.5546875" style="38" customWidth="1"/>
    <col min="1032" max="1032" width="15.44140625" style="38" customWidth="1"/>
    <col min="1033" max="1033" width="15.5546875" style="38" customWidth="1"/>
    <col min="1034" max="1035" width="13.44140625" style="38" bestFit="1" customWidth="1"/>
    <col min="1036" max="1036" width="15" style="38" customWidth="1"/>
    <col min="1037" max="1037" width="13.5546875" style="38" customWidth="1"/>
    <col min="1038" max="1038" width="14" style="38" bestFit="1" customWidth="1"/>
    <col min="1039" max="1039" width="1" style="38" customWidth="1"/>
    <col min="1040" max="1040" width="15.33203125" style="38" customWidth="1"/>
    <col min="1041" max="1041" width="10.33203125" style="38" bestFit="1" customWidth="1"/>
    <col min="1042" max="1042" width="16.6640625" style="38" bestFit="1" customWidth="1"/>
    <col min="1043" max="1284" width="9" style="38"/>
    <col min="1285" max="1285" width="29.44140625" style="38" customWidth="1"/>
    <col min="1286" max="1286" width="13.5546875" style="38" customWidth="1"/>
    <col min="1287" max="1287" width="15.5546875" style="38" customWidth="1"/>
    <col min="1288" max="1288" width="15.44140625" style="38" customWidth="1"/>
    <col min="1289" max="1289" width="15.5546875" style="38" customWidth="1"/>
    <col min="1290" max="1291" width="13.44140625" style="38" bestFit="1" customWidth="1"/>
    <col min="1292" max="1292" width="15" style="38" customWidth="1"/>
    <col min="1293" max="1293" width="13.5546875" style="38" customWidth="1"/>
    <col min="1294" max="1294" width="14" style="38" bestFit="1" customWidth="1"/>
    <col min="1295" max="1295" width="1" style="38" customWidth="1"/>
    <col min="1296" max="1296" width="15.33203125" style="38" customWidth="1"/>
    <col min="1297" max="1297" width="10.33203125" style="38" bestFit="1" customWidth="1"/>
    <col min="1298" max="1298" width="16.6640625" style="38" bestFit="1" customWidth="1"/>
    <col min="1299" max="1540" width="9" style="38"/>
    <col min="1541" max="1541" width="29.44140625" style="38" customWidth="1"/>
    <col min="1542" max="1542" width="13.5546875" style="38" customWidth="1"/>
    <col min="1543" max="1543" width="15.5546875" style="38" customWidth="1"/>
    <col min="1544" max="1544" width="15.44140625" style="38" customWidth="1"/>
    <col min="1545" max="1545" width="15.5546875" style="38" customWidth="1"/>
    <col min="1546" max="1547" width="13.44140625" style="38" bestFit="1" customWidth="1"/>
    <col min="1548" max="1548" width="15" style="38" customWidth="1"/>
    <col min="1549" max="1549" width="13.5546875" style="38" customWidth="1"/>
    <col min="1550" max="1550" width="14" style="38" bestFit="1" customWidth="1"/>
    <col min="1551" max="1551" width="1" style="38" customWidth="1"/>
    <col min="1552" max="1552" width="15.33203125" style="38" customWidth="1"/>
    <col min="1553" max="1553" width="10.33203125" style="38" bestFit="1" customWidth="1"/>
    <col min="1554" max="1554" width="16.6640625" style="38" bestFit="1" customWidth="1"/>
    <col min="1555" max="1796" width="9" style="38"/>
    <col min="1797" max="1797" width="29.44140625" style="38" customWidth="1"/>
    <col min="1798" max="1798" width="13.5546875" style="38" customWidth="1"/>
    <col min="1799" max="1799" width="15.5546875" style="38" customWidth="1"/>
    <col min="1800" max="1800" width="15.44140625" style="38" customWidth="1"/>
    <col min="1801" max="1801" width="15.5546875" style="38" customWidth="1"/>
    <col min="1802" max="1803" width="13.44140625" style="38" bestFit="1" customWidth="1"/>
    <col min="1804" max="1804" width="15" style="38" customWidth="1"/>
    <col min="1805" max="1805" width="13.5546875" style="38" customWidth="1"/>
    <col min="1806" max="1806" width="14" style="38" bestFit="1" customWidth="1"/>
    <col min="1807" max="1807" width="1" style="38" customWidth="1"/>
    <col min="1808" max="1808" width="15.33203125" style="38" customWidth="1"/>
    <col min="1809" max="1809" width="10.33203125" style="38" bestFit="1" customWidth="1"/>
    <col min="1810" max="1810" width="16.6640625" style="38" bestFit="1" customWidth="1"/>
    <col min="1811" max="2052" width="9" style="38"/>
    <col min="2053" max="2053" width="29.44140625" style="38" customWidth="1"/>
    <col min="2054" max="2054" width="13.5546875" style="38" customWidth="1"/>
    <col min="2055" max="2055" width="15.5546875" style="38" customWidth="1"/>
    <col min="2056" max="2056" width="15.44140625" style="38" customWidth="1"/>
    <col min="2057" max="2057" width="15.5546875" style="38" customWidth="1"/>
    <col min="2058" max="2059" width="13.44140625" style="38" bestFit="1" customWidth="1"/>
    <col min="2060" max="2060" width="15" style="38" customWidth="1"/>
    <col min="2061" max="2061" width="13.5546875" style="38" customWidth="1"/>
    <col min="2062" max="2062" width="14" style="38" bestFit="1" customWidth="1"/>
    <col min="2063" max="2063" width="1" style="38" customWidth="1"/>
    <col min="2064" max="2064" width="15.33203125" style="38" customWidth="1"/>
    <col min="2065" max="2065" width="10.33203125" style="38" bestFit="1" customWidth="1"/>
    <col min="2066" max="2066" width="16.6640625" style="38" bestFit="1" customWidth="1"/>
    <col min="2067" max="2308" width="9" style="38"/>
    <col min="2309" max="2309" width="29.44140625" style="38" customWidth="1"/>
    <col min="2310" max="2310" width="13.5546875" style="38" customWidth="1"/>
    <col min="2311" max="2311" width="15.5546875" style="38" customWidth="1"/>
    <col min="2312" max="2312" width="15.44140625" style="38" customWidth="1"/>
    <col min="2313" max="2313" width="15.5546875" style="38" customWidth="1"/>
    <col min="2314" max="2315" width="13.44140625" style="38" bestFit="1" customWidth="1"/>
    <col min="2316" max="2316" width="15" style="38" customWidth="1"/>
    <col min="2317" max="2317" width="13.5546875" style="38" customWidth="1"/>
    <col min="2318" max="2318" width="14" style="38" bestFit="1" customWidth="1"/>
    <col min="2319" max="2319" width="1" style="38" customWidth="1"/>
    <col min="2320" max="2320" width="15.33203125" style="38" customWidth="1"/>
    <col min="2321" max="2321" width="10.33203125" style="38" bestFit="1" customWidth="1"/>
    <col min="2322" max="2322" width="16.6640625" style="38" bestFit="1" customWidth="1"/>
    <col min="2323" max="2564" width="9" style="38"/>
    <col min="2565" max="2565" width="29.44140625" style="38" customWidth="1"/>
    <col min="2566" max="2566" width="13.5546875" style="38" customWidth="1"/>
    <col min="2567" max="2567" width="15.5546875" style="38" customWidth="1"/>
    <col min="2568" max="2568" width="15.44140625" style="38" customWidth="1"/>
    <col min="2569" max="2569" width="15.5546875" style="38" customWidth="1"/>
    <col min="2570" max="2571" width="13.44140625" style="38" bestFit="1" customWidth="1"/>
    <col min="2572" max="2572" width="15" style="38" customWidth="1"/>
    <col min="2573" max="2573" width="13.5546875" style="38" customWidth="1"/>
    <col min="2574" max="2574" width="14" style="38" bestFit="1" customWidth="1"/>
    <col min="2575" max="2575" width="1" style="38" customWidth="1"/>
    <col min="2576" max="2576" width="15.33203125" style="38" customWidth="1"/>
    <col min="2577" max="2577" width="10.33203125" style="38" bestFit="1" customWidth="1"/>
    <col min="2578" max="2578" width="16.6640625" style="38" bestFit="1" customWidth="1"/>
    <col min="2579" max="2820" width="9" style="38"/>
    <col min="2821" max="2821" width="29.44140625" style="38" customWidth="1"/>
    <col min="2822" max="2822" width="13.5546875" style="38" customWidth="1"/>
    <col min="2823" max="2823" width="15.5546875" style="38" customWidth="1"/>
    <col min="2824" max="2824" width="15.44140625" style="38" customWidth="1"/>
    <col min="2825" max="2825" width="15.5546875" style="38" customWidth="1"/>
    <col min="2826" max="2827" width="13.44140625" style="38" bestFit="1" customWidth="1"/>
    <col min="2828" max="2828" width="15" style="38" customWidth="1"/>
    <col min="2829" max="2829" width="13.5546875" style="38" customWidth="1"/>
    <col min="2830" max="2830" width="14" style="38" bestFit="1" customWidth="1"/>
    <col min="2831" max="2831" width="1" style="38" customWidth="1"/>
    <col min="2832" max="2832" width="15.33203125" style="38" customWidth="1"/>
    <col min="2833" max="2833" width="10.33203125" style="38" bestFit="1" customWidth="1"/>
    <col min="2834" max="2834" width="16.6640625" style="38" bestFit="1" customWidth="1"/>
    <col min="2835" max="3076" width="9" style="38"/>
    <col min="3077" max="3077" width="29.44140625" style="38" customWidth="1"/>
    <col min="3078" max="3078" width="13.5546875" style="38" customWidth="1"/>
    <col min="3079" max="3079" width="15.5546875" style="38" customWidth="1"/>
    <col min="3080" max="3080" width="15.44140625" style="38" customWidth="1"/>
    <col min="3081" max="3081" width="15.5546875" style="38" customWidth="1"/>
    <col min="3082" max="3083" width="13.44140625" style="38" bestFit="1" customWidth="1"/>
    <col min="3084" max="3084" width="15" style="38" customWidth="1"/>
    <col min="3085" max="3085" width="13.5546875" style="38" customWidth="1"/>
    <col min="3086" max="3086" width="14" style="38" bestFit="1" customWidth="1"/>
    <col min="3087" max="3087" width="1" style="38" customWidth="1"/>
    <col min="3088" max="3088" width="15.33203125" style="38" customWidth="1"/>
    <col min="3089" max="3089" width="10.33203125" style="38" bestFit="1" customWidth="1"/>
    <col min="3090" max="3090" width="16.6640625" style="38" bestFit="1" customWidth="1"/>
    <col min="3091" max="3332" width="9" style="38"/>
    <col min="3333" max="3333" width="29.44140625" style="38" customWidth="1"/>
    <col min="3334" max="3334" width="13.5546875" style="38" customWidth="1"/>
    <col min="3335" max="3335" width="15.5546875" style="38" customWidth="1"/>
    <col min="3336" max="3336" width="15.44140625" style="38" customWidth="1"/>
    <col min="3337" max="3337" width="15.5546875" style="38" customWidth="1"/>
    <col min="3338" max="3339" width="13.44140625" style="38" bestFit="1" customWidth="1"/>
    <col min="3340" max="3340" width="15" style="38" customWidth="1"/>
    <col min="3341" max="3341" width="13.5546875" style="38" customWidth="1"/>
    <col min="3342" max="3342" width="14" style="38" bestFit="1" customWidth="1"/>
    <col min="3343" max="3343" width="1" style="38" customWidth="1"/>
    <col min="3344" max="3344" width="15.33203125" style="38" customWidth="1"/>
    <col min="3345" max="3345" width="10.33203125" style="38" bestFit="1" customWidth="1"/>
    <col min="3346" max="3346" width="16.6640625" style="38" bestFit="1" customWidth="1"/>
    <col min="3347" max="3588" width="9" style="38"/>
    <col min="3589" max="3589" width="29.44140625" style="38" customWidth="1"/>
    <col min="3590" max="3590" width="13.5546875" style="38" customWidth="1"/>
    <col min="3591" max="3591" width="15.5546875" style="38" customWidth="1"/>
    <col min="3592" max="3592" width="15.44140625" style="38" customWidth="1"/>
    <col min="3593" max="3593" width="15.5546875" style="38" customWidth="1"/>
    <col min="3594" max="3595" width="13.44140625" style="38" bestFit="1" customWidth="1"/>
    <col min="3596" max="3596" width="15" style="38" customWidth="1"/>
    <col min="3597" max="3597" width="13.5546875" style="38" customWidth="1"/>
    <col min="3598" max="3598" width="14" style="38" bestFit="1" customWidth="1"/>
    <col min="3599" max="3599" width="1" style="38" customWidth="1"/>
    <col min="3600" max="3600" width="15.33203125" style="38" customWidth="1"/>
    <col min="3601" max="3601" width="10.33203125" style="38" bestFit="1" customWidth="1"/>
    <col min="3602" max="3602" width="16.6640625" style="38" bestFit="1" customWidth="1"/>
    <col min="3603" max="3844" width="9" style="38"/>
    <col min="3845" max="3845" width="29.44140625" style="38" customWidth="1"/>
    <col min="3846" max="3846" width="13.5546875" style="38" customWidth="1"/>
    <col min="3847" max="3847" width="15.5546875" style="38" customWidth="1"/>
    <col min="3848" max="3848" width="15.44140625" style="38" customWidth="1"/>
    <col min="3849" max="3849" width="15.5546875" style="38" customWidth="1"/>
    <col min="3850" max="3851" width="13.44140625" style="38" bestFit="1" customWidth="1"/>
    <col min="3852" max="3852" width="15" style="38" customWidth="1"/>
    <col min="3853" max="3853" width="13.5546875" style="38" customWidth="1"/>
    <col min="3854" max="3854" width="14" style="38" bestFit="1" customWidth="1"/>
    <col min="3855" max="3855" width="1" style="38" customWidth="1"/>
    <col min="3856" max="3856" width="15.33203125" style="38" customWidth="1"/>
    <col min="3857" max="3857" width="10.33203125" style="38" bestFit="1" customWidth="1"/>
    <col min="3858" max="3858" width="16.6640625" style="38" bestFit="1" customWidth="1"/>
    <col min="3859" max="4100" width="9" style="38"/>
    <col min="4101" max="4101" width="29.44140625" style="38" customWidth="1"/>
    <col min="4102" max="4102" width="13.5546875" style="38" customWidth="1"/>
    <col min="4103" max="4103" width="15.5546875" style="38" customWidth="1"/>
    <col min="4104" max="4104" width="15.44140625" style="38" customWidth="1"/>
    <col min="4105" max="4105" width="15.5546875" style="38" customWidth="1"/>
    <col min="4106" max="4107" width="13.44140625" style="38" bestFit="1" customWidth="1"/>
    <col min="4108" max="4108" width="15" style="38" customWidth="1"/>
    <col min="4109" max="4109" width="13.5546875" style="38" customWidth="1"/>
    <col min="4110" max="4110" width="14" style="38" bestFit="1" customWidth="1"/>
    <col min="4111" max="4111" width="1" style="38" customWidth="1"/>
    <col min="4112" max="4112" width="15.33203125" style="38" customWidth="1"/>
    <col min="4113" max="4113" width="10.33203125" style="38" bestFit="1" customWidth="1"/>
    <col min="4114" max="4114" width="16.6640625" style="38" bestFit="1" customWidth="1"/>
    <col min="4115" max="4356" width="9" style="38"/>
    <col min="4357" max="4357" width="29.44140625" style="38" customWidth="1"/>
    <col min="4358" max="4358" width="13.5546875" style="38" customWidth="1"/>
    <col min="4359" max="4359" width="15.5546875" style="38" customWidth="1"/>
    <col min="4360" max="4360" width="15.44140625" style="38" customWidth="1"/>
    <col min="4361" max="4361" width="15.5546875" style="38" customWidth="1"/>
    <col min="4362" max="4363" width="13.44140625" style="38" bestFit="1" customWidth="1"/>
    <col min="4364" max="4364" width="15" style="38" customWidth="1"/>
    <col min="4365" max="4365" width="13.5546875" style="38" customWidth="1"/>
    <col min="4366" max="4366" width="14" style="38" bestFit="1" customWidth="1"/>
    <col min="4367" max="4367" width="1" style="38" customWidth="1"/>
    <col min="4368" max="4368" width="15.33203125" style="38" customWidth="1"/>
    <col min="4369" max="4369" width="10.33203125" style="38" bestFit="1" customWidth="1"/>
    <col min="4370" max="4370" width="16.6640625" style="38" bestFit="1" customWidth="1"/>
    <col min="4371" max="4612" width="9" style="38"/>
    <col min="4613" max="4613" width="29.44140625" style="38" customWidth="1"/>
    <col min="4614" max="4614" width="13.5546875" style="38" customWidth="1"/>
    <col min="4615" max="4615" width="15.5546875" style="38" customWidth="1"/>
    <col min="4616" max="4616" width="15.44140625" style="38" customWidth="1"/>
    <col min="4617" max="4617" width="15.5546875" style="38" customWidth="1"/>
    <col min="4618" max="4619" width="13.44140625" style="38" bestFit="1" customWidth="1"/>
    <col min="4620" max="4620" width="15" style="38" customWidth="1"/>
    <col min="4621" max="4621" width="13.5546875" style="38" customWidth="1"/>
    <col min="4622" max="4622" width="14" style="38" bestFit="1" customWidth="1"/>
    <col min="4623" max="4623" width="1" style="38" customWidth="1"/>
    <col min="4624" max="4624" width="15.33203125" style="38" customWidth="1"/>
    <col min="4625" max="4625" width="10.33203125" style="38" bestFit="1" customWidth="1"/>
    <col min="4626" max="4626" width="16.6640625" style="38" bestFit="1" customWidth="1"/>
    <col min="4627" max="4868" width="9" style="38"/>
    <col min="4869" max="4869" width="29.44140625" style="38" customWidth="1"/>
    <col min="4870" max="4870" width="13.5546875" style="38" customWidth="1"/>
    <col min="4871" max="4871" width="15.5546875" style="38" customWidth="1"/>
    <col min="4872" max="4872" width="15.44140625" style="38" customWidth="1"/>
    <col min="4873" max="4873" width="15.5546875" style="38" customWidth="1"/>
    <col min="4874" max="4875" width="13.44140625" style="38" bestFit="1" customWidth="1"/>
    <col min="4876" max="4876" width="15" style="38" customWidth="1"/>
    <col min="4877" max="4877" width="13.5546875" style="38" customWidth="1"/>
    <col min="4878" max="4878" width="14" style="38" bestFit="1" customWidth="1"/>
    <col min="4879" max="4879" width="1" style="38" customWidth="1"/>
    <col min="4880" max="4880" width="15.33203125" style="38" customWidth="1"/>
    <col min="4881" max="4881" width="10.33203125" style="38" bestFit="1" customWidth="1"/>
    <col min="4882" max="4882" width="16.6640625" style="38" bestFit="1" customWidth="1"/>
    <col min="4883" max="5124" width="9" style="38"/>
    <col min="5125" max="5125" width="29.44140625" style="38" customWidth="1"/>
    <col min="5126" max="5126" width="13.5546875" style="38" customWidth="1"/>
    <col min="5127" max="5127" width="15.5546875" style="38" customWidth="1"/>
    <col min="5128" max="5128" width="15.44140625" style="38" customWidth="1"/>
    <col min="5129" max="5129" width="15.5546875" style="38" customWidth="1"/>
    <col min="5130" max="5131" width="13.44140625" style="38" bestFit="1" customWidth="1"/>
    <col min="5132" max="5132" width="15" style="38" customWidth="1"/>
    <col min="5133" max="5133" width="13.5546875" style="38" customWidth="1"/>
    <col min="5134" max="5134" width="14" style="38" bestFit="1" customWidth="1"/>
    <col min="5135" max="5135" width="1" style="38" customWidth="1"/>
    <col min="5136" max="5136" width="15.33203125" style="38" customWidth="1"/>
    <col min="5137" max="5137" width="10.33203125" style="38" bestFit="1" customWidth="1"/>
    <col min="5138" max="5138" width="16.6640625" style="38" bestFit="1" customWidth="1"/>
    <col min="5139" max="5380" width="9" style="38"/>
    <col min="5381" max="5381" width="29.44140625" style="38" customWidth="1"/>
    <col min="5382" max="5382" width="13.5546875" style="38" customWidth="1"/>
    <col min="5383" max="5383" width="15.5546875" style="38" customWidth="1"/>
    <col min="5384" max="5384" width="15.44140625" style="38" customWidth="1"/>
    <col min="5385" max="5385" width="15.5546875" style="38" customWidth="1"/>
    <col min="5386" max="5387" width="13.44140625" style="38" bestFit="1" customWidth="1"/>
    <col min="5388" max="5388" width="15" style="38" customWidth="1"/>
    <col min="5389" max="5389" width="13.5546875" style="38" customWidth="1"/>
    <col min="5390" max="5390" width="14" style="38" bestFit="1" customWidth="1"/>
    <col min="5391" max="5391" width="1" style="38" customWidth="1"/>
    <col min="5392" max="5392" width="15.33203125" style="38" customWidth="1"/>
    <col min="5393" max="5393" width="10.33203125" style="38" bestFit="1" customWidth="1"/>
    <col min="5394" max="5394" width="16.6640625" style="38" bestFit="1" customWidth="1"/>
    <col min="5395" max="5636" width="9" style="38"/>
    <col min="5637" max="5637" width="29.44140625" style="38" customWidth="1"/>
    <col min="5638" max="5638" width="13.5546875" style="38" customWidth="1"/>
    <col min="5639" max="5639" width="15.5546875" style="38" customWidth="1"/>
    <col min="5640" max="5640" width="15.44140625" style="38" customWidth="1"/>
    <col min="5641" max="5641" width="15.5546875" style="38" customWidth="1"/>
    <col min="5642" max="5643" width="13.44140625" style="38" bestFit="1" customWidth="1"/>
    <col min="5644" max="5644" width="15" style="38" customWidth="1"/>
    <col min="5645" max="5645" width="13.5546875" style="38" customWidth="1"/>
    <col min="5646" max="5646" width="14" style="38" bestFit="1" customWidth="1"/>
    <col min="5647" max="5647" width="1" style="38" customWidth="1"/>
    <col min="5648" max="5648" width="15.33203125" style="38" customWidth="1"/>
    <col min="5649" max="5649" width="10.33203125" style="38" bestFit="1" customWidth="1"/>
    <col min="5650" max="5650" width="16.6640625" style="38" bestFit="1" customWidth="1"/>
    <col min="5651" max="5892" width="9" style="38"/>
    <col min="5893" max="5893" width="29.44140625" style="38" customWidth="1"/>
    <col min="5894" max="5894" width="13.5546875" style="38" customWidth="1"/>
    <col min="5895" max="5895" width="15.5546875" style="38" customWidth="1"/>
    <col min="5896" max="5896" width="15.44140625" style="38" customWidth="1"/>
    <col min="5897" max="5897" width="15.5546875" style="38" customWidth="1"/>
    <col min="5898" max="5899" width="13.44140625" style="38" bestFit="1" customWidth="1"/>
    <col min="5900" max="5900" width="15" style="38" customWidth="1"/>
    <col min="5901" max="5901" width="13.5546875" style="38" customWidth="1"/>
    <col min="5902" max="5902" width="14" style="38" bestFit="1" customWidth="1"/>
    <col min="5903" max="5903" width="1" style="38" customWidth="1"/>
    <col min="5904" max="5904" width="15.33203125" style="38" customWidth="1"/>
    <col min="5905" max="5905" width="10.33203125" style="38" bestFit="1" customWidth="1"/>
    <col min="5906" max="5906" width="16.6640625" style="38" bestFit="1" customWidth="1"/>
    <col min="5907" max="6148" width="9" style="38"/>
    <col min="6149" max="6149" width="29.44140625" style="38" customWidth="1"/>
    <col min="6150" max="6150" width="13.5546875" style="38" customWidth="1"/>
    <col min="6151" max="6151" width="15.5546875" style="38" customWidth="1"/>
    <col min="6152" max="6152" width="15.44140625" style="38" customWidth="1"/>
    <col min="6153" max="6153" width="15.5546875" style="38" customWidth="1"/>
    <col min="6154" max="6155" width="13.44140625" style="38" bestFit="1" customWidth="1"/>
    <col min="6156" max="6156" width="15" style="38" customWidth="1"/>
    <col min="6157" max="6157" width="13.5546875" style="38" customWidth="1"/>
    <col min="6158" max="6158" width="14" style="38" bestFit="1" customWidth="1"/>
    <col min="6159" max="6159" width="1" style="38" customWidth="1"/>
    <col min="6160" max="6160" width="15.33203125" style="38" customWidth="1"/>
    <col min="6161" max="6161" width="10.33203125" style="38" bestFit="1" customWidth="1"/>
    <col min="6162" max="6162" width="16.6640625" style="38" bestFit="1" customWidth="1"/>
    <col min="6163" max="6404" width="9" style="38"/>
    <col min="6405" max="6405" width="29.44140625" style="38" customWidth="1"/>
    <col min="6406" max="6406" width="13.5546875" style="38" customWidth="1"/>
    <col min="6407" max="6407" width="15.5546875" style="38" customWidth="1"/>
    <col min="6408" max="6408" width="15.44140625" style="38" customWidth="1"/>
    <col min="6409" max="6409" width="15.5546875" style="38" customWidth="1"/>
    <col min="6410" max="6411" width="13.44140625" style="38" bestFit="1" customWidth="1"/>
    <col min="6412" max="6412" width="15" style="38" customWidth="1"/>
    <col min="6413" max="6413" width="13.5546875" style="38" customWidth="1"/>
    <col min="6414" max="6414" width="14" style="38" bestFit="1" customWidth="1"/>
    <col min="6415" max="6415" width="1" style="38" customWidth="1"/>
    <col min="6416" max="6416" width="15.33203125" style="38" customWidth="1"/>
    <col min="6417" max="6417" width="10.33203125" style="38" bestFit="1" customWidth="1"/>
    <col min="6418" max="6418" width="16.6640625" style="38" bestFit="1" customWidth="1"/>
    <col min="6419" max="6660" width="9" style="38"/>
    <col min="6661" max="6661" width="29.44140625" style="38" customWidth="1"/>
    <col min="6662" max="6662" width="13.5546875" style="38" customWidth="1"/>
    <col min="6663" max="6663" width="15.5546875" style="38" customWidth="1"/>
    <col min="6664" max="6664" width="15.44140625" style="38" customWidth="1"/>
    <col min="6665" max="6665" width="15.5546875" style="38" customWidth="1"/>
    <col min="6666" max="6667" width="13.44140625" style="38" bestFit="1" customWidth="1"/>
    <col min="6668" max="6668" width="15" style="38" customWidth="1"/>
    <col min="6669" max="6669" width="13.5546875" style="38" customWidth="1"/>
    <col min="6670" max="6670" width="14" style="38" bestFit="1" customWidth="1"/>
    <col min="6671" max="6671" width="1" style="38" customWidth="1"/>
    <col min="6672" max="6672" width="15.33203125" style="38" customWidth="1"/>
    <col min="6673" max="6673" width="10.33203125" style="38" bestFit="1" customWidth="1"/>
    <col min="6674" max="6674" width="16.6640625" style="38" bestFit="1" customWidth="1"/>
    <col min="6675" max="6916" width="9" style="38"/>
    <col min="6917" max="6917" width="29.44140625" style="38" customWidth="1"/>
    <col min="6918" max="6918" width="13.5546875" style="38" customWidth="1"/>
    <col min="6919" max="6919" width="15.5546875" style="38" customWidth="1"/>
    <col min="6920" max="6920" width="15.44140625" style="38" customWidth="1"/>
    <col min="6921" max="6921" width="15.5546875" style="38" customWidth="1"/>
    <col min="6922" max="6923" width="13.44140625" style="38" bestFit="1" customWidth="1"/>
    <col min="6924" max="6924" width="15" style="38" customWidth="1"/>
    <col min="6925" max="6925" width="13.5546875" style="38" customWidth="1"/>
    <col min="6926" max="6926" width="14" style="38" bestFit="1" customWidth="1"/>
    <col min="6927" max="6927" width="1" style="38" customWidth="1"/>
    <col min="6928" max="6928" width="15.33203125" style="38" customWidth="1"/>
    <col min="6929" max="6929" width="10.33203125" style="38" bestFit="1" customWidth="1"/>
    <col min="6930" max="6930" width="16.6640625" style="38" bestFit="1" customWidth="1"/>
    <col min="6931" max="7172" width="9" style="38"/>
    <col min="7173" max="7173" width="29.44140625" style="38" customWidth="1"/>
    <col min="7174" max="7174" width="13.5546875" style="38" customWidth="1"/>
    <col min="7175" max="7175" width="15.5546875" style="38" customWidth="1"/>
    <col min="7176" max="7176" width="15.44140625" style="38" customWidth="1"/>
    <col min="7177" max="7177" width="15.5546875" style="38" customWidth="1"/>
    <col min="7178" max="7179" width="13.44140625" style="38" bestFit="1" customWidth="1"/>
    <col min="7180" max="7180" width="15" style="38" customWidth="1"/>
    <col min="7181" max="7181" width="13.5546875" style="38" customWidth="1"/>
    <col min="7182" max="7182" width="14" style="38" bestFit="1" customWidth="1"/>
    <col min="7183" max="7183" width="1" style="38" customWidth="1"/>
    <col min="7184" max="7184" width="15.33203125" style="38" customWidth="1"/>
    <col min="7185" max="7185" width="10.33203125" style="38" bestFit="1" customWidth="1"/>
    <col min="7186" max="7186" width="16.6640625" style="38" bestFit="1" customWidth="1"/>
    <col min="7187" max="7428" width="9" style="38"/>
    <col min="7429" max="7429" width="29.44140625" style="38" customWidth="1"/>
    <col min="7430" max="7430" width="13.5546875" style="38" customWidth="1"/>
    <col min="7431" max="7431" width="15.5546875" style="38" customWidth="1"/>
    <col min="7432" max="7432" width="15.44140625" style="38" customWidth="1"/>
    <col min="7433" max="7433" width="15.5546875" style="38" customWidth="1"/>
    <col min="7434" max="7435" width="13.44140625" style="38" bestFit="1" customWidth="1"/>
    <col min="7436" max="7436" width="15" style="38" customWidth="1"/>
    <col min="7437" max="7437" width="13.5546875" style="38" customWidth="1"/>
    <col min="7438" max="7438" width="14" style="38" bestFit="1" customWidth="1"/>
    <col min="7439" max="7439" width="1" style="38" customWidth="1"/>
    <col min="7440" max="7440" width="15.33203125" style="38" customWidth="1"/>
    <col min="7441" max="7441" width="10.33203125" style="38" bestFit="1" customWidth="1"/>
    <col min="7442" max="7442" width="16.6640625" style="38" bestFit="1" customWidth="1"/>
    <col min="7443" max="7684" width="9" style="38"/>
    <col min="7685" max="7685" width="29.44140625" style="38" customWidth="1"/>
    <col min="7686" max="7686" width="13.5546875" style="38" customWidth="1"/>
    <col min="7687" max="7687" width="15.5546875" style="38" customWidth="1"/>
    <col min="7688" max="7688" width="15.44140625" style="38" customWidth="1"/>
    <col min="7689" max="7689" width="15.5546875" style="38" customWidth="1"/>
    <col min="7690" max="7691" width="13.44140625" style="38" bestFit="1" customWidth="1"/>
    <col min="7692" max="7692" width="15" style="38" customWidth="1"/>
    <col min="7693" max="7693" width="13.5546875" style="38" customWidth="1"/>
    <col min="7694" max="7694" width="14" style="38" bestFit="1" customWidth="1"/>
    <col min="7695" max="7695" width="1" style="38" customWidth="1"/>
    <col min="7696" max="7696" width="15.33203125" style="38" customWidth="1"/>
    <col min="7697" max="7697" width="10.33203125" style="38" bestFit="1" customWidth="1"/>
    <col min="7698" max="7698" width="16.6640625" style="38" bestFit="1" customWidth="1"/>
    <col min="7699" max="7940" width="9" style="38"/>
    <col min="7941" max="7941" width="29.44140625" style="38" customWidth="1"/>
    <col min="7942" max="7942" width="13.5546875" style="38" customWidth="1"/>
    <col min="7943" max="7943" width="15.5546875" style="38" customWidth="1"/>
    <col min="7944" max="7944" width="15.44140625" style="38" customWidth="1"/>
    <col min="7945" max="7945" width="15.5546875" style="38" customWidth="1"/>
    <col min="7946" max="7947" width="13.44140625" style="38" bestFit="1" customWidth="1"/>
    <col min="7948" max="7948" width="15" style="38" customWidth="1"/>
    <col min="7949" max="7949" width="13.5546875" style="38" customWidth="1"/>
    <col min="7950" max="7950" width="14" style="38" bestFit="1" customWidth="1"/>
    <col min="7951" max="7951" width="1" style="38" customWidth="1"/>
    <col min="7952" max="7952" width="15.33203125" style="38" customWidth="1"/>
    <col min="7953" max="7953" width="10.33203125" style="38" bestFit="1" customWidth="1"/>
    <col min="7954" max="7954" width="16.6640625" style="38" bestFit="1" customWidth="1"/>
    <col min="7955" max="8196" width="9" style="38"/>
    <col min="8197" max="8197" width="29.44140625" style="38" customWidth="1"/>
    <col min="8198" max="8198" width="13.5546875" style="38" customWidth="1"/>
    <col min="8199" max="8199" width="15.5546875" style="38" customWidth="1"/>
    <col min="8200" max="8200" width="15.44140625" style="38" customWidth="1"/>
    <col min="8201" max="8201" width="15.5546875" style="38" customWidth="1"/>
    <col min="8202" max="8203" width="13.44140625" style="38" bestFit="1" customWidth="1"/>
    <col min="8204" max="8204" width="15" style="38" customWidth="1"/>
    <col min="8205" max="8205" width="13.5546875" style="38" customWidth="1"/>
    <col min="8206" max="8206" width="14" style="38" bestFit="1" customWidth="1"/>
    <col min="8207" max="8207" width="1" style="38" customWidth="1"/>
    <col min="8208" max="8208" width="15.33203125" style="38" customWidth="1"/>
    <col min="8209" max="8209" width="10.33203125" style="38" bestFit="1" customWidth="1"/>
    <col min="8210" max="8210" width="16.6640625" style="38" bestFit="1" customWidth="1"/>
    <col min="8211" max="8452" width="9" style="38"/>
    <col min="8453" max="8453" width="29.44140625" style="38" customWidth="1"/>
    <col min="8454" max="8454" width="13.5546875" style="38" customWidth="1"/>
    <col min="8455" max="8455" width="15.5546875" style="38" customWidth="1"/>
    <col min="8456" max="8456" width="15.44140625" style="38" customWidth="1"/>
    <col min="8457" max="8457" width="15.5546875" style="38" customWidth="1"/>
    <col min="8458" max="8459" width="13.44140625" style="38" bestFit="1" customWidth="1"/>
    <col min="8460" max="8460" width="15" style="38" customWidth="1"/>
    <col min="8461" max="8461" width="13.5546875" style="38" customWidth="1"/>
    <col min="8462" max="8462" width="14" style="38" bestFit="1" customWidth="1"/>
    <col min="8463" max="8463" width="1" style="38" customWidth="1"/>
    <col min="8464" max="8464" width="15.33203125" style="38" customWidth="1"/>
    <col min="8465" max="8465" width="10.33203125" style="38" bestFit="1" customWidth="1"/>
    <col min="8466" max="8466" width="16.6640625" style="38" bestFit="1" customWidth="1"/>
    <col min="8467" max="8708" width="9" style="38"/>
    <col min="8709" max="8709" width="29.44140625" style="38" customWidth="1"/>
    <col min="8710" max="8710" width="13.5546875" style="38" customWidth="1"/>
    <col min="8711" max="8711" width="15.5546875" style="38" customWidth="1"/>
    <col min="8712" max="8712" width="15.44140625" style="38" customWidth="1"/>
    <col min="8713" max="8713" width="15.5546875" style="38" customWidth="1"/>
    <col min="8714" max="8715" width="13.44140625" style="38" bestFit="1" customWidth="1"/>
    <col min="8716" max="8716" width="15" style="38" customWidth="1"/>
    <col min="8717" max="8717" width="13.5546875" style="38" customWidth="1"/>
    <col min="8718" max="8718" width="14" style="38" bestFit="1" customWidth="1"/>
    <col min="8719" max="8719" width="1" style="38" customWidth="1"/>
    <col min="8720" max="8720" width="15.33203125" style="38" customWidth="1"/>
    <col min="8721" max="8721" width="10.33203125" style="38" bestFit="1" customWidth="1"/>
    <col min="8722" max="8722" width="16.6640625" style="38" bestFit="1" customWidth="1"/>
    <col min="8723" max="8964" width="9" style="38"/>
    <col min="8965" max="8965" width="29.44140625" style="38" customWidth="1"/>
    <col min="8966" max="8966" width="13.5546875" style="38" customWidth="1"/>
    <col min="8967" max="8967" width="15.5546875" style="38" customWidth="1"/>
    <col min="8968" max="8968" width="15.44140625" style="38" customWidth="1"/>
    <col min="8969" max="8969" width="15.5546875" style="38" customWidth="1"/>
    <col min="8970" max="8971" width="13.44140625" style="38" bestFit="1" customWidth="1"/>
    <col min="8972" max="8972" width="15" style="38" customWidth="1"/>
    <col min="8973" max="8973" width="13.5546875" style="38" customWidth="1"/>
    <col min="8974" max="8974" width="14" style="38" bestFit="1" customWidth="1"/>
    <col min="8975" max="8975" width="1" style="38" customWidth="1"/>
    <col min="8976" max="8976" width="15.33203125" style="38" customWidth="1"/>
    <col min="8977" max="8977" width="10.33203125" style="38" bestFit="1" customWidth="1"/>
    <col min="8978" max="8978" width="16.6640625" style="38" bestFit="1" customWidth="1"/>
    <col min="8979" max="9220" width="9" style="38"/>
    <col min="9221" max="9221" width="29.44140625" style="38" customWidth="1"/>
    <col min="9222" max="9222" width="13.5546875" style="38" customWidth="1"/>
    <col min="9223" max="9223" width="15.5546875" style="38" customWidth="1"/>
    <col min="9224" max="9224" width="15.44140625" style="38" customWidth="1"/>
    <col min="9225" max="9225" width="15.5546875" style="38" customWidth="1"/>
    <col min="9226" max="9227" width="13.44140625" style="38" bestFit="1" customWidth="1"/>
    <col min="9228" max="9228" width="15" style="38" customWidth="1"/>
    <col min="9229" max="9229" width="13.5546875" style="38" customWidth="1"/>
    <col min="9230" max="9230" width="14" style="38" bestFit="1" customWidth="1"/>
    <col min="9231" max="9231" width="1" style="38" customWidth="1"/>
    <col min="9232" max="9232" width="15.33203125" style="38" customWidth="1"/>
    <col min="9233" max="9233" width="10.33203125" style="38" bestFit="1" customWidth="1"/>
    <col min="9234" max="9234" width="16.6640625" style="38" bestFit="1" customWidth="1"/>
    <col min="9235" max="9476" width="9" style="38"/>
    <col min="9477" max="9477" width="29.44140625" style="38" customWidth="1"/>
    <col min="9478" max="9478" width="13.5546875" style="38" customWidth="1"/>
    <col min="9479" max="9479" width="15.5546875" style="38" customWidth="1"/>
    <col min="9480" max="9480" width="15.44140625" style="38" customWidth="1"/>
    <col min="9481" max="9481" width="15.5546875" style="38" customWidth="1"/>
    <col min="9482" max="9483" width="13.44140625" style="38" bestFit="1" customWidth="1"/>
    <col min="9484" max="9484" width="15" style="38" customWidth="1"/>
    <col min="9485" max="9485" width="13.5546875" style="38" customWidth="1"/>
    <col min="9486" max="9486" width="14" style="38" bestFit="1" customWidth="1"/>
    <col min="9487" max="9487" width="1" style="38" customWidth="1"/>
    <col min="9488" max="9488" width="15.33203125" style="38" customWidth="1"/>
    <col min="9489" max="9489" width="10.33203125" style="38" bestFit="1" customWidth="1"/>
    <col min="9490" max="9490" width="16.6640625" style="38" bestFit="1" customWidth="1"/>
    <col min="9491" max="9732" width="9" style="38"/>
    <col min="9733" max="9733" width="29.44140625" style="38" customWidth="1"/>
    <col min="9734" max="9734" width="13.5546875" style="38" customWidth="1"/>
    <col min="9735" max="9735" width="15.5546875" style="38" customWidth="1"/>
    <col min="9736" max="9736" width="15.44140625" style="38" customWidth="1"/>
    <col min="9737" max="9737" width="15.5546875" style="38" customWidth="1"/>
    <col min="9738" max="9739" width="13.44140625" style="38" bestFit="1" customWidth="1"/>
    <col min="9740" max="9740" width="15" style="38" customWidth="1"/>
    <col min="9741" max="9741" width="13.5546875" style="38" customWidth="1"/>
    <col min="9742" max="9742" width="14" style="38" bestFit="1" customWidth="1"/>
    <col min="9743" max="9743" width="1" style="38" customWidth="1"/>
    <col min="9744" max="9744" width="15.33203125" style="38" customWidth="1"/>
    <col min="9745" max="9745" width="10.33203125" style="38" bestFit="1" customWidth="1"/>
    <col min="9746" max="9746" width="16.6640625" style="38" bestFit="1" customWidth="1"/>
    <col min="9747" max="9988" width="9" style="38"/>
    <col min="9989" max="9989" width="29.44140625" style="38" customWidth="1"/>
    <col min="9990" max="9990" width="13.5546875" style="38" customWidth="1"/>
    <col min="9991" max="9991" width="15.5546875" style="38" customWidth="1"/>
    <col min="9992" max="9992" width="15.44140625" style="38" customWidth="1"/>
    <col min="9993" max="9993" width="15.5546875" style="38" customWidth="1"/>
    <col min="9994" max="9995" width="13.44140625" style="38" bestFit="1" customWidth="1"/>
    <col min="9996" max="9996" width="15" style="38" customWidth="1"/>
    <col min="9997" max="9997" width="13.5546875" style="38" customWidth="1"/>
    <col min="9998" max="9998" width="14" style="38" bestFit="1" customWidth="1"/>
    <col min="9999" max="9999" width="1" style="38" customWidth="1"/>
    <col min="10000" max="10000" width="15.33203125" style="38" customWidth="1"/>
    <col min="10001" max="10001" width="10.33203125" style="38" bestFit="1" customWidth="1"/>
    <col min="10002" max="10002" width="16.6640625" style="38" bestFit="1" customWidth="1"/>
    <col min="10003" max="10244" width="9" style="38"/>
    <col min="10245" max="10245" width="29.44140625" style="38" customWidth="1"/>
    <col min="10246" max="10246" width="13.5546875" style="38" customWidth="1"/>
    <col min="10247" max="10247" width="15.5546875" style="38" customWidth="1"/>
    <col min="10248" max="10248" width="15.44140625" style="38" customWidth="1"/>
    <col min="10249" max="10249" width="15.5546875" style="38" customWidth="1"/>
    <col min="10250" max="10251" width="13.44140625" style="38" bestFit="1" customWidth="1"/>
    <col min="10252" max="10252" width="15" style="38" customWidth="1"/>
    <col min="10253" max="10253" width="13.5546875" style="38" customWidth="1"/>
    <col min="10254" max="10254" width="14" style="38" bestFit="1" customWidth="1"/>
    <col min="10255" max="10255" width="1" style="38" customWidth="1"/>
    <col min="10256" max="10256" width="15.33203125" style="38" customWidth="1"/>
    <col min="10257" max="10257" width="10.33203125" style="38" bestFit="1" customWidth="1"/>
    <col min="10258" max="10258" width="16.6640625" style="38" bestFit="1" customWidth="1"/>
    <col min="10259" max="10500" width="9" style="38"/>
    <col min="10501" max="10501" width="29.44140625" style="38" customWidth="1"/>
    <col min="10502" max="10502" width="13.5546875" style="38" customWidth="1"/>
    <col min="10503" max="10503" width="15.5546875" style="38" customWidth="1"/>
    <col min="10504" max="10504" width="15.44140625" style="38" customWidth="1"/>
    <col min="10505" max="10505" width="15.5546875" style="38" customWidth="1"/>
    <col min="10506" max="10507" width="13.44140625" style="38" bestFit="1" customWidth="1"/>
    <col min="10508" max="10508" width="15" style="38" customWidth="1"/>
    <col min="10509" max="10509" width="13.5546875" style="38" customWidth="1"/>
    <col min="10510" max="10510" width="14" style="38" bestFit="1" customWidth="1"/>
    <col min="10511" max="10511" width="1" style="38" customWidth="1"/>
    <col min="10512" max="10512" width="15.33203125" style="38" customWidth="1"/>
    <col min="10513" max="10513" width="10.33203125" style="38" bestFit="1" customWidth="1"/>
    <col min="10514" max="10514" width="16.6640625" style="38" bestFit="1" customWidth="1"/>
    <col min="10515" max="10756" width="9" style="38"/>
    <col min="10757" max="10757" width="29.44140625" style="38" customWidth="1"/>
    <col min="10758" max="10758" width="13.5546875" style="38" customWidth="1"/>
    <col min="10759" max="10759" width="15.5546875" style="38" customWidth="1"/>
    <col min="10760" max="10760" width="15.44140625" style="38" customWidth="1"/>
    <col min="10761" max="10761" width="15.5546875" style="38" customWidth="1"/>
    <col min="10762" max="10763" width="13.44140625" style="38" bestFit="1" customWidth="1"/>
    <col min="10764" max="10764" width="15" style="38" customWidth="1"/>
    <col min="10765" max="10765" width="13.5546875" style="38" customWidth="1"/>
    <col min="10766" max="10766" width="14" style="38" bestFit="1" customWidth="1"/>
    <col min="10767" max="10767" width="1" style="38" customWidth="1"/>
    <col min="10768" max="10768" width="15.33203125" style="38" customWidth="1"/>
    <col min="10769" max="10769" width="10.33203125" style="38" bestFit="1" customWidth="1"/>
    <col min="10770" max="10770" width="16.6640625" style="38" bestFit="1" customWidth="1"/>
    <col min="10771" max="11012" width="9" style="38"/>
    <col min="11013" max="11013" width="29.44140625" style="38" customWidth="1"/>
    <col min="11014" max="11014" width="13.5546875" style="38" customWidth="1"/>
    <col min="11015" max="11015" width="15.5546875" style="38" customWidth="1"/>
    <col min="11016" max="11016" width="15.44140625" style="38" customWidth="1"/>
    <col min="11017" max="11017" width="15.5546875" style="38" customWidth="1"/>
    <col min="11018" max="11019" width="13.44140625" style="38" bestFit="1" customWidth="1"/>
    <col min="11020" max="11020" width="15" style="38" customWidth="1"/>
    <col min="11021" max="11021" width="13.5546875" style="38" customWidth="1"/>
    <col min="11022" max="11022" width="14" style="38" bestFit="1" customWidth="1"/>
    <col min="11023" max="11023" width="1" style="38" customWidth="1"/>
    <col min="11024" max="11024" width="15.33203125" style="38" customWidth="1"/>
    <col min="11025" max="11025" width="10.33203125" style="38" bestFit="1" customWidth="1"/>
    <col min="11026" max="11026" width="16.6640625" style="38" bestFit="1" customWidth="1"/>
    <col min="11027" max="11268" width="9" style="38"/>
    <col min="11269" max="11269" width="29.44140625" style="38" customWidth="1"/>
    <col min="11270" max="11270" width="13.5546875" style="38" customWidth="1"/>
    <col min="11271" max="11271" width="15.5546875" style="38" customWidth="1"/>
    <col min="11272" max="11272" width="15.44140625" style="38" customWidth="1"/>
    <col min="11273" max="11273" width="15.5546875" style="38" customWidth="1"/>
    <col min="11274" max="11275" width="13.44140625" style="38" bestFit="1" customWidth="1"/>
    <col min="11276" max="11276" width="15" style="38" customWidth="1"/>
    <col min="11277" max="11277" width="13.5546875" style="38" customWidth="1"/>
    <col min="11278" max="11278" width="14" style="38" bestFit="1" customWidth="1"/>
    <col min="11279" max="11279" width="1" style="38" customWidth="1"/>
    <col min="11280" max="11280" width="15.33203125" style="38" customWidth="1"/>
    <col min="11281" max="11281" width="10.33203125" style="38" bestFit="1" customWidth="1"/>
    <col min="11282" max="11282" width="16.6640625" style="38" bestFit="1" customWidth="1"/>
    <col min="11283" max="11524" width="9" style="38"/>
    <col min="11525" max="11525" width="29.44140625" style="38" customWidth="1"/>
    <col min="11526" max="11526" width="13.5546875" style="38" customWidth="1"/>
    <col min="11527" max="11527" width="15.5546875" style="38" customWidth="1"/>
    <col min="11528" max="11528" width="15.44140625" style="38" customWidth="1"/>
    <col min="11529" max="11529" width="15.5546875" style="38" customWidth="1"/>
    <col min="11530" max="11531" width="13.44140625" style="38" bestFit="1" customWidth="1"/>
    <col min="11532" max="11532" width="15" style="38" customWidth="1"/>
    <col min="11533" max="11533" width="13.5546875" style="38" customWidth="1"/>
    <col min="11534" max="11534" width="14" style="38" bestFit="1" customWidth="1"/>
    <col min="11535" max="11535" width="1" style="38" customWidth="1"/>
    <col min="11536" max="11536" width="15.33203125" style="38" customWidth="1"/>
    <col min="11537" max="11537" width="10.33203125" style="38" bestFit="1" customWidth="1"/>
    <col min="11538" max="11538" width="16.6640625" style="38" bestFit="1" customWidth="1"/>
    <col min="11539" max="11780" width="9" style="38"/>
    <col min="11781" max="11781" width="29.44140625" style="38" customWidth="1"/>
    <col min="11782" max="11782" width="13.5546875" style="38" customWidth="1"/>
    <col min="11783" max="11783" width="15.5546875" style="38" customWidth="1"/>
    <col min="11784" max="11784" width="15.44140625" style="38" customWidth="1"/>
    <col min="11785" max="11785" width="15.5546875" style="38" customWidth="1"/>
    <col min="11786" max="11787" width="13.44140625" style="38" bestFit="1" customWidth="1"/>
    <col min="11788" max="11788" width="15" style="38" customWidth="1"/>
    <col min="11789" max="11789" width="13.5546875" style="38" customWidth="1"/>
    <col min="11790" max="11790" width="14" style="38" bestFit="1" customWidth="1"/>
    <col min="11791" max="11791" width="1" style="38" customWidth="1"/>
    <col min="11792" max="11792" width="15.33203125" style="38" customWidth="1"/>
    <col min="11793" max="11793" width="10.33203125" style="38" bestFit="1" customWidth="1"/>
    <col min="11794" max="11794" width="16.6640625" style="38" bestFit="1" customWidth="1"/>
    <col min="11795" max="12036" width="9" style="38"/>
    <col min="12037" max="12037" width="29.44140625" style="38" customWidth="1"/>
    <col min="12038" max="12038" width="13.5546875" style="38" customWidth="1"/>
    <col min="12039" max="12039" width="15.5546875" style="38" customWidth="1"/>
    <col min="12040" max="12040" width="15.44140625" style="38" customWidth="1"/>
    <col min="12041" max="12041" width="15.5546875" style="38" customWidth="1"/>
    <col min="12042" max="12043" width="13.44140625" style="38" bestFit="1" customWidth="1"/>
    <col min="12044" max="12044" width="15" style="38" customWidth="1"/>
    <col min="12045" max="12045" width="13.5546875" style="38" customWidth="1"/>
    <col min="12046" max="12046" width="14" style="38" bestFit="1" customWidth="1"/>
    <col min="12047" max="12047" width="1" style="38" customWidth="1"/>
    <col min="12048" max="12048" width="15.33203125" style="38" customWidth="1"/>
    <col min="12049" max="12049" width="10.33203125" style="38" bestFit="1" customWidth="1"/>
    <col min="12050" max="12050" width="16.6640625" style="38" bestFit="1" customWidth="1"/>
    <col min="12051" max="12292" width="9" style="38"/>
    <col min="12293" max="12293" width="29.44140625" style="38" customWidth="1"/>
    <col min="12294" max="12294" width="13.5546875" style="38" customWidth="1"/>
    <col min="12295" max="12295" width="15.5546875" style="38" customWidth="1"/>
    <col min="12296" max="12296" width="15.44140625" style="38" customWidth="1"/>
    <col min="12297" max="12297" width="15.5546875" style="38" customWidth="1"/>
    <col min="12298" max="12299" width="13.44140625" style="38" bestFit="1" customWidth="1"/>
    <col min="12300" max="12300" width="15" style="38" customWidth="1"/>
    <col min="12301" max="12301" width="13.5546875" style="38" customWidth="1"/>
    <col min="12302" max="12302" width="14" style="38" bestFit="1" customWidth="1"/>
    <col min="12303" max="12303" width="1" style="38" customWidth="1"/>
    <col min="12304" max="12304" width="15.33203125" style="38" customWidth="1"/>
    <col min="12305" max="12305" width="10.33203125" style="38" bestFit="1" customWidth="1"/>
    <col min="12306" max="12306" width="16.6640625" style="38" bestFit="1" customWidth="1"/>
    <col min="12307" max="12548" width="9" style="38"/>
    <col min="12549" max="12549" width="29.44140625" style="38" customWidth="1"/>
    <col min="12550" max="12550" width="13.5546875" style="38" customWidth="1"/>
    <col min="12551" max="12551" width="15.5546875" style="38" customWidth="1"/>
    <col min="12552" max="12552" width="15.44140625" style="38" customWidth="1"/>
    <col min="12553" max="12553" width="15.5546875" style="38" customWidth="1"/>
    <col min="12554" max="12555" width="13.44140625" style="38" bestFit="1" customWidth="1"/>
    <col min="12556" max="12556" width="15" style="38" customWidth="1"/>
    <col min="12557" max="12557" width="13.5546875" style="38" customWidth="1"/>
    <col min="12558" max="12558" width="14" style="38" bestFit="1" customWidth="1"/>
    <col min="12559" max="12559" width="1" style="38" customWidth="1"/>
    <col min="12560" max="12560" width="15.33203125" style="38" customWidth="1"/>
    <col min="12561" max="12561" width="10.33203125" style="38" bestFit="1" customWidth="1"/>
    <col min="12562" max="12562" width="16.6640625" style="38" bestFit="1" customWidth="1"/>
    <col min="12563" max="12804" width="9" style="38"/>
    <col min="12805" max="12805" width="29.44140625" style="38" customWidth="1"/>
    <col min="12806" max="12806" width="13.5546875" style="38" customWidth="1"/>
    <col min="12807" max="12807" width="15.5546875" style="38" customWidth="1"/>
    <col min="12808" max="12808" width="15.44140625" style="38" customWidth="1"/>
    <col min="12809" max="12809" width="15.5546875" style="38" customWidth="1"/>
    <col min="12810" max="12811" width="13.44140625" style="38" bestFit="1" customWidth="1"/>
    <col min="12812" max="12812" width="15" style="38" customWidth="1"/>
    <col min="12813" max="12813" width="13.5546875" style="38" customWidth="1"/>
    <col min="12814" max="12814" width="14" style="38" bestFit="1" customWidth="1"/>
    <col min="12815" max="12815" width="1" style="38" customWidth="1"/>
    <col min="12816" max="12816" width="15.33203125" style="38" customWidth="1"/>
    <col min="12817" max="12817" width="10.33203125" style="38" bestFit="1" customWidth="1"/>
    <col min="12818" max="12818" width="16.6640625" style="38" bestFit="1" customWidth="1"/>
    <col min="12819" max="13060" width="9" style="38"/>
    <col min="13061" max="13061" width="29.44140625" style="38" customWidth="1"/>
    <col min="13062" max="13062" width="13.5546875" style="38" customWidth="1"/>
    <col min="13063" max="13063" width="15.5546875" style="38" customWidth="1"/>
    <col min="13064" max="13064" width="15.44140625" style="38" customWidth="1"/>
    <col min="13065" max="13065" width="15.5546875" style="38" customWidth="1"/>
    <col min="13066" max="13067" width="13.44140625" style="38" bestFit="1" customWidth="1"/>
    <col min="13068" max="13068" width="15" style="38" customWidth="1"/>
    <col min="13069" max="13069" width="13.5546875" style="38" customWidth="1"/>
    <col min="13070" max="13070" width="14" style="38" bestFit="1" customWidth="1"/>
    <col min="13071" max="13071" width="1" style="38" customWidth="1"/>
    <col min="13072" max="13072" width="15.33203125" style="38" customWidth="1"/>
    <col min="13073" max="13073" width="10.33203125" style="38" bestFit="1" customWidth="1"/>
    <col min="13074" max="13074" width="16.6640625" style="38" bestFit="1" customWidth="1"/>
    <col min="13075" max="13316" width="9" style="38"/>
    <col min="13317" max="13317" width="29.44140625" style="38" customWidth="1"/>
    <col min="13318" max="13318" width="13.5546875" style="38" customWidth="1"/>
    <col min="13319" max="13319" width="15.5546875" style="38" customWidth="1"/>
    <col min="13320" max="13320" width="15.44140625" style="38" customWidth="1"/>
    <col min="13321" max="13321" width="15.5546875" style="38" customWidth="1"/>
    <col min="13322" max="13323" width="13.44140625" style="38" bestFit="1" customWidth="1"/>
    <col min="13324" max="13324" width="15" style="38" customWidth="1"/>
    <col min="13325" max="13325" width="13.5546875" style="38" customWidth="1"/>
    <col min="13326" max="13326" width="14" style="38" bestFit="1" customWidth="1"/>
    <col min="13327" max="13327" width="1" style="38" customWidth="1"/>
    <col min="13328" max="13328" width="15.33203125" style="38" customWidth="1"/>
    <col min="13329" max="13329" width="10.33203125" style="38" bestFit="1" customWidth="1"/>
    <col min="13330" max="13330" width="16.6640625" style="38" bestFit="1" customWidth="1"/>
    <col min="13331" max="13572" width="9" style="38"/>
    <col min="13573" max="13573" width="29.44140625" style="38" customWidth="1"/>
    <col min="13574" max="13574" width="13.5546875" style="38" customWidth="1"/>
    <col min="13575" max="13575" width="15.5546875" style="38" customWidth="1"/>
    <col min="13576" max="13576" width="15.44140625" style="38" customWidth="1"/>
    <col min="13577" max="13577" width="15.5546875" style="38" customWidth="1"/>
    <col min="13578" max="13579" width="13.44140625" style="38" bestFit="1" customWidth="1"/>
    <col min="13580" max="13580" width="15" style="38" customWidth="1"/>
    <col min="13581" max="13581" width="13.5546875" style="38" customWidth="1"/>
    <col min="13582" max="13582" width="14" style="38" bestFit="1" customWidth="1"/>
    <col min="13583" max="13583" width="1" style="38" customWidth="1"/>
    <col min="13584" max="13584" width="15.33203125" style="38" customWidth="1"/>
    <col min="13585" max="13585" width="10.33203125" style="38" bestFit="1" customWidth="1"/>
    <col min="13586" max="13586" width="16.6640625" style="38" bestFit="1" customWidth="1"/>
    <col min="13587" max="13828" width="9" style="38"/>
    <col min="13829" max="13829" width="29.44140625" style="38" customWidth="1"/>
    <col min="13830" max="13830" width="13.5546875" style="38" customWidth="1"/>
    <col min="13831" max="13831" width="15.5546875" style="38" customWidth="1"/>
    <col min="13832" max="13832" width="15.44140625" style="38" customWidth="1"/>
    <col min="13833" max="13833" width="15.5546875" style="38" customWidth="1"/>
    <col min="13834" max="13835" width="13.44140625" style="38" bestFit="1" customWidth="1"/>
    <col min="13836" max="13836" width="15" style="38" customWidth="1"/>
    <col min="13837" max="13837" width="13.5546875" style="38" customWidth="1"/>
    <col min="13838" max="13838" width="14" style="38" bestFit="1" customWidth="1"/>
    <col min="13839" max="13839" width="1" style="38" customWidth="1"/>
    <col min="13840" max="13840" width="15.33203125" style="38" customWidth="1"/>
    <col min="13841" max="13841" width="10.33203125" style="38" bestFit="1" customWidth="1"/>
    <col min="13842" max="13842" width="16.6640625" style="38" bestFit="1" customWidth="1"/>
    <col min="13843" max="14084" width="9" style="38"/>
    <col min="14085" max="14085" width="29.44140625" style="38" customWidth="1"/>
    <col min="14086" max="14086" width="13.5546875" style="38" customWidth="1"/>
    <col min="14087" max="14087" width="15.5546875" style="38" customWidth="1"/>
    <col min="14088" max="14088" width="15.44140625" style="38" customWidth="1"/>
    <col min="14089" max="14089" width="15.5546875" style="38" customWidth="1"/>
    <col min="14090" max="14091" width="13.44140625" style="38" bestFit="1" customWidth="1"/>
    <col min="14092" max="14092" width="15" style="38" customWidth="1"/>
    <col min="14093" max="14093" width="13.5546875" style="38" customWidth="1"/>
    <col min="14094" max="14094" width="14" style="38" bestFit="1" customWidth="1"/>
    <col min="14095" max="14095" width="1" style="38" customWidth="1"/>
    <col min="14096" max="14096" width="15.33203125" style="38" customWidth="1"/>
    <col min="14097" max="14097" width="10.33203125" style="38" bestFit="1" customWidth="1"/>
    <col min="14098" max="14098" width="16.6640625" style="38" bestFit="1" customWidth="1"/>
    <col min="14099" max="14340" width="9" style="38"/>
    <col min="14341" max="14341" width="29.44140625" style="38" customWidth="1"/>
    <col min="14342" max="14342" width="13.5546875" style="38" customWidth="1"/>
    <col min="14343" max="14343" width="15.5546875" style="38" customWidth="1"/>
    <col min="14344" max="14344" width="15.44140625" style="38" customWidth="1"/>
    <col min="14345" max="14345" width="15.5546875" style="38" customWidth="1"/>
    <col min="14346" max="14347" width="13.44140625" style="38" bestFit="1" customWidth="1"/>
    <col min="14348" max="14348" width="15" style="38" customWidth="1"/>
    <col min="14349" max="14349" width="13.5546875" style="38" customWidth="1"/>
    <col min="14350" max="14350" width="14" style="38" bestFit="1" customWidth="1"/>
    <col min="14351" max="14351" width="1" style="38" customWidth="1"/>
    <col min="14352" max="14352" width="15.33203125" style="38" customWidth="1"/>
    <col min="14353" max="14353" width="10.33203125" style="38" bestFit="1" customWidth="1"/>
    <col min="14354" max="14354" width="16.6640625" style="38" bestFit="1" customWidth="1"/>
    <col min="14355" max="14596" width="9" style="38"/>
    <col min="14597" max="14597" width="29.44140625" style="38" customWidth="1"/>
    <col min="14598" max="14598" width="13.5546875" style="38" customWidth="1"/>
    <col min="14599" max="14599" width="15.5546875" style="38" customWidth="1"/>
    <col min="14600" max="14600" width="15.44140625" style="38" customWidth="1"/>
    <col min="14601" max="14601" width="15.5546875" style="38" customWidth="1"/>
    <col min="14602" max="14603" width="13.44140625" style="38" bestFit="1" customWidth="1"/>
    <col min="14604" max="14604" width="15" style="38" customWidth="1"/>
    <col min="14605" max="14605" width="13.5546875" style="38" customWidth="1"/>
    <col min="14606" max="14606" width="14" style="38" bestFit="1" customWidth="1"/>
    <col min="14607" max="14607" width="1" style="38" customWidth="1"/>
    <col min="14608" max="14608" width="15.33203125" style="38" customWidth="1"/>
    <col min="14609" max="14609" width="10.33203125" style="38" bestFit="1" customWidth="1"/>
    <col min="14610" max="14610" width="16.6640625" style="38" bestFit="1" customWidth="1"/>
    <col min="14611" max="14852" width="9" style="38"/>
    <col min="14853" max="14853" width="29.44140625" style="38" customWidth="1"/>
    <col min="14854" max="14854" width="13.5546875" style="38" customWidth="1"/>
    <col min="14855" max="14855" width="15.5546875" style="38" customWidth="1"/>
    <col min="14856" max="14856" width="15.44140625" style="38" customWidth="1"/>
    <col min="14857" max="14857" width="15.5546875" style="38" customWidth="1"/>
    <col min="14858" max="14859" width="13.44140625" style="38" bestFit="1" customWidth="1"/>
    <col min="14860" max="14860" width="15" style="38" customWidth="1"/>
    <col min="14861" max="14861" width="13.5546875" style="38" customWidth="1"/>
    <col min="14862" max="14862" width="14" style="38" bestFit="1" customWidth="1"/>
    <col min="14863" max="14863" width="1" style="38" customWidth="1"/>
    <col min="14864" max="14864" width="15.33203125" style="38" customWidth="1"/>
    <col min="14865" max="14865" width="10.33203125" style="38" bestFit="1" customWidth="1"/>
    <col min="14866" max="14866" width="16.6640625" style="38" bestFit="1" customWidth="1"/>
    <col min="14867" max="15108" width="9" style="38"/>
    <col min="15109" max="15109" width="29.44140625" style="38" customWidth="1"/>
    <col min="15110" max="15110" width="13.5546875" style="38" customWidth="1"/>
    <col min="15111" max="15111" width="15.5546875" style="38" customWidth="1"/>
    <col min="15112" max="15112" width="15.44140625" style="38" customWidth="1"/>
    <col min="15113" max="15113" width="15.5546875" style="38" customWidth="1"/>
    <col min="15114" max="15115" width="13.44140625" style="38" bestFit="1" customWidth="1"/>
    <col min="15116" max="15116" width="15" style="38" customWidth="1"/>
    <col min="15117" max="15117" width="13.5546875" style="38" customWidth="1"/>
    <col min="15118" max="15118" width="14" style="38" bestFit="1" customWidth="1"/>
    <col min="15119" max="15119" width="1" style="38" customWidth="1"/>
    <col min="15120" max="15120" width="15.33203125" style="38" customWidth="1"/>
    <col min="15121" max="15121" width="10.33203125" style="38" bestFit="1" customWidth="1"/>
    <col min="15122" max="15122" width="16.6640625" style="38" bestFit="1" customWidth="1"/>
    <col min="15123" max="15364" width="9" style="38"/>
    <col min="15365" max="15365" width="29.44140625" style="38" customWidth="1"/>
    <col min="15366" max="15366" width="13.5546875" style="38" customWidth="1"/>
    <col min="15367" max="15367" width="15.5546875" style="38" customWidth="1"/>
    <col min="15368" max="15368" width="15.44140625" style="38" customWidth="1"/>
    <col min="15369" max="15369" width="15.5546875" style="38" customWidth="1"/>
    <col min="15370" max="15371" width="13.44140625" style="38" bestFit="1" customWidth="1"/>
    <col min="15372" max="15372" width="15" style="38" customWidth="1"/>
    <col min="15373" max="15373" width="13.5546875" style="38" customWidth="1"/>
    <col min="15374" max="15374" width="14" style="38" bestFit="1" customWidth="1"/>
    <col min="15375" max="15375" width="1" style="38" customWidth="1"/>
    <col min="15376" max="15376" width="15.33203125" style="38" customWidth="1"/>
    <col min="15377" max="15377" width="10.33203125" style="38" bestFit="1" customWidth="1"/>
    <col min="15378" max="15378" width="16.6640625" style="38" bestFit="1" customWidth="1"/>
    <col min="15379" max="15620" width="9" style="38"/>
    <col min="15621" max="15621" width="29.44140625" style="38" customWidth="1"/>
    <col min="15622" max="15622" width="13.5546875" style="38" customWidth="1"/>
    <col min="15623" max="15623" width="15.5546875" style="38" customWidth="1"/>
    <col min="15624" max="15624" width="15.44140625" style="38" customWidth="1"/>
    <col min="15625" max="15625" width="15.5546875" style="38" customWidth="1"/>
    <col min="15626" max="15627" width="13.44140625" style="38" bestFit="1" customWidth="1"/>
    <col min="15628" max="15628" width="15" style="38" customWidth="1"/>
    <col min="15629" max="15629" width="13.5546875" style="38" customWidth="1"/>
    <col min="15630" max="15630" width="14" style="38" bestFit="1" customWidth="1"/>
    <col min="15631" max="15631" width="1" style="38" customWidth="1"/>
    <col min="15632" max="15632" width="15.33203125" style="38" customWidth="1"/>
    <col min="15633" max="15633" width="10.33203125" style="38" bestFit="1" customWidth="1"/>
    <col min="15634" max="15634" width="16.6640625" style="38" bestFit="1" customWidth="1"/>
    <col min="15635" max="15876" width="9" style="38"/>
    <col min="15877" max="15877" width="29.44140625" style="38" customWidth="1"/>
    <col min="15878" max="15878" width="13.5546875" style="38" customWidth="1"/>
    <col min="15879" max="15879" width="15.5546875" style="38" customWidth="1"/>
    <col min="15880" max="15880" width="15.44140625" style="38" customWidth="1"/>
    <col min="15881" max="15881" width="15.5546875" style="38" customWidth="1"/>
    <col min="15882" max="15883" width="13.44140625" style="38" bestFit="1" customWidth="1"/>
    <col min="15884" max="15884" width="15" style="38" customWidth="1"/>
    <col min="15885" max="15885" width="13.5546875" style="38" customWidth="1"/>
    <col min="15886" max="15886" width="14" style="38" bestFit="1" customWidth="1"/>
    <col min="15887" max="15887" width="1" style="38" customWidth="1"/>
    <col min="15888" max="15888" width="15.33203125" style="38" customWidth="1"/>
    <col min="15889" max="15889" width="10.33203125" style="38" bestFit="1" customWidth="1"/>
    <col min="15890" max="15890" width="16.6640625" style="38" bestFit="1" customWidth="1"/>
    <col min="15891" max="16132" width="9" style="38"/>
    <col min="16133" max="16133" width="29.44140625" style="38" customWidth="1"/>
    <col min="16134" max="16134" width="13.5546875" style="38" customWidth="1"/>
    <col min="16135" max="16135" width="15.5546875" style="38" customWidth="1"/>
    <col min="16136" max="16136" width="15.44140625" style="38" customWidth="1"/>
    <col min="16137" max="16137" width="15.5546875" style="38" customWidth="1"/>
    <col min="16138" max="16139" width="13.44140625" style="38" bestFit="1" customWidth="1"/>
    <col min="16140" max="16140" width="15" style="38" customWidth="1"/>
    <col min="16141" max="16141" width="13.5546875" style="38" customWidth="1"/>
    <col min="16142" max="16142" width="14" style="38" bestFit="1" customWidth="1"/>
    <col min="16143" max="16143" width="1" style="38" customWidth="1"/>
    <col min="16144" max="16144" width="15.33203125" style="38" customWidth="1"/>
    <col min="16145" max="16145" width="10.33203125" style="38" bestFit="1" customWidth="1"/>
    <col min="16146" max="16146" width="16.6640625" style="38" bestFit="1" customWidth="1"/>
    <col min="16147" max="16384" width="9" style="38"/>
  </cols>
  <sheetData>
    <row r="1" spans="1:18" ht="15" hidden="1" customHeight="1">
      <c r="A1" s="36">
        <v>6.6</v>
      </c>
      <c r="B1" s="37" t="s">
        <v>404</v>
      </c>
      <c r="C1" s="37"/>
      <c r="D1" s="37"/>
      <c r="E1" s="37"/>
      <c r="P1" s="39"/>
    </row>
    <row r="2" spans="1:18" s="40" customFormat="1" ht="15" hidden="1" customHeight="1">
      <c r="B2" s="34" t="s">
        <v>7</v>
      </c>
      <c r="C2" s="34"/>
      <c r="D2" s="34"/>
      <c r="E2" s="34"/>
      <c r="F2" s="37"/>
      <c r="G2" s="37"/>
      <c r="H2" s="37"/>
      <c r="I2" s="41"/>
      <c r="J2" s="41"/>
      <c r="K2" s="41"/>
      <c r="P2" s="42"/>
    </row>
    <row r="3" spans="1:18" ht="15" hidden="1" customHeight="1">
      <c r="B3" s="43"/>
      <c r="C3" s="43"/>
      <c r="D3" s="43"/>
      <c r="E3" s="43"/>
      <c r="F3" s="44"/>
      <c r="G3" s="45"/>
      <c r="H3" s="45"/>
    </row>
    <row r="4" spans="1:18" ht="15" hidden="1" customHeight="1">
      <c r="B4" s="1680" t="s">
        <v>405</v>
      </c>
      <c r="C4" s="1309"/>
      <c r="D4" s="1309"/>
      <c r="E4" s="1683" t="s">
        <v>415</v>
      </c>
      <c r="F4" s="1686" t="s">
        <v>406</v>
      </c>
      <c r="G4" s="1687"/>
      <c r="H4" s="1687"/>
      <c r="I4" s="1687"/>
      <c r="J4" s="1312"/>
      <c r="K4" s="1680" t="s">
        <v>453</v>
      </c>
      <c r="L4" s="1680"/>
      <c r="M4" s="1669" t="s">
        <v>68</v>
      </c>
      <c r="N4" s="1669" t="s">
        <v>407</v>
      </c>
      <c r="O4" s="1670"/>
      <c r="P4" s="1683" t="s">
        <v>88</v>
      </c>
    </row>
    <row r="5" spans="1:18" ht="15" hidden="1" customHeight="1">
      <c r="B5" s="1680"/>
      <c r="C5" s="1310"/>
      <c r="D5" s="1310"/>
      <c r="E5" s="1684"/>
      <c r="F5" s="1691" t="s">
        <v>454</v>
      </c>
      <c r="G5" s="1680" t="s">
        <v>69</v>
      </c>
      <c r="H5" s="1680" t="s">
        <v>400</v>
      </c>
      <c r="I5" s="1683" t="s">
        <v>455</v>
      </c>
      <c r="J5" s="1309"/>
      <c r="K5" s="1680" t="s">
        <v>70</v>
      </c>
      <c r="L5" s="1680" t="s">
        <v>72</v>
      </c>
      <c r="M5" s="1671"/>
      <c r="N5" s="1671"/>
      <c r="O5" s="1672"/>
      <c r="P5" s="1684"/>
    </row>
    <row r="6" spans="1:18" ht="21" hidden="1" customHeight="1">
      <c r="B6" s="1680"/>
      <c r="C6" s="1310"/>
      <c r="D6" s="1310"/>
      <c r="E6" s="1684"/>
      <c r="F6" s="1692"/>
      <c r="G6" s="1680"/>
      <c r="H6" s="1680"/>
      <c r="I6" s="1684"/>
      <c r="J6" s="1310"/>
      <c r="K6" s="1680"/>
      <c r="L6" s="1680"/>
      <c r="M6" s="1671"/>
      <c r="N6" s="1671"/>
      <c r="O6" s="1672"/>
      <c r="P6" s="1684"/>
    </row>
    <row r="7" spans="1:18" ht="22.5" hidden="1" customHeight="1">
      <c r="B7" s="1680"/>
      <c r="C7" s="1311"/>
      <c r="D7" s="1311"/>
      <c r="E7" s="1685"/>
      <c r="F7" s="1693"/>
      <c r="G7" s="1680"/>
      <c r="H7" s="1680"/>
      <c r="I7" s="1685"/>
      <c r="J7" s="1311"/>
      <c r="K7" s="1680"/>
      <c r="L7" s="1680"/>
      <c r="M7" s="1673"/>
      <c r="N7" s="1673"/>
      <c r="O7" s="1674"/>
      <c r="P7" s="1685"/>
    </row>
    <row r="8" spans="1:18" ht="15" hidden="1" customHeight="1">
      <c r="B8" s="46"/>
      <c r="C8" s="46"/>
      <c r="D8" s="46"/>
      <c r="E8" s="46"/>
      <c r="F8" s="47"/>
      <c r="G8" s="47"/>
      <c r="H8" s="47"/>
      <c r="I8" s="47"/>
      <c r="J8" s="47"/>
      <c r="K8" s="1688" t="s">
        <v>408</v>
      </c>
      <c r="L8" s="1688"/>
      <c r="M8" s="1675" t="s">
        <v>434</v>
      </c>
      <c r="N8" s="1676"/>
      <c r="O8" s="1676"/>
      <c r="P8" s="1676"/>
    </row>
    <row r="9" spans="1:18" hidden="1">
      <c r="B9" s="48"/>
      <c r="C9" s="48"/>
      <c r="D9" s="48"/>
      <c r="E9" s="48"/>
      <c r="F9" s="47"/>
      <c r="G9" s="47"/>
      <c r="H9" s="47"/>
      <c r="I9" s="47"/>
      <c r="J9" s="47"/>
      <c r="K9" s="49"/>
      <c r="L9" s="50"/>
      <c r="M9" s="51"/>
      <c r="N9" s="51"/>
      <c r="O9" s="51"/>
    </row>
    <row r="10" spans="1:18" hidden="1">
      <c r="B10" s="52" t="s">
        <v>409</v>
      </c>
      <c r="C10" s="52"/>
      <c r="D10" s="52"/>
      <c r="E10" s="52"/>
      <c r="F10" s="47"/>
      <c r="G10" s="47"/>
      <c r="H10" s="47"/>
      <c r="I10" s="47"/>
      <c r="J10" s="47"/>
      <c r="K10" s="49"/>
      <c r="L10" s="50"/>
      <c r="M10" s="51"/>
      <c r="N10" s="51"/>
      <c r="O10" s="51"/>
    </row>
    <row r="11" spans="1:18" hidden="1">
      <c r="B11" s="53"/>
      <c r="C11" s="53"/>
      <c r="D11" s="53"/>
      <c r="E11" s="53"/>
      <c r="F11" s="47"/>
      <c r="G11" s="47"/>
      <c r="H11" s="47"/>
      <c r="I11" s="47"/>
      <c r="J11" s="47"/>
      <c r="K11" s="49"/>
      <c r="L11" s="50"/>
      <c r="M11" s="51"/>
      <c r="N11" s="51"/>
      <c r="O11" s="51"/>
    </row>
    <row r="12" spans="1:18" hidden="1">
      <c r="B12" s="48" t="s">
        <v>410</v>
      </c>
      <c r="C12" s="48"/>
      <c r="D12" s="48"/>
      <c r="E12" s="48"/>
      <c r="F12" s="47"/>
      <c r="G12" s="47"/>
      <c r="H12" s="47"/>
      <c r="I12" s="47"/>
      <c r="J12" s="47"/>
      <c r="K12" s="49"/>
      <c r="L12" s="50"/>
      <c r="M12" s="51"/>
      <c r="N12" s="51"/>
      <c r="O12" s="51"/>
    </row>
    <row r="13" spans="1:18" hidden="1">
      <c r="B13" s="53" t="s">
        <v>411</v>
      </c>
      <c r="C13" s="53"/>
      <c r="D13" s="53"/>
      <c r="E13" s="53"/>
      <c r="F13" s="47"/>
      <c r="G13" s="47"/>
      <c r="H13" s="47"/>
      <c r="I13" s="47"/>
      <c r="J13" s="47"/>
      <c r="K13" s="49"/>
      <c r="L13" s="50"/>
      <c r="M13" s="51"/>
      <c r="N13" s="51">
        <f>SUM(H13:L13)</f>
        <v>0</v>
      </c>
      <c r="O13" s="51"/>
    </row>
    <row r="14" spans="1:18" hidden="1">
      <c r="B14" s="54" t="s">
        <v>412</v>
      </c>
      <c r="C14" s="54"/>
      <c r="D14" s="54"/>
      <c r="E14" s="54"/>
      <c r="F14" s="55">
        <v>1400</v>
      </c>
      <c r="G14" s="55">
        <v>0</v>
      </c>
      <c r="H14" s="56"/>
      <c r="I14" s="55">
        <f>+F14+G14-H14</f>
        <v>1400</v>
      </c>
      <c r="J14" s="55"/>
      <c r="K14" s="57"/>
      <c r="L14" s="58"/>
      <c r="M14" s="59" t="e">
        <v>#REF!</v>
      </c>
      <c r="N14" s="59" t="e">
        <v>#REF!</v>
      </c>
      <c r="O14" s="59"/>
      <c r="P14" s="59"/>
      <c r="R14" s="60"/>
    </row>
    <row r="15" spans="1:18" hidden="1">
      <c r="B15" s="54"/>
      <c r="C15" s="54"/>
      <c r="D15" s="54"/>
      <c r="E15" s="54"/>
      <c r="F15" s="55"/>
      <c r="G15" s="55"/>
      <c r="H15" s="56"/>
      <c r="I15" s="55"/>
      <c r="J15" s="55"/>
      <c r="K15" s="57"/>
      <c r="L15" s="58"/>
      <c r="M15" s="59"/>
      <c r="N15" s="59"/>
      <c r="O15" s="59"/>
      <c r="P15" s="59"/>
      <c r="R15" s="60"/>
    </row>
    <row r="16" spans="1:18" ht="12.75" hidden="1" customHeight="1">
      <c r="B16" s="35" t="s">
        <v>410</v>
      </c>
      <c r="C16" s="35"/>
      <c r="D16" s="35"/>
      <c r="E16" s="61"/>
      <c r="F16" s="55"/>
      <c r="G16" s="55"/>
      <c r="H16" s="55"/>
      <c r="I16" s="62"/>
      <c r="J16" s="62"/>
      <c r="K16" s="63"/>
      <c r="L16" s="64"/>
      <c r="M16" s="65"/>
      <c r="N16" s="65"/>
      <c r="O16" s="59"/>
      <c r="P16" s="66"/>
    </row>
    <row r="17" spans="1:21" ht="12.75" hidden="1" customHeight="1">
      <c r="B17" s="54"/>
      <c r="C17" s="54"/>
      <c r="D17" s="54"/>
      <c r="E17" s="61"/>
      <c r="F17" s="55"/>
      <c r="G17" s="55"/>
      <c r="H17" s="55"/>
      <c r="I17" s="62"/>
      <c r="J17" s="62"/>
      <c r="K17" s="63"/>
      <c r="L17" s="64"/>
      <c r="M17" s="65"/>
      <c r="N17" s="65"/>
      <c r="O17" s="59"/>
      <c r="P17" s="66"/>
    </row>
    <row r="18" spans="1:21" ht="12.75" hidden="1" customHeight="1">
      <c r="B18" s="53" t="s">
        <v>413</v>
      </c>
      <c r="C18" s="53"/>
      <c r="D18" s="53"/>
      <c r="E18" s="67"/>
      <c r="R18" s="60"/>
      <c r="U18" s="68"/>
    </row>
    <row r="19" spans="1:21" ht="12.75" hidden="1" customHeight="1">
      <c r="B19" s="54" t="s">
        <v>414</v>
      </c>
      <c r="C19" s="54"/>
      <c r="D19" s="54"/>
      <c r="E19" s="69">
        <v>40156</v>
      </c>
      <c r="F19" s="70">
        <v>0</v>
      </c>
      <c r="G19" s="55">
        <v>0</v>
      </c>
      <c r="H19" s="57"/>
      <c r="I19" s="62">
        <f>+F19+G19-H19</f>
        <v>0</v>
      </c>
      <c r="J19" s="62"/>
      <c r="K19" s="71">
        <v>0</v>
      </c>
      <c r="L19" s="64" t="e">
        <f>+#REF!-K19</f>
        <v>#REF!</v>
      </c>
      <c r="M19" s="72" t="s">
        <v>63</v>
      </c>
      <c r="N19" s="72" t="s">
        <v>63</v>
      </c>
      <c r="O19" s="59"/>
      <c r="P19" s="72" t="s">
        <v>63</v>
      </c>
    </row>
    <row r="20" spans="1:21" ht="12.75" hidden="1" customHeight="1">
      <c r="B20" s="54"/>
      <c r="C20" s="54"/>
      <c r="D20" s="54"/>
      <c r="E20" s="61"/>
      <c r="F20" s="55"/>
      <c r="G20" s="55"/>
      <c r="H20" s="55"/>
      <c r="I20" s="62"/>
      <c r="J20" s="62"/>
      <c r="K20" s="63"/>
      <c r="L20" s="64"/>
      <c r="M20" s="65"/>
      <c r="N20" s="65"/>
      <c r="O20" s="59"/>
      <c r="P20" s="66"/>
    </row>
    <row r="21" spans="1:21" ht="12.75" hidden="1" customHeight="1">
      <c r="B21" s="54"/>
      <c r="C21" s="54"/>
      <c r="D21" s="54"/>
      <c r="E21" s="54"/>
      <c r="F21" s="55"/>
      <c r="G21" s="55"/>
      <c r="H21" s="55"/>
      <c r="I21" s="62"/>
      <c r="J21" s="62"/>
      <c r="K21" s="63"/>
      <c r="L21" s="64"/>
      <c r="M21" s="65"/>
      <c r="N21" s="65"/>
      <c r="O21" s="59"/>
      <c r="P21" s="66"/>
    </row>
    <row r="22" spans="1:21" ht="21" hidden="1" customHeight="1" thickBot="1">
      <c r="B22" s="35" t="s">
        <v>450</v>
      </c>
      <c r="C22" s="35"/>
      <c r="D22" s="35"/>
      <c r="E22" s="35"/>
      <c r="F22" s="73">
        <f t="shared" ref="F22:L22" si="0">F19</f>
        <v>0</v>
      </c>
      <c r="G22" s="73">
        <f t="shared" si="0"/>
        <v>0</v>
      </c>
      <c r="H22" s="73">
        <f t="shared" si="0"/>
        <v>0</v>
      </c>
      <c r="I22" s="73">
        <f t="shared" si="0"/>
        <v>0</v>
      </c>
      <c r="J22" s="73"/>
      <c r="K22" s="73">
        <f t="shared" si="0"/>
        <v>0</v>
      </c>
      <c r="L22" s="73" t="e">
        <f t="shared" si="0"/>
        <v>#REF!</v>
      </c>
      <c r="M22" s="74" t="str">
        <f>M19</f>
        <v>-</v>
      </c>
      <c r="N22" s="74" t="s">
        <v>63</v>
      </c>
      <c r="O22" s="75"/>
      <c r="P22" s="75"/>
    </row>
    <row r="23" spans="1:21" s="45" customFormat="1" ht="7.5" hidden="1" customHeight="1" thickTop="1">
      <c r="B23" s="76"/>
      <c r="C23" s="76"/>
      <c r="D23" s="76"/>
      <c r="E23" s="76"/>
      <c r="F23" s="57"/>
      <c r="G23" s="57"/>
      <c r="H23" s="57"/>
      <c r="I23" s="57"/>
      <c r="J23" s="57"/>
      <c r="K23" s="77"/>
      <c r="L23" s="78"/>
      <c r="M23" s="65"/>
      <c r="N23" s="79"/>
      <c r="O23" s="65"/>
      <c r="P23" s="80"/>
      <c r="R23" s="81"/>
    </row>
    <row r="24" spans="1:21" s="45" customFormat="1" ht="15" hidden="1" customHeight="1" thickBot="1">
      <c r="B24" s="35" t="s">
        <v>456</v>
      </c>
      <c r="C24" s="35"/>
      <c r="D24" s="35"/>
      <c r="E24" s="76"/>
      <c r="F24" s="82">
        <v>500</v>
      </c>
      <c r="G24" s="82">
        <v>0</v>
      </c>
      <c r="H24" s="82">
        <v>0</v>
      </c>
      <c r="I24" s="82">
        <v>500</v>
      </c>
      <c r="J24" s="82"/>
      <c r="K24" s="83">
        <v>831586</v>
      </c>
      <c r="L24" s="84">
        <v>3479</v>
      </c>
      <c r="M24" s="79" t="s">
        <v>63</v>
      </c>
      <c r="N24" s="79" t="s">
        <v>63</v>
      </c>
      <c r="O24" s="65"/>
      <c r="P24" s="85" t="s">
        <v>63</v>
      </c>
      <c r="R24" s="81"/>
    </row>
    <row r="25" spans="1:21" s="45" customFormat="1" ht="15" hidden="1" customHeight="1" thickTop="1">
      <c r="B25" s="76"/>
      <c r="C25" s="76"/>
      <c r="D25" s="76"/>
      <c r="E25" s="76"/>
      <c r="F25" s="57"/>
      <c r="G25" s="57"/>
      <c r="H25" s="57"/>
      <c r="I25" s="57"/>
      <c r="J25" s="57"/>
      <c r="K25" s="77"/>
      <c r="L25" s="78"/>
      <c r="M25" s="65"/>
      <c r="N25" s="65"/>
      <c r="O25" s="65"/>
      <c r="P25" s="80"/>
      <c r="R25" s="81"/>
    </row>
    <row r="26" spans="1:21" s="45" customFormat="1" ht="15" hidden="1" customHeight="1">
      <c r="B26" s="76"/>
      <c r="C26" s="76"/>
      <c r="D26" s="76"/>
      <c r="E26" s="76"/>
      <c r="F26" s="57"/>
      <c r="G26" s="57"/>
      <c r="H26" s="57"/>
      <c r="I26" s="57"/>
      <c r="J26" s="57"/>
      <c r="K26" s="77"/>
      <c r="L26" s="78"/>
      <c r="M26" s="65"/>
      <c r="N26" s="65"/>
      <c r="O26" s="65"/>
      <c r="P26" s="80"/>
      <c r="R26" s="81"/>
    </row>
    <row r="27" spans="1:21" s="45" customFormat="1" ht="15" hidden="1" customHeight="1">
      <c r="B27" s="76"/>
      <c r="C27" s="76"/>
      <c r="D27" s="76"/>
      <c r="E27" s="76"/>
      <c r="F27" s="57"/>
      <c r="G27" s="57"/>
      <c r="H27" s="57"/>
      <c r="I27" s="57"/>
      <c r="J27" s="57"/>
      <c r="K27" s="77"/>
      <c r="L27" s="78"/>
      <c r="M27" s="65"/>
      <c r="N27" s="65"/>
      <c r="O27" s="65"/>
      <c r="P27" s="80"/>
      <c r="R27" s="81"/>
    </row>
    <row r="28" spans="1:21" s="45" customFormat="1" ht="15" customHeight="1">
      <c r="A28" s="1453"/>
      <c r="B28" s="1321"/>
      <c r="C28" s="1321"/>
      <c r="D28" s="1321"/>
      <c r="E28" s="1321"/>
      <c r="F28" s="1454"/>
      <c r="G28" s="1454"/>
      <c r="H28" s="1454"/>
      <c r="I28" s="1454"/>
      <c r="J28" s="1454"/>
      <c r="K28" s="1455"/>
      <c r="L28" s="1456"/>
      <c r="M28" s="1457"/>
      <c r="N28" s="1457"/>
      <c r="O28" s="1457"/>
      <c r="P28" s="1458"/>
      <c r="R28" s="81"/>
    </row>
    <row r="29" spans="1:21" ht="15.6" customHeight="1">
      <c r="A29" s="1459">
        <v>6.6</v>
      </c>
      <c r="B29" s="1460" t="s">
        <v>1067</v>
      </c>
      <c r="C29" s="1460"/>
      <c r="D29" s="1460"/>
      <c r="E29" s="1314"/>
      <c r="F29" s="1314"/>
      <c r="G29" s="1461"/>
      <c r="H29" s="1461"/>
      <c r="I29" s="1314"/>
      <c r="J29" s="1314"/>
      <c r="K29" s="1462"/>
      <c r="L29" s="1463"/>
      <c r="M29" s="1463"/>
      <c r="N29" s="1464"/>
      <c r="O29" s="1465"/>
      <c r="P29" s="1320"/>
    </row>
    <row r="30" spans="1:21" s="86" customFormat="1" ht="15" customHeight="1">
      <c r="A30" s="1459"/>
      <c r="B30" s="1460"/>
      <c r="C30" s="1690" t="s">
        <v>1078</v>
      </c>
      <c r="D30" s="1690"/>
      <c r="E30" s="1690"/>
      <c r="F30" s="1690"/>
      <c r="G30" s="1690"/>
      <c r="H30" s="1690"/>
      <c r="I30" s="1690"/>
      <c r="J30" s="1314"/>
      <c r="K30" s="1462"/>
      <c r="L30" s="1463"/>
      <c r="M30" s="1463"/>
      <c r="N30" s="1464"/>
      <c r="O30" s="1466"/>
      <c r="P30" s="1466"/>
    </row>
    <row r="31" spans="1:21" s="87" customFormat="1" ht="44.25" customHeight="1">
      <c r="A31" s="1467"/>
      <c r="B31" s="1468" t="s">
        <v>1070</v>
      </c>
      <c r="C31" s="1469" t="s">
        <v>698</v>
      </c>
      <c r="D31" s="1469" t="s">
        <v>697</v>
      </c>
      <c r="E31" s="1470" t="s">
        <v>1071</v>
      </c>
      <c r="F31" s="1471" t="s">
        <v>1064</v>
      </c>
      <c r="G31" s="1471" t="s">
        <v>1072</v>
      </c>
      <c r="H31" s="1472" t="s">
        <v>1073</v>
      </c>
      <c r="I31" s="1473" t="s">
        <v>1062</v>
      </c>
      <c r="J31" s="1474"/>
      <c r="K31" s="1475" t="s">
        <v>1076</v>
      </c>
      <c r="L31" s="1474"/>
      <c r="M31" s="1475" t="s">
        <v>1075</v>
      </c>
      <c r="N31" s="1475"/>
      <c r="O31" s="1476"/>
      <c r="P31" s="1477"/>
    </row>
    <row r="32" spans="1:21" s="87" customFormat="1" ht="15" customHeight="1">
      <c r="A32" s="1459"/>
      <c r="B32" s="1460"/>
      <c r="C32" s="1460"/>
      <c r="D32" s="1460"/>
      <c r="E32" s="1314"/>
      <c r="F32" s="1689" t="s">
        <v>1074</v>
      </c>
      <c r="G32" s="1689"/>
      <c r="H32" s="1689"/>
      <c r="I32" s="1689"/>
      <c r="J32" s="1478"/>
      <c r="K32" s="1677" t="s">
        <v>1077</v>
      </c>
      <c r="L32" s="1678"/>
      <c r="M32" s="1678"/>
      <c r="N32" s="1678"/>
      <c r="O32" s="1679"/>
      <c r="P32" s="1679"/>
    </row>
    <row r="33" spans="1:18" s="86" customFormat="1" ht="15" customHeight="1">
      <c r="A33" s="1459"/>
      <c r="B33" s="1460"/>
      <c r="C33" s="1460"/>
      <c r="D33" s="1460"/>
      <c r="E33" s="1314"/>
      <c r="F33" s="1314"/>
      <c r="G33" s="1461"/>
      <c r="H33" s="1461"/>
      <c r="I33" s="1478"/>
      <c r="J33" s="1478"/>
      <c r="K33" s="1479"/>
      <c r="L33" s="1480"/>
      <c r="M33" s="1480"/>
      <c r="N33" s="1480"/>
      <c r="O33" s="1466"/>
      <c r="P33" s="1466"/>
    </row>
    <row r="34" spans="1:18">
      <c r="A34" s="1314"/>
      <c r="B34" s="1481" t="s">
        <v>1068</v>
      </c>
      <c r="C34" s="1481"/>
      <c r="D34" s="1481"/>
      <c r="E34" s="1317"/>
      <c r="F34" s="1316"/>
      <c r="G34" s="1316"/>
      <c r="H34" s="1318"/>
      <c r="I34" s="1319"/>
      <c r="J34" s="1319"/>
      <c r="K34" s="1326"/>
      <c r="L34" s="1325"/>
      <c r="M34" s="1325"/>
      <c r="N34" s="1325"/>
      <c r="O34" s="1320"/>
      <c r="P34" s="1320"/>
    </row>
    <row r="35" spans="1:18" ht="15" thickBot="1">
      <c r="A35" s="1314"/>
      <c r="B35" s="1314" t="s">
        <v>577</v>
      </c>
      <c r="C35" s="1314"/>
      <c r="D35" s="1314"/>
      <c r="E35" s="1315">
        <v>0.1125</v>
      </c>
      <c r="F35" s="1324">
        <v>0</v>
      </c>
      <c r="G35" s="1324">
        <v>0</v>
      </c>
      <c r="H35" s="1324">
        <v>0</v>
      </c>
      <c r="I35" s="1324">
        <v>0</v>
      </c>
      <c r="J35" s="1323"/>
      <c r="K35" s="1681">
        <f>H35/Q35</f>
        <v>0</v>
      </c>
      <c r="L35" s="1681"/>
      <c r="M35" s="1694">
        <f>H35/R35</f>
        <v>0</v>
      </c>
      <c r="N35" s="1694"/>
      <c r="O35" s="1694"/>
      <c r="P35" s="1694"/>
      <c r="Q35" s="38">
        <v>211057111.13999999</v>
      </c>
      <c r="R35" s="38">
        <v>48875289.549999997</v>
      </c>
    </row>
    <row r="36" spans="1:18" ht="15" thickTop="1">
      <c r="A36" s="1314"/>
      <c r="B36" s="1314"/>
      <c r="C36" s="1314"/>
      <c r="D36" s="1314"/>
      <c r="E36" s="1317"/>
      <c r="F36" s="1316"/>
      <c r="G36" s="1316"/>
      <c r="H36" s="1318"/>
      <c r="I36" s="1319"/>
      <c r="J36" s="1319"/>
      <c r="K36" s="1326"/>
      <c r="L36" s="1325"/>
      <c r="M36" s="1325"/>
      <c r="N36" s="1325"/>
      <c r="O36" s="1320"/>
      <c r="P36" s="1320"/>
    </row>
    <row r="37" spans="1:18" ht="15" customHeight="1" thickBot="1">
      <c r="A37" s="1314"/>
      <c r="B37" s="1321" t="s">
        <v>1079</v>
      </c>
      <c r="C37" s="1321"/>
      <c r="D37" s="1321"/>
      <c r="E37" s="1314"/>
      <c r="F37" s="1324">
        <v>0</v>
      </c>
      <c r="G37" s="1324">
        <v>0</v>
      </c>
      <c r="H37" s="1324">
        <v>0</v>
      </c>
      <c r="I37" s="1324">
        <v>0</v>
      </c>
      <c r="J37" s="1323"/>
      <c r="K37" s="1322"/>
      <c r="L37" s="1682"/>
      <c r="M37" s="1682"/>
      <c r="N37" s="1682"/>
      <c r="O37" s="1320"/>
      <c r="P37" s="1320"/>
    </row>
    <row r="38" spans="1:18" ht="5.25" customHeight="1" thickTop="1">
      <c r="A38" s="1314"/>
      <c r="B38" s="1314"/>
      <c r="C38" s="1314"/>
      <c r="D38" s="1314"/>
      <c r="E38" s="1314"/>
      <c r="F38" s="1314"/>
      <c r="G38" s="1461"/>
      <c r="H38" s="1482"/>
      <c r="I38" s="1314"/>
      <c r="J38" s="1314"/>
      <c r="K38" s="1483"/>
      <c r="L38" s="1463"/>
      <c r="M38" s="1463"/>
      <c r="N38" s="1464"/>
      <c r="O38" s="1320"/>
      <c r="P38" s="1320"/>
    </row>
    <row r="39" spans="1:18" ht="15" thickBot="1">
      <c r="A39" s="1320"/>
      <c r="B39" s="1321" t="s">
        <v>1069</v>
      </c>
      <c r="C39" s="1321"/>
      <c r="D39" s="1321"/>
      <c r="E39" s="1484"/>
      <c r="F39" s="1324">
        <v>0</v>
      </c>
      <c r="G39" s="1324">
        <v>0</v>
      </c>
      <c r="H39" s="1324">
        <v>0</v>
      </c>
      <c r="I39" s="1324">
        <v>0</v>
      </c>
      <c r="J39" s="1485"/>
      <c r="K39" s="1320"/>
      <c r="L39" s="1320"/>
      <c r="M39" s="1320"/>
      <c r="N39" s="1320"/>
      <c r="O39" s="1320"/>
      <c r="P39" s="1320"/>
    </row>
    <row r="40" spans="1:18" ht="15" thickTop="1">
      <c r="A40" s="1320"/>
      <c r="B40" s="1484"/>
      <c r="C40" s="1484"/>
      <c r="D40" s="1484"/>
      <c r="E40" s="1484"/>
      <c r="F40" s="1320"/>
      <c r="G40" s="1320"/>
      <c r="H40" s="1320"/>
      <c r="I40" s="1320"/>
      <c r="J40" s="1320"/>
      <c r="K40" s="1320"/>
      <c r="L40" s="1320"/>
      <c r="M40" s="1320"/>
      <c r="N40" s="1320"/>
      <c r="O40" s="1320"/>
      <c r="P40" s="1320"/>
    </row>
    <row r="41" spans="1:18">
      <c r="A41" s="1320"/>
      <c r="B41" s="1484"/>
      <c r="C41" s="1484"/>
      <c r="D41" s="1484"/>
      <c r="E41" s="1484"/>
      <c r="F41" s="1320"/>
      <c r="G41" s="1320"/>
      <c r="H41" s="1320"/>
      <c r="I41" s="1320"/>
      <c r="J41" s="1320"/>
      <c r="K41" s="1320"/>
      <c r="L41" s="1320"/>
      <c r="M41" s="1320"/>
      <c r="N41" s="1320"/>
      <c r="O41" s="1320"/>
      <c r="P41" s="1320"/>
    </row>
    <row r="84" spans="2:2">
      <c r="B84" s="88" t="s">
        <v>317</v>
      </c>
    </row>
    <row r="89" spans="2:2">
      <c r="B89" s="88" t="s">
        <v>401</v>
      </c>
    </row>
    <row r="139" spans="2:2">
      <c r="B139" s="88" t="s">
        <v>96</v>
      </c>
    </row>
  </sheetData>
  <mergeCells count="21">
    <mergeCell ref="L37:N37"/>
    <mergeCell ref="M4:M7"/>
    <mergeCell ref="P4:P7"/>
    <mergeCell ref="B4:B7"/>
    <mergeCell ref="E4:E7"/>
    <mergeCell ref="F4:I4"/>
    <mergeCell ref="K4:L4"/>
    <mergeCell ref="K8:L8"/>
    <mergeCell ref="F32:I32"/>
    <mergeCell ref="C30:I30"/>
    <mergeCell ref="F5:F7"/>
    <mergeCell ref="G5:G7"/>
    <mergeCell ref="H5:H7"/>
    <mergeCell ref="I5:I7"/>
    <mergeCell ref="M35:P35"/>
    <mergeCell ref="L5:L7"/>
    <mergeCell ref="N4:O7"/>
    <mergeCell ref="M8:P8"/>
    <mergeCell ref="K32:P32"/>
    <mergeCell ref="K5:K7"/>
    <mergeCell ref="K35:L35"/>
  </mergeCells>
  <pageMargins left="0.49" right="0.25" top="0.75" bottom="0" header="0.25" footer="0"/>
  <pageSetup scale="78" firstPageNumber="14" orientation="landscape" useFirstPageNumber="1"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241"/>
  <sheetViews>
    <sheetView view="pageBreakPreview" topLeftCell="A218" zoomScale="85" zoomScaleNormal="80" zoomScaleSheetLayoutView="85" workbookViewId="0">
      <selection activeCell="B238" sqref="B238"/>
    </sheetView>
  </sheetViews>
  <sheetFormatPr defaultColWidth="9.33203125" defaultRowHeight="13.8"/>
  <cols>
    <col min="1" max="1" width="4.6640625" style="129" customWidth="1"/>
    <col min="2" max="2" width="5.5546875" style="122" customWidth="1"/>
    <col min="3" max="3" width="5.44140625" style="122" customWidth="1"/>
    <col min="4" max="4" width="20.33203125" style="122" customWidth="1"/>
    <col min="5" max="5" width="14.44140625" style="122" customWidth="1"/>
    <col min="6" max="6" width="14.33203125" style="122" customWidth="1"/>
    <col min="7" max="7" width="14.44140625" style="122" customWidth="1"/>
    <col min="8" max="8" width="15" style="122" bestFit="1" customWidth="1"/>
    <col min="9" max="9" width="14.44140625" style="122" customWidth="1"/>
    <col min="10" max="10" width="14.33203125" style="122" customWidth="1"/>
    <col min="11" max="11" width="14.44140625" style="139" customWidth="1"/>
    <col min="12" max="12" width="20.6640625" style="139" customWidth="1"/>
    <col min="13" max="13" width="16.6640625" style="139" customWidth="1"/>
    <col min="14" max="14" width="21" style="122" bestFit="1" customWidth="1"/>
    <col min="15" max="15" width="14.5546875" style="122" bestFit="1" customWidth="1"/>
    <col min="16" max="16" width="20.33203125" style="122" customWidth="1"/>
    <col min="17" max="17" width="14.33203125" style="122" customWidth="1"/>
    <col min="18" max="18" width="13.5546875" style="122" customWidth="1"/>
    <col min="19" max="19" width="12.5546875" style="122" bestFit="1" customWidth="1"/>
    <col min="20" max="20" width="12.44140625" style="122" bestFit="1" customWidth="1"/>
    <col min="21" max="21" width="17.44140625" style="650" bestFit="1" customWidth="1"/>
    <col min="22" max="22" width="10.44140625" style="122" bestFit="1" customWidth="1"/>
    <col min="23" max="23" width="1.33203125" style="122" customWidth="1"/>
    <col min="24" max="24" width="10.44140625" style="122" bestFit="1" customWidth="1"/>
    <col min="25" max="25" width="1.44140625" style="122" customWidth="1"/>
    <col min="26" max="26" width="9.5546875" style="122" bestFit="1" customWidth="1"/>
    <col min="27" max="36" width="9.33203125" style="122"/>
    <col min="37" max="38" width="15.5546875" style="122" bestFit="1" customWidth="1"/>
    <col min="39" max="39" width="12.44140625" style="122" bestFit="1" customWidth="1"/>
    <col min="40" max="41" width="12.33203125" style="122" bestFit="1" customWidth="1"/>
    <col min="42" max="16384" width="9.33203125" style="122"/>
  </cols>
  <sheetData>
    <row r="1" spans="1:21" hidden="1"/>
    <row r="2" spans="1:21" ht="15" hidden="1" customHeight="1">
      <c r="A2" s="651" t="s">
        <v>23</v>
      </c>
      <c r="B2" s="652" t="s">
        <v>99</v>
      </c>
      <c r="N2" s="129">
        <v>11</v>
      </c>
    </row>
    <row r="3" spans="1:21" ht="14.25" hidden="1" customHeight="1">
      <c r="A3" s="93"/>
      <c r="B3" s="1207"/>
    </row>
    <row r="4" spans="1:21" ht="14.25" hidden="1" customHeight="1">
      <c r="A4" s="93"/>
      <c r="B4" s="1708" t="s">
        <v>354</v>
      </c>
      <c r="C4" s="1708"/>
      <c r="D4" s="1708"/>
      <c r="E4" s="1708"/>
      <c r="F4" s="1708"/>
      <c r="G4" s="1708"/>
      <c r="H4" s="1708"/>
      <c r="I4" s="1708"/>
      <c r="J4" s="1708"/>
      <c r="K4" s="1708"/>
      <c r="L4" s="1708"/>
      <c r="M4" s="1708"/>
    </row>
    <row r="5" spans="1:21" ht="14.25" hidden="1" customHeight="1">
      <c r="A5" s="93"/>
      <c r="B5" s="1708"/>
      <c r="C5" s="1708"/>
      <c r="D5" s="1708"/>
      <c r="E5" s="1708"/>
      <c r="F5" s="1708"/>
      <c r="G5" s="1708"/>
      <c r="H5" s="1708"/>
      <c r="I5" s="1708"/>
      <c r="J5" s="1708"/>
      <c r="K5" s="1708"/>
      <c r="L5" s="1708"/>
      <c r="M5" s="1708"/>
    </row>
    <row r="6" spans="1:21" ht="14.25" hidden="1" customHeight="1">
      <c r="A6" s="93"/>
      <c r="B6" s="1708" t="s">
        <v>349</v>
      </c>
      <c r="C6" s="1709"/>
      <c r="D6" s="1709"/>
      <c r="E6" s="1709"/>
      <c r="F6" s="1709"/>
      <c r="G6" s="1709"/>
      <c r="H6" s="1709"/>
      <c r="I6" s="1709"/>
      <c r="J6" s="1709"/>
      <c r="K6" s="1709"/>
      <c r="L6" s="1709"/>
      <c r="M6" s="1709"/>
    </row>
    <row r="7" spans="1:21" ht="14.25" hidden="1" customHeight="1">
      <c r="A7" s="93"/>
      <c r="B7" s="1709"/>
      <c r="C7" s="1709"/>
      <c r="D7" s="1709"/>
      <c r="E7" s="1709"/>
      <c r="F7" s="1709"/>
      <c r="G7" s="1709"/>
      <c r="H7" s="1709"/>
      <c r="I7" s="1709"/>
      <c r="J7" s="1709"/>
      <c r="K7" s="1709"/>
      <c r="L7" s="1709"/>
      <c r="M7" s="1709"/>
    </row>
    <row r="8" spans="1:21" ht="14.25" hidden="1" customHeight="1">
      <c r="A8" s="93"/>
      <c r="B8" s="1207"/>
    </row>
    <row r="9" spans="1:21" s="126" customFormat="1" ht="15" customHeight="1">
      <c r="A9" s="696"/>
      <c r="B9" s="652"/>
      <c r="H9" s="1704" t="s">
        <v>1054</v>
      </c>
      <c r="I9" s="1704"/>
      <c r="J9" s="1704"/>
      <c r="K9" s="1704"/>
      <c r="L9" s="699"/>
      <c r="M9" s="125"/>
      <c r="U9" s="697"/>
    </row>
    <row r="10" spans="1:21" ht="15" customHeight="1">
      <c r="A10" s="651"/>
      <c r="B10" s="652"/>
      <c r="H10" s="656"/>
      <c r="I10" s="656"/>
      <c r="J10" s="656" t="s">
        <v>395</v>
      </c>
      <c r="K10" s="122"/>
    </row>
    <row r="11" spans="1:21" ht="15" customHeight="1">
      <c r="A11" s="93"/>
      <c r="B11" s="1207"/>
      <c r="H11" s="656" t="s">
        <v>347</v>
      </c>
      <c r="I11" s="656" t="s">
        <v>18</v>
      </c>
      <c r="J11" s="656" t="s">
        <v>396</v>
      </c>
      <c r="K11" s="122"/>
      <c r="L11" s="700" t="s">
        <v>1037</v>
      </c>
      <c r="M11" s="794">
        <f>H17/1564829.7768</f>
        <v>0</v>
      </c>
    </row>
    <row r="12" spans="1:21" ht="15" customHeight="1">
      <c r="A12" s="93"/>
      <c r="B12" s="1207"/>
      <c r="H12" s="656" t="s">
        <v>397</v>
      </c>
      <c r="I12" s="656" t="s">
        <v>397</v>
      </c>
      <c r="J12" s="656" t="s">
        <v>397</v>
      </c>
      <c r="K12" s="656" t="s">
        <v>9</v>
      </c>
      <c r="L12" s="677" t="s">
        <v>595</v>
      </c>
      <c r="M12" s="794">
        <f>I17/2032298.3307</f>
        <v>0</v>
      </c>
    </row>
    <row r="13" spans="1:21" ht="15" customHeight="1">
      <c r="A13" s="651">
        <v>8</v>
      </c>
      <c r="B13" s="652" t="s">
        <v>650</v>
      </c>
      <c r="G13" s="656" t="s">
        <v>36</v>
      </c>
      <c r="H13" s="1561" t="s">
        <v>646</v>
      </c>
      <c r="I13" s="1561"/>
      <c r="J13" s="1561"/>
      <c r="K13" s="1561"/>
      <c r="L13" s="1561"/>
      <c r="M13" s="823">
        <f>J17/1591132.7668</f>
        <v>0</v>
      </c>
      <c r="N13" s="420"/>
      <c r="O13" s="420"/>
      <c r="P13" s="420"/>
    </row>
    <row r="14" spans="1:21" ht="10.199999999999999" customHeight="1">
      <c r="A14" s="93"/>
      <c r="B14" s="683"/>
      <c r="G14" s="656"/>
      <c r="H14" s="1195"/>
      <c r="I14" s="1195"/>
      <c r="J14" s="1195"/>
      <c r="K14" s="1195"/>
      <c r="L14" s="1195"/>
      <c r="M14" s="420"/>
      <c r="N14" s="420"/>
      <c r="O14" s="420"/>
      <c r="P14" s="420"/>
    </row>
    <row r="15" spans="1:21">
      <c r="A15" s="93"/>
      <c r="B15" s="683" t="s">
        <v>429</v>
      </c>
      <c r="G15" s="132">
        <f>B25</f>
        <v>8.1</v>
      </c>
      <c r="H15" s="138">
        <f>ROUND('TB-Equity'!$D$51,0)</f>
        <v>0</v>
      </c>
      <c r="I15" s="138">
        <f>'TB-Debt'!D77</f>
        <v>0</v>
      </c>
      <c r="J15" s="138">
        <f>'TB- MM'!D52</f>
        <v>0</v>
      </c>
      <c r="K15" s="138">
        <f>SUM(H15:J15)</f>
        <v>0</v>
      </c>
      <c r="L15" s="139">
        <v>15317</v>
      </c>
    </row>
    <row r="16" spans="1:21" ht="15" customHeight="1">
      <c r="A16" s="93"/>
      <c r="B16" s="146" t="s">
        <v>651</v>
      </c>
      <c r="K16" s="122"/>
    </row>
    <row r="17" spans="1:17" ht="15" customHeight="1">
      <c r="A17" s="93"/>
      <c r="B17" s="701" t="s">
        <v>140</v>
      </c>
      <c r="G17" s="132">
        <f>B38</f>
        <v>8.1999999999999993</v>
      </c>
      <c r="H17" s="138">
        <f>ROUND('TB-Equity'!$D$44,0)</f>
        <v>2420</v>
      </c>
      <c r="I17" s="138">
        <f>'TB-Debt'!D69</f>
        <v>2405</v>
      </c>
      <c r="J17" s="138">
        <f>'TB- MM'!D45</f>
        <v>1151</v>
      </c>
      <c r="K17" s="138">
        <f t="shared" ref="K17:K22" si="0">SUM(H17:J17)</f>
        <v>5976</v>
      </c>
      <c r="L17" s="139">
        <v>5976</v>
      </c>
    </row>
    <row r="18" spans="1:17" ht="15" customHeight="1">
      <c r="A18" s="93"/>
      <c r="B18" s="683" t="s">
        <v>311</v>
      </c>
      <c r="H18" s="138">
        <f>ROUND('TB-Equity'!$D$50,0)</f>
        <v>340</v>
      </c>
      <c r="I18" s="138">
        <f>'TB-Debt'!D75-'TB-Debt'!C76</f>
        <v>72</v>
      </c>
      <c r="J18" s="138">
        <f>'TB- MM'!D51</f>
        <v>34</v>
      </c>
      <c r="K18" s="138">
        <f t="shared" si="0"/>
        <v>446</v>
      </c>
      <c r="L18" s="139">
        <v>306</v>
      </c>
    </row>
    <row r="19" spans="1:17" ht="15" customHeight="1">
      <c r="A19" s="93"/>
      <c r="B19" s="683" t="s">
        <v>346</v>
      </c>
      <c r="H19" s="138">
        <f>ROUND('TB-Equity'!$D$53,0)</f>
        <v>198</v>
      </c>
      <c r="I19" s="138">
        <f>'TB-Debt'!D79</f>
        <v>128</v>
      </c>
      <c r="J19" s="138">
        <f>'TB- MM'!D54</f>
        <v>27</v>
      </c>
      <c r="K19" s="138">
        <f t="shared" si="0"/>
        <v>353</v>
      </c>
      <c r="L19" s="139">
        <v>459</v>
      </c>
    </row>
    <row r="20" spans="1:17" ht="15" customHeight="1">
      <c r="A20" s="93"/>
      <c r="B20" s="683" t="s">
        <v>126</v>
      </c>
      <c r="H20" s="138">
        <f>ROUND('TB-Equity'!$D$52,0)</f>
        <v>232</v>
      </c>
      <c r="I20" s="138">
        <f>'TB-Debt'!D78</f>
        <v>137</v>
      </c>
      <c r="J20" s="138">
        <f>+'TB- MM'!D53</f>
        <v>132</v>
      </c>
      <c r="K20" s="138">
        <f t="shared" si="0"/>
        <v>501</v>
      </c>
      <c r="L20" s="139">
        <v>366</v>
      </c>
    </row>
    <row r="21" spans="1:17" ht="15" customHeight="1">
      <c r="A21" s="93"/>
      <c r="B21" s="683" t="s">
        <v>42</v>
      </c>
      <c r="H21" s="138">
        <f>'TB-Equity'!D48+1</f>
        <v>7196</v>
      </c>
      <c r="I21" s="138">
        <f>'TB-Debt'!D74</f>
        <v>0</v>
      </c>
      <c r="J21" s="138">
        <f>+'TB- MM'!D50</f>
        <v>22</v>
      </c>
      <c r="K21" s="138">
        <f t="shared" si="0"/>
        <v>7218</v>
      </c>
      <c r="L21" s="139">
        <v>22</v>
      </c>
    </row>
    <row r="22" spans="1:17" ht="15" customHeight="1">
      <c r="A22" s="93"/>
      <c r="B22" s="117" t="s">
        <v>15</v>
      </c>
      <c r="H22" s="138">
        <v>0</v>
      </c>
      <c r="I22" s="138">
        <f>'TB-Debt'!D80-2</f>
        <v>120</v>
      </c>
      <c r="J22" s="138">
        <v>0</v>
      </c>
      <c r="K22" s="138">
        <f t="shared" si="0"/>
        <v>120</v>
      </c>
      <c r="L22" s="139">
        <v>122</v>
      </c>
    </row>
    <row r="23" spans="1:17" ht="15" customHeight="1" thickBot="1">
      <c r="A23" s="93"/>
      <c r="B23" s="117"/>
      <c r="H23" s="698">
        <f>SUM(H15:H22)</f>
        <v>10386</v>
      </c>
      <c r="I23" s="698">
        <f>SUM(I15:I22)</f>
        <v>2862</v>
      </c>
      <c r="J23" s="698">
        <f>SUM(J15:J22)</f>
        <v>1366</v>
      </c>
      <c r="K23" s="698">
        <f>SUM(K15:K22)</f>
        <v>14614</v>
      </c>
      <c r="L23" s="902">
        <f>SUM(L15:L22)</f>
        <v>22568</v>
      </c>
      <c r="M23" s="139">
        <f>BS!E27</f>
        <v>10386</v>
      </c>
      <c r="O23" s="139">
        <f>BS!G27</f>
        <v>2862</v>
      </c>
      <c r="Q23" s="139">
        <f>BS!I27</f>
        <v>1366</v>
      </c>
    </row>
    <row r="24" spans="1:17" ht="10.199999999999999" customHeight="1" thickTop="1">
      <c r="A24" s="93"/>
      <c r="B24" s="117"/>
      <c r="O24" s="793">
        <f>I23-O23</f>
        <v>0</v>
      </c>
    </row>
    <row r="25" spans="1:17" ht="15" customHeight="1">
      <c r="A25" s="93"/>
      <c r="B25" s="702">
        <v>8.1</v>
      </c>
      <c r="C25" s="134" t="s">
        <v>429</v>
      </c>
      <c r="M25" s="139">
        <f>H23-M23</f>
        <v>0</v>
      </c>
      <c r="Q25" s="793">
        <f>J23-Q23</f>
        <v>0</v>
      </c>
    </row>
    <row r="26" spans="1:17" ht="10.199999999999999" customHeight="1">
      <c r="A26" s="93"/>
      <c r="B26" s="117"/>
    </row>
    <row r="27" spans="1:17" ht="15" customHeight="1">
      <c r="A27" s="93"/>
      <c r="B27" s="117"/>
      <c r="C27" s="1698" t="s">
        <v>1161</v>
      </c>
      <c r="D27" s="1698"/>
      <c r="E27" s="1698"/>
      <c r="F27" s="1698"/>
      <c r="G27" s="1698"/>
      <c r="H27" s="1698"/>
      <c r="I27" s="1698"/>
      <c r="J27" s="1698"/>
      <c r="K27" s="1698"/>
      <c r="L27" s="1698"/>
      <c r="M27" s="1695"/>
    </row>
    <row r="28" spans="1:17" ht="15" customHeight="1">
      <c r="A28" s="93"/>
      <c r="B28" s="117"/>
      <c r="C28" s="1698"/>
      <c r="D28" s="1698"/>
      <c r="E28" s="1698"/>
      <c r="F28" s="1698"/>
      <c r="G28" s="1698"/>
      <c r="H28" s="1698"/>
      <c r="I28" s="1698"/>
      <c r="J28" s="1698"/>
      <c r="K28" s="1698"/>
      <c r="L28" s="1698"/>
      <c r="M28" s="1695"/>
    </row>
    <row r="29" spans="1:17" ht="15" customHeight="1">
      <c r="A29" s="93"/>
      <c r="B29" s="117"/>
      <c r="C29" s="1698"/>
      <c r="D29" s="1698"/>
      <c r="E29" s="1698"/>
      <c r="F29" s="1698"/>
      <c r="G29" s="1698"/>
      <c r="H29" s="1698"/>
      <c r="I29" s="1698"/>
      <c r="J29" s="1698"/>
      <c r="K29" s="1698"/>
      <c r="L29" s="1698"/>
      <c r="M29" s="1695"/>
    </row>
    <row r="30" spans="1:17" ht="33.6" customHeight="1">
      <c r="A30" s="93"/>
      <c r="B30" s="117"/>
      <c r="C30" s="1698"/>
      <c r="D30" s="1698"/>
      <c r="E30" s="1698"/>
      <c r="F30" s="1698"/>
      <c r="G30" s="1698"/>
      <c r="H30" s="1698"/>
      <c r="I30" s="1698"/>
      <c r="J30" s="1698"/>
      <c r="K30" s="1698"/>
      <c r="L30" s="1698"/>
      <c r="M30" s="1695"/>
    </row>
    <row r="31" spans="1:17" ht="15" customHeight="1">
      <c r="A31" s="93"/>
      <c r="B31" s="117"/>
      <c r="C31" s="666"/>
      <c r="D31" s="666"/>
      <c r="E31" s="666"/>
      <c r="F31" s="666"/>
      <c r="G31" s="666"/>
      <c r="H31" s="666"/>
      <c r="I31" s="666"/>
      <c r="J31" s="666"/>
      <c r="K31" s="666"/>
      <c r="L31" s="666"/>
    </row>
    <row r="32" spans="1:17" ht="15" customHeight="1">
      <c r="A32" s="93"/>
      <c r="B32" s="117"/>
      <c r="C32" s="1698" t="s">
        <v>1162</v>
      </c>
      <c r="D32" s="1698"/>
      <c r="E32" s="1698"/>
      <c r="F32" s="1698"/>
      <c r="G32" s="1698"/>
      <c r="H32" s="1698"/>
      <c r="I32" s="1698"/>
      <c r="J32" s="1698"/>
      <c r="K32" s="1698"/>
      <c r="L32" s="1698"/>
      <c r="M32" s="1695"/>
    </row>
    <row r="33" spans="1:15" ht="15" customHeight="1">
      <c r="A33" s="93"/>
      <c r="B33" s="117"/>
      <c r="C33" s="1698"/>
      <c r="D33" s="1698"/>
      <c r="E33" s="1698"/>
      <c r="F33" s="1698"/>
      <c r="G33" s="1698"/>
      <c r="H33" s="1698"/>
      <c r="I33" s="1698"/>
      <c r="J33" s="1698"/>
      <c r="K33" s="1698"/>
      <c r="L33" s="1698"/>
      <c r="M33" s="1695"/>
    </row>
    <row r="34" spans="1:15" ht="15" customHeight="1">
      <c r="A34" s="93"/>
      <c r="B34" s="117"/>
      <c r="C34" s="666"/>
      <c r="D34" s="666"/>
      <c r="E34" s="666"/>
      <c r="F34" s="666"/>
      <c r="G34" s="666"/>
      <c r="H34" s="666"/>
      <c r="I34" s="666"/>
      <c r="J34" s="666"/>
      <c r="K34" s="666"/>
      <c r="L34" s="666"/>
    </row>
    <row r="35" spans="1:15" ht="15" customHeight="1">
      <c r="A35" s="93"/>
      <c r="B35" s="117"/>
      <c r="C35" s="1698" t="s">
        <v>1163</v>
      </c>
      <c r="D35" s="1698"/>
      <c r="E35" s="1698"/>
      <c r="F35" s="1698"/>
      <c r="G35" s="1698"/>
      <c r="H35" s="1698"/>
      <c r="I35" s="1698"/>
      <c r="J35" s="1698"/>
      <c r="K35" s="1698"/>
      <c r="L35" s="1698"/>
      <c r="M35" s="1512"/>
    </row>
    <row r="36" spans="1:15" ht="15" customHeight="1">
      <c r="A36" s="93"/>
      <c r="B36" s="117"/>
      <c r="C36" s="666"/>
      <c r="D36" s="666"/>
      <c r="E36" s="666"/>
      <c r="F36" s="666"/>
      <c r="G36" s="666"/>
      <c r="H36" s="666"/>
      <c r="I36" s="666"/>
      <c r="J36" s="666"/>
      <c r="K36" s="666"/>
      <c r="L36" s="666"/>
      <c r="M36" s="1185" t="e">
        <f>+#REF!-BS!E42</f>
        <v>#REF!</v>
      </c>
      <c r="N36" s="1185" t="e">
        <f>#REF!-BS!G42</f>
        <v>#REF!</v>
      </c>
      <c r="O36" s="1186" t="e">
        <f>#REF!-BS!I42</f>
        <v>#REF!</v>
      </c>
    </row>
    <row r="37" spans="1:15" ht="10.199999999999999" customHeight="1">
      <c r="A37" s="93"/>
      <c r="B37" s="117"/>
    </row>
    <row r="38" spans="1:15" ht="15" customHeight="1">
      <c r="A38" s="93"/>
      <c r="B38" s="702">
        <v>8.1999999999999993</v>
      </c>
      <c r="C38" s="134" t="s">
        <v>652</v>
      </c>
    </row>
    <row r="39" spans="1:15" ht="10.199999999999999" customHeight="1">
      <c r="A39" s="93"/>
      <c r="B39" s="702"/>
      <c r="C39" s="134"/>
    </row>
    <row r="40" spans="1:15" ht="15" customHeight="1">
      <c r="A40" s="93"/>
      <c r="B40" s="117"/>
      <c r="C40" s="1695" t="s">
        <v>1156</v>
      </c>
      <c r="D40" s="1695"/>
      <c r="E40" s="1695"/>
      <c r="F40" s="1695"/>
      <c r="G40" s="1695"/>
      <c r="H40" s="1695"/>
      <c r="I40" s="1695"/>
      <c r="J40" s="1695"/>
      <c r="K40" s="1695"/>
      <c r="L40" s="1695"/>
      <c r="M40" s="794"/>
      <c r="N40" s="795"/>
      <c r="O40" s="795"/>
    </row>
    <row r="41" spans="1:15" ht="15" customHeight="1">
      <c r="A41" s="93"/>
      <c r="B41" s="117"/>
      <c r="C41" s="1695"/>
      <c r="D41" s="1695"/>
      <c r="E41" s="1695"/>
      <c r="F41" s="1695"/>
      <c r="G41" s="1695"/>
      <c r="H41" s="1695"/>
      <c r="I41" s="1695"/>
      <c r="J41" s="1695"/>
      <c r="K41" s="1695"/>
      <c r="L41" s="1695"/>
      <c r="M41" s="794">
        <f>+H17+BS!E30</f>
        <v>939543</v>
      </c>
      <c r="N41" s="795">
        <f>+I17+BS!G30</f>
        <v>524759</v>
      </c>
      <c r="O41" s="795">
        <f>+J17+BS!I30</f>
        <v>557057</v>
      </c>
    </row>
    <row r="42" spans="1:15" ht="15" customHeight="1">
      <c r="A42" s="93"/>
      <c r="B42" s="117"/>
      <c r="C42" s="1695"/>
      <c r="D42" s="1695"/>
      <c r="E42" s="1695"/>
      <c r="F42" s="1695"/>
      <c r="G42" s="1695"/>
      <c r="H42" s="1695"/>
      <c r="I42" s="1695"/>
      <c r="J42" s="1695"/>
      <c r="K42" s="1695"/>
      <c r="L42" s="1695"/>
      <c r="M42" s="794">
        <f>M41/BS!E38*1000</f>
        <v>558.73</v>
      </c>
      <c r="N42" s="795">
        <f>N41/BS!G38*1000</f>
        <v>326.72000000000003</v>
      </c>
      <c r="O42" s="795">
        <f>O41/BS!I38*1000</f>
        <v>286.11</v>
      </c>
    </row>
    <row r="43" spans="1:15" ht="15" customHeight="1">
      <c r="A43" s="93"/>
      <c r="B43" s="117"/>
      <c r="C43" s="1695"/>
      <c r="D43" s="1695"/>
      <c r="E43" s="1695"/>
      <c r="F43" s="1695"/>
      <c r="G43" s="1695"/>
      <c r="H43" s="1695"/>
      <c r="I43" s="1695"/>
      <c r="J43" s="1695"/>
      <c r="K43" s="1695"/>
      <c r="L43" s="1695"/>
      <c r="M43" s="794">
        <f>M42-BS!E42</f>
        <v>1.44</v>
      </c>
      <c r="N43" s="795">
        <f>N42-BS!G42</f>
        <v>1.49</v>
      </c>
      <c r="O43" s="795">
        <f>O42-BS!I42</f>
        <v>0.59</v>
      </c>
    </row>
    <row r="44" spans="1:15" ht="10.199999999999999" customHeight="1">
      <c r="B44" s="162"/>
      <c r="C44" s="162"/>
      <c r="D44" s="162"/>
      <c r="E44" s="162"/>
      <c r="F44" s="162"/>
      <c r="G44" s="162"/>
      <c r="H44" s="162"/>
      <c r="I44" s="162"/>
      <c r="J44" s="162"/>
      <c r="K44" s="162"/>
      <c r="L44" s="162"/>
      <c r="M44" s="162"/>
    </row>
    <row r="45" spans="1:15" ht="18" customHeight="1">
      <c r="A45" s="346">
        <f>+A13+1</f>
        <v>9</v>
      </c>
      <c r="B45" s="162"/>
      <c r="C45" s="1522" t="s">
        <v>1181</v>
      </c>
      <c r="D45" s="162"/>
      <c r="E45" s="162"/>
      <c r="F45" s="162"/>
      <c r="G45" s="162"/>
      <c r="H45" s="162"/>
      <c r="I45" s="162"/>
      <c r="J45" s="162"/>
      <c r="K45" s="162"/>
      <c r="L45" s="162"/>
      <c r="M45" s="162"/>
    </row>
    <row r="46" spans="1:15" ht="10.199999999999999" customHeight="1">
      <c r="B46" s="162"/>
      <c r="C46" s="162"/>
      <c r="D46" s="162"/>
      <c r="E46" s="162"/>
      <c r="F46" s="162"/>
      <c r="G46" s="162"/>
      <c r="H46" s="162"/>
      <c r="I46" s="162"/>
      <c r="J46" s="162"/>
      <c r="K46" s="162"/>
      <c r="L46" s="162"/>
      <c r="M46" s="162"/>
    </row>
    <row r="47" spans="1:15" ht="10.199999999999999" customHeight="1">
      <c r="B47" s="162"/>
      <c r="C47" s="1698" t="s">
        <v>1183</v>
      </c>
      <c r="D47" s="1698"/>
      <c r="E47" s="1698"/>
      <c r="F47" s="1698"/>
      <c r="G47" s="1698"/>
      <c r="H47" s="1698"/>
      <c r="I47" s="1698"/>
      <c r="J47" s="1698"/>
      <c r="K47" s="1698"/>
      <c r="L47" s="1698"/>
      <c r="M47" s="162"/>
    </row>
    <row r="48" spans="1:15" ht="10.95" customHeight="1">
      <c r="B48" s="162"/>
      <c r="C48" s="1698"/>
      <c r="D48" s="1698"/>
      <c r="E48" s="1698"/>
      <c r="F48" s="1698"/>
      <c r="G48" s="1698"/>
      <c r="H48" s="1698"/>
      <c r="I48" s="1698"/>
      <c r="J48" s="1698"/>
      <c r="K48" s="1698"/>
      <c r="L48" s="1698"/>
      <c r="M48" s="162"/>
    </row>
    <row r="49" spans="1:21" ht="10.199999999999999" customHeight="1">
      <c r="B49" s="162"/>
      <c r="C49" s="162"/>
      <c r="D49" s="162"/>
      <c r="E49" s="162"/>
      <c r="F49" s="162"/>
      <c r="G49" s="162"/>
      <c r="H49" s="162"/>
      <c r="I49" s="162"/>
      <c r="J49" s="162"/>
      <c r="K49" s="162"/>
      <c r="L49" s="162"/>
      <c r="M49" s="162"/>
    </row>
    <row r="50" spans="1:21" ht="15" customHeight="1">
      <c r="A50" s="346">
        <f>A45+1</f>
        <v>10</v>
      </c>
      <c r="B50" s="347" t="s">
        <v>597</v>
      </c>
      <c r="C50" s="348"/>
      <c r="D50" s="348"/>
      <c r="E50" s="348"/>
      <c r="F50" s="348"/>
      <c r="G50" s="348"/>
      <c r="H50" s="348"/>
      <c r="I50" s="348"/>
      <c r="J50" s="348"/>
      <c r="K50" s="348"/>
      <c r="L50" s="349"/>
      <c r="M50" s="350"/>
    </row>
    <row r="51" spans="1:21" ht="15" customHeight="1">
      <c r="A51" s="353"/>
      <c r="B51" s="348"/>
      <c r="C51" s="348"/>
      <c r="E51" s="1713" t="s">
        <v>1055</v>
      </c>
      <c r="F51" s="1714"/>
      <c r="G51" s="1714"/>
      <c r="H51" s="1714"/>
      <c r="I51" s="1714"/>
      <c r="J51" s="1714"/>
      <c r="K51" s="1714"/>
      <c r="L51" s="1715"/>
      <c r="M51" s="122"/>
      <c r="S51" s="650"/>
      <c r="U51" s="122"/>
    </row>
    <row r="52" spans="1:21" ht="15" customHeight="1">
      <c r="A52" s="353"/>
      <c r="B52" s="348"/>
      <c r="C52" s="348"/>
      <c r="E52" s="1696" t="s">
        <v>52</v>
      </c>
      <c r="F52" s="1699"/>
      <c r="G52" s="1696" t="s">
        <v>53</v>
      </c>
      <c r="H52" s="1699"/>
      <c r="I52" s="1696" t="s">
        <v>64</v>
      </c>
      <c r="J52" s="1699"/>
      <c r="K52" s="1696" t="s">
        <v>9</v>
      </c>
      <c r="L52" s="1697"/>
      <c r="M52" s="122"/>
      <c r="S52" s="650"/>
      <c r="U52" s="122"/>
    </row>
    <row r="53" spans="1:21" ht="15" customHeight="1">
      <c r="A53" s="354"/>
      <c r="B53" s="355" t="s">
        <v>706</v>
      </c>
      <c r="C53" s="356"/>
      <c r="E53" s="357" t="s">
        <v>430</v>
      </c>
      <c r="F53" s="357" t="s">
        <v>35</v>
      </c>
      <c r="G53" s="357" t="s">
        <v>430</v>
      </c>
      <c r="H53" s="357" t="s">
        <v>35</v>
      </c>
      <c r="I53" s="357" t="s">
        <v>430</v>
      </c>
      <c r="J53" s="357" t="s">
        <v>35</v>
      </c>
      <c r="K53" s="357" t="s">
        <v>430</v>
      </c>
      <c r="L53" s="357" t="s">
        <v>35</v>
      </c>
      <c r="M53" s="122"/>
      <c r="S53" s="650"/>
      <c r="U53" s="122"/>
    </row>
    <row r="54" spans="1:21" ht="10.199999999999999" customHeight="1">
      <c r="A54" s="353"/>
      <c r="B54" s="348"/>
      <c r="C54" s="348"/>
      <c r="D54" s="348"/>
      <c r="E54" s="348"/>
      <c r="F54" s="348"/>
      <c r="G54" s="348"/>
      <c r="H54" s="348"/>
      <c r="I54" s="348"/>
      <c r="J54" s="348"/>
      <c r="K54" s="349"/>
      <c r="L54" s="122"/>
      <c r="M54" s="122"/>
      <c r="N54" s="685">
        <v>248.81</v>
      </c>
      <c r="O54" s="1496">
        <v>54726.236299999997</v>
      </c>
      <c r="S54" s="650"/>
      <c r="U54" s="122"/>
    </row>
    <row r="55" spans="1:21" ht="15" customHeight="1" thickBot="1">
      <c r="A55" s="353"/>
      <c r="B55" s="351" t="s">
        <v>707</v>
      </c>
      <c r="C55" s="348"/>
      <c r="E55" s="1504">
        <v>200007</v>
      </c>
      <c r="F55" s="1504">
        <f>+SMPF!E13</f>
        <v>116700</v>
      </c>
      <c r="G55" s="1504">
        <v>147511</v>
      </c>
      <c r="H55" s="1504">
        <f>+SMPF!G13</f>
        <v>46769</v>
      </c>
      <c r="I55" s="1504">
        <v>108649</v>
      </c>
      <c r="J55" s="1504">
        <f>+SMPF!I13</f>
        <v>30611</v>
      </c>
      <c r="K55" s="1505">
        <f>E55+G55+I55</f>
        <v>456167</v>
      </c>
      <c r="L55" s="1506">
        <f>F55+H55+J55</f>
        <v>194080</v>
      </c>
      <c r="M55" s="122"/>
      <c r="N55" s="685">
        <v>2703.25</v>
      </c>
      <c r="O55" s="1496">
        <v>6617.1664000000001</v>
      </c>
      <c r="S55" s="650"/>
      <c r="U55" s="122"/>
    </row>
    <row r="56" spans="1:21" ht="15" customHeight="1" thickTop="1" thickBot="1">
      <c r="A56" s="353"/>
      <c r="B56" s="351" t="s">
        <v>708</v>
      </c>
      <c r="C56" s="348"/>
      <c r="D56" s="352"/>
      <c r="E56" s="1504">
        <v>-64905</v>
      </c>
      <c r="F56" s="1504">
        <f>+SMPF!E15</f>
        <v>-37391</v>
      </c>
      <c r="G56" s="1504">
        <v>-101407</v>
      </c>
      <c r="H56" s="1504">
        <f>+SMPF!G15</f>
        <v>-32147</v>
      </c>
      <c r="I56" s="1504">
        <v>-66401</v>
      </c>
      <c r="J56" s="1504">
        <f>+SMPF!I15</f>
        <v>-18706</v>
      </c>
      <c r="K56" s="1505">
        <f>E56+G56+I56</f>
        <v>-232713</v>
      </c>
      <c r="L56" s="1506">
        <f>F56+H56+J56</f>
        <v>-88244</v>
      </c>
      <c r="M56" s="122"/>
      <c r="N56" s="685">
        <v>51739.87</v>
      </c>
      <c r="O56" s="1496">
        <v>92203.441900000005</v>
      </c>
      <c r="S56" s="650"/>
      <c r="U56" s="122"/>
    </row>
    <row r="57" spans="1:21" ht="15" customHeight="1" thickTop="1">
      <c r="A57" s="353"/>
      <c r="B57" s="351"/>
      <c r="C57" s="348"/>
      <c r="D57" s="352"/>
      <c r="E57" s="352"/>
      <c r="F57" s="352"/>
      <c r="G57" s="352"/>
      <c r="H57" s="352"/>
      <c r="I57" s="352"/>
      <c r="J57" s="358"/>
      <c r="K57" s="352"/>
      <c r="L57" s="122"/>
      <c r="M57" s="122"/>
      <c r="N57" s="685">
        <v>11558.51</v>
      </c>
      <c r="O57" s="1496">
        <v>46460.359900000003</v>
      </c>
      <c r="S57" s="650"/>
      <c r="U57" s="122"/>
    </row>
    <row r="58" spans="1:21" ht="15" customHeight="1">
      <c r="A58" s="353"/>
      <c r="B58" s="351"/>
      <c r="C58" s="348"/>
      <c r="D58" s="352"/>
      <c r="E58" s="352"/>
      <c r="F58" s="352"/>
      <c r="G58" s="352"/>
      <c r="H58" s="352"/>
      <c r="I58" s="352"/>
      <c r="J58" s="358"/>
      <c r="K58" s="352"/>
      <c r="L58" s="122"/>
      <c r="M58" s="122"/>
      <c r="N58" s="685">
        <v>42398.559999999998</v>
      </c>
      <c r="O58" s="1496">
        <v>-44217.629300000001</v>
      </c>
      <c r="S58" s="650"/>
      <c r="U58" s="122"/>
    </row>
    <row r="59" spans="1:21" ht="15" customHeight="1">
      <c r="A59" s="353"/>
      <c r="B59" s="348"/>
      <c r="C59" s="348"/>
      <c r="E59" s="1713" t="s">
        <v>769</v>
      </c>
      <c r="F59" s="1714"/>
      <c r="G59" s="1714"/>
      <c r="H59" s="1714"/>
      <c r="I59" s="1714"/>
      <c r="J59" s="1714"/>
      <c r="K59" s="1714"/>
      <c r="L59" s="1715"/>
      <c r="M59" s="122"/>
      <c r="N59" s="1496">
        <v>-36489.479200000002</v>
      </c>
      <c r="O59" s="122">
        <v>-516.298</v>
      </c>
      <c r="S59" s="650"/>
      <c r="U59" s="122"/>
    </row>
    <row r="60" spans="1:21" ht="15" customHeight="1">
      <c r="A60" s="353"/>
      <c r="B60" s="348"/>
      <c r="C60" s="348"/>
      <c r="E60" s="1696" t="s">
        <v>52</v>
      </c>
      <c r="F60" s="1699"/>
      <c r="G60" s="1696" t="s">
        <v>53</v>
      </c>
      <c r="H60" s="1699"/>
      <c r="I60" s="1696" t="s">
        <v>64</v>
      </c>
      <c r="J60" s="1699"/>
      <c r="K60" s="1696" t="s">
        <v>9</v>
      </c>
      <c r="L60" s="1697"/>
      <c r="M60" s="122"/>
      <c r="N60" s="122">
        <v>-248.8066</v>
      </c>
      <c r="O60" s="1496">
        <v>-20171.482</v>
      </c>
      <c r="S60" s="650"/>
      <c r="U60" s="122"/>
    </row>
    <row r="61" spans="1:21" ht="15" customHeight="1">
      <c r="A61" s="353"/>
      <c r="B61" s="355" t="s">
        <v>706</v>
      </c>
      <c r="C61" s="356"/>
      <c r="E61" s="357" t="s">
        <v>430</v>
      </c>
      <c r="F61" s="357" t="s">
        <v>35</v>
      </c>
      <c r="G61" s="357" t="s">
        <v>430</v>
      </c>
      <c r="H61" s="357" t="s">
        <v>35</v>
      </c>
      <c r="I61" s="357" t="s">
        <v>430</v>
      </c>
      <c r="J61" s="357" t="s">
        <v>35</v>
      </c>
      <c r="K61" s="357" t="s">
        <v>430</v>
      </c>
      <c r="L61" s="357" t="s">
        <v>35</v>
      </c>
      <c r="M61" s="122"/>
      <c r="N61" s="1496">
        <v>-15790.170700000001</v>
      </c>
      <c r="S61" s="650"/>
      <c r="U61" s="122"/>
    </row>
    <row r="62" spans="1:21" ht="10.199999999999999" customHeight="1">
      <c r="A62" s="353"/>
      <c r="B62" s="355"/>
      <c r="C62" s="356"/>
      <c r="E62" s="1213"/>
      <c r="F62" s="1213"/>
      <c r="G62" s="1213"/>
      <c r="H62" s="1213"/>
      <c r="I62" s="1213"/>
      <c r="J62" s="1213"/>
      <c r="K62" s="1213"/>
      <c r="L62" s="1213"/>
      <c r="M62" s="122"/>
      <c r="N62" s="1496">
        <v>-13872.3809</v>
      </c>
      <c r="S62" s="650"/>
      <c r="U62" s="122"/>
    </row>
    <row r="63" spans="1:21" ht="15" customHeight="1" thickBot="1">
      <c r="A63" s="353"/>
      <c r="B63" s="351" t="s">
        <v>707</v>
      </c>
      <c r="C63" s="348"/>
      <c r="E63" s="1214">
        <v>212455</v>
      </c>
      <c r="F63" s="1214">
        <v>103162</v>
      </c>
      <c r="G63" s="1214">
        <v>152739</v>
      </c>
      <c r="H63" s="1214">
        <v>45947</v>
      </c>
      <c r="I63" s="1214">
        <v>144964</v>
      </c>
      <c r="J63" s="1214">
        <v>38669</v>
      </c>
      <c r="K63" s="1215">
        <v>510158</v>
      </c>
      <c r="L63" s="1216">
        <v>187778</v>
      </c>
      <c r="M63" s="122">
        <v>1000</v>
      </c>
      <c r="S63" s="650"/>
      <c r="U63" s="122"/>
    </row>
    <row r="64" spans="1:21" ht="15" customHeight="1" thickTop="1" thickBot="1">
      <c r="A64" s="353"/>
      <c r="B64" s="351" t="s">
        <v>708</v>
      </c>
      <c r="C64" s="348"/>
      <c r="E64" s="1214">
        <v>-77014</v>
      </c>
      <c r="F64" s="1214">
        <v>-37684</v>
      </c>
      <c r="G64" s="1214">
        <v>-295058</v>
      </c>
      <c r="H64" s="1214">
        <v>-88737</v>
      </c>
      <c r="I64" s="1214">
        <v>-358924</v>
      </c>
      <c r="J64" s="1214">
        <v>-97750</v>
      </c>
      <c r="K64" s="1215">
        <v>-730996</v>
      </c>
      <c r="L64" s="1216">
        <v>-221171</v>
      </c>
      <c r="M64" s="122"/>
      <c r="S64" s="650"/>
      <c r="U64" s="122"/>
    </row>
    <row r="65" spans="1:15" ht="15" customHeight="1" thickTop="1">
      <c r="B65" s="1208"/>
      <c r="C65" s="1208"/>
      <c r="D65" s="1208"/>
      <c r="E65" s="1208"/>
      <c r="F65" s="1208"/>
      <c r="G65" s="1208"/>
      <c r="H65" s="1208"/>
      <c r="I65" s="1208"/>
      <c r="J65" s="1208"/>
      <c r="K65" s="1208"/>
      <c r="L65" s="1208"/>
      <c r="M65" s="875"/>
      <c r="O65" s="685">
        <v>146.85</v>
      </c>
    </row>
    <row r="66" spans="1:15" ht="10.199999999999999" customHeight="1">
      <c r="A66" s="122"/>
      <c r="C66" s="348"/>
      <c r="D66" s="352"/>
      <c r="E66" s="352"/>
      <c r="F66" s="352"/>
      <c r="G66" s="352"/>
      <c r="H66" s="352"/>
      <c r="I66" s="352"/>
      <c r="J66" s="704"/>
      <c r="K66" s="704"/>
      <c r="L66" s="705"/>
      <c r="M66" s="704"/>
      <c r="O66" s="685">
        <v>4757.2299999999996</v>
      </c>
    </row>
    <row r="67" spans="1:15">
      <c r="A67" s="1497"/>
      <c r="B67" s="703"/>
      <c r="C67" s="348"/>
      <c r="D67" s="348"/>
      <c r="E67" s="706"/>
      <c r="F67" s="707"/>
      <c r="G67" s="707"/>
      <c r="H67" s="708"/>
      <c r="I67" s="348"/>
      <c r="J67" s="1711" t="s">
        <v>1055</v>
      </c>
      <c r="K67" s="1711"/>
      <c r="L67" s="1711"/>
      <c r="O67" s="685">
        <v>96128.25</v>
      </c>
    </row>
    <row r="68" spans="1:15">
      <c r="A68" s="1497"/>
      <c r="B68" s="703"/>
      <c r="C68" s="348"/>
      <c r="D68" s="348"/>
      <c r="E68" s="706"/>
      <c r="F68" s="707"/>
      <c r="G68" s="707"/>
      <c r="H68" s="708"/>
      <c r="I68" s="348"/>
      <c r="J68" s="1498"/>
      <c r="K68" s="1498"/>
      <c r="L68" s="1498" t="s">
        <v>611</v>
      </c>
      <c r="O68" s="685">
        <v>11868.92</v>
      </c>
    </row>
    <row r="69" spans="1:15">
      <c r="A69" s="1497"/>
      <c r="B69" s="703"/>
      <c r="C69" s="348"/>
      <c r="D69" s="348"/>
      <c r="E69" s="706"/>
      <c r="F69" s="707"/>
      <c r="G69" s="707"/>
      <c r="H69" s="708"/>
      <c r="I69" s="348"/>
      <c r="J69" s="1498" t="s">
        <v>654</v>
      </c>
      <c r="K69" s="1498" t="s">
        <v>655</v>
      </c>
      <c r="L69" s="1498" t="s">
        <v>656</v>
      </c>
      <c r="O69" s="685">
        <v>34609.519999999997</v>
      </c>
    </row>
    <row r="70" spans="1:15">
      <c r="A70" s="709"/>
      <c r="B70" s="348"/>
      <c r="C70" s="348"/>
      <c r="D70" s="348"/>
      <c r="E70" s="348"/>
      <c r="F70" s="1499"/>
      <c r="G70" s="1499"/>
      <c r="H70" s="1499"/>
      <c r="I70" s="348"/>
      <c r="J70" s="1500" t="s">
        <v>397</v>
      </c>
      <c r="K70" s="1500" t="s">
        <v>397</v>
      </c>
      <c r="L70" s="1501" t="s">
        <v>397</v>
      </c>
      <c r="O70" s="122">
        <v>-146.85429999999999</v>
      </c>
    </row>
    <row r="71" spans="1:15" ht="15" customHeight="1">
      <c r="A71" s="346">
        <f>A50+1</f>
        <v>11</v>
      </c>
      <c r="B71" s="703" t="s">
        <v>598</v>
      </c>
      <c r="C71" s="348"/>
      <c r="D71" s="348"/>
      <c r="E71" s="348"/>
      <c r="F71" s="710"/>
      <c r="G71" s="710"/>
      <c r="H71" s="710"/>
      <c r="I71" s="348"/>
      <c r="J71" s="1710" t="s">
        <v>653</v>
      </c>
      <c r="K71" s="1710"/>
      <c r="L71" s="1710"/>
      <c r="O71" s="1496">
        <v>-68248.639800000004</v>
      </c>
    </row>
    <row r="72" spans="1:15" ht="10.199999999999999" customHeight="1">
      <c r="A72" s="709"/>
      <c r="B72" s="348"/>
      <c r="C72" s="348"/>
      <c r="D72" s="348"/>
      <c r="E72" s="348"/>
      <c r="F72" s="711"/>
      <c r="G72" s="711"/>
      <c r="H72" s="712"/>
      <c r="I72" s="712"/>
      <c r="J72" s="712" t="s">
        <v>22</v>
      </c>
      <c r="K72" s="712"/>
      <c r="L72" s="712"/>
      <c r="O72" s="1496">
        <v>-33010.972399999999</v>
      </c>
    </row>
    <row r="73" spans="1:15" ht="15" customHeight="1">
      <c r="A73" s="709"/>
      <c r="B73" s="348" t="s">
        <v>599</v>
      </c>
      <c r="C73" s="348"/>
      <c r="D73" s="348"/>
      <c r="E73" s="348"/>
      <c r="F73" s="358"/>
      <c r="G73" s="358"/>
      <c r="H73" s="358"/>
      <c r="I73" s="348"/>
      <c r="J73" s="1502">
        <v>1546460</v>
      </c>
      <c r="K73" s="1502">
        <v>1560015</v>
      </c>
      <c r="L73" s="1502">
        <v>1904728</v>
      </c>
    </row>
    <row r="74" spans="1:15" ht="15" customHeight="1">
      <c r="A74" s="709"/>
      <c r="B74" s="348" t="s">
        <v>133</v>
      </c>
      <c r="C74" s="348"/>
      <c r="D74" s="348"/>
      <c r="E74" s="348"/>
      <c r="F74" s="358"/>
      <c r="G74" s="358"/>
      <c r="H74" s="358"/>
      <c r="I74" s="348"/>
      <c r="J74" s="116">
        <f>E55</f>
        <v>200007</v>
      </c>
      <c r="K74" s="1502">
        <f>G55</f>
        <v>147511</v>
      </c>
      <c r="L74" s="1502">
        <f>I55</f>
        <v>108649</v>
      </c>
    </row>
    <row r="75" spans="1:15" ht="15" customHeight="1">
      <c r="A75" s="709"/>
      <c r="B75" s="348" t="s">
        <v>600</v>
      </c>
      <c r="C75" s="348"/>
      <c r="D75" s="348"/>
      <c r="E75" s="348"/>
      <c r="F75" s="358"/>
      <c r="G75" s="358"/>
      <c r="H75" s="358"/>
      <c r="I75" s="348"/>
      <c r="J75" s="1502">
        <f>E56</f>
        <v>-64905</v>
      </c>
      <c r="K75" s="1502">
        <f>G56</f>
        <v>-101407</v>
      </c>
      <c r="L75" s="1502">
        <f>I56</f>
        <v>-66401</v>
      </c>
    </row>
    <row r="76" spans="1:15" ht="15" customHeight="1" thickBot="1">
      <c r="A76" s="709"/>
      <c r="B76" s="348" t="s">
        <v>601</v>
      </c>
      <c r="C76" s="348"/>
      <c r="D76" s="348"/>
      <c r="E76" s="348"/>
      <c r="F76" s="358"/>
      <c r="G76" s="684"/>
      <c r="H76" s="684"/>
      <c r="I76" s="348"/>
      <c r="J76" s="1503">
        <f>SUM(J73:J75)</f>
        <v>1681562</v>
      </c>
      <c r="K76" s="1503">
        <f>SUM(K73:K75)</f>
        <v>1606119</v>
      </c>
      <c r="L76" s="1503">
        <f>SUM(L73:L75)</f>
        <v>1946976</v>
      </c>
      <c r="M76" s="139">
        <f>BS!E38</f>
        <v>1681562</v>
      </c>
      <c r="N76" s="139">
        <f>BS!G38</f>
        <v>1606119</v>
      </c>
      <c r="O76" s="122">
        <f>BS!I38</f>
        <v>1946976</v>
      </c>
    </row>
    <row r="77" spans="1:15" ht="15" customHeight="1" thickTop="1">
      <c r="A77" s="709"/>
      <c r="B77" s="348"/>
      <c r="C77" s="348"/>
      <c r="D77" s="348"/>
      <c r="E77" s="350"/>
      <c r="F77" s="684"/>
      <c r="G77" s="684"/>
      <c r="H77" s="350"/>
      <c r="I77" s="350"/>
      <c r="J77" s="713"/>
      <c r="K77" s="350"/>
      <c r="L77" s="716"/>
      <c r="M77" s="139">
        <f>M76-J76</f>
        <v>0</v>
      </c>
      <c r="N77" s="139">
        <f>N76-K76</f>
        <v>0</v>
      </c>
      <c r="O77" s="139">
        <f>O76-L76</f>
        <v>0</v>
      </c>
    </row>
    <row r="78" spans="1:15" ht="15" customHeight="1">
      <c r="A78" s="714"/>
      <c r="B78" s="703"/>
      <c r="C78" s="348"/>
      <c r="D78" s="348"/>
      <c r="E78" s="706"/>
      <c r="F78" s="707"/>
      <c r="G78" s="707"/>
      <c r="H78" s="715"/>
      <c r="I78" s="708"/>
      <c r="J78" s="1711" t="s">
        <v>769</v>
      </c>
      <c r="K78" s="1711"/>
      <c r="L78" s="1711"/>
    </row>
    <row r="79" spans="1:15" ht="15" customHeight="1">
      <c r="A79" s="709"/>
      <c r="B79" s="348"/>
      <c r="C79" s="348"/>
      <c r="D79" s="348"/>
      <c r="E79" s="348"/>
      <c r="F79" s="710"/>
      <c r="G79" s="710"/>
      <c r="H79" s="710"/>
      <c r="I79" s="348"/>
      <c r="J79" s="1712" t="s">
        <v>653</v>
      </c>
      <c r="K79" s="1712"/>
      <c r="L79" s="1712"/>
    </row>
    <row r="80" spans="1:15" ht="10.199999999999999" customHeight="1">
      <c r="A80" s="709"/>
      <c r="B80" s="348"/>
      <c r="C80" s="348"/>
      <c r="D80" s="348"/>
      <c r="E80" s="348"/>
      <c r="F80" s="711"/>
      <c r="G80" s="711"/>
      <c r="H80" s="712"/>
      <c r="I80" s="712"/>
      <c r="J80" s="712"/>
      <c r="K80" s="712"/>
      <c r="L80" s="712"/>
    </row>
    <row r="81" spans="1:13" ht="15" customHeight="1">
      <c r="A81" s="709"/>
      <c r="B81" s="348" t="s">
        <v>602</v>
      </c>
      <c r="C81" s="348"/>
      <c r="D81" s="348"/>
      <c r="E81" s="348"/>
      <c r="F81" s="358"/>
      <c r="G81" s="358"/>
      <c r="H81" s="705"/>
      <c r="I81" s="348"/>
      <c r="J81" s="358">
        <v>1455861</v>
      </c>
      <c r="K81" s="358">
        <v>1872146</v>
      </c>
      <c r="L81" s="358">
        <v>1972139</v>
      </c>
    </row>
    <row r="82" spans="1:13" ht="15" customHeight="1">
      <c r="A82" s="709"/>
      <c r="B82" s="348" t="s">
        <v>603</v>
      </c>
      <c r="C82" s="348"/>
      <c r="D82" s="348"/>
      <c r="E82" s="348"/>
      <c r="F82" s="358"/>
      <c r="G82" s="358"/>
      <c r="H82" s="705"/>
      <c r="I82" s="348"/>
      <c r="J82" s="358">
        <v>212455</v>
      </c>
      <c r="K82" s="358">
        <v>152739</v>
      </c>
      <c r="L82" s="358">
        <v>144964</v>
      </c>
    </row>
    <row r="83" spans="1:13" ht="15" customHeight="1">
      <c r="A83" s="709"/>
      <c r="B83" s="348" t="s">
        <v>604</v>
      </c>
      <c r="C83" s="348"/>
      <c r="D83" s="348"/>
      <c r="E83" s="348"/>
      <c r="F83" s="358"/>
      <c r="G83" s="358"/>
      <c r="H83" s="705"/>
      <c r="I83" s="348"/>
      <c r="J83" s="358">
        <v>-77014</v>
      </c>
      <c r="K83" s="358">
        <v>-295058</v>
      </c>
      <c r="L83" s="358">
        <v>-358924</v>
      </c>
    </row>
    <row r="84" spans="1:13" ht="15" customHeight="1" thickBot="1">
      <c r="A84" s="709"/>
      <c r="B84" s="348" t="s">
        <v>605</v>
      </c>
      <c r="C84" s="348"/>
      <c r="D84" s="348"/>
      <c r="E84" s="348"/>
      <c r="F84" s="358"/>
      <c r="G84" s="358"/>
      <c r="H84" s="705"/>
      <c r="I84" s="348"/>
      <c r="J84" s="1217">
        <v>1591302</v>
      </c>
      <c r="K84" s="1217">
        <v>1729827</v>
      </c>
      <c r="L84" s="1217">
        <v>1758179</v>
      </c>
    </row>
    <row r="85" spans="1:13" ht="10.199999999999999" customHeight="1" thickTop="1">
      <c r="B85" s="1208"/>
      <c r="C85" s="1208"/>
      <c r="D85" s="1208"/>
      <c r="E85" s="1208"/>
      <c r="F85" s="1208"/>
      <c r="G85" s="1208"/>
      <c r="H85" s="1208"/>
      <c r="I85" s="1208"/>
      <c r="J85" s="1208"/>
      <c r="K85" s="1208"/>
      <c r="L85" s="1208"/>
      <c r="M85" s="875"/>
    </row>
    <row r="86" spans="1:13" ht="14.25" customHeight="1">
      <c r="A86" s="1523">
        <f>+A71+1</f>
        <v>12</v>
      </c>
      <c r="B86" s="1165" t="s">
        <v>345</v>
      </c>
      <c r="C86" s="667"/>
      <c r="D86" s="667"/>
      <c r="E86" s="667"/>
      <c r="F86" s="667"/>
      <c r="G86" s="667"/>
      <c r="H86" s="667"/>
      <c r="I86" s="667"/>
      <c r="J86" s="667"/>
      <c r="K86" s="1208"/>
      <c r="L86" s="1208"/>
      <c r="M86" s="931"/>
    </row>
    <row r="87" spans="1:13" ht="9" customHeight="1">
      <c r="A87" s="93"/>
      <c r="B87" s="129"/>
      <c r="C87" s="667"/>
      <c r="D87" s="667"/>
      <c r="E87" s="667"/>
      <c r="F87" s="667"/>
      <c r="G87" s="667"/>
      <c r="H87" s="667"/>
      <c r="I87" s="667"/>
      <c r="J87" s="1218"/>
      <c r="K87" s="1208"/>
      <c r="L87" s="1208"/>
      <c r="M87" s="931"/>
    </row>
    <row r="88" spans="1:13" ht="15" customHeight="1">
      <c r="A88" s="93"/>
      <c r="B88" s="129" t="s">
        <v>1158</v>
      </c>
      <c r="C88" s="667"/>
      <c r="D88" s="667"/>
      <c r="E88" s="667"/>
      <c r="F88" s="667"/>
      <c r="G88" s="667"/>
      <c r="H88" s="667"/>
      <c r="I88" s="667"/>
      <c r="J88" s="667"/>
      <c r="K88" s="1208"/>
      <c r="L88" s="1208"/>
      <c r="M88" s="931"/>
    </row>
    <row r="89" spans="1:13" ht="10.199999999999999" customHeight="1">
      <c r="B89" s="1208"/>
      <c r="C89" s="1208"/>
      <c r="D89" s="1208"/>
      <c r="E89" s="1208"/>
      <c r="F89" s="1208"/>
      <c r="G89" s="1208"/>
      <c r="H89" s="1208"/>
      <c r="I89" s="1208"/>
      <c r="J89" s="1208"/>
      <c r="K89" s="1208"/>
      <c r="L89" s="1208"/>
      <c r="M89" s="931"/>
    </row>
    <row r="90" spans="1:13" ht="15" hidden="1" customHeight="1">
      <c r="A90" s="93"/>
      <c r="B90" s="129"/>
      <c r="C90" s="667"/>
      <c r="D90" s="667"/>
      <c r="E90" s="667"/>
      <c r="F90" s="667"/>
      <c r="H90" s="1704" t="s">
        <v>985</v>
      </c>
      <c r="I90" s="1704"/>
      <c r="J90" s="1704"/>
      <c r="K90" s="1704"/>
      <c r="L90" s="1208"/>
      <c r="M90" s="931"/>
    </row>
    <row r="91" spans="1:13" ht="15" hidden="1" customHeight="1">
      <c r="A91" s="93"/>
      <c r="B91" s="129"/>
      <c r="C91" s="667"/>
      <c r="D91" s="667"/>
      <c r="E91" s="667"/>
      <c r="F91" s="667"/>
      <c r="H91" s="1163"/>
      <c r="I91" s="1163"/>
      <c r="J91" s="1163" t="s">
        <v>395</v>
      </c>
      <c r="K91" s="122"/>
      <c r="L91" s="1208"/>
      <c r="M91" s="931"/>
    </row>
    <row r="92" spans="1:13" ht="15" hidden="1" customHeight="1">
      <c r="A92" s="93"/>
      <c r="B92" s="129"/>
      <c r="C92" s="667"/>
      <c r="D92" s="667"/>
      <c r="E92" s="667"/>
      <c r="F92" s="667"/>
      <c r="H92" s="1163" t="s">
        <v>347</v>
      </c>
      <c r="I92" s="1163" t="s">
        <v>18</v>
      </c>
      <c r="J92" s="1163" t="s">
        <v>396</v>
      </c>
      <c r="K92" s="122"/>
      <c r="L92" s="1208"/>
      <c r="M92" s="931"/>
    </row>
    <row r="93" spans="1:13" ht="15" hidden="1" customHeight="1">
      <c r="A93" s="93"/>
      <c r="B93" s="129"/>
      <c r="C93" s="667"/>
      <c r="D93" s="667"/>
      <c r="E93" s="667"/>
      <c r="F93" s="667"/>
      <c r="H93" s="1163" t="s">
        <v>397</v>
      </c>
      <c r="I93" s="1163" t="s">
        <v>397</v>
      </c>
      <c r="J93" s="1163" t="s">
        <v>397</v>
      </c>
      <c r="K93" s="1163" t="s">
        <v>9</v>
      </c>
      <c r="L93" s="1208"/>
      <c r="M93" s="931"/>
    </row>
    <row r="94" spans="1:13" ht="15" hidden="1" customHeight="1">
      <c r="A94" s="93"/>
      <c r="B94" s="129"/>
      <c r="C94" s="667"/>
      <c r="D94" s="667"/>
      <c r="E94" s="667"/>
      <c r="F94" s="667"/>
      <c r="G94" s="1163"/>
      <c r="H94" s="1705" t="s">
        <v>986</v>
      </c>
      <c r="I94" s="1705"/>
      <c r="J94" s="1705"/>
      <c r="K94" s="1705"/>
      <c r="L94" s="1208"/>
      <c r="M94" s="931"/>
    </row>
    <row r="95" spans="1:13" ht="15" hidden="1" customHeight="1">
      <c r="A95" s="1164" t="s">
        <v>987</v>
      </c>
      <c r="B95" s="1165" t="s">
        <v>988</v>
      </c>
      <c r="E95" s="667"/>
      <c r="F95" s="667"/>
      <c r="G95" s="667"/>
      <c r="H95" s="124"/>
      <c r="I95" s="124"/>
      <c r="J95" s="124"/>
      <c r="K95" s="124"/>
      <c r="L95" s="1208"/>
      <c r="M95" s="931"/>
    </row>
    <row r="96" spans="1:13" ht="15" hidden="1" customHeight="1">
      <c r="A96" s="93"/>
      <c r="B96" s="129"/>
      <c r="C96" s="667"/>
      <c r="D96" s="667"/>
      <c r="E96" s="667"/>
      <c r="F96" s="667"/>
      <c r="G96" s="667"/>
      <c r="H96" s="124"/>
      <c r="I96" s="124"/>
      <c r="J96" s="124"/>
      <c r="K96" s="124"/>
      <c r="L96" s="1208"/>
      <c r="M96" s="931"/>
    </row>
    <row r="97" spans="1:13" ht="15" hidden="1" customHeight="1">
      <c r="A97" s="376"/>
      <c r="B97" s="2" t="s">
        <v>989</v>
      </c>
      <c r="C97" s="376"/>
      <c r="D97" s="376"/>
      <c r="F97" s="1163"/>
      <c r="H97" s="660">
        <v>118</v>
      </c>
      <c r="I97" s="660">
        <v>97</v>
      </c>
      <c r="J97" s="660">
        <v>73</v>
      </c>
      <c r="K97" s="661">
        <f>SUM(H97:J97)</f>
        <v>288</v>
      </c>
      <c r="L97" s="1208"/>
      <c r="M97" s="931"/>
    </row>
    <row r="98" spans="1:13" ht="15" hidden="1" customHeight="1">
      <c r="A98" s="376"/>
      <c r="B98" s="2" t="s">
        <v>990</v>
      </c>
      <c r="C98" s="376"/>
      <c r="D98" s="376"/>
      <c r="F98" s="1163"/>
      <c r="H98" s="660">
        <v>51</v>
      </c>
      <c r="I98" s="660">
        <v>42</v>
      </c>
      <c r="J98" s="660">
        <v>32</v>
      </c>
      <c r="K98" s="661">
        <f t="shared" ref="K98:K100" si="1">SUM(H98:J98)</f>
        <v>125</v>
      </c>
      <c r="L98" s="1208"/>
      <c r="M98" s="931"/>
    </row>
    <row r="99" spans="1:13" ht="15" hidden="1" customHeight="1">
      <c r="A99" s="376"/>
      <c r="B99" s="91" t="s">
        <v>991</v>
      </c>
      <c r="C99" s="376"/>
      <c r="D99" s="376"/>
      <c r="F99" s="1163"/>
      <c r="H99" s="660">
        <v>43</v>
      </c>
      <c r="I99" s="660">
        <v>35</v>
      </c>
      <c r="J99" s="660">
        <v>26</v>
      </c>
      <c r="K99" s="661">
        <f t="shared" si="1"/>
        <v>104</v>
      </c>
      <c r="L99" s="1208"/>
      <c r="M99" s="931"/>
    </row>
    <row r="100" spans="1:13" ht="15" hidden="1" customHeight="1">
      <c r="A100" s="376"/>
      <c r="B100" s="91" t="s">
        <v>992</v>
      </c>
      <c r="C100" s="376"/>
      <c r="D100" s="376"/>
      <c r="F100" s="1163"/>
      <c r="H100" s="1166">
        <v>17</v>
      </c>
      <c r="I100" s="1166">
        <v>14</v>
      </c>
      <c r="J100" s="1166">
        <v>10</v>
      </c>
      <c r="K100" s="661">
        <f t="shared" si="1"/>
        <v>41</v>
      </c>
      <c r="L100" s="1208"/>
      <c r="M100" s="931"/>
    </row>
    <row r="101" spans="1:13" ht="15.75" hidden="1" customHeight="1" thickBot="1">
      <c r="A101" s="651"/>
      <c r="B101" s="1165"/>
      <c r="C101" s="1209"/>
      <c r="D101" s="1209"/>
      <c r="F101" s="1163"/>
      <c r="H101" s="1167">
        <f>SUM(H97:H100)</f>
        <v>229</v>
      </c>
      <c r="I101" s="1167">
        <f t="shared" ref="I101:J101" si="2">SUM(I97:I100)</f>
        <v>188</v>
      </c>
      <c r="J101" s="1167">
        <f t="shared" si="2"/>
        <v>141</v>
      </c>
      <c r="K101" s="1167">
        <f>SUM(K97:K100)</f>
        <v>558</v>
      </c>
      <c r="L101" s="1208"/>
      <c r="M101" s="931"/>
    </row>
    <row r="102" spans="1:13" ht="15.75" hidden="1" customHeight="1" thickTop="1">
      <c r="A102" s="651"/>
      <c r="B102" s="1165"/>
      <c r="C102" s="1209"/>
      <c r="D102" s="1209"/>
      <c r="F102" s="1163"/>
      <c r="H102" s="1166"/>
      <c r="I102" s="1166"/>
      <c r="J102" s="1166"/>
      <c r="K102" s="1166"/>
      <c r="L102" s="1208"/>
      <c r="M102" s="931"/>
    </row>
    <row r="103" spans="1:13" ht="14.25" hidden="1" customHeight="1">
      <c r="A103" s="93"/>
      <c r="B103" s="1208"/>
      <c r="C103" s="1208"/>
      <c r="D103" s="1208"/>
      <c r="E103" s="1208"/>
      <c r="F103" s="1208"/>
      <c r="G103" s="1208"/>
      <c r="H103" s="1208"/>
      <c r="I103" s="1208"/>
      <c r="J103" s="1208"/>
      <c r="K103" s="1208"/>
      <c r="L103" s="1208"/>
      <c r="M103" s="931"/>
    </row>
    <row r="104" spans="1:13" ht="15" hidden="1" customHeight="1">
      <c r="A104" s="93"/>
      <c r="B104" s="129"/>
      <c r="C104" s="667"/>
      <c r="D104" s="667"/>
      <c r="E104" s="667"/>
      <c r="F104" s="667"/>
      <c r="H104" s="1704" t="s">
        <v>757</v>
      </c>
      <c r="I104" s="1704"/>
      <c r="J104" s="1704"/>
      <c r="K104" s="1704"/>
      <c r="L104" s="1208"/>
      <c r="M104" s="931"/>
    </row>
    <row r="105" spans="1:13" ht="15" hidden="1" customHeight="1">
      <c r="A105" s="93"/>
      <c r="B105" s="129"/>
      <c r="C105" s="667"/>
      <c r="D105" s="667"/>
      <c r="E105" s="667"/>
      <c r="F105" s="667"/>
      <c r="H105" s="1163"/>
      <c r="I105" s="1163"/>
      <c r="J105" s="1163" t="s">
        <v>395</v>
      </c>
      <c r="K105" s="122"/>
      <c r="L105" s="1208"/>
      <c r="M105" s="931"/>
    </row>
    <row r="106" spans="1:13" ht="15" hidden="1" customHeight="1">
      <c r="A106" s="93"/>
      <c r="B106" s="129"/>
      <c r="C106" s="667"/>
      <c r="D106" s="667"/>
      <c r="E106" s="667"/>
      <c r="F106" s="667"/>
      <c r="H106" s="1163" t="s">
        <v>347</v>
      </c>
      <c r="I106" s="1163" t="s">
        <v>18</v>
      </c>
      <c r="J106" s="1163" t="s">
        <v>396</v>
      </c>
      <c r="K106" s="122"/>
      <c r="L106" s="1208"/>
      <c r="M106" s="931"/>
    </row>
    <row r="107" spans="1:13" ht="15" hidden="1" customHeight="1">
      <c r="A107" s="93"/>
      <c r="B107" s="129"/>
      <c r="C107" s="667"/>
      <c r="D107" s="667"/>
      <c r="E107" s="667"/>
      <c r="F107" s="667"/>
      <c r="H107" s="1163" t="s">
        <v>397</v>
      </c>
      <c r="I107" s="1163" t="s">
        <v>397</v>
      </c>
      <c r="J107" s="1163" t="s">
        <v>397</v>
      </c>
      <c r="K107" s="1163" t="s">
        <v>9</v>
      </c>
      <c r="L107" s="1208"/>
      <c r="M107" s="931"/>
    </row>
    <row r="108" spans="1:13" ht="15" hidden="1" customHeight="1">
      <c r="A108" s="93"/>
      <c r="B108" s="129"/>
      <c r="C108" s="667"/>
      <c r="D108" s="667"/>
      <c r="E108" s="667"/>
      <c r="F108" s="667"/>
      <c r="G108" s="1163"/>
      <c r="H108" s="1705" t="s">
        <v>986</v>
      </c>
      <c r="I108" s="1705"/>
      <c r="J108" s="1705"/>
      <c r="K108" s="1705"/>
      <c r="L108" s="1208"/>
      <c r="M108" s="931"/>
    </row>
    <row r="109" spans="1:13" ht="15" hidden="1" customHeight="1">
      <c r="A109" s="376"/>
      <c r="B109" s="1165" t="s">
        <v>988</v>
      </c>
      <c r="E109" s="667"/>
      <c r="F109" s="667"/>
      <c r="G109" s="667"/>
      <c r="H109" s="124"/>
      <c r="I109" s="124"/>
      <c r="J109" s="124"/>
      <c r="K109" s="124"/>
      <c r="L109" s="1208"/>
      <c r="M109" s="931"/>
    </row>
    <row r="110" spans="1:13" ht="15" hidden="1" customHeight="1">
      <c r="A110" s="376"/>
      <c r="B110" s="129"/>
      <c r="C110" s="667"/>
      <c r="D110" s="667"/>
      <c r="E110" s="667"/>
      <c r="F110" s="667"/>
      <c r="G110" s="667"/>
      <c r="H110" s="124"/>
      <c r="I110" s="124"/>
      <c r="J110" s="124"/>
      <c r="K110" s="124"/>
      <c r="L110" s="1208"/>
      <c r="M110" s="931"/>
    </row>
    <row r="111" spans="1:13" ht="15" hidden="1" customHeight="1">
      <c r="A111" s="376"/>
      <c r="B111" s="2" t="s">
        <v>989</v>
      </c>
      <c r="C111" s="376"/>
      <c r="D111" s="376"/>
      <c r="F111" s="1163"/>
      <c r="H111" s="660">
        <v>118</v>
      </c>
      <c r="I111" s="660">
        <v>97</v>
      </c>
      <c r="J111" s="660">
        <v>73</v>
      </c>
      <c r="K111" s="661">
        <f>SUM(H111:J111)</f>
        <v>288</v>
      </c>
      <c r="L111" s="1208"/>
      <c r="M111" s="931"/>
    </row>
    <row r="112" spans="1:13" ht="15" hidden="1" customHeight="1">
      <c r="A112" s="376"/>
      <c r="B112" s="2" t="s">
        <v>990</v>
      </c>
      <c r="C112" s="376"/>
      <c r="D112" s="376"/>
      <c r="F112" s="1163"/>
      <c r="H112" s="660">
        <v>51</v>
      </c>
      <c r="I112" s="660">
        <v>42</v>
      </c>
      <c r="J112" s="660">
        <v>32</v>
      </c>
      <c r="K112" s="661">
        <f t="shared" ref="K112:K114" si="3">SUM(H112:J112)</f>
        <v>125</v>
      </c>
      <c r="L112" s="1208"/>
      <c r="M112" s="931"/>
    </row>
    <row r="113" spans="1:21" ht="15" hidden="1" customHeight="1">
      <c r="A113" s="651"/>
      <c r="B113" s="91" t="s">
        <v>991</v>
      </c>
      <c r="C113" s="376"/>
      <c r="D113" s="376"/>
      <c r="F113" s="1163"/>
      <c r="H113" s="660">
        <v>43</v>
      </c>
      <c r="I113" s="660">
        <v>35</v>
      </c>
      <c r="J113" s="660">
        <v>26</v>
      </c>
      <c r="K113" s="661">
        <f t="shared" si="3"/>
        <v>104</v>
      </c>
      <c r="L113" s="1208"/>
      <c r="M113" s="931"/>
    </row>
    <row r="114" spans="1:21" ht="15" hidden="1" customHeight="1">
      <c r="B114" s="91" t="s">
        <v>992</v>
      </c>
      <c r="C114" s="376"/>
      <c r="D114" s="376"/>
      <c r="F114" s="1163"/>
      <c r="H114" s="1166">
        <v>17</v>
      </c>
      <c r="I114" s="1166">
        <v>14</v>
      </c>
      <c r="J114" s="1166">
        <v>10</v>
      </c>
      <c r="K114" s="661">
        <f t="shared" si="3"/>
        <v>41</v>
      </c>
      <c r="L114" s="1208"/>
      <c r="M114" s="931"/>
    </row>
    <row r="115" spans="1:21" ht="15.75" hidden="1" customHeight="1" thickBot="1">
      <c r="B115" s="1165"/>
      <c r="C115" s="1209"/>
      <c r="D115" s="1209"/>
      <c r="F115" s="1163"/>
      <c r="H115" s="1167">
        <f>SUM(H111:H114)</f>
        <v>229</v>
      </c>
      <c r="I115" s="1167">
        <f t="shared" ref="I115:J115" si="4">SUM(I111:I114)</f>
        <v>188</v>
      </c>
      <c r="J115" s="1167">
        <f t="shared" si="4"/>
        <v>141</v>
      </c>
      <c r="K115" s="1167">
        <f>SUM(K111:K114)</f>
        <v>558</v>
      </c>
      <c r="L115" s="1208"/>
      <c r="M115" s="931"/>
    </row>
    <row r="116" spans="1:21" ht="10.199999999999999" hidden="1" customHeight="1" thickTop="1">
      <c r="B116" s="1208"/>
      <c r="C116" s="1208"/>
      <c r="D116" s="1208"/>
      <c r="E116" s="1208"/>
      <c r="F116" s="1208"/>
      <c r="G116" s="1208"/>
      <c r="H116" s="1208"/>
      <c r="I116" s="1208"/>
      <c r="J116" s="1208"/>
      <c r="K116" s="1208"/>
      <c r="L116" s="1208"/>
      <c r="M116" s="931"/>
    </row>
    <row r="117" spans="1:21" ht="10.199999999999999" hidden="1" customHeight="1">
      <c r="B117" s="1208"/>
      <c r="C117" s="1208"/>
      <c r="D117" s="1208"/>
      <c r="E117" s="1208"/>
      <c r="F117" s="1208"/>
      <c r="G117" s="1208"/>
      <c r="H117" s="1208"/>
      <c r="I117" s="1208"/>
      <c r="J117" s="1208"/>
      <c r="K117" s="1208"/>
      <c r="L117" s="1208"/>
      <c r="M117" s="931"/>
    </row>
    <row r="118" spans="1:21" ht="10.199999999999999" hidden="1" customHeight="1">
      <c r="A118" s="651"/>
      <c r="B118" s="653"/>
      <c r="C118" s="1208"/>
      <c r="D118" s="1208"/>
      <c r="E118" s="1208"/>
      <c r="F118" s="1208"/>
      <c r="G118" s="1208"/>
      <c r="H118" s="1208"/>
      <c r="I118" s="1208"/>
      <c r="J118" s="1208"/>
      <c r="K118" s="1208"/>
      <c r="L118" s="1208"/>
      <c r="M118" s="875"/>
      <c r="N118" s="129"/>
    </row>
    <row r="119" spans="1:21" ht="15" hidden="1" customHeight="1">
      <c r="A119" s="651"/>
      <c r="B119" s="652"/>
      <c r="C119" s="1209"/>
      <c r="D119" s="1209"/>
      <c r="E119" s="1209"/>
      <c r="F119" s="1209"/>
      <c r="G119" s="716"/>
      <c r="H119" s="1704" t="s">
        <v>765</v>
      </c>
      <c r="I119" s="1704"/>
      <c r="J119" s="1704"/>
      <c r="K119" s="1704"/>
      <c r="L119" s="699"/>
      <c r="M119" s="654"/>
      <c r="N119" s="716"/>
      <c r="O119" s="654"/>
    </row>
    <row r="120" spans="1:21" ht="15" hidden="1" customHeight="1">
      <c r="A120" s="146"/>
      <c r="B120" s="1209"/>
      <c r="C120" s="1209"/>
      <c r="D120" s="1209"/>
      <c r="G120" s="717"/>
      <c r="H120" s="656"/>
      <c r="I120" s="656"/>
      <c r="J120" s="656" t="s">
        <v>395</v>
      </c>
      <c r="K120" s="122"/>
      <c r="N120" s="716"/>
      <c r="O120" s="146"/>
    </row>
    <row r="121" spans="1:21" ht="15" hidden="1" customHeight="1">
      <c r="A121" s="146"/>
      <c r="B121" s="1209"/>
      <c r="C121" s="1209"/>
      <c r="D121" s="1209"/>
      <c r="E121" s="655"/>
      <c r="F121" s="655"/>
      <c r="G121" s="717"/>
      <c r="H121" s="656" t="s">
        <v>347</v>
      </c>
      <c r="I121" s="656" t="s">
        <v>18</v>
      </c>
      <c r="J121" s="656" t="s">
        <v>396</v>
      </c>
      <c r="K121" s="122"/>
      <c r="L121" s="700" t="s">
        <v>757</v>
      </c>
      <c r="N121" s="716"/>
      <c r="S121" s="650"/>
      <c r="U121" s="122"/>
    </row>
    <row r="122" spans="1:21" ht="15" hidden="1" customHeight="1">
      <c r="A122" s="146"/>
      <c r="B122" s="1209"/>
      <c r="C122" s="1209"/>
      <c r="D122" s="1209"/>
      <c r="E122" s="656"/>
      <c r="F122" s="657"/>
      <c r="G122" s="656"/>
      <c r="H122" s="656" t="s">
        <v>397</v>
      </c>
      <c r="I122" s="656" t="s">
        <v>397</v>
      </c>
      <c r="J122" s="656" t="s">
        <v>397</v>
      </c>
      <c r="K122" s="656" t="s">
        <v>9</v>
      </c>
      <c r="L122" s="677" t="s">
        <v>595</v>
      </c>
      <c r="S122" s="650"/>
      <c r="U122" s="122"/>
    </row>
    <row r="123" spans="1:21" ht="15" hidden="1" customHeight="1">
      <c r="A123" s="346" t="e">
        <f>#REF!+1</f>
        <v>#REF!</v>
      </c>
      <c r="B123" s="652" t="s">
        <v>426</v>
      </c>
      <c r="C123" s="1209"/>
      <c r="D123" s="1209"/>
      <c r="F123" s="656"/>
      <c r="G123" s="126"/>
      <c r="H123" s="1561" t="s">
        <v>764</v>
      </c>
      <c r="I123" s="1561"/>
      <c r="J123" s="1561"/>
      <c r="K123" s="1561"/>
      <c r="L123" s="1561"/>
      <c r="S123" s="650"/>
      <c r="U123" s="122"/>
    </row>
    <row r="124" spans="1:21" ht="10.199999999999999" hidden="1" customHeight="1">
      <c r="A124" s="146"/>
      <c r="B124" s="1209"/>
      <c r="C124" s="1209"/>
      <c r="D124" s="1209"/>
      <c r="E124" s="1194"/>
      <c r="F124" s="1194"/>
      <c r="G124" s="1194"/>
      <c r="H124" s="1194"/>
      <c r="I124" s="1194"/>
      <c r="J124" s="1194"/>
      <c r="K124" s="1194"/>
      <c r="L124" s="1209"/>
      <c r="S124" s="650"/>
      <c r="U124" s="122"/>
    </row>
    <row r="125" spans="1:21" ht="15" hidden="1" customHeight="1">
      <c r="A125" s="146"/>
      <c r="B125" s="129" t="s">
        <v>657</v>
      </c>
      <c r="C125" s="1209"/>
      <c r="D125" s="1209"/>
      <c r="F125" s="659"/>
      <c r="H125" s="660">
        <f>BS!E12</f>
        <v>29820</v>
      </c>
      <c r="I125" s="660">
        <f>BS!G12</f>
        <v>439928</v>
      </c>
      <c r="J125" s="660">
        <f>BS!I12</f>
        <v>554541</v>
      </c>
      <c r="K125" s="661">
        <f>SUM(F125:J125)</f>
        <v>1024289</v>
      </c>
      <c r="L125" s="880">
        <v>390143</v>
      </c>
      <c r="S125" s="650"/>
      <c r="U125" s="122"/>
    </row>
    <row r="126" spans="1:21" ht="15" hidden="1" customHeight="1">
      <c r="A126" s="146"/>
      <c r="B126" s="129" t="s">
        <v>751</v>
      </c>
      <c r="C126" s="1209"/>
      <c r="D126" s="1209"/>
      <c r="F126" s="659"/>
      <c r="H126" s="917">
        <v>0</v>
      </c>
      <c r="I126" s="917">
        <v>0</v>
      </c>
      <c r="J126" s="917">
        <v>0</v>
      </c>
      <c r="K126" s="918">
        <f t="shared" ref="K126:K127" si="5">SUM(F126:J126)</f>
        <v>0</v>
      </c>
      <c r="L126" s="919">
        <v>114801</v>
      </c>
      <c r="S126" s="650"/>
      <c r="U126" s="122"/>
    </row>
    <row r="127" spans="1:21" ht="15" hidden="1" customHeight="1">
      <c r="A127" s="146"/>
      <c r="B127" s="129" t="s">
        <v>398</v>
      </c>
      <c r="C127" s="1209"/>
      <c r="D127" s="1209"/>
      <c r="F127" s="716"/>
      <c r="G127" s="716"/>
      <c r="H127" s="917">
        <v>0</v>
      </c>
      <c r="I127" s="917">
        <v>0</v>
      </c>
      <c r="J127" s="917">
        <f>'3-5'!L57</f>
        <v>0</v>
      </c>
      <c r="K127" s="918">
        <f t="shared" si="5"/>
        <v>0</v>
      </c>
      <c r="L127" s="674">
        <v>123113</v>
      </c>
      <c r="S127" s="650"/>
      <c r="U127" s="122"/>
    </row>
    <row r="128" spans="1:21" ht="15" hidden="1" customHeight="1" thickBot="1">
      <c r="A128" s="146"/>
      <c r="B128" s="662"/>
      <c r="C128" s="662"/>
      <c r="D128" s="662"/>
      <c r="F128" s="716"/>
      <c r="G128" s="716"/>
      <c r="H128" s="663">
        <f>SUM(H125:H127)</f>
        <v>29820</v>
      </c>
      <c r="I128" s="663">
        <f>SUM(I125:I127)</f>
        <v>439928</v>
      </c>
      <c r="J128" s="663">
        <f>SUM(J125:J127)</f>
        <v>554541</v>
      </c>
      <c r="K128" s="663">
        <f>SUM(K125:K127)</f>
        <v>1024289</v>
      </c>
      <c r="L128" s="881">
        <f>SUM(L125:L127)</f>
        <v>628057</v>
      </c>
      <c r="M128" s="139">
        <f>H128-CF!F50</f>
        <v>0</v>
      </c>
      <c r="N128" s="692">
        <f>I128-CF!H50</f>
        <v>0</v>
      </c>
      <c r="O128" s="692">
        <f>J128-CF!J50</f>
        <v>0</v>
      </c>
      <c r="S128" s="650"/>
      <c r="U128" s="122"/>
    </row>
    <row r="129" spans="1:15" ht="15" customHeight="1">
      <c r="B129" s="1208"/>
      <c r="C129" s="1208"/>
      <c r="D129" s="1208"/>
      <c r="E129" s="1208"/>
      <c r="F129" s="716"/>
      <c r="G129" s="716"/>
      <c r="H129" s="716"/>
      <c r="I129" s="1208"/>
      <c r="J129" s="1208"/>
      <c r="K129" s="1208"/>
      <c r="L129" s="1208"/>
      <c r="M129" s="875"/>
    </row>
    <row r="130" spans="1:15" ht="15" customHeight="1">
      <c r="A130" s="1523">
        <f>+A86+1</f>
        <v>13</v>
      </c>
      <c r="B130" s="1220" t="s">
        <v>24</v>
      </c>
      <c r="C130" s="1209"/>
      <c r="D130" s="1209"/>
      <c r="F130" s="1163"/>
      <c r="H130" s="1221"/>
      <c r="I130" s="1221"/>
      <c r="J130" s="1221"/>
      <c r="K130" s="1221"/>
      <c r="L130" s="1208"/>
      <c r="M130" s="931"/>
    </row>
    <row r="131" spans="1:15" ht="15" customHeight="1">
      <c r="A131" s="93"/>
      <c r="B131" s="1207"/>
      <c r="L131" s="1208"/>
      <c r="M131" s="931"/>
    </row>
    <row r="132" spans="1:15" ht="15" customHeight="1">
      <c r="A132" s="93"/>
      <c r="B132" s="1695" t="s">
        <v>356</v>
      </c>
      <c r="C132" s="1695"/>
      <c r="D132" s="1695"/>
      <c r="E132" s="1695"/>
      <c r="F132" s="1695"/>
      <c r="G132" s="1695"/>
      <c r="H132" s="1695"/>
      <c r="I132" s="1695"/>
      <c r="J132" s="1695"/>
      <c r="K132" s="1695"/>
      <c r="L132" s="1695"/>
      <c r="M132" s="931"/>
    </row>
    <row r="133" spans="1:15" ht="15" customHeight="1">
      <c r="A133" s="93"/>
      <c r="B133" s="1695"/>
      <c r="C133" s="1695"/>
      <c r="D133" s="1695"/>
      <c r="E133" s="1695"/>
      <c r="F133" s="1695"/>
      <c r="G133" s="1695"/>
      <c r="H133" s="1695"/>
      <c r="I133" s="1695"/>
      <c r="J133" s="1695"/>
      <c r="K133" s="1695"/>
      <c r="L133" s="1695"/>
      <c r="M133" s="931"/>
    </row>
    <row r="134" spans="1:15" ht="15" customHeight="1">
      <c r="A134" s="93"/>
      <c r="B134" s="1695"/>
      <c r="C134" s="1695"/>
      <c r="D134" s="1695"/>
      <c r="E134" s="1695"/>
      <c r="F134" s="1695"/>
      <c r="G134" s="1695"/>
      <c r="H134" s="1695"/>
      <c r="I134" s="1695"/>
      <c r="J134" s="1695"/>
      <c r="K134" s="1695"/>
      <c r="L134" s="1695"/>
      <c r="M134" s="931"/>
    </row>
    <row r="135" spans="1:15" ht="15" customHeight="1">
      <c r="A135" s="93"/>
      <c r="B135" s="1233"/>
      <c r="C135" s="1233"/>
      <c r="D135" s="1233"/>
      <c r="E135" s="1233"/>
      <c r="F135" s="1233"/>
      <c r="G135" s="1233"/>
      <c r="H135" s="1233"/>
      <c r="I135" s="1233"/>
      <c r="J135" s="1233"/>
      <c r="K135" s="1233"/>
      <c r="L135" s="1233"/>
      <c r="M135" s="1232"/>
    </row>
    <row r="136" spans="1:15" ht="15" customHeight="1">
      <c r="A136" s="1516">
        <f>A130+1</f>
        <v>14</v>
      </c>
      <c r="B136" s="1220" t="s">
        <v>1157</v>
      </c>
      <c r="C136" s="1513"/>
      <c r="D136" s="1513"/>
      <c r="E136" s="1513"/>
      <c r="F136" s="1513"/>
      <c r="G136" s="1513"/>
      <c r="H136" s="1513"/>
      <c r="I136" s="1513"/>
      <c r="J136" s="1513"/>
      <c r="K136" s="1513"/>
      <c r="L136" s="1513"/>
      <c r="M136" s="1492"/>
    </row>
    <row r="137" spans="1:15" ht="15" customHeight="1">
      <c r="A137" s="93"/>
      <c r="B137" s="1220"/>
      <c r="C137" s="1513"/>
      <c r="D137" s="1513"/>
      <c r="E137" s="1513"/>
      <c r="F137" s="1513"/>
      <c r="G137" s="1513"/>
      <c r="H137" s="1513"/>
      <c r="I137" s="1513"/>
      <c r="J137" s="1513"/>
      <c r="K137" s="1513"/>
      <c r="L137" s="1513"/>
      <c r="M137" s="1514"/>
    </row>
    <row r="138" spans="1:15" ht="15" customHeight="1">
      <c r="A138" s="93"/>
      <c r="B138" s="1706" t="s">
        <v>1165</v>
      </c>
      <c r="C138" s="1706"/>
      <c r="D138" s="1706"/>
      <c r="E138" s="1513"/>
      <c r="F138" s="1513"/>
      <c r="G138" s="1513"/>
      <c r="H138" s="1513"/>
      <c r="I138" s="1513"/>
      <c r="J138" s="1513"/>
      <c r="K138" s="1513"/>
      <c r="L138" s="1513"/>
      <c r="M138" s="1492"/>
    </row>
    <row r="139" spans="1:15" ht="15" customHeight="1">
      <c r="A139" s="93"/>
      <c r="B139" s="1707" t="s">
        <v>1187</v>
      </c>
      <c r="C139" s="1698"/>
      <c r="D139" s="1698"/>
      <c r="E139" s="1698"/>
      <c r="F139" s="1698"/>
      <c r="G139" s="1698"/>
      <c r="H139" s="1698"/>
      <c r="I139" s="1698"/>
      <c r="J139" s="1698"/>
      <c r="K139" s="1698"/>
      <c r="L139" s="1698"/>
      <c r="M139" s="1492"/>
    </row>
    <row r="140" spans="1:15" ht="15" customHeight="1">
      <c r="A140" s="93"/>
      <c r="B140" s="1698"/>
      <c r="C140" s="1698"/>
      <c r="D140" s="1698"/>
      <c r="E140" s="1698"/>
      <c r="F140" s="1698"/>
      <c r="G140" s="1698"/>
      <c r="H140" s="1698"/>
      <c r="I140" s="1698"/>
      <c r="J140" s="1698"/>
      <c r="K140" s="1698"/>
      <c r="L140" s="1698"/>
      <c r="M140" s="1514"/>
      <c r="N140" s="1517">
        <v>4.8999999999999998E-3</v>
      </c>
      <c r="O140" s="1517">
        <v>1.7100000000000001E-2</v>
      </c>
    </row>
    <row r="141" spans="1:15" ht="15" customHeight="1">
      <c r="A141" s="93"/>
      <c r="B141" s="1698"/>
      <c r="C141" s="1698"/>
      <c r="D141" s="1698"/>
      <c r="E141" s="1698"/>
      <c r="F141" s="1698"/>
      <c r="G141" s="1698"/>
      <c r="H141" s="1698"/>
      <c r="I141" s="1698"/>
      <c r="J141" s="1698"/>
      <c r="K141" s="1698"/>
      <c r="L141" s="1698"/>
      <c r="M141" s="1514"/>
      <c r="N141" s="1518">
        <f>N140/92*365</f>
        <v>1.9400000000000001E-2</v>
      </c>
    </row>
    <row r="142" spans="1:15" ht="15" customHeight="1">
      <c r="A142" s="93"/>
      <c r="B142" s="1513"/>
      <c r="C142" s="1513"/>
      <c r="D142" s="1513"/>
      <c r="E142" s="1513"/>
      <c r="F142" s="1513"/>
      <c r="G142" s="1513"/>
      <c r="H142" s="1513"/>
      <c r="I142" s="1513"/>
      <c r="J142" s="1513"/>
      <c r="K142" s="1513"/>
      <c r="L142" s="1513"/>
      <c r="M142" s="1514"/>
    </row>
    <row r="143" spans="1:15" ht="15" customHeight="1">
      <c r="A143" s="93"/>
      <c r="B143" s="1706" t="s">
        <v>1166</v>
      </c>
      <c r="C143" s="1706"/>
      <c r="D143" s="1706"/>
      <c r="E143" s="1513"/>
      <c r="F143" s="1513"/>
      <c r="G143" s="1513"/>
      <c r="H143" s="1513"/>
      <c r="I143" s="1513"/>
      <c r="J143" s="1513"/>
      <c r="K143" s="1513"/>
      <c r="L143" s="1513"/>
      <c r="M143" s="1514"/>
    </row>
    <row r="144" spans="1:15" ht="15" customHeight="1">
      <c r="A144" s="93"/>
      <c r="B144" s="1513"/>
      <c r="C144" s="1513"/>
      <c r="D144" s="1513"/>
      <c r="E144" s="1513"/>
      <c r="F144" s="1513"/>
      <c r="G144" s="1513"/>
      <c r="H144" s="1513"/>
      <c r="I144" s="1513"/>
      <c r="J144" s="1513"/>
      <c r="K144" s="1513"/>
      <c r="L144" s="1513"/>
      <c r="M144" s="1514"/>
      <c r="O144" s="1517">
        <f>N141-O140</f>
        <v>2.3E-3</v>
      </c>
    </row>
    <row r="145" spans="1:13" ht="15" customHeight="1">
      <c r="A145" s="93"/>
      <c r="B145" s="1707" t="s">
        <v>1186</v>
      </c>
      <c r="C145" s="1698"/>
      <c r="D145" s="1698"/>
      <c r="E145" s="1698"/>
      <c r="F145" s="1698"/>
      <c r="G145" s="1698"/>
      <c r="H145" s="1698"/>
      <c r="I145" s="1698"/>
      <c r="J145" s="1698"/>
      <c r="K145" s="1698"/>
      <c r="L145" s="1698"/>
      <c r="M145" s="1514"/>
    </row>
    <row r="146" spans="1:13" ht="15" customHeight="1">
      <c r="A146" s="93"/>
      <c r="B146" s="1698"/>
      <c r="C146" s="1698"/>
      <c r="D146" s="1698"/>
      <c r="E146" s="1698"/>
      <c r="F146" s="1698"/>
      <c r="G146" s="1698"/>
      <c r="H146" s="1698"/>
      <c r="I146" s="1698"/>
      <c r="J146" s="1698"/>
      <c r="K146" s="1698"/>
      <c r="L146" s="1698"/>
      <c r="M146" s="1514"/>
    </row>
    <row r="147" spans="1:13" ht="15" customHeight="1">
      <c r="A147" s="93"/>
      <c r="B147" s="1698"/>
      <c r="C147" s="1698"/>
      <c r="D147" s="1698"/>
      <c r="E147" s="1698"/>
      <c r="F147" s="1698"/>
      <c r="G147" s="1698"/>
      <c r="H147" s="1698"/>
      <c r="I147" s="1698"/>
      <c r="J147" s="1698"/>
      <c r="K147" s="1698"/>
      <c r="L147" s="1698"/>
      <c r="M147" s="1514"/>
    </row>
    <row r="148" spans="1:13" ht="15" customHeight="1">
      <c r="A148" s="93"/>
      <c r="B148" s="1513"/>
      <c r="C148" s="1513"/>
      <c r="D148" s="1513"/>
      <c r="E148" s="1513"/>
      <c r="F148" s="1513"/>
      <c r="G148" s="1513"/>
      <c r="H148" s="1513"/>
      <c r="I148" s="1513"/>
      <c r="J148" s="1513"/>
      <c r="K148" s="1513"/>
      <c r="L148" s="1513"/>
      <c r="M148" s="1514"/>
    </row>
    <row r="149" spans="1:13" ht="15" customHeight="1">
      <c r="A149" s="93"/>
      <c r="B149" s="1706" t="s">
        <v>1167</v>
      </c>
      <c r="C149" s="1706"/>
      <c r="D149" s="1706"/>
      <c r="E149" s="1513"/>
      <c r="F149" s="1513"/>
      <c r="G149" s="1513"/>
      <c r="H149" s="1513"/>
      <c r="I149" s="1513"/>
      <c r="J149" s="1513"/>
      <c r="K149" s="1513"/>
      <c r="L149" s="1513"/>
      <c r="M149" s="1514"/>
    </row>
    <row r="150" spans="1:13" ht="15" customHeight="1">
      <c r="A150" s="93"/>
      <c r="B150" s="1707" t="s">
        <v>1188</v>
      </c>
      <c r="C150" s="1698"/>
      <c r="D150" s="1698"/>
      <c r="E150" s="1698"/>
      <c r="F150" s="1698"/>
      <c r="G150" s="1698"/>
      <c r="H150" s="1698"/>
      <c r="I150" s="1698"/>
      <c r="J150" s="1698"/>
      <c r="K150" s="1698"/>
      <c r="L150" s="1698"/>
      <c r="M150" s="1514"/>
    </row>
    <row r="151" spans="1:13" ht="15" customHeight="1">
      <c r="A151" s="93"/>
      <c r="B151" s="1698"/>
      <c r="C151" s="1698"/>
      <c r="D151" s="1698"/>
      <c r="E151" s="1698"/>
      <c r="F151" s="1698"/>
      <c r="G151" s="1698"/>
      <c r="H151" s="1698"/>
      <c r="I151" s="1698"/>
      <c r="J151" s="1698"/>
      <c r="K151" s="1698"/>
      <c r="L151" s="1698"/>
      <c r="M151" s="1514"/>
    </row>
    <row r="152" spans="1:13" ht="15" customHeight="1">
      <c r="A152" s="93"/>
      <c r="B152" s="1698"/>
      <c r="C152" s="1698"/>
      <c r="D152" s="1698"/>
      <c r="E152" s="1698"/>
      <c r="F152" s="1698"/>
      <c r="G152" s="1698"/>
      <c r="H152" s="1698"/>
      <c r="I152" s="1698"/>
      <c r="J152" s="1698"/>
      <c r="K152" s="1698"/>
      <c r="L152" s="1698"/>
      <c r="M152" s="1514"/>
    </row>
    <row r="153" spans="1:13" ht="15" customHeight="1">
      <c r="A153" s="93"/>
      <c r="B153" s="1491"/>
      <c r="C153" s="1491"/>
      <c r="D153" s="1491"/>
      <c r="E153" s="1491"/>
      <c r="F153" s="1491"/>
      <c r="G153" s="1491"/>
      <c r="H153" s="1491"/>
      <c r="I153" s="1491"/>
      <c r="J153" s="1491"/>
      <c r="K153" s="1491"/>
      <c r="L153" s="1491"/>
      <c r="M153" s="1492"/>
    </row>
    <row r="154" spans="1:13" ht="15" customHeight="1">
      <c r="A154" s="1219">
        <f>+A136+1</f>
        <v>15</v>
      </c>
      <c r="B154" s="1243" t="s">
        <v>1168</v>
      </c>
      <c r="C154" s="1233"/>
      <c r="D154" s="1233"/>
      <c r="E154" s="1233"/>
      <c r="F154" s="1233"/>
      <c r="G154" s="1233"/>
      <c r="H154" s="1233"/>
      <c r="I154" s="1233"/>
      <c r="J154" s="1233"/>
      <c r="K154" s="1233"/>
      <c r="L154" s="1233"/>
      <c r="M154" s="1232"/>
    </row>
    <row r="155" spans="1:13" ht="15" customHeight="1">
      <c r="A155" s="93"/>
      <c r="B155" s="1233"/>
      <c r="C155" s="1233"/>
      <c r="D155" s="1233"/>
      <c r="E155" s="1233"/>
      <c r="F155" s="1233"/>
      <c r="G155" s="1233"/>
      <c r="H155" s="1233"/>
      <c r="I155" s="1233"/>
      <c r="J155" s="1233"/>
      <c r="K155" s="1233"/>
      <c r="L155" s="1233"/>
      <c r="M155" s="1232"/>
    </row>
    <row r="156" spans="1:13" ht="15" customHeight="1">
      <c r="A156" s="93"/>
      <c r="B156" s="1698" t="s">
        <v>1169</v>
      </c>
      <c r="C156" s="1698"/>
      <c r="D156" s="1698"/>
      <c r="E156" s="1698"/>
      <c r="F156" s="1698"/>
      <c r="G156" s="1698"/>
      <c r="H156" s="1698"/>
      <c r="I156" s="1698"/>
      <c r="J156" s="1698"/>
      <c r="K156" s="1698"/>
      <c r="L156" s="1698"/>
      <c r="M156" s="1232"/>
    </row>
    <row r="157" spans="1:13" ht="15" customHeight="1">
      <c r="A157" s="93"/>
      <c r="B157" s="1698"/>
      <c r="C157" s="1698"/>
      <c r="D157" s="1698"/>
      <c r="E157" s="1698"/>
      <c r="F157" s="1698"/>
      <c r="G157" s="1698"/>
      <c r="H157" s="1698"/>
      <c r="I157" s="1698"/>
      <c r="J157" s="1698"/>
      <c r="K157" s="1698"/>
      <c r="L157" s="1698"/>
      <c r="M157" s="1232"/>
    </row>
    <row r="158" spans="1:13" ht="15" customHeight="1">
      <c r="A158" s="93"/>
      <c r="B158" s="1698"/>
      <c r="C158" s="1698"/>
      <c r="D158" s="1698"/>
      <c r="E158" s="1698"/>
      <c r="F158" s="1698"/>
      <c r="G158" s="1698"/>
      <c r="H158" s="1698"/>
      <c r="I158" s="1698"/>
      <c r="J158" s="1698"/>
      <c r="K158" s="1698"/>
      <c r="L158" s="1698"/>
      <c r="M158" s="1232"/>
    </row>
    <row r="159" spans="1:13" ht="15" customHeight="1">
      <c r="B159" s="1208"/>
      <c r="C159" s="1208"/>
      <c r="D159" s="1208"/>
      <c r="E159" s="1208"/>
      <c r="F159" s="716"/>
      <c r="G159" s="716"/>
      <c r="H159" s="716"/>
      <c r="I159" s="1208"/>
      <c r="J159" s="1208"/>
      <c r="K159" s="1208"/>
      <c r="L159" s="1208"/>
      <c r="M159" s="931"/>
    </row>
    <row r="160" spans="1:13" ht="15" customHeight="1">
      <c r="A160" s="664">
        <f>+A154+1</f>
        <v>16</v>
      </c>
      <c r="B160" s="665" t="s">
        <v>143</v>
      </c>
    </row>
    <row r="161" spans="2:15" ht="15" customHeight="1">
      <c r="B161" s="92"/>
    </row>
    <row r="162" spans="2:15" ht="15" customHeight="1">
      <c r="B162" s="1703" t="s">
        <v>993</v>
      </c>
      <c r="C162" s="1703"/>
      <c r="D162" s="1703"/>
      <c r="E162" s="1703"/>
      <c r="F162" s="1703"/>
      <c r="G162" s="1703"/>
      <c r="H162" s="1703"/>
      <c r="I162" s="1703"/>
      <c r="J162" s="1703"/>
      <c r="K162" s="1703"/>
      <c r="L162" s="1703"/>
      <c r="M162" s="666"/>
      <c r="N162" s="667"/>
      <c r="O162" s="667"/>
    </row>
    <row r="163" spans="2:15" ht="15" customHeight="1">
      <c r="B163" s="1703"/>
      <c r="C163" s="1703"/>
      <c r="D163" s="1703"/>
      <c r="E163" s="1703"/>
      <c r="F163" s="1703"/>
      <c r="G163" s="1703"/>
      <c r="H163" s="1703"/>
      <c r="I163" s="1703"/>
      <c r="J163" s="1703"/>
      <c r="K163" s="1703"/>
      <c r="L163" s="1703"/>
      <c r="M163" s="666"/>
      <c r="N163" s="667"/>
      <c r="O163" s="667"/>
    </row>
    <row r="164" spans="2:15" ht="15" customHeight="1">
      <c r="B164" s="1703"/>
      <c r="C164" s="1703"/>
      <c r="D164" s="1703"/>
      <c r="E164" s="1703"/>
      <c r="F164" s="1703"/>
      <c r="G164" s="1703"/>
      <c r="H164" s="1703"/>
      <c r="I164" s="1703"/>
      <c r="J164" s="1703"/>
      <c r="K164" s="1703"/>
      <c r="L164" s="1703"/>
      <c r="M164" s="666"/>
      <c r="N164" s="667"/>
      <c r="O164" s="667"/>
    </row>
    <row r="165" spans="2:15" ht="15" customHeight="1">
      <c r="B165" s="1703"/>
      <c r="C165" s="1703"/>
      <c r="D165" s="1703"/>
      <c r="E165" s="1703"/>
      <c r="F165" s="1703"/>
      <c r="G165" s="1703"/>
      <c r="H165" s="1703"/>
      <c r="I165" s="1703"/>
      <c r="J165" s="1703"/>
      <c r="K165" s="1703"/>
      <c r="L165" s="1703"/>
      <c r="M165" s="666"/>
      <c r="N165" s="667"/>
      <c r="O165" s="667"/>
    </row>
    <row r="166" spans="2:15" ht="6.75" customHeight="1">
      <c r="B166" s="1169"/>
      <c r="C166" s="1169"/>
      <c r="D166" s="1169"/>
      <c r="E166" s="1169"/>
      <c r="F166" s="1169"/>
      <c r="G166" s="1169"/>
      <c r="H166" s="1169"/>
      <c r="I166" s="1169"/>
      <c r="J166" s="1169"/>
      <c r="K166" s="1169"/>
      <c r="L166" s="1169"/>
      <c r="M166" s="668"/>
      <c r="N166" s="667"/>
      <c r="O166" s="667"/>
    </row>
    <row r="167" spans="2:15" ht="15" customHeight="1">
      <c r="B167" s="1703" t="s">
        <v>994</v>
      </c>
      <c r="C167" s="1703"/>
      <c r="D167" s="1703"/>
      <c r="E167" s="1703"/>
      <c r="F167" s="1703"/>
      <c r="G167" s="1703"/>
      <c r="H167" s="1703"/>
      <c r="I167" s="1703"/>
      <c r="J167" s="1703"/>
      <c r="K167" s="1703"/>
      <c r="L167" s="1703"/>
      <c r="M167" s="666"/>
      <c r="N167" s="667"/>
      <c r="O167" s="667"/>
    </row>
    <row r="168" spans="2:15" ht="15" customHeight="1">
      <c r="B168" s="1703"/>
      <c r="C168" s="1703"/>
      <c r="D168" s="1703"/>
      <c r="E168" s="1703"/>
      <c r="F168" s="1703"/>
      <c r="G168" s="1703"/>
      <c r="H168" s="1703"/>
      <c r="I168" s="1703"/>
      <c r="J168" s="1703"/>
      <c r="K168" s="1703"/>
      <c r="L168" s="1703"/>
      <c r="M168" s="666"/>
      <c r="N168" s="667"/>
      <c r="O168" s="667"/>
    </row>
    <row r="169" spans="2:15" ht="15" customHeight="1">
      <c r="B169" s="1703"/>
      <c r="C169" s="1703"/>
      <c r="D169" s="1703"/>
      <c r="E169" s="1703"/>
      <c r="F169" s="1703"/>
      <c r="G169" s="1703"/>
      <c r="H169" s="1703"/>
      <c r="I169" s="1703"/>
      <c r="J169" s="1703"/>
      <c r="K169" s="1703"/>
      <c r="L169" s="1703"/>
      <c r="M169" s="666"/>
      <c r="N169" s="667"/>
      <c r="O169" s="667"/>
    </row>
    <row r="170" spans="2:15" ht="9" customHeight="1">
      <c r="B170" s="1169"/>
      <c r="C170" s="1169"/>
      <c r="D170" s="1169"/>
      <c r="E170" s="1169"/>
      <c r="F170" s="1169"/>
      <c r="G170" s="1169"/>
      <c r="H170" s="1169"/>
      <c r="I170" s="1169"/>
      <c r="J170" s="1169"/>
      <c r="K170" s="1169"/>
      <c r="L170" s="1169"/>
      <c r="M170" s="668"/>
      <c r="N170" s="667"/>
      <c r="O170" s="667"/>
    </row>
    <row r="171" spans="2:15" ht="15" customHeight="1">
      <c r="B171" s="1703" t="s">
        <v>995</v>
      </c>
      <c r="C171" s="1703"/>
      <c r="D171" s="1703"/>
      <c r="E171" s="1703"/>
      <c r="F171" s="1703"/>
      <c r="G171" s="1703"/>
      <c r="H171" s="1703"/>
      <c r="I171" s="1703"/>
      <c r="J171" s="1703"/>
      <c r="K171" s="1703"/>
      <c r="L171" s="1703"/>
      <c r="M171" s="666"/>
      <c r="N171" s="667"/>
      <c r="O171" s="667"/>
    </row>
    <row r="172" spans="2:15" ht="15" customHeight="1">
      <c r="B172" s="1703"/>
      <c r="C172" s="1703"/>
      <c r="D172" s="1703"/>
      <c r="E172" s="1703"/>
      <c r="F172" s="1703"/>
      <c r="G172" s="1703"/>
      <c r="H172" s="1703"/>
      <c r="I172" s="1703"/>
      <c r="J172" s="1703"/>
      <c r="K172" s="1703"/>
      <c r="L172" s="1703"/>
      <c r="M172" s="666"/>
      <c r="N172" s="667"/>
      <c r="O172" s="667"/>
    </row>
    <row r="173" spans="2:15" ht="15" customHeight="1">
      <c r="B173" s="666"/>
      <c r="C173" s="666"/>
      <c r="D173" s="666"/>
      <c r="E173" s="666"/>
      <c r="F173" s="666"/>
      <c r="G173" s="666"/>
      <c r="H173" s="666"/>
      <c r="I173" s="666"/>
      <c r="J173" s="666"/>
      <c r="K173" s="666"/>
      <c r="L173" s="666"/>
      <c r="M173" s="666"/>
      <c r="N173" s="667"/>
      <c r="O173" s="667"/>
    </row>
    <row r="174" spans="2:15" ht="15" customHeight="1">
      <c r="B174" s="1703" t="s">
        <v>996</v>
      </c>
      <c r="C174" s="1703"/>
      <c r="D174" s="1703"/>
      <c r="E174" s="1703"/>
      <c r="F174" s="1703"/>
      <c r="G174" s="1703"/>
      <c r="H174" s="1703"/>
      <c r="I174" s="1703"/>
      <c r="J174" s="1703"/>
      <c r="K174" s="1703"/>
      <c r="L174" s="1703"/>
      <c r="M174" s="668"/>
      <c r="N174" s="667"/>
      <c r="O174" s="667"/>
    </row>
    <row r="175" spans="2:15" ht="15" customHeight="1">
      <c r="B175" s="1703"/>
      <c r="C175" s="1703"/>
      <c r="D175" s="1703"/>
      <c r="E175" s="1703"/>
      <c r="F175" s="1703"/>
      <c r="G175" s="1703"/>
      <c r="H175" s="1703"/>
      <c r="I175" s="1703"/>
      <c r="J175" s="1703"/>
      <c r="K175" s="1703"/>
      <c r="L175" s="1703"/>
      <c r="M175" s="668"/>
      <c r="N175" s="667"/>
      <c r="O175" s="667"/>
    </row>
    <row r="176" spans="2:15" ht="15" customHeight="1">
      <c r="B176" s="1209"/>
      <c r="C176" s="1209"/>
      <c r="D176" s="1209"/>
      <c r="E176" s="1209"/>
      <c r="F176" s="1209"/>
      <c r="G176" s="1209"/>
      <c r="H176" s="1209"/>
      <c r="I176" s="1209"/>
      <c r="J176" s="1209"/>
      <c r="K176" s="1209"/>
      <c r="L176" s="1209"/>
      <c r="M176" s="654"/>
      <c r="N176" s="1491"/>
      <c r="O176" s="654"/>
    </row>
    <row r="177" spans="1:41" ht="15" customHeight="1">
      <c r="A177" s="122"/>
      <c r="B177" s="1524">
        <f>+A160+0.1</f>
        <v>16.100000000000001</v>
      </c>
      <c r="C177" s="678" t="s">
        <v>25</v>
      </c>
      <c r="D177" s="678"/>
      <c r="E177" s="678"/>
      <c r="F177" s="1209"/>
      <c r="G177" s="1209"/>
      <c r="H177" s="1209"/>
      <c r="I177" s="1209"/>
      <c r="J177" s="1209"/>
      <c r="K177" s="1209"/>
      <c r="L177" s="1209"/>
      <c r="M177" s="654"/>
      <c r="N177" s="1491"/>
      <c r="O177" s="654"/>
    </row>
    <row r="178" spans="1:41" ht="15" customHeight="1">
      <c r="B178" s="92"/>
    </row>
    <row r="179" spans="1:41" ht="15" customHeight="1">
      <c r="B179" s="669"/>
      <c r="C179" s="669"/>
      <c r="D179" s="669"/>
      <c r="F179" s="670"/>
      <c r="G179" s="670"/>
      <c r="H179" s="1700" t="s">
        <v>1056</v>
      </c>
      <c r="I179" s="1700"/>
      <c r="J179" s="1700"/>
      <c r="K179" s="1700"/>
      <c r="L179" s="876" t="s">
        <v>728</v>
      </c>
      <c r="M179" s="122"/>
      <c r="AH179" s="675"/>
      <c r="AI179" s="665"/>
      <c r="AJ179" s="672"/>
      <c r="AK179" s="672"/>
      <c r="AL179" s="672"/>
      <c r="AM179" s="672"/>
      <c r="AN179" s="673"/>
      <c r="AO179" s="674"/>
    </row>
    <row r="180" spans="1:41" ht="15" customHeight="1">
      <c r="B180" s="669"/>
      <c r="C180" s="669"/>
      <c r="D180" s="669"/>
      <c r="E180" s="718"/>
      <c r="F180" s="676"/>
      <c r="G180" s="718"/>
      <c r="H180" s="676"/>
      <c r="I180" s="718"/>
      <c r="J180" s="671" t="s">
        <v>611</v>
      </c>
      <c r="K180" s="671"/>
      <c r="L180" s="1222" t="s">
        <v>727</v>
      </c>
      <c r="M180" s="122"/>
      <c r="AH180" s="675"/>
      <c r="AI180" s="665"/>
      <c r="AJ180" s="672"/>
      <c r="AK180" s="672"/>
      <c r="AL180" s="672"/>
      <c r="AM180" s="672"/>
      <c r="AN180" s="673"/>
      <c r="AO180" s="674"/>
    </row>
    <row r="181" spans="1:41" ht="15" customHeight="1">
      <c r="B181" s="669"/>
      <c r="C181" s="669"/>
      <c r="D181" s="669"/>
      <c r="E181" s="719"/>
      <c r="F181" s="676"/>
      <c r="G181" s="719"/>
      <c r="H181" s="671" t="s">
        <v>347</v>
      </c>
      <c r="I181" s="671" t="s">
        <v>18</v>
      </c>
      <c r="J181" s="671" t="s">
        <v>396</v>
      </c>
      <c r="K181" s="671"/>
      <c r="L181" s="1702" t="s">
        <v>1057</v>
      </c>
      <c r="M181" s="122"/>
      <c r="AH181" s="675"/>
      <c r="AI181" s="665"/>
      <c r="AJ181" s="672"/>
      <c r="AK181" s="672"/>
      <c r="AL181" s="672"/>
      <c r="AM181" s="672"/>
      <c r="AN181" s="673"/>
      <c r="AO181" s="674"/>
    </row>
    <row r="182" spans="1:41" ht="15" customHeight="1">
      <c r="B182" s="669"/>
      <c r="C182" s="669"/>
      <c r="D182" s="669"/>
      <c r="E182" s="719"/>
      <c r="F182" s="676"/>
      <c r="G182" s="719"/>
      <c r="H182" s="671" t="s">
        <v>397</v>
      </c>
      <c r="I182" s="671" t="s">
        <v>397</v>
      </c>
      <c r="J182" s="671" t="s">
        <v>397</v>
      </c>
      <c r="K182" s="677" t="s">
        <v>9</v>
      </c>
      <c r="L182" s="1702"/>
      <c r="M182" s="122"/>
      <c r="AH182" s="675"/>
      <c r="AI182" s="665"/>
      <c r="AJ182" s="672"/>
      <c r="AK182" s="672"/>
      <c r="AL182" s="672"/>
      <c r="AM182" s="672"/>
      <c r="AN182" s="673"/>
      <c r="AO182" s="674"/>
    </row>
    <row r="183" spans="1:41" ht="15" customHeight="1">
      <c r="C183" s="669"/>
      <c r="D183" s="669"/>
      <c r="E183" s="719"/>
      <c r="F183" s="677"/>
      <c r="G183" s="719"/>
      <c r="H183" s="1547" t="s">
        <v>770</v>
      </c>
      <c r="I183" s="1547"/>
      <c r="J183" s="1547"/>
      <c r="K183" s="1547"/>
      <c r="L183" s="1547"/>
      <c r="M183" s="122"/>
      <c r="AH183" s="129"/>
      <c r="AI183" s="669"/>
      <c r="AJ183" s="669"/>
      <c r="AK183" s="720" t="s">
        <v>26</v>
      </c>
      <c r="AL183" s="721"/>
      <c r="AM183" s="721"/>
      <c r="AN183" s="722"/>
      <c r="AO183" s="723" t="s">
        <v>27</v>
      </c>
    </row>
    <row r="184" spans="1:41" ht="15" customHeight="1">
      <c r="B184" s="678" t="s">
        <v>659</v>
      </c>
      <c r="C184" s="665"/>
      <c r="D184" s="665"/>
      <c r="K184" s="122"/>
      <c r="L184" s="122"/>
      <c r="M184" s="358"/>
      <c r="AJ184" s="669"/>
      <c r="AK184" s="679" t="s">
        <v>6</v>
      </c>
      <c r="AL184" s="679" t="s">
        <v>7</v>
      </c>
      <c r="AM184" s="679" t="s">
        <v>8</v>
      </c>
      <c r="AN184" s="680" t="s">
        <v>9</v>
      </c>
      <c r="AO184" s="724"/>
    </row>
    <row r="185" spans="1:41" ht="15" customHeight="1">
      <c r="B185" s="681" t="s">
        <v>30</v>
      </c>
      <c r="C185" s="682"/>
      <c r="D185" s="682"/>
      <c r="E185" s="358"/>
      <c r="F185" s="358"/>
      <c r="G185" s="358"/>
      <c r="H185" s="358"/>
      <c r="I185" s="358"/>
      <c r="J185" s="358"/>
      <c r="K185" s="358"/>
      <c r="L185" s="358"/>
      <c r="M185" s="358"/>
      <c r="AH185" s="129"/>
      <c r="AI185" s="678" t="s">
        <v>28</v>
      </c>
      <c r="AK185" s="1547" t="s">
        <v>19</v>
      </c>
      <c r="AL185" s="1547"/>
      <c r="AM185" s="1547"/>
      <c r="AN185" s="1547"/>
      <c r="AO185" s="1547"/>
    </row>
    <row r="186" spans="1:41" ht="15" customHeight="1">
      <c r="B186" s="683" t="s">
        <v>660</v>
      </c>
      <c r="C186" s="682"/>
      <c r="D186" s="682"/>
      <c r="E186" s="358"/>
      <c r="F186" s="358"/>
      <c r="G186" s="358"/>
      <c r="H186" s="358"/>
      <c r="I186" s="358"/>
      <c r="J186" s="684"/>
      <c r="K186" s="122"/>
      <c r="L186" s="684"/>
      <c r="M186" s="358"/>
      <c r="N186" s="685">
        <f>IS!F25+IS!F27</f>
        <v>4057</v>
      </c>
      <c r="P186" s="685">
        <f>IS!J25+IS!J27</f>
        <v>2331</v>
      </c>
      <c r="R186" s="685" t="e">
        <f>IS!#REF!+IS!#REF!</f>
        <v>#REF!</v>
      </c>
      <c r="AH186" s="129"/>
      <c r="AI186" s="681" t="s">
        <v>29</v>
      </c>
      <c r="AJ186" s="682"/>
      <c r="AK186" s="358"/>
      <c r="AL186" s="358"/>
      <c r="AM186" s="358"/>
      <c r="AN186" s="139"/>
      <c r="AO186" s="139"/>
    </row>
    <row r="187" spans="1:41" ht="15" customHeight="1">
      <c r="B187" s="686" t="s">
        <v>22</v>
      </c>
      <c r="C187" s="682"/>
      <c r="D187" s="682"/>
      <c r="E187" s="358"/>
      <c r="F187" s="358"/>
      <c r="G187" s="358"/>
      <c r="H187" s="684">
        <f>IS!F25+IS!F27</f>
        <v>4057</v>
      </c>
      <c r="I187" s="684">
        <f>IS!H25+IS!H27</f>
        <v>2202</v>
      </c>
      <c r="J187" s="684">
        <f>IS!J25+IS!J27</f>
        <v>2331</v>
      </c>
      <c r="K187" s="684">
        <f>SUM(H187:J187)</f>
        <v>8590</v>
      </c>
      <c r="L187" s="358">
        <v>7763</v>
      </c>
      <c r="M187" s="122">
        <v>1000</v>
      </c>
      <c r="AH187" s="129"/>
      <c r="AI187" s="681"/>
      <c r="AJ187" s="682"/>
      <c r="AK187" s="358"/>
      <c r="AL187" s="358"/>
      <c r="AM187" s="358"/>
      <c r="AN187" s="139"/>
      <c r="AO187" s="139"/>
    </row>
    <row r="188" spans="1:41" ht="15" customHeight="1">
      <c r="B188" s="686"/>
      <c r="C188" s="682"/>
      <c r="D188" s="682"/>
      <c r="E188" s="358"/>
      <c r="F188" s="358"/>
      <c r="G188" s="358"/>
      <c r="H188" s="358"/>
      <c r="I188" s="358"/>
      <c r="J188" s="684"/>
      <c r="K188" s="684"/>
      <c r="L188" s="684"/>
      <c r="M188" s="358"/>
      <c r="AH188" s="129"/>
      <c r="AI188" s="681"/>
      <c r="AJ188" s="682"/>
      <c r="AK188" s="358"/>
      <c r="AL188" s="358"/>
      <c r="AM188" s="358"/>
      <c r="AN188" s="139"/>
      <c r="AO188" s="139"/>
    </row>
    <row r="189" spans="1:41" ht="15" customHeight="1">
      <c r="B189" s="678" t="s">
        <v>661</v>
      </c>
      <c r="C189" s="682"/>
      <c r="D189" s="682"/>
      <c r="E189" s="358"/>
      <c r="F189" s="358"/>
      <c r="G189" s="358"/>
      <c r="H189" s="358"/>
      <c r="I189" s="358"/>
      <c r="J189" s="358"/>
      <c r="K189" s="358"/>
      <c r="L189" s="358"/>
      <c r="M189" s="358"/>
      <c r="N189" s="687"/>
      <c r="O189" s="688"/>
      <c r="P189" s="689"/>
      <c r="Q189" s="688"/>
      <c r="R189" s="689"/>
      <c r="S189" s="690"/>
      <c r="AH189" s="129"/>
      <c r="AI189" s="683"/>
      <c r="AJ189" s="682"/>
      <c r="AK189" s="358"/>
      <c r="AL189" s="358"/>
      <c r="AM189" s="358"/>
      <c r="AN189" s="139"/>
      <c r="AO189" s="139"/>
    </row>
    <row r="190" spans="1:41" ht="15" customHeight="1">
      <c r="B190" s="683" t="s">
        <v>438</v>
      </c>
      <c r="C190" s="682"/>
      <c r="D190" s="682"/>
      <c r="F190" s="358"/>
      <c r="H190" s="684">
        <f>IS!F29+IS!F30</f>
        <v>338</v>
      </c>
      <c r="I190" s="684">
        <f>IS!H29+IS!H30</f>
        <v>183</v>
      </c>
      <c r="J190" s="684">
        <f>IS!J29+IS!J30</f>
        <v>194</v>
      </c>
      <c r="K190" s="684">
        <f>SUM(H190:J190)</f>
        <v>715</v>
      </c>
      <c r="L190" s="358">
        <v>661</v>
      </c>
      <c r="M190" s="122"/>
      <c r="N190" s="687">
        <f>IS!F29+IS!F30</f>
        <v>338</v>
      </c>
      <c r="O190" s="688"/>
      <c r="P190" s="687">
        <f>IS!J29+IS!J30</f>
        <v>194</v>
      </c>
      <c r="Q190" s="688"/>
      <c r="R190" s="687" t="e">
        <f>IS!#REF!+IS!#REF!</f>
        <v>#REF!</v>
      </c>
      <c r="S190" s="690"/>
      <c r="AH190" s="129"/>
      <c r="AI190" s="683"/>
      <c r="AJ190" s="682"/>
      <c r="AK190" s="358"/>
      <c r="AL190" s="358"/>
      <c r="AM190" s="358"/>
      <c r="AN190" s="139"/>
      <c r="AO190" s="139"/>
    </row>
    <row r="191" spans="1:41" ht="15" customHeight="1">
      <c r="B191" s="682" t="s">
        <v>439</v>
      </c>
      <c r="C191" s="682"/>
      <c r="D191" s="682"/>
      <c r="F191" s="358"/>
      <c r="H191" s="684">
        <f>'TB-Equity'!C77+'TB-Equity'!C78</f>
        <v>79</v>
      </c>
      <c r="I191" s="684">
        <f>'TB-Debt'!C127+'TB-Debt'!C128</f>
        <v>92</v>
      </c>
      <c r="J191" s="684">
        <f>'TB- MM'!C86</f>
        <v>2</v>
      </c>
      <c r="K191" s="684">
        <f>SUM(H191:J191)</f>
        <v>173</v>
      </c>
      <c r="L191" s="358">
        <v>201</v>
      </c>
      <c r="M191" s="122"/>
      <c r="N191" s="687"/>
      <c r="O191" s="688"/>
      <c r="P191" s="689"/>
      <c r="Q191" s="688"/>
      <c r="R191" s="689"/>
      <c r="S191" s="690"/>
      <c r="AH191" s="129"/>
      <c r="AI191" s="683"/>
      <c r="AJ191" s="682"/>
      <c r="AK191" s="358"/>
      <c r="AL191" s="358"/>
      <c r="AM191" s="358"/>
      <c r="AN191" s="139"/>
      <c r="AO191" s="139"/>
    </row>
    <row r="192" spans="1:41" ht="15" customHeight="1">
      <c r="B192" s="682"/>
      <c r="C192" s="682"/>
      <c r="D192" s="682"/>
      <c r="E192" s="358"/>
      <c r="F192" s="358"/>
      <c r="G192" s="358"/>
      <c r="H192" s="358"/>
      <c r="I192" s="358"/>
      <c r="J192" s="684"/>
      <c r="K192" s="684"/>
      <c r="L192" s="358"/>
      <c r="M192" s="122"/>
      <c r="N192" s="687"/>
      <c r="O192" s="688"/>
      <c r="P192" s="689"/>
      <c r="Q192" s="688"/>
      <c r="R192" s="689"/>
      <c r="S192" s="690"/>
      <c r="AH192" s="129"/>
      <c r="AI192" s="683"/>
      <c r="AJ192" s="682"/>
      <c r="AK192" s="358"/>
      <c r="AL192" s="358"/>
      <c r="AM192" s="358"/>
      <c r="AN192" s="139"/>
      <c r="AO192" s="139"/>
    </row>
    <row r="193" spans="2:41" ht="15" customHeight="1">
      <c r="B193" s="678" t="s">
        <v>662</v>
      </c>
      <c r="C193" s="682"/>
      <c r="D193" s="682"/>
      <c r="E193" s="358"/>
      <c r="F193" s="358"/>
      <c r="G193" s="358"/>
      <c r="H193" s="358"/>
      <c r="I193" s="358"/>
      <c r="J193" s="684"/>
      <c r="K193" s="684"/>
      <c r="L193" s="358"/>
      <c r="M193" s="122"/>
      <c r="N193" s="687"/>
      <c r="O193" s="688"/>
      <c r="P193" s="689"/>
      <c r="Q193" s="688"/>
      <c r="R193" s="689"/>
      <c r="S193" s="690"/>
      <c r="AH193" s="129"/>
      <c r="AI193" s="683"/>
      <c r="AJ193" s="682"/>
      <c r="AK193" s="358"/>
      <c r="AL193" s="358"/>
      <c r="AM193" s="358"/>
      <c r="AN193" s="139"/>
      <c r="AO193" s="139"/>
    </row>
    <row r="194" spans="2:41" ht="15" customHeight="1">
      <c r="B194" s="683"/>
      <c r="C194" s="682"/>
      <c r="D194" s="682"/>
      <c r="E194" s="358"/>
      <c r="F194" s="358"/>
      <c r="G194" s="358"/>
      <c r="H194" s="358"/>
      <c r="I194" s="358"/>
      <c r="J194" s="684"/>
      <c r="K194" s="684"/>
      <c r="L194" s="358"/>
      <c r="M194" s="122"/>
      <c r="N194" s="687"/>
      <c r="O194" s="688"/>
      <c r="P194" s="689"/>
      <c r="Q194" s="688"/>
      <c r="R194" s="689"/>
      <c r="S194" s="690"/>
      <c r="AH194" s="129"/>
      <c r="AI194" s="683"/>
      <c r="AJ194" s="682"/>
      <c r="AK194" s="358"/>
      <c r="AL194" s="358"/>
      <c r="AM194" s="358"/>
      <c r="AN194" s="139"/>
      <c r="AO194" s="139"/>
    </row>
    <row r="195" spans="2:41" ht="15" customHeight="1">
      <c r="B195" s="678" t="s">
        <v>329</v>
      </c>
      <c r="C195" s="682"/>
      <c r="D195" s="682"/>
      <c r="E195" s="358"/>
      <c r="F195" s="358"/>
      <c r="G195" s="358"/>
      <c r="H195" s="358"/>
      <c r="I195" s="358"/>
      <c r="J195" s="684"/>
      <c r="K195" s="684"/>
      <c r="L195" s="358"/>
      <c r="M195" s="122"/>
      <c r="N195" s="687"/>
      <c r="O195" s="688"/>
      <c r="P195" s="689"/>
      <c r="Q195" s="688"/>
      <c r="R195" s="689"/>
      <c r="S195" s="690"/>
      <c r="AH195" s="129"/>
      <c r="AI195" s="683"/>
      <c r="AJ195" s="682"/>
      <c r="AK195" s="358"/>
      <c r="AL195" s="358"/>
      <c r="AM195" s="358"/>
      <c r="AN195" s="139"/>
      <c r="AO195" s="139"/>
    </row>
    <row r="196" spans="2:41" ht="15" customHeight="1">
      <c r="B196" s="683" t="s">
        <v>330</v>
      </c>
      <c r="C196" s="682"/>
      <c r="D196" s="682"/>
      <c r="F196" s="358"/>
      <c r="H196" s="684">
        <f>+'TB-Equity'!D65</f>
        <v>0</v>
      </c>
      <c r="I196" s="684">
        <f>'TB-Debt'!D95+'TB-Debt'!D93</f>
        <v>30</v>
      </c>
      <c r="J196" s="684">
        <f>'TB- MM'!D61+'TB- MM'!D70</f>
        <v>0</v>
      </c>
      <c r="K196" s="684">
        <f>SUM(H196:J196)</f>
        <v>30</v>
      </c>
      <c r="L196" s="358">
        <v>30</v>
      </c>
      <c r="M196" s="122"/>
      <c r="N196" s="122" t="s">
        <v>387</v>
      </c>
      <c r="O196" s="107">
        <f>K196</f>
        <v>30</v>
      </c>
      <c r="P196" s="691">
        <f>K196-O196</f>
        <v>0</v>
      </c>
      <c r="Q196" s="688"/>
      <c r="R196" s="689"/>
      <c r="S196" s="690"/>
      <c r="AH196" s="129"/>
      <c r="AI196" s="683"/>
      <c r="AJ196" s="682"/>
      <c r="AK196" s="358"/>
      <c r="AL196" s="358"/>
      <c r="AM196" s="358"/>
      <c r="AN196" s="139"/>
      <c r="AO196" s="139"/>
    </row>
    <row r="197" spans="2:41" ht="15" customHeight="1">
      <c r="B197" s="683" t="s">
        <v>51</v>
      </c>
      <c r="C197" s="682"/>
      <c r="D197" s="682"/>
      <c r="F197" s="358"/>
      <c r="H197" s="684">
        <f>'TB-Equity'!C88</f>
        <v>1</v>
      </c>
      <c r="I197" s="684">
        <f>'TB-Debt'!C136</f>
        <v>1</v>
      </c>
      <c r="J197" s="684">
        <f>'TB- MM'!C94</f>
        <v>1</v>
      </c>
      <c r="K197" s="684">
        <f>SUM(H197:J197)</f>
        <v>3</v>
      </c>
      <c r="L197" s="358">
        <v>2</v>
      </c>
      <c r="M197" s="122"/>
      <c r="N197" s="122" t="s">
        <v>387</v>
      </c>
      <c r="O197" s="139">
        <v>2646</v>
      </c>
      <c r="P197" s="692">
        <f>K197-O197</f>
        <v>-2643</v>
      </c>
      <c r="Q197" s="688"/>
      <c r="R197" s="689"/>
      <c r="S197" s="690"/>
      <c r="AH197" s="129"/>
      <c r="AI197" s="683"/>
      <c r="AJ197" s="682"/>
      <c r="AK197" s="358"/>
      <c r="AL197" s="358"/>
      <c r="AM197" s="358"/>
      <c r="AN197" s="139"/>
      <c r="AO197" s="139"/>
    </row>
    <row r="198" spans="2:41" ht="15" customHeight="1">
      <c r="B198" s="683"/>
      <c r="C198" s="682"/>
      <c r="D198" s="682"/>
      <c r="F198" s="358"/>
      <c r="H198" s="684"/>
      <c r="I198" s="684"/>
      <c r="J198" s="684"/>
      <c r="K198" s="684"/>
      <c r="L198" s="358"/>
      <c r="M198" s="122"/>
      <c r="O198" s="139"/>
      <c r="P198" s="692"/>
      <c r="Q198" s="688"/>
      <c r="R198" s="689"/>
      <c r="S198" s="690"/>
      <c r="AH198" s="129"/>
      <c r="AI198" s="683"/>
      <c r="AJ198" s="682"/>
      <c r="AK198" s="358"/>
      <c r="AL198" s="358"/>
      <c r="AM198" s="358"/>
      <c r="AN198" s="139"/>
      <c r="AO198" s="139"/>
    </row>
    <row r="199" spans="2:41" ht="15" hidden="1" customHeight="1">
      <c r="B199" s="678" t="s">
        <v>586</v>
      </c>
      <c r="C199" s="682"/>
      <c r="D199" s="682"/>
      <c r="F199" s="358"/>
      <c r="H199" s="684"/>
      <c r="I199" s="684"/>
      <c r="J199" s="684"/>
      <c r="K199" s="684"/>
      <c r="L199" s="358"/>
      <c r="M199" s="122"/>
      <c r="O199" s="139"/>
      <c r="P199" s="692"/>
      <c r="Q199" s="688"/>
      <c r="R199" s="689"/>
      <c r="S199" s="690"/>
      <c r="AH199" s="129"/>
      <c r="AI199" s="683"/>
      <c r="AJ199" s="682"/>
      <c r="AK199" s="358"/>
      <c r="AL199" s="358"/>
      <c r="AM199" s="358"/>
      <c r="AN199" s="139"/>
      <c r="AO199" s="139"/>
    </row>
    <row r="200" spans="2:41" ht="15" hidden="1" customHeight="1">
      <c r="B200" s="683" t="s">
        <v>330</v>
      </c>
      <c r="C200" s="682"/>
      <c r="D200" s="682"/>
      <c r="F200" s="358"/>
      <c r="H200" s="684">
        <v>0</v>
      </c>
      <c r="I200" s="684">
        <f>'TB-Debt'!D100</f>
        <v>0</v>
      </c>
      <c r="J200" s="684">
        <v>0</v>
      </c>
      <c r="K200" s="684">
        <f>SUM(H200:J200)</f>
        <v>0</v>
      </c>
      <c r="L200" s="358">
        <v>0</v>
      </c>
      <c r="M200" s="122"/>
      <c r="O200" s="139"/>
      <c r="P200" s="692"/>
      <c r="Q200" s="688"/>
      <c r="R200" s="689"/>
      <c r="S200" s="690"/>
      <c r="AH200" s="129"/>
      <c r="AI200" s="683"/>
      <c r="AJ200" s="682"/>
      <c r="AK200" s="358"/>
      <c r="AL200" s="358"/>
      <c r="AM200" s="358"/>
      <c r="AN200" s="139"/>
      <c r="AO200" s="139"/>
    </row>
    <row r="201" spans="2:41" ht="15" hidden="1" customHeight="1">
      <c r="B201" s="683" t="s">
        <v>51</v>
      </c>
      <c r="C201" s="682"/>
      <c r="D201" s="682"/>
      <c r="F201" s="358"/>
      <c r="H201" s="684">
        <v>0</v>
      </c>
      <c r="I201" s="684">
        <v>0</v>
      </c>
      <c r="J201" s="684">
        <v>0</v>
      </c>
      <c r="K201" s="684">
        <f t="shared" ref="K201" si="6">SUM(H201:J201)</f>
        <v>0</v>
      </c>
      <c r="L201" s="358">
        <v>0</v>
      </c>
      <c r="M201" s="122"/>
      <c r="O201" s="139"/>
      <c r="P201" s="692"/>
      <c r="Q201" s="688"/>
      <c r="R201" s="689"/>
      <c r="S201" s="690"/>
      <c r="AH201" s="129"/>
      <c r="AI201" s="683"/>
      <c r="AJ201" s="682"/>
      <c r="AK201" s="358"/>
      <c r="AL201" s="358"/>
      <c r="AM201" s="358"/>
      <c r="AN201" s="139"/>
      <c r="AO201" s="139"/>
    </row>
    <row r="202" spans="2:41" ht="15" customHeight="1">
      <c r="B202" s="683"/>
      <c r="C202" s="682"/>
      <c r="D202" s="682"/>
      <c r="F202" s="358"/>
      <c r="H202" s="684"/>
      <c r="I202" s="684"/>
      <c r="J202" s="684"/>
      <c r="K202" s="684"/>
      <c r="L202" s="358"/>
      <c r="M202" s="122"/>
      <c r="O202" s="139"/>
      <c r="P202" s="692"/>
      <c r="Q202" s="688"/>
      <c r="R202" s="689"/>
      <c r="S202" s="690"/>
      <c r="AH202" s="129"/>
      <c r="AI202" s="683"/>
      <c r="AJ202" s="682"/>
      <c r="AK202" s="358"/>
      <c r="AL202" s="358"/>
      <c r="AM202" s="358"/>
      <c r="AN202" s="139"/>
      <c r="AO202" s="139"/>
    </row>
    <row r="203" spans="2:41" ht="15" hidden="1" customHeight="1">
      <c r="B203" s="678" t="s">
        <v>723</v>
      </c>
      <c r="C203" s="682"/>
      <c r="D203" s="682"/>
      <c r="F203" s="358"/>
      <c r="H203" s="684"/>
      <c r="I203" s="684"/>
      <c r="J203" s="684"/>
      <c r="K203" s="684"/>
      <c r="L203" s="358">
        <v>0</v>
      </c>
      <c r="M203" s="122"/>
      <c r="O203" s="139"/>
      <c r="P203" s="692"/>
      <c r="Q203" s="688"/>
      <c r="R203" s="689"/>
      <c r="S203" s="690"/>
      <c r="AH203" s="129"/>
      <c r="AI203" s="683"/>
      <c r="AJ203" s="682"/>
      <c r="AK203" s="358"/>
      <c r="AL203" s="358"/>
      <c r="AM203" s="358"/>
      <c r="AN203" s="139"/>
      <c r="AO203" s="139"/>
    </row>
    <row r="204" spans="2:41" ht="15" hidden="1" customHeight="1">
      <c r="B204" s="683" t="s">
        <v>330</v>
      </c>
      <c r="C204" s="682"/>
      <c r="D204" s="682"/>
      <c r="F204" s="358"/>
      <c r="H204" s="684">
        <v>0</v>
      </c>
      <c r="I204" s="684">
        <f>'TB-Debt'!D101</f>
        <v>0</v>
      </c>
      <c r="J204" s="684">
        <v>0</v>
      </c>
      <c r="K204" s="684">
        <f>SUM(H204:J204)</f>
        <v>0</v>
      </c>
      <c r="L204" s="358">
        <v>663</v>
      </c>
      <c r="M204" s="122"/>
      <c r="O204" s="139"/>
      <c r="P204" s="692"/>
      <c r="Q204" s="688"/>
      <c r="R204" s="689"/>
      <c r="S204" s="690"/>
      <c r="AH204" s="129"/>
      <c r="AI204" s="683"/>
      <c r="AJ204" s="682"/>
      <c r="AK204" s="358"/>
      <c r="AL204" s="358"/>
      <c r="AM204" s="358"/>
      <c r="AN204" s="139"/>
      <c r="AO204" s="139"/>
    </row>
    <row r="205" spans="2:41" ht="15" hidden="1" customHeight="1">
      <c r="B205" s="683" t="s">
        <v>51</v>
      </c>
      <c r="C205" s="682"/>
      <c r="D205" s="682"/>
      <c r="F205" s="358"/>
      <c r="H205" s="684">
        <v>0</v>
      </c>
      <c r="I205" s="684">
        <f>'TB-Debt'!C138</f>
        <v>0</v>
      </c>
      <c r="J205" s="684">
        <v>0</v>
      </c>
      <c r="K205" s="684">
        <f>SUM(H205:J205)</f>
        <v>0</v>
      </c>
      <c r="L205" s="358">
        <v>1</v>
      </c>
      <c r="M205" s="122"/>
      <c r="O205" s="139"/>
      <c r="P205" s="692"/>
      <c r="Q205" s="688"/>
      <c r="R205" s="689"/>
      <c r="S205" s="690"/>
      <c r="AH205" s="129"/>
      <c r="AI205" s="683"/>
      <c r="AJ205" s="682"/>
      <c r="AK205" s="358"/>
      <c r="AL205" s="358"/>
      <c r="AM205" s="358"/>
      <c r="AN205" s="139"/>
      <c r="AO205" s="139"/>
    </row>
    <row r="206" spans="2:41" ht="15" customHeight="1">
      <c r="K206" s="122"/>
      <c r="L206" s="122"/>
      <c r="M206" s="122"/>
      <c r="N206" s="687"/>
      <c r="O206" s="688" t="s">
        <v>305</v>
      </c>
      <c r="P206" s="689"/>
      <c r="Q206" s="688" t="s">
        <v>306</v>
      </c>
      <c r="R206" s="689"/>
      <c r="S206" s="690" t="s">
        <v>307</v>
      </c>
      <c r="AH206" s="129"/>
      <c r="AI206" s="112"/>
      <c r="AJ206" s="682"/>
      <c r="AK206" s="358"/>
      <c r="AL206" s="358"/>
      <c r="AM206" s="358"/>
      <c r="AN206" s="139"/>
      <c r="AO206" s="139"/>
    </row>
    <row r="207" spans="2:41" ht="15" customHeight="1">
      <c r="B207" s="678" t="s">
        <v>663</v>
      </c>
      <c r="C207" s="682"/>
      <c r="D207" s="682"/>
      <c r="E207" s="358"/>
      <c r="F207" s="358"/>
      <c r="G207" s="358"/>
      <c r="H207" s="358"/>
      <c r="I207" s="358"/>
      <c r="J207" s="358"/>
      <c r="K207" s="684"/>
      <c r="L207" s="358">
        <v>0</v>
      </c>
      <c r="M207" s="122"/>
      <c r="N207" s="687" t="s">
        <v>308</v>
      </c>
      <c r="O207" s="693">
        <v>135771.63</v>
      </c>
      <c r="Q207" s="693">
        <v>80584</v>
      </c>
      <c r="R207" s="689"/>
      <c r="S207" s="693">
        <v>41932</v>
      </c>
      <c r="AH207" s="129"/>
      <c r="AI207" s="112"/>
      <c r="AJ207" s="682"/>
      <c r="AK207" s="358"/>
      <c r="AL207" s="358"/>
      <c r="AM207" s="358"/>
      <c r="AN207" s="139"/>
      <c r="AO207" s="139"/>
    </row>
    <row r="208" spans="2:41" ht="15" customHeight="1">
      <c r="B208" s="683" t="s">
        <v>664</v>
      </c>
      <c r="C208" s="682"/>
      <c r="D208" s="682"/>
      <c r="F208" s="358"/>
      <c r="H208" s="684">
        <v>13</v>
      </c>
      <c r="I208" s="684">
        <v>1</v>
      </c>
      <c r="J208" s="684">
        <v>1</v>
      </c>
      <c r="K208" s="684">
        <f>SUM(H208:J208)</f>
        <v>15</v>
      </c>
      <c r="L208" s="358">
        <v>9</v>
      </c>
      <c r="M208" s="122"/>
      <c r="N208" s="122" t="s">
        <v>387</v>
      </c>
      <c r="O208" s="691"/>
      <c r="P208" s="689"/>
      <c r="Q208" s="689"/>
      <c r="R208" s="689"/>
      <c r="S208" s="689"/>
      <c r="AH208" s="129"/>
      <c r="AI208" s="112"/>
      <c r="AJ208" s="682"/>
      <c r="AK208" s="358"/>
      <c r="AL208" s="358"/>
      <c r="AM208" s="358"/>
      <c r="AN208" s="139"/>
      <c r="AO208" s="139"/>
    </row>
    <row r="209" spans="1:41" ht="15" customHeight="1">
      <c r="B209" s="683"/>
      <c r="C209" s="682"/>
      <c r="D209" s="682"/>
      <c r="F209" s="684"/>
      <c r="H209" s="684"/>
      <c r="I209" s="684"/>
      <c r="J209" s="684"/>
      <c r="K209" s="684"/>
      <c r="L209" s="358"/>
      <c r="M209" s="122"/>
      <c r="N209" s="689"/>
      <c r="O209" s="689"/>
      <c r="P209" s="689"/>
      <c r="Q209" s="689"/>
      <c r="R209" s="689"/>
      <c r="S209" s="689"/>
      <c r="AH209" s="129"/>
      <c r="AI209" s="112"/>
      <c r="AJ209" s="682"/>
      <c r="AK209" s="358"/>
      <c r="AL209" s="358"/>
      <c r="AM209" s="358"/>
      <c r="AN209" s="139"/>
      <c r="AO209" s="139"/>
    </row>
    <row r="210" spans="1:41">
      <c r="A210" s="675"/>
      <c r="B210" s="1524">
        <f>+B177+0.1</f>
        <v>16.2</v>
      </c>
      <c r="C210" s="665" t="s">
        <v>665</v>
      </c>
    </row>
    <row r="212" spans="1:41" ht="15" customHeight="1">
      <c r="B212" s="669"/>
      <c r="C212" s="669"/>
      <c r="D212" s="669"/>
      <c r="E212" s="670"/>
      <c r="F212" s="670"/>
      <c r="G212" s="670"/>
      <c r="H212" s="1701" t="s">
        <v>1058</v>
      </c>
      <c r="I212" s="1700"/>
      <c r="J212" s="1700"/>
      <c r="K212" s="1700"/>
      <c r="L212" s="876"/>
      <c r="M212" s="725"/>
    </row>
    <row r="213" spans="1:41">
      <c r="B213" s="669"/>
      <c r="C213" s="669"/>
      <c r="D213" s="669"/>
      <c r="E213" s="718"/>
      <c r="F213" s="676"/>
      <c r="G213" s="718"/>
      <c r="H213" s="676"/>
      <c r="I213" s="718"/>
      <c r="J213" s="671" t="s">
        <v>611</v>
      </c>
      <c r="K213" s="671"/>
      <c r="L213" s="1222"/>
      <c r="M213" s="725"/>
    </row>
    <row r="214" spans="1:41" ht="15" customHeight="1">
      <c r="B214" s="669"/>
      <c r="C214" s="669"/>
      <c r="D214" s="669"/>
      <c r="E214" s="719"/>
      <c r="F214" s="676"/>
      <c r="G214" s="719"/>
      <c r="H214" s="671" t="s">
        <v>347</v>
      </c>
      <c r="I214" s="671" t="s">
        <v>18</v>
      </c>
      <c r="J214" s="671" t="s">
        <v>396</v>
      </c>
      <c r="K214" s="671"/>
      <c r="L214" s="700" t="s">
        <v>1037</v>
      </c>
      <c r="M214" s="725"/>
    </row>
    <row r="215" spans="1:41">
      <c r="B215" s="669"/>
      <c r="C215" s="669"/>
      <c r="D215" s="669"/>
      <c r="E215" s="719"/>
      <c r="F215" s="676"/>
      <c r="G215" s="719"/>
      <c r="H215" s="671" t="s">
        <v>397</v>
      </c>
      <c r="I215" s="671" t="s">
        <v>397</v>
      </c>
      <c r="J215" s="671" t="s">
        <v>397</v>
      </c>
      <c r="K215" s="677" t="s">
        <v>9</v>
      </c>
      <c r="L215" s="677" t="s">
        <v>595</v>
      </c>
      <c r="M215" s="725"/>
    </row>
    <row r="216" spans="1:41">
      <c r="E216" s="658"/>
      <c r="F216" s="658"/>
      <c r="G216" s="658"/>
      <c r="H216" s="1547" t="s">
        <v>770</v>
      </c>
      <c r="I216" s="1547"/>
      <c r="J216" s="1547"/>
      <c r="K216" s="1547"/>
      <c r="L216" s="1547"/>
      <c r="M216" s="658"/>
    </row>
    <row r="217" spans="1:41">
      <c r="B217" s="678" t="s">
        <v>659</v>
      </c>
    </row>
    <row r="218" spans="1:41">
      <c r="B218" s="681" t="s">
        <v>30</v>
      </c>
    </row>
    <row r="219" spans="1:41">
      <c r="B219" s="122" t="s">
        <v>31</v>
      </c>
      <c r="H219" s="1493">
        <f>'TB-Equity'!D43</f>
        <v>154</v>
      </c>
      <c r="I219" s="1493">
        <f>'TB-Debt'!D67</f>
        <v>653</v>
      </c>
      <c r="J219" s="1493">
        <f>'TB- MM'!D43</f>
        <v>685</v>
      </c>
      <c r="K219" s="1493">
        <f>SUM(H219:J219)</f>
        <v>1492</v>
      </c>
      <c r="L219" s="139">
        <v>2398</v>
      </c>
      <c r="M219" s="122"/>
    </row>
    <row r="220" spans="1:41">
      <c r="B220" s="122" t="s">
        <v>667</v>
      </c>
      <c r="H220" s="1493">
        <f>'TB-Equity'!D42</f>
        <v>1185</v>
      </c>
      <c r="I220" s="1493">
        <f>'TB-Debt'!D68</f>
        <v>85</v>
      </c>
      <c r="J220" s="1493">
        <f>'TB- MM'!D44</f>
        <v>89</v>
      </c>
      <c r="K220" s="1493">
        <f>SUM(H220:J220)</f>
        <v>1359</v>
      </c>
      <c r="L220" s="139">
        <v>311</v>
      </c>
      <c r="M220" s="122"/>
    </row>
    <row r="222" spans="1:41">
      <c r="B222" s="678" t="s">
        <v>661</v>
      </c>
    </row>
    <row r="223" spans="1:41">
      <c r="B223" s="683" t="s">
        <v>31</v>
      </c>
      <c r="H223" s="1494">
        <f>'TB-Equity'!D46</f>
        <v>99</v>
      </c>
      <c r="I223" s="1494">
        <f>'TB-Debt'!D71</f>
        <v>55</v>
      </c>
      <c r="J223" s="1495">
        <f>'TB- MM'!D47</f>
        <v>57</v>
      </c>
      <c r="K223" s="1493">
        <f t="shared" ref="K223:K225" si="7">SUM(H223:J223)</f>
        <v>211</v>
      </c>
      <c r="L223" s="595">
        <v>202</v>
      </c>
    </row>
    <row r="224" spans="1:41">
      <c r="B224" s="695" t="s">
        <v>667</v>
      </c>
      <c r="H224" s="1494">
        <f>'TB-Equity'!D45</f>
        <v>13</v>
      </c>
      <c r="I224" s="1494">
        <f>'TB-Debt'!D70</f>
        <v>7</v>
      </c>
      <c r="J224" s="1495">
        <f>'TB- MM'!D46</f>
        <v>8</v>
      </c>
      <c r="K224" s="1493">
        <f t="shared" si="7"/>
        <v>28</v>
      </c>
      <c r="L224" s="595">
        <v>27</v>
      </c>
    </row>
    <row r="225" spans="2:13">
      <c r="B225" s="683" t="s">
        <v>124</v>
      </c>
      <c r="H225" s="1495">
        <f>ROUND('TB-Equity'!$C$28,0)</f>
        <v>200</v>
      </c>
      <c r="I225" s="1495">
        <f>ROUND('TB-Debt'!$H$17,0)</f>
        <v>200</v>
      </c>
      <c r="J225" s="1495">
        <f>ROUND('TB- MM'!$H$11,0)</f>
        <v>200</v>
      </c>
      <c r="K225" s="1493">
        <f t="shared" si="7"/>
        <v>600</v>
      </c>
      <c r="L225" s="595">
        <v>600</v>
      </c>
    </row>
    <row r="226" spans="2:13">
      <c r="H226" s="134"/>
      <c r="I226" s="134"/>
      <c r="J226" s="134"/>
    </row>
    <row r="227" spans="2:13">
      <c r="B227" s="678" t="s">
        <v>662</v>
      </c>
      <c r="H227" s="134"/>
      <c r="I227" s="134"/>
      <c r="J227" s="134"/>
    </row>
    <row r="228" spans="2:13">
      <c r="B228" s="678"/>
      <c r="H228" s="134"/>
      <c r="I228" s="134"/>
      <c r="J228" s="134"/>
    </row>
    <row r="229" spans="2:13">
      <c r="B229" s="694" t="s">
        <v>329</v>
      </c>
      <c r="H229" s="134"/>
      <c r="I229" s="134"/>
      <c r="J229" s="134"/>
      <c r="M229" s="122"/>
    </row>
    <row r="230" spans="2:13">
      <c r="B230" s="695" t="s">
        <v>448</v>
      </c>
      <c r="H230" s="1493">
        <f>ROUND('TB-Equity'!C5,0)+'TB-Equity'!C11</f>
        <v>1144</v>
      </c>
      <c r="I230" s="1493">
        <f>ROUND('TB-Debt'!C5,0)+'TB-Debt'!C16</f>
        <v>1449</v>
      </c>
      <c r="J230" s="1493">
        <f>ROUND('TB- MM'!C5,0)+'TB- MM'!C16</f>
        <v>962</v>
      </c>
      <c r="K230" s="1493">
        <f>SUM(H230:J230)</f>
        <v>3555</v>
      </c>
      <c r="L230" s="139">
        <v>2458</v>
      </c>
      <c r="M230" s="122"/>
    </row>
    <row r="231" spans="2:13">
      <c r="B231" s="695"/>
      <c r="H231" s="1493"/>
      <c r="I231" s="1493"/>
      <c r="J231" s="1493"/>
      <c r="K231" s="1493"/>
      <c r="M231" s="122"/>
    </row>
    <row r="232" spans="2:13" ht="15" hidden="1" customHeight="1">
      <c r="B232" s="694" t="s">
        <v>723</v>
      </c>
      <c r="H232" s="1493"/>
      <c r="I232" s="1493"/>
      <c r="J232" s="1493"/>
      <c r="K232" s="1493"/>
      <c r="M232" s="122"/>
    </row>
    <row r="233" spans="2:13" ht="15" hidden="1" customHeight="1">
      <c r="B233" s="695" t="s">
        <v>448</v>
      </c>
      <c r="H233" s="1493">
        <v>0</v>
      </c>
      <c r="I233" s="1493">
        <f>'TB-Debt'!C12</f>
        <v>0</v>
      </c>
      <c r="J233" s="1493">
        <v>0</v>
      </c>
      <c r="K233" s="1493">
        <f>SUM(H233:J233)</f>
        <v>0</v>
      </c>
      <c r="L233" s="139">
        <v>10</v>
      </c>
      <c r="M233" s="122"/>
    </row>
    <row r="234" spans="2:13" hidden="1">
      <c r="B234" s="695" t="s">
        <v>449</v>
      </c>
      <c r="H234" s="1493">
        <v>0</v>
      </c>
      <c r="I234" s="1493">
        <f>'TB-Debt'!C45</f>
        <v>0</v>
      </c>
      <c r="J234" s="1493">
        <v>0</v>
      </c>
      <c r="K234" s="1493">
        <f>SUM(H234:J234)</f>
        <v>0</v>
      </c>
      <c r="L234" s="139">
        <v>0</v>
      </c>
      <c r="M234" s="122"/>
    </row>
    <row r="235" spans="2:13">
      <c r="H235" s="1493"/>
      <c r="I235" s="1493"/>
      <c r="J235" s="1493"/>
      <c r="K235" s="1493"/>
      <c r="M235" s="122"/>
    </row>
    <row r="236" spans="2:13">
      <c r="B236" s="678" t="s">
        <v>663</v>
      </c>
      <c r="H236" s="134"/>
      <c r="I236" s="134"/>
      <c r="J236" s="134"/>
    </row>
    <row r="237" spans="2:13">
      <c r="B237" s="122" t="s">
        <v>1059</v>
      </c>
      <c r="H237" s="134">
        <v>13</v>
      </c>
      <c r="I237" s="134">
        <v>1</v>
      </c>
      <c r="J237" s="134">
        <v>1</v>
      </c>
      <c r="K237" s="1493">
        <f>SUM(H237:J237)</f>
        <v>15</v>
      </c>
      <c r="L237" s="139">
        <v>77</v>
      </c>
    </row>
    <row r="238" spans="2:13">
      <c r="M238" s="122"/>
    </row>
    <row r="239" spans="2:13">
      <c r="B239" s="1205" t="s">
        <v>100</v>
      </c>
      <c r="C239" s="1698" t="s">
        <v>666</v>
      </c>
      <c r="D239" s="1698"/>
      <c r="E239" s="1698"/>
      <c r="F239" s="1698"/>
      <c r="G239" s="1698"/>
      <c r="H239" s="1698"/>
      <c r="I239" s="1698"/>
      <c r="J239" s="1698"/>
      <c r="K239" s="1698"/>
      <c r="L239" s="1698"/>
      <c r="M239" s="122"/>
    </row>
    <row r="240" spans="2:13">
      <c r="B240" s="1205"/>
      <c r="C240" s="1698"/>
      <c r="D240" s="1698"/>
      <c r="E240" s="1698"/>
      <c r="F240" s="1698"/>
      <c r="G240" s="1698"/>
      <c r="H240" s="1698"/>
      <c r="I240" s="1698"/>
      <c r="J240" s="1698"/>
      <c r="K240" s="1698"/>
      <c r="L240" s="1698"/>
      <c r="M240" s="122"/>
    </row>
    <row r="241" spans="3:12">
      <c r="C241" s="1698"/>
      <c r="D241" s="1698"/>
      <c r="E241" s="1698"/>
      <c r="F241" s="1698"/>
      <c r="G241" s="1698"/>
      <c r="H241" s="1698"/>
      <c r="I241" s="1698"/>
      <c r="J241" s="1698"/>
      <c r="K241" s="1698"/>
      <c r="L241" s="1698"/>
    </row>
  </sheetData>
  <mergeCells count="50">
    <mergeCell ref="AK185:AO185"/>
    <mergeCell ref="B4:M5"/>
    <mergeCell ref="B6:M7"/>
    <mergeCell ref="J71:L71"/>
    <mergeCell ref="J67:L67"/>
    <mergeCell ref="J78:L78"/>
    <mergeCell ref="J79:L79"/>
    <mergeCell ref="H119:K119"/>
    <mergeCell ref="H123:L123"/>
    <mergeCell ref="H9:K9"/>
    <mergeCell ref="H13:L13"/>
    <mergeCell ref="E51:L51"/>
    <mergeCell ref="E52:F52"/>
    <mergeCell ref="G52:H52"/>
    <mergeCell ref="E59:L59"/>
    <mergeCell ref="E60:F60"/>
    <mergeCell ref="G60:H60"/>
    <mergeCell ref="I60:J60"/>
    <mergeCell ref="K60:L60"/>
    <mergeCell ref="H94:K94"/>
    <mergeCell ref="H104:K104"/>
    <mergeCell ref="B167:L169"/>
    <mergeCell ref="B171:L172"/>
    <mergeCell ref="H90:K90"/>
    <mergeCell ref="B174:L175"/>
    <mergeCell ref="H108:K108"/>
    <mergeCell ref="B132:L134"/>
    <mergeCell ref="B162:L165"/>
    <mergeCell ref="B156:L158"/>
    <mergeCell ref="B138:D138"/>
    <mergeCell ref="B139:L141"/>
    <mergeCell ref="B143:D143"/>
    <mergeCell ref="B145:L147"/>
    <mergeCell ref="B150:L152"/>
    <mergeCell ref="B149:D149"/>
    <mergeCell ref="C239:L241"/>
    <mergeCell ref="H179:K179"/>
    <mergeCell ref="H183:L183"/>
    <mergeCell ref="H212:K212"/>
    <mergeCell ref="H216:L216"/>
    <mergeCell ref="L181:L182"/>
    <mergeCell ref="C40:L43"/>
    <mergeCell ref="K52:L52"/>
    <mergeCell ref="C27:L30"/>
    <mergeCell ref="M27:M30"/>
    <mergeCell ref="C32:L33"/>
    <mergeCell ref="I52:J52"/>
    <mergeCell ref="M32:M33"/>
    <mergeCell ref="C35:L35"/>
    <mergeCell ref="C47:L48"/>
  </mergeCells>
  <pageMargins left="0.68" right="0.25" top="0.57999999999999996" bottom="0" header="0.25" footer="0"/>
  <pageSetup paperSize="9" scale="60" firstPageNumber="18" fitToHeight="0" orientation="portrait" useFirstPageNumber="1" r:id="rId1"/>
  <headerFooter>
    <oddHeader>&amp;C&amp;"Arial Black,Regular"&amp;11&amp;P&amp;R&amp;"Arial Black,Regular"&amp;11PAKISTAN PENSION FUND</oddHeader>
  </headerFooter>
  <rowBreaks count="2" manualBreakCount="2">
    <brk id="85" max="11" man="1"/>
    <brk id="159" max="1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AN154"/>
  <sheetViews>
    <sheetView view="pageBreakPreview" topLeftCell="A9" zoomScale="90" zoomScaleNormal="80" zoomScaleSheetLayoutView="90" workbookViewId="0">
      <selection activeCell="H19" sqref="H19"/>
    </sheetView>
  </sheetViews>
  <sheetFormatPr defaultColWidth="9.33203125" defaultRowHeight="13.8"/>
  <cols>
    <col min="1" max="1" width="3.6640625" style="1105" customWidth="1"/>
    <col min="2" max="3" width="5.5546875" style="1106" customWidth="1"/>
    <col min="4" max="4" width="7.33203125" style="1106" customWidth="1"/>
    <col min="5" max="5" width="6.6640625" style="1106" customWidth="1"/>
    <col min="6" max="6" width="6.5546875" style="1106" customWidth="1"/>
    <col min="7" max="7" width="7.33203125" style="1106" customWidth="1"/>
    <col min="8" max="10" width="15.33203125" style="1106" customWidth="1"/>
    <col min="11" max="11" width="15.33203125" style="1107" customWidth="1"/>
    <col min="12" max="12" width="16.6640625" style="1107" customWidth="1"/>
    <col min="13" max="13" width="21" style="1106" bestFit="1" customWidth="1"/>
    <col min="14" max="14" width="20" style="1106" bestFit="1" customWidth="1"/>
    <col min="15" max="15" width="17" style="1106" customWidth="1"/>
    <col min="16" max="17" width="16.33203125" style="1106" customWidth="1"/>
    <col min="18" max="18" width="12.5546875" style="1106" bestFit="1" customWidth="1"/>
    <col min="19" max="19" width="12.44140625" style="1106" bestFit="1" customWidth="1"/>
    <col min="20" max="20" width="17.44140625" style="1130" bestFit="1" customWidth="1"/>
    <col min="21" max="21" width="10.44140625" style="1106" bestFit="1" customWidth="1"/>
    <col min="22" max="22" width="1.33203125" style="1106" customWidth="1"/>
    <col min="23" max="23" width="10.44140625" style="1106" bestFit="1" customWidth="1"/>
    <col min="24" max="24" width="1.44140625" style="1106" customWidth="1"/>
    <col min="25" max="25" width="9.5546875" style="1106" bestFit="1" customWidth="1"/>
    <col min="26" max="35" width="9.33203125" style="1106"/>
    <col min="36" max="37" width="15.5546875" style="1106" bestFit="1" customWidth="1"/>
    <col min="38" max="38" width="12.44140625" style="1106" bestFit="1" customWidth="1"/>
    <col min="39" max="40" width="12.33203125" style="1106" bestFit="1" customWidth="1"/>
    <col min="41" max="16384" width="9.33203125" style="1106"/>
  </cols>
  <sheetData>
    <row r="1" spans="1:15" hidden="1"/>
    <row r="2" spans="1:15" ht="15" hidden="1" customHeight="1">
      <c r="A2" s="1108" t="s">
        <v>23</v>
      </c>
      <c r="B2" s="1109" t="s">
        <v>99</v>
      </c>
      <c r="M2" s="1105">
        <v>11</v>
      </c>
    </row>
    <row r="3" spans="1:15" ht="14.25" hidden="1" customHeight="1">
      <c r="A3" s="1110"/>
      <c r="B3" s="1253"/>
    </row>
    <row r="4" spans="1:15" ht="14.25" hidden="1" customHeight="1">
      <c r="A4" s="1110"/>
      <c r="B4" s="1717" t="s">
        <v>354</v>
      </c>
      <c r="C4" s="1717"/>
      <c r="D4" s="1717"/>
      <c r="E4" s="1717"/>
      <c r="F4" s="1717"/>
      <c r="G4" s="1717"/>
      <c r="H4" s="1717"/>
      <c r="I4" s="1717"/>
      <c r="J4" s="1717"/>
      <c r="K4" s="1717"/>
      <c r="L4" s="1717"/>
    </row>
    <row r="5" spans="1:15" ht="14.25" hidden="1" customHeight="1">
      <c r="A5" s="1110"/>
      <c r="B5" s="1717"/>
      <c r="C5" s="1717"/>
      <c r="D5" s="1717"/>
      <c r="E5" s="1717"/>
      <c r="F5" s="1717"/>
      <c r="G5" s="1717"/>
      <c r="H5" s="1717"/>
      <c r="I5" s="1717"/>
      <c r="J5" s="1717"/>
      <c r="K5" s="1717"/>
      <c r="L5" s="1717"/>
    </row>
    <row r="6" spans="1:15" ht="14.25" hidden="1" customHeight="1">
      <c r="A6" s="1110"/>
      <c r="B6" s="1717" t="s">
        <v>349</v>
      </c>
      <c r="C6" s="1718"/>
      <c r="D6" s="1718"/>
      <c r="E6" s="1718"/>
      <c r="F6" s="1718"/>
      <c r="G6" s="1718"/>
      <c r="H6" s="1718"/>
      <c r="I6" s="1718"/>
      <c r="J6" s="1718"/>
      <c r="K6" s="1718"/>
      <c r="L6" s="1718"/>
    </row>
    <row r="7" spans="1:15" ht="14.25" hidden="1" customHeight="1">
      <c r="A7" s="1110"/>
      <c r="B7" s="1718"/>
      <c r="C7" s="1718"/>
      <c r="D7" s="1718"/>
      <c r="E7" s="1718"/>
      <c r="F7" s="1718"/>
      <c r="G7" s="1718"/>
      <c r="H7" s="1718"/>
      <c r="I7" s="1718"/>
      <c r="J7" s="1718"/>
      <c r="K7" s="1718"/>
      <c r="L7" s="1718"/>
    </row>
    <row r="8" spans="1:15" ht="14.25" hidden="1" customHeight="1">
      <c r="A8" s="1110"/>
      <c r="B8" s="1253"/>
    </row>
    <row r="9" spans="1:15" ht="15" customHeight="1">
      <c r="A9" s="1108"/>
      <c r="B9" s="1165"/>
      <c r="C9" s="122"/>
      <c r="D9" s="122"/>
      <c r="E9" s="122"/>
      <c r="F9" s="122"/>
      <c r="G9" s="122"/>
      <c r="H9" s="1704" t="s">
        <v>985</v>
      </c>
      <c r="I9" s="1704"/>
      <c r="J9" s="1704"/>
      <c r="K9" s="1704"/>
    </row>
    <row r="10" spans="1:15" ht="15" customHeight="1">
      <c r="A10" s="1108"/>
      <c r="B10" s="1165"/>
      <c r="C10" s="122"/>
      <c r="D10" s="122"/>
      <c r="E10" s="122"/>
      <c r="F10" s="122"/>
      <c r="G10" s="122"/>
      <c r="H10" s="1163"/>
      <c r="I10" s="1163"/>
      <c r="J10" s="1163" t="s">
        <v>395</v>
      </c>
      <c r="K10" s="122"/>
    </row>
    <row r="11" spans="1:15" ht="15" customHeight="1">
      <c r="A11" s="1110"/>
      <c r="B11" s="1250"/>
      <c r="C11" s="122"/>
      <c r="D11" s="122"/>
      <c r="E11" s="122"/>
      <c r="F11" s="122"/>
      <c r="G11" s="122"/>
      <c r="H11" s="1163" t="s">
        <v>347</v>
      </c>
      <c r="I11" s="1163" t="s">
        <v>18</v>
      </c>
      <c r="J11" s="1163" t="s">
        <v>396</v>
      </c>
      <c r="K11" s="122"/>
    </row>
    <row r="12" spans="1:15" ht="15" customHeight="1">
      <c r="A12" s="1110"/>
      <c r="B12" s="1250"/>
      <c r="C12" s="122"/>
      <c r="D12" s="122"/>
      <c r="E12" s="122"/>
      <c r="F12" s="122"/>
      <c r="G12" s="122"/>
      <c r="H12" s="1163" t="s">
        <v>397</v>
      </c>
      <c r="I12" s="1163" t="s">
        <v>397</v>
      </c>
      <c r="J12" s="1163" t="s">
        <v>397</v>
      </c>
      <c r="K12" s="1163" t="s">
        <v>9</v>
      </c>
    </row>
    <row r="13" spans="1:15" ht="15" customHeight="1">
      <c r="A13" s="1106"/>
      <c r="B13" s="122"/>
      <c r="C13" s="122"/>
      <c r="D13" s="122"/>
      <c r="E13" s="122"/>
      <c r="F13" s="122"/>
      <c r="G13" s="1163"/>
      <c r="H13" s="1705" t="s">
        <v>941</v>
      </c>
      <c r="I13" s="1705"/>
      <c r="J13" s="1705"/>
      <c r="K13" s="1705"/>
      <c r="L13" s="1113"/>
      <c r="M13" s="1113"/>
      <c r="N13" s="1113"/>
      <c r="O13" s="1113"/>
    </row>
    <row r="14" spans="1:15" ht="15" customHeight="1">
      <c r="A14" s="1108" t="s">
        <v>12</v>
      </c>
      <c r="B14" s="1165" t="s">
        <v>942</v>
      </c>
      <c r="C14" s="122"/>
      <c r="D14" s="122"/>
      <c r="E14" s="122"/>
      <c r="F14" s="122"/>
      <c r="G14" s="1163"/>
      <c r="H14" s="1251"/>
      <c r="I14" s="1251"/>
      <c r="J14" s="1251"/>
      <c r="K14" s="1251"/>
      <c r="L14" s="1113"/>
      <c r="M14" s="1113"/>
      <c r="N14" s="1113"/>
      <c r="O14" s="1113"/>
    </row>
    <row r="15" spans="1:15" ht="15" customHeight="1">
      <c r="A15" s="1110"/>
      <c r="B15" s="1170"/>
      <c r="C15" s="122"/>
      <c r="D15" s="122"/>
      <c r="E15" s="122"/>
      <c r="F15" s="122"/>
      <c r="G15" s="1163"/>
      <c r="H15" s="1251"/>
      <c r="I15" s="1251"/>
      <c r="J15" s="1251"/>
      <c r="K15" s="1251"/>
      <c r="L15" s="1113"/>
      <c r="M15" s="1113"/>
      <c r="N15" s="1113"/>
      <c r="O15" s="1113"/>
    </row>
    <row r="16" spans="1:15" ht="15" customHeight="1">
      <c r="A16" s="1110"/>
      <c r="B16" s="2" t="s">
        <v>943</v>
      </c>
      <c r="C16" s="376"/>
      <c r="D16" s="122"/>
      <c r="E16" s="122"/>
      <c r="F16" s="122"/>
      <c r="G16" s="132"/>
      <c r="H16" s="138"/>
      <c r="I16" s="138"/>
      <c r="J16" s="138"/>
      <c r="K16" s="138"/>
    </row>
    <row r="17" spans="1:40" ht="15" customHeight="1">
      <c r="A17" s="1110"/>
      <c r="B17" s="181" t="s">
        <v>944</v>
      </c>
      <c r="C17" s="376"/>
      <c r="D17" s="122"/>
      <c r="E17" s="122"/>
      <c r="F17" s="122"/>
      <c r="G17" s="122"/>
      <c r="H17" s="138">
        <v>0</v>
      </c>
      <c r="I17" s="138">
        <f>+'TB-Debt'!C50+'TB-Debt'!C53</f>
        <v>3378</v>
      </c>
      <c r="J17" s="138">
        <v>0</v>
      </c>
      <c r="K17" s="138">
        <f>SUM(H17:J17)</f>
        <v>3378</v>
      </c>
    </row>
    <row r="18" spans="1:40" ht="15" customHeight="1">
      <c r="A18" s="1110"/>
      <c r="B18" s="181" t="s">
        <v>945</v>
      </c>
      <c r="C18" s="376"/>
      <c r="D18" s="122"/>
      <c r="E18" s="122"/>
      <c r="F18" s="122"/>
      <c r="G18" s="132"/>
      <c r="H18" s="138">
        <v>0</v>
      </c>
      <c r="I18" s="138">
        <f>+'TB-Debt'!C48</f>
        <v>983</v>
      </c>
      <c r="J18" s="138">
        <v>0</v>
      </c>
      <c r="K18" s="138">
        <f>SUM(H18:J18)</f>
        <v>983</v>
      </c>
    </row>
    <row r="19" spans="1:40" ht="15" customHeight="1">
      <c r="A19" s="1110"/>
      <c r="B19" s="181" t="s">
        <v>946</v>
      </c>
      <c r="C19" s="376"/>
      <c r="D19" s="122"/>
      <c r="E19" s="122"/>
      <c r="F19" s="122"/>
      <c r="G19" s="122"/>
      <c r="H19" s="138">
        <f>+'TB-Equity'!H10</f>
        <v>93</v>
      </c>
      <c r="I19" s="138">
        <f>+'TB-Debt'!H9</f>
        <v>1366</v>
      </c>
      <c r="J19" s="138">
        <f>+'TB- MM'!H8</f>
        <v>3340</v>
      </c>
      <c r="K19" s="138">
        <f>SUM(H19:J19)</f>
        <v>4799</v>
      </c>
    </row>
    <row r="20" spans="1:40" ht="15" customHeight="1" thickBot="1">
      <c r="A20" s="1110"/>
      <c r="B20" s="129"/>
      <c r="C20" s="122"/>
      <c r="D20" s="122"/>
      <c r="E20" s="122"/>
      <c r="F20" s="122"/>
      <c r="G20" s="122"/>
      <c r="H20" s="698">
        <f>SUM(H17:H19)</f>
        <v>93</v>
      </c>
      <c r="I20" s="698">
        <f>SUM(I17:I19)</f>
        <v>5727</v>
      </c>
      <c r="J20" s="698">
        <f>SUM(J17:J19)</f>
        <v>3340</v>
      </c>
      <c r="K20" s="698">
        <f>SUM(K17:K19)</f>
        <v>9160</v>
      </c>
    </row>
    <row r="21" spans="1:40" ht="15" customHeight="1" thickTop="1">
      <c r="A21" s="1110"/>
      <c r="B21" s="1105"/>
      <c r="H21" s="1118"/>
      <c r="I21" s="1118"/>
      <c r="J21" s="1118"/>
      <c r="K21" s="1118"/>
    </row>
    <row r="22" spans="1:40" ht="15" customHeight="1">
      <c r="A22" s="1108"/>
      <c r="B22" s="1109"/>
      <c r="H22" s="1719" t="s">
        <v>757</v>
      </c>
      <c r="I22" s="1719"/>
      <c r="J22" s="1719"/>
      <c r="K22" s="1719"/>
      <c r="P22" s="1119" t="e">
        <f>'7-13 (2)'!#REF!+'7-13 (2)'!J161_</f>
        <v>#REF!</v>
      </c>
    </row>
    <row r="23" spans="1:40" ht="15" customHeight="1">
      <c r="A23" s="1108"/>
      <c r="B23" s="1109"/>
      <c r="H23" s="1112"/>
      <c r="I23" s="1112"/>
      <c r="J23" s="1112" t="s">
        <v>395</v>
      </c>
      <c r="K23" s="1106"/>
    </row>
    <row r="24" spans="1:40" ht="15" customHeight="1">
      <c r="A24" s="1110"/>
      <c r="B24" s="1253"/>
      <c r="H24" s="1112" t="s">
        <v>347</v>
      </c>
      <c r="I24" s="1112" t="s">
        <v>18</v>
      </c>
      <c r="J24" s="1112" t="s">
        <v>396</v>
      </c>
      <c r="K24" s="1106"/>
    </row>
    <row r="25" spans="1:40" ht="15" customHeight="1">
      <c r="A25" s="1110"/>
      <c r="B25" s="1253"/>
      <c r="H25" s="1112" t="s">
        <v>397</v>
      </c>
      <c r="I25" s="1112" t="s">
        <v>397</v>
      </c>
      <c r="J25" s="1112" t="s">
        <v>397</v>
      </c>
      <c r="K25" s="1112" t="s">
        <v>9</v>
      </c>
    </row>
    <row r="26" spans="1:40" ht="15" customHeight="1">
      <c r="A26" s="1106"/>
      <c r="G26" s="1112"/>
      <c r="H26" s="1716" t="s">
        <v>941</v>
      </c>
      <c r="I26" s="1716"/>
      <c r="J26" s="1716"/>
      <c r="K26" s="1716"/>
    </row>
    <row r="27" spans="1:40" ht="15" customHeight="1">
      <c r="A27" s="1110"/>
      <c r="B27" s="1114" t="s">
        <v>943</v>
      </c>
      <c r="C27" s="1104"/>
      <c r="G27" s="1115"/>
      <c r="H27" s="1116"/>
      <c r="I27" s="1116"/>
      <c r="J27" s="1116"/>
      <c r="K27" s="1116"/>
    </row>
    <row r="28" spans="1:40" ht="15" customHeight="1">
      <c r="A28" s="1110"/>
      <c r="B28" s="1117" t="s">
        <v>944</v>
      </c>
      <c r="C28" s="1104"/>
      <c r="H28" s="1107">
        <v>0</v>
      </c>
      <c r="I28" s="1107">
        <v>70</v>
      </c>
      <c r="J28" s="1107">
        <v>0</v>
      </c>
      <c r="K28" s="1107">
        <v>70</v>
      </c>
      <c r="L28" s="1107">
        <v>1000</v>
      </c>
    </row>
    <row r="29" spans="1:40" ht="15" customHeight="1">
      <c r="A29" s="1110"/>
      <c r="B29" s="1117" t="s">
        <v>945</v>
      </c>
      <c r="C29" s="1104"/>
      <c r="G29" s="1115"/>
      <c r="H29" s="1107">
        <v>0</v>
      </c>
      <c r="I29" s="1107">
        <v>5153</v>
      </c>
      <c r="J29" s="1107">
        <v>0</v>
      </c>
      <c r="K29" s="1107">
        <v>5153</v>
      </c>
    </row>
    <row r="30" spans="1:40" ht="15" customHeight="1">
      <c r="A30" s="1110"/>
      <c r="B30" s="1117" t="s">
        <v>946</v>
      </c>
      <c r="C30" s="1104"/>
      <c r="H30" s="1107">
        <v>179</v>
      </c>
      <c r="I30" s="1107">
        <v>566</v>
      </c>
      <c r="J30" s="1107">
        <v>1285</v>
      </c>
      <c r="K30" s="1107">
        <v>2030</v>
      </c>
    </row>
    <row r="31" spans="1:40" ht="15" customHeight="1" thickBot="1">
      <c r="A31" s="1110"/>
      <c r="B31" s="1105"/>
      <c r="H31" s="1120">
        <f>SUM(H28:H30)</f>
        <v>179</v>
      </c>
      <c r="I31" s="1120">
        <f>SUM(I28:I30)</f>
        <v>5789</v>
      </c>
      <c r="J31" s="1120">
        <f>SUM(J28:J30)</f>
        <v>1285</v>
      </c>
      <c r="K31" s="1120">
        <f>SUM(K28:K30)</f>
        <v>7253</v>
      </c>
    </row>
    <row r="32" spans="1:40" s="1107" customFormat="1" ht="15" customHeight="1" thickTop="1">
      <c r="A32" s="1110"/>
      <c r="B32" s="1105"/>
      <c r="C32" s="1106"/>
      <c r="D32" s="1106"/>
      <c r="E32" s="1106"/>
      <c r="F32" s="1106"/>
      <c r="G32" s="1106"/>
      <c r="H32" s="1116"/>
      <c r="I32" s="1116"/>
      <c r="J32" s="1116"/>
      <c r="K32" s="1116"/>
      <c r="M32" s="1106"/>
      <c r="N32" s="1106"/>
      <c r="O32" s="1106"/>
      <c r="P32" s="1106"/>
      <c r="Q32" s="1106"/>
      <c r="R32" s="1106"/>
      <c r="S32" s="1106"/>
      <c r="T32" s="1130"/>
      <c r="U32" s="1106"/>
      <c r="V32" s="1106"/>
      <c r="W32" s="1106"/>
      <c r="X32" s="1106"/>
      <c r="Y32" s="1106"/>
      <c r="Z32" s="1106"/>
      <c r="AA32" s="1106"/>
      <c r="AB32" s="1106"/>
      <c r="AC32" s="1106"/>
      <c r="AD32" s="1106"/>
      <c r="AE32" s="1106"/>
      <c r="AF32" s="1106"/>
      <c r="AG32" s="1106"/>
      <c r="AH32" s="1106"/>
      <c r="AI32" s="1106"/>
      <c r="AJ32" s="1106"/>
      <c r="AK32" s="1106"/>
      <c r="AL32" s="1106"/>
      <c r="AM32" s="1106"/>
      <c r="AN32" s="1106"/>
    </row>
    <row r="33" spans="1:40" s="1107" customFormat="1" ht="15" customHeight="1">
      <c r="A33" s="1110"/>
      <c r="B33" s="129"/>
      <c r="C33" s="122"/>
      <c r="D33" s="122"/>
      <c r="E33" s="122"/>
      <c r="F33" s="122"/>
      <c r="G33" s="122"/>
      <c r="H33" s="1704" t="s">
        <v>985</v>
      </c>
      <c r="I33" s="1704"/>
      <c r="J33" s="1704"/>
      <c r="K33" s="1704"/>
      <c r="M33" s="1106"/>
      <c r="N33" s="1106"/>
      <c r="O33" s="1106"/>
      <c r="P33" s="1106"/>
      <c r="Q33" s="1106"/>
      <c r="R33" s="1106"/>
      <c r="S33" s="1106"/>
      <c r="T33" s="1130"/>
      <c r="U33" s="1106"/>
      <c r="V33" s="1106"/>
      <c r="W33" s="1106"/>
      <c r="X33" s="1106"/>
      <c r="Y33" s="1106"/>
      <c r="Z33" s="1106"/>
      <c r="AA33" s="1106"/>
      <c r="AB33" s="1106"/>
      <c r="AC33" s="1106"/>
      <c r="AD33" s="1106"/>
      <c r="AE33" s="1106"/>
      <c r="AF33" s="1106"/>
      <c r="AG33" s="1106"/>
      <c r="AH33" s="1106"/>
      <c r="AI33" s="1106"/>
      <c r="AJ33" s="1106"/>
      <c r="AK33" s="1106"/>
      <c r="AL33" s="1106"/>
      <c r="AM33" s="1106"/>
      <c r="AN33" s="1106"/>
    </row>
    <row r="34" spans="1:40" s="1107" customFormat="1" ht="15" customHeight="1">
      <c r="A34" s="1110"/>
      <c r="B34" s="129"/>
      <c r="C34" s="122"/>
      <c r="D34" s="122"/>
      <c r="E34" s="122"/>
      <c r="F34" s="122"/>
      <c r="G34" s="122"/>
      <c r="H34" s="1163"/>
      <c r="I34" s="1163"/>
      <c r="J34" s="1163" t="s">
        <v>395</v>
      </c>
      <c r="K34" s="122"/>
      <c r="M34" s="1106"/>
      <c r="N34" s="1106"/>
      <c r="O34" s="1106"/>
      <c r="P34" s="1106"/>
      <c r="Q34" s="1106"/>
      <c r="R34" s="1106"/>
      <c r="S34" s="1106"/>
      <c r="T34" s="1130"/>
      <c r="U34" s="1106"/>
      <c r="V34" s="1106"/>
      <c r="W34" s="1106"/>
      <c r="X34" s="1106"/>
      <c r="Y34" s="1106"/>
      <c r="Z34" s="1106"/>
      <c r="AA34" s="1106"/>
      <c r="AB34" s="1106"/>
      <c r="AC34" s="1106"/>
      <c r="AD34" s="1106"/>
      <c r="AE34" s="1106"/>
      <c r="AF34" s="1106"/>
      <c r="AG34" s="1106"/>
      <c r="AH34" s="1106"/>
      <c r="AI34" s="1106"/>
      <c r="AJ34" s="1106"/>
      <c r="AK34" s="1106"/>
      <c r="AL34" s="1106"/>
      <c r="AM34" s="1106"/>
      <c r="AN34" s="1106"/>
    </row>
    <row r="35" spans="1:40" s="1107" customFormat="1" ht="15" customHeight="1">
      <c r="A35" s="1110"/>
      <c r="B35" s="129"/>
      <c r="C35" s="122"/>
      <c r="D35" s="122"/>
      <c r="E35" s="122"/>
      <c r="F35" s="122"/>
      <c r="G35" s="122"/>
      <c r="H35" s="1163" t="s">
        <v>347</v>
      </c>
      <c r="I35" s="1163" t="s">
        <v>18</v>
      </c>
      <c r="J35" s="1163" t="s">
        <v>396</v>
      </c>
      <c r="K35" s="122"/>
      <c r="M35" s="1106"/>
      <c r="N35" s="1106"/>
      <c r="O35" s="1106"/>
      <c r="P35" s="1106"/>
      <c r="Q35" s="1106"/>
      <c r="R35" s="1106"/>
      <c r="S35" s="1106"/>
      <c r="T35" s="1130"/>
      <c r="U35" s="1106"/>
      <c r="V35" s="1106"/>
      <c r="W35" s="1106"/>
      <c r="X35" s="1106"/>
      <c r="Y35" s="1106"/>
      <c r="Z35" s="1106"/>
      <c r="AA35" s="1106"/>
      <c r="AB35" s="1106"/>
      <c r="AC35" s="1106"/>
      <c r="AD35" s="1106"/>
      <c r="AE35" s="1106"/>
      <c r="AF35" s="1106"/>
      <c r="AG35" s="1106"/>
      <c r="AH35" s="1106"/>
      <c r="AI35" s="1106"/>
      <c r="AJ35" s="1106"/>
      <c r="AK35" s="1106"/>
      <c r="AL35" s="1106"/>
      <c r="AM35" s="1106"/>
      <c r="AN35" s="1106"/>
    </row>
    <row r="36" spans="1:40" s="1107" customFormat="1" ht="15" customHeight="1">
      <c r="A36" s="1110"/>
      <c r="B36" s="129"/>
      <c r="C36" s="122"/>
      <c r="D36" s="122"/>
      <c r="E36" s="122"/>
      <c r="F36" s="122"/>
      <c r="G36" s="122"/>
      <c r="H36" s="1163" t="s">
        <v>397</v>
      </c>
      <c r="I36" s="1163" t="s">
        <v>397</v>
      </c>
      <c r="J36" s="1163" t="s">
        <v>397</v>
      </c>
      <c r="K36" s="1163" t="s">
        <v>9</v>
      </c>
      <c r="M36" s="1106"/>
      <c r="N36" s="1106"/>
      <c r="O36" s="1106"/>
      <c r="P36" s="1106"/>
      <c r="Q36" s="1106"/>
      <c r="R36" s="1106"/>
      <c r="S36" s="1106"/>
      <c r="T36" s="1130"/>
      <c r="U36" s="1106"/>
      <c r="V36" s="1106"/>
      <c r="W36" s="1106"/>
      <c r="X36" s="1106"/>
      <c r="Y36" s="1106"/>
      <c r="Z36" s="1106"/>
      <c r="AA36" s="1106"/>
      <c r="AB36" s="1106"/>
      <c r="AC36" s="1106"/>
      <c r="AD36" s="1106"/>
      <c r="AE36" s="1106"/>
      <c r="AF36" s="1106"/>
      <c r="AG36" s="1106"/>
      <c r="AH36" s="1106"/>
      <c r="AI36" s="1106"/>
      <c r="AJ36" s="1106"/>
      <c r="AK36" s="1106"/>
      <c r="AL36" s="1106"/>
      <c r="AM36" s="1106"/>
      <c r="AN36" s="1106"/>
    </row>
    <row r="37" spans="1:40" s="1107" customFormat="1" ht="15" customHeight="1">
      <c r="A37" s="1110"/>
      <c r="B37" s="129"/>
      <c r="C37" s="122"/>
      <c r="D37" s="122"/>
      <c r="E37" s="122"/>
      <c r="F37" s="122"/>
      <c r="G37" s="122"/>
      <c r="H37" s="1705" t="s">
        <v>941</v>
      </c>
      <c r="I37" s="1705"/>
      <c r="J37" s="1705"/>
      <c r="K37" s="1705"/>
      <c r="M37" s="1106"/>
      <c r="N37" s="1106"/>
      <c r="O37" s="1106"/>
      <c r="P37" s="1106"/>
      <c r="Q37" s="1106"/>
      <c r="R37" s="1106"/>
      <c r="S37" s="1106"/>
      <c r="T37" s="1130"/>
      <c r="U37" s="1106"/>
      <c r="V37" s="1106"/>
      <c r="W37" s="1106"/>
      <c r="X37" s="1106"/>
      <c r="Y37" s="1106"/>
      <c r="Z37" s="1106"/>
      <c r="AA37" s="1106"/>
      <c r="AB37" s="1106"/>
      <c r="AC37" s="1106"/>
      <c r="AD37" s="1106"/>
      <c r="AE37" s="1106"/>
      <c r="AF37" s="1106"/>
      <c r="AG37" s="1106"/>
      <c r="AH37" s="1106"/>
      <c r="AI37" s="1106"/>
      <c r="AJ37" s="1106"/>
      <c r="AK37" s="1106"/>
      <c r="AL37" s="1106"/>
      <c r="AM37" s="1106"/>
      <c r="AN37" s="1106"/>
    </row>
    <row r="38" spans="1:40" s="1107" customFormat="1" ht="15" customHeight="1">
      <c r="A38" s="1108" t="s">
        <v>14</v>
      </c>
      <c r="B38" s="1246" t="s">
        <v>947</v>
      </c>
      <c r="C38" s="376"/>
      <c r="D38" s="376"/>
      <c r="E38" s="122"/>
      <c r="F38" s="122"/>
      <c r="G38" s="122"/>
      <c r="H38" s="138"/>
      <c r="I38" s="138"/>
      <c r="J38" s="138"/>
      <c r="K38" s="138"/>
      <c r="M38" s="1106"/>
      <c r="N38" s="1106"/>
      <c r="O38" s="1106"/>
      <c r="P38" s="1106"/>
      <c r="Q38" s="1106"/>
      <c r="R38" s="1106"/>
      <c r="S38" s="1106"/>
      <c r="T38" s="1130"/>
      <c r="U38" s="1106"/>
      <c r="V38" s="1106"/>
      <c r="W38" s="1106"/>
      <c r="X38" s="1106"/>
      <c r="Y38" s="1106"/>
      <c r="Z38" s="1106"/>
      <c r="AA38" s="1106"/>
      <c r="AB38" s="1106"/>
      <c r="AC38" s="1106"/>
      <c r="AD38" s="1106"/>
      <c r="AE38" s="1106"/>
      <c r="AF38" s="1106"/>
      <c r="AG38" s="1106"/>
      <c r="AH38" s="1106"/>
      <c r="AI38" s="1106"/>
      <c r="AJ38" s="1106"/>
      <c r="AK38" s="1106"/>
      <c r="AL38" s="1106"/>
      <c r="AM38" s="1106"/>
      <c r="AN38" s="1106"/>
    </row>
    <row r="39" spans="1:40" s="1107" customFormat="1" ht="15" customHeight="1">
      <c r="A39" s="1108"/>
      <c r="B39" s="1182" t="s">
        <v>948</v>
      </c>
      <c r="C39" s="376"/>
      <c r="D39" s="376"/>
      <c r="E39" s="122"/>
      <c r="F39" s="122"/>
      <c r="G39" s="122"/>
      <c r="H39" s="138"/>
      <c r="I39" s="138"/>
      <c r="J39" s="138"/>
      <c r="K39" s="138"/>
      <c r="M39" s="1106"/>
      <c r="N39" s="1106"/>
      <c r="O39" s="1106"/>
      <c r="P39" s="1106"/>
      <c r="Q39" s="1106"/>
      <c r="R39" s="1106"/>
      <c r="S39" s="1106"/>
      <c r="T39" s="1130"/>
      <c r="U39" s="1106"/>
      <c r="V39" s="1106"/>
      <c r="W39" s="1106"/>
      <c r="X39" s="1106"/>
      <c r="Y39" s="1106"/>
      <c r="Z39" s="1106"/>
      <c r="AA39" s="1106"/>
      <c r="AB39" s="1106"/>
      <c r="AC39" s="1106"/>
      <c r="AD39" s="1106"/>
      <c r="AE39" s="1106"/>
      <c r="AF39" s="1106"/>
      <c r="AG39" s="1106"/>
      <c r="AH39" s="1106"/>
      <c r="AI39" s="1106"/>
      <c r="AJ39" s="1106"/>
      <c r="AK39" s="1106"/>
      <c r="AL39" s="1106"/>
      <c r="AM39" s="1106"/>
      <c r="AN39" s="1106"/>
    </row>
    <row r="40" spans="1:40" s="1107" customFormat="1" ht="15" customHeight="1">
      <c r="A40" s="1110"/>
      <c r="B40" s="271"/>
      <c r="C40" s="376"/>
      <c r="D40" s="376"/>
      <c r="E40" s="122"/>
      <c r="F40" s="122"/>
      <c r="G40" s="122"/>
      <c r="H40" s="138"/>
      <c r="I40" s="138"/>
      <c r="J40" s="138"/>
      <c r="K40" s="138"/>
      <c r="M40" s="1106"/>
      <c r="N40" s="1106"/>
      <c r="O40" s="1106"/>
      <c r="P40" s="1106"/>
      <c r="Q40" s="1106"/>
      <c r="R40" s="1106"/>
      <c r="S40" s="1106"/>
      <c r="T40" s="1130"/>
      <c r="U40" s="1106"/>
      <c r="V40" s="1106"/>
      <c r="W40" s="1106"/>
      <c r="X40" s="1106"/>
      <c r="Y40" s="1106"/>
      <c r="Z40" s="1106"/>
      <c r="AA40" s="1106"/>
      <c r="AB40" s="1106"/>
      <c r="AC40" s="1106"/>
      <c r="AD40" s="1106"/>
      <c r="AE40" s="1106"/>
      <c r="AF40" s="1106"/>
      <c r="AG40" s="1106"/>
      <c r="AH40" s="1106"/>
      <c r="AI40" s="1106"/>
      <c r="AJ40" s="1106"/>
      <c r="AK40" s="1106"/>
      <c r="AL40" s="1106"/>
      <c r="AM40" s="1106"/>
      <c r="AN40" s="1106"/>
    </row>
    <row r="41" spans="1:40" s="1107" customFormat="1" ht="15" customHeight="1">
      <c r="A41" s="1110"/>
      <c r="B41" s="91" t="s">
        <v>949</v>
      </c>
      <c r="C41" s="376"/>
      <c r="D41" s="376"/>
      <c r="E41" s="122"/>
      <c r="F41" s="122"/>
      <c r="G41" s="122"/>
      <c r="H41" s="122"/>
      <c r="I41" s="122"/>
      <c r="J41" s="122"/>
      <c r="K41" s="138"/>
      <c r="M41" s="1106"/>
      <c r="N41" s="1106"/>
      <c r="O41" s="1106"/>
      <c r="P41" s="1106"/>
      <c r="Q41" s="1106"/>
      <c r="R41" s="1106"/>
      <c r="S41" s="1106"/>
      <c r="T41" s="1130"/>
      <c r="U41" s="1106"/>
      <c r="V41" s="1106"/>
      <c r="W41" s="1106"/>
      <c r="X41" s="1106"/>
      <c r="Y41" s="1106"/>
      <c r="Z41" s="1106"/>
      <c r="AA41" s="1106"/>
      <c r="AB41" s="1106"/>
      <c r="AC41" s="1106"/>
      <c r="AD41" s="1106"/>
      <c r="AE41" s="1106"/>
      <c r="AF41" s="1106"/>
      <c r="AG41" s="1106"/>
      <c r="AH41" s="1106"/>
      <c r="AI41" s="1106"/>
      <c r="AJ41" s="1106"/>
      <c r="AK41" s="1106"/>
      <c r="AL41" s="1106"/>
      <c r="AM41" s="1106"/>
      <c r="AN41" s="1106"/>
    </row>
    <row r="42" spans="1:40" s="1107" customFormat="1" ht="15" customHeight="1">
      <c r="A42" s="1110"/>
      <c r="B42" s="91" t="s">
        <v>950</v>
      </c>
      <c r="C42" s="376"/>
      <c r="D42" s="376"/>
      <c r="E42" s="122"/>
      <c r="F42" s="122"/>
      <c r="G42" s="122"/>
      <c r="H42" s="122"/>
      <c r="I42" s="122"/>
      <c r="J42" s="122"/>
      <c r="K42" s="138"/>
      <c r="M42" s="1106"/>
      <c r="N42" s="1106"/>
      <c r="O42" s="1106"/>
      <c r="P42" s="1106"/>
      <c r="Q42" s="1106"/>
      <c r="R42" s="1106"/>
      <c r="S42" s="1106"/>
      <c r="T42" s="1130"/>
      <c r="U42" s="1106"/>
      <c r="V42" s="1106"/>
      <c r="W42" s="1106"/>
      <c r="X42" s="1106"/>
      <c r="Y42" s="1106"/>
      <c r="Z42" s="1106"/>
      <c r="AA42" s="1106"/>
      <c r="AB42" s="1106"/>
      <c r="AC42" s="1106"/>
      <c r="AD42" s="1106"/>
      <c r="AE42" s="1106"/>
      <c r="AF42" s="1106"/>
      <c r="AG42" s="1106"/>
      <c r="AH42" s="1106"/>
      <c r="AI42" s="1106"/>
      <c r="AJ42" s="1106"/>
      <c r="AK42" s="1106"/>
      <c r="AL42" s="1106"/>
      <c r="AM42" s="1106"/>
      <c r="AN42" s="1106"/>
    </row>
    <row r="43" spans="1:40" s="1107" customFormat="1" ht="15" customHeight="1">
      <c r="A43" s="1110"/>
      <c r="B43" s="1183" t="s">
        <v>951</v>
      </c>
      <c r="C43" s="376"/>
      <c r="D43" s="376"/>
      <c r="E43" s="122"/>
      <c r="F43" s="122"/>
      <c r="G43" s="464"/>
      <c r="H43" s="138">
        <f>+'TB-Equity'!C27</f>
        <v>2500</v>
      </c>
      <c r="I43" s="138">
        <f>+'TB-Debt'!C52</f>
        <v>0</v>
      </c>
      <c r="J43" s="138">
        <v>0</v>
      </c>
      <c r="K43" s="138">
        <f>SUM(H43:J43)</f>
        <v>2500</v>
      </c>
      <c r="M43" s="1106"/>
      <c r="N43" s="1106"/>
      <c r="O43" s="1106"/>
      <c r="P43" s="1106"/>
      <c r="Q43" s="1106"/>
      <c r="R43" s="1106"/>
      <c r="S43" s="1106"/>
      <c r="T43" s="1130"/>
      <c r="U43" s="1106"/>
      <c r="V43" s="1106"/>
      <c r="W43" s="1106"/>
      <c r="X43" s="1106"/>
      <c r="Y43" s="1106"/>
      <c r="Z43" s="1106"/>
      <c r="AA43" s="1106"/>
      <c r="AB43" s="1106"/>
      <c r="AC43" s="1106"/>
      <c r="AD43" s="1106"/>
      <c r="AE43" s="1106"/>
      <c r="AF43" s="1106"/>
      <c r="AG43" s="1106"/>
      <c r="AH43" s="1106"/>
      <c r="AI43" s="1106"/>
      <c r="AJ43" s="1106"/>
      <c r="AK43" s="1106"/>
      <c r="AL43" s="1106"/>
      <c r="AM43" s="1106"/>
      <c r="AN43" s="1106"/>
    </row>
    <row r="44" spans="1:40" s="1107" customFormat="1" ht="15" customHeight="1">
      <c r="A44" s="1110"/>
      <c r="B44" s="91" t="s">
        <v>952</v>
      </c>
      <c r="C44" s="376"/>
      <c r="D44" s="376"/>
      <c r="E44" s="122"/>
      <c r="F44" s="122"/>
      <c r="G44" s="464"/>
      <c r="H44" s="138"/>
      <c r="I44" s="138"/>
      <c r="J44" s="138"/>
      <c r="K44" s="138"/>
      <c r="M44" s="1106"/>
      <c r="N44" s="1106"/>
      <c r="O44" s="1106"/>
      <c r="P44" s="1106"/>
      <c r="Q44" s="1106"/>
      <c r="R44" s="1106"/>
      <c r="S44" s="1106"/>
      <c r="T44" s="1130"/>
      <c r="U44" s="1106"/>
      <c r="V44" s="1106"/>
      <c r="W44" s="1106"/>
      <c r="X44" s="1106"/>
      <c r="Y44" s="1106"/>
      <c r="Z44" s="1106"/>
      <c r="AA44" s="1106"/>
      <c r="AB44" s="1106"/>
      <c r="AC44" s="1106"/>
      <c r="AD44" s="1106"/>
      <c r="AE44" s="1106"/>
      <c r="AF44" s="1106"/>
      <c r="AG44" s="1106"/>
      <c r="AH44" s="1106"/>
      <c r="AI44" s="1106"/>
      <c r="AJ44" s="1106"/>
      <c r="AK44" s="1106"/>
      <c r="AL44" s="1106"/>
      <c r="AM44" s="1106"/>
      <c r="AN44" s="1106"/>
    </row>
    <row r="45" spans="1:40" s="1107" customFormat="1" ht="15" customHeight="1">
      <c r="A45" s="1110"/>
      <c r="B45" s="1183" t="s">
        <v>953</v>
      </c>
      <c r="C45" s="376"/>
      <c r="D45" s="376"/>
      <c r="E45" s="122"/>
      <c r="F45" s="122"/>
      <c r="G45" s="464"/>
      <c r="H45" s="138">
        <f>+'TB-Equity'!C28</f>
        <v>200</v>
      </c>
      <c r="I45" s="138">
        <f>+'TB-Debt'!C57</f>
        <v>200</v>
      </c>
      <c r="J45" s="138">
        <f>+'TB- MM'!C34</f>
        <v>200</v>
      </c>
      <c r="K45" s="138">
        <f>SUM(H45:J45)</f>
        <v>600</v>
      </c>
      <c r="M45" s="1106"/>
      <c r="N45" s="1106"/>
      <c r="O45" s="1106"/>
      <c r="P45" s="1106"/>
      <c r="Q45" s="1106"/>
      <c r="R45" s="1106"/>
      <c r="S45" s="1106"/>
      <c r="T45" s="1130"/>
      <c r="U45" s="1106"/>
      <c r="V45" s="1106"/>
      <c r="W45" s="1106"/>
      <c r="X45" s="1106"/>
      <c r="Y45" s="1106"/>
      <c r="Z45" s="1106"/>
      <c r="AA45" s="1106"/>
      <c r="AB45" s="1106"/>
      <c r="AC45" s="1106"/>
      <c r="AD45" s="1106"/>
      <c r="AE45" s="1106"/>
      <c r="AF45" s="1106"/>
      <c r="AG45" s="1106"/>
      <c r="AH45" s="1106"/>
      <c r="AI45" s="1106"/>
      <c r="AJ45" s="1106"/>
      <c r="AK45" s="1106"/>
      <c r="AL45" s="1106"/>
      <c r="AM45" s="1106"/>
      <c r="AN45" s="1106"/>
    </row>
    <row r="46" spans="1:40" s="1107" customFormat="1" ht="15" customHeight="1">
      <c r="A46" s="1110"/>
      <c r="B46" s="618" t="s">
        <v>331</v>
      </c>
      <c r="C46" s="376"/>
      <c r="D46" s="376"/>
      <c r="E46" s="122"/>
      <c r="F46" s="122"/>
      <c r="G46" s="1247"/>
      <c r="H46" s="138">
        <f>+'TB-Equity'!C29+'TB-Equity'!C25+'TB-Equity'!C26</f>
        <v>310</v>
      </c>
      <c r="I46" s="138">
        <f>+'TB-Debt'!C55+'TB-Debt'!C56</f>
        <v>172</v>
      </c>
      <c r="J46" s="138">
        <f>+'TB- MM'!C33</f>
        <v>57</v>
      </c>
      <c r="K46" s="138">
        <f>SUM(H46:J46)</f>
        <v>539</v>
      </c>
      <c r="M46" s="1106"/>
      <c r="N46" s="1106"/>
      <c r="O46" s="1106"/>
      <c r="P46" s="1106"/>
      <c r="Q46" s="1106"/>
      <c r="R46" s="1106"/>
      <c r="S46" s="1106"/>
      <c r="T46" s="1130"/>
      <c r="U46" s="1106"/>
      <c r="V46" s="1106"/>
      <c r="W46" s="1106"/>
      <c r="X46" s="1106"/>
      <c r="Y46" s="1106"/>
      <c r="Z46" s="1106"/>
      <c r="AA46" s="1106"/>
      <c r="AB46" s="1106"/>
      <c r="AC46" s="1106"/>
      <c r="AD46" s="1106"/>
      <c r="AE46" s="1106"/>
      <c r="AF46" s="1106"/>
      <c r="AG46" s="1106"/>
      <c r="AH46" s="1106"/>
      <c r="AI46" s="1106"/>
      <c r="AJ46" s="1106"/>
      <c r="AK46" s="1106"/>
      <c r="AL46" s="1106"/>
      <c r="AM46" s="1106"/>
      <c r="AN46" s="1106"/>
    </row>
    <row r="47" spans="1:40" s="1107" customFormat="1" ht="15" customHeight="1">
      <c r="A47" s="1110"/>
      <c r="B47" s="618" t="s">
        <v>15</v>
      </c>
      <c r="C47" s="376"/>
      <c r="D47" s="376"/>
      <c r="E47" s="122"/>
      <c r="F47" s="122"/>
      <c r="G47" s="1247"/>
      <c r="H47" s="138">
        <f>+'TB-Equity'!C30</f>
        <v>36</v>
      </c>
      <c r="I47" s="138">
        <f>+'TB-Debt'!C58</f>
        <v>17</v>
      </c>
      <c r="J47" s="138">
        <f>+'TB- MM'!C35</f>
        <v>17</v>
      </c>
      <c r="K47" s="138">
        <f>SUM(H47:J47)</f>
        <v>70</v>
      </c>
      <c r="M47" s="1106"/>
      <c r="N47" s="1106"/>
      <c r="O47" s="1106"/>
      <c r="P47" s="1106"/>
      <c r="Q47" s="1106"/>
      <c r="R47" s="1106"/>
      <c r="S47" s="1106"/>
      <c r="T47" s="1130"/>
      <c r="U47" s="1106"/>
      <c r="V47" s="1106"/>
      <c r="W47" s="1106"/>
      <c r="X47" s="1106"/>
      <c r="Y47" s="1106"/>
      <c r="Z47" s="1106"/>
      <c r="AA47" s="1106"/>
      <c r="AB47" s="1106"/>
      <c r="AC47" s="1106"/>
      <c r="AD47" s="1106"/>
      <c r="AE47" s="1106"/>
      <c r="AF47" s="1106"/>
      <c r="AG47" s="1106"/>
      <c r="AH47" s="1106"/>
      <c r="AI47" s="1106"/>
      <c r="AJ47" s="1106"/>
      <c r="AK47" s="1106"/>
      <c r="AL47" s="1106"/>
      <c r="AM47" s="1106"/>
      <c r="AN47" s="1106"/>
    </row>
    <row r="48" spans="1:40" ht="15" customHeight="1" thickBot="1">
      <c r="A48" s="1110"/>
      <c r="B48" s="618"/>
      <c r="C48" s="376"/>
      <c r="D48" s="376"/>
      <c r="E48" s="122"/>
      <c r="F48" s="122"/>
      <c r="G48" s="1247"/>
      <c r="H48" s="698">
        <f>SUM(H43:H47)</f>
        <v>3046</v>
      </c>
      <c r="I48" s="698">
        <f>SUM(I43:I47)</f>
        <v>389</v>
      </c>
      <c r="J48" s="698">
        <f>SUM(J43:J47)</f>
        <v>274</v>
      </c>
      <c r="K48" s="698">
        <f>SUM(K43:K47)</f>
        <v>3709</v>
      </c>
      <c r="L48" s="1107">
        <v>3037</v>
      </c>
      <c r="M48" s="1119">
        <f>H48-L48</f>
        <v>9</v>
      </c>
    </row>
    <row r="49" spans="1:13" ht="15" customHeight="1" thickTop="1">
      <c r="A49" s="1110"/>
      <c r="B49" s="618"/>
      <c r="C49" s="376"/>
      <c r="D49" s="376"/>
      <c r="E49" s="122"/>
      <c r="F49" s="122"/>
      <c r="G49" s="1247"/>
      <c r="H49" s="124"/>
      <c r="I49" s="124"/>
      <c r="J49" s="124"/>
      <c r="K49" s="124"/>
    </row>
    <row r="50" spans="1:13" ht="15" customHeight="1">
      <c r="A50" s="1110"/>
      <c r="B50" s="1127"/>
      <c r="C50" s="1104"/>
      <c r="D50" s="1104"/>
      <c r="G50" s="1128"/>
      <c r="H50" s="1719" t="s">
        <v>757</v>
      </c>
      <c r="I50" s="1719"/>
      <c r="J50" s="1719"/>
      <c r="K50" s="1719"/>
    </row>
    <row r="51" spans="1:13" ht="15" customHeight="1">
      <c r="A51" s="1110"/>
      <c r="B51" s="1127"/>
      <c r="C51" s="1104"/>
      <c r="D51" s="1104"/>
      <c r="G51" s="1128"/>
      <c r="H51" s="1112"/>
      <c r="I51" s="1112"/>
      <c r="J51" s="1112" t="s">
        <v>395</v>
      </c>
      <c r="K51" s="1106"/>
    </row>
    <row r="52" spans="1:13" ht="15" customHeight="1">
      <c r="A52" s="1108"/>
      <c r="B52" s="1121"/>
      <c r="C52" s="1104"/>
      <c r="D52" s="1104"/>
      <c r="H52" s="1112" t="s">
        <v>347</v>
      </c>
      <c r="I52" s="1112" t="s">
        <v>18</v>
      </c>
      <c r="J52" s="1112" t="s">
        <v>396</v>
      </c>
      <c r="K52" s="1106"/>
    </row>
    <row r="53" spans="1:13" ht="15" customHeight="1">
      <c r="A53" s="1108"/>
      <c r="B53" s="1122"/>
      <c r="C53" s="1104"/>
      <c r="D53" s="1104"/>
      <c r="H53" s="1112" t="s">
        <v>397</v>
      </c>
      <c r="I53" s="1112" t="s">
        <v>397</v>
      </c>
      <c r="J53" s="1112" t="s">
        <v>397</v>
      </c>
      <c r="K53" s="1112" t="s">
        <v>9</v>
      </c>
    </row>
    <row r="54" spans="1:13" ht="15" customHeight="1">
      <c r="A54" s="1110"/>
      <c r="B54" s="1123"/>
      <c r="C54" s="1104"/>
      <c r="D54" s="1104"/>
      <c r="H54" s="1716" t="s">
        <v>941</v>
      </c>
      <c r="I54" s="1716"/>
      <c r="J54" s="1716"/>
      <c r="K54" s="1716"/>
    </row>
    <row r="55" spans="1:13" ht="15" customHeight="1">
      <c r="A55" s="1110"/>
      <c r="B55" s="424" t="s">
        <v>949</v>
      </c>
      <c r="C55" s="1104"/>
      <c r="D55" s="1104"/>
      <c r="K55" s="1116"/>
    </row>
    <row r="56" spans="1:13" ht="15" customHeight="1">
      <c r="A56" s="1110"/>
      <c r="B56" s="424" t="s">
        <v>950</v>
      </c>
      <c r="C56" s="1104"/>
      <c r="D56" s="1104"/>
      <c r="K56" s="1116"/>
    </row>
    <row r="57" spans="1:13" ht="15" customHeight="1">
      <c r="A57" s="1110"/>
      <c r="B57" s="1124" t="s">
        <v>951</v>
      </c>
      <c r="C57" s="1104"/>
      <c r="D57" s="1104"/>
      <c r="G57" s="1125"/>
      <c r="H57" s="1107">
        <v>2500</v>
      </c>
      <c r="I57" s="1107">
        <v>551</v>
      </c>
      <c r="J57" s="1107">
        <v>0</v>
      </c>
      <c r="K57" s="1107">
        <v>3051</v>
      </c>
    </row>
    <row r="58" spans="1:13" ht="15" customHeight="1">
      <c r="A58" s="1110"/>
      <c r="B58" s="424" t="s">
        <v>952</v>
      </c>
      <c r="C58" s="1104"/>
      <c r="D58" s="1104"/>
      <c r="G58" s="1125"/>
      <c r="H58" s="1107"/>
      <c r="I58" s="1107"/>
      <c r="J58" s="1107"/>
    </row>
    <row r="59" spans="1:13" ht="15" customHeight="1">
      <c r="A59" s="1110"/>
      <c r="B59" s="1124" t="s">
        <v>953</v>
      </c>
      <c r="C59" s="1126"/>
      <c r="D59" s="1104"/>
      <c r="G59" s="1125"/>
      <c r="H59" s="1107">
        <v>200</v>
      </c>
      <c r="I59" s="1107">
        <v>200</v>
      </c>
      <c r="J59" s="1107">
        <f>+'TB- MM'!C34</f>
        <v>200</v>
      </c>
      <c r="K59" s="1107">
        <v>600</v>
      </c>
    </row>
    <row r="60" spans="1:13" ht="15" customHeight="1">
      <c r="A60" s="1110"/>
      <c r="B60" s="1127" t="s">
        <v>331</v>
      </c>
      <c r="C60" s="1104"/>
      <c r="D60" s="1104"/>
      <c r="G60" s="1128"/>
      <c r="H60" s="1107">
        <v>301</v>
      </c>
      <c r="I60" s="1107">
        <v>160</v>
      </c>
      <c r="J60" s="1107">
        <f>+'TB- MM'!C33</f>
        <v>57</v>
      </c>
      <c r="K60" s="1107">
        <v>511</v>
      </c>
      <c r="M60" s="1119"/>
    </row>
    <row r="61" spans="1:13" ht="15" customHeight="1">
      <c r="A61" s="1110"/>
      <c r="B61" s="1127" t="s">
        <v>15</v>
      </c>
      <c r="C61" s="1104"/>
      <c r="D61" s="1104"/>
      <c r="G61" s="1128"/>
      <c r="H61" s="1107">
        <v>34</v>
      </c>
      <c r="I61" s="1107">
        <v>17</v>
      </c>
      <c r="J61" s="1107">
        <f>+'TB- MM'!C35</f>
        <v>17</v>
      </c>
      <c r="K61" s="1107">
        <v>68</v>
      </c>
      <c r="L61" s="1107">
        <v>16500</v>
      </c>
    </row>
    <row r="62" spans="1:13" ht="15" customHeight="1" thickBot="1">
      <c r="A62" s="1110"/>
      <c r="B62" s="1127"/>
      <c r="C62" s="1104"/>
      <c r="D62" s="1104"/>
      <c r="G62" s="1128"/>
      <c r="H62" s="1120">
        <f>SUM(H57:H61)</f>
        <v>3035</v>
      </c>
      <c r="I62" s="1120">
        <f>SUM(I57:I61)</f>
        <v>928</v>
      </c>
      <c r="J62" s="1120">
        <f>SUM(J57:J61)</f>
        <v>274</v>
      </c>
      <c r="K62" s="1120">
        <f>SUM(K57:K61)</f>
        <v>4230</v>
      </c>
    </row>
    <row r="63" spans="1:13" ht="15" customHeight="1" thickTop="1">
      <c r="A63" s="1110"/>
      <c r="B63" s="1127"/>
      <c r="C63" s="1104"/>
      <c r="D63" s="1104"/>
      <c r="G63" s="1128"/>
      <c r="H63" s="1129"/>
      <c r="I63" s="1129"/>
      <c r="J63" s="1129"/>
      <c r="K63" s="1129"/>
    </row>
    <row r="64" spans="1:13" ht="15" customHeight="1">
      <c r="A64" s="1110"/>
      <c r="B64" s="618"/>
      <c r="C64" s="376"/>
      <c r="D64" s="376"/>
      <c r="E64" s="122"/>
      <c r="F64" s="122"/>
      <c r="G64" s="1247"/>
      <c r="H64" s="1704" t="s">
        <v>985</v>
      </c>
      <c r="I64" s="1704"/>
      <c r="J64" s="1704"/>
      <c r="K64" s="1704"/>
    </row>
    <row r="65" spans="1:20" ht="15" customHeight="1">
      <c r="A65" s="1110"/>
      <c r="B65" s="618"/>
      <c r="C65" s="376"/>
      <c r="D65" s="376"/>
      <c r="E65" s="122"/>
      <c r="F65" s="122"/>
      <c r="G65" s="1247"/>
      <c r="H65" s="1163"/>
      <c r="I65" s="1163"/>
      <c r="J65" s="1163" t="s">
        <v>395</v>
      </c>
      <c r="K65" s="122"/>
    </row>
    <row r="66" spans="1:20" ht="15" customHeight="1">
      <c r="A66" s="1110"/>
      <c r="B66" s="618"/>
      <c r="C66" s="376"/>
      <c r="D66" s="376"/>
      <c r="E66" s="122"/>
      <c r="F66" s="122"/>
      <c r="G66" s="1247"/>
      <c r="H66" s="1163" t="s">
        <v>347</v>
      </c>
      <c r="I66" s="1163" t="s">
        <v>18</v>
      </c>
      <c r="J66" s="1163" t="s">
        <v>396</v>
      </c>
      <c r="K66" s="122"/>
    </row>
    <row r="67" spans="1:20" ht="15" customHeight="1">
      <c r="A67" s="1110"/>
      <c r="B67" s="618"/>
      <c r="C67" s="376"/>
      <c r="D67" s="376"/>
      <c r="E67" s="122"/>
      <c r="F67" s="122"/>
      <c r="G67" s="1247"/>
      <c r="H67" s="1163" t="s">
        <v>397</v>
      </c>
      <c r="I67" s="1163" t="s">
        <v>397</v>
      </c>
      <c r="J67" s="1163" t="s">
        <v>397</v>
      </c>
      <c r="K67" s="1163" t="s">
        <v>9</v>
      </c>
    </row>
    <row r="68" spans="1:20" ht="15" customHeight="1">
      <c r="A68" s="1110"/>
      <c r="B68" s="618"/>
      <c r="C68" s="376"/>
      <c r="D68" s="376"/>
      <c r="E68" s="122"/>
      <c r="F68" s="122"/>
      <c r="G68" s="1163" t="s">
        <v>36</v>
      </c>
      <c r="H68" s="1705" t="s">
        <v>941</v>
      </c>
      <c r="I68" s="1705"/>
      <c r="J68" s="1705"/>
      <c r="K68" s="1705"/>
    </row>
    <row r="69" spans="1:20" s="122" customFormat="1" ht="15" customHeight="1">
      <c r="A69" s="1131" t="s">
        <v>16</v>
      </c>
      <c r="B69" s="1171" t="s">
        <v>954</v>
      </c>
      <c r="C69" s="376"/>
      <c r="D69" s="376"/>
      <c r="G69" s="1247"/>
      <c r="H69" s="1137"/>
      <c r="I69" s="1137"/>
      <c r="J69" s="1137"/>
      <c r="K69" s="1137"/>
      <c r="L69" s="139"/>
      <c r="T69" s="650"/>
    </row>
    <row r="70" spans="1:20" s="122" customFormat="1" ht="15" customHeight="1">
      <c r="A70" s="1110"/>
      <c r="B70" s="1172" t="s">
        <v>955</v>
      </c>
      <c r="C70" s="376"/>
      <c r="D70" s="190"/>
      <c r="G70" s="1247"/>
      <c r="H70" s="1137"/>
      <c r="I70" s="1137"/>
      <c r="J70" s="1137"/>
      <c r="K70" s="1137"/>
      <c r="L70" s="139"/>
      <c r="T70" s="650"/>
    </row>
    <row r="71" spans="1:20" s="122" customFormat="1" ht="15" customHeight="1">
      <c r="A71" s="1110"/>
      <c r="B71" s="376"/>
      <c r="C71" s="376"/>
      <c r="D71" s="190"/>
      <c r="G71" s="1247"/>
      <c r="H71" s="1137"/>
      <c r="I71" s="1137"/>
      <c r="J71" s="1137"/>
      <c r="K71" s="1137"/>
      <c r="L71" s="139"/>
      <c r="T71" s="650"/>
    </row>
    <row r="72" spans="1:20" s="122" customFormat="1" ht="15" customHeight="1">
      <c r="A72" s="1110"/>
      <c r="B72" s="618" t="s">
        <v>135</v>
      </c>
      <c r="C72" s="376"/>
      <c r="D72" s="190"/>
      <c r="G72" s="1247"/>
      <c r="H72" s="1137"/>
      <c r="I72" s="1137"/>
      <c r="J72" s="1137"/>
      <c r="K72" s="1137"/>
      <c r="L72" s="139"/>
      <c r="T72" s="650"/>
    </row>
    <row r="73" spans="1:20" s="122" customFormat="1" ht="15" customHeight="1">
      <c r="A73" s="1110"/>
      <c r="B73" s="271" t="s">
        <v>956</v>
      </c>
      <c r="C73" s="376"/>
      <c r="D73" s="376"/>
      <c r="G73" s="9">
        <v>9.1</v>
      </c>
      <c r="H73" s="1137">
        <f>+'TB-Equity'!D42</f>
        <v>1185</v>
      </c>
      <c r="I73" s="1137">
        <f>+'TB-Debt'!D67</f>
        <v>653</v>
      </c>
      <c r="J73" s="1137">
        <f>+'TB- MM'!D43</f>
        <v>685</v>
      </c>
      <c r="K73" s="138">
        <f>SUM(H73:J73)</f>
        <v>2523</v>
      </c>
      <c r="L73" s="139"/>
      <c r="T73" s="650"/>
    </row>
    <row r="74" spans="1:20" s="122" customFormat="1" ht="15" customHeight="1">
      <c r="A74" s="1110"/>
      <c r="B74" s="1173" t="s">
        <v>957</v>
      </c>
      <c r="C74" s="376"/>
      <c r="D74" s="376"/>
      <c r="G74" s="1247"/>
      <c r="H74" s="1137"/>
      <c r="I74" s="1137"/>
      <c r="J74" s="1137"/>
      <c r="L74" s="2"/>
      <c r="T74" s="650"/>
    </row>
    <row r="75" spans="1:20" s="122" customFormat="1" ht="15" customHeight="1">
      <c r="A75" s="1110"/>
      <c r="B75" s="1174" t="s">
        <v>958</v>
      </c>
      <c r="C75" s="376"/>
      <c r="D75" s="376"/>
      <c r="G75" s="1247"/>
      <c r="H75" s="1137"/>
      <c r="I75" s="1137"/>
      <c r="J75" s="1137"/>
      <c r="L75" s="1140"/>
      <c r="T75" s="650"/>
    </row>
    <row r="76" spans="1:20" s="122" customFormat="1" ht="15" customHeight="1">
      <c r="A76" s="1110"/>
      <c r="B76" s="1174" t="s">
        <v>959</v>
      </c>
      <c r="C76" s="376"/>
      <c r="D76" s="376"/>
      <c r="G76" s="9">
        <v>9.1999999999999993</v>
      </c>
      <c r="H76" s="1137">
        <f>+'TB-Equity'!D43</f>
        <v>154</v>
      </c>
      <c r="I76" s="1137">
        <f>+'TB-Debt'!D68</f>
        <v>85</v>
      </c>
      <c r="J76" s="1137">
        <f>+'TB- MM'!D44</f>
        <v>89</v>
      </c>
      <c r="K76" s="138">
        <f>SUM(H76:J76)</f>
        <v>328</v>
      </c>
      <c r="L76" s="1141"/>
      <c r="T76" s="650"/>
    </row>
    <row r="77" spans="1:20" s="122" customFormat="1" ht="15" customHeight="1" thickBot="1">
      <c r="A77" s="1110"/>
      <c r="B77" s="618"/>
      <c r="C77" s="376"/>
      <c r="D77" s="376"/>
      <c r="G77" s="1247"/>
      <c r="H77" s="698">
        <f>SUM(H73:H76)</f>
        <v>1339</v>
      </c>
      <c r="I77" s="698">
        <f>SUM(I73:I76)</f>
        <v>738</v>
      </c>
      <c r="J77" s="698">
        <f>SUM(J73:J76)</f>
        <v>774</v>
      </c>
      <c r="K77" s="698">
        <f>SUM(K73:K76)</f>
        <v>2851</v>
      </c>
      <c r="L77" s="1247"/>
      <c r="T77" s="650"/>
    </row>
    <row r="78" spans="1:20" s="122" customFormat="1" ht="15" customHeight="1" thickTop="1">
      <c r="A78" s="1131"/>
      <c r="B78" s="1132"/>
      <c r="C78" s="1104"/>
      <c r="D78" s="1104"/>
      <c r="E78" s="1106"/>
      <c r="F78" s="1106"/>
      <c r="G78" s="1128"/>
      <c r="H78" s="1133"/>
      <c r="I78" s="1133"/>
      <c r="J78" s="1133"/>
      <c r="K78" s="1133"/>
      <c r="L78" s="1142"/>
      <c r="T78" s="650"/>
    </row>
    <row r="79" spans="1:20" s="122" customFormat="1" ht="15" customHeight="1">
      <c r="A79" s="1110"/>
      <c r="B79" s="1134"/>
      <c r="C79" s="1104"/>
      <c r="D79" s="1135"/>
      <c r="E79" s="1106"/>
      <c r="F79" s="1106"/>
      <c r="G79" s="1128"/>
      <c r="H79" s="1719" t="s">
        <v>757</v>
      </c>
      <c r="I79" s="1719"/>
      <c r="J79" s="1719"/>
      <c r="K79" s="1719"/>
      <c r="L79" s="1142"/>
      <c r="T79" s="650"/>
    </row>
    <row r="80" spans="1:20" s="122" customFormat="1" ht="15" customHeight="1">
      <c r="A80" s="1110"/>
      <c r="B80" s="1134"/>
      <c r="C80" s="1104"/>
      <c r="D80" s="1135"/>
      <c r="E80" s="1106"/>
      <c r="F80" s="1106"/>
      <c r="G80" s="1128"/>
      <c r="H80" s="1112"/>
      <c r="I80" s="1112"/>
      <c r="J80" s="1112" t="s">
        <v>395</v>
      </c>
      <c r="K80" s="1106"/>
      <c r="L80" s="1142"/>
      <c r="T80" s="650"/>
    </row>
    <row r="81" spans="1:20" s="122" customFormat="1" ht="15" customHeight="1">
      <c r="A81" s="1110"/>
      <c r="B81" s="1134"/>
      <c r="C81" s="1104"/>
      <c r="D81" s="1135"/>
      <c r="E81" s="1106"/>
      <c r="F81" s="1106"/>
      <c r="G81" s="1128"/>
      <c r="H81" s="1112" t="s">
        <v>347</v>
      </c>
      <c r="I81" s="1112" t="s">
        <v>18</v>
      </c>
      <c r="J81" s="1112" t="s">
        <v>396</v>
      </c>
      <c r="K81" s="1106"/>
      <c r="L81" s="1142"/>
      <c r="T81" s="650"/>
    </row>
    <row r="82" spans="1:20" s="122" customFormat="1" ht="15" customHeight="1">
      <c r="A82" s="1110"/>
      <c r="B82" s="1134"/>
      <c r="C82" s="1104"/>
      <c r="D82" s="1135"/>
      <c r="E82" s="1106"/>
      <c r="F82" s="1106"/>
      <c r="G82" s="1128"/>
      <c r="H82" s="1112" t="s">
        <v>397</v>
      </c>
      <c r="I82" s="1112" t="s">
        <v>397</v>
      </c>
      <c r="J82" s="1112" t="s">
        <v>397</v>
      </c>
      <c r="K82" s="1112" t="s">
        <v>9</v>
      </c>
      <c r="L82" s="1142"/>
      <c r="T82" s="650"/>
    </row>
    <row r="83" spans="1:20" s="122" customFormat="1" ht="15" customHeight="1">
      <c r="A83" s="1110"/>
      <c r="B83" s="1104"/>
      <c r="C83" s="1104"/>
      <c r="D83" s="1135"/>
      <c r="E83" s="1106"/>
      <c r="F83" s="1106"/>
      <c r="G83" s="1112" t="s">
        <v>36</v>
      </c>
      <c r="H83" s="1716" t="s">
        <v>941</v>
      </c>
      <c r="I83" s="1716"/>
      <c r="J83" s="1716"/>
      <c r="K83" s="1716"/>
      <c r="L83" s="1142"/>
      <c r="T83" s="650"/>
    </row>
    <row r="84" spans="1:20" s="122" customFormat="1" ht="15" customHeight="1">
      <c r="A84" s="1110"/>
      <c r="B84" s="1127" t="s">
        <v>135</v>
      </c>
      <c r="C84" s="1104"/>
      <c r="D84" s="1135"/>
      <c r="E84" s="1106"/>
      <c r="F84" s="1106"/>
      <c r="G84" s="1128"/>
      <c r="H84" s="1133"/>
      <c r="I84" s="1133"/>
      <c r="J84" s="1133"/>
      <c r="K84" s="1133"/>
      <c r="L84" s="1143"/>
      <c r="T84" s="650"/>
    </row>
    <row r="85" spans="1:20" s="122" customFormat="1" ht="15" customHeight="1">
      <c r="A85" s="1110"/>
      <c r="B85" s="1123" t="s">
        <v>956</v>
      </c>
      <c r="C85" s="1104"/>
      <c r="D85" s="1104"/>
      <c r="E85" s="1106"/>
      <c r="F85" s="1106"/>
      <c r="G85" s="1136">
        <v>9.1</v>
      </c>
      <c r="H85" s="1144">
        <v>779</v>
      </c>
      <c r="I85" s="1144">
        <v>677</v>
      </c>
      <c r="J85" s="1144">
        <v>631</v>
      </c>
      <c r="K85" s="1107">
        <v>2087</v>
      </c>
      <c r="L85" s="1141"/>
      <c r="T85" s="650"/>
    </row>
    <row r="86" spans="1:20" s="122" customFormat="1" ht="15" customHeight="1">
      <c r="A86" s="1110"/>
      <c r="B86" s="1138" t="s">
        <v>957</v>
      </c>
      <c r="C86" s="1104"/>
      <c r="D86" s="1104"/>
      <c r="E86" s="1106"/>
      <c r="F86" s="1106"/>
      <c r="G86" s="1128"/>
      <c r="H86" s="1144"/>
      <c r="I86" s="1144"/>
      <c r="J86" s="1144"/>
      <c r="K86" s="1106"/>
      <c r="L86" s="1141"/>
      <c r="T86" s="650"/>
    </row>
    <row r="87" spans="1:20" s="122" customFormat="1" ht="15" customHeight="1">
      <c r="A87" s="1110"/>
      <c r="B87" s="1139" t="s">
        <v>958</v>
      </c>
      <c r="C87" s="1104"/>
      <c r="D87" s="1104"/>
      <c r="E87" s="1106"/>
      <c r="F87" s="1106"/>
      <c r="G87" s="1128"/>
      <c r="H87" s="1144"/>
      <c r="I87" s="1144"/>
      <c r="J87" s="1144"/>
      <c r="K87" s="1106"/>
      <c r="L87" s="1141"/>
      <c r="T87" s="650"/>
    </row>
    <row r="88" spans="1:20" ht="15" customHeight="1">
      <c r="A88" s="1110"/>
      <c r="B88" s="1139" t="s">
        <v>959</v>
      </c>
      <c r="C88" s="1104"/>
      <c r="D88" s="1104"/>
      <c r="G88" s="1136">
        <v>9.1999999999999993</v>
      </c>
      <c r="H88" s="1144">
        <v>101</v>
      </c>
      <c r="I88" s="1144">
        <v>88</v>
      </c>
      <c r="J88" s="1144">
        <v>82</v>
      </c>
      <c r="K88" s="1107">
        <v>271</v>
      </c>
      <c r="L88" s="1145"/>
    </row>
    <row r="89" spans="1:20" ht="15" customHeight="1" thickBot="1">
      <c r="A89" s="1110"/>
      <c r="B89" s="1127"/>
      <c r="C89" s="1104"/>
      <c r="D89" s="1104"/>
      <c r="G89" s="1128"/>
      <c r="H89" s="1120">
        <f>SUM(H85+H88)</f>
        <v>880</v>
      </c>
      <c r="I89" s="1120">
        <f>SUM(I85+I88)</f>
        <v>765</v>
      </c>
      <c r="J89" s="1120">
        <f>SUM(J85+J88)</f>
        <v>713</v>
      </c>
      <c r="K89" s="1120">
        <f>SUM(H89:J89)</f>
        <v>2358</v>
      </c>
      <c r="L89" s="1145"/>
    </row>
    <row r="90" spans="1:20" ht="15" customHeight="1" thickTop="1">
      <c r="A90" s="1110"/>
      <c r="B90" s="1127"/>
      <c r="C90" s="1104"/>
      <c r="D90" s="1104"/>
      <c r="G90" s="1128"/>
      <c r="H90" s="1133"/>
      <c r="I90" s="1133"/>
      <c r="J90" s="1133"/>
      <c r="K90" s="1116"/>
      <c r="L90" s="1145"/>
    </row>
    <row r="91" spans="1:20" ht="15" customHeight="1">
      <c r="A91" s="1110"/>
      <c r="B91" s="1146">
        <f>G73</f>
        <v>9.1</v>
      </c>
      <c r="C91" s="1571" t="s">
        <v>960</v>
      </c>
      <c r="D91" s="1571"/>
      <c r="E91" s="1571"/>
      <c r="F91" s="1571"/>
      <c r="G91" s="1571"/>
      <c r="H91" s="1571"/>
      <c r="I91" s="1571"/>
      <c r="J91" s="1571"/>
      <c r="K91" s="1571"/>
      <c r="L91" s="1145"/>
    </row>
    <row r="92" spans="1:20" ht="15" customHeight="1">
      <c r="A92" s="1110"/>
      <c r="B92" s="1146"/>
      <c r="C92" s="1571"/>
      <c r="D92" s="1571"/>
      <c r="E92" s="1571"/>
      <c r="F92" s="1571"/>
      <c r="G92" s="1571"/>
      <c r="H92" s="1571"/>
      <c r="I92" s="1571"/>
      <c r="J92" s="1571"/>
      <c r="K92" s="1571"/>
      <c r="L92" s="1145"/>
    </row>
    <row r="93" spans="1:20" ht="15" customHeight="1">
      <c r="A93" s="1110"/>
      <c r="B93" s="1147"/>
      <c r="C93" s="1571"/>
      <c r="D93" s="1571"/>
      <c r="E93" s="1571"/>
      <c r="F93" s="1571"/>
      <c r="G93" s="1571"/>
      <c r="H93" s="1571"/>
      <c r="I93" s="1571"/>
      <c r="J93" s="1571"/>
      <c r="K93" s="1571"/>
      <c r="L93" s="1145"/>
    </row>
    <row r="94" spans="1:20" ht="15" customHeight="1">
      <c r="A94" s="1110"/>
      <c r="B94" s="1127"/>
      <c r="C94" s="1104"/>
      <c r="D94" s="1104"/>
      <c r="G94" s="1128"/>
      <c r="H94" s="1133"/>
      <c r="I94" s="1133"/>
      <c r="J94" s="1133"/>
      <c r="K94" s="1116"/>
      <c r="L94" s="1145"/>
    </row>
    <row r="95" spans="1:20" ht="15" customHeight="1">
      <c r="A95" s="1110"/>
      <c r="B95" s="1121">
        <f>G76</f>
        <v>9.1999999999999993</v>
      </c>
      <c r="C95" s="1148" t="s">
        <v>961</v>
      </c>
      <c r="D95" s="1148"/>
      <c r="E95" s="1148"/>
      <c r="F95" s="1148"/>
      <c r="G95" s="1148"/>
      <c r="H95" s="1148"/>
      <c r="I95" s="1148"/>
      <c r="J95" s="1149"/>
      <c r="K95" s="1149"/>
      <c r="L95" s="1145"/>
    </row>
    <row r="96" spans="1:20" ht="15" customHeight="1">
      <c r="A96" s="1110"/>
      <c r="B96" s="1127"/>
      <c r="C96" s="1149"/>
      <c r="D96" s="1149"/>
      <c r="E96" s="1149"/>
      <c r="F96" s="1149"/>
      <c r="G96" s="1149"/>
      <c r="H96" s="1149"/>
      <c r="I96" s="1149"/>
      <c r="J96" s="1149"/>
      <c r="K96" s="1149"/>
      <c r="L96" s="1145"/>
    </row>
    <row r="97" spans="1:40" ht="15" customHeight="1">
      <c r="A97" s="1110"/>
      <c r="B97" s="1127"/>
      <c r="C97" s="1149"/>
      <c r="D97" s="1149"/>
      <c r="E97" s="1149"/>
      <c r="F97" s="1149"/>
      <c r="G97" s="1149"/>
      <c r="H97" s="1149"/>
      <c r="I97" s="1149"/>
      <c r="J97" s="1149"/>
      <c r="K97" s="1149"/>
      <c r="L97" s="1145"/>
    </row>
    <row r="98" spans="1:40" ht="15" customHeight="1">
      <c r="A98" s="1110"/>
      <c r="B98" s="618"/>
      <c r="C98" s="1175"/>
      <c r="D98" s="1175"/>
      <c r="E98" s="1175"/>
      <c r="F98" s="1175"/>
      <c r="G98" s="1175"/>
      <c r="H98" s="1704" t="s">
        <v>985</v>
      </c>
      <c r="I98" s="1704"/>
      <c r="J98" s="1704"/>
      <c r="K98" s="1704"/>
      <c r="L98" s="1145"/>
    </row>
    <row r="99" spans="1:40" ht="15" customHeight="1">
      <c r="A99" s="1110"/>
      <c r="B99" s="618"/>
      <c r="C99" s="1175"/>
      <c r="D99" s="1175"/>
      <c r="E99" s="1175"/>
      <c r="F99" s="1175"/>
      <c r="G99" s="1175"/>
      <c r="H99" s="1163"/>
      <c r="I99" s="1163"/>
      <c r="J99" s="1163" t="s">
        <v>395</v>
      </c>
      <c r="K99" s="122"/>
      <c r="L99" s="1145"/>
    </row>
    <row r="100" spans="1:40" ht="15" customHeight="1">
      <c r="A100" s="1110"/>
      <c r="B100" s="618"/>
      <c r="C100" s="1175"/>
      <c r="D100" s="1175"/>
      <c r="E100" s="1175"/>
      <c r="F100" s="1175"/>
      <c r="G100" s="1175"/>
      <c r="H100" s="1163" t="s">
        <v>347</v>
      </c>
      <c r="I100" s="1163" t="s">
        <v>18</v>
      </c>
      <c r="J100" s="1163" t="s">
        <v>396</v>
      </c>
      <c r="K100" s="122"/>
      <c r="L100" s="1145"/>
    </row>
    <row r="101" spans="1:40" ht="15" customHeight="1">
      <c r="A101" s="1110"/>
      <c r="B101" s="618"/>
      <c r="C101" s="1175"/>
      <c r="D101" s="1175"/>
      <c r="E101" s="1175"/>
      <c r="F101" s="1175"/>
      <c r="G101" s="1175"/>
      <c r="H101" s="1163" t="s">
        <v>397</v>
      </c>
      <c r="I101" s="1163" t="s">
        <v>397</v>
      </c>
      <c r="J101" s="1163" t="s">
        <v>397</v>
      </c>
      <c r="K101" s="1163" t="s">
        <v>9</v>
      </c>
      <c r="L101" s="1145"/>
    </row>
    <row r="102" spans="1:40" ht="15" customHeight="1">
      <c r="A102" s="1110"/>
      <c r="B102" s="618"/>
      <c r="C102" s="1175"/>
      <c r="D102" s="1175"/>
      <c r="E102" s="1175"/>
      <c r="F102" s="1175"/>
      <c r="G102" s="1163" t="s">
        <v>36</v>
      </c>
      <c r="H102" s="1705" t="s">
        <v>941</v>
      </c>
      <c r="I102" s="1705"/>
      <c r="J102" s="1705"/>
      <c r="K102" s="1705"/>
      <c r="L102" s="1145"/>
    </row>
    <row r="103" spans="1:40" ht="15" customHeight="1">
      <c r="A103" s="1131" t="s">
        <v>17</v>
      </c>
      <c r="B103" s="1176" t="s">
        <v>962</v>
      </c>
      <c r="C103" s="2"/>
      <c r="D103" s="1171"/>
      <c r="E103" s="122"/>
      <c r="F103" s="122"/>
      <c r="G103" s="1247"/>
      <c r="H103" s="1137"/>
      <c r="I103" s="1137"/>
      <c r="J103" s="1137"/>
      <c r="K103" s="138"/>
      <c r="L103" s="1145"/>
    </row>
    <row r="104" spans="1:40" ht="15" customHeight="1">
      <c r="A104" s="1110"/>
      <c r="B104" s="1172"/>
      <c r="C104" s="2"/>
      <c r="D104" s="1177"/>
      <c r="E104" s="122"/>
      <c r="F104" s="122"/>
      <c r="G104" s="1247"/>
      <c r="H104" s="1137"/>
      <c r="I104" s="1137"/>
      <c r="J104" s="1137"/>
      <c r="K104" s="138"/>
    </row>
    <row r="105" spans="1:40" ht="15" customHeight="1">
      <c r="A105" s="1110"/>
      <c r="B105" s="1178" t="s">
        <v>31</v>
      </c>
      <c r="C105" s="2"/>
      <c r="D105" s="1179"/>
      <c r="E105" s="122"/>
      <c r="F105" s="122"/>
      <c r="G105" s="9">
        <v>10.1</v>
      </c>
      <c r="H105" s="1137">
        <f>+'TB-Equity'!D46</f>
        <v>99</v>
      </c>
      <c r="I105" s="1137">
        <f>+'TB-Debt'!D71</f>
        <v>55</v>
      </c>
      <c r="J105" s="1137">
        <f>+'TB- MM'!D47</f>
        <v>57</v>
      </c>
      <c r="K105" s="138">
        <f>SUM(H105:J105)</f>
        <v>211</v>
      </c>
    </row>
    <row r="106" spans="1:40" ht="15" customHeight="1">
      <c r="A106" s="1110"/>
      <c r="B106" s="1178" t="s">
        <v>963</v>
      </c>
      <c r="C106" s="2"/>
      <c r="D106" s="1179"/>
      <c r="E106" s="122"/>
      <c r="F106" s="122"/>
      <c r="G106" s="9"/>
      <c r="H106" s="1137"/>
      <c r="I106" s="1137"/>
      <c r="J106" s="1137"/>
      <c r="K106" s="138"/>
    </row>
    <row r="107" spans="1:40" ht="15" customHeight="1">
      <c r="A107" s="1110"/>
      <c r="B107" s="1180" t="s">
        <v>964</v>
      </c>
      <c r="C107" s="2"/>
      <c r="D107" s="1179"/>
      <c r="E107" s="122"/>
      <c r="F107" s="122"/>
      <c r="G107" s="9">
        <v>10.199999999999999</v>
      </c>
      <c r="H107" s="1137">
        <f>+'TB-Equity'!D45</f>
        <v>13</v>
      </c>
      <c r="I107" s="1137">
        <f>+'TB-Debt'!D70</f>
        <v>7</v>
      </c>
      <c r="J107" s="1137">
        <f>+'TB- MM'!D46</f>
        <v>8</v>
      </c>
      <c r="K107" s="138">
        <f>SUM(H107:J107)</f>
        <v>28</v>
      </c>
    </row>
    <row r="108" spans="1:40" ht="15" customHeight="1" thickBot="1">
      <c r="A108" s="1110"/>
      <c r="B108" s="1178"/>
      <c r="C108" s="2"/>
      <c r="D108" s="1179"/>
      <c r="E108" s="122"/>
      <c r="F108" s="122"/>
      <c r="G108" s="1247"/>
      <c r="H108" s="1181">
        <f>SUM(H105:H107)</f>
        <v>112</v>
      </c>
      <c r="I108" s="1181">
        <f>SUM(I105:I107)</f>
        <v>62</v>
      </c>
      <c r="J108" s="1181">
        <f>SUM(J105:J107)</f>
        <v>65</v>
      </c>
      <c r="K108" s="1181">
        <f>SUM(K105:K107)</f>
        <v>239</v>
      </c>
    </row>
    <row r="109" spans="1:40" ht="15" customHeight="1" thickTop="1">
      <c r="A109" s="1110"/>
      <c r="B109" s="1151"/>
      <c r="C109" s="1114"/>
      <c r="D109" s="1152"/>
      <c r="G109" s="1128"/>
      <c r="H109" s="1154"/>
      <c r="I109" s="1154"/>
      <c r="J109" s="1154"/>
      <c r="K109" s="1154"/>
    </row>
    <row r="110" spans="1:40" ht="15" customHeight="1">
      <c r="A110" s="1110"/>
      <c r="B110" s="1151"/>
      <c r="C110" s="1114"/>
      <c r="D110" s="1152"/>
      <c r="G110" s="1128"/>
      <c r="H110" s="1719" t="s">
        <v>757</v>
      </c>
      <c r="I110" s="1719"/>
      <c r="J110" s="1719"/>
      <c r="K110" s="1719"/>
    </row>
    <row r="111" spans="1:40" ht="15" customHeight="1">
      <c r="A111" s="1110"/>
      <c r="B111" s="1151"/>
      <c r="C111" s="1114"/>
      <c r="D111" s="1152"/>
      <c r="G111" s="1128"/>
      <c r="H111" s="1112"/>
      <c r="I111" s="1112"/>
      <c r="J111" s="1112" t="s">
        <v>395</v>
      </c>
      <c r="K111" s="1106"/>
    </row>
    <row r="112" spans="1:40" s="1107" customFormat="1" ht="15" customHeight="1">
      <c r="A112" s="1110"/>
      <c r="B112" s="1151"/>
      <c r="C112" s="1114"/>
      <c r="D112" s="1152"/>
      <c r="E112" s="1106"/>
      <c r="F112" s="1106"/>
      <c r="G112" s="1128"/>
      <c r="H112" s="1112" t="s">
        <v>347</v>
      </c>
      <c r="I112" s="1112" t="s">
        <v>18</v>
      </c>
      <c r="J112" s="1112" t="s">
        <v>396</v>
      </c>
      <c r="K112" s="1106"/>
      <c r="M112" s="1106"/>
      <c r="N112" s="1106"/>
      <c r="O112" s="1106"/>
      <c r="P112" s="1106"/>
      <c r="Q112" s="1106"/>
      <c r="R112" s="1106"/>
      <c r="S112" s="1106"/>
      <c r="T112" s="1130"/>
      <c r="U112" s="1106"/>
      <c r="V112" s="1106"/>
      <c r="W112" s="1106"/>
      <c r="X112" s="1106"/>
      <c r="Y112" s="1106"/>
      <c r="Z112" s="1106"/>
      <c r="AA112" s="1106"/>
      <c r="AB112" s="1106"/>
      <c r="AC112" s="1106"/>
      <c r="AD112" s="1106"/>
      <c r="AE112" s="1106"/>
      <c r="AF112" s="1106"/>
      <c r="AG112" s="1106"/>
      <c r="AH112" s="1106"/>
      <c r="AI112" s="1106"/>
      <c r="AJ112" s="1106"/>
      <c r="AK112" s="1106"/>
      <c r="AL112" s="1106"/>
      <c r="AM112" s="1106"/>
      <c r="AN112" s="1106"/>
    </row>
    <row r="113" spans="1:40" s="1107" customFormat="1" ht="15" customHeight="1">
      <c r="A113" s="1110"/>
      <c r="B113" s="1151"/>
      <c r="C113" s="1114"/>
      <c r="D113" s="1152"/>
      <c r="E113" s="1106"/>
      <c r="F113" s="1106"/>
      <c r="G113" s="1128"/>
      <c r="H113" s="1112" t="s">
        <v>397</v>
      </c>
      <c r="I113" s="1112" t="s">
        <v>397</v>
      </c>
      <c r="J113" s="1112" t="s">
        <v>397</v>
      </c>
      <c r="K113" s="1112" t="s">
        <v>9</v>
      </c>
      <c r="M113" s="1106"/>
      <c r="N113" s="1106"/>
      <c r="O113" s="1106"/>
      <c r="P113" s="1106"/>
      <c r="Q113" s="1106"/>
      <c r="R113" s="1106"/>
      <c r="S113" s="1106"/>
      <c r="T113" s="1130"/>
      <c r="U113" s="1106"/>
      <c r="V113" s="1106"/>
      <c r="W113" s="1106"/>
      <c r="X113" s="1106"/>
      <c r="Y113" s="1106"/>
      <c r="Z113" s="1106"/>
      <c r="AA113" s="1106"/>
      <c r="AB113" s="1106"/>
      <c r="AC113" s="1106"/>
      <c r="AD113" s="1106"/>
      <c r="AE113" s="1106"/>
      <c r="AF113" s="1106"/>
      <c r="AG113" s="1106"/>
      <c r="AH113" s="1106"/>
      <c r="AI113" s="1106"/>
      <c r="AJ113" s="1106"/>
      <c r="AK113" s="1106"/>
      <c r="AL113" s="1106"/>
      <c r="AM113" s="1106"/>
      <c r="AN113" s="1106"/>
    </row>
    <row r="114" spans="1:40" s="1107" customFormat="1" ht="15" customHeight="1">
      <c r="A114" s="1110"/>
      <c r="B114" s="1151"/>
      <c r="C114" s="1114"/>
      <c r="D114" s="1152"/>
      <c r="E114" s="1106"/>
      <c r="F114" s="1106"/>
      <c r="G114" s="1112" t="s">
        <v>36</v>
      </c>
      <c r="H114" s="1716" t="s">
        <v>941</v>
      </c>
      <c r="I114" s="1716"/>
      <c r="J114" s="1716"/>
      <c r="K114" s="1716"/>
      <c r="M114" s="1106"/>
      <c r="N114" s="1106"/>
      <c r="O114" s="1106"/>
      <c r="P114" s="1106"/>
      <c r="Q114" s="1106"/>
      <c r="R114" s="1106"/>
      <c r="S114" s="1106"/>
      <c r="T114" s="1130"/>
      <c r="U114" s="1106"/>
      <c r="V114" s="1106"/>
      <c r="W114" s="1106"/>
      <c r="X114" s="1106"/>
      <c r="Y114" s="1106"/>
      <c r="Z114" s="1106"/>
      <c r="AA114" s="1106"/>
      <c r="AB114" s="1106"/>
      <c r="AC114" s="1106"/>
      <c r="AD114" s="1106"/>
      <c r="AE114" s="1106"/>
      <c r="AF114" s="1106"/>
      <c r="AG114" s="1106"/>
      <c r="AH114" s="1106"/>
      <c r="AI114" s="1106"/>
      <c r="AJ114" s="1106"/>
      <c r="AK114" s="1106"/>
      <c r="AL114" s="1106"/>
      <c r="AM114" s="1106"/>
      <c r="AN114" s="1106"/>
    </row>
    <row r="115" spans="1:40" s="1107" customFormat="1" ht="15" customHeight="1">
      <c r="A115" s="1110"/>
      <c r="B115" s="1151"/>
      <c r="C115" s="1114"/>
      <c r="D115" s="1152"/>
      <c r="E115" s="1106"/>
      <c r="F115" s="1106"/>
      <c r="G115" s="1128"/>
      <c r="H115" s="1252"/>
      <c r="I115" s="1252"/>
      <c r="J115" s="1252"/>
      <c r="K115" s="1252"/>
      <c r="M115" s="1106"/>
      <c r="N115" s="1106"/>
      <c r="O115" s="1106"/>
      <c r="P115" s="1106"/>
      <c r="Q115" s="1106"/>
      <c r="R115" s="1106"/>
      <c r="S115" s="1106"/>
      <c r="T115" s="1130"/>
      <c r="U115" s="1106"/>
      <c r="V115" s="1106"/>
      <c r="W115" s="1106"/>
      <c r="X115" s="1106"/>
      <c r="Y115" s="1106"/>
      <c r="Z115" s="1106"/>
      <c r="AA115" s="1106"/>
      <c r="AB115" s="1106"/>
      <c r="AC115" s="1106"/>
      <c r="AD115" s="1106"/>
      <c r="AE115" s="1106"/>
      <c r="AF115" s="1106"/>
      <c r="AG115" s="1106"/>
      <c r="AH115" s="1106"/>
      <c r="AI115" s="1106"/>
      <c r="AJ115" s="1106"/>
      <c r="AK115" s="1106"/>
      <c r="AL115" s="1106"/>
      <c r="AM115" s="1106"/>
      <c r="AN115" s="1106"/>
    </row>
    <row r="116" spans="1:40" s="1107" customFormat="1" ht="15" customHeight="1">
      <c r="A116" s="1110"/>
      <c r="B116" s="1151" t="s">
        <v>31</v>
      </c>
      <c r="C116" s="1114"/>
      <c r="D116" s="1152"/>
      <c r="E116" s="1106"/>
      <c r="F116" s="1106"/>
      <c r="G116" s="1136">
        <v>10.1</v>
      </c>
      <c r="H116" s="1144">
        <v>67</v>
      </c>
      <c r="I116" s="1144">
        <v>58</v>
      </c>
      <c r="J116" s="1144">
        <v>54</v>
      </c>
      <c r="K116" s="1107">
        <v>179</v>
      </c>
      <c r="M116" s="1106"/>
      <c r="N116" s="1106"/>
      <c r="O116" s="1106"/>
      <c r="P116" s="1106"/>
      <c r="Q116" s="1106"/>
      <c r="R116" s="1106"/>
      <c r="S116" s="1106"/>
      <c r="T116" s="1130"/>
      <c r="U116" s="1106"/>
      <c r="V116" s="1106"/>
      <c r="W116" s="1106"/>
      <c r="X116" s="1106"/>
      <c r="Y116" s="1106"/>
      <c r="Z116" s="1106"/>
      <c r="AA116" s="1106"/>
      <c r="AB116" s="1106"/>
      <c r="AC116" s="1106"/>
      <c r="AD116" s="1106"/>
      <c r="AE116" s="1106"/>
      <c r="AF116" s="1106"/>
      <c r="AG116" s="1106"/>
      <c r="AH116" s="1106"/>
      <c r="AI116" s="1106"/>
      <c r="AJ116" s="1106"/>
      <c r="AK116" s="1106"/>
      <c r="AL116" s="1106"/>
      <c r="AM116" s="1106"/>
      <c r="AN116" s="1106"/>
    </row>
    <row r="117" spans="1:40" s="1107" customFormat="1" ht="15" customHeight="1">
      <c r="A117" s="1110"/>
      <c r="B117" s="1151" t="s">
        <v>963</v>
      </c>
      <c r="C117" s="1114"/>
      <c r="D117" s="1152"/>
      <c r="E117" s="1106"/>
      <c r="F117" s="1106"/>
      <c r="G117" s="1136"/>
      <c r="H117" s="1144"/>
      <c r="I117" s="1144"/>
      <c r="J117" s="1144"/>
      <c r="M117" s="1106"/>
      <c r="N117" s="1106"/>
      <c r="O117" s="1106"/>
      <c r="P117" s="1106"/>
      <c r="Q117" s="1106"/>
      <c r="R117" s="1106"/>
      <c r="S117" s="1106"/>
      <c r="T117" s="1130"/>
      <c r="U117" s="1106"/>
      <c r="V117" s="1106"/>
      <c r="W117" s="1106"/>
      <c r="X117" s="1106"/>
      <c r="Y117" s="1106"/>
      <c r="Z117" s="1106"/>
      <c r="AA117" s="1106"/>
      <c r="AB117" s="1106"/>
      <c r="AC117" s="1106"/>
      <c r="AD117" s="1106"/>
      <c r="AE117" s="1106"/>
      <c r="AF117" s="1106"/>
      <c r="AG117" s="1106"/>
      <c r="AH117" s="1106"/>
      <c r="AI117" s="1106"/>
      <c r="AJ117" s="1106"/>
      <c r="AK117" s="1106"/>
      <c r="AL117" s="1106"/>
      <c r="AM117" s="1106"/>
      <c r="AN117" s="1106"/>
    </row>
    <row r="118" spans="1:40" s="1107" customFormat="1" ht="15" customHeight="1">
      <c r="A118" s="1110"/>
      <c r="B118" s="1153" t="s">
        <v>964</v>
      </c>
      <c r="C118" s="1114"/>
      <c r="D118" s="1152"/>
      <c r="E118" s="1106"/>
      <c r="F118" s="1106"/>
      <c r="G118" s="1136">
        <v>10.199999999999999</v>
      </c>
      <c r="H118" s="1144">
        <v>9</v>
      </c>
      <c r="I118" s="1144">
        <v>8</v>
      </c>
      <c r="J118" s="1144">
        <v>7</v>
      </c>
      <c r="K118" s="1107">
        <v>24</v>
      </c>
      <c r="M118" s="1106"/>
      <c r="N118" s="1106"/>
      <c r="O118" s="1106"/>
      <c r="P118" s="1106"/>
      <c r="Q118" s="1106"/>
      <c r="R118" s="1106"/>
      <c r="S118" s="1106"/>
      <c r="T118" s="1130"/>
      <c r="U118" s="1106"/>
      <c r="V118" s="1106"/>
      <c r="W118" s="1106"/>
      <c r="X118" s="1106"/>
      <c r="Y118" s="1106"/>
      <c r="Z118" s="1106"/>
      <c r="AA118" s="1106"/>
      <c r="AB118" s="1106"/>
      <c r="AC118" s="1106"/>
      <c r="AD118" s="1106"/>
      <c r="AE118" s="1106"/>
      <c r="AF118" s="1106"/>
      <c r="AG118" s="1106"/>
      <c r="AH118" s="1106"/>
      <c r="AI118" s="1106"/>
      <c r="AJ118" s="1106"/>
      <c r="AK118" s="1106"/>
      <c r="AL118" s="1106"/>
      <c r="AM118" s="1106"/>
      <c r="AN118" s="1106"/>
    </row>
    <row r="119" spans="1:40" s="1107" customFormat="1" ht="15" customHeight="1" thickBot="1">
      <c r="A119" s="1110"/>
      <c r="B119" s="1151"/>
      <c r="C119" s="1114"/>
      <c r="D119" s="1152"/>
      <c r="E119" s="1106"/>
      <c r="F119" s="1106"/>
      <c r="G119" s="1128"/>
      <c r="H119" s="1155">
        <f>SUM(H116:H118)</f>
        <v>76</v>
      </c>
      <c r="I119" s="1155">
        <f>SUM(I116:I118)</f>
        <v>66</v>
      </c>
      <c r="J119" s="1155">
        <f>SUM(J116:J118)</f>
        <v>61</v>
      </c>
      <c r="K119" s="1155">
        <f>SUM(K116:K118)</f>
        <v>203</v>
      </c>
      <c r="M119" s="1106"/>
      <c r="N119" s="1106"/>
      <c r="O119" s="1106"/>
      <c r="P119" s="1106"/>
      <c r="Q119" s="1106"/>
      <c r="R119" s="1106"/>
      <c r="S119" s="1106"/>
      <c r="T119" s="1130"/>
      <c r="U119" s="1106"/>
      <c r="V119" s="1106"/>
      <c r="W119" s="1106"/>
      <c r="X119" s="1106"/>
      <c r="Y119" s="1106"/>
      <c r="Z119" s="1106"/>
      <c r="AA119" s="1106"/>
      <c r="AB119" s="1106"/>
      <c r="AC119" s="1106"/>
      <c r="AD119" s="1106"/>
      <c r="AE119" s="1106"/>
      <c r="AF119" s="1106"/>
      <c r="AG119" s="1106"/>
      <c r="AH119" s="1106"/>
      <c r="AI119" s="1106"/>
      <c r="AJ119" s="1106"/>
      <c r="AK119" s="1106"/>
      <c r="AL119" s="1106"/>
      <c r="AM119" s="1106"/>
      <c r="AN119" s="1106"/>
    </row>
    <row r="120" spans="1:40" s="1107" customFormat="1" ht="15" customHeight="1" thickTop="1">
      <c r="A120" s="1110"/>
      <c r="B120" s="1127"/>
      <c r="C120" s="1104"/>
      <c r="D120" s="1104"/>
      <c r="E120" s="1106"/>
      <c r="F120" s="1106"/>
      <c r="G120" s="1128"/>
      <c r="H120" s="1133"/>
      <c r="I120" s="1133"/>
      <c r="J120" s="1133"/>
      <c r="K120" s="1116"/>
      <c r="M120" s="1106"/>
      <c r="N120" s="1106"/>
      <c r="O120" s="1106"/>
      <c r="P120" s="1106"/>
      <c r="Q120" s="1106"/>
      <c r="R120" s="1106"/>
      <c r="S120" s="1106"/>
      <c r="T120" s="1130"/>
      <c r="U120" s="1106"/>
      <c r="V120" s="1106"/>
      <c r="W120" s="1106"/>
      <c r="X120" s="1106"/>
      <c r="Y120" s="1106"/>
      <c r="Z120" s="1106"/>
      <c r="AA120" s="1106"/>
      <c r="AB120" s="1106"/>
      <c r="AC120" s="1106"/>
      <c r="AD120" s="1106"/>
      <c r="AE120" s="1106"/>
      <c r="AF120" s="1106"/>
      <c r="AG120" s="1106"/>
      <c r="AH120" s="1106"/>
      <c r="AI120" s="1106"/>
      <c r="AJ120" s="1106"/>
      <c r="AK120" s="1106"/>
      <c r="AL120" s="1106"/>
      <c r="AM120" s="1106"/>
      <c r="AN120" s="1106"/>
    </row>
    <row r="121" spans="1:40" s="1107" customFormat="1" ht="15" customHeight="1">
      <c r="A121" s="93"/>
      <c r="B121" s="1246">
        <f>G105</f>
        <v>10.1</v>
      </c>
      <c r="C121" s="1571" t="s">
        <v>965</v>
      </c>
      <c r="D121" s="1571"/>
      <c r="E121" s="1571"/>
      <c r="F121" s="1571"/>
      <c r="G121" s="1571"/>
      <c r="H121" s="1571"/>
      <c r="I121" s="1571"/>
      <c r="J121" s="1571"/>
      <c r="K121" s="1571"/>
      <c r="M121" s="1106"/>
      <c r="N121" s="1106"/>
      <c r="O121" s="1106"/>
      <c r="P121" s="1106"/>
      <c r="Q121" s="1106"/>
      <c r="R121" s="1106"/>
      <c r="S121" s="1106"/>
      <c r="T121" s="1130"/>
      <c r="U121" s="1106"/>
      <c r="V121" s="1106"/>
      <c r="W121" s="1106"/>
      <c r="X121" s="1106"/>
      <c r="Y121" s="1106"/>
      <c r="Z121" s="1106"/>
      <c r="AA121" s="1106"/>
      <c r="AB121" s="1106"/>
      <c r="AC121" s="1106"/>
      <c r="AD121" s="1106"/>
      <c r="AE121" s="1106"/>
      <c r="AF121" s="1106"/>
      <c r="AG121" s="1106"/>
      <c r="AH121" s="1106"/>
      <c r="AI121" s="1106"/>
      <c r="AJ121" s="1106"/>
      <c r="AK121" s="1106"/>
      <c r="AL121" s="1106"/>
      <c r="AM121" s="1106"/>
      <c r="AN121" s="1106"/>
    </row>
    <row r="122" spans="1:40" s="1107" customFormat="1" ht="15" customHeight="1">
      <c r="A122" s="93"/>
      <c r="B122" s="1246"/>
      <c r="C122" s="1571"/>
      <c r="D122" s="1571"/>
      <c r="E122" s="1571"/>
      <c r="F122" s="1571"/>
      <c r="G122" s="1571"/>
      <c r="H122" s="1571"/>
      <c r="I122" s="1571"/>
      <c r="J122" s="1571"/>
      <c r="K122" s="1571"/>
      <c r="M122" s="1106"/>
      <c r="N122" s="1106"/>
      <c r="O122" s="1106"/>
      <c r="P122" s="1106"/>
      <c r="Q122" s="1106"/>
      <c r="R122" s="1106"/>
      <c r="S122" s="1106"/>
      <c r="T122" s="1130"/>
      <c r="U122" s="1106"/>
      <c r="V122" s="1106"/>
      <c r="W122" s="1106"/>
      <c r="X122" s="1106"/>
      <c r="Y122" s="1106"/>
      <c r="Z122" s="1106"/>
      <c r="AA122" s="1106"/>
      <c r="AB122" s="1106"/>
      <c r="AC122" s="1106"/>
      <c r="AD122" s="1106"/>
      <c r="AE122" s="1106"/>
      <c r="AF122" s="1106"/>
      <c r="AG122" s="1106"/>
      <c r="AH122" s="1106"/>
      <c r="AI122" s="1106"/>
      <c r="AJ122" s="1106"/>
      <c r="AK122" s="1106"/>
      <c r="AL122" s="1106"/>
      <c r="AM122" s="1106"/>
      <c r="AN122" s="1106"/>
    </row>
    <row r="123" spans="1:40" s="1107" customFormat="1" ht="15" customHeight="1">
      <c r="A123" s="93"/>
      <c r="B123" s="1246"/>
      <c r="C123" s="1571"/>
      <c r="D123" s="1571"/>
      <c r="E123" s="1571"/>
      <c r="F123" s="1571"/>
      <c r="G123" s="1571"/>
      <c r="H123" s="1571"/>
      <c r="I123" s="1571"/>
      <c r="J123" s="1571"/>
      <c r="K123" s="1571"/>
      <c r="M123" s="1106"/>
      <c r="N123" s="1106"/>
      <c r="O123" s="1106"/>
      <c r="P123" s="1106"/>
      <c r="Q123" s="1106"/>
      <c r="R123" s="1106"/>
      <c r="S123" s="1106"/>
      <c r="T123" s="1130"/>
      <c r="U123" s="1106"/>
      <c r="V123" s="1106"/>
      <c r="W123" s="1106"/>
      <c r="X123" s="1106"/>
      <c r="Y123" s="1106"/>
      <c r="Z123" s="1106"/>
      <c r="AA123" s="1106"/>
      <c r="AB123" s="1106"/>
      <c r="AC123" s="1106"/>
      <c r="AD123" s="1106"/>
      <c r="AE123" s="1106"/>
      <c r="AF123" s="1106"/>
      <c r="AG123" s="1106"/>
      <c r="AH123" s="1106"/>
      <c r="AI123" s="1106"/>
      <c r="AJ123" s="1106"/>
      <c r="AK123" s="1106"/>
      <c r="AL123" s="1106"/>
      <c r="AM123" s="1106"/>
      <c r="AN123" s="1106"/>
    </row>
    <row r="124" spans="1:40" s="1107" customFormat="1" ht="15" customHeight="1">
      <c r="A124" s="93"/>
      <c r="B124" s="1246"/>
      <c r="C124" s="1571"/>
      <c r="D124" s="1571"/>
      <c r="E124" s="1571"/>
      <c r="F124" s="1571"/>
      <c r="G124" s="1571"/>
      <c r="H124" s="1571"/>
      <c r="I124" s="1571"/>
      <c r="J124" s="1571"/>
      <c r="K124" s="1571"/>
      <c r="M124" s="1106"/>
      <c r="N124" s="1106"/>
      <c r="O124" s="1106"/>
      <c r="P124" s="1106"/>
      <c r="Q124" s="1106"/>
      <c r="R124" s="1106"/>
      <c r="S124" s="1106"/>
      <c r="T124" s="1130"/>
      <c r="U124" s="1106"/>
      <c r="V124" s="1106"/>
      <c r="W124" s="1106"/>
      <c r="X124" s="1106"/>
      <c r="Y124" s="1106"/>
      <c r="Z124" s="1106"/>
      <c r="AA124" s="1106"/>
      <c r="AB124" s="1106"/>
      <c r="AC124" s="1106"/>
      <c r="AD124" s="1106"/>
      <c r="AE124" s="1106"/>
      <c r="AF124" s="1106"/>
      <c r="AG124" s="1106"/>
      <c r="AH124" s="1106"/>
      <c r="AI124" s="1106"/>
      <c r="AJ124" s="1106"/>
      <c r="AK124" s="1106"/>
      <c r="AL124" s="1106"/>
      <c r="AM124" s="1106"/>
      <c r="AN124" s="1106"/>
    </row>
    <row r="125" spans="1:40" s="1107" customFormat="1" ht="8.1" customHeight="1">
      <c r="A125" s="93"/>
      <c r="B125" s="618"/>
      <c r="C125" s="376"/>
      <c r="D125" s="376"/>
      <c r="E125" s="122"/>
      <c r="F125" s="122"/>
      <c r="G125" s="1247"/>
      <c r="H125" s="1137"/>
      <c r="I125" s="1137"/>
      <c r="J125" s="1137"/>
      <c r="K125" s="138"/>
      <c r="M125" s="1106"/>
      <c r="N125" s="1106"/>
      <c r="O125" s="1106"/>
      <c r="P125" s="1106"/>
      <c r="Q125" s="1106"/>
      <c r="R125" s="1106"/>
      <c r="S125" s="1106"/>
      <c r="T125" s="1130"/>
      <c r="U125" s="1106"/>
      <c r="V125" s="1106"/>
      <c r="W125" s="1106"/>
      <c r="X125" s="1106"/>
      <c r="Y125" s="1106"/>
      <c r="Z125" s="1106"/>
      <c r="AA125" s="1106"/>
      <c r="AB125" s="1106"/>
      <c r="AC125" s="1106"/>
      <c r="AD125" s="1106"/>
      <c r="AE125" s="1106"/>
      <c r="AF125" s="1106"/>
      <c r="AG125" s="1106"/>
      <c r="AH125" s="1106"/>
      <c r="AI125" s="1106"/>
      <c r="AJ125" s="1106"/>
      <c r="AK125" s="1106"/>
      <c r="AL125" s="1106"/>
      <c r="AM125" s="1106"/>
      <c r="AN125" s="1106"/>
    </row>
    <row r="126" spans="1:40" s="1107" customFormat="1" ht="15" customHeight="1">
      <c r="A126" s="93"/>
      <c r="B126" s="618"/>
      <c r="C126" s="285" t="s">
        <v>966</v>
      </c>
      <c r="D126" s="376"/>
      <c r="E126" s="122"/>
      <c r="F126" s="122"/>
      <c r="G126" s="1247"/>
      <c r="H126" s="1156" t="s">
        <v>967</v>
      </c>
      <c r="I126" s="122"/>
      <c r="J126" s="2"/>
      <c r="K126" s="2"/>
      <c r="M126" s="1106"/>
      <c r="N126" s="1106"/>
      <c r="O126" s="1106"/>
      <c r="P126" s="1106"/>
      <c r="Q126" s="1106"/>
      <c r="R126" s="1106"/>
      <c r="S126" s="1106"/>
      <c r="T126" s="1130"/>
      <c r="U126" s="1106"/>
      <c r="V126" s="1106"/>
      <c r="W126" s="1106"/>
      <c r="X126" s="1106"/>
      <c r="Y126" s="1106"/>
      <c r="Z126" s="1106"/>
      <c r="AA126" s="1106"/>
      <c r="AB126" s="1106"/>
      <c r="AC126" s="1106"/>
      <c r="AD126" s="1106"/>
      <c r="AE126" s="1106"/>
      <c r="AF126" s="1106"/>
      <c r="AG126" s="1106"/>
      <c r="AH126" s="1106"/>
      <c r="AI126" s="1106"/>
      <c r="AJ126" s="1106"/>
      <c r="AK126" s="1106"/>
      <c r="AL126" s="1106"/>
      <c r="AM126" s="1106"/>
      <c r="AN126" s="1106"/>
    </row>
    <row r="127" spans="1:40" s="1107" customFormat="1" ht="8.1" customHeight="1">
      <c r="A127" s="93"/>
      <c r="B127" s="618"/>
      <c r="C127" s="1140"/>
      <c r="D127" s="376"/>
      <c r="E127" s="122"/>
      <c r="F127" s="122"/>
      <c r="G127" s="1247"/>
      <c r="H127" s="1140"/>
      <c r="I127" s="122"/>
      <c r="J127" s="1140"/>
      <c r="K127" s="1140"/>
      <c r="M127" s="1106"/>
      <c r="N127" s="1106"/>
      <c r="O127" s="1106"/>
      <c r="P127" s="1106"/>
      <c r="Q127" s="1106"/>
      <c r="R127" s="1106"/>
      <c r="S127" s="1106"/>
      <c r="T127" s="1130"/>
      <c r="U127" s="1106"/>
      <c r="V127" s="1106"/>
      <c r="W127" s="1106"/>
      <c r="X127" s="1106"/>
      <c r="Y127" s="1106"/>
      <c r="Z127" s="1106"/>
      <c r="AA127" s="1106"/>
      <c r="AB127" s="1106"/>
      <c r="AC127" s="1106"/>
      <c r="AD127" s="1106"/>
      <c r="AE127" s="1106"/>
      <c r="AF127" s="1106"/>
      <c r="AG127" s="1106"/>
      <c r="AH127" s="1106"/>
      <c r="AI127" s="1106"/>
      <c r="AJ127" s="1106"/>
      <c r="AK127" s="1106"/>
      <c r="AL127" s="1106"/>
      <c r="AM127" s="1106"/>
      <c r="AN127" s="1106"/>
    </row>
    <row r="128" spans="1:40" ht="15" customHeight="1">
      <c r="A128" s="93"/>
      <c r="B128" s="618"/>
      <c r="C128" s="2" t="s">
        <v>968</v>
      </c>
      <c r="D128" s="376"/>
      <c r="E128" s="122"/>
      <c r="F128" s="122"/>
      <c r="G128" s="1247"/>
      <c r="H128" s="1722" t="s">
        <v>969</v>
      </c>
      <c r="I128" s="1722"/>
      <c r="J128" s="1722"/>
      <c r="K128" s="1722"/>
      <c r="M128" s="1106" t="s">
        <v>302</v>
      </c>
      <c r="N128" s="1106" t="s">
        <v>303</v>
      </c>
      <c r="O128" s="1106" t="s">
        <v>105</v>
      </c>
    </row>
    <row r="129" spans="1:15" ht="8.1" customHeight="1">
      <c r="A129" s="93"/>
      <c r="B129" s="618"/>
      <c r="C129" s="618"/>
      <c r="D129" s="376"/>
      <c r="E129" s="122"/>
      <c r="F129" s="122"/>
      <c r="G129" s="1247"/>
      <c r="H129" s="1254"/>
      <c r="I129" s="122"/>
      <c r="J129" s="1254"/>
      <c r="K129" s="1254"/>
      <c r="L129" s="1157" t="s">
        <v>970</v>
      </c>
      <c r="M129" s="1106">
        <f>[169]BS!E30</f>
        <v>641555</v>
      </c>
      <c r="N129" s="1106">
        <f>[169]BS!$G$30</f>
        <v>558577</v>
      </c>
      <c r="O129" s="1106">
        <f>[169]BS!$I$30</f>
        <v>523189</v>
      </c>
    </row>
    <row r="130" spans="1:15" ht="15" customHeight="1">
      <c r="A130" s="93"/>
      <c r="B130" s="618"/>
      <c r="C130" s="2" t="s">
        <v>971</v>
      </c>
      <c r="D130" s="376"/>
      <c r="E130" s="122"/>
      <c r="F130" s="122"/>
      <c r="G130" s="1247"/>
      <c r="H130" s="1722" t="s">
        <v>972</v>
      </c>
      <c r="I130" s="1722"/>
      <c r="J130" s="1722"/>
      <c r="K130" s="1722"/>
      <c r="L130" s="91" t="s">
        <v>973</v>
      </c>
      <c r="M130" s="1119" t="e">
        <f>#REF!</f>
        <v>#REF!</v>
      </c>
      <c r="N130" s="1119" t="e">
        <f>#REF!</f>
        <v>#REF!</v>
      </c>
      <c r="O130" s="1119" t="e">
        <f>#REF!</f>
        <v>#REF!</v>
      </c>
    </row>
    <row r="131" spans="1:15" ht="8.1" customHeight="1">
      <c r="A131" s="93"/>
      <c r="B131" s="618"/>
      <c r="C131" s="2"/>
      <c r="D131" s="376"/>
      <c r="E131" s="122"/>
      <c r="F131" s="122"/>
      <c r="G131" s="1247"/>
      <c r="H131" s="1254"/>
      <c r="I131" s="122"/>
      <c r="J131" s="1254"/>
      <c r="K131" s="1254"/>
      <c r="L131" s="1157" t="s">
        <v>974</v>
      </c>
      <c r="M131" s="1119" t="e">
        <f>M129+M130</f>
        <v>#REF!</v>
      </c>
      <c r="N131" s="1119" t="e">
        <f>N129+N130</f>
        <v>#REF!</v>
      </c>
      <c r="O131" s="1119" t="e">
        <f>O129+O130</f>
        <v>#REF!</v>
      </c>
    </row>
    <row r="132" spans="1:15" ht="15" customHeight="1">
      <c r="A132" s="93"/>
      <c r="B132" s="618"/>
      <c r="C132" s="2" t="s">
        <v>975</v>
      </c>
      <c r="D132" s="376"/>
      <c r="E132" s="122"/>
      <c r="F132" s="122"/>
      <c r="G132" s="1247"/>
      <c r="H132" s="1722" t="s">
        <v>976</v>
      </c>
      <c r="I132" s="1722"/>
      <c r="J132" s="1722"/>
      <c r="K132" s="1722"/>
      <c r="L132" s="1158" t="s">
        <v>977</v>
      </c>
      <c r="M132" s="1106">
        <f>[169]BS!E37</f>
        <v>1455861</v>
      </c>
      <c r="N132" s="1106">
        <f>[169]BS!$G$37</f>
        <v>1872146</v>
      </c>
      <c r="O132" s="1106">
        <f>[169]BS!$I$37</f>
        <v>1972139</v>
      </c>
    </row>
    <row r="133" spans="1:15" ht="8.1" customHeight="1">
      <c r="A133" s="93"/>
      <c r="B133" s="618"/>
      <c r="C133" s="1140"/>
      <c r="D133" s="376"/>
      <c r="E133" s="122"/>
      <c r="F133" s="122"/>
      <c r="G133" s="1247"/>
      <c r="H133" s="1254"/>
      <c r="I133" s="122"/>
      <c r="J133" s="1254"/>
      <c r="K133" s="1254"/>
      <c r="L133" s="1157" t="s">
        <v>978</v>
      </c>
      <c r="M133" s="1106">
        <f>M129/M132</f>
        <v>0.44067050357142601</v>
      </c>
      <c r="N133" s="1106">
        <f>N129/N132</f>
        <v>0.29836187989611901</v>
      </c>
      <c r="O133" s="1106">
        <f>O129/O132</f>
        <v>0.26529012407340502</v>
      </c>
    </row>
    <row r="134" spans="1:15" ht="15" customHeight="1">
      <c r="A134" s="93"/>
      <c r="B134" s="618"/>
      <c r="C134" s="2" t="s">
        <v>979</v>
      </c>
      <c r="D134" s="376"/>
      <c r="E134" s="122"/>
      <c r="F134" s="122"/>
      <c r="G134" s="1247"/>
      <c r="H134" s="1722" t="s">
        <v>980</v>
      </c>
      <c r="I134" s="1722"/>
      <c r="J134" s="1722"/>
      <c r="K134" s="1722"/>
      <c r="L134" s="205"/>
    </row>
    <row r="135" spans="1:15" ht="8.1" customHeight="1">
      <c r="A135" s="93"/>
      <c r="B135" s="618"/>
      <c r="C135" s="2"/>
      <c r="D135" s="376"/>
      <c r="E135" s="122"/>
      <c r="F135" s="122"/>
      <c r="G135" s="1247"/>
      <c r="H135" s="1254"/>
      <c r="I135" s="122"/>
      <c r="J135" s="1254"/>
      <c r="K135" s="1254"/>
      <c r="L135" s="1157" t="s">
        <v>981</v>
      </c>
      <c r="M135" s="1119" t="e">
        <f>M131/M132</f>
        <v>#REF!</v>
      </c>
      <c r="N135" s="1119" t="e">
        <f>N131/N132</f>
        <v>#REF!</v>
      </c>
      <c r="O135" s="1119" t="e">
        <f>O131/O132</f>
        <v>#REF!</v>
      </c>
    </row>
    <row r="136" spans="1:15" ht="15" customHeight="1">
      <c r="A136" s="93"/>
      <c r="B136" s="1246">
        <f>G107</f>
        <v>10.199999999999999</v>
      </c>
      <c r="C136" s="1148" t="s">
        <v>982</v>
      </c>
      <c r="D136" s="376"/>
      <c r="E136" s="122"/>
      <c r="F136" s="122"/>
      <c r="G136" s="1247"/>
      <c r="H136" s="1254"/>
      <c r="I136" s="122"/>
      <c r="J136" s="1254"/>
      <c r="K136" s="1254"/>
      <c r="L136" s="1159" t="s">
        <v>57</v>
      </c>
      <c r="M136" s="1160" t="e">
        <f>M135-M133</f>
        <v>#REF!</v>
      </c>
      <c r="N136" s="1160" t="e">
        <f>N135-N133</f>
        <v>#REF!</v>
      </c>
      <c r="O136" s="1160" t="e">
        <f>O135-O133</f>
        <v>#REF!</v>
      </c>
    </row>
    <row r="137" spans="1:15" ht="15" customHeight="1">
      <c r="A137" s="1110"/>
      <c r="B137" s="1127"/>
      <c r="C137" s="1161"/>
      <c r="D137" s="1104"/>
      <c r="G137" s="1128"/>
      <c r="H137" s="1133"/>
      <c r="I137" s="1145"/>
      <c r="J137" s="1145"/>
      <c r="K137" s="1145"/>
    </row>
    <row r="138" spans="1:15" ht="15" customHeight="1">
      <c r="A138" s="1108" t="s">
        <v>23</v>
      </c>
      <c r="B138" s="1150" t="s">
        <v>983</v>
      </c>
      <c r="C138" s="1161"/>
      <c r="D138" s="1104"/>
      <c r="G138" s="1128"/>
      <c r="H138" s="1133"/>
      <c r="I138" s="1145"/>
      <c r="J138" s="1145"/>
      <c r="K138" s="1145"/>
    </row>
    <row r="139" spans="1:15" ht="10.199999999999999" customHeight="1">
      <c r="A139" s="1110"/>
      <c r="B139" s="1127"/>
      <c r="C139" s="1161"/>
      <c r="D139" s="1104"/>
      <c r="G139" s="1128"/>
      <c r="H139" s="1133"/>
      <c r="I139" s="1145"/>
      <c r="J139" s="1145"/>
      <c r="K139" s="1145"/>
    </row>
    <row r="140" spans="1:15" ht="15" customHeight="1">
      <c r="A140" s="1110"/>
      <c r="B140" s="1720" t="s">
        <v>984</v>
      </c>
      <c r="C140" s="1720"/>
      <c r="D140" s="1720"/>
      <c r="E140" s="1720"/>
      <c r="F140" s="1720"/>
      <c r="G140" s="1720"/>
      <c r="H140" s="1720"/>
      <c r="I140" s="1720"/>
      <c r="J140" s="1720"/>
      <c r="K140" s="1720"/>
      <c r="M140" s="1106">
        <f>1/40*1%</f>
        <v>2.5000000000000001E-4</v>
      </c>
    </row>
    <row r="141" spans="1:15" ht="30" customHeight="1">
      <c r="A141" s="1110"/>
      <c r="B141" s="1721"/>
      <c r="C141" s="1721"/>
      <c r="D141" s="1721"/>
      <c r="E141" s="1721"/>
      <c r="F141" s="1721"/>
      <c r="G141" s="1721"/>
      <c r="H141" s="1721"/>
      <c r="I141" s="1721"/>
      <c r="J141" s="1721"/>
      <c r="K141" s="1721"/>
    </row>
    <row r="142" spans="1:15" ht="15" customHeight="1">
      <c r="A142" s="1110"/>
      <c r="B142" s="1127"/>
      <c r="C142" s="1161"/>
      <c r="D142" s="1104"/>
      <c r="G142" s="1128"/>
      <c r="H142" s="1133"/>
      <c r="I142" s="1145"/>
      <c r="J142" s="1145"/>
      <c r="K142" s="1145"/>
    </row>
    <row r="143" spans="1:15" ht="15" customHeight="1">
      <c r="C143" s="1250"/>
      <c r="D143" s="1250"/>
      <c r="E143" s="1250"/>
      <c r="F143" s="1250"/>
      <c r="G143" s="1250"/>
      <c r="L143" s="1162"/>
    </row>
    <row r="144" spans="1:15" ht="15" customHeight="1">
      <c r="A144" s="1110"/>
      <c r="B144" s="1105"/>
      <c r="C144" s="1250"/>
      <c r="D144" s="1250"/>
      <c r="E144" s="1250"/>
      <c r="F144" s="1250"/>
      <c r="G144" s="1250"/>
      <c r="L144" s="1162"/>
    </row>
    <row r="145" spans="1:12" ht="15" customHeight="1">
      <c r="A145" s="1110"/>
      <c r="B145" s="1105"/>
      <c r="C145" s="1250"/>
      <c r="D145" s="1250"/>
      <c r="E145" s="1250"/>
      <c r="F145" s="1250"/>
      <c r="G145" s="1250"/>
      <c r="L145" s="1162"/>
    </row>
    <row r="146" spans="1:12" ht="15" customHeight="1">
      <c r="A146" s="1110"/>
      <c r="B146" s="1105"/>
      <c r="C146" s="1250"/>
      <c r="D146" s="1250"/>
      <c r="E146" s="1250"/>
      <c r="F146" s="1250"/>
      <c r="G146" s="1250"/>
      <c r="L146" s="1162"/>
    </row>
    <row r="147" spans="1:12" ht="15" customHeight="1">
      <c r="A147" s="1110"/>
      <c r="B147" s="1105"/>
      <c r="C147" s="1250"/>
      <c r="D147" s="1250"/>
      <c r="E147" s="1250"/>
      <c r="F147" s="1250"/>
      <c r="G147" s="1250"/>
      <c r="L147" s="1162"/>
    </row>
    <row r="148" spans="1:12" ht="15" customHeight="1">
      <c r="A148" s="1110"/>
      <c r="C148" s="1250"/>
      <c r="D148" s="1250"/>
      <c r="E148" s="1250"/>
      <c r="F148" s="1250"/>
      <c r="G148" s="1250"/>
      <c r="L148" s="1162"/>
    </row>
    <row r="149" spans="1:12" ht="15" customHeight="1">
      <c r="A149" s="1110"/>
      <c r="C149" s="1250"/>
      <c r="D149" s="1250"/>
      <c r="E149" s="1250"/>
      <c r="F149" s="1250"/>
      <c r="G149" s="1250"/>
      <c r="L149" s="1162"/>
    </row>
    <row r="150" spans="1:12" ht="15" customHeight="1">
      <c r="A150" s="1110"/>
      <c r="C150" s="1250"/>
      <c r="D150" s="1250"/>
      <c r="E150" s="1250"/>
      <c r="F150" s="1250"/>
      <c r="G150" s="1250"/>
      <c r="L150" s="1162"/>
    </row>
    <row r="151" spans="1:12" ht="15" customHeight="1">
      <c r="A151" s="1110"/>
      <c r="C151" s="1250"/>
      <c r="D151" s="1250"/>
      <c r="E151" s="1250"/>
      <c r="F151" s="1250"/>
      <c r="G151" s="1250"/>
      <c r="L151" s="1162"/>
    </row>
    <row r="152" spans="1:12" ht="15" customHeight="1">
      <c r="A152" s="1110"/>
      <c r="C152" s="1250"/>
      <c r="D152" s="1250"/>
      <c r="E152" s="1250"/>
      <c r="F152" s="1250"/>
      <c r="G152" s="1250"/>
      <c r="L152" s="1162"/>
    </row>
    <row r="153" spans="1:12" ht="15" customHeight="1">
      <c r="A153" s="1110"/>
      <c r="C153" s="1250"/>
      <c r="D153" s="1250"/>
      <c r="E153" s="1250"/>
      <c r="F153" s="1250"/>
      <c r="G153" s="1250"/>
      <c r="L153" s="1162"/>
    </row>
    <row r="154" spans="1:12" ht="15" customHeight="1">
      <c r="A154" s="1110"/>
      <c r="B154" s="1105"/>
      <c r="C154" s="667"/>
      <c r="D154" s="667"/>
      <c r="E154" s="667"/>
      <c r="F154" s="667"/>
      <c r="G154" s="667"/>
      <c r="H154" s="667"/>
      <c r="I154" s="667"/>
      <c r="J154" s="667"/>
      <c r="K154" s="667"/>
      <c r="L154" s="1162"/>
    </row>
  </sheetData>
  <mergeCells count="25">
    <mergeCell ref="B140:K141"/>
    <mergeCell ref="H114:K114"/>
    <mergeCell ref="C121:K124"/>
    <mergeCell ref="H128:K128"/>
    <mergeCell ref="H130:K130"/>
    <mergeCell ref="H132:K132"/>
    <mergeCell ref="H134:K134"/>
    <mergeCell ref="H110:K110"/>
    <mergeCell ref="H33:K33"/>
    <mergeCell ref="H37:K37"/>
    <mergeCell ref="H50:K50"/>
    <mergeCell ref="H54:K54"/>
    <mergeCell ref="H64:K64"/>
    <mergeCell ref="H68:K68"/>
    <mergeCell ref="H79:K79"/>
    <mergeCell ref="H83:K83"/>
    <mergeCell ref="C91:K93"/>
    <mergeCell ref="H98:K98"/>
    <mergeCell ref="H102:K102"/>
    <mergeCell ref="H26:K26"/>
    <mergeCell ref="B4:L5"/>
    <mergeCell ref="B6:L7"/>
    <mergeCell ref="H9:K9"/>
    <mergeCell ref="H13:K13"/>
    <mergeCell ref="H22:K22"/>
  </mergeCells>
  <pageMargins left="0.75" right="0.25" top="0.75" bottom="0" header="0.25" footer="0"/>
  <pageSetup paperSize="9" scale="90" firstPageNumber="22" fitToHeight="0" orientation="portrait" useFirstPageNumber="1" r:id="rId1"/>
  <headerFooter>
    <oddHeader>&amp;C&amp;"Arial Black,Regular"&amp;12&amp;P&amp;R&amp;"Arial Black,Regular"&amp;12PAKISTAN PENSION FUND</oddHeader>
  </headerFooter>
  <rowBreaks count="2" manualBreakCount="2">
    <brk id="63" max="10" man="1"/>
    <brk id="120"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N44"/>
  <sheetViews>
    <sheetView view="pageBreakPreview" topLeftCell="A24" zoomScale="90" zoomScaleNormal="80" zoomScaleSheetLayoutView="90" workbookViewId="0">
      <selection activeCell="I18" sqref="I18"/>
    </sheetView>
  </sheetViews>
  <sheetFormatPr defaultColWidth="9.33203125" defaultRowHeight="13.8"/>
  <cols>
    <col min="1" max="1" width="3.6640625" style="1105" customWidth="1"/>
    <col min="2" max="3" width="5.5546875" style="1106" customWidth="1"/>
    <col min="4" max="4" width="7.33203125" style="1106" customWidth="1"/>
    <col min="5" max="5" width="6.6640625" style="1106" customWidth="1"/>
    <col min="6" max="6" width="6.5546875" style="1106" customWidth="1"/>
    <col min="7" max="7" width="7.33203125" style="1106" customWidth="1"/>
    <col min="8" max="10" width="15.33203125" style="1106" customWidth="1"/>
    <col min="11" max="11" width="15.33203125" style="1107" customWidth="1"/>
    <col min="12" max="12" width="16.6640625" style="1107" customWidth="1"/>
    <col min="13" max="13" width="21" style="1106" bestFit="1" customWidth="1"/>
    <col min="14" max="14" width="20" style="1106" bestFit="1" customWidth="1"/>
    <col min="15" max="15" width="17" style="1106" customWidth="1"/>
    <col min="16" max="17" width="16.33203125" style="1106" customWidth="1"/>
    <col min="18" max="18" width="12.5546875" style="1106" bestFit="1" customWidth="1"/>
    <col min="19" max="19" width="12.44140625" style="1106" bestFit="1" customWidth="1"/>
    <col min="20" max="20" width="17.44140625" style="1130" bestFit="1" customWidth="1"/>
    <col min="21" max="21" width="10.44140625" style="1106" bestFit="1" customWidth="1"/>
    <col min="22" max="22" width="1.33203125" style="1106" customWidth="1"/>
    <col min="23" max="23" width="10.44140625" style="1106" bestFit="1" customWidth="1"/>
    <col min="24" max="24" width="1.44140625" style="1106" customWidth="1"/>
    <col min="25" max="25" width="9.5546875" style="1106" bestFit="1" customWidth="1"/>
    <col min="26" max="35" width="9.33203125" style="1106"/>
    <col min="36" max="37" width="15.5546875" style="1106" bestFit="1" customWidth="1"/>
    <col min="38" max="38" width="12.44140625" style="1106" bestFit="1" customWidth="1"/>
    <col min="39" max="40" width="12.33203125" style="1106" bestFit="1" customWidth="1"/>
    <col min="41" max="16384" width="9.33203125" style="1106"/>
  </cols>
  <sheetData>
    <row r="1" spans="1:15" hidden="1"/>
    <row r="2" spans="1:15" ht="15" hidden="1" customHeight="1">
      <c r="A2" s="1108" t="s">
        <v>23</v>
      </c>
      <c r="B2" s="1109" t="s">
        <v>99</v>
      </c>
      <c r="M2" s="1105">
        <v>11</v>
      </c>
    </row>
    <row r="3" spans="1:15" ht="14.25" hidden="1" customHeight="1">
      <c r="A3" s="1110"/>
      <c r="B3" s="1111"/>
    </row>
    <row r="4" spans="1:15" ht="14.25" hidden="1" customHeight="1">
      <c r="A4" s="1110"/>
      <c r="B4" s="1717" t="s">
        <v>354</v>
      </c>
      <c r="C4" s="1717"/>
      <c r="D4" s="1717"/>
      <c r="E4" s="1717"/>
      <c r="F4" s="1717"/>
      <c r="G4" s="1717"/>
      <c r="H4" s="1717"/>
      <c r="I4" s="1717"/>
      <c r="J4" s="1717"/>
      <c r="K4" s="1717"/>
      <c r="L4" s="1717"/>
    </row>
    <row r="5" spans="1:15" ht="14.25" hidden="1" customHeight="1">
      <c r="A5" s="1110"/>
      <c r="B5" s="1717"/>
      <c r="C5" s="1717"/>
      <c r="D5" s="1717"/>
      <c r="E5" s="1717"/>
      <c r="F5" s="1717"/>
      <c r="G5" s="1717"/>
      <c r="H5" s="1717"/>
      <c r="I5" s="1717"/>
      <c r="J5" s="1717"/>
      <c r="K5" s="1717"/>
      <c r="L5" s="1717"/>
    </row>
    <row r="6" spans="1:15" ht="14.25" hidden="1" customHeight="1">
      <c r="A6" s="1110"/>
      <c r="B6" s="1717" t="s">
        <v>349</v>
      </c>
      <c r="C6" s="1718"/>
      <c r="D6" s="1718"/>
      <c r="E6" s="1718"/>
      <c r="F6" s="1718"/>
      <c r="G6" s="1718"/>
      <c r="H6" s="1718"/>
      <c r="I6" s="1718"/>
      <c r="J6" s="1718"/>
      <c r="K6" s="1718"/>
      <c r="L6" s="1718"/>
    </row>
    <row r="7" spans="1:15" ht="14.25" hidden="1" customHeight="1">
      <c r="A7" s="1110"/>
      <c r="B7" s="1718"/>
      <c r="C7" s="1718"/>
      <c r="D7" s="1718"/>
      <c r="E7" s="1718"/>
      <c r="F7" s="1718"/>
      <c r="G7" s="1718"/>
      <c r="H7" s="1718"/>
      <c r="I7" s="1718"/>
      <c r="J7" s="1718"/>
      <c r="K7" s="1718"/>
      <c r="L7" s="1718"/>
    </row>
    <row r="8" spans="1:15" ht="14.25" hidden="1" customHeight="1">
      <c r="A8" s="1110"/>
      <c r="B8" s="1111"/>
    </row>
    <row r="9" spans="1:15" ht="15" customHeight="1">
      <c r="A9" s="1108"/>
      <c r="B9" s="1165"/>
      <c r="C9" s="122"/>
      <c r="D9" s="122"/>
      <c r="E9" s="122"/>
      <c r="F9" s="122"/>
      <c r="G9" s="122"/>
      <c r="H9" s="1704" t="s">
        <v>1063</v>
      </c>
      <c r="I9" s="1704"/>
      <c r="J9" s="1704"/>
      <c r="K9" s="1704"/>
    </row>
    <row r="10" spans="1:15" ht="15" customHeight="1">
      <c r="A10" s="1108"/>
      <c r="B10" s="1165"/>
      <c r="C10" s="122"/>
      <c r="D10" s="122"/>
      <c r="E10" s="122"/>
      <c r="F10" s="122"/>
      <c r="G10" s="122"/>
      <c r="H10" s="1163"/>
      <c r="I10" s="1163"/>
      <c r="J10" s="1163" t="s">
        <v>395</v>
      </c>
      <c r="K10" s="122"/>
    </row>
    <row r="11" spans="1:15" ht="15" customHeight="1">
      <c r="A11" s="1110"/>
      <c r="B11" s="930"/>
      <c r="C11" s="122"/>
      <c r="D11" s="122"/>
      <c r="E11" s="122"/>
      <c r="F11" s="122"/>
      <c r="G11" s="122"/>
      <c r="H11" s="1163" t="s">
        <v>347</v>
      </c>
      <c r="I11" s="1163" t="s">
        <v>18</v>
      </c>
      <c r="J11" s="1163" t="s">
        <v>396</v>
      </c>
      <c r="K11" s="122"/>
    </row>
    <row r="12" spans="1:15" ht="15" customHeight="1">
      <c r="A12" s="1110"/>
      <c r="B12" s="930"/>
      <c r="C12" s="122"/>
      <c r="D12" s="122"/>
      <c r="E12" s="122"/>
      <c r="F12" s="122"/>
      <c r="G12" s="122"/>
      <c r="H12" s="1163" t="s">
        <v>397</v>
      </c>
      <c r="I12" s="1163" t="s">
        <v>397</v>
      </c>
      <c r="J12" s="1163" t="s">
        <v>397</v>
      </c>
      <c r="K12" s="1163" t="s">
        <v>9</v>
      </c>
    </row>
    <row r="13" spans="1:15" ht="15" customHeight="1">
      <c r="A13" s="1106"/>
      <c r="B13" s="122"/>
      <c r="C13" s="122"/>
      <c r="D13" s="122"/>
      <c r="E13" s="122"/>
      <c r="F13" s="122"/>
      <c r="G13" s="1163"/>
      <c r="H13" s="1705" t="s">
        <v>941</v>
      </c>
      <c r="I13" s="1705"/>
      <c r="J13" s="1705"/>
      <c r="K13" s="1705"/>
      <c r="L13" s="1113"/>
      <c r="M13" s="1113"/>
      <c r="N13" s="1113"/>
      <c r="O13" s="1113"/>
    </row>
    <row r="14" spans="1:15" ht="15" customHeight="1">
      <c r="A14" s="1108" t="s">
        <v>12</v>
      </c>
      <c r="B14" s="1165" t="s">
        <v>942</v>
      </c>
      <c r="C14" s="122"/>
      <c r="D14" s="122"/>
      <c r="E14" s="122"/>
      <c r="F14" s="122"/>
      <c r="G14" s="1163"/>
      <c r="H14" s="1168"/>
      <c r="I14" s="1168"/>
      <c r="J14" s="1168"/>
      <c r="K14" s="1168"/>
      <c r="L14" s="1113"/>
      <c r="M14" s="1113"/>
      <c r="N14" s="1113"/>
      <c r="O14" s="1113"/>
    </row>
    <row r="15" spans="1:15" ht="15" customHeight="1">
      <c r="A15" s="1110"/>
      <c r="B15" s="1170"/>
      <c r="C15" s="122"/>
      <c r="D15" s="122"/>
      <c r="E15" s="122"/>
      <c r="F15" s="122"/>
      <c r="G15" s="1163"/>
      <c r="H15" s="1168"/>
      <c r="I15" s="1168"/>
      <c r="J15" s="1168"/>
      <c r="K15" s="1168"/>
      <c r="L15" s="1113"/>
      <c r="M15" s="1113"/>
      <c r="N15" s="1113"/>
      <c r="O15" s="1113"/>
    </row>
    <row r="16" spans="1:15" ht="15" customHeight="1">
      <c r="A16" s="1110"/>
      <c r="B16" s="2" t="s">
        <v>943</v>
      </c>
      <c r="C16" s="376"/>
      <c r="D16" s="122"/>
      <c r="E16" s="122"/>
      <c r="F16" s="122"/>
      <c r="G16" s="132"/>
      <c r="H16" s="138"/>
      <c r="I16" s="138"/>
      <c r="J16" s="138"/>
      <c r="K16" s="138"/>
    </row>
    <row r="17" spans="1:40" ht="15" customHeight="1">
      <c r="A17" s="1110"/>
      <c r="B17" s="181" t="s">
        <v>944</v>
      </c>
      <c r="C17" s="376"/>
      <c r="D17" s="122"/>
      <c r="E17" s="122"/>
      <c r="F17" s="122"/>
      <c r="G17" s="122"/>
      <c r="H17" s="138">
        <v>0</v>
      </c>
      <c r="I17" s="138">
        <f>+'TB-Debt'!C50+'TB-Debt'!C53</f>
        <v>3378</v>
      </c>
      <c r="J17" s="138">
        <v>0</v>
      </c>
      <c r="K17" s="138">
        <f>SUM(H17:J17)</f>
        <v>3378</v>
      </c>
    </row>
    <row r="18" spans="1:40" ht="15" customHeight="1">
      <c r="A18" s="1110"/>
      <c r="B18" s="181" t="s">
        <v>945</v>
      </c>
      <c r="C18" s="376"/>
      <c r="D18" s="122"/>
      <c r="E18" s="122"/>
      <c r="F18" s="122"/>
      <c r="G18" s="132"/>
      <c r="H18" s="138">
        <v>0</v>
      </c>
      <c r="I18" s="138">
        <f>+'TB-Debt'!C48+'TB-Debt'!C49</f>
        <v>989</v>
      </c>
      <c r="J18" s="138">
        <v>0</v>
      </c>
      <c r="K18" s="138">
        <f>SUM(H18:J18)</f>
        <v>989</v>
      </c>
    </row>
    <row r="19" spans="1:40" ht="15" customHeight="1">
      <c r="A19" s="1110"/>
      <c r="B19" s="181" t="s">
        <v>946</v>
      </c>
      <c r="C19" s="376"/>
      <c r="D19" s="122"/>
      <c r="E19" s="122"/>
      <c r="F19" s="122"/>
      <c r="G19" s="122"/>
      <c r="H19" s="138">
        <f>+'TB-Equity'!H10</f>
        <v>93</v>
      </c>
      <c r="I19" s="138">
        <f>+'TB-Debt'!H9</f>
        <v>1366</v>
      </c>
      <c r="J19" s="138">
        <f>+'TB- MM'!H8</f>
        <v>3340</v>
      </c>
      <c r="K19" s="138">
        <f>SUM(H19:J19)</f>
        <v>4799</v>
      </c>
    </row>
    <row r="20" spans="1:40" ht="15" customHeight="1" thickBot="1">
      <c r="A20" s="1110"/>
      <c r="B20" s="129"/>
      <c r="C20" s="122"/>
      <c r="D20" s="122"/>
      <c r="E20" s="122"/>
      <c r="F20" s="122"/>
      <c r="G20" s="122"/>
      <c r="H20" s="698">
        <f>SUM(H17:H19)</f>
        <v>93</v>
      </c>
      <c r="I20" s="698">
        <f>SUM(I17:I19)</f>
        <v>5733</v>
      </c>
      <c r="J20" s="698">
        <f>SUM(J17:J19)</f>
        <v>3340</v>
      </c>
      <c r="K20" s="698">
        <f>SUM(K17:K19)</f>
        <v>9166</v>
      </c>
    </row>
    <row r="21" spans="1:40" ht="15" customHeight="1" thickTop="1">
      <c r="A21" s="1110"/>
      <c r="B21" s="1105"/>
      <c r="H21" s="1118"/>
      <c r="I21" s="1118"/>
      <c r="J21" s="1118"/>
      <c r="K21" s="1118"/>
    </row>
    <row r="22" spans="1:40" ht="15" customHeight="1">
      <c r="A22" s="1108"/>
      <c r="B22" s="1109"/>
      <c r="H22" s="1719" t="s">
        <v>1037</v>
      </c>
      <c r="I22" s="1719"/>
      <c r="J22" s="1719"/>
      <c r="K22" s="1719"/>
      <c r="P22" s="1119" t="e">
        <f>'7-13'!#REF!+'7-13'!J161_</f>
        <v>#REF!</v>
      </c>
    </row>
    <row r="23" spans="1:40" ht="15" customHeight="1">
      <c r="A23" s="1108"/>
      <c r="B23" s="1109"/>
      <c r="H23" s="1112"/>
      <c r="I23" s="1112"/>
      <c r="J23" s="1112" t="s">
        <v>395</v>
      </c>
      <c r="K23" s="1106"/>
    </row>
    <row r="24" spans="1:40" ht="15" customHeight="1">
      <c r="A24" s="1110"/>
      <c r="B24" s="1111"/>
      <c r="H24" s="1112" t="s">
        <v>347</v>
      </c>
      <c r="I24" s="1112" t="s">
        <v>18</v>
      </c>
      <c r="J24" s="1112" t="s">
        <v>396</v>
      </c>
      <c r="K24" s="1106"/>
    </row>
    <row r="25" spans="1:40" ht="15" customHeight="1">
      <c r="A25" s="1110"/>
      <c r="B25" s="1111"/>
      <c r="H25" s="1112" t="s">
        <v>397</v>
      </c>
      <c r="I25" s="1112" t="s">
        <v>397</v>
      </c>
      <c r="J25" s="1112" t="s">
        <v>397</v>
      </c>
      <c r="K25" s="1112" t="s">
        <v>9</v>
      </c>
    </row>
    <row r="26" spans="1:40" ht="15" customHeight="1">
      <c r="A26" s="1106"/>
      <c r="G26" s="1112"/>
      <c r="H26" s="1716" t="s">
        <v>941</v>
      </c>
      <c r="I26" s="1716"/>
      <c r="J26" s="1716"/>
      <c r="K26" s="1716"/>
    </row>
    <row r="27" spans="1:40" ht="15" customHeight="1">
      <c r="A27" s="1110"/>
      <c r="B27" s="1114" t="s">
        <v>943</v>
      </c>
      <c r="C27" s="1104"/>
      <c r="G27" s="1115"/>
      <c r="H27" s="1116"/>
      <c r="I27" s="1116"/>
      <c r="J27" s="1116"/>
      <c r="K27" s="1116"/>
    </row>
    <row r="28" spans="1:40" ht="15" customHeight="1">
      <c r="A28" s="1110"/>
      <c r="B28" s="1117" t="s">
        <v>944</v>
      </c>
      <c r="C28" s="1104"/>
      <c r="H28" s="1107">
        <v>0</v>
      </c>
      <c r="I28" s="1107">
        <v>2359</v>
      </c>
      <c r="J28" s="1107">
        <v>0</v>
      </c>
      <c r="K28" s="1107">
        <v>2359</v>
      </c>
      <c r="L28" s="1107">
        <v>1000</v>
      </c>
    </row>
    <row r="29" spans="1:40" ht="15" customHeight="1">
      <c r="A29" s="1110"/>
      <c r="B29" s="1117" t="s">
        <v>945</v>
      </c>
      <c r="C29" s="1104"/>
      <c r="G29" s="1115"/>
      <c r="H29" s="1107">
        <v>0</v>
      </c>
      <c r="I29" s="1107">
        <v>534</v>
      </c>
      <c r="J29" s="1107">
        <v>0</v>
      </c>
      <c r="K29" s="1107">
        <v>534</v>
      </c>
    </row>
    <row r="30" spans="1:40" ht="15" customHeight="1">
      <c r="A30" s="1110"/>
      <c r="B30" s="1117" t="s">
        <v>946</v>
      </c>
      <c r="C30" s="1104"/>
      <c r="H30" s="1107">
        <v>55</v>
      </c>
      <c r="I30" s="1107">
        <v>1127</v>
      </c>
      <c r="J30" s="1107">
        <v>2719</v>
      </c>
      <c r="K30" s="1107">
        <v>3901</v>
      </c>
    </row>
    <row r="31" spans="1:40" ht="15" customHeight="1" thickBot="1">
      <c r="A31" s="1110"/>
      <c r="B31" s="1105"/>
      <c r="H31" s="1120">
        <f>SUM(H28:H30)</f>
        <v>55</v>
      </c>
      <c r="I31" s="1120">
        <f>SUM(I28:I30)</f>
        <v>4020</v>
      </c>
      <c r="J31" s="1120">
        <f>SUM(J28:J30)</f>
        <v>2719</v>
      </c>
      <c r="K31" s="1120">
        <f>SUM(K28:K30)</f>
        <v>6794</v>
      </c>
    </row>
    <row r="32" spans="1:40" s="1107" customFormat="1" ht="15" customHeight="1" thickTop="1">
      <c r="A32" s="1110"/>
      <c r="B32" s="1105"/>
      <c r="C32" s="1106"/>
      <c r="D32" s="1106"/>
      <c r="E32" s="1106"/>
      <c r="F32" s="1106"/>
      <c r="G32" s="1106"/>
      <c r="H32" s="1116"/>
      <c r="I32" s="1116"/>
      <c r="J32" s="1116"/>
      <c r="K32" s="1116"/>
      <c r="M32" s="1106"/>
      <c r="N32" s="1106"/>
      <c r="O32" s="1106"/>
      <c r="P32" s="1106"/>
      <c r="Q32" s="1106"/>
      <c r="R32" s="1106"/>
      <c r="S32" s="1106"/>
      <c r="T32" s="1130"/>
      <c r="U32" s="1106"/>
      <c r="V32" s="1106"/>
      <c r="W32" s="1106"/>
      <c r="X32" s="1106"/>
      <c r="Y32" s="1106"/>
      <c r="Z32" s="1106"/>
      <c r="AA32" s="1106"/>
      <c r="AB32" s="1106"/>
      <c r="AC32" s="1106"/>
      <c r="AD32" s="1106"/>
      <c r="AE32" s="1106"/>
      <c r="AF32" s="1106"/>
      <c r="AG32" s="1106"/>
      <c r="AH32" s="1106"/>
      <c r="AI32" s="1106"/>
      <c r="AJ32" s="1106"/>
      <c r="AK32" s="1106"/>
      <c r="AL32" s="1106"/>
      <c r="AM32" s="1106"/>
      <c r="AN32" s="1106"/>
    </row>
    <row r="33" spans="1:12" ht="15" customHeight="1">
      <c r="C33" s="930"/>
      <c r="D33" s="930"/>
      <c r="E33" s="930"/>
      <c r="F33" s="930"/>
      <c r="G33" s="930"/>
      <c r="L33" s="1162"/>
    </row>
    <row r="34" spans="1:12" ht="15" customHeight="1">
      <c r="A34" s="1110"/>
      <c r="B34" s="1105"/>
      <c r="C34" s="930"/>
      <c r="D34" s="930"/>
      <c r="E34" s="930"/>
      <c r="F34" s="930"/>
      <c r="G34" s="930"/>
      <c r="L34" s="1162"/>
    </row>
    <row r="35" spans="1:12" ht="15" customHeight="1">
      <c r="A35" s="1110"/>
      <c r="B35" s="1105"/>
      <c r="C35" s="930"/>
      <c r="D35" s="930"/>
      <c r="E35" s="930"/>
      <c r="F35" s="930"/>
      <c r="G35" s="930"/>
      <c r="L35" s="1162"/>
    </row>
    <row r="36" spans="1:12" ht="15" customHeight="1">
      <c r="A36" s="1110"/>
      <c r="B36" s="1105"/>
      <c r="C36" s="930"/>
      <c r="D36" s="930"/>
      <c r="E36" s="930"/>
      <c r="F36" s="930"/>
      <c r="G36" s="930"/>
      <c r="L36" s="1162"/>
    </row>
    <row r="37" spans="1:12" ht="15" customHeight="1">
      <c r="A37" s="1110"/>
      <c r="B37" s="1105"/>
      <c r="C37" s="930"/>
      <c r="D37" s="930"/>
      <c r="E37" s="930"/>
      <c r="F37" s="930"/>
      <c r="G37" s="930"/>
      <c r="L37" s="1162"/>
    </row>
    <row r="38" spans="1:12" ht="15" customHeight="1">
      <c r="A38" s="1110"/>
      <c r="C38" s="930"/>
      <c r="D38" s="930"/>
      <c r="E38" s="930"/>
      <c r="F38" s="930"/>
      <c r="G38" s="930"/>
      <c r="L38" s="1162"/>
    </row>
    <row r="39" spans="1:12" ht="15" customHeight="1">
      <c r="A39" s="1110"/>
      <c r="C39" s="930"/>
      <c r="D39" s="930"/>
      <c r="E39" s="930"/>
      <c r="F39" s="930"/>
      <c r="G39" s="930"/>
      <c r="L39" s="1162"/>
    </row>
    <row r="40" spans="1:12" ht="15" customHeight="1">
      <c r="A40" s="1110"/>
      <c r="C40" s="930"/>
      <c r="D40" s="930"/>
      <c r="E40" s="930"/>
      <c r="F40" s="930"/>
      <c r="G40" s="930"/>
      <c r="L40" s="1162"/>
    </row>
    <row r="41" spans="1:12" ht="15" customHeight="1">
      <c r="A41" s="1110"/>
      <c r="C41" s="930"/>
      <c r="D41" s="930"/>
      <c r="E41" s="930"/>
      <c r="F41" s="930"/>
      <c r="G41" s="930"/>
      <c r="L41" s="1162"/>
    </row>
    <row r="42" spans="1:12" ht="15" customHeight="1">
      <c r="A42" s="1110"/>
      <c r="C42" s="930"/>
      <c r="D42" s="930"/>
      <c r="E42" s="930"/>
      <c r="F42" s="930"/>
      <c r="G42" s="930"/>
      <c r="L42" s="1162"/>
    </row>
    <row r="43" spans="1:12" ht="15" customHeight="1">
      <c r="A43" s="1110"/>
      <c r="C43" s="930"/>
      <c r="D43" s="930"/>
      <c r="E43" s="930"/>
      <c r="F43" s="930"/>
      <c r="G43" s="930"/>
      <c r="L43" s="1162"/>
    </row>
    <row r="44" spans="1:12" ht="15" customHeight="1">
      <c r="A44" s="1110"/>
      <c r="B44" s="1105"/>
      <c r="C44" s="667"/>
      <c r="D44" s="667"/>
      <c r="E44" s="667"/>
      <c r="F44" s="667"/>
      <c r="G44" s="667"/>
      <c r="H44" s="667"/>
      <c r="I44" s="667"/>
      <c r="J44" s="667"/>
      <c r="K44" s="667"/>
      <c r="L44" s="1162"/>
    </row>
  </sheetData>
  <mergeCells count="6">
    <mergeCell ref="H26:K26"/>
    <mergeCell ref="B4:L5"/>
    <mergeCell ref="B6:L7"/>
    <mergeCell ref="H9:K9"/>
    <mergeCell ref="H13:K13"/>
    <mergeCell ref="H22:K22"/>
  </mergeCells>
  <pageMargins left="0.75" right="0.25" top="0.75" bottom="0" header="0.25" footer="0"/>
  <pageSetup paperSize="9" scale="90" firstPageNumber="22" fitToHeight="0" orientation="portrait" useFirstPageNumber="1" r:id="rId1"/>
  <headerFooter>
    <oddHeader>&amp;C&amp;"Arial Black,Regular"&amp;12&amp;P&amp;R&amp;"Arial Black,Regular"&amp;12PAKISTAN PENSION FUND</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P40"/>
  <sheetViews>
    <sheetView view="pageBreakPreview" zoomScale="85" zoomScaleSheetLayoutView="85" workbookViewId="0">
      <selection activeCell="A23" sqref="A23"/>
    </sheetView>
  </sheetViews>
  <sheetFormatPr defaultColWidth="9.33203125" defaultRowHeight="13.8"/>
  <cols>
    <col min="1" max="1" width="5.5546875" style="205" customWidth="1"/>
    <col min="2" max="3" width="9.33203125" style="205"/>
    <col min="4" max="4" width="20.6640625" style="205" customWidth="1"/>
    <col min="5" max="8" width="13.6640625" style="205" customWidth="1"/>
    <col min="9" max="9" width="0.44140625" style="205" customWidth="1"/>
    <col min="10" max="10" width="14.33203125" style="205" customWidth="1"/>
    <col min="11" max="12" width="13.6640625" style="205" customWidth="1"/>
    <col min="13" max="13" width="15" style="205" customWidth="1"/>
    <col min="14" max="14" width="17" style="205" bestFit="1" customWidth="1"/>
    <col min="15" max="15" width="11.5546875" style="205" bestFit="1" customWidth="1"/>
    <col min="16" max="16384" width="9.33203125" style="205"/>
  </cols>
  <sheetData>
    <row r="1" spans="1:16">
      <c r="A1" s="400">
        <f>+'9-13'!B210+0.1</f>
        <v>16.3</v>
      </c>
      <c r="B1" s="599" t="s">
        <v>440</v>
      </c>
      <c r="C1" s="376"/>
      <c r="D1" s="376"/>
      <c r="E1" s="376"/>
      <c r="F1" s="376"/>
      <c r="G1" s="376"/>
      <c r="H1" s="376"/>
      <c r="I1" s="376"/>
      <c r="J1" s="250"/>
      <c r="K1" s="250"/>
      <c r="L1" s="376"/>
      <c r="M1" s="376"/>
    </row>
    <row r="2" spans="1:16">
      <c r="A2" s="1201"/>
      <c r="B2" s="376"/>
      <c r="C2" s="376"/>
      <c r="D2" s="376"/>
      <c r="E2" s="376"/>
      <c r="F2" s="376"/>
      <c r="G2" s="376"/>
      <c r="H2" s="376"/>
      <c r="I2" s="376"/>
      <c r="J2" s="250"/>
      <c r="K2" s="250"/>
      <c r="L2" s="376"/>
      <c r="M2" s="376"/>
    </row>
    <row r="3" spans="1:16">
      <c r="A3" s="1201"/>
      <c r="B3" s="398"/>
      <c r="C3" s="376"/>
      <c r="D3" s="376"/>
      <c r="E3" s="1723" t="s">
        <v>1060</v>
      </c>
      <c r="F3" s="1723"/>
      <c r="G3" s="1723"/>
      <c r="H3" s="1723"/>
      <c r="I3" s="1723"/>
      <c r="J3" s="1723"/>
      <c r="K3" s="1723"/>
      <c r="L3" s="1723"/>
      <c r="M3" s="1723"/>
    </row>
    <row r="4" spans="1:16" ht="15" customHeight="1">
      <c r="A4" s="1201"/>
      <c r="B4" s="376"/>
      <c r="C4" s="376"/>
      <c r="D4" s="376"/>
      <c r="E4" s="1724" t="s">
        <v>1061</v>
      </c>
      <c r="F4" s="1724" t="s">
        <v>441</v>
      </c>
      <c r="G4" s="1724" t="s">
        <v>442</v>
      </c>
      <c r="H4" s="1724" t="s">
        <v>1062</v>
      </c>
      <c r="I4" s="376"/>
      <c r="J4" s="1724" t="str">
        <f>E4</f>
        <v>As at 
July 01, 2021</v>
      </c>
      <c r="K4" s="1724" t="s">
        <v>443</v>
      </c>
      <c r="L4" s="1724" t="s">
        <v>442</v>
      </c>
      <c r="M4" s="1724" t="str">
        <f>H4</f>
        <v>As at Sep 30, 2021</v>
      </c>
    </row>
    <row r="5" spans="1:16" ht="14.25" customHeight="1">
      <c r="A5" s="1201"/>
      <c r="B5" s="376"/>
      <c r="C5" s="376"/>
      <c r="D5" s="376"/>
      <c r="E5" s="1725"/>
      <c r="F5" s="1725"/>
      <c r="G5" s="1725"/>
      <c r="H5" s="1725"/>
      <c r="I5" s="376"/>
      <c r="J5" s="1725"/>
      <c r="K5" s="1725"/>
      <c r="L5" s="1725"/>
      <c r="M5" s="1725"/>
    </row>
    <row r="6" spans="1:16" ht="14.25" customHeight="1">
      <c r="A6" s="1201"/>
      <c r="B6" s="376"/>
      <c r="C6" s="376"/>
      <c r="D6" s="376"/>
      <c r="E6" s="1726"/>
      <c r="F6" s="1726"/>
      <c r="G6" s="1726"/>
      <c r="H6" s="1726"/>
      <c r="I6" s="376"/>
      <c r="J6" s="1726"/>
      <c r="K6" s="1726"/>
      <c r="L6" s="1726"/>
      <c r="M6" s="1726"/>
    </row>
    <row r="7" spans="1:16">
      <c r="A7" s="1201"/>
      <c r="B7" s="376"/>
      <c r="C7" s="376"/>
      <c r="D7" s="376"/>
      <c r="E7" s="1727" t="s">
        <v>668</v>
      </c>
      <c r="F7" s="1727"/>
      <c r="G7" s="1727"/>
      <c r="H7" s="1727"/>
      <c r="I7" s="376"/>
      <c r="J7" s="1728" t="s">
        <v>649</v>
      </c>
      <c r="K7" s="1728"/>
      <c r="L7" s="1728"/>
      <c r="M7" s="1728"/>
      <c r="N7" s="205" t="s">
        <v>1160</v>
      </c>
      <c r="O7" s="205" t="s">
        <v>997</v>
      </c>
    </row>
    <row r="8" spans="1:16">
      <c r="A8" s="1201"/>
      <c r="B8" s="376"/>
      <c r="C8" s="376"/>
      <c r="D8" s="376"/>
      <c r="E8" s="600"/>
      <c r="F8" s="600"/>
      <c r="G8" s="600"/>
      <c r="H8" s="600"/>
      <c r="I8" s="376"/>
      <c r="J8" s="601"/>
      <c r="K8" s="601"/>
      <c r="L8" s="601"/>
      <c r="M8" s="601"/>
      <c r="N8" s="1188">
        <f>+BS!E42</f>
        <v>557.29</v>
      </c>
      <c r="O8" s="205">
        <v>585.07000000000005</v>
      </c>
    </row>
    <row r="9" spans="1:16">
      <c r="A9" s="1201"/>
      <c r="B9" s="602" t="s">
        <v>669</v>
      </c>
      <c r="C9" s="376"/>
      <c r="D9" s="376"/>
      <c r="E9" s="376"/>
      <c r="F9" s="376"/>
      <c r="G9" s="376"/>
      <c r="H9" s="376"/>
      <c r="I9" s="376"/>
      <c r="J9" s="250"/>
      <c r="K9" s="250"/>
      <c r="L9" s="376"/>
      <c r="M9" s="376"/>
      <c r="N9" s="1189">
        <f>+BS!G42</f>
        <v>325.23</v>
      </c>
      <c r="O9" s="205">
        <v>317.31</v>
      </c>
    </row>
    <row r="10" spans="1:16">
      <c r="A10" s="1201"/>
      <c r="B10" s="603" t="s">
        <v>670</v>
      </c>
      <c r="C10" s="376"/>
      <c r="D10" s="376"/>
      <c r="E10" s="376"/>
      <c r="F10" s="376"/>
      <c r="G10" s="376"/>
      <c r="H10" s="376"/>
      <c r="I10" s="376"/>
      <c r="J10" s="250"/>
      <c r="K10" s="250"/>
      <c r="L10" s="376"/>
      <c r="M10" s="376"/>
      <c r="N10" s="1188">
        <f>+BS!I42</f>
        <v>285.52</v>
      </c>
      <c r="O10" s="205">
        <v>280.02</v>
      </c>
    </row>
    <row r="11" spans="1:16">
      <c r="A11" s="1201"/>
      <c r="B11" s="603" t="s">
        <v>704</v>
      </c>
      <c r="C11" s="376"/>
      <c r="D11" s="376"/>
      <c r="E11" s="376"/>
      <c r="F11" s="376"/>
      <c r="G11" s="376"/>
      <c r="H11" s="376"/>
      <c r="I11" s="376"/>
      <c r="J11" s="250"/>
      <c r="K11" s="250"/>
      <c r="L11" s="376"/>
      <c r="M11" s="376"/>
      <c r="P11" s="205">
        <v>1000</v>
      </c>
    </row>
    <row r="12" spans="1:16">
      <c r="A12" s="1201"/>
      <c r="B12" s="604" t="s">
        <v>444</v>
      </c>
      <c r="C12" s="376"/>
      <c r="D12" s="376"/>
      <c r="E12" s="1508">
        <v>252196</v>
      </c>
      <c r="F12" s="1509">
        <v>0</v>
      </c>
      <c r="G12" s="1509">
        <v>0</v>
      </c>
      <c r="H12" s="1508">
        <f>+E12+F12-G12</f>
        <v>252196</v>
      </c>
      <c r="I12" s="398"/>
      <c r="J12" s="1510">
        <f>(E12*O8)/1000</f>
        <v>147552</v>
      </c>
      <c r="K12" s="1508">
        <v>0</v>
      </c>
      <c r="L12" s="1508">
        <v>0</v>
      </c>
      <c r="M12" s="1508">
        <f>(H12*N8)/1000</f>
        <v>140546</v>
      </c>
      <c r="N12" s="289">
        <f>M12-J12</f>
        <v>-7006</v>
      </c>
    </row>
    <row r="13" spans="1:16">
      <c r="A13" s="1201"/>
      <c r="B13" s="604" t="s">
        <v>446</v>
      </c>
      <c r="C13" s="376"/>
      <c r="D13" s="376"/>
      <c r="E13" s="1508">
        <v>253109</v>
      </c>
      <c r="F13" s="1509">
        <v>0</v>
      </c>
      <c r="G13" s="1509">
        <v>0</v>
      </c>
      <c r="H13" s="1508">
        <f>+E13+F13-G13</f>
        <v>253109</v>
      </c>
      <c r="I13" s="398"/>
      <c r="J13" s="1510">
        <f t="shared" ref="J13:J14" si="0">(E13*O9)/1000</f>
        <v>80314</v>
      </c>
      <c r="K13" s="1508">
        <v>0</v>
      </c>
      <c r="L13" s="1508">
        <v>0</v>
      </c>
      <c r="M13" s="1508">
        <f>(H13*N9)/1000</f>
        <v>82319</v>
      </c>
      <c r="N13" s="289">
        <f>H12*432.3</f>
        <v>109024331</v>
      </c>
    </row>
    <row r="14" spans="1:16">
      <c r="A14" s="1201"/>
      <c r="B14" s="604" t="s">
        <v>447</v>
      </c>
      <c r="C14" s="376"/>
      <c r="D14" s="376"/>
      <c r="E14" s="1508">
        <v>300000</v>
      </c>
      <c r="F14" s="1509">
        <v>0</v>
      </c>
      <c r="G14" s="1509">
        <v>0</v>
      </c>
      <c r="H14" s="1508">
        <f>+E14+F14-G14</f>
        <v>300000</v>
      </c>
      <c r="I14" s="398"/>
      <c r="J14" s="1510">
        <f t="shared" si="0"/>
        <v>84006</v>
      </c>
      <c r="K14" s="1508">
        <v>0</v>
      </c>
      <c r="L14" s="1508">
        <v>0</v>
      </c>
      <c r="M14" s="1508">
        <f>(H14*N10)/1000</f>
        <v>85656</v>
      </c>
    </row>
    <row r="15" spans="1:16">
      <c r="A15" s="1201"/>
      <c r="B15" s="604"/>
      <c r="C15" s="376"/>
      <c r="D15" s="376"/>
      <c r="E15" s="398"/>
      <c r="F15" s="398"/>
      <c r="G15" s="398"/>
      <c r="H15" s="398"/>
      <c r="I15" s="398"/>
      <c r="J15" s="490"/>
      <c r="K15" s="490"/>
      <c r="L15" s="398"/>
      <c r="M15" s="398"/>
      <c r="N15" s="289">
        <f>H13*257.43</f>
        <v>65157850</v>
      </c>
    </row>
    <row r="16" spans="1:16">
      <c r="A16" s="1201"/>
      <c r="B16" s="602" t="s">
        <v>445</v>
      </c>
      <c r="C16" s="376"/>
      <c r="D16" s="376"/>
      <c r="E16" s="398"/>
      <c r="F16" s="398"/>
      <c r="G16" s="398"/>
      <c r="H16" s="398"/>
      <c r="I16" s="398"/>
      <c r="J16" s="490"/>
      <c r="K16" s="490"/>
      <c r="L16" s="398"/>
      <c r="M16" s="398"/>
      <c r="N16" s="289"/>
      <c r="O16" s="289"/>
    </row>
    <row r="17" spans="1:16">
      <c r="A17" s="1201"/>
      <c r="B17" s="604" t="s">
        <v>444</v>
      </c>
      <c r="C17" s="376"/>
      <c r="D17" s="376"/>
      <c r="E17" s="1508">
        <v>7094</v>
      </c>
      <c r="F17" s="1509">
        <v>575</v>
      </c>
      <c r="G17" s="1509">
        <v>33</v>
      </c>
      <c r="H17" s="1508">
        <f>+E17+F17-G17</f>
        <v>7636</v>
      </c>
      <c r="I17" s="398"/>
      <c r="J17" s="1510">
        <f>(E17*O8)/1000</f>
        <v>4150</v>
      </c>
      <c r="K17" s="1508">
        <v>334</v>
      </c>
      <c r="L17" s="1508">
        <v>20</v>
      </c>
      <c r="M17" s="1508">
        <f>(H17*N8)/1000</f>
        <v>4255</v>
      </c>
      <c r="N17" s="289">
        <f>J17+K17-L17</f>
        <v>4464</v>
      </c>
      <c r="O17" s="289">
        <f>M17-N17</f>
        <v>-209</v>
      </c>
      <c r="P17" s="289"/>
    </row>
    <row r="18" spans="1:16">
      <c r="A18" s="1201"/>
      <c r="B18" s="604" t="s">
        <v>446</v>
      </c>
      <c r="C18" s="376"/>
      <c r="D18" s="376"/>
      <c r="E18" s="1508">
        <v>935</v>
      </c>
      <c r="F18" s="1509">
        <v>244</v>
      </c>
      <c r="G18" s="1509">
        <v>49</v>
      </c>
      <c r="H18" s="1508">
        <f t="shared" ref="H18:H19" si="1">+E18+F18-G18</f>
        <v>1130</v>
      </c>
      <c r="I18" s="398"/>
      <c r="J18" s="1510">
        <f t="shared" ref="J18:J19" si="2">(E18*O9)/1000</f>
        <v>297</v>
      </c>
      <c r="K18" s="1508">
        <v>78</v>
      </c>
      <c r="L18" s="1508">
        <v>16</v>
      </c>
      <c r="M18" s="1508">
        <f>(H18*N9)/1000</f>
        <v>368</v>
      </c>
      <c r="N18" s="289">
        <f>J18+K18-L18</f>
        <v>359</v>
      </c>
      <c r="O18" s="289">
        <f t="shared" ref="O18:O19" si="3">M18-N18</f>
        <v>9</v>
      </c>
    </row>
    <row r="19" spans="1:16">
      <c r="A19" s="1201"/>
      <c r="B19" s="604" t="s">
        <v>447</v>
      </c>
      <c r="C19" s="376"/>
      <c r="D19" s="376"/>
      <c r="E19" s="1508">
        <v>192</v>
      </c>
      <c r="F19" s="1509">
        <v>59</v>
      </c>
      <c r="G19" s="1509">
        <v>14</v>
      </c>
      <c r="H19" s="1508">
        <f t="shared" si="1"/>
        <v>237</v>
      </c>
      <c r="I19" s="398"/>
      <c r="J19" s="1510">
        <f t="shared" si="2"/>
        <v>54</v>
      </c>
      <c r="K19" s="1508">
        <v>17</v>
      </c>
      <c r="L19" s="1508">
        <v>4</v>
      </c>
      <c r="M19" s="1508">
        <f>(H19*N10)/1000</f>
        <v>68</v>
      </c>
      <c r="N19" s="289">
        <f>J19+K19-L19</f>
        <v>67</v>
      </c>
      <c r="O19" s="289">
        <f t="shared" si="3"/>
        <v>1</v>
      </c>
    </row>
    <row r="20" spans="1:16">
      <c r="A20" s="1247"/>
      <c r="B20" s="604"/>
      <c r="C20" s="376"/>
      <c r="D20" s="376"/>
      <c r="E20" s="1508"/>
      <c r="F20" s="1509"/>
      <c r="G20" s="1509"/>
      <c r="H20" s="1508"/>
      <c r="I20" s="398"/>
      <c r="J20" s="1510"/>
      <c r="K20" s="1508"/>
      <c r="L20" s="1508"/>
      <c r="M20" s="1508"/>
      <c r="N20" s="289"/>
      <c r="O20" s="289"/>
    </row>
    <row r="21" spans="1:16">
      <c r="A21" s="1247"/>
      <c r="B21" s="1511"/>
      <c r="C21" s="376"/>
      <c r="D21" s="376"/>
      <c r="E21" s="1508"/>
      <c r="F21" s="1509"/>
      <c r="G21" s="1509"/>
      <c r="H21" s="1508"/>
      <c r="I21" s="398"/>
      <c r="J21" s="1510"/>
      <c r="K21" s="1508"/>
      <c r="L21" s="1508"/>
      <c r="M21" s="1508"/>
      <c r="N21" s="289"/>
      <c r="O21" s="289"/>
    </row>
    <row r="22" spans="1:16">
      <c r="A22" s="1201"/>
      <c r="B22" s="376"/>
      <c r="C22" s="376"/>
      <c r="D22" s="376"/>
      <c r="E22" s="376"/>
      <c r="F22" s="376"/>
      <c r="G22" s="376"/>
      <c r="H22" s="376"/>
      <c r="I22" s="376"/>
      <c r="J22" s="250"/>
      <c r="K22" s="250"/>
      <c r="L22" s="376"/>
      <c r="M22" s="376"/>
    </row>
    <row r="23" spans="1:16">
      <c r="A23" s="1201"/>
      <c r="B23" s="376"/>
      <c r="C23" s="376"/>
      <c r="D23" s="376"/>
      <c r="E23" s="1723" t="s">
        <v>771</v>
      </c>
      <c r="F23" s="1723"/>
      <c r="G23" s="1723"/>
      <c r="H23" s="1723"/>
      <c r="I23" s="1723"/>
      <c r="J23" s="1723"/>
      <c r="K23" s="1723"/>
      <c r="L23" s="1723"/>
      <c r="M23" s="1723"/>
    </row>
    <row r="24" spans="1:16" ht="15" customHeight="1">
      <c r="A24" s="1201"/>
      <c r="B24" s="376"/>
      <c r="C24" s="376"/>
      <c r="D24" s="376"/>
      <c r="E24" s="1724" t="s">
        <v>772</v>
      </c>
      <c r="F24" s="1724" t="s">
        <v>441</v>
      </c>
      <c r="G24" s="1724" t="s">
        <v>442</v>
      </c>
      <c r="H24" s="1724" t="s">
        <v>767</v>
      </c>
      <c r="I24" s="1725"/>
      <c r="J24" s="1724" t="str">
        <f>E24</f>
        <v>As at 
July 01, 2020</v>
      </c>
      <c r="K24" s="1724" t="s">
        <v>443</v>
      </c>
      <c r="L24" s="1724" t="s">
        <v>442</v>
      </c>
      <c r="M24" s="1724" t="str">
        <f>H24</f>
        <v>As at Sep 30, 2020</v>
      </c>
    </row>
    <row r="25" spans="1:16" ht="14.25" customHeight="1">
      <c r="A25" s="1201"/>
      <c r="B25" s="376"/>
      <c r="C25" s="376"/>
      <c r="D25" s="376"/>
      <c r="E25" s="1725"/>
      <c r="F25" s="1725"/>
      <c r="G25" s="1725"/>
      <c r="H25" s="1725"/>
      <c r="I25" s="1725"/>
      <c r="J25" s="1725"/>
      <c r="K25" s="1725"/>
      <c r="L25" s="1725"/>
      <c r="M25" s="1725"/>
    </row>
    <row r="26" spans="1:16" ht="14.25" customHeight="1">
      <c r="A26" s="1201"/>
      <c r="B26" s="376"/>
      <c r="C26" s="376"/>
      <c r="D26" s="376"/>
      <c r="E26" s="1726"/>
      <c r="F26" s="1726"/>
      <c r="G26" s="1726"/>
      <c r="H26" s="1726"/>
      <c r="I26" s="1725"/>
      <c r="J26" s="1726"/>
      <c r="K26" s="1726"/>
      <c r="L26" s="1726"/>
      <c r="M26" s="1726"/>
    </row>
    <row r="27" spans="1:16">
      <c r="A27" s="1201"/>
      <c r="B27" s="376"/>
      <c r="C27" s="376"/>
      <c r="D27" s="376"/>
      <c r="E27" s="1727" t="s">
        <v>668</v>
      </c>
      <c r="F27" s="1727"/>
      <c r="G27" s="1727"/>
      <c r="H27" s="1727"/>
      <c r="I27" s="376"/>
      <c r="J27" s="1728" t="s">
        <v>649</v>
      </c>
      <c r="K27" s="1728"/>
      <c r="L27" s="1728"/>
      <c r="M27" s="1728"/>
    </row>
    <row r="28" spans="1:16">
      <c r="A28" s="1201"/>
      <c r="B28" s="602" t="s">
        <v>669</v>
      </c>
      <c r="C28" s="376"/>
      <c r="D28" s="376"/>
      <c r="E28" s="376"/>
      <c r="F28" s="376"/>
      <c r="G28" s="376"/>
      <c r="H28" s="376"/>
      <c r="I28" s="376"/>
      <c r="J28" s="250"/>
      <c r="K28" s="250"/>
      <c r="L28" s="376"/>
      <c r="M28" s="376"/>
    </row>
    <row r="29" spans="1:16">
      <c r="A29" s="1201"/>
      <c r="B29" s="603" t="s">
        <v>670</v>
      </c>
      <c r="C29" s="376"/>
      <c r="D29" s="376"/>
      <c r="E29" s="376"/>
      <c r="F29" s="376"/>
      <c r="G29" s="376"/>
      <c r="H29" s="376"/>
      <c r="I29" s="376"/>
      <c r="J29" s="250"/>
      <c r="K29" s="250"/>
      <c r="L29" s="376"/>
      <c r="M29" s="376"/>
    </row>
    <row r="30" spans="1:16">
      <c r="A30" s="1201"/>
      <c r="B30" s="603" t="s">
        <v>30</v>
      </c>
      <c r="C30" s="376"/>
      <c r="D30" s="376"/>
      <c r="E30" s="376"/>
      <c r="F30" s="376"/>
      <c r="G30" s="376"/>
      <c r="H30" s="376"/>
      <c r="I30" s="376"/>
      <c r="J30" s="250"/>
      <c r="K30" s="250"/>
      <c r="L30" s="376"/>
      <c r="M30" s="376"/>
    </row>
    <row r="31" spans="1:16">
      <c r="A31" s="1201"/>
      <c r="B31" s="604" t="s">
        <v>444</v>
      </c>
      <c r="C31" s="376"/>
      <c r="D31" s="376"/>
      <c r="E31" s="1190">
        <v>252196</v>
      </c>
      <c r="F31" s="1190">
        <v>0</v>
      </c>
      <c r="G31" s="1190">
        <v>0</v>
      </c>
      <c r="H31" s="1191">
        <v>252196</v>
      </c>
      <c r="I31" s="376"/>
      <c r="J31" s="1192">
        <v>111135</v>
      </c>
      <c r="K31" s="1191">
        <v>0</v>
      </c>
      <c r="L31" s="1191">
        <v>0</v>
      </c>
      <c r="M31" s="1191">
        <v>130221</v>
      </c>
    </row>
    <row r="32" spans="1:16">
      <c r="A32" s="1201"/>
      <c r="B32" s="604" t="s">
        <v>446</v>
      </c>
      <c r="C32" s="376"/>
      <c r="D32" s="376"/>
      <c r="E32" s="1190">
        <v>253109</v>
      </c>
      <c r="F32" s="1190">
        <v>0</v>
      </c>
      <c r="G32" s="1190">
        <v>0</v>
      </c>
      <c r="H32" s="1191">
        <v>253109</v>
      </c>
      <c r="I32" s="376"/>
      <c r="J32" s="1192">
        <v>75518</v>
      </c>
      <c r="K32" s="1191">
        <v>0</v>
      </c>
      <c r="L32" s="1191">
        <v>0</v>
      </c>
      <c r="M32" s="1191">
        <v>77062</v>
      </c>
    </row>
    <row r="33" spans="1:13">
      <c r="A33" s="1201"/>
      <c r="B33" s="604" t="s">
        <v>447</v>
      </c>
      <c r="C33" s="376"/>
      <c r="D33" s="376"/>
      <c r="E33" s="1190">
        <v>300000</v>
      </c>
      <c r="F33" s="1190">
        <v>0</v>
      </c>
      <c r="G33" s="1190">
        <v>0</v>
      </c>
      <c r="H33" s="1191">
        <v>300000</v>
      </c>
      <c r="I33" s="376"/>
      <c r="J33" s="1192">
        <v>79587</v>
      </c>
      <c r="K33" s="1191">
        <v>0</v>
      </c>
      <c r="L33" s="1191">
        <v>0</v>
      </c>
      <c r="M33" s="1191">
        <v>80652</v>
      </c>
    </row>
    <row r="34" spans="1:13">
      <c r="A34" s="1201"/>
      <c r="B34" s="604"/>
      <c r="C34" s="376"/>
      <c r="D34" s="376"/>
      <c r="E34" s="376"/>
      <c r="F34" s="376"/>
      <c r="G34" s="376"/>
      <c r="H34" s="376"/>
      <c r="I34" s="376"/>
      <c r="J34" s="250"/>
      <c r="K34" s="250"/>
      <c r="L34" s="376"/>
      <c r="M34" s="376"/>
    </row>
    <row r="35" spans="1:13">
      <c r="A35" s="1201"/>
      <c r="B35" s="602" t="s">
        <v>445</v>
      </c>
      <c r="C35" s="376"/>
      <c r="D35" s="376"/>
      <c r="E35" s="376"/>
      <c r="F35" s="376"/>
      <c r="G35" s="376"/>
      <c r="H35" s="376"/>
      <c r="I35" s="376"/>
      <c r="J35" s="250"/>
      <c r="K35" s="250"/>
      <c r="L35" s="376"/>
      <c r="M35" s="376"/>
    </row>
    <row r="36" spans="1:13">
      <c r="A36" s="1201"/>
      <c r="B36" s="604" t="s">
        <v>444</v>
      </c>
      <c r="C36" s="376"/>
      <c r="D36" s="376"/>
      <c r="E36" s="1190">
        <v>4602</v>
      </c>
      <c r="F36" s="1190">
        <v>5181</v>
      </c>
      <c r="G36" s="1190">
        <v>2757</v>
      </c>
      <c r="H36" s="1191">
        <v>7026</v>
      </c>
      <c r="I36" s="376"/>
      <c r="J36" s="1191">
        <v>2028</v>
      </c>
      <c r="K36" s="1191">
        <v>2696</v>
      </c>
      <c r="L36" s="1191">
        <v>1432</v>
      </c>
      <c r="M36" s="1191">
        <v>3628</v>
      </c>
    </row>
    <row r="37" spans="1:13">
      <c r="A37" s="1201"/>
      <c r="B37" s="604" t="s">
        <v>446</v>
      </c>
      <c r="C37" s="376"/>
      <c r="D37" s="376"/>
      <c r="E37" s="1190">
        <v>3150</v>
      </c>
      <c r="F37" s="1190">
        <v>284</v>
      </c>
      <c r="G37" s="1190">
        <v>3268</v>
      </c>
      <c r="H37" s="1191">
        <v>166</v>
      </c>
      <c r="I37" s="376"/>
      <c r="J37" s="1191">
        <v>940</v>
      </c>
      <c r="K37" s="1191">
        <v>86</v>
      </c>
      <c r="L37" s="1191">
        <v>985</v>
      </c>
      <c r="M37" s="1191">
        <v>51</v>
      </c>
    </row>
    <row r="38" spans="1:13">
      <c r="A38" s="1201"/>
      <c r="B38" s="604" t="s">
        <v>447</v>
      </c>
      <c r="C38" s="376"/>
      <c r="D38" s="376"/>
      <c r="E38" s="1190">
        <v>887</v>
      </c>
      <c r="F38" s="1190">
        <v>80</v>
      </c>
      <c r="G38" s="1190">
        <v>920</v>
      </c>
      <c r="H38" s="1191">
        <v>47</v>
      </c>
      <c r="I38" s="376"/>
      <c r="J38" s="1191">
        <v>235</v>
      </c>
      <c r="K38" s="1191">
        <v>21</v>
      </c>
      <c r="L38" s="1191">
        <v>246</v>
      </c>
      <c r="M38" s="1191">
        <v>13</v>
      </c>
    </row>
    <row r="39" spans="1:13">
      <c r="A39" s="1201"/>
      <c r="B39" s="376"/>
      <c r="C39" s="376"/>
      <c r="D39" s="376"/>
      <c r="E39" s="376"/>
      <c r="F39" s="376"/>
      <c r="G39" s="376"/>
      <c r="H39" s="376"/>
      <c r="I39" s="376"/>
      <c r="J39" s="250"/>
      <c r="K39" s="250"/>
      <c r="L39" s="376"/>
      <c r="M39" s="376"/>
    </row>
    <row r="40" spans="1:13">
      <c r="B40" s="205" t="s">
        <v>705</v>
      </c>
    </row>
  </sheetData>
  <mergeCells count="23">
    <mergeCell ref="E27:H27"/>
    <mergeCell ref="J27:M27"/>
    <mergeCell ref="M4:M6"/>
    <mergeCell ref="E7:H7"/>
    <mergeCell ref="J7:M7"/>
    <mergeCell ref="E23:M23"/>
    <mergeCell ref="E24:E26"/>
    <mergeCell ref="F24:F26"/>
    <mergeCell ref="G24:G26"/>
    <mergeCell ref="H24:H26"/>
    <mergeCell ref="I24:I26"/>
    <mergeCell ref="J24:J26"/>
    <mergeCell ref="K24:K26"/>
    <mergeCell ref="L24:L26"/>
    <mergeCell ref="M24:M26"/>
    <mergeCell ref="E3:M3"/>
    <mergeCell ref="E4:E6"/>
    <mergeCell ref="F4:F6"/>
    <mergeCell ref="G4:G6"/>
    <mergeCell ref="H4:H6"/>
    <mergeCell ref="J4:J6"/>
    <mergeCell ref="K4:K6"/>
    <mergeCell ref="L4:L6"/>
  </mergeCells>
  <pageMargins left="0.68" right="0.25" top="0.57999999999999996" bottom="0" header="0.25" footer="0"/>
  <pageSetup paperSize="9" scale="89" firstPageNumber="20" fitToHeight="0" orientation="landscape" useFirstPageNumber="1" r:id="rId1"/>
  <headerFooter>
    <oddHeader>&amp;C&amp;"Arial Black,Regular"&amp;11&amp;P&amp;R&amp;"Arial Black,Regular"&amp;11PAKISTAN PENSION FUND</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56"/>
  <sheetViews>
    <sheetView view="pageBreakPreview" topLeftCell="A36" zoomScaleNormal="80" zoomScaleSheetLayoutView="100" workbookViewId="0">
      <selection activeCell="C51" sqref="C51"/>
    </sheetView>
  </sheetViews>
  <sheetFormatPr defaultColWidth="9.33203125" defaultRowHeight="13.8"/>
  <cols>
    <col min="1" max="1" width="4.33203125" style="397" customWidth="1"/>
    <col min="2" max="2" width="5.33203125" style="376" customWidth="1"/>
    <col min="3" max="3" width="5.44140625" style="376" customWidth="1"/>
    <col min="4" max="4" width="21.44140625" style="376" customWidth="1"/>
    <col min="5" max="5" width="12.5546875" style="376" customWidth="1"/>
    <col min="6" max="6" width="0.6640625" style="376" customWidth="1"/>
    <col min="7" max="7" width="12.5546875" style="376" customWidth="1"/>
    <col min="8" max="8" width="0.6640625" style="376" customWidth="1"/>
    <col min="9" max="9" width="12.5546875" style="376" customWidth="1"/>
    <col min="10" max="10" width="0.6640625" style="376" customWidth="1"/>
    <col min="11" max="11" width="13.44140625" style="250" customWidth="1"/>
    <col min="12" max="12" width="0.6640625" style="250" customWidth="1"/>
    <col min="13" max="13" width="14.5546875" style="250" customWidth="1"/>
    <col min="14" max="14" width="20.5546875" style="376" bestFit="1" customWidth="1"/>
    <col min="15" max="15" width="14.44140625" style="376" bestFit="1" customWidth="1"/>
    <col min="16" max="16" width="20.33203125" style="376" customWidth="1"/>
    <col min="17" max="17" width="14.33203125" style="376" customWidth="1"/>
    <col min="18" max="18" width="1.33203125" style="376" customWidth="1"/>
    <col min="19" max="19" width="11.33203125" style="376" bestFit="1" customWidth="1"/>
    <col min="20" max="20" width="10.6640625" style="376" bestFit="1" customWidth="1"/>
    <col min="21" max="21" width="17.44140625" style="512" bestFit="1" customWidth="1"/>
    <col min="22" max="22" width="9.5546875" style="376" bestFit="1" customWidth="1"/>
    <col min="23" max="23" width="1.33203125" style="376" customWidth="1"/>
    <col min="24" max="24" width="9.5546875" style="376" bestFit="1" customWidth="1"/>
    <col min="25" max="25" width="1.44140625" style="376" customWidth="1"/>
    <col min="26" max="26" width="9.5546875" style="376" bestFit="1" customWidth="1"/>
    <col min="27" max="36" width="9.33203125" style="376"/>
    <col min="37" max="38" width="13.33203125" style="376" bestFit="1" customWidth="1"/>
    <col min="39" max="39" width="10.5546875" style="376" bestFit="1" customWidth="1"/>
    <col min="40" max="41" width="11.6640625" style="376" bestFit="1" customWidth="1"/>
    <col min="42" max="16384" width="9.33203125" style="376"/>
  </cols>
  <sheetData>
    <row r="1" spans="1:13">
      <c r="A1" s="606">
        <f>+'9-13'!A160+1</f>
        <v>17</v>
      </c>
      <c r="B1" s="608" t="s">
        <v>33</v>
      </c>
      <c r="C1" s="609"/>
      <c r="D1" s="609"/>
    </row>
    <row r="3" spans="1:13">
      <c r="B3" s="605">
        <f>+A1+0.1</f>
        <v>17.100000000000001</v>
      </c>
      <c r="C3" s="376" t="s">
        <v>642</v>
      </c>
    </row>
    <row r="5" spans="1:13" ht="34.200000000000003" customHeight="1">
      <c r="A5" s="1231"/>
      <c r="B5" s="1235">
        <f>+B3+0.1</f>
        <v>17.2</v>
      </c>
      <c r="C5" s="1729" t="s">
        <v>1012</v>
      </c>
      <c r="D5" s="1729"/>
      <c r="E5" s="1729"/>
      <c r="F5" s="1729"/>
      <c r="G5" s="1729"/>
      <c r="H5" s="1729"/>
      <c r="I5" s="1729"/>
      <c r="J5" s="1729"/>
      <c r="K5" s="1729"/>
      <c r="L5" s="1729"/>
      <c r="M5" s="1729"/>
    </row>
    <row r="6" spans="1:13">
      <c r="A6" s="1231"/>
      <c r="C6" s="1729"/>
      <c r="D6" s="1729"/>
      <c r="E6" s="1729"/>
      <c r="F6" s="1729"/>
      <c r="G6" s="1729"/>
      <c r="H6" s="1729"/>
      <c r="I6" s="1729"/>
      <c r="J6" s="1729"/>
      <c r="K6" s="1729"/>
      <c r="L6" s="1729"/>
      <c r="M6" s="1729"/>
    </row>
    <row r="7" spans="1:13">
      <c r="A7" s="1247"/>
      <c r="C7" s="1515"/>
      <c r="D7" s="1515"/>
      <c r="E7" s="1515"/>
      <c r="F7" s="1515"/>
      <c r="G7" s="1515"/>
      <c r="H7" s="1515"/>
      <c r="I7" s="1515"/>
      <c r="J7" s="1515"/>
      <c r="K7" s="1515"/>
      <c r="L7" s="1515"/>
      <c r="M7" s="1515"/>
    </row>
    <row r="8" spans="1:13">
      <c r="A8" s="1521">
        <f>+A1+1</f>
        <v>18</v>
      </c>
      <c r="B8" s="1520" t="s">
        <v>1170</v>
      </c>
      <c r="C8" s="1515"/>
      <c r="D8" s="1515"/>
      <c r="E8" s="1515"/>
      <c r="F8" s="1515"/>
      <c r="G8" s="1515"/>
      <c r="H8" s="1515"/>
      <c r="I8" s="1515"/>
      <c r="J8" s="1515"/>
      <c r="K8" s="1515"/>
      <c r="L8" s="1515"/>
      <c r="M8" s="1515"/>
    </row>
    <row r="9" spans="1:13">
      <c r="A9" s="1247"/>
      <c r="C9" s="1515"/>
      <c r="D9" s="1515"/>
      <c r="E9" s="1515"/>
      <c r="F9" s="1515"/>
      <c r="G9" s="1515"/>
      <c r="H9" s="1515"/>
      <c r="I9" s="1515"/>
      <c r="J9" s="1515"/>
      <c r="K9" s="1515"/>
      <c r="L9" s="1515"/>
      <c r="M9" s="1515"/>
    </row>
    <row r="10" spans="1:13" ht="13.95" customHeight="1">
      <c r="A10" s="1247"/>
      <c r="C10" s="1729" t="s">
        <v>1171</v>
      </c>
      <c r="D10" s="1729"/>
      <c r="E10" s="1729"/>
      <c r="F10" s="1729"/>
      <c r="G10" s="1729"/>
      <c r="H10" s="1729"/>
      <c r="I10" s="1729"/>
      <c r="J10" s="1729"/>
      <c r="K10" s="1729"/>
      <c r="L10" s="1729"/>
      <c r="M10" s="1729"/>
    </row>
    <row r="11" spans="1:13" ht="31.2" customHeight="1">
      <c r="A11" s="1247"/>
      <c r="C11" s="1729"/>
      <c r="D11" s="1729"/>
      <c r="E11" s="1729"/>
      <c r="F11" s="1729"/>
      <c r="G11" s="1729"/>
      <c r="H11" s="1729"/>
      <c r="I11" s="1729"/>
      <c r="J11" s="1729"/>
      <c r="K11" s="1729"/>
      <c r="L11" s="1729"/>
      <c r="M11" s="1729"/>
    </row>
    <row r="12" spans="1:13">
      <c r="A12" s="1247"/>
      <c r="C12" s="1515"/>
      <c r="D12" s="1515"/>
      <c r="E12" s="1515"/>
      <c r="F12" s="1515"/>
      <c r="G12" s="1515"/>
      <c r="H12" s="1515"/>
      <c r="I12" s="1515"/>
      <c r="J12" s="1515"/>
      <c r="K12" s="1515"/>
      <c r="L12" s="1515"/>
      <c r="M12" s="1515"/>
    </row>
    <row r="13" spans="1:13">
      <c r="A13" s="1247"/>
      <c r="C13" s="1729" t="s">
        <v>1172</v>
      </c>
      <c r="D13" s="1729"/>
      <c r="E13" s="1729"/>
      <c r="F13" s="1729"/>
      <c r="G13" s="1729"/>
      <c r="H13" s="1729"/>
      <c r="I13" s="1729"/>
      <c r="J13" s="1729"/>
      <c r="K13" s="1729"/>
      <c r="L13" s="1729"/>
      <c r="M13" s="1729"/>
    </row>
    <row r="14" spans="1:13" ht="27.6" customHeight="1">
      <c r="A14" s="1247"/>
      <c r="C14" s="1729"/>
      <c r="D14" s="1729"/>
      <c r="E14" s="1729"/>
      <c r="F14" s="1729"/>
      <c r="G14" s="1729"/>
      <c r="H14" s="1729"/>
      <c r="I14" s="1729"/>
      <c r="J14" s="1729"/>
      <c r="K14" s="1729"/>
      <c r="L14" s="1729"/>
      <c r="M14" s="1729"/>
    </row>
    <row r="15" spans="1:13">
      <c r="A15" s="1247"/>
      <c r="C15" s="1515"/>
      <c r="D15" s="1515"/>
      <c r="E15" s="1515"/>
      <c r="F15" s="1515"/>
      <c r="G15" s="1515"/>
      <c r="H15" s="1515"/>
      <c r="I15" s="1515"/>
      <c r="J15" s="1515"/>
      <c r="K15" s="1515"/>
      <c r="L15" s="1515"/>
      <c r="M15" s="1515"/>
    </row>
    <row r="16" spans="1:13">
      <c r="A16" s="1247"/>
      <c r="C16" s="1617" t="s">
        <v>1173</v>
      </c>
      <c r="D16" s="1729"/>
      <c r="E16" s="1729"/>
      <c r="F16" s="1729"/>
      <c r="G16" s="1729"/>
      <c r="H16" s="1729"/>
      <c r="I16" s="1729"/>
      <c r="J16" s="1729"/>
      <c r="K16" s="1729"/>
      <c r="L16" s="1729"/>
      <c r="M16" s="1729"/>
    </row>
    <row r="17" spans="1:13" ht="28.2" customHeight="1">
      <c r="A17" s="1247"/>
      <c r="C17" s="1729"/>
      <c r="D17" s="1729"/>
      <c r="E17" s="1729"/>
      <c r="F17" s="1729"/>
      <c r="G17" s="1729"/>
      <c r="H17" s="1729"/>
      <c r="I17" s="1729"/>
      <c r="J17" s="1729"/>
      <c r="K17" s="1729"/>
      <c r="L17" s="1729"/>
      <c r="M17" s="1729"/>
    </row>
    <row r="18" spans="1:13">
      <c r="A18" s="1247"/>
      <c r="C18" s="1515"/>
      <c r="D18" s="1515"/>
      <c r="E18" s="1515"/>
      <c r="F18" s="1515"/>
      <c r="G18" s="1515"/>
      <c r="H18" s="1515"/>
      <c r="I18" s="1515"/>
      <c r="J18" s="1515"/>
      <c r="K18" s="1515"/>
      <c r="L18" s="1515"/>
      <c r="M18" s="1515"/>
    </row>
    <row r="19" spans="1:13">
      <c r="A19" s="1247"/>
      <c r="C19" s="1730" t="s">
        <v>1174</v>
      </c>
      <c r="D19" s="1730"/>
      <c r="E19" s="1730"/>
      <c r="F19" s="1730"/>
      <c r="G19" s="1730"/>
      <c r="H19" s="1730"/>
      <c r="I19" s="1730"/>
      <c r="J19" s="1730"/>
      <c r="K19" s="1730"/>
      <c r="L19" s="1730"/>
      <c r="M19" s="1730"/>
    </row>
    <row r="20" spans="1:13">
      <c r="A20" s="1247"/>
      <c r="C20" s="1515"/>
      <c r="D20" s="1515"/>
      <c r="E20" s="1515"/>
      <c r="F20" s="1515"/>
      <c r="G20" s="1515"/>
      <c r="H20" s="1515"/>
      <c r="I20" s="1515"/>
      <c r="J20" s="1515"/>
      <c r="K20" s="1515"/>
      <c r="L20" s="1515"/>
      <c r="M20" s="1515"/>
    </row>
    <row r="21" spans="1:13">
      <c r="A21" s="1247"/>
      <c r="C21" s="1617" t="s">
        <v>1175</v>
      </c>
      <c r="D21" s="1729"/>
      <c r="E21" s="1729"/>
      <c r="F21" s="1729"/>
      <c r="G21" s="1729"/>
      <c r="H21" s="1729"/>
      <c r="I21" s="1729"/>
      <c r="J21" s="1729"/>
      <c r="K21" s="1729"/>
      <c r="L21" s="1729"/>
      <c r="M21" s="1729"/>
    </row>
    <row r="22" spans="1:13" ht="31.2" customHeight="1">
      <c r="A22" s="1247"/>
      <c r="C22" s="1729"/>
      <c r="D22" s="1729"/>
      <c r="E22" s="1729"/>
      <c r="F22" s="1729"/>
      <c r="G22" s="1729"/>
      <c r="H22" s="1729"/>
      <c r="I22" s="1729"/>
      <c r="J22" s="1729"/>
      <c r="K22" s="1729"/>
      <c r="L22" s="1729"/>
      <c r="M22" s="1729"/>
    </row>
    <row r="23" spans="1:13">
      <c r="A23" s="1247"/>
      <c r="C23" s="1515"/>
      <c r="D23" s="1515"/>
      <c r="E23" s="1515"/>
      <c r="F23" s="1515"/>
      <c r="G23" s="1515"/>
      <c r="H23" s="1515"/>
      <c r="I23" s="1515"/>
      <c r="J23" s="1515"/>
      <c r="K23" s="1515"/>
      <c r="L23" s="1515"/>
      <c r="M23" s="1515"/>
    </row>
    <row r="24" spans="1:13">
      <c r="A24" s="1247"/>
      <c r="C24" s="1729" t="s">
        <v>1176</v>
      </c>
      <c r="D24" s="1729"/>
      <c r="E24" s="1729"/>
      <c r="F24" s="1729"/>
      <c r="G24" s="1729"/>
      <c r="H24" s="1729"/>
      <c r="I24" s="1729"/>
      <c r="J24" s="1729"/>
      <c r="K24" s="1729"/>
      <c r="L24" s="1729"/>
      <c r="M24" s="1729"/>
    </row>
    <row r="25" spans="1:13">
      <c r="A25" s="1247"/>
      <c r="C25" s="1729"/>
      <c r="D25" s="1729"/>
      <c r="E25" s="1729"/>
      <c r="F25" s="1729"/>
      <c r="G25" s="1729"/>
      <c r="H25" s="1729"/>
      <c r="I25" s="1729"/>
      <c r="J25" s="1729"/>
      <c r="K25" s="1729"/>
      <c r="L25" s="1729"/>
      <c r="M25" s="1729"/>
    </row>
    <row r="26" spans="1:13">
      <c r="A26" s="1247"/>
      <c r="C26" s="1515"/>
      <c r="D26" s="1515"/>
      <c r="E26" s="1515"/>
      <c r="F26" s="1515"/>
      <c r="G26" s="1515"/>
      <c r="H26" s="1515"/>
      <c r="I26" s="1515"/>
      <c r="J26" s="1515"/>
      <c r="K26" s="1515"/>
      <c r="L26" s="1515"/>
      <c r="M26" s="1515"/>
    </row>
    <row r="27" spans="1:13">
      <c r="A27" s="1247"/>
      <c r="C27" s="1617" t="s">
        <v>1177</v>
      </c>
      <c r="D27" s="1729"/>
      <c r="E27" s="1729"/>
      <c r="F27" s="1729"/>
      <c r="G27" s="1729"/>
      <c r="H27" s="1729"/>
      <c r="I27" s="1729"/>
      <c r="J27" s="1729"/>
      <c r="K27" s="1729"/>
      <c r="L27" s="1729"/>
      <c r="M27" s="1729"/>
    </row>
    <row r="28" spans="1:13">
      <c r="A28" s="1247"/>
      <c r="C28" s="1729"/>
      <c r="D28" s="1729"/>
      <c r="E28" s="1729"/>
      <c r="F28" s="1729"/>
      <c r="G28" s="1729"/>
      <c r="H28" s="1729"/>
      <c r="I28" s="1729"/>
      <c r="J28" s="1729"/>
      <c r="K28" s="1729"/>
      <c r="L28" s="1729"/>
      <c r="M28" s="1729"/>
    </row>
    <row r="29" spans="1:13">
      <c r="A29" s="1247"/>
      <c r="C29" s="1515"/>
      <c r="D29" s="1515"/>
      <c r="E29" s="1515"/>
      <c r="F29" s="1515"/>
      <c r="G29" s="1515"/>
      <c r="H29" s="1515"/>
      <c r="I29" s="1515"/>
      <c r="J29" s="1515"/>
      <c r="K29" s="1515"/>
      <c r="L29" s="1515"/>
      <c r="M29" s="1515"/>
    </row>
    <row r="30" spans="1:13">
      <c r="A30" s="1247"/>
      <c r="C30" s="1617" t="s">
        <v>1178</v>
      </c>
      <c r="D30" s="1729"/>
      <c r="E30" s="1729"/>
      <c r="F30" s="1729"/>
      <c r="G30" s="1729"/>
      <c r="H30" s="1729"/>
      <c r="I30" s="1729"/>
      <c r="J30" s="1729"/>
      <c r="K30" s="1729"/>
      <c r="L30" s="1729"/>
      <c r="M30" s="1729"/>
    </row>
    <row r="31" spans="1:13">
      <c r="A31" s="1247"/>
      <c r="C31" s="1729"/>
      <c r="D31" s="1729"/>
      <c r="E31" s="1729"/>
      <c r="F31" s="1729"/>
      <c r="G31" s="1729"/>
      <c r="H31" s="1729"/>
      <c r="I31" s="1729"/>
      <c r="J31" s="1729"/>
      <c r="K31" s="1729"/>
      <c r="L31" s="1729"/>
      <c r="M31" s="1729"/>
    </row>
    <row r="32" spans="1:13">
      <c r="A32" s="1247"/>
      <c r="C32" s="1515"/>
      <c r="D32" s="1515"/>
      <c r="E32" s="1515"/>
      <c r="F32" s="1515"/>
      <c r="G32" s="1515"/>
      <c r="H32" s="1515"/>
      <c r="I32" s="1515"/>
      <c r="J32" s="1515"/>
      <c r="K32" s="1515"/>
      <c r="L32" s="1515"/>
      <c r="M32" s="1515"/>
    </row>
    <row r="33" spans="1:15">
      <c r="A33" s="1521">
        <f>+A8+1</f>
        <v>19</v>
      </c>
      <c r="C33" s="1520" t="s">
        <v>1179</v>
      </c>
      <c r="D33" s="1515"/>
      <c r="E33" s="1515"/>
      <c r="F33" s="1515"/>
      <c r="G33" s="1515"/>
      <c r="H33" s="1515"/>
      <c r="I33" s="1515"/>
      <c r="J33" s="1515"/>
      <c r="K33" s="1515"/>
      <c r="L33" s="1515"/>
      <c r="M33" s="1515"/>
    </row>
    <row r="34" spans="1:15">
      <c r="A34" s="1247"/>
      <c r="C34" s="1515"/>
      <c r="D34" s="1515"/>
      <c r="E34" s="1515"/>
      <c r="F34" s="1515"/>
      <c r="G34" s="1515"/>
      <c r="H34" s="1515"/>
      <c r="I34" s="1515"/>
      <c r="J34" s="1515"/>
      <c r="K34" s="1515"/>
      <c r="L34" s="1515"/>
      <c r="M34" s="1515"/>
    </row>
    <row r="35" spans="1:15">
      <c r="A35" s="1247"/>
      <c r="C35" s="1617" t="s">
        <v>1180</v>
      </c>
      <c r="D35" s="1729"/>
      <c r="E35" s="1729"/>
      <c r="F35" s="1729"/>
      <c r="G35" s="1729"/>
      <c r="H35" s="1729"/>
      <c r="I35" s="1729"/>
      <c r="J35" s="1729"/>
      <c r="K35" s="1729"/>
      <c r="L35" s="1729"/>
      <c r="M35" s="1729"/>
    </row>
    <row r="36" spans="1:15" ht="129" customHeight="1">
      <c r="A36" s="1247"/>
      <c r="C36" s="1729"/>
      <c r="D36" s="1729"/>
      <c r="E36" s="1729"/>
      <c r="F36" s="1729"/>
      <c r="G36" s="1729"/>
      <c r="H36" s="1729"/>
      <c r="I36" s="1729"/>
      <c r="J36" s="1729"/>
      <c r="K36" s="1729"/>
      <c r="L36" s="1729"/>
      <c r="M36" s="1729"/>
    </row>
    <row r="37" spans="1:15">
      <c r="A37" s="1247"/>
      <c r="C37" s="1515"/>
      <c r="D37" s="1515"/>
      <c r="E37" s="1515"/>
      <c r="F37" s="1515"/>
      <c r="G37" s="1515"/>
      <c r="H37" s="1515"/>
      <c r="I37" s="1515"/>
      <c r="J37" s="1515"/>
      <c r="K37" s="1515"/>
      <c r="L37" s="1515"/>
      <c r="M37" s="1515"/>
    </row>
    <row r="38" spans="1:15" ht="15" customHeight="1">
      <c r="A38" s="606">
        <f>+A33+1</f>
        <v>20</v>
      </c>
      <c r="B38" s="398" t="s">
        <v>32</v>
      </c>
    </row>
    <row r="39" spans="1:15" ht="15" customHeight="1">
      <c r="A39" s="607"/>
      <c r="B39" s="398"/>
    </row>
    <row r="40" spans="1:15" ht="15" hidden="1" customHeight="1">
      <c r="A40" s="607"/>
      <c r="B40" s="1571" t="s">
        <v>353</v>
      </c>
      <c r="C40" s="1569"/>
      <c r="D40" s="1569"/>
      <c r="E40" s="1569"/>
      <c r="F40" s="1569"/>
      <c r="G40" s="1569"/>
      <c r="H40" s="1569"/>
      <c r="I40" s="1569"/>
      <c r="J40" s="1569"/>
      <c r="K40" s="1569"/>
      <c r="L40" s="1569"/>
      <c r="M40" s="1569"/>
      <c r="N40" s="424"/>
      <c r="O40" s="424"/>
    </row>
    <row r="41" spans="1:15" ht="15" hidden="1" customHeight="1">
      <c r="A41" s="607"/>
      <c r="B41" s="1569"/>
      <c r="C41" s="1569"/>
      <c r="D41" s="1569"/>
      <c r="E41" s="1569"/>
      <c r="F41" s="1569"/>
      <c r="G41" s="1569"/>
      <c r="H41" s="1569"/>
      <c r="I41" s="1569"/>
      <c r="J41" s="1569"/>
      <c r="K41" s="1569"/>
      <c r="L41" s="1569"/>
      <c r="M41" s="1569"/>
      <c r="N41" s="424"/>
      <c r="O41" s="424"/>
    </row>
    <row r="42" spans="1:15" ht="15" hidden="1" customHeight="1">
      <c r="A42" s="607"/>
      <c r="B42" s="1569"/>
      <c r="C42" s="1569"/>
      <c r="D42" s="1569"/>
      <c r="E42" s="1569"/>
      <c r="F42" s="1569"/>
      <c r="G42" s="1569"/>
      <c r="H42" s="1569"/>
      <c r="I42" s="1569"/>
      <c r="J42" s="1569"/>
      <c r="K42" s="1569"/>
      <c r="L42" s="1569"/>
      <c r="M42" s="1569"/>
      <c r="N42" s="424"/>
      <c r="O42" s="424"/>
    </row>
    <row r="43" spans="1:15" ht="15" hidden="1" customHeight="1">
      <c r="A43" s="607"/>
      <c r="B43" s="1569"/>
      <c r="C43" s="1569"/>
      <c r="D43" s="1569"/>
      <c r="E43" s="1569"/>
      <c r="F43" s="1569"/>
      <c r="G43" s="1569"/>
      <c r="H43" s="1569"/>
      <c r="I43" s="1569"/>
      <c r="J43" s="1569"/>
      <c r="K43" s="1569"/>
      <c r="L43" s="1569"/>
      <c r="M43" s="1569"/>
      <c r="N43" s="424"/>
      <c r="O43" s="424"/>
    </row>
    <row r="44" spans="1:15" ht="15" hidden="1" customHeight="1">
      <c r="A44" s="607"/>
      <c r="B44" s="398"/>
    </row>
    <row r="45" spans="1:15" ht="15" customHeight="1">
      <c r="B45" s="1731" t="s">
        <v>1011</v>
      </c>
      <c r="C45" s="1731"/>
      <c r="D45" s="1731"/>
      <c r="E45" s="1731"/>
      <c r="F45" s="1731"/>
      <c r="G45" s="1731"/>
      <c r="H45" s="1731"/>
      <c r="I45" s="1731"/>
      <c r="J45" s="1731"/>
      <c r="K45" s="1731"/>
      <c r="L45" s="1731"/>
      <c r="M45" s="1731"/>
    </row>
    <row r="46" spans="1:15" ht="15" customHeight="1">
      <c r="B46" s="1731"/>
      <c r="C46" s="1731"/>
      <c r="D46" s="1731"/>
      <c r="E46" s="1731"/>
      <c r="F46" s="1731"/>
      <c r="G46" s="1731"/>
      <c r="H46" s="1731"/>
      <c r="I46" s="1731"/>
      <c r="J46" s="1731"/>
      <c r="K46" s="1731"/>
      <c r="L46" s="1731"/>
      <c r="M46" s="1731"/>
    </row>
    <row r="47" spans="1:15" ht="15" customHeight="1">
      <c r="A47" s="376"/>
      <c r="K47" s="376"/>
      <c r="L47" s="376"/>
      <c r="M47" s="376"/>
    </row>
    <row r="48" spans="1:15" ht="15" customHeight="1">
      <c r="A48" s="2"/>
      <c r="B48" s="2"/>
      <c r="C48" s="5"/>
      <c r="D48" s="5"/>
      <c r="E48" s="5"/>
      <c r="F48" s="5"/>
      <c r="G48" s="5"/>
      <c r="H48" s="5"/>
      <c r="I48" s="5"/>
      <c r="J48" s="5"/>
      <c r="K48" s="164"/>
      <c r="L48" s="164"/>
      <c r="M48" s="164"/>
    </row>
    <row r="49" spans="1:13" ht="15" customHeight="1">
      <c r="A49" s="1563" t="s">
        <v>112</v>
      </c>
      <c r="B49" s="1563"/>
      <c r="C49" s="1563"/>
      <c r="D49" s="1563"/>
      <c r="E49" s="1563"/>
      <c r="F49" s="1563"/>
      <c r="G49" s="1563"/>
      <c r="H49" s="1563"/>
      <c r="I49" s="1563"/>
      <c r="J49" s="1563"/>
      <c r="K49" s="1563"/>
      <c r="L49" s="1563"/>
      <c r="M49" s="1563"/>
    </row>
    <row r="50" spans="1:13" ht="15" customHeight="1">
      <c r="A50" s="1563" t="s">
        <v>34</v>
      </c>
      <c r="B50" s="1563"/>
      <c r="C50" s="1563"/>
      <c r="D50" s="1563"/>
      <c r="E50" s="1563"/>
      <c r="F50" s="1563"/>
      <c r="G50" s="1563"/>
      <c r="H50" s="1563"/>
      <c r="I50" s="1563"/>
      <c r="J50" s="1563"/>
      <c r="K50" s="1563"/>
      <c r="L50" s="1563"/>
      <c r="M50" s="1563"/>
    </row>
    <row r="51" spans="1:13" ht="15" customHeight="1">
      <c r="A51" s="2"/>
      <c r="B51" s="2"/>
      <c r="C51" s="5"/>
      <c r="D51" s="5"/>
      <c r="E51" s="5"/>
      <c r="F51" s="5"/>
      <c r="G51" s="5"/>
      <c r="H51" s="5"/>
      <c r="I51" s="5"/>
      <c r="J51" s="5"/>
      <c r="K51" s="164"/>
      <c r="L51" s="164"/>
      <c r="M51" s="164"/>
    </row>
    <row r="52" spans="1:13" ht="15" customHeight="1">
      <c r="A52" s="2"/>
      <c r="B52" s="2"/>
      <c r="C52" s="5"/>
      <c r="D52" s="5"/>
      <c r="E52" s="5"/>
      <c r="F52" s="5"/>
      <c r="G52" s="5"/>
      <c r="H52" s="5"/>
      <c r="I52" s="5"/>
      <c r="J52" s="5"/>
      <c r="K52" s="164"/>
      <c r="L52" s="164"/>
      <c r="M52" s="164"/>
    </row>
    <row r="53" spans="1:13" ht="15" customHeight="1">
      <c r="A53" s="2"/>
      <c r="B53" s="2"/>
      <c r="C53" s="5"/>
      <c r="D53" s="5"/>
      <c r="E53" s="5"/>
      <c r="F53" s="5"/>
      <c r="G53" s="5"/>
      <c r="H53" s="5"/>
      <c r="I53" s="5"/>
      <c r="J53" s="5"/>
      <c r="K53" s="164"/>
      <c r="L53" s="164"/>
      <c r="M53" s="164"/>
    </row>
    <row r="54" spans="1:13" ht="15" customHeight="1">
      <c r="A54" s="2"/>
      <c r="B54" s="2"/>
      <c r="C54" s="5"/>
      <c r="D54" s="5"/>
      <c r="E54" s="5"/>
      <c r="F54" s="5"/>
      <c r="G54" s="5"/>
      <c r="H54" s="5"/>
      <c r="I54" s="5"/>
      <c r="J54" s="5"/>
      <c r="K54" s="164"/>
      <c r="L54" s="164"/>
      <c r="M54" s="164"/>
    </row>
    <row r="55" spans="1:13" ht="15" customHeight="1">
      <c r="C55" s="92" t="s">
        <v>619</v>
      </c>
      <c r="E55" s="639"/>
      <c r="L55" s="634" t="s">
        <v>618</v>
      </c>
    </row>
    <row r="56" spans="1:13" ht="15" customHeight="1">
      <c r="C56" s="94" t="s">
        <v>610</v>
      </c>
      <c r="D56" s="282"/>
      <c r="E56" s="640"/>
      <c r="K56" s="282"/>
      <c r="L56" s="611" t="s">
        <v>368</v>
      </c>
    </row>
  </sheetData>
  <mergeCells count="14">
    <mergeCell ref="C35:M36"/>
    <mergeCell ref="B40:M43"/>
    <mergeCell ref="A49:M49"/>
    <mergeCell ref="A50:M50"/>
    <mergeCell ref="B45:M46"/>
    <mergeCell ref="C21:M22"/>
    <mergeCell ref="C24:M25"/>
    <mergeCell ref="C27:M28"/>
    <mergeCell ref="C30:M31"/>
    <mergeCell ref="C5:M6"/>
    <mergeCell ref="C10:M11"/>
    <mergeCell ref="C13:M14"/>
    <mergeCell ref="C16:M17"/>
    <mergeCell ref="C19:M19"/>
  </mergeCells>
  <pageMargins left="0.68" right="0.25" top="0.57999999999999996" bottom="0" header="0.25" footer="0"/>
  <pageSetup paperSize="9" scale="88" firstPageNumber="22" fitToHeight="0" orientation="portrait" useFirstPageNumber="1" r:id="rId1"/>
  <headerFooter>
    <oddHeader>&amp;C&amp;"Arial Black,Regular"&amp;11&amp;P&amp;R&amp;"Arial Black,Regular"&amp;11PAKISTAN PENSION FUND</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zoomScale="90" zoomScaleNormal="90" zoomScaleSheetLayoutView="90" workbookViewId="0">
      <selection activeCell="K13" sqref="K13"/>
    </sheetView>
  </sheetViews>
  <sheetFormatPr defaultColWidth="9.33203125" defaultRowHeight="13.8"/>
  <cols>
    <col min="1" max="1" width="49.44140625" style="20" bestFit="1" customWidth="1"/>
    <col min="2" max="4" width="11.5546875" style="22" customWidth="1"/>
    <col min="5" max="5" width="2.5546875" style="25" customWidth="1"/>
    <col min="6" max="8" width="11.5546875" style="17" bestFit="1" customWidth="1"/>
    <col min="9" max="9" width="9.33203125" style="20"/>
    <col min="10" max="12" width="11.5546875" style="17" bestFit="1" customWidth="1"/>
    <col min="13" max="16384" width="9.33203125" style="20"/>
  </cols>
  <sheetData>
    <row r="1" spans="1:12" s="22" customFormat="1" ht="15" customHeight="1">
      <c r="B1" s="1732" t="s">
        <v>767</v>
      </c>
      <c r="C1" s="1732"/>
      <c r="D1" s="1732"/>
      <c r="E1" s="24"/>
      <c r="F1" s="1732" t="s">
        <v>1041</v>
      </c>
      <c r="G1" s="1732"/>
      <c r="H1" s="1732"/>
      <c r="J1" s="1733" t="s">
        <v>424</v>
      </c>
      <c r="K1" s="1733"/>
      <c r="L1" s="1733"/>
    </row>
    <row r="2" spans="1:12" ht="16.8">
      <c r="A2" s="23" t="s">
        <v>127</v>
      </c>
      <c r="B2" s="22" t="s">
        <v>347</v>
      </c>
      <c r="C2" s="22" t="s">
        <v>18</v>
      </c>
      <c r="D2" s="22" t="s">
        <v>105</v>
      </c>
      <c r="F2" s="20" t="s">
        <v>347</v>
      </c>
      <c r="G2" s="20" t="s">
        <v>18</v>
      </c>
      <c r="H2" s="20" t="s">
        <v>105</v>
      </c>
      <c r="J2" s="22" t="s">
        <v>347</v>
      </c>
      <c r="K2" s="22" t="s">
        <v>18</v>
      </c>
      <c r="L2" s="22" t="s">
        <v>105</v>
      </c>
    </row>
    <row r="3" spans="1:12">
      <c r="A3" s="21" t="s">
        <v>372</v>
      </c>
      <c r="B3" s="17">
        <f>BS!E13</f>
        <v>899902</v>
      </c>
      <c r="C3" s="17">
        <f>BS!G13</f>
        <v>154630</v>
      </c>
      <c r="D3" s="17">
        <f>BS!I13</f>
        <v>0</v>
      </c>
      <c r="E3" s="26"/>
      <c r="F3" s="17">
        <f>883204</f>
        <v>883204</v>
      </c>
      <c r="G3" s="17">
        <f>132613-1</f>
        <v>132612</v>
      </c>
      <c r="H3" s="17">
        <v>0</v>
      </c>
      <c r="J3" s="17">
        <f>F3-B3</f>
        <v>-16698</v>
      </c>
      <c r="K3" s="17">
        <f>G3-C3</f>
        <v>-22018</v>
      </c>
      <c r="L3" s="17">
        <f>H3-D3</f>
        <v>0</v>
      </c>
    </row>
    <row r="4" spans="1:12">
      <c r="A4" s="21" t="s">
        <v>40</v>
      </c>
      <c r="B4" s="17">
        <f>BS!E14</f>
        <v>8508</v>
      </c>
      <c r="C4" s="17">
        <v>0</v>
      </c>
      <c r="D4" s="17">
        <v>0</v>
      </c>
      <c r="E4" s="26"/>
      <c r="F4" s="17">
        <f>1378</f>
        <v>1378</v>
      </c>
      <c r="G4" s="17">
        <v>0</v>
      </c>
      <c r="H4" s="17">
        <v>0</v>
      </c>
      <c r="J4" s="17">
        <f t="shared" ref="J4:J7" si="0">F4-B4</f>
        <v>-7130</v>
      </c>
      <c r="K4" s="17">
        <f t="shared" ref="K4:K7" si="1">G4-C4</f>
        <v>0</v>
      </c>
      <c r="L4" s="17">
        <f>H4-D4</f>
        <v>0</v>
      </c>
    </row>
    <row r="5" spans="1:12">
      <c r="A5" s="21" t="s">
        <v>91</v>
      </c>
      <c r="B5" s="17">
        <f>BS!E15</f>
        <v>93</v>
      </c>
      <c r="C5" s="17">
        <f>BS!G15</f>
        <v>5733</v>
      </c>
      <c r="D5" s="17">
        <f>BS!I15</f>
        <v>3340</v>
      </c>
      <c r="E5" s="26"/>
      <c r="F5" s="17">
        <v>55</v>
      </c>
      <c r="G5" s="17">
        <f>4020</f>
        <v>4020</v>
      </c>
      <c r="H5" s="17">
        <f>2719</f>
        <v>2719</v>
      </c>
      <c r="J5" s="17">
        <f>F5-B5</f>
        <v>-38</v>
      </c>
      <c r="K5" s="17">
        <f t="shared" si="1"/>
        <v>-1713</v>
      </c>
      <c r="L5" s="17">
        <f>H5-D5</f>
        <v>-621</v>
      </c>
    </row>
    <row r="6" spans="1:12">
      <c r="A6" s="16" t="s">
        <v>374</v>
      </c>
      <c r="B6" s="17">
        <f>BS!E16</f>
        <v>5682</v>
      </c>
      <c r="C6" s="17">
        <f>BS!G16</f>
        <v>99841</v>
      </c>
      <c r="D6" s="17">
        <f>BS!I16</f>
        <v>0</v>
      </c>
      <c r="E6" s="26"/>
      <c r="F6" s="17">
        <v>17494</v>
      </c>
      <c r="G6" s="17">
        <v>189859</v>
      </c>
      <c r="H6" s="17">
        <v>0</v>
      </c>
      <c r="J6" s="17">
        <f t="shared" si="0"/>
        <v>11812</v>
      </c>
      <c r="K6" s="17">
        <f t="shared" si="1"/>
        <v>90018</v>
      </c>
      <c r="L6" s="17">
        <f>H6-D6</f>
        <v>0</v>
      </c>
    </row>
    <row r="7" spans="1:12">
      <c r="A7" s="21" t="s">
        <v>41</v>
      </c>
      <c r="B7" s="17">
        <f>BS!E17</f>
        <v>5030</v>
      </c>
      <c r="C7" s="17">
        <f>BS!G17</f>
        <v>25389</v>
      </c>
      <c r="D7" s="17">
        <f>BS!I17</f>
        <v>273</v>
      </c>
      <c r="E7" s="26"/>
      <c r="F7" s="17">
        <v>3708</v>
      </c>
      <c r="G7" s="17">
        <v>389</v>
      </c>
      <c r="H7" s="17">
        <v>274</v>
      </c>
      <c r="J7" s="17">
        <f t="shared" si="0"/>
        <v>-1322</v>
      </c>
      <c r="K7" s="17">
        <f t="shared" si="1"/>
        <v>-25000</v>
      </c>
      <c r="L7" s="17">
        <f>H7-D7</f>
        <v>1</v>
      </c>
    </row>
    <row r="9" spans="1:12" ht="16.8">
      <c r="A9" s="23" t="s">
        <v>348</v>
      </c>
      <c r="J9" s="1733" t="s">
        <v>425</v>
      </c>
      <c r="K9" s="1733"/>
      <c r="L9" s="1733"/>
    </row>
    <row r="10" spans="1:12">
      <c r="A10" s="20" t="s">
        <v>43</v>
      </c>
      <c r="B10" s="17">
        <f>BS!E21</f>
        <v>1339</v>
      </c>
      <c r="C10" s="17">
        <f>BS!G21</f>
        <v>738</v>
      </c>
      <c r="D10" s="17">
        <f>BS!I21</f>
        <v>774</v>
      </c>
      <c r="F10" s="17">
        <v>1281</v>
      </c>
      <c r="G10" s="17">
        <v>688</v>
      </c>
      <c r="H10" s="17">
        <v>740</v>
      </c>
      <c r="J10" s="17">
        <f>B10-F10</f>
        <v>58</v>
      </c>
      <c r="K10" s="17">
        <f>C10-G10</f>
        <v>50</v>
      </c>
      <c r="L10" s="17">
        <f>D10-H10</f>
        <v>34</v>
      </c>
    </row>
    <row r="11" spans="1:12">
      <c r="A11" s="20" t="s">
        <v>44</v>
      </c>
      <c r="B11" s="17">
        <f>BS!E23</f>
        <v>112</v>
      </c>
      <c r="C11" s="17">
        <f>BS!G23</f>
        <v>62</v>
      </c>
      <c r="D11" s="17">
        <f>BS!I23</f>
        <v>65</v>
      </c>
      <c r="F11" s="17">
        <v>109</v>
      </c>
      <c r="G11" s="17">
        <v>58</v>
      </c>
      <c r="H11" s="17">
        <v>62</v>
      </c>
      <c r="J11" s="17">
        <f>B11-F11</f>
        <v>3</v>
      </c>
      <c r="K11" s="17">
        <f t="shared" ref="K11:K15" si="2">C11-G11</f>
        <v>4</v>
      </c>
      <c r="L11" s="17">
        <f>D11-H11</f>
        <v>3</v>
      </c>
    </row>
    <row r="12" spans="1:12">
      <c r="A12" s="20" t="s">
        <v>49</v>
      </c>
      <c r="B12" s="17">
        <f>BS!E25</f>
        <v>75</v>
      </c>
      <c r="C12" s="17">
        <f>BS!G25</f>
        <v>41</v>
      </c>
      <c r="D12" s="17">
        <f>BS!I25</f>
        <v>43</v>
      </c>
      <c r="F12" s="17">
        <v>212</v>
      </c>
      <c r="G12" s="17">
        <v>127</v>
      </c>
      <c r="H12" s="17">
        <v>125</v>
      </c>
      <c r="J12" s="17">
        <f>B12-F12</f>
        <v>-137</v>
      </c>
      <c r="K12" s="17">
        <f t="shared" si="2"/>
        <v>-86</v>
      </c>
      <c r="L12" s="17">
        <f>D12-H12</f>
        <v>-82</v>
      </c>
    </row>
    <row r="13" spans="1:12">
      <c r="A13" s="20" t="s">
        <v>584</v>
      </c>
      <c r="B13" s="17">
        <v>0</v>
      </c>
      <c r="C13" s="17">
        <f>BS!G26</f>
        <v>199464</v>
      </c>
      <c r="D13" s="17">
        <f>BS!I26</f>
        <v>0</v>
      </c>
      <c r="F13" s="17">
        <v>7434</v>
      </c>
      <c r="G13" s="17">
        <v>264828</v>
      </c>
      <c r="H13" s="17">
        <v>0</v>
      </c>
      <c r="J13" s="17">
        <f t="shared" ref="J13:J15" si="3">B13-F13</f>
        <v>-7434</v>
      </c>
      <c r="K13" s="17">
        <f t="shared" si="2"/>
        <v>-65364</v>
      </c>
      <c r="L13" s="17">
        <f>D13-H13</f>
        <v>0</v>
      </c>
    </row>
    <row r="14" spans="1:12">
      <c r="A14" s="20" t="s">
        <v>42</v>
      </c>
      <c r="B14" s="17">
        <v>0</v>
      </c>
      <c r="C14" s="17">
        <v>0</v>
      </c>
      <c r="D14" s="17">
        <v>0</v>
      </c>
      <c r="F14" s="17">
        <v>0</v>
      </c>
      <c r="G14" s="17">
        <v>0</v>
      </c>
      <c r="H14" s="17">
        <v>0</v>
      </c>
      <c r="J14" s="17">
        <f>B14-F14</f>
        <v>0</v>
      </c>
      <c r="K14" s="17">
        <f t="shared" si="2"/>
        <v>0</v>
      </c>
      <c r="L14" s="17">
        <f>D14-H14</f>
        <v>0</v>
      </c>
    </row>
    <row r="15" spans="1:12">
      <c r="A15" s="20" t="s">
        <v>45</v>
      </c>
      <c r="B15" s="17">
        <f>BS!E27</f>
        <v>10386</v>
      </c>
      <c r="C15" s="17">
        <f>BS!G27</f>
        <v>2862</v>
      </c>
      <c r="D15" s="17">
        <f>BS!I27</f>
        <v>1366</v>
      </c>
      <c r="F15" s="17">
        <v>11598</v>
      </c>
      <c r="G15" s="17">
        <v>7353</v>
      </c>
      <c r="H15" s="17">
        <v>3617</v>
      </c>
      <c r="J15" s="17">
        <f t="shared" si="3"/>
        <v>-1212</v>
      </c>
      <c r="K15" s="17">
        <f t="shared" si="2"/>
        <v>-4491</v>
      </c>
      <c r="L15" s="17">
        <f>D15-H15</f>
        <v>-2251</v>
      </c>
    </row>
  </sheetData>
  <mergeCells count="4">
    <mergeCell ref="F1:H1"/>
    <mergeCell ref="B1:D1"/>
    <mergeCell ref="J1:L1"/>
    <mergeCell ref="J9:L9"/>
  </mergeCells>
  <pageMargins left="0.75" right="0.25" top="0.75" bottom="0" header="0.25" footer="0"/>
  <pageSetup scale="7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5"/>
  <sheetViews>
    <sheetView zoomScale="90" zoomScaleNormal="90" workbookViewId="0">
      <selection activeCell="H59" sqref="H59"/>
    </sheetView>
  </sheetViews>
  <sheetFormatPr defaultColWidth="8.6640625" defaultRowHeight="14.4"/>
  <cols>
    <col min="1" max="1" width="17.33203125" style="27" customWidth="1"/>
    <col min="2" max="2" width="55.6640625" style="27" customWidth="1"/>
    <col min="3" max="3" width="16.33203125" style="647" customWidth="1"/>
    <col min="4" max="4" width="14.6640625" style="647" bestFit="1" customWidth="1"/>
    <col min="5" max="5" width="14.6640625" style="27" bestFit="1" customWidth="1"/>
    <col min="6" max="6" width="39.6640625" style="27" customWidth="1"/>
    <col min="7" max="7" width="19.6640625" style="27" customWidth="1"/>
    <col min="8" max="8" width="13.33203125" style="27" customWidth="1"/>
    <col min="9" max="16384" width="8.6640625" style="27"/>
  </cols>
  <sheetData>
    <row r="1" spans="1:8">
      <c r="A1" s="27" t="s">
        <v>144</v>
      </c>
      <c r="E1" s="647"/>
      <c r="F1" s="762"/>
    </row>
    <row r="2" spans="1:8">
      <c r="A2" s="27" t="s">
        <v>145</v>
      </c>
      <c r="B2" s="27" t="s">
        <v>146</v>
      </c>
      <c r="C2" s="647" t="s">
        <v>147</v>
      </c>
      <c r="D2" s="647" t="s">
        <v>148</v>
      </c>
      <c r="F2" s="28" t="s">
        <v>107</v>
      </c>
    </row>
    <row r="3" spans="1:8">
      <c r="A3" s="766" t="s">
        <v>457</v>
      </c>
      <c r="B3" s="764" t="s">
        <v>458</v>
      </c>
      <c r="C3" s="765">
        <f>VLOOKUP(A3,Sheet5!$A$3:$D$83,3,0)/1000</f>
        <v>19108</v>
      </c>
      <c r="D3" s="765">
        <f>VLOOKUP(A3,Sheet5!$A$3:$D$83,4,0)/1000</f>
        <v>0</v>
      </c>
      <c r="E3" s="27" t="s">
        <v>459</v>
      </c>
      <c r="F3" s="27" t="s">
        <v>460</v>
      </c>
      <c r="H3" s="27">
        <v>0</v>
      </c>
    </row>
    <row r="4" spans="1:8">
      <c r="A4" s="766" t="s">
        <v>461</v>
      </c>
      <c r="B4" s="764" t="s">
        <v>462</v>
      </c>
      <c r="C4" s="765">
        <f>VLOOKUP(A4,Sheet5!$A$3:$D$83,3,0)/1000</f>
        <v>5</v>
      </c>
      <c r="D4" s="765">
        <f>VLOOKUP(A4,Sheet5!$A$3:$D$83,4,0)/1000</f>
        <v>0</v>
      </c>
      <c r="E4" s="27" t="s">
        <v>459</v>
      </c>
      <c r="F4" s="27" t="s">
        <v>463</v>
      </c>
      <c r="H4" s="762">
        <f>SUM(C3:C11)</f>
        <v>29820</v>
      </c>
    </row>
    <row r="5" spans="1:8">
      <c r="A5" s="766" t="s">
        <v>149</v>
      </c>
      <c r="B5" s="764" t="s">
        <v>150</v>
      </c>
      <c r="C5" s="765">
        <f>VLOOKUP(A5,Sheet5!$A$3:$D$83,3,0)/1000</f>
        <v>7</v>
      </c>
      <c r="D5" s="765">
        <f>VLOOKUP(A5,Sheet5!$A$3:$D$83,4,0)/1000</f>
        <v>0</v>
      </c>
      <c r="E5" s="27" t="s">
        <v>459</v>
      </c>
    </row>
    <row r="6" spans="1:8">
      <c r="A6" s="766" t="s">
        <v>151</v>
      </c>
      <c r="B6" s="764" t="s">
        <v>152</v>
      </c>
      <c r="C6" s="765">
        <f>VLOOKUP(A6,Sheet5!$A$3:$D$83,3,0)/1000</f>
        <v>9459</v>
      </c>
      <c r="D6" s="765">
        <f>VLOOKUP(A6,Sheet5!$A$3:$D$83,4,0)/1000</f>
        <v>0</v>
      </c>
      <c r="E6" s="27" t="s">
        <v>459</v>
      </c>
      <c r="F6" s="27" t="s">
        <v>394</v>
      </c>
      <c r="H6" s="762">
        <f>C12-D13-D14+C15-D16</f>
        <v>899901</v>
      </c>
    </row>
    <row r="7" spans="1:8">
      <c r="A7" s="766" t="s">
        <v>464</v>
      </c>
      <c r="B7" s="764" t="s">
        <v>465</v>
      </c>
      <c r="C7" s="765">
        <f>VLOOKUP(A7,Sheet5!$A$3:$D$83,3,0)/1000</f>
        <v>9</v>
      </c>
      <c r="D7" s="765">
        <f>VLOOKUP(A7,Sheet5!$A$3:$D$83,4,0)/1000</f>
        <v>0</v>
      </c>
      <c r="E7" s="27" t="s">
        <v>459</v>
      </c>
      <c r="F7" s="27" t="s">
        <v>162</v>
      </c>
      <c r="H7" s="27">
        <v>0</v>
      </c>
    </row>
    <row r="8" spans="1:8">
      <c r="A8" s="766" t="s">
        <v>466</v>
      </c>
      <c r="B8" s="764" t="s">
        <v>467</v>
      </c>
      <c r="C8" s="765">
        <f>VLOOKUP(A8,Sheet5!$A$3:$D$83,3,0)/1000</f>
        <v>12</v>
      </c>
      <c r="D8" s="765">
        <f>VLOOKUP(A8,Sheet5!$A$3:$D$83,4,0)/1000</f>
        <v>0</v>
      </c>
      <c r="E8" s="27" t="s">
        <v>459</v>
      </c>
      <c r="F8" s="27" t="s">
        <v>319</v>
      </c>
      <c r="H8" s="27">
        <v>40351</v>
      </c>
    </row>
    <row r="9" spans="1:8">
      <c r="A9" s="766" t="s">
        <v>468</v>
      </c>
      <c r="B9" s="764" t="s">
        <v>469</v>
      </c>
      <c r="C9" s="765">
        <f>VLOOKUP(A9,Sheet5!$A$3:$D$83,3,0)/1000</f>
        <v>1</v>
      </c>
      <c r="D9" s="765">
        <f>VLOOKUP(A9,Sheet5!$A$3:$D$83,4,0)/1000</f>
        <v>0</v>
      </c>
      <c r="E9" s="27" t="s">
        <v>459</v>
      </c>
      <c r="F9" s="27" t="s">
        <v>321</v>
      </c>
      <c r="H9" s="27">
        <v>-40351</v>
      </c>
    </row>
    <row r="10" spans="1:8">
      <c r="A10" s="766" t="s">
        <v>470</v>
      </c>
      <c r="B10" s="764" t="s">
        <v>471</v>
      </c>
      <c r="C10" s="765">
        <f>VLOOKUP(A10,Sheet5!$A$3:$D$83,3,0)/1000</f>
        <v>82</v>
      </c>
      <c r="D10" s="765">
        <f>VLOOKUP(A10,Sheet5!$A$3:$D$83,4,0)/1000</f>
        <v>0</v>
      </c>
      <c r="E10" s="27" t="s">
        <v>459</v>
      </c>
      <c r="F10" s="27" t="s">
        <v>472</v>
      </c>
      <c r="H10" s="762">
        <f>SUM(C19:C23)</f>
        <v>93</v>
      </c>
    </row>
    <row r="11" spans="1:8">
      <c r="A11" s="923" t="s">
        <v>773</v>
      </c>
      <c r="B11" s="924" t="s">
        <v>774</v>
      </c>
      <c r="C11" s="765">
        <f>VLOOKUP(A11,Sheet5!$A$3:$D$83,3,0)/1000</f>
        <v>1137</v>
      </c>
      <c r="D11" s="765">
        <f>VLOOKUP(A11,Sheet5!$A$3:$D$83,4,0)/1000</f>
        <v>0</v>
      </c>
      <c r="H11" s="762"/>
    </row>
    <row r="12" spans="1:8">
      <c r="A12" s="766" t="s">
        <v>153</v>
      </c>
      <c r="B12" s="764" t="s">
        <v>154</v>
      </c>
      <c r="C12" s="765">
        <f>VLOOKUP(A12,Sheet5!$A$3:$D$83,3,0)/1000</f>
        <v>1055273</v>
      </c>
      <c r="D12" s="765">
        <f>VLOOKUP(A12,Sheet5!$A$3:$D$83,4,0)/1000</f>
        <v>0</v>
      </c>
      <c r="F12" s="27" t="s">
        <v>166</v>
      </c>
      <c r="H12" s="762">
        <f>C24-2</f>
        <v>8508</v>
      </c>
    </row>
    <row r="13" spans="1:8">
      <c r="A13" s="766" t="s">
        <v>155</v>
      </c>
      <c r="B13" s="764" t="s">
        <v>156</v>
      </c>
      <c r="C13" s="765">
        <f>VLOOKUP(A13,Sheet5!$A$3:$D$83,3,0)/1000</f>
        <v>0</v>
      </c>
      <c r="D13" s="765">
        <f>VLOOKUP(A13,Sheet5!$A$3:$D$83,4,0)/1000</f>
        <v>155372</v>
      </c>
      <c r="E13" s="762">
        <f>C12-D13</f>
        <v>899901</v>
      </c>
      <c r="F13" s="27" t="s">
        <v>473</v>
      </c>
      <c r="H13" s="27">
        <f>SUM(C25:C26)</f>
        <v>196</v>
      </c>
    </row>
    <row r="14" spans="1:8">
      <c r="A14" s="766" t="s">
        <v>157</v>
      </c>
      <c r="B14" s="764" t="s">
        <v>158</v>
      </c>
      <c r="C14" s="765">
        <f>VLOOKUP(A14,Sheet5!$A$3:$D$83,3,0)/1000</f>
        <v>0</v>
      </c>
      <c r="D14" s="765">
        <f>VLOOKUP(A14,Sheet5!$A$3:$D$83,4,0)/1000</f>
        <v>0</v>
      </c>
      <c r="E14" s="27">
        <v>722410033</v>
      </c>
      <c r="F14" s="27" t="s">
        <v>474</v>
      </c>
      <c r="H14" s="27">
        <f>SUM(C27:C28)</f>
        <v>2700</v>
      </c>
    </row>
    <row r="15" spans="1:8">
      <c r="A15" s="766" t="s">
        <v>159</v>
      </c>
      <c r="B15" s="764" t="s">
        <v>160</v>
      </c>
      <c r="C15" s="765">
        <f>VLOOKUP(A15,Sheet5!$A$3:$D$83,3,0)/1000</f>
        <v>0</v>
      </c>
      <c r="D15" s="765">
        <f>VLOOKUP(A15,Sheet5!$A$3:$D$83,4,0)/1000</f>
        <v>0</v>
      </c>
      <c r="E15" s="27">
        <f>E13-E14</f>
        <v>-721510132</v>
      </c>
      <c r="F15" s="27" t="s">
        <v>323</v>
      </c>
      <c r="H15" s="27">
        <v>113964</v>
      </c>
    </row>
    <row r="16" spans="1:8">
      <c r="A16" s="766" t="s">
        <v>161</v>
      </c>
      <c r="B16" s="764" t="s">
        <v>162</v>
      </c>
      <c r="C16" s="765">
        <f>VLOOKUP(A16,Sheet5!$A$3:$D$83,3,0)/1000</f>
        <v>5682</v>
      </c>
      <c r="D16" s="765">
        <f>VLOOKUP(A16,Sheet5!$A$3:$D$83,4,0)/1000</f>
        <v>0</v>
      </c>
      <c r="F16" s="27" t="s">
        <v>174</v>
      </c>
      <c r="H16" s="27">
        <v>30694.25</v>
      </c>
    </row>
    <row r="17" spans="1:8">
      <c r="A17" s="766" t="s">
        <v>318</v>
      </c>
      <c r="B17" s="764" t="s">
        <v>319</v>
      </c>
      <c r="C17" s="765">
        <v>0</v>
      </c>
      <c r="D17" s="765">
        <v>0</v>
      </c>
    </row>
    <row r="18" spans="1:8">
      <c r="A18" s="766" t="s">
        <v>320</v>
      </c>
      <c r="B18" s="764" t="s">
        <v>321</v>
      </c>
      <c r="C18" s="765">
        <v>0</v>
      </c>
      <c r="D18" s="765">
        <v>0</v>
      </c>
      <c r="F18" s="28" t="s">
        <v>475</v>
      </c>
    </row>
    <row r="19" spans="1:8">
      <c r="A19" s="766" t="s">
        <v>526</v>
      </c>
      <c r="B19" t="s">
        <v>527</v>
      </c>
      <c r="C19" s="765">
        <f>VLOOKUP(A19,Sheet5!$A$3:$D$83,3,0)/1000</f>
        <v>29</v>
      </c>
      <c r="D19" s="765">
        <f>VLOOKUP(A19,Sheet5!$A$3:$D$83,4,0)/1000</f>
        <v>0</v>
      </c>
      <c r="F19" s="28"/>
    </row>
    <row r="20" spans="1:8">
      <c r="A20" s="766" t="s">
        <v>476</v>
      </c>
      <c r="B20" s="764" t="s">
        <v>477</v>
      </c>
      <c r="C20" s="765">
        <f>VLOOKUP(A20,Sheet5!$A$3:$D$83,3,0)/1000</f>
        <v>0</v>
      </c>
      <c r="D20" s="765">
        <f>VLOOKUP(A20,Sheet5!$A$3:$D$83,4,0)/1000</f>
        <v>0</v>
      </c>
      <c r="F20" s="27" t="s">
        <v>176</v>
      </c>
      <c r="H20" s="27">
        <f>D33-C34+D35-C36</f>
        <v>79309</v>
      </c>
    </row>
    <row r="21" spans="1:8">
      <c r="A21" s="766" t="s">
        <v>163</v>
      </c>
      <c r="B21" s="764" t="s">
        <v>164</v>
      </c>
      <c r="C21" s="765">
        <f>VLOOKUP(A21,Sheet5!$A$3:$D$83,3,0)/1000</f>
        <v>61</v>
      </c>
      <c r="D21" s="765">
        <f>VLOOKUP(A21,Sheet5!$A$3:$D$83,4,0)/1000</f>
        <v>0</v>
      </c>
      <c r="F21" s="27" t="s">
        <v>478</v>
      </c>
      <c r="H21" s="27">
        <f>-C37-C38</f>
        <v>-65802</v>
      </c>
    </row>
    <row r="22" spans="1:8">
      <c r="A22" s="766" t="s">
        <v>479</v>
      </c>
      <c r="B22" s="764" t="s">
        <v>480</v>
      </c>
      <c r="C22" s="765">
        <f>VLOOKUP(A22,Sheet5!$A$3:$D$83,3,0)/1000</f>
        <v>0</v>
      </c>
      <c r="D22" s="765">
        <f>VLOOKUP(A22,Sheet5!$A$3:$D$83,4,0)/1000</f>
        <v>0</v>
      </c>
      <c r="F22" s="27" t="s">
        <v>187</v>
      </c>
      <c r="H22" s="27">
        <v>-30598847.129999999</v>
      </c>
    </row>
    <row r="23" spans="1:8">
      <c r="A23" s="766" t="s">
        <v>481</v>
      </c>
      <c r="B23" s="764" t="s">
        <v>482</v>
      </c>
      <c r="C23" s="765">
        <f>VLOOKUP(A23,Sheet5!$A$3:$D$83,3,0)/1000</f>
        <v>3</v>
      </c>
      <c r="D23" s="765">
        <f>VLOOKUP(A23,Sheet5!$A$3:$D$83,4,0)/1000</f>
        <v>0</v>
      </c>
      <c r="F23" s="27" t="s">
        <v>483</v>
      </c>
      <c r="H23" s="27">
        <v>30598847.129999999</v>
      </c>
    </row>
    <row r="24" spans="1:8">
      <c r="A24" s="766" t="s">
        <v>165</v>
      </c>
      <c r="B24" s="764" t="s">
        <v>166</v>
      </c>
      <c r="C24" s="765">
        <f>VLOOKUP(A24,Sheet5!$A$3:$D$83,3,0)/1000</f>
        <v>8510</v>
      </c>
      <c r="D24" s="765">
        <f>VLOOKUP(A24,Sheet5!$A$3:$D$83,4,0)/1000</f>
        <v>0</v>
      </c>
      <c r="F24" s="27" t="s">
        <v>189</v>
      </c>
      <c r="H24" s="27">
        <v>742090398.03999996</v>
      </c>
    </row>
    <row r="25" spans="1:8">
      <c r="A25" s="766" t="s">
        <v>484</v>
      </c>
      <c r="B25" s="767" t="s">
        <v>485</v>
      </c>
      <c r="C25" s="765">
        <f>VLOOKUP(A25,Sheet5!$A$3:$D$83,3,0)/1000</f>
        <v>75</v>
      </c>
      <c r="D25" s="765">
        <f>VLOOKUP(A25,Sheet5!$A$3:$D$83,4,0)/1000</f>
        <v>0</v>
      </c>
    </row>
    <row r="26" spans="1:8">
      <c r="A26" s="766" t="s">
        <v>167</v>
      </c>
      <c r="B26" s="767" t="s">
        <v>168</v>
      </c>
      <c r="C26" s="765">
        <f>VLOOKUP(A26,Sheet5!$A$3:$D$83,3,0)/1000</f>
        <v>121</v>
      </c>
      <c r="D26" s="765">
        <f>VLOOKUP(A26,Sheet5!$A$3:$D$83,4,0)/1000</f>
        <v>0</v>
      </c>
      <c r="F26" s="28" t="s">
        <v>109</v>
      </c>
    </row>
    <row r="27" spans="1:8">
      <c r="A27" s="766" t="s">
        <v>169</v>
      </c>
      <c r="B27" s="767" t="s">
        <v>170</v>
      </c>
      <c r="C27" s="765">
        <f>VLOOKUP(A27,Sheet5!$A$3:$D$83,3,0)/1000</f>
        <v>2500</v>
      </c>
      <c r="D27" s="765">
        <f>VLOOKUP(A27,Sheet5!$A$3:$D$83,4,0)/1000</f>
        <v>0</v>
      </c>
      <c r="F27" s="27" t="s">
        <v>191</v>
      </c>
      <c r="H27" s="27">
        <v>985655.95</v>
      </c>
    </row>
    <row r="28" spans="1:8">
      <c r="A28" s="766" t="s">
        <v>171</v>
      </c>
      <c r="B28" s="767" t="s">
        <v>172</v>
      </c>
      <c r="C28" s="765">
        <f>VLOOKUP(A28,Sheet5!$A$3:$D$83,3,0)/1000</f>
        <v>200</v>
      </c>
      <c r="D28" s="765">
        <f>VLOOKUP(A28,Sheet5!$A$3:$D$83,4,0)/1000</f>
        <v>0</v>
      </c>
      <c r="F28" s="27" t="s">
        <v>486</v>
      </c>
      <c r="H28" s="27">
        <f>D43</f>
        <v>154</v>
      </c>
    </row>
    <row r="29" spans="1:8">
      <c r="A29" s="766" t="s">
        <v>322</v>
      </c>
      <c r="B29" s="767" t="s">
        <v>323</v>
      </c>
      <c r="C29" s="765">
        <f>VLOOKUP(A29,Sheet5!$A$3:$D$83,3,0)/1000</f>
        <v>114</v>
      </c>
      <c r="D29" s="765">
        <f>VLOOKUP(A29,Sheet5!$A$3:$D$83,4,0)/1000</f>
        <v>0</v>
      </c>
      <c r="F29" s="27" t="s">
        <v>195</v>
      </c>
      <c r="H29" s="27">
        <v>2420237.63</v>
      </c>
    </row>
    <row r="30" spans="1:8">
      <c r="A30" s="766" t="s">
        <v>173</v>
      </c>
      <c r="B30" s="767" t="s">
        <v>174</v>
      </c>
      <c r="C30" s="765">
        <f>VLOOKUP(A30,Sheet5!$A$3:$D$83,3,0)/1000</f>
        <v>36</v>
      </c>
      <c r="D30" s="765">
        <f>VLOOKUP(A30,Sheet5!$A$3:$D$83,4,0)/1000</f>
        <v>0</v>
      </c>
      <c r="F30" s="27" t="s">
        <v>197</v>
      </c>
      <c r="H30" s="762">
        <f>D45+D46</f>
        <v>112</v>
      </c>
    </row>
    <row r="31" spans="1:8">
      <c r="A31" s="763" t="s">
        <v>1017</v>
      </c>
      <c r="B31" t="s">
        <v>1018</v>
      </c>
      <c r="C31" s="765">
        <f>VLOOKUP(A31,Sheet5!$A$3:$D$83,3,0)/1000</f>
        <v>1322</v>
      </c>
      <c r="D31" s="765">
        <f>VLOOKUP(A31,Sheet5!$A$3:$D$83,4,0)/1000</f>
        <v>0</v>
      </c>
      <c r="H31" s="762"/>
    </row>
    <row r="32" spans="1:8">
      <c r="A32" s="763" t="s">
        <v>1019</v>
      </c>
      <c r="B32" t="s">
        <v>1020</v>
      </c>
      <c r="C32" s="765">
        <f>VLOOKUP(A32,Sheet5!$A$3:$D$83,3,0)/1000</f>
        <v>662</v>
      </c>
      <c r="D32" s="765">
        <f>VLOOKUP(A32,Sheet5!$A$3:$D$83,4,0)/1000</f>
        <v>0</v>
      </c>
      <c r="H32" s="762"/>
    </row>
    <row r="33" spans="1:8">
      <c r="A33" s="763" t="s">
        <v>175</v>
      </c>
      <c r="B33" s="764" t="s">
        <v>176</v>
      </c>
      <c r="C33" s="765">
        <f>VLOOKUP(A33,Sheet5!$A$3:$D$83,3,0)/1000</f>
        <v>0</v>
      </c>
      <c r="D33" s="765">
        <f>VLOOKUP(A33,Sheet5!$A$3:$D$83,4,0)/1000</f>
        <v>90373</v>
      </c>
      <c r="F33" s="27" t="s">
        <v>199</v>
      </c>
      <c r="H33" s="27">
        <v>131223.91</v>
      </c>
    </row>
    <row r="34" spans="1:8">
      <c r="A34" s="763" t="s">
        <v>177</v>
      </c>
      <c r="B34" s="764" t="s">
        <v>178</v>
      </c>
      <c r="C34" s="765">
        <f>VLOOKUP(A34,Sheet5!$A$3:$D$83,3,0)/1000</f>
        <v>12502</v>
      </c>
      <c r="D34" s="765">
        <f>VLOOKUP(A34,Sheet5!$A$3:$D$83,4,0)/1000</f>
        <v>0</v>
      </c>
      <c r="F34" s="27" t="s">
        <v>201</v>
      </c>
      <c r="H34" s="27">
        <v>0.34</v>
      </c>
    </row>
    <row r="35" spans="1:8">
      <c r="A35" s="763" t="s">
        <v>179</v>
      </c>
      <c r="B35" s="764" t="s">
        <v>180</v>
      </c>
      <c r="C35" s="765">
        <f>VLOOKUP(A35,Sheet5!$A$3:$D$83,3,0)/1000</f>
        <v>0</v>
      </c>
      <c r="D35" s="765">
        <f>VLOOKUP(A35,Sheet5!$A$3:$D$83,4,0)/1000</f>
        <v>26328</v>
      </c>
      <c r="F35" s="27" t="s">
        <v>300</v>
      </c>
      <c r="H35" s="27">
        <v>0.01</v>
      </c>
    </row>
    <row r="36" spans="1:8">
      <c r="A36" s="763" t="s">
        <v>181</v>
      </c>
      <c r="B36" s="764" t="s">
        <v>182</v>
      </c>
      <c r="C36" s="765">
        <f>VLOOKUP(A36,Sheet5!$A$3:$D$83,3,0)/1000</f>
        <v>24890</v>
      </c>
      <c r="D36" s="765">
        <f>VLOOKUP(A36,Sheet5!$A$3:$D$83,4,0)/1000</f>
        <v>0</v>
      </c>
      <c r="F36" s="27" t="s">
        <v>203</v>
      </c>
      <c r="H36" s="27">
        <v>28481.56</v>
      </c>
    </row>
    <row r="37" spans="1:8">
      <c r="A37" s="763" t="s">
        <v>183</v>
      </c>
      <c r="B37" s="764" t="s">
        <v>184</v>
      </c>
      <c r="C37" s="765">
        <f>VLOOKUP(A37,Sheet5!$A$3:$D$83,3,0)/1000</f>
        <v>2301</v>
      </c>
      <c r="D37" s="765">
        <f>VLOOKUP(A37,Sheet5!$A$3:$D$83,4,0)/1000</f>
        <v>0</v>
      </c>
      <c r="F37" s="27" t="s">
        <v>205</v>
      </c>
      <c r="H37" s="27">
        <v>3766623.96</v>
      </c>
    </row>
    <row r="38" spans="1:8">
      <c r="A38" s="763" t="s">
        <v>185</v>
      </c>
      <c r="B38" s="764" t="s">
        <v>186</v>
      </c>
      <c r="C38" s="765">
        <f>VLOOKUP(A38,Sheet5!$A$3:$D$83,3,0)/1000</f>
        <v>63501</v>
      </c>
      <c r="D38" s="765">
        <f>VLOOKUP(A38,Sheet5!$A$3:$D$83,4,0)/1000</f>
        <v>0</v>
      </c>
      <c r="F38" s="27" t="s">
        <v>207</v>
      </c>
      <c r="H38" s="27">
        <v>322466.67</v>
      </c>
    </row>
    <row r="39" spans="1:8">
      <c r="A39" s="763"/>
      <c r="B39" s="764"/>
      <c r="C39" s="765">
        <v>0</v>
      </c>
      <c r="D39" s="765">
        <v>0</v>
      </c>
      <c r="F39" s="27" t="s">
        <v>209</v>
      </c>
      <c r="H39" s="27">
        <v>283041.33</v>
      </c>
    </row>
    <row r="40" spans="1:8">
      <c r="A40" s="763"/>
      <c r="B40" s="764"/>
      <c r="C40" s="765">
        <v>0</v>
      </c>
      <c r="D40" s="765">
        <v>0</v>
      </c>
      <c r="F40" s="27" t="s">
        <v>211</v>
      </c>
      <c r="H40" s="27">
        <v>0.14000000000000001</v>
      </c>
    </row>
    <row r="41" spans="1:8">
      <c r="A41" s="763" t="s">
        <v>188</v>
      </c>
      <c r="B41" s="764" t="s">
        <v>189</v>
      </c>
      <c r="C41" s="765">
        <f>VLOOKUP(A41,Sheet5!$A$3:$D$83,3,0)/1000</f>
        <v>0</v>
      </c>
      <c r="D41" s="765">
        <f>VLOOKUP(A41,Sheet5!$A$3:$D$83,4,0)/1000</f>
        <v>904780</v>
      </c>
      <c r="F41" s="27" t="s">
        <v>487</v>
      </c>
      <c r="H41" s="27">
        <v>0.02</v>
      </c>
    </row>
    <row r="42" spans="1:8">
      <c r="A42" s="763" t="s">
        <v>190</v>
      </c>
      <c r="B42" s="764" t="s">
        <v>191</v>
      </c>
      <c r="C42" s="765">
        <f>VLOOKUP(A42,Sheet5!$A$3:$D$83,3,0)/1000</f>
        <v>0</v>
      </c>
      <c r="D42" s="765">
        <f>VLOOKUP(A42,Sheet5!$A$3:$D$83,4,0)/1000</f>
        <v>1185</v>
      </c>
    </row>
    <row r="43" spans="1:8">
      <c r="A43" s="763" t="s">
        <v>192</v>
      </c>
      <c r="B43" s="764" t="s">
        <v>193</v>
      </c>
      <c r="C43" s="765">
        <f>VLOOKUP(A43,Sheet5!$A$3:$D$83,3,0)/1000</f>
        <v>0</v>
      </c>
      <c r="D43" s="765">
        <f>VLOOKUP(A43,Sheet5!$A$3:$D$83,4,0)/1000</f>
        <v>154</v>
      </c>
      <c r="F43" s="28" t="s">
        <v>488</v>
      </c>
    </row>
    <row r="44" spans="1:8">
      <c r="A44" s="763" t="s">
        <v>194</v>
      </c>
      <c r="B44" s="764" t="s">
        <v>195</v>
      </c>
      <c r="C44" s="765">
        <f>VLOOKUP(A44,Sheet5!$A$3:$D$83,3,0)/1000</f>
        <v>0</v>
      </c>
      <c r="D44" s="765">
        <f>VLOOKUP(A44,Sheet5!$A$3:$D$83,4,0)/1000</f>
        <v>2420</v>
      </c>
      <c r="F44" s="27" t="s">
        <v>213</v>
      </c>
      <c r="H44" s="762">
        <f>D56</f>
        <v>2251</v>
      </c>
    </row>
    <row r="45" spans="1:8">
      <c r="A45" s="763" t="s">
        <v>324</v>
      </c>
      <c r="B45" s="764" t="s">
        <v>325</v>
      </c>
      <c r="C45" s="765">
        <f>VLOOKUP(A45,Sheet5!$A$3:$D$83,3,0)/1000</f>
        <v>0</v>
      </c>
      <c r="D45" s="765">
        <f>VLOOKUP(A45,Sheet5!$A$3:$D$83,4,0)/1000</f>
        <v>13</v>
      </c>
      <c r="F45" s="27" t="s">
        <v>215</v>
      </c>
      <c r="H45" s="762">
        <f>D57</f>
        <v>12669</v>
      </c>
    </row>
    <row r="46" spans="1:8">
      <c r="A46" s="763" t="s">
        <v>196</v>
      </c>
      <c r="B46" s="764" t="s">
        <v>197</v>
      </c>
      <c r="C46" s="765">
        <f>VLOOKUP(A46,Sheet5!$A$3:$D$83,3,0)/1000</f>
        <v>0</v>
      </c>
      <c r="D46" s="765">
        <f>VLOOKUP(A46,Sheet5!$A$3:$D$83,4,0)/1000</f>
        <v>99</v>
      </c>
      <c r="F46" s="27" t="s">
        <v>217</v>
      </c>
      <c r="H46" s="762">
        <f>-C58</f>
        <v>-65926</v>
      </c>
    </row>
    <row r="47" spans="1:8">
      <c r="A47" s="763" t="s">
        <v>198</v>
      </c>
      <c r="B47" s="764" t="s">
        <v>199</v>
      </c>
      <c r="C47" s="765">
        <f>VLOOKUP(A47,Sheet5!$A$3:$D$83,3,0)/1000</f>
        <v>0</v>
      </c>
      <c r="D47" s="765">
        <f>VLOOKUP(A47,Sheet5!$A$3:$D$83,4,0)/1000</f>
        <v>75</v>
      </c>
      <c r="F47" s="27" t="s">
        <v>489</v>
      </c>
      <c r="H47" s="762">
        <f>SUM(D59:D67)</f>
        <v>517</v>
      </c>
    </row>
    <row r="48" spans="1:8">
      <c r="A48" s="763" t="s">
        <v>200</v>
      </c>
      <c r="B48" s="764" t="s">
        <v>201</v>
      </c>
      <c r="C48" s="765">
        <f>VLOOKUP(A48,Sheet5!$A$3:$D$83,3,0)/1000</f>
        <v>0</v>
      </c>
      <c r="D48" s="765">
        <f>VLOOKUP(A48,Sheet5!$A$3:$D$83,4,0)/1000</f>
        <v>7195</v>
      </c>
      <c r="F48" s="27" t="s">
        <v>490</v>
      </c>
      <c r="H48" s="762">
        <f>D69-C68</f>
        <v>2301</v>
      </c>
    </row>
    <row r="49" spans="1:8">
      <c r="A49" s="763" t="s">
        <v>299</v>
      </c>
      <c r="B49" s="764" t="s">
        <v>300</v>
      </c>
      <c r="C49" s="765">
        <f>VLOOKUP(A49,Sheet5!$A$3:$D$83,3,0)/1000</f>
        <v>0</v>
      </c>
      <c r="D49" s="765">
        <f>VLOOKUP(A49,Sheet5!$A$3:$D$83,4,0)/1000</f>
        <v>0</v>
      </c>
    </row>
    <row r="50" spans="1:8">
      <c r="A50" s="763" t="s">
        <v>202</v>
      </c>
      <c r="B50" s="764" t="s">
        <v>203</v>
      </c>
      <c r="C50" s="765">
        <f>VLOOKUP(A50,Sheet5!$A$3:$D$83,3,0)/1000</f>
        <v>0</v>
      </c>
      <c r="D50" s="765">
        <f>VLOOKUP(A50,Sheet5!$A$3:$D$83,4,0)/1000</f>
        <v>340</v>
      </c>
      <c r="F50" s="28" t="s">
        <v>491</v>
      </c>
    </row>
    <row r="51" spans="1:8">
      <c r="A51" s="763" t="s">
        <v>204</v>
      </c>
      <c r="B51" s="764" t="s">
        <v>205</v>
      </c>
      <c r="C51" s="765">
        <f>VLOOKUP(A51,Sheet5!$A$3:$D$83,3,0)/1000</f>
        <v>0</v>
      </c>
      <c r="D51" s="765">
        <f>VLOOKUP(A51,Sheet5!$A$3:$D$83,4,0)/1000</f>
        <v>0</v>
      </c>
      <c r="F51" s="27" t="s">
        <v>225</v>
      </c>
      <c r="H51" s="762">
        <f>C71</f>
        <v>3590</v>
      </c>
    </row>
    <row r="52" spans="1:8">
      <c r="A52" s="763" t="s">
        <v>206</v>
      </c>
      <c r="B52" s="764" t="s">
        <v>207</v>
      </c>
      <c r="C52" s="765">
        <f>VLOOKUP(A52,Sheet5!$A$3:$D$83,3,0)/1000</f>
        <v>0</v>
      </c>
      <c r="D52" s="765">
        <f>VLOOKUP(A52,Sheet5!$A$3:$D$83,4,0)/1000</f>
        <v>232</v>
      </c>
      <c r="F52" s="27" t="s">
        <v>227</v>
      </c>
      <c r="H52" s="762">
        <f>C72</f>
        <v>467</v>
      </c>
    </row>
    <row r="53" spans="1:8">
      <c r="A53" s="763" t="s">
        <v>208</v>
      </c>
      <c r="B53" s="764" t="s">
        <v>209</v>
      </c>
      <c r="C53" s="765">
        <f>VLOOKUP(A53,Sheet5!$A$3:$D$83,3,0)/1000</f>
        <v>0</v>
      </c>
      <c r="D53" s="765">
        <f>VLOOKUP(A53,Sheet5!$A$3:$D$83,4,0)/1000</f>
        <v>198</v>
      </c>
      <c r="F53" s="27" t="s">
        <v>229</v>
      </c>
      <c r="H53" s="762">
        <f>C73</f>
        <v>299</v>
      </c>
    </row>
    <row r="54" spans="1:8">
      <c r="A54" s="763" t="s">
        <v>210</v>
      </c>
      <c r="B54" s="764" t="s">
        <v>211</v>
      </c>
      <c r="C54" s="765">
        <v>0</v>
      </c>
      <c r="D54" s="765">
        <v>0</v>
      </c>
      <c r="F54" s="27" t="s">
        <v>231</v>
      </c>
      <c r="H54" s="762">
        <f>C75</f>
        <v>75</v>
      </c>
    </row>
    <row r="55" spans="1:8">
      <c r="A55" s="763" t="s">
        <v>492</v>
      </c>
      <c r="B55" s="764" t="s">
        <v>487</v>
      </c>
      <c r="C55" s="765">
        <f>VLOOKUP(A55,Sheet5!$A$3:$D$83,3,0)/1000</f>
        <v>0</v>
      </c>
      <c r="D55" s="765">
        <f>VLOOKUP(A55,Sheet5!$A$3:$D$83,4,0)/1000</f>
        <v>0</v>
      </c>
      <c r="F55" s="27" t="s">
        <v>233</v>
      </c>
      <c r="H55" s="762">
        <f>C76</f>
        <v>375</v>
      </c>
    </row>
    <row r="56" spans="1:8">
      <c r="A56" s="763" t="s">
        <v>212</v>
      </c>
      <c r="B56" s="764" t="s">
        <v>213</v>
      </c>
      <c r="C56" s="765">
        <f>VLOOKUP(A56,Sheet5!$A$3:$D$83,3,0)/1000</f>
        <v>0</v>
      </c>
      <c r="D56" s="765">
        <f>VLOOKUP(A56,Sheet5!$A$3:$D$83,4,0)/1000</f>
        <v>2251</v>
      </c>
      <c r="F56" s="27" t="s">
        <v>493</v>
      </c>
      <c r="H56" s="762">
        <f>C77+C78+C79</f>
        <v>118</v>
      </c>
    </row>
    <row r="57" spans="1:8">
      <c r="A57" s="763" t="s">
        <v>214</v>
      </c>
      <c r="B57" s="764" t="s">
        <v>215</v>
      </c>
      <c r="C57" s="765">
        <f>VLOOKUP(A57,Sheet5!$A$3:$D$83,3,0)/1000</f>
        <v>0</v>
      </c>
      <c r="D57" s="765">
        <f>VLOOKUP(A57,Sheet5!$A$3:$D$83,4,0)/1000</f>
        <v>12669</v>
      </c>
      <c r="F57" s="27" t="s">
        <v>241</v>
      </c>
      <c r="H57" s="762">
        <f>C82</f>
        <v>65</v>
      </c>
    </row>
    <row r="58" spans="1:8">
      <c r="A58" s="763" t="s">
        <v>216</v>
      </c>
      <c r="B58" s="764" t="s">
        <v>217</v>
      </c>
      <c r="C58" s="765">
        <f>VLOOKUP(A58,Sheet5!$A$3:$D$83,3,0)/1000</f>
        <v>65926</v>
      </c>
      <c r="D58" s="765">
        <f>VLOOKUP(A58,Sheet5!$A$3:$D$83,4,0)/1000</f>
        <v>0</v>
      </c>
      <c r="E58" s="762">
        <f>D58-C58</f>
        <v>-65926</v>
      </c>
      <c r="F58" s="27" t="s">
        <v>494</v>
      </c>
      <c r="H58" s="762">
        <f>SUM(C84:C90)</f>
        <v>2</v>
      </c>
    </row>
    <row r="59" spans="1:8">
      <c r="A59" s="763" t="s">
        <v>495</v>
      </c>
      <c r="B59" s="764" t="s">
        <v>496</v>
      </c>
      <c r="C59" s="765">
        <f>VLOOKUP(A59,Sheet5!$A$3:$D$83,3,0)/1000</f>
        <v>0</v>
      </c>
      <c r="D59" s="765">
        <f>VLOOKUP(A59,Sheet5!$A$3:$D$83,4,0)/1000</f>
        <v>30</v>
      </c>
    </row>
    <row r="60" spans="1:8">
      <c r="A60" s="763" t="s">
        <v>497</v>
      </c>
      <c r="B60" s="764" t="s">
        <v>498</v>
      </c>
      <c r="C60" s="765">
        <f>VLOOKUP(A60,Sheet5!$A$3:$D$83,3,0)/1000</f>
        <v>0</v>
      </c>
      <c r="D60" s="765">
        <f>VLOOKUP(A60,Sheet5!$A$3:$D$83,4,0)/1000</f>
        <v>0</v>
      </c>
    </row>
    <row r="61" spans="1:8">
      <c r="A61" s="763" t="s">
        <v>218</v>
      </c>
      <c r="B61" s="764" t="s">
        <v>499</v>
      </c>
      <c r="C61" s="765">
        <f>VLOOKUP(A61,Sheet5!$A$3:$D$83,3,0)/1000</f>
        <v>0</v>
      </c>
      <c r="D61" s="765">
        <f>VLOOKUP(A61,Sheet5!$A$3:$D$83,4,0)/1000</f>
        <v>478</v>
      </c>
    </row>
    <row r="62" spans="1:8">
      <c r="A62" s="763" t="s">
        <v>219</v>
      </c>
      <c r="B62" s="764" t="s">
        <v>500</v>
      </c>
      <c r="C62" s="765">
        <f>VLOOKUP(A62,Sheet5!$A$3:$D$83,3,0)/1000</f>
        <v>0</v>
      </c>
      <c r="D62" s="765">
        <f>VLOOKUP(A62,Sheet5!$A$3:$D$83,4,0)/1000</f>
        <v>0</v>
      </c>
    </row>
    <row r="63" spans="1:8">
      <c r="A63" s="763" t="s">
        <v>501</v>
      </c>
      <c r="B63" s="764" t="s">
        <v>502</v>
      </c>
      <c r="C63" s="765">
        <f>VLOOKUP(A63,Sheet5!$A$3:$D$83,3,0)/1000</f>
        <v>0</v>
      </c>
      <c r="D63" s="765">
        <f>VLOOKUP(A63,Sheet5!$A$3:$D$83,4,0)/1000</f>
        <v>0</v>
      </c>
    </row>
    <row r="64" spans="1:8">
      <c r="A64" s="763" t="s">
        <v>503</v>
      </c>
      <c r="B64" s="764" t="s">
        <v>504</v>
      </c>
      <c r="C64" s="765">
        <f>VLOOKUP(A64,Sheet5!$A$3:$D$83,3,0)/1000</f>
        <v>0</v>
      </c>
      <c r="D64" s="765">
        <f>VLOOKUP(A64,Sheet5!$A$3:$D$83,4,0)/1000</f>
        <v>0</v>
      </c>
    </row>
    <row r="65" spans="1:6">
      <c r="A65" s="923" t="s">
        <v>775</v>
      </c>
      <c r="B65" s="924" t="s">
        <v>776</v>
      </c>
      <c r="C65" s="765">
        <v>0</v>
      </c>
      <c r="D65" s="765">
        <v>0</v>
      </c>
      <c r="F65" s="762">
        <f>C71+C72+'TB- MM'!C80+'TB- MM'!C81+'TB-Debt'!C121+'TB-Debt'!C122</f>
        <v>8590</v>
      </c>
    </row>
    <row r="66" spans="1:6">
      <c r="A66" s="763" t="s">
        <v>507</v>
      </c>
      <c r="B66" s="764" t="s">
        <v>508</v>
      </c>
      <c r="C66" s="765">
        <f>VLOOKUP(A66,Sheet5!$A$3:$D$83,3,0)/1000</f>
        <v>0</v>
      </c>
      <c r="D66" s="765">
        <f>VLOOKUP(A66,Sheet5!$A$3:$D$83,4,0)/1000</f>
        <v>0</v>
      </c>
    </row>
    <row r="67" spans="1:6">
      <c r="A67" s="925" t="s">
        <v>791</v>
      </c>
      <c r="B67" s="921" t="s">
        <v>792</v>
      </c>
      <c r="C67" s="765">
        <f>VLOOKUP(A67,Sheet5!$A$3:$D$83,3,0)/1000</f>
        <v>0</v>
      </c>
      <c r="D67" s="765">
        <f>VLOOKUP(A67,Sheet5!$A$3:$D$83,4,0)/1000</f>
        <v>9</v>
      </c>
    </row>
    <row r="68" spans="1:6">
      <c r="A68" s="763" t="s">
        <v>220</v>
      </c>
      <c r="B68" s="764" t="s">
        <v>221</v>
      </c>
      <c r="C68" s="765">
        <v>0</v>
      </c>
      <c r="D68" s="765">
        <v>0</v>
      </c>
    </row>
    <row r="69" spans="1:6">
      <c r="A69" s="763" t="s">
        <v>509</v>
      </c>
      <c r="B69" s="764" t="s">
        <v>510</v>
      </c>
      <c r="C69" s="765">
        <f>VLOOKUP(A69,Sheet5!$A$3:$D$83,3,0)/1000</f>
        <v>0</v>
      </c>
      <c r="D69" s="765">
        <f>VLOOKUP(A69,Sheet5!$A$3:$D$83,4,0)/1000</f>
        <v>2301</v>
      </c>
      <c r="E69" s="787">
        <f>D68+D69-C68-C69</f>
        <v>2301</v>
      </c>
    </row>
    <row r="70" spans="1:6">
      <c r="A70" s="763" t="s">
        <v>222</v>
      </c>
      <c r="B70" s="764" t="s">
        <v>223</v>
      </c>
      <c r="C70" s="765">
        <f>VLOOKUP(A70,Sheet5!$A$3:$D$83,3,0)/1000</f>
        <v>0</v>
      </c>
      <c r="D70" s="765">
        <f>VLOOKUP(A70,Sheet5!$A$3:$D$83,4,0)/1000</f>
        <v>63501</v>
      </c>
    </row>
    <row r="71" spans="1:6">
      <c r="A71" s="763" t="s">
        <v>224</v>
      </c>
      <c r="B71" s="764" t="s">
        <v>225</v>
      </c>
      <c r="C71" s="765">
        <f>VLOOKUP(A71,Sheet5!$A$3:$D$83,3,0)/1000</f>
        <v>3590</v>
      </c>
      <c r="D71" s="765">
        <f>VLOOKUP(A71,Sheet5!$A$3:$D$83,4,0)/1000</f>
        <v>0</v>
      </c>
    </row>
    <row r="72" spans="1:6">
      <c r="A72" s="763" t="s">
        <v>226</v>
      </c>
      <c r="B72" s="764" t="s">
        <v>227</v>
      </c>
      <c r="C72" s="765">
        <f>VLOOKUP(A72,Sheet5!$A$3:$D$83,3,0)/1000</f>
        <v>467</v>
      </c>
      <c r="D72" s="765">
        <f>VLOOKUP(A72,Sheet5!$A$3:$D$83,4,0)/1000</f>
        <v>0</v>
      </c>
    </row>
    <row r="73" spans="1:6">
      <c r="A73" s="763" t="s">
        <v>228</v>
      </c>
      <c r="B73" s="764" t="s">
        <v>229</v>
      </c>
      <c r="C73" s="765">
        <f>VLOOKUP(A73,Sheet5!$A$3:$D$83,3,0)/1000</f>
        <v>299</v>
      </c>
      <c r="D73" s="765">
        <f>VLOOKUP(A73,Sheet5!$A$3:$D$83,4,0)/1000</f>
        <v>0</v>
      </c>
    </row>
    <row r="74" spans="1:6">
      <c r="A74" s="763" t="s">
        <v>326</v>
      </c>
      <c r="B74" s="764" t="s">
        <v>327</v>
      </c>
      <c r="C74" s="765">
        <f>VLOOKUP(A74,Sheet5!$A$3:$D$83,3,0)/1000</f>
        <v>39</v>
      </c>
      <c r="D74" s="765">
        <f>VLOOKUP(A74,Sheet5!$A$3:$D$83,4,0)/1000</f>
        <v>0</v>
      </c>
    </row>
    <row r="75" spans="1:6">
      <c r="A75" s="763" t="s">
        <v>230</v>
      </c>
      <c r="B75" s="764" t="s">
        <v>231</v>
      </c>
      <c r="C75" s="765">
        <f>VLOOKUP(A75,Sheet5!$A$3:$D$83,3,0)/1000</f>
        <v>75</v>
      </c>
      <c r="D75" s="765">
        <f>VLOOKUP(A75,Sheet5!$A$3:$D$83,4,0)/1000</f>
        <v>0</v>
      </c>
    </row>
    <row r="76" spans="1:6">
      <c r="A76" s="763" t="s">
        <v>232</v>
      </c>
      <c r="B76" s="764" t="s">
        <v>233</v>
      </c>
      <c r="C76" s="765">
        <f>VLOOKUP(A76,Sheet5!$A$3:$D$83,3,0)/1000</f>
        <v>375</v>
      </c>
      <c r="D76" s="765">
        <f>VLOOKUP(A76,Sheet5!$A$3:$D$83,4,0)/1000</f>
        <v>0</v>
      </c>
    </row>
    <row r="77" spans="1:6">
      <c r="A77" s="763" t="s">
        <v>234</v>
      </c>
      <c r="B77" s="764" t="s">
        <v>235</v>
      </c>
      <c r="C77" s="765">
        <f>VLOOKUP(A77,Sheet5!$A$3:$D$83,3,0)/1000</f>
        <v>12</v>
      </c>
      <c r="D77" s="765">
        <f>VLOOKUP(A77,Sheet5!$A$3:$D$83,4,0)/1000</f>
        <v>0</v>
      </c>
    </row>
    <row r="78" spans="1:6">
      <c r="A78" s="763" t="s">
        <v>236</v>
      </c>
      <c r="B78" s="764" t="s">
        <v>237</v>
      </c>
      <c r="C78" s="765">
        <f>VLOOKUP(A78,Sheet5!$A$3:$D$83,3,0)/1000</f>
        <v>67</v>
      </c>
      <c r="D78" s="765">
        <f>VLOOKUP(A78,Sheet5!$A$3:$D$83,4,0)/1000</f>
        <v>0</v>
      </c>
    </row>
    <row r="79" spans="1:6">
      <c r="A79" s="1256" t="s">
        <v>297</v>
      </c>
      <c r="B79" t="s">
        <v>298</v>
      </c>
      <c r="C79" s="765">
        <f>VLOOKUP(A79,Sheet5!$A$3:$D$83,3,0)/1000</f>
        <v>39</v>
      </c>
      <c r="D79" s="765">
        <f>VLOOKUP(A79,Sheet5!$A$3:$D$83,4,0)/1000</f>
        <v>0</v>
      </c>
    </row>
    <row r="80" spans="1:6">
      <c r="A80" s="1256" t="s">
        <v>238</v>
      </c>
      <c r="B80" t="s">
        <v>239</v>
      </c>
      <c r="C80" s="765">
        <f>VLOOKUP(A80,Sheet5!$A$3:$D$83,3,0)/1000</f>
        <v>0</v>
      </c>
      <c r="D80" s="765">
        <f>VLOOKUP(A80,Sheet5!$A$3:$D$83,4,0)/1000</f>
        <v>0</v>
      </c>
    </row>
    <row r="81" spans="1:4">
      <c r="A81" s="1256" t="s">
        <v>1021</v>
      </c>
      <c r="B81" t="s">
        <v>1022</v>
      </c>
      <c r="C81" s="765">
        <f>VLOOKUP(A81,Sheet5!$A$3:$D$83,3,0)/1000</f>
        <v>0</v>
      </c>
      <c r="D81" s="765">
        <f>VLOOKUP(A81,Sheet5!$A$3:$D$83,4,0)/1000</f>
        <v>8551</v>
      </c>
    </row>
    <row r="82" spans="1:4">
      <c r="A82" s="763" t="s">
        <v>240</v>
      </c>
      <c r="B82" s="764" t="s">
        <v>241</v>
      </c>
      <c r="C82" s="765">
        <f>VLOOKUP(A82,Sheet5!$A$3:$D$83,3,0)/1000</f>
        <v>65</v>
      </c>
      <c r="D82" s="765">
        <f>VLOOKUP(A82,Sheet5!$A$3:$D$83,4,0)/1000</f>
        <v>0</v>
      </c>
    </row>
    <row r="83" spans="1:4">
      <c r="A83" s="923" t="s">
        <v>238</v>
      </c>
      <c r="B83" s="924" t="s">
        <v>239</v>
      </c>
      <c r="C83" s="765">
        <f>VLOOKUP(A83,Sheet5!$A$3:$D$83,3,0)/1000</f>
        <v>0</v>
      </c>
      <c r="D83" s="765">
        <f>VLOOKUP(A83,Sheet5!$A$3:$D$83,4,0)/1000</f>
        <v>0</v>
      </c>
    </row>
    <row r="84" spans="1:4">
      <c r="A84" s="763" t="s">
        <v>511</v>
      </c>
      <c r="B84" s="764" t="s">
        <v>512</v>
      </c>
      <c r="C84" s="765">
        <f>VLOOKUP(A84,Sheet5!$A$3:$D$83,3,0)/1000</f>
        <v>0</v>
      </c>
      <c r="D84" s="765">
        <f>VLOOKUP(A84,Sheet5!$A$3:$D$83,4,0)/1000</f>
        <v>0</v>
      </c>
    </row>
    <row r="85" spans="1:4">
      <c r="A85" s="763" t="s">
        <v>715</v>
      </c>
      <c r="B85" s="764" t="s">
        <v>716</v>
      </c>
      <c r="C85" s="765">
        <f>VLOOKUP(A85,Sheet5!$A$3:$D$83,3,0)/1000</f>
        <v>0</v>
      </c>
      <c r="D85" s="765">
        <f>VLOOKUP(A85,Sheet5!$A$3:$D$83,4,0)/1000</f>
        <v>0</v>
      </c>
    </row>
    <row r="86" spans="1:4">
      <c r="A86" s="763" t="s">
        <v>513</v>
      </c>
      <c r="B86" s="764" t="s">
        <v>514</v>
      </c>
      <c r="C86" s="765">
        <f>VLOOKUP(A86,Sheet5!$A$3:$D$83,3,0)/1000</f>
        <v>1</v>
      </c>
      <c r="D86" s="765">
        <f>VLOOKUP(A86,Sheet5!$A$3:$D$83,4,0)/1000</f>
        <v>0</v>
      </c>
    </row>
    <row r="87" spans="1:4">
      <c r="A87" s="763" t="s">
        <v>242</v>
      </c>
      <c r="B87" s="764" t="s">
        <v>243</v>
      </c>
      <c r="C87" s="765">
        <v>0</v>
      </c>
      <c r="D87" s="765">
        <v>0</v>
      </c>
    </row>
    <row r="88" spans="1:4">
      <c r="A88" s="763" t="s">
        <v>244</v>
      </c>
      <c r="B88" s="764" t="s">
        <v>245</v>
      </c>
      <c r="C88" s="765">
        <f>VLOOKUP(A88,Sheet5!$A$3:$D$83,3,0)/1000</f>
        <v>1</v>
      </c>
      <c r="D88" s="765">
        <f>VLOOKUP(A88,Sheet5!$A$3:$D$83,4,0)/1000</f>
        <v>0</v>
      </c>
    </row>
    <row r="89" spans="1:4">
      <c r="A89" t="s">
        <v>515</v>
      </c>
      <c r="B89" t="s">
        <v>516</v>
      </c>
      <c r="C89" s="765">
        <f>VLOOKUP(A89,Sheet5!$A$3:$D$83,3,0)/1000</f>
        <v>0</v>
      </c>
      <c r="D89" s="765">
        <f>VLOOKUP(A89,Sheet5!$A$3:$D$83,4,0)/1000</f>
        <v>0</v>
      </c>
    </row>
    <row r="90" spans="1:4">
      <c r="A90" s="763"/>
      <c r="B90" s="764"/>
      <c r="C90" s="765"/>
      <c r="D90" s="765"/>
    </row>
    <row r="92" spans="1:4">
      <c r="C92" s="647">
        <f>SUM(C3:C90)</f>
        <v>1278558</v>
      </c>
      <c r="D92" s="647">
        <f>SUM(D3:D90)</f>
        <v>1278554</v>
      </c>
    </row>
    <row r="95" spans="1:4">
      <c r="C95" s="814">
        <f>C92-D92</f>
        <v>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H78"/>
  <sheetViews>
    <sheetView view="pageBreakPreview" topLeftCell="A18" zoomScale="90" zoomScaleNormal="80" zoomScaleSheetLayoutView="90" workbookViewId="0">
      <selection activeCell="E40" sqref="E40"/>
    </sheetView>
  </sheetViews>
  <sheetFormatPr defaultColWidth="9.33203125" defaultRowHeight="13.8"/>
  <cols>
    <col min="1" max="1" width="2.5546875" style="164" customWidth="1"/>
    <col min="2" max="2" width="10.5546875" style="164" customWidth="1"/>
    <col min="3" max="3" width="21.5546875" style="164" customWidth="1"/>
    <col min="4" max="4" width="16.6640625" style="164" customWidth="1"/>
    <col min="5" max="5" width="8.6640625" style="164" customWidth="1"/>
    <col min="6" max="6" width="14.5546875" style="164" customWidth="1"/>
    <col min="7" max="7" width="0.6640625" style="164" customWidth="1"/>
    <col min="8" max="8" width="14.33203125" style="164" customWidth="1"/>
    <col min="9" max="9" width="0.6640625" style="164" customWidth="1"/>
    <col min="10" max="10" width="13.5546875" style="164" customWidth="1"/>
    <col min="11" max="11" width="1" style="164" customWidth="1"/>
    <col min="12" max="12" width="1" style="164" hidden="1" customWidth="1"/>
    <col min="13" max="13" width="0.44140625" style="164" hidden="1" customWidth="1"/>
    <col min="14" max="14" width="14.6640625" style="164" customWidth="1"/>
    <col min="15" max="15" width="0" style="164" hidden="1" customWidth="1"/>
    <col min="16" max="16" width="0.6640625" style="164" customWidth="1"/>
    <col min="17" max="17" width="15" style="164" customWidth="1"/>
    <col min="18" max="18" width="1" style="164" customWidth="1"/>
    <col min="19" max="19" width="1.6640625" style="164" customWidth="1"/>
    <col min="20" max="20" width="15.33203125" style="164" customWidth="1"/>
    <col min="21" max="21" width="2.5546875" style="164" customWidth="1"/>
    <col min="22" max="23" width="15" style="164" customWidth="1"/>
    <col min="24" max="24" width="13" style="164" customWidth="1"/>
    <col min="25" max="25" width="12.44140625" style="164" bestFit="1" customWidth="1"/>
    <col min="26" max="26" width="1.6640625" style="164" customWidth="1"/>
    <col min="27" max="28" width="0" style="164" hidden="1" customWidth="1"/>
    <col min="29" max="29" width="11.5546875" style="164" bestFit="1" customWidth="1"/>
    <col min="30" max="30" width="3" style="164" customWidth="1"/>
    <col min="31" max="31" width="13" style="164" customWidth="1"/>
    <col min="32" max="32" width="10.6640625" style="164" bestFit="1" customWidth="1"/>
    <col min="33" max="33" width="13" style="164" bestFit="1" customWidth="1"/>
    <col min="34" max="16384" width="9.33203125" style="164"/>
  </cols>
  <sheetData>
    <row r="1" spans="1:29" ht="18.75" customHeight="1">
      <c r="A1" s="1550" t="s">
        <v>0</v>
      </c>
      <c r="B1" s="1550"/>
      <c r="C1" s="1550"/>
      <c r="D1" s="1550"/>
      <c r="E1" s="1550"/>
      <c r="F1" s="1550"/>
      <c r="G1" s="1550"/>
      <c r="H1" s="1550"/>
      <c r="I1" s="1550"/>
      <c r="J1" s="1550"/>
      <c r="K1" s="1550"/>
      <c r="L1" s="1550"/>
      <c r="M1" s="1550"/>
      <c r="N1" s="1550"/>
      <c r="O1" s="1550"/>
      <c r="P1" s="1550"/>
      <c r="Q1" s="1550"/>
      <c r="R1" s="163"/>
      <c r="T1" s="164">
        <f>J22-14762005</f>
        <v>-14750905</v>
      </c>
    </row>
    <row r="2" spans="1:29" ht="18.75" customHeight="1">
      <c r="A2" s="1550" t="s">
        <v>48</v>
      </c>
      <c r="B2" s="1550"/>
      <c r="C2" s="1550"/>
      <c r="D2" s="1550"/>
      <c r="E2" s="1550"/>
      <c r="F2" s="1550"/>
      <c r="G2" s="1550"/>
      <c r="H2" s="1550"/>
      <c r="I2" s="1550"/>
      <c r="J2" s="1550"/>
      <c r="K2" s="1550"/>
      <c r="L2" s="1550"/>
      <c r="M2" s="1550"/>
      <c r="N2" s="1550"/>
      <c r="O2" s="1550"/>
      <c r="P2" s="1550"/>
      <c r="Q2" s="1550"/>
      <c r="R2" s="165"/>
    </row>
    <row r="3" spans="1:29" ht="18.75" customHeight="1">
      <c r="A3" s="1550" t="s">
        <v>1040</v>
      </c>
      <c r="B3" s="1550"/>
      <c r="C3" s="1550"/>
      <c r="D3" s="1550"/>
      <c r="E3" s="1550"/>
      <c r="F3" s="1550"/>
      <c r="G3" s="1550"/>
      <c r="H3" s="1550"/>
      <c r="I3" s="1550"/>
      <c r="J3" s="1550"/>
      <c r="K3" s="1550"/>
      <c r="L3" s="1550"/>
      <c r="M3" s="1550"/>
      <c r="N3" s="1550"/>
      <c r="O3" s="1550"/>
      <c r="P3" s="1550"/>
      <c r="Q3" s="1550"/>
      <c r="R3" s="165"/>
    </row>
    <row r="4" spans="1:29" ht="15" customHeight="1">
      <c r="A4" s="166"/>
      <c r="B4" s="166"/>
      <c r="C4" s="166"/>
      <c r="D4" s="166"/>
      <c r="E4" s="165"/>
      <c r="F4" s="165"/>
      <c r="G4" s="165"/>
      <c r="H4" s="165"/>
      <c r="I4" s="165"/>
      <c r="J4" s="165"/>
      <c r="K4" s="165"/>
      <c r="L4" s="165"/>
      <c r="M4" s="165"/>
      <c r="N4" s="165"/>
      <c r="O4" s="165"/>
      <c r="P4" s="165"/>
      <c r="Q4" s="165"/>
      <c r="R4" s="165"/>
      <c r="T4" s="164">
        <v>706331</v>
      </c>
      <c r="W4" s="164" t="s">
        <v>1066</v>
      </c>
    </row>
    <row r="5" spans="1:29" ht="15" customHeight="1">
      <c r="A5" s="167"/>
      <c r="B5" s="167"/>
      <c r="C5" s="167"/>
      <c r="D5" s="167"/>
      <c r="E5" s="860"/>
      <c r="F5" s="1551" t="s">
        <v>1038</v>
      </c>
      <c r="G5" s="1551"/>
      <c r="H5" s="1551"/>
      <c r="I5" s="1551"/>
      <c r="J5" s="1551"/>
      <c r="K5" s="1551"/>
      <c r="L5" s="1551"/>
      <c r="M5" s="1551"/>
      <c r="N5" s="1551"/>
      <c r="O5" s="168"/>
      <c r="P5" s="168"/>
      <c r="Q5" s="1241" t="s">
        <v>1013</v>
      </c>
      <c r="R5" s="169"/>
      <c r="W5" s="164">
        <v>289600</v>
      </c>
    </row>
    <row r="6" spans="1:29" s="171" customFormat="1" ht="27.6" customHeight="1">
      <c r="A6" s="170"/>
      <c r="B6" s="170"/>
      <c r="C6" s="170"/>
      <c r="D6" s="170"/>
      <c r="F6" s="625"/>
      <c r="G6" s="172"/>
      <c r="H6" s="626"/>
      <c r="I6" s="172"/>
      <c r="J6" s="617" t="s">
        <v>121</v>
      </c>
      <c r="K6" s="172"/>
      <c r="L6" s="173" t="s">
        <v>15</v>
      </c>
      <c r="M6" s="172"/>
      <c r="N6" s="626"/>
      <c r="O6" s="860"/>
      <c r="P6" s="860"/>
      <c r="Q6" s="1242" t="s">
        <v>728</v>
      </c>
      <c r="R6" s="860"/>
      <c r="W6" s="171">
        <v>724153</v>
      </c>
    </row>
    <row r="7" spans="1:29" s="171" customFormat="1" ht="15" customHeight="1">
      <c r="A7" s="170"/>
      <c r="B7" s="170"/>
      <c r="C7" s="170"/>
      <c r="D7" s="170"/>
      <c r="F7" s="616" t="s">
        <v>347</v>
      </c>
      <c r="G7" s="172"/>
      <c r="H7" s="616" t="s">
        <v>18</v>
      </c>
      <c r="I7" s="172"/>
      <c r="J7" s="615" t="s">
        <v>396</v>
      </c>
      <c r="K7" s="172"/>
      <c r="L7" s="174"/>
      <c r="M7" s="172"/>
      <c r="N7" s="629"/>
      <c r="O7" s="172"/>
      <c r="P7" s="172"/>
      <c r="Q7" s="1241" t="s">
        <v>1014</v>
      </c>
      <c r="R7" s="172"/>
      <c r="W7" s="171">
        <v>66166</v>
      </c>
    </row>
    <row r="8" spans="1:29" s="171" customFormat="1" ht="15" customHeight="1">
      <c r="A8" s="170"/>
      <c r="B8" s="170"/>
      <c r="C8" s="170"/>
      <c r="D8" s="170"/>
      <c r="F8" s="613" t="s">
        <v>397</v>
      </c>
      <c r="G8" s="172"/>
      <c r="H8" s="613" t="s">
        <v>397</v>
      </c>
      <c r="I8" s="172"/>
      <c r="J8" s="613" t="s">
        <v>397</v>
      </c>
      <c r="K8" s="172"/>
      <c r="L8" s="174"/>
      <c r="M8" s="172"/>
      <c r="N8" s="615" t="s">
        <v>9</v>
      </c>
      <c r="O8" s="172"/>
      <c r="P8" s="172"/>
      <c r="Q8" s="1241" t="s">
        <v>1039</v>
      </c>
      <c r="R8" s="172"/>
      <c r="T8" s="171">
        <f>480472-266950+12426406</f>
        <v>12639928</v>
      </c>
    </row>
    <row r="9" spans="1:29" s="171" customFormat="1" ht="15" customHeight="1">
      <c r="A9" s="170"/>
      <c r="B9" s="170"/>
      <c r="C9" s="170"/>
      <c r="D9" s="170"/>
      <c r="E9" s="860" t="s">
        <v>36</v>
      </c>
      <c r="F9" s="1552" t="s">
        <v>759</v>
      </c>
      <c r="G9" s="1553"/>
      <c r="H9" s="1553"/>
      <c r="I9" s="1553"/>
      <c r="J9" s="1553"/>
      <c r="K9" s="1553"/>
      <c r="L9" s="1553"/>
      <c r="M9" s="1553"/>
      <c r="N9" s="1553"/>
      <c r="O9" s="1553"/>
      <c r="P9" s="1553"/>
      <c r="Q9" s="1553"/>
      <c r="W9" s="171">
        <v>210204</v>
      </c>
    </row>
    <row r="10" spans="1:29" s="171" customFormat="1" ht="15" customHeight="1">
      <c r="B10" s="175"/>
      <c r="C10" s="176"/>
      <c r="D10" s="176"/>
      <c r="F10" s="859"/>
      <c r="G10" s="860"/>
      <c r="H10" s="860"/>
      <c r="I10" s="860"/>
      <c r="J10" s="860"/>
      <c r="K10" s="860"/>
      <c r="L10" s="860"/>
      <c r="M10" s="860"/>
      <c r="N10" s="860"/>
      <c r="O10" s="860"/>
      <c r="P10" s="860"/>
      <c r="Q10" s="860"/>
      <c r="W10" s="171">
        <v>716827</v>
      </c>
    </row>
    <row r="11" spans="1:29" ht="15" customHeight="1">
      <c r="A11" s="175" t="s">
        <v>113</v>
      </c>
      <c r="B11" s="167"/>
      <c r="C11" s="167"/>
      <c r="D11" s="167"/>
      <c r="E11" s="177"/>
      <c r="F11" s="180"/>
      <c r="G11" s="180"/>
      <c r="H11" s="180"/>
      <c r="I11" s="180"/>
      <c r="J11" s="180"/>
      <c r="K11" s="180"/>
      <c r="L11" s="180">
        <v>0</v>
      </c>
      <c r="M11" s="180"/>
      <c r="N11" s="180"/>
      <c r="O11" s="171"/>
      <c r="P11" s="171"/>
      <c r="Q11" s="171"/>
      <c r="R11" s="171"/>
      <c r="S11" s="171"/>
      <c r="V11" s="171">
        <f>-269535+51387</f>
        <v>-218148</v>
      </c>
      <c r="W11" s="171">
        <v>10</v>
      </c>
      <c r="X11" s="171"/>
      <c r="Y11" s="171"/>
    </row>
    <row r="12" spans="1:29" ht="15" customHeight="1">
      <c r="A12" s="167" t="s">
        <v>620</v>
      </c>
      <c r="B12" s="167"/>
      <c r="C12" s="167"/>
      <c r="D12" s="167"/>
      <c r="E12" s="177"/>
      <c r="F12" s="178"/>
      <c r="G12" s="180"/>
      <c r="H12" s="178"/>
      <c r="I12" s="180"/>
      <c r="J12" s="178"/>
      <c r="K12" s="180"/>
      <c r="L12" s="180"/>
      <c r="M12" s="180"/>
      <c r="N12" s="178"/>
      <c r="O12" s="171"/>
      <c r="P12" s="171"/>
      <c r="Q12" s="771"/>
      <c r="R12" s="171"/>
      <c r="S12" s="171"/>
      <c r="T12" s="164">
        <f>76017+406754</f>
        <v>482771</v>
      </c>
      <c r="V12" s="171"/>
      <c r="W12" s="171">
        <v>17941</v>
      </c>
      <c r="X12" s="171"/>
      <c r="Y12" s="171"/>
    </row>
    <row r="13" spans="1:29" ht="15" customHeight="1">
      <c r="A13" s="631" t="s">
        <v>999</v>
      </c>
      <c r="B13" s="181"/>
      <c r="C13" s="2"/>
      <c r="D13" s="2"/>
      <c r="E13" s="177"/>
      <c r="F13" s="182">
        <f>'TB-Equity'!H44</f>
        <v>2251</v>
      </c>
      <c r="G13" s="180"/>
      <c r="H13" s="182">
        <f>'TB-Debt'!D83+'TB-Debt'!D84-'TB-Debt'!C82+'TB-Debt'!D89-'TB-Debt'!C83</f>
        <v>11</v>
      </c>
      <c r="I13" s="180"/>
      <c r="J13" s="182">
        <f>'TB- MM'!D56</f>
        <v>726</v>
      </c>
      <c r="K13" s="180"/>
      <c r="L13" s="180"/>
      <c r="M13" s="180"/>
      <c r="N13" s="182">
        <f>SUM(F13:J13)</f>
        <v>2988</v>
      </c>
      <c r="O13" s="171"/>
      <c r="P13" s="171"/>
      <c r="Q13" s="846">
        <v>19854</v>
      </c>
      <c r="R13" s="171"/>
      <c r="S13" s="171"/>
      <c r="Y13" s="171"/>
      <c r="AC13" s="171"/>
    </row>
    <row r="14" spans="1:29" ht="15" customHeight="1">
      <c r="A14" s="631" t="s">
        <v>614</v>
      </c>
      <c r="B14" s="181"/>
      <c r="C14" s="167"/>
      <c r="D14" s="167"/>
      <c r="E14" s="177"/>
      <c r="F14" s="183">
        <f>'TB-Equity'!$H$45</f>
        <v>12669</v>
      </c>
      <c r="G14" s="180"/>
      <c r="H14" s="183">
        <v>0</v>
      </c>
      <c r="I14" s="180"/>
      <c r="J14" s="183">
        <v>0</v>
      </c>
      <c r="K14" s="180"/>
      <c r="L14" s="180"/>
      <c r="M14" s="180"/>
      <c r="N14" s="183">
        <f>SUM(F14:J14)</f>
        <v>12669</v>
      </c>
      <c r="O14" s="171"/>
      <c r="P14" s="171"/>
      <c r="Q14" s="847">
        <v>3123</v>
      </c>
      <c r="R14" s="171"/>
      <c r="S14" s="171"/>
    </row>
    <row r="15" spans="1:29" ht="15" customHeight="1">
      <c r="A15" s="632" t="s">
        <v>615</v>
      </c>
      <c r="B15" s="181"/>
      <c r="C15" s="167"/>
      <c r="D15" s="167"/>
      <c r="F15" s="341">
        <v>0</v>
      </c>
      <c r="G15" s="236"/>
      <c r="H15" s="341">
        <f>'TB-Debt'!H57</f>
        <v>6858</v>
      </c>
      <c r="I15" s="236"/>
      <c r="J15" s="341">
        <f>'TB- MM'!$H$46</f>
        <v>5131</v>
      </c>
      <c r="K15" s="236"/>
      <c r="L15" s="236"/>
      <c r="M15" s="236"/>
      <c r="N15" s="341">
        <f t="shared" ref="N15:N21" si="0">+J15+H15+F15</f>
        <v>11989</v>
      </c>
      <c r="O15" s="171"/>
      <c r="P15" s="171"/>
      <c r="Q15" s="184">
        <v>14424</v>
      </c>
      <c r="R15" s="171"/>
      <c r="S15" s="171"/>
      <c r="T15" s="185">
        <v>27504</v>
      </c>
      <c r="V15" s="171"/>
      <c r="W15" s="171"/>
      <c r="X15" s="171"/>
      <c r="Y15" s="171"/>
    </row>
    <row r="16" spans="1:29" ht="15" customHeight="1">
      <c r="A16" s="631" t="s">
        <v>616</v>
      </c>
      <c r="B16" s="186"/>
      <c r="C16" s="167"/>
      <c r="D16" s="167"/>
      <c r="F16" s="341">
        <v>0</v>
      </c>
      <c r="G16" s="236"/>
      <c r="H16" s="341">
        <f>'TB-Debt'!$H$52</f>
        <v>1065</v>
      </c>
      <c r="I16" s="236"/>
      <c r="J16" s="341">
        <v>0</v>
      </c>
      <c r="K16" s="236"/>
      <c r="L16" s="236"/>
      <c r="M16" s="236"/>
      <c r="N16" s="341">
        <f t="shared" si="0"/>
        <v>1065</v>
      </c>
      <c r="O16" s="171"/>
      <c r="P16" s="171"/>
      <c r="Q16" s="184">
        <v>3742</v>
      </c>
      <c r="R16" s="171"/>
      <c r="S16" s="171"/>
      <c r="T16" s="164">
        <v>-239893</v>
      </c>
      <c r="V16" s="187"/>
      <c r="W16" s="171"/>
      <c r="X16" s="171"/>
      <c r="Y16" s="171"/>
    </row>
    <row r="17" spans="1:29" ht="15" customHeight="1">
      <c r="A17" s="633" t="s">
        <v>617</v>
      </c>
      <c r="B17" s="186"/>
      <c r="C17" s="167"/>
      <c r="D17" s="167"/>
      <c r="F17" s="341">
        <v>0</v>
      </c>
      <c r="G17" s="236" t="s">
        <v>585</v>
      </c>
      <c r="H17" s="341">
        <f>'TB-Debt'!$H$56</f>
        <v>0</v>
      </c>
      <c r="I17" s="236"/>
      <c r="J17" s="341">
        <f>'TB- MM'!D76</f>
        <v>0</v>
      </c>
      <c r="K17" s="236"/>
      <c r="L17" s="236"/>
      <c r="M17" s="236"/>
      <c r="N17" s="341">
        <f t="shared" si="0"/>
        <v>0</v>
      </c>
      <c r="O17" s="171"/>
      <c r="P17" s="171"/>
      <c r="Q17" s="184">
        <v>2887</v>
      </c>
      <c r="R17" s="171"/>
      <c r="S17" s="171"/>
      <c r="T17" s="164">
        <v>0</v>
      </c>
      <c r="V17" s="187"/>
      <c r="W17" s="171"/>
      <c r="X17" s="171"/>
      <c r="Y17" s="171"/>
    </row>
    <row r="18" spans="1:29" ht="15" customHeight="1">
      <c r="A18" s="189" t="s">
        <v>1000</v>
      </c>
      <c r="B18" s="186"/>
      <c r="C18" s="167"/>
      <c r="D18" s="167"/>
      <c r="F18" s="630">
        <f>'5.1'!J150</f>
        <v>-65923</v>
      </c>
      <c r="G18" s="236"/>
      <c r="H18" s="630">
        <f>'5.3'!K17+'5.2'!K54</f>
        <v>360</v>
      </c>
      <c r="I18" s="236"/>
      <c r="J18" s="630">
        <f>-('TB- MM'!C57)</f>
        <v>0</v>
      </c>
      <c r="K18" s="236"/>
      <c r="L18" s="236"/>
      <c r="M18" s="236"/>
      <c r="N18" s="630">
        <f t="shared" si="0"/>
        <v>-65563</v>
      </c>
      <c r="O18" s="171"/>
      <c r="P18" s="171"/>
      <c r="Q18" s="846">
        <v>97324</v>
      </c>
      <c r="R18" s="171"/>
      <c r="S18" s="171"/>
      <c r="V18" s="187">
        <f>7111+H18</f>
        <v>7471</v>
      </c>
      <c r="W18" s="171"/>
      <c r="X18" s="171"/>
      <c r="Y18" s="171"/>
    </row>
    <row r="19" spans="1:29" ht="15" customHeight="1">
      <c r="A19" s="167" t="s">
        <v>625</v>
      </c>
      <c r="B19" s="167"/>
      <c r="C19" s="167"/>
      <c r="D19" s="167"/>
      <c r="E19" s="177"/>
      <c r="F19" s="341">
        <f>'TB-Equity'!$H$47</f>
        <v>517</v>
      </c>
      <c r="G19" s="236"/>
      <c r="H19" s="341">
        <f>'TB-Debt'!H49-1</f>
        <v>2590</v>
      </c>
      <c r="I19" s="236"/>
      <c r="J19" s="341">
        <f>'TB- MM'!$H$43+'TB- MM'!$H$44</f>
        <v>5243</v>
      </c>
      <c r="K19" s="236"/>
      <c r="L19" s="236"/>
      <c r="M19" s="236"/>
      <c r="N19" s="341">
        <f t="shared" si="0"/>
        <v>8350</v>
      </c>
      <c r="O19" s="171"/>
      <c r="P19" s="171"/>
      <c r="Q19" s="184">
        <v>3503</v>
      </c>
      <c r="R19" s="171"/>
      <c r="S19" s="171"/>
      <c r="T19" s="164">
        <v>3464735</v>
      </c>
      <c r="V19" s="187">
        <f>5434831+2446085</f>
        <v>7880916</v>
      </c>
      <c r="W19" s="171"/>
      <c r="X19" s="171"/>
      <c r="Y19" s="171"/>
    </row>
    <row r="20" spans="1:29" ht="15" customHeight="1">
      <c r="A20" s="167" t="s">
        <v>713</v>
      </c>
      <c r="B20" s="167"/>
      <c r="C20" s="167"/>
      <c r="D20" s="167"/>
      <c r="E20" s="177"/>
      <c r="F20" s="343">
        <v>0</v>
      </c>
      <c r="G20" s="236"/>
      <c r="H20" s="343">
        <f>'TB-Debt'!H58</f>
        <v>0</v>
      </c>
      <c r="I20" s="236"/>
      <c r="J20" s="343">
        <v>0</v>
      </c>
      <c r="K20" s="236"/>
      <c r="L20" s="236"/>
      <c r="M20" s="236"/>
      <c r="N20" s="343">
        <f t="shared" si="0"/>
        <v>0</v>
      </c>
      <c r="O20" s="171"/>
      <c r="P20" s="171"/>
      <c r="Q20" s="770">
        <v>8</v>
      </c>
      <c r="R20" s="171"/>
      <c r="S20" s="171"/>
      <c r="T20" s="164">
        <f>F18-'5.1'!J150</f>
        <v>0</v>
      </c>
      <c r="V20" s="187"/>
      <c r="W20" s="171"/>
      <c r="X20" s="171"/>
      <c r="Y20" s="171"/>
    </row>
    <row r="21" spans="1:29" ht="15" hidden="1" customHeight="1">
      <c r="A21" s="167" t="s">
        <v>583</v>
      </c>
      <c r="F21" s="343">
        <v>0</v>
      </c>
      <c r="G21" s="237"/>
      <c r="H21" s="343">
        <v>0</v>
      </c>
      <c r="I21" s="237"/>
      <c r="J21" s="343">
        <v>0</v>
      </c>
      <c r="K21" s="237"/>
      <c r="L21" s="237"/>
      <c r="M21" s="237"/>
      <c r="N21" s="343">
        <f t="shared" si="0"/>
        <v>0</v>
      </c>
      <c r="O21" s="171"/>
      <c r="P21" s="171"/>
      <c r="Q21" s="770">
        <v>0</v>
      </c>
      <c r="R21" s="171"/>
      <c r="S21" s="171"/>
      <c r="T21" s="164">
        <f>SUM(T16:T19)</f>
        <v>3224842</v>
      </c>
    </row>
    <row r="22" spans="1:29" ht="15" customHeight="1">
      <c r="A22" s="175" t="s">
        <v>114</v>
      </c>
      <c r="B22" s="175"/>
      <c r="C22" s="191"/>
      <c r="D22" s="191"/>
      <c r="E22" s="171"/>
      <c r="F22" s="192">
        <f>SUM(F11:F21)</f>
        <v>-50486</v>
      </c>
      <c r="G22" s="180"/>
      <c r="H22" s="192">
        <f>SUM(H11:H21)</f>
        <v>10884</v>
      </c>
      <c r="I22" s="192"/>
      <c r="J22" s="192">
        <f>SUM(J11:J21)</f>
        <v>11100</v>
      </c>
      <c r="K22" s="192">
        <f>SUM(K13:K21)</f>
        <v>0</v>
      </c>
      <c r="L22" s="192">
        <f>SUM(L13:L21)</f>
        <v>0</v>
      </c>
      <c r="M22" s="192">
        <f>SUM(M13:M21)</f>
        <v>0</v>
      </c>
      <c r="N22" s="192">
        <f>SUM(N11:N21)</f>
        <v>-28502</v>
      </c>
      <c r="O22" s="171">
        <f>SUM(O11:O19)</f>
        <v>0</v>
      </c>
      <c r="P22" s="171"/>
      <c r="Q22" s="193">
        <f>SUM(Q11:Q21)</f>
        <v>144865</v>
      </c>
      <c r="R22" s="171"/>
      <c r="S22" s="171"/>
      <c r="X22" s="194">
        <f>H22-25219293</f>
        <v>-25208409</v>
      </c>
      <c r="AC22" s="195"/>
    </row>
    <row r="23" spans="1:29" ht="15" customHeight="1">
      <c r="A23" s="175"/>
      <c r="B23" s="175"/>
      <c r="C23" s="191"/>
      <c r="D23" s="191"/>
      <c r="F23" s="180"/>
      <c r="G23" s="180"/>
      <c r="H23" s="196"/>
      <c r="I23" s="180"/>
      <c r="J23" s="180"/>
      <c r="K23" s="180"/>
      <c r="L23" s="180"/>
      <c r="M23" s="180"/>
      <c r="N23" s="197"/>
      <c r="O23" s="171"/>
      <c r="P23" s="171"/>
      <c r="Q23" s="171"/>
      <c r="R23" s="171"/>
      <c r="S23" s="171"/>
      <c r="V23" s="164" t="e">
        <f>'5.2'!#REF!</f>
        <v>#REF!</v>
      </c>
      <c r="X23" s="194"/>
      <c r="AC23" s="195"/>
    </row>
    <row r="24" spans="1:29" ht="15" customHeight="1">
      <c r="A24" s="175" t="s">
        <v>115</v>
      </c>
      <c r="B24" s="175"/>
      <c r="C24" s="176"/>
      <c r="D24" s="176"/>
      <c r="F24" s="179"/>
      <c r="G24" s="179"/>
      <c r="H24" s="179"/>
      <c r="I24" s="179"/>
      <c r="J24" s="179"/>
      <c r="K24" s="179"/>
      <c r="L24" s="179"/>
      <c r="M24" s="179"/>
      <c r="N24" s="179"/>
      <c r="R24" s="171"/>
      <c r="S24" s="171"/>
      <c r="T24" s="164">
        <v>1000</v>
      </c>
      <c r="W24" s="164">
        <f>J22-11843377</f>
        <v>-11832277</v>
      </c>
    </row>
    <row r="25" spans="1:29" ht="15" customHeight="1">
      <c r="A25" s="198" t="s">
        <v>54</v>
      </c>
      <c r="B25" s="198"/>
      <c r="C25" s="199"/>
      <c r="D25" s="199"/>
      <c r="E25" s="200"/>
      <c r="F25" s="201">
        <f>'TB-Equity'!$H$51</f>
        <v>3590</v>
      </c>
      <c r="G25" s="179"/>
      <c r="H25" s="201">
        <f>'TB-Debt'!C121</f>
        <v>1949</v>
      </c>
      <c r="I25" s="202"/>
      <c r="J25" s="201">
        <f>'TB- MM'!$C$80</f>
        <v>2063</v>
      </c>
      <c r="K25" s="202"/>
      <c r="L25" s="201">
        <v>0</v>
      </c>
      <c r="M25" s="202"/>
      <c r="N25" s="201">
        <f t="shared" ref="N25" si="1">+J25+H25+F25</f>
        <v>7602</v>
      </c>
      <c r="O25" s="171"/>
      <c r="P25" s="171"/>
      <c r="Q25" s="771">
        <v>6869</v>
      </c>
      <c r="R25" s="171"/>
      <c r="S25" s="171"/>
    </row>
    <row r="26" spans="1:29" ht="15" customHeight="1">
      <c r="A26" s="167" t="s">
        <v>370</v>
      </c>
      <c r="B26" s="167"/>
      <c r="C26" s="167"/>
      <c r="D26" s="167"/>
      <c r="E26" s="858"/>
      <c r="F26" s="183"/>
      <c r="G26" s="179"/>
      <c r="H26" s="183"/>
      <c r="I26" s="179"/>
      <c r="J26" s="183"/>
      <c r="K26" s="179"/>
      <c r="L26" s="179"/>
      <c r="M26" s="179"/>
      <c r="N26" s="183"/>
      <c r="O26" s="171"/>
      <c r="P26" s="171"/>
      <c r="Q26" s="184"/>
      <c r="R26" s="171"/>
      <c r="S26" s="171"/>
    </row>
    <row r="27" spans="1:29">
      <c r="A27" s="203" t="s">
        <v>140</v>
      </c>
      <c r="B27" s="203"/>
      <c r="C27" s="167"/>
      <c r="D27" s="167"/>
      <c r="E27" s="858"/>
      <c r="F27" s="183">
        <f>'TB-Equity'!$H$52</f>
        <v>467</v>
      </c>
      <c r="G27" s="179"/>
      <c r="H27" s="183">
        <f>'TB-Debt'!C122</f>
        <v>253</v>
      </c>
      <c r="I27" s="179"/>
      <c r="J27" s="183">
        <f>'TB- MM'!$C$81</f>
        <v>268</v>
      </c>
      <c r="K27" s="179"/>
      <c r="L27" s="179"/>
      <c r="M27" s="179"/>
      <c r="N27" s="204">
        <f t="shared" ref="N27" si="2">+J27+H27+F27</f>
        <v>988</v>
      </c>
      <c r="O27" s="171"/>
      <c r="P27" s="171"/>
      <c r="Q27" s="184">
        <v>894</v>
      </c>
      <c r="R27" s="171"/>
      <c r="S27" s="171"/>
    </row>
    <row r="28" spans="1:29" ht="15" customHeight="1">
      <c r="A28" s="205" t="s">
        <v>357</v>
      </c>
      <c r="B28" s="205"/>
      <c r="C28" s="206"/>
      <c r="D28" s="206"/>
      <c r="E28" s="858"/>
      <c r="F28" s="184"/>
      <c r="H28" s="184"/>
      <c r="J28" s="184"/>
      <c r="N28" s="184"/>
      <c r="Q28" s="184"/>
      <c r="R28" s="171"/>
      <c r="S28" s="171"/>
    </row>
    <row r="29" spans="1:29" ht="15" customHeight="1">
      <c r="A29" s="207" t="s">
        <v>358</v>
      </c>
      <c r="B29" s="208"/>
      <c r="C29" s="206"/>
      <c r="D29" s="206"/>
      <c r="E29" s="858"/>
      <c r="F29" s="183">
        <f>'TB-Equity'!$C$73</f>
        <v>299</v>
      </c>
      <c r="G29" s="13"/>
      <c r="H29" s="183">
        <f>'TB-Debt'!C123</f>
        <v>162</v>
      </c>
      <c r="I29" s="202"/>
      <c r="J29" s="182">
        <f>'TB- MM'!$C$82</f>
        <v>172</v>
      </c>
      <c r="K29" s="202"/>
      <c r="L29" s="204">
        <v>0</v>
      </c>
      <c r="M29" s="202"/>
      <c r="N29" s="204">
        <f t="shared" ref="N29:N30" si="3">+J29+H29+F29</f>
        <v>633</v>
      </c>
      <c r="O29" s="171"/>
      <c r="P29" s="171"/>
      <c r="Q29" s="184">
        <v>584</v>
      </c>
      <c r="R29" s="171"/>
      <c r="S29" s="171"/>
    </row>
    <row r="30" spans="1:29" ht="15" customHeight="1">
      <c r="A30" s="209" t="s">
        <v>343</v>
      </c>
      <c r="B30" s="209"/>
      <c r="C30" s="206"/>
      <c r="D30" s="206"/>
      <c r="E30" s="200"/>
      <c r="F30" s="204">
        <f>'TB-Equity'!$C$74</f>
        <v>39</v>
      </c>
      <c r="G30" s="13"/>
      <c r="H30" s="204">
        <f>'TB-Debt'!C124</f>
        <v>21</v>
      </c>
      <c r="I30" s="202"/>
      <c r="J30" s="204">
        <f>'TB- MM'!$C$83</f>
        <v>22</v>
      </c>
      <c r="K30" s="202"/>
      <c r="L30" s="204"/>
      <c r="M30" s="202"/>
      <c r="N30" s="204">
        <f t="shared" si="3"/>
        <v>82</v>
      </c>
      <c r="O30" s="171"/>
      <c r="P30" s="171"/>
      <c r="Q30" s="184">
        <v>77</v>
      </c>
      <c r="R30" s="171"/>
      <c r="S30" s="171"/>
    </row>
    <row r="31" spans="1:29" ht="15" customHeight="1">
      <c r="A31" s="210" t="s">
        <v>49</v>
      </c>
      <c r="B31" s="210"/>
      <c r="C31" s="210"/>
      <c r="D31" s="210"/>
      <c r="E31" s="163"/>
      <c r="F31" s="204"/>
      <c r="G31" s="13"/>
      <c r="H31" s="204"/>
      <c r="I31" s="202"/>
      <c r="J31" s="204"/>
      <c r="K31" s="202"/>
      <c r="L31" s="204"/>
      <c r="M31" s="202"/>
      <c r="N31" s="204"/>
      <c r="O31" s="171"/>
      <c r="P31" s="171"/>
      <c r="Q31" s="184"/>
      <c r="R31" s="171"/>
      <c r="S31" s="171"/>
      <c r="V31" s="164">
        <f>87598084+15564725</f>
        <v>103162809</v>
      </c>
    </row>
    <row r="32" spans="1:29" ht="15" customHeight="1">
      <c r="A32" s="211" t="s">
        <v>101</v>
      </c>
      <c r="B32" s="211"/>
      <c r="C32" s="211"/>
      <c r="D32" s="211"/>
      <c r="E32" s="177"/>
      <c r="F32" s="212">
        <f>'TB-Equity'!$C$75</f>
        <v>75</v>
      </c>
      <c r="G32" s="13"/>
      <c r="H32" s="204">
        <f>'TB-Debt'!C125</f>
        <v>41</v>
      </c>
      <c r="I32" s="202"/>
      <c r="J32" s="212">
        <f>'TB- MM'!$H$54</f>
        <v>43</v>
      </c>
      <c r="K32" s="202"/>
      <c r="L32" s="204">
        <v>0</v>
      </c>
      <c r="M32" s="202"/>
      <c r="N32" s="204">
        <f t="shared" ref="N32:N36" si="4">+J32+H32+F32</f>
        <v>159</v>
      </c>
      <c r="O32" s="171"/>
      <c r="P32" s="171"/>
      <c r="Q32" s="184">
        <v>114</v>
      </c>
      <c r="R32" s="171"/>
      <c r="S32" s="171"/>
      <c r="V32" s="164">
        <f>32764492+4920219</f>
        <v>37684711</v>
      </c>
      <c r="W32" s="164">
        <f>V31-V32</f>
        <v>65478098</v>
      </c>
    </row>
    <row r="33" spans="1:34" ht="15" customHeight="1">
      <c r="A33" s="167" t="s">
        <v>126</v>
      </c>
      <c r="B33" s="167"/>
      <c r="C33" s="167"/>
      <c r="D33" s="167"/>
      <c r="E33" s="858"/>
      <c r="F33" s="204">
        <f>'TB-Equity'!$H$57</f>
        <v>65</v>
      </c>
      <c r="G33" s="179"/>
      <c r="H33" s="204">
        <f>'TB-Debt'!C131</f>
        <v>34</v>
      </c>
      <c r="I33" s="202"/>
      <c r="J33" s="204">
        <f>'TB- MM'!$H$58</f>
        <v>35</v>
      </c>
      <c r="K33" s="202"/>
      <c r="L33" s="204">
        <v>0</v>
      </c>
      <c r="M33" s="202"/>
      <c r="N33" s="204">
        <f t="shared" si="4"/>
        <v>134</v>
      </c>
      <c r="O33" s="171"/>
      <c r="P33" s="171"/>
      <c r="Q33" s="184">
        <v>124</v>
      </c>
      <c r="R33" s="171"/>
      <c r="S33" s="171"/>
    </row>
    <row r="34" spans="1:34" ht="15" hidden="1" customHeight="1">
      <c r="A34" s="167" t="s">
        <v>301</v>
      </c>
      <c r="B34" s="167"/>
      <c r="C34" s="167"/>
      <c r="D34" s="167"/>
      <c r="F34" s="204"/>
      <c r="G34" s="179"/>
      <c r="H34" s="204"/>
      <c r="I34" s="202"/>
      <c r="J34" s="204"/>
      <c r="K34" s="202"/>
      <c r="L34" s="204">
        <v>0</v>
      </c>
      <c r="M34" s="202"/>
      <c r="N34" s="204">
        <f t="shared" si="4"/>
        <v>0</v>
      </c>
      <c r="O34" s="171"/>
      <c r="P34" s="171"/>
      <c r="Q34" s="184">
        <v>0</v>
      </c>
      <c r="R34" s="171"/>
      <c r="S34" s="171"/>
    </row>
    <row r="35" spans="1:34" s="171" customFormat="1" ht="15" customHeight="1">
      <c r="A35" s="213" t="s">
        <v>50</v>
      </c>
      <c r="B35" s="213"/>
      <c r="C35" s="170"/>
      <c r="D35" s="170"/>
      <c r="F35" s="204">
        <f>'TB-Equity'!$H$56</f>
        <v>118</v>
      </c>
      <c r="G35" s="180"/>
      <c r="H35" s="204">
        <f>'TB-Debt'!H66</f>
        <v>92</v>
      </c>
      <c r="I35" s="860"/>
      <c r="J35" s="204">
        <f>'TB- MM'!$H$57</f>
        <v>2</v>
      </c>
      <c r="K35" s="860"/>
      <c r="L35" s="860">
        <v>0</v>
      </c>
      <c r="M35" s="860"/>
      <c r="N35" s="204">
        <f t="shared" si="4"/>
        <v>212</v>
      </c>
      <c r="Q35" s="184">
        <v>201</v>
      </c>
    </row>
    <row r="36" spans="1:34" s="171" customFormat="1" ht="15" customHeight="1">
      <c r="A36" s="864" t="s">
        <v>328</v>
      </c>
      <c r="B36" s="864"/>
      <c r="C36" s="864"/>
      <c r="D36" s="170"/>
      <c r="F36" s="204">
        <f>'TB-Equity'!$H$55</f>
        <v>375</v>
      </c>
      <c r="G36" s="180"/>
      <c r="H36" s="204">
        <f>'TB-Debt'!H65</f>
        <v>71</v>
      </c>
      <c r="I36" s="860"/>
      <c r="J36" s="204">
        <f>'TB- MM'!$H$56</f>
        <v>54</v>
      </c>
      <c r="K36" s="860"/>
      <c r="L36" s="860"/>
      <c r="M36" s="860"/>
      <c r="N36" s="204">
        <f t="shared" si="4"/>
        <v>500</v>
      </c>
      <c r="Q36" s="184">
        <v>1109</v>
      </c>
      <c r="T36" s="171">
        <f>F38-12819911</f>
        <v>-12814880</v>
      </c>
    </row>
    <row r="37" spans="1:34" ht="15" customHeight="1">
      <c r="A37" s="167" t="s">
        <v>51</v>
      </c>
      <c r="B37" s="167"/>
      <c r="C37" s="167"/>
      <c r="D37" s="167"/>
      <c r="F37" s="217">
        <f>'TB-Equity'!$H$58+1</f>
        <v>3</v>
      </c>
      <c r="G37" s="179"/>
      <c r="H37" s="217">
        <f>'TB-Debt'!H69</f>
        <v>67</v>
      </c>
      <c r="I37" s="202"/>
      <c r="J37" s="217">
        <f>'TB- MM'!$H$59</f>
        <v>33</v>
      </c>
      <c r="K37" s="202"/>
      <c r="L37" s="204">
        <v>0</v>
      </c>
      <c r="M37" s="202"/>
      <c r="N37" s="217">
        <f>+J37+H37+F37</f>
        <v>103</v>
      </c>
      <c r="O37" s="171"/>
      <c r="P37" s="171"/>
      <c r="Q37" s="770">
        <v>16</v>
      </c>
      <c r="R37" s="171"/>
      <c r="S37" s="171"/>
      <c r="AH37" s="215"/>
    </row>
    <row r="38" spans="1:34" ht="15" customHeight="1">
      <c r="A38" s="175" t="s">
        <v>116</v>
      </c>
      <c r="B38" s="175"/>
      <c r="C38" s="191"/>
      <c r="D38" s="191"/>
      <c r="F38" s="180">
        <f>SUM(F25:F37)</f>
        <v>5031</v>
      </c>
      <c r="G38" s="180"/>
      <c r="H38" s="180">
        <f>SUM(H25:H37)</f>
        <v>2690</v>
      </c>
      <c r="I38" s="180"/>
      <c r="J38" s="180">
        <f>SUM(J25:J37)</f>
        <v>2692</v>
      </c>
      <c r="K38" s="180"/>
      <c r="L38" s="180"/>
      <c r="M38" s="180"/>
      <c r="N38" s="180">
        <f>SUM(N25:N37)</f>
        <v>10413</v>
      </c>
      <c r="O38" s="171"/>
      <c r="P38" s="171"/>
      <c r="Q38" s="171">
        <f>SUM(Q25:Q37)</f>
        <v>9988</v>
      </c>
      <c r="R38" s="171"/>
      <c r="S38" s="171"/>
      <c r="V38" s="164" t="e">
        <f>Q38-#REF!-#REF!</f>
        <v>#REF!</v>
      </c>
    </row>
    <row r="39" spans="1:34" ht="15" customHeight="1">
      <c r="A39" s="175"/>
      <c r="B39" s="175"/>
      <c r="C39" s="191"/>
      <c r="D39" s="191"/>
      <c r="F39" s="180"/>
      <c r="G39" s="180"/>
      <c r="H39" s="180"/>
      <c r="I39" s="180"/>
      <c r="J39" s="180"/>
      <c r="K39" s="180"/>
      <c r="L39" s="180"/>
      <c r="M39" s="180"/>
      <c r="N39" s="180"/>
      <c r="O39" s="171"/>
      <c r="P39" s="171"/>
      <c r="Q39" s="171"/>
      <c r="R39" s="171"/>
      <c r="S39" s="171"/>
    </row>
    <row r="40" spans="1:34" ht="15" customHeight="1">
      <c r="A40" s="205" t="s">
        <v>1189</v>
      </c>
      <c r="B40" s="175"/>
      <c r="C40" s="191"/>
      <c r="D40" s="191"/>
      <c r="E40" s="164">
        <f>'9-13'!B25</f>
        <v>8</v>
      </c>
      <c r="F40" s="180">
        <f>-(+'TB-Equity'!C83-'TB-Equity'!D81)</f>
        <v>8551</v>
      </c>
      <c r="G40" s="180"/>
      <c r="H40" s="180">
        <f>-('TB-Debt'!C129-'TB-Debt'!D130)</f>
        <v>4532</v>
      </c>
      <c r="I40" s="180"/>
      <c r="J40" s="180">
        <f>-('TB- MM'!C87-'TB- MM'!D88)</f>
        <v>2234</v>
      </c>
      <c r="K40" s="180"/>
      <c r="L40" s="180"/>
      <c r="M40" s="180"/>
      <c r="N40" s="1255">
        <f t="shared" ref="N40" si="5">+J40+H40+F40</f>
        <v>15317</v>
      </c>
      <c r="O40" s="171"/>
      <c r="P40" s="171"/>
      <c r="Q40" s="193">
        <v>-2802</v>
      </c>
      <c r="R40" s="171"/>
      <c r="S40" s="171"/>
    </row>
    <row r="41" spans="1:34" ht="15" customHeight="1">
      <c r="A41" s="175"/>
      <c r="B41" s="175"/>
      <c r="C41" s="191"/>
      <c r="D41" s="191"/>
      <c r="F41" s="180"/>
      <c r="G41" s="180"/>
      <c r="H41" s="180"/>
      <c r="I41" s="180"/>
      <c r="J41" s="180"/>
      <c r="K41" s="180"/>
      <c r="L41" s="180"/>
      <c r="M41" s="180"/>
      <c r="N41" s="180"/>
      <c r="O41" s="171"/>
      <c r="P41" s="171"/>
      <c r="Q41" s="171"/>
      <c r="R41" s="171"/>
      <c r="S41" s="171"/>
    </row>
    <row r="42" spans="1:34" ht="14.4" thickBot="1">
      <c r="A42" s="218"/>
      <c r="B42" s="218"/>
      <c r="C42" s="218"/>
      <c r="D42" s="218"/>
      <c r="E42" s="219"/>
      <c r="F42" s="180"/>
      <c r="G42" s="180"/>
      <c r="H42" s="180"/>
      <c r="I42" s="180"/>
      <c r="J42" s="180"/>
      <c r="K42" s="180"/>
      <c r="L42" s="180"/>
      <c r="M42" s="180"/>
      <c r="N42" s="180"/>
      <c r="O42" s="171"/>
      <c r="P42" s="171"/>
      <c r="Q42" s="171"/>
      <c r="R42" s="171"/>
      <c r="S42" s="171"/>
      <c r="AC42" s="179"/>
    </row>
    <row r="43" spans="1:34" ht="15" customHeight="1">
      <c r="A43" s="220" t="s">
        <v>1001</v>
      </c>
      <c r="B43" s="220"/>
      <c r="C43" s="218"/>
      <c r="D43" s="218"/>
      <c r="E43" s="219"/>
      <c r="F43" s="221">
        <f>F22-F38+F40</f>
        <v>-46966</v>
      </c>
      <c r="G43" s="221"/>
      <c r="H43" s="221">
        <f>H22-H38+H40</f>
        <v>12726</v>
      </c>
      <c r="I43" s="197"/>
      <c r="J43" s="221">
        <f>J22-J38+J40</f>
        <v>10642</v>
      </c>
      <c r="K43" s="197"/>
      <c r="L43" s="222"/>
      <c r="M43" s="197"/>
      <c r="N43" s="221">
        <f>N22-N38+N40</f>
        <v>-23598</v>
      </c>
      <c r="O43" s="171"/>
      <c r="P43" s="171"/>
      <c r="Q43" s="848">
        <f>Q22-Q38+Q40</f>
        <v>132075</v>
      </c>
      <c r="R43" s="171"/>
      <c r="S43" s="171"/>
      <c r="T43" s="164">
        <v>46880347</v>
      </c>
      <c r="V43" s="1557"/>
      <c r="W43" s="1557"/>
      <c r="X43" s="1557"/>
      <c r="Y43" s="1557"/>
    </row>
    <row r="44" spans="1:34">
      <c r="A44" s="220"/>
      <c r="B44" s="220"/>
      <c r="C44" s="218"/>
      <c r="D44" s="218"/>
      <c r="E44" s="219"/>
      <c r="F44" s="180"/>
      <c r="G44" s="180"/>
      <c r="H44" s="180"/>
      <c r="I44" s="180"/>
      <c r="J44" s="180"/>
      <c r="K44" s="180"/>
      <c r="L44" s="180"/>
      <c r="M44" s="180"/>
      <c r="N44" s="180"/>
      <c r="O44" s="171"/>
      <c r="P44" s="171"/>
      <c r="Q44" s="171"/>
      <c r="R44" s="171"/>
      <c r="S44" s="171"/>
    </row>
    <row r="45" spans="1:34" ht="15" customHeight="1">
      <c r="A45" s="223" t="s">
        <v>621</v>
      </c>
      <c r="B45" s="223"/>
      <c r="C45" s="216"/>
      <c r="D45" s="216"/>
      <c r="E45" s="219"/>
      <c r="F45" s="180"/>
      <c r="G45" s="179"/>
      <c r="H45" s="180"/>
      <c r="I45" s="179"/>
      <c r="J45" s="180"/>
      <c r="K45" s="179"/>
      <c r="L45" s="180"/>
      <c r="M45" s="179"/>
      <c r="N45" s="180"/>
      <c r="O45" s="171"/>
      <c r="P45" s="171"/>
      <c r="Q45" s="171"/>
      <c r="R45" s="171"/>
      <c r="S45" s="171"/>
      <c r="T45" s="164">
        <f>F43+T43</f>
        <v>46833381</v>
      </c>
      <c r="V45" s="224"/>
      <c r="W45" s="195"/>
    </row>
    <row r="46" spans="1:34" ht="15" customHeight="1">
      <c r="A46" s="225" t="s">
        <v>622</v>
      </c>
      <c r="B46" s="225"/>
      <c r="C46" s="226"/>
      <c r="D46" s="226"/>
      <c r="E46" s="219"/>
      <c r="R46" s="171"/>
      <c r="S46" s="171"/>
      <c r="T46" s="164">
        <f>24251296-485559</f>
        <v>23765737</v>
      </c>
    </row>
    <row r="47" spans="1:34" ht="15" customHeight="1">
      <c r="A47" s="225" t="s">
        <v>623</v>
      </c>
      <c r="B47" s="225"/>
      <c r="C47" s="226"/>
      <c r="D47" s="226"/>
      <c r="E47" s="219"/>
      <c r="F47" s="227">
        <f>'TB-Equity'!$E$69</f>
        <v>2301</v>
      </c>
      <c r="G47" s="179"/>
      <c r="H47" s="227">
        <f>-'TB-Debt'!C119+'TB-Debt'!D119</f>
        <v>110</v>
      </c>
      <c r="I47" s="179"/>
      <c r="J47" s="227">
        <f>-'TB- MM'!$E$78</f>
        <v>99</v>
      </c>
      <c r="K47" s="179"/>
      <c r="L47" s="179"/>
      <c r="M47" s="179"/>
      <c r="N47" s="227">
        <f>SUM(F47:J47)</f>
        <v>2510</v>
      </c>
      <c r="Q47" s="193">
        <v>5209</v>
      </c>
      <c r="R47" s="171"/>
      <c r="S47" s="171"/>
    </row>
    <row r="48" spans="1:34" ht="15" customHeight="1">
      <c r="A48" s="225"/>
      <c r="B48" s="225"/>
      <c r="C48" s="226"/>
      <c r="D48" s="226"/>
      <c r="E48" s="219"/>
      <c r="F48" s="227"/>
      <c r="G48" s="179"/>
      <c r="H48" s="227"/>
      <c r="I48" s="179"/>
      <c r="J48" s="227"/>
      <c r="K48" s="179"/>
      <c r="L48" s="179"/>
      <c r="M48" s="179"/>
      <c r="N48" s="227"/>
      <c r="Q48" s="193"/>
      <c r="R48" s="171"/>
      <c r="S48" s="171"/>
    </row>
    <row r="49" spans="1:31" ht="15" customHeight="1">
      <c r="A49" s="228" t="s">
        <v>1002</v>
      </c>
      <c r="B49" s="228"/>
      <c r="C49" s="229"/>
      <c r="D49" s="229"/>
      <c r="E49" s="219"/>
      <c r="F49" s="221">
        <f>SUM(F43+F47)</f>
        <v>-44665</v>
      </c>
      <c r="G49" s="179"/>
      <c r="H49" s="230">
        <f>SUM(H43+H47)</f>
        <v>12836</v>
      </c>
      <c r="I49" s="179"/>
      <c r="J49" s="221">
        <f>SUM(J43+J47)</f>
        <v>10741</v>
      </c>
      <c r="K49" s="179"/>
      <c r="L49" s="180"/>
      <c r="M49" s="179"/>
      <c r="N49" s="221">
        <f>SUM(N43:N47)</f>
        <v>-21088</v>
      </c>
      <c r="O49" s="171"/>
      <c r="P49" s="171"/>
      <c r="Q49" s="848">
        <f>SUM(Q43:Q47)</f>
        <v>137284</v>
      </c>
      <c r="R49" s="171"/>
      <c r="S49" s="171">
        <v>-807</v>
      </c>
      <c r="T49" s="164">
        <f>'TB-Equity'!$D$69</f>
        <v>2301</v>
      </c>
    </row>
    <row r="50" spans="1:31">
      <c r="A50" s="231"/>
      <c r="B50" s="231"/>
      <c r="C50" s="218"/>
      <c r="D50" s="218"/>
      <c r="E50" s="219"/>
      <c r="F50" s="180"/>
      <c r="G50" s="179"/>
      <c r="H50" s="180"/>
      <c r="I50" s="179"/>
      <c r="J50" s="180"/>
      <c r="K50" s="179"/>
      <c r="L50" s="180"/>
      <c r="M50" s="179"/>
      <c r="N50" s="180"/>
      <c r="O50" s="171"/>
      <c r="P50" s="171"/>
      <c r="Q50" s="171"/>
      <c r="R50" s="171"/>
      <c r="S50" s="171"/>
    </row>
    <row r="51" spans="1:31" ht="15" customHeight="1">
      <c r="A51" s="198" t="s">
        <v>102</v>
      </c>
      <c r="B51" s="198"/>
      <c r="C51" s="167"/>
      <c r="D51" s="167"/>
      <c r="E51" s="200">
        <f>+'9-13'!A130</f>
        <v>13</v>
      </c>
      <c r="F51" s="180">
        <v>0</v>
      </c>
      <c r="G51" s="179"/>
      <c r="H51" s="180">
        <v>0</v>
      </c>
      <c r="I51" s="179"/>
      <c r="J51" s="180">
        <v>0</v>
      </c>
      <c r="K51" s="179"/>
      <c r="L51" s="180"/>
      <c r="M51" s="179"/>
      <c r="N51" s="860">
        <f>+J51+H51+F51</f>
        <v>0</v>
      </c>
      <c r="O51" s="171"/>
      <c r="P51" s="171"/>
      <c r="Q51" s="171">
        <v>0</v>
      </c>
      <c r="R51" s="171"/>
      <c r="S51" s="171"/>
    </row>
    <row r="52" spans="1:31">
      <c r="A52" s="231"/>
      <c r="B52" s="231"/>
      <c r="C52" s="218"/>
      <c r="D52" s="218"/>
      <c r="E52" s="232"/>
      <c r="F52" s="180"/>
      <c r="G52" s="179"/>
      <c r="H52" s="180"/>
      <c r="I52" s="179"/>
      <c r="J52" s="180"/>
      <c r="K52" s="179"/>
      <c r="L52" s="180"/>
      <c r="M52" s="179"/>
      <c r="N52" s="180"/>
      <c r="O52" s="171"/>
      <c r="P52" s="171"/>
      <c r="Q52" s="171"/>
      <c r="R52" s="171"/>
      <c r="S52" s="171"/>
    </row>
    <row r="53" spans="1:31" s="239" customFormat="1" ht="14.4" thickBot="1">
      <c r="A53" s="228" t="s">
        <v>1003</v>
      </c>
      <c r="B53" s="228"/>
      <c r="C53" s="229"/>
      <c r="D53" s="229"/>
      <c r="E53" s="232"/>
      <c r="F53" s="233">
        <f>F49-F51</f>
        <v>-44665</v>
      </c>
      <c r="G53" s="234"/>
      <c r="H53" s="235">
        <f>H49-H51</f>
        <v>12836</v>
      </c>
      <c r="I53" s="234"/>
      <c r="J53" s="233">
        <f>J49-J51</f>
        <v>10741</v>
      </c>
      <c r="K53" s="234"/>
      <c r="L53" s="236"/>
      <c r="M53" s="234"/>
      <c r="N53" s="233">
        <f>N49-N51</f>
        <v>-21088</v>
      </c>
      <c r="O53" s="237"/>
      <c r="P53" s="237"/>
      <c r="Q53" s="238">
        <f>Q49-Q51</f>
        <v>137284</v>
      </c>
      <c r="R53" s="237"/>
      <c r="S53" s="237"/>
    </row>
    <row r="54" spans="1:31" ht="14.4" thickTop="1">
      <c r="A54" s="231"/>
      <c r="B54" s="231"/>
      <c r="C54" s="218"/>
      <c r="D54" s="218"/>
      <c r="E54" s="232"/>
      <c r="F54" s="180"/>
      <c r="G54" s="179"/>
      <c r="H54" s="180"/>
      <c r="I54" s="179"/>
      <c r="J54" s="180"/>
      <c r="K54" s="179"/>
      <c r="L54" s="180"/>
      <c r="M54" s="179"/>
      <c r="N54" s="180"/>
      <c r="O54" s="171"/>
      <c r="P54" s="171"/>
      <c r="Q54" s="171"/>
      <c r="R54" s="171"/>
      <c r="S54" s="171"/>
    </row>
    <row r="55" spans="1:31" ht="15" customHeight="1">
      <c r="A55" s="231" t="s">
        <v>724</v>
      </c>
      <c r="B55" s="231"/>
      <c r="C55" s="240"/>
      <c r="D55" s="240"/>
      <c r="E55" s="200">
        <f>+'9-13'!A154</f>
        <v>15</v>
      </c>
      <c r="F55" s="241"/>
      <c r="G55" s="241"/>
      <c r="H55" s="241"/>
      <c r="I55" s="241"/>
      <c r="J55" s="241"/>
      <c r="K55" s="242"/>
      <c r="L55" s="243"/>
      <c r="M55" s="243"/>
      <c r="N55" s="243"/>
      <c r="O55" s="244"/>
      <c r="P55" s="244"/>
      <c r="Q55" s="245"/>
      <c r="R55" s="171"/>
      <c r="S55" s="171"/>
    </row>
    <row r="56" spans="1:31">
      <c r="A56" s="231"/>
      <c r="B56" s="231"/>
      <c r="C56" s="240"/>
      <c r="D56" s="240"/>
      <c r="E56" s="200"/>
      <c r="F56" s="241"/>
      <c r="G56" s="241"/>
      <c r="I56" s="241"/>
      <c r="J56" s="241"/>
      <c r="K56" s="242"/>
      <c r="L56" s="243"/>
      <c r="M56" s="243"/>
      <c r="N56" s="243"/>
      <c r="O56" s="244"/>
      <c r="P56" s="244"/>
      <c r="Q56" s="245"/>
      <c r="R56" s="171"/>
      <c r="S56" s="171"/>
    </row>
    <row r="57" spans="1:31">
      <c r="A57" s="198"/>
      <c r="B57" s="198"/>
      <c r="C57" s="246"/>
      <c r="D57" s="246"/>
      <c r="E57" s="244"/>
      <c r="F57" s="245"/>
      <c r="G57" s="245"/>
      <c r="H57" s="245"/>
      <c r="I57" s="245"/>
      <c r="J57" s="245"/>
      <c r="K57" s="244"/>
      <c r="L57" s="244"/>
      <c r="M57" s="244"/>
      <c r="N57" s="244"/>
      <c r="O57" s="244"/>
      <c r="P57" s="244"/>
      <c r="Q57" s="244"/>
      <c r="R57" s="171"/>
      <c r="S57" s="171"/>
    </row>
    <row r="58" spans="1:31" ht="15" customHeight="1">
      <c r="A58" s="2" t="str">
        <f>BS!A47</f>
        <v>The annexed notes from 1 to 20 form an integral part of these condensed interim financial statements.</v>
      </c>
      <c r="B58" s="167"/>
      <c r="C58" s="167"/>
      <c r="D58" s="167"/>
      <c r="R58" s="171"/>
      <c r="S58" s="171"/>
      <c r="T58" s="247">
        <f>F43-[168]IS!$F$41</f>
        <v>87292851</v>
      </c>
      <c r="U58" s="247"/>
      <c r="V58" s="247"/>
      <c r="W58" s="247"/>
      <c r="X58" s="247"/>
      <c r="Y58" s="247"/>
      <c r="Z58" s="247"/>
      <c r="AA58" s="247"/>
      <c r="AB58" s="247"/>
      <c r="AC58" s="247"/>
      <c r="AD58" s="247"/>
      <c r="AE58" s="247"/>
    </row>
    <row r="59" spans="1:31">
      <c r="R59" s="171"/>
      <c r="S59" s="248"/>
      <c r="T59" s="164">
        <f>F53-[168]IS!$F$51</f>
        <v>69370307</v>
      </c>
    </row>
    <row r="60" spans="1:31">
      <c r="R60" s="171"/>
      <c r="S60" s="248"/>
    </row>
    <row r="61" spans="1:31" s="248" customFormat="1" ht="15" customHeight="1">
      <c r="A61" s="1556" t="s">
        <v>112</v>
      </c>
      <c r="B61" s="1556"/>
      <c r="C61" s="1556"/>
      <c r="D61" s="1556"/>
      <c r="E61" s="1556"/>
      <c r="F61" s="1556"/>
      <c r="G61" s="1556"/>
      <c r="H61" s="1556"/>
      <c r="I61" s="1556"/>
      <c r="J61" s="1556"/>
      <c r="K61" s="1556"/>
      <c r="L61" s="1556"/>
      <c r="M61" s="1556"/>
      <c r="N61" s="1556"/>
      <c r="O61" s="1556"/>
      <c r="P61" s="1556"/>
      <c r="Q61" s="1556"/>
      <c r="T61" s="164"/>
      <c r="U61" s="164"/>
      <c r="V61" s="164"/>
      <c r="W61" s="164"/>
      <c r="X61" s="164"/>
      <c r="Y61" s="164"/>
      <c r="Z61" s="164"/>
      <c r="AA61" s="164"/>
      <c r="AB61" s="164"/>
      <c r="AC61" s="164"/>
      <c r="AD61" s="164"/>
      <c r="AE61" s="164"/>
    </row>
    <row r="62" spans="1:31" ht="15" customHeight="1">
      <c r="A62" s="1556" t="s">
        <v>34</v>
      </c>
      <c r="B62" s="1556"/>
      <c r="C62" s="1556"/>
      <c r="D62" s="1556"/>
      <c r="E62" s="1557"/>
      <c r="F62" s="1557"/>
      <c r="G62" s="1557"/>
      <c r="H62" s="1557"/>
      <c r="I62" s="1557"/>
      <c r="J62" s="1557"/>
      <c r="K62" s="1557"/>
      <c r="L62" s="1557"/>
      <c r="M62" s="1557"/>
      <c r="N62" s="1557"/>
      <c r="O62" s="1557"/>
      <c r="P62" s="1557"/>
      <c r="Q62" s="1557"/>
    </row>
    <row r="63" spans="1:31">
      <c r="A63" s="249"/>
      <c r="B63" s="249"/>
      <c r="C63" s="249"/>
      <c r="D63" s="249"/>
      <c r="E63" s="249"/>
      <c r="F63" s="250"/>
      <c r="G63" s="249"/>
      <c r="H63" s="249"/>
      <c r="I63" s="249"/>
      <c r="J63" s="249"/>
      <c r="K63" s="249"/>
      <c r="L63" s="249"/>
      <c r="M63" s="249"/>
      <c r="N63" s="249"/>
      <c r="O63" s="249"/>
      <c r="P63" s="249"/>
      <c r="Q63" s="249"/>
    </row>
    <row r="67" spans="1:31">
      <c r="B67" s="94"/>
      <c r="C67" s="856" t="s">
        <v>610</v>
      </c>
      <c r="D67" s="94"/>
      <c r="E67" s="93"/>
      <c r="F67" s="856"/>
      <c r="G67" s="94"/>
      <c r="H67" s="94"/>
      <c r="I67" s="94"/>
      <c r="J67" s="94"/>
      <c r="K67" s="94"/>
      <c r="L67" s="94"/>
      <c r="M67" s="856" t="s">
        <v>368</v>
      </c>
      <c r="N67" s="7"/>
      <c r="O67" s="7"/>
      <c r="P67" s="856" t="s">
        <v>368</v>
      </c>
    </row>
    <row r="68" spans="1:31" ht="15" customHeight="1">
      <c r="A68" s="251"/>
      <c r="B68" s="1555"/>
      <c r="C68" s="1555"/>
      <c r="D68" s="1555"/>
      <c r="E68" s="252"/>
      <c r="F68" s="252"/>
      <c r="G68" s="252"/>
      <c r="H68" s="252"/>
      <c r="I68" s="252"/>
      <c r="J68" s="252"/>
      <c r="K68" s="252"/>
      <c r="L68" s="252"/>
      <c r="M68" s="252"/>
      <c r="N68" s="253"/>
      <c r="O68" s="252"/>
      <c r="P68" s="252"/>
      <c r="Q68" s="252"/>
    </row>
    <row r="69" spans="1:31" ht="15" customHeight="1">
      <c r="A69" s="254"/>
      <c r="B69" s="252"/>
      <c r="C69" s="252"/>
      <c r="D69" s="252"/>
      <c r="E69" s="252"/>
      <c r="F69" s="252"/>
      <c r="G69" s="252"/>
      <c r="H69" s="252"/>
      <c r="I69" s="252"/>
      <c r="J69" s="252"/>
      <c r="K69" s="252"/>
      <c r="L69" s="252"/>
      <c r="M69" s="252"/>
      <c r="N69" s="252"/>
      <c r="O69" s="252"/>
      <c r="P69" s="252"/>
      <c r="Q69" s="252"/>
    </row>
    <row r="70" spans="1:31">
      <c r="H70" s="255"/>
    </row>
    <row r="71" spans="1:31" ht="15" customHeight="1">
      <c r="A71" s="249"/>
      <c r="B71" s="249"/>
      <c r="C71" s="249"/>
      <c r="D71" s="249"/>
      <c r="E71" s="249"/>
      <c r="F71" s="256"/>
      <c r="G71" s="249"/>
      <c r="H71" s="250"/>
      <c r="I71" s="249"/>
      <c r="J71" s="250"/>
      <c r="K71" s="249"/>
      <c r="L71" s="249"/>
      <c r="M71" s="249"/>
      <c r="N71" s="249"/>
      <c r="O71" s="249"/>
      <c r="P71" s="249"/>
      <c r="Q71" s="249"/>
    </row>
    <row r="72" spans="1:31" ht="15" customHeight="1">
      <c r="A72" s="249"/>
      <c r="B72" s="249"/>
      <c r="C72" s="249"/>
      <c r="D72" s="249"/>
      <c r="E72" s="249"/>
      <c r="F72" s="250"/>
      <c r="G72" s="249"/>
      <c r="H72" s="249"/>
      <c r="I72" s="249"/>
      <c r="J72" s="249"/>
      <c r="K72" s="249"/>
      <c r="L72" s="249"/>
      <c r="M72" s="249"/>
      <c r="N72" s="249"/>
      <c r="O72" s="249"/>
      <c r="P72" s="249"/>
      <c r="Q72" s="249"/>
    </row>
    <row r="73" spans="1:31" ht="15" customHeight="1">
      <c r="A73" s="249"/>
      <c r="B73" s="249"/>
      <c r="C73" s="257"/>
      <c r="D73" s="258"/>
      <c r="E73" s="249"/>
      <c r="F73" s="250"/>
      <c r="G73" s="249"/>
      <c r="H73" s="250"/>
      <c r="I73" s="249"/>
      <c r="J73" s="249"/>
      <c r="K73" s="249"/>
      <c r="L73" s="249"/>
      <c r="M73" s="249"/>
      <c r="N73" s="257"/>
      <c r="O73" s="249"/>
      <c r="P73" s="249"/>
      <c r="Q73" s="249"/>
      <c r="S73" s="247"/>
    </row>
    <row r="74" spans="1:31" s="247" customFormat="1" ht="15" customHeight="1">
      <c r="A74" s="259"/>
      <c r="B74" s="259"/>
      <c r="C74" s="253"/>
      <c r="D74" s="260"/>
      <c r="E74" s="261"/>
      <c r="F74" s="262"/>
      <c r="G74" s="261"/>
      <c r="H74" s="261"/>
      <c r="I74" s="261"/>
      <c r="J74" s="261"/>
      <c r="K74" s="261"/>
      <c r="L74" s="261"/>
      <c r="M74" s="261"/>
      <c r="N74" s="253"/>
      <c r="O74" s="263"/>
      <c r="P74" s="263"/>
      <c r="Q74" s="263"/>
      <c r="S74" s="164"/>
      <c r="T74" s="164"/>
      <c r="U74" s="164"/>
      <c r="V74" s="164"/>
      <c r="W74" s="164"/>
      <c r="X74" s="164"/>
      <c r="Y74" s="164"/>
      <c r="Z74" s="164"/>
      <c r="AA74" s="164"/>
      <c r="AB74" s="164"/>
      <c r="AC74" s="164"/>
      <c r="AD74" s="164"/>
      <c r="AE74" s="164"/>
    </row>
    <row r="75" spans="1:31">
      <c r="B75" s="1554"/>
      <c r="C75" s="1554"/>
      <c r="D75" s="1554"/>
      <c r="E75" s="5"/>
      <c r="F75" s="5"/>
      <c r="G75" s="5"/>
      <c r="H75" s="5"/>
      <c r="I75" s="5"/>
      <c r="J75" s="5"/>
      <c r="K75" s="5"/>
      <c r="L75" s="5"/>
      <c r="M75" s="264"/>
      <c r="N75" s="265"/>
      <c r="O75" s="5"/>
    </row>
    <row r="78" spans="1:31">
      <c r="B78" s="195" t="s">
        <v>722</v>
      </c>
      <c r="C78" s="195"/>
      <c r="D78" s="195"/>
      <c r="E78" s="195"/>
      <c r="F78" s="195"/>
    </row>
  </sheetData>
  <mergeCells count="10">
    <mergeCell ref="B75:D75"/>
    <mergeCell ref="B68:D68"/>
    <mergeCell ref="A61:Q61"/>
    <mergeCell ref="A62:Q62"/>
    <mergeCell ref="V43:Y43"/>
    <mergeCell ref="A1:Q1"/>
    <mergeCell ref="A2:Q2"/>
    <mergeCell ref="A3:Q3"/>
    <mergeCell ref="F5:N5"/>
    <mergeCell ref="F9:Q9"/>
  </mergeCells>
  <pageMargins left="0.68" right="0.25" top="0.57999999999999996" bottom="0" header="0.25" footer="0"/>
  <pageSetup paperSize="9" scale="70" firstPageNumber="2" fitToHeight="0" orientation="portrait" useFirstPageNumber="1" r:id="rId1"/>
  <headerFooter>
    <oddHeader>&amp;C&amp;"Arial Black,Regular"&amp;11&amp;P</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6"/>
  <sheetViews>
    <sheetView topLeftCell="B1" zoomScaleNormal="100" workbookViewId="0">
      <selection activeCell="H59" sqref="H59"/>
    </sheetView>
  </sheetViews>
  <sheetFormatPr defaultColWidth="8.6640625" defaultRowHeight="14.4"/>
  <cols>
    <col min="1" max="1" width="13.33203125" style="27" bestFit="1" customWidth="1"/>
    <col min="2" max="2" width="83.5546875" style="27" bestFit="1" customWidth="1"/>
    <col min="3" max="3" width="16.6640625" style="765" customWidth="1"/>
    <col min="4" max="4" width="14.6640625" style="647" bestFit="1" customWidth="1"/>
    <col min="5" max="5" width="9.6640625" style="27" bestFit="1" customWidth="1"/>
    <col min="6" max="6" width="36" style="27" customWidth="1"/>
    <col min="7" max="7" width="22.5546875" style="27" customWidth="1"/>
    <col min="8" max="8" width="13" style="27" bestFit="1" customWidth="1"/>
    <col min="9" max="14" width="8.6640625" style="27"/>
    <col min="15" max="15" width="15.6640625" style="27" bestFit="1" customWidth="1"/>
    <col min="16" max="16" width="13" style="27" bestFit="1" customWidth="1"/>
    <col min="17" max="16384" width="8.6640625" style="27"/>
  </cols>
  <sheetData>
    <row r="1" spans="1:16">
      <c r="A1" s="27" t="s">
        <v>144</v>
      </c>
    </row>
    <row r="2" spans="1:16">
      <c r="A2" s="27" t="s">
        <v>145</v>
      </c>
      <c r="B2" s="27" t="s">
        <v>146</v>
      </c>
      <c r="C2" s="765" t="s">
        <v>147</v>
      </c>
      <c r="D2" s="647" t="s">
        <v>148</v>
      </c>
      <c r="F2" s="28" t="s">
        <v>107</v>
      </c>
    </row>
    <row r="3" spans="1:16">
      <c r="A3" s="29" t="s">
        <v>457</v>
      </c>
      <c r="B3" s="804" t="s">
        <v>458</v>
      </c>
      <c r="C3" s="786">
        <f>VLOOKUP(A3,Sheet5!$G$3:$J$128,3,0)/1000</f>
        <v>433881</v>
      </c>
      <c r="D3" s="647">
        <f>VLOOKUP(A3,Sheet5!$G$3:$J$128,4,0)/1000</f>
        <v>0</v>
      </c>
      <c r="E3" s="27" t="s">
        <v>459</v>
      </c>
      <c r="F3" s="27" t="s">
        <v>460</v>
      </c>
      <c r="H3" s="27">
        <v>0</v>
      </c>
    </row>
    <row r="4" spans="1:16">
      <c r="A4" s="29" t="s">
        <v>461</v>
      </c>
      <c r="B4" s="804" t="s">
        <v>462</v>
      </c>
      <c r="C4" s="786">
        <f>VLOOKUP(A4,Sheet5!$G$3:$J$128,3,0)/1000</f>
        <v>8</v>
      </c>
      <c r="D4" s="647">
        <f>VLOOKUP(A4,Sheet5!$G$3:$J$128,4,0)/1000</f>
        <v>0</v>
      </c>
      <c r="E4" s="27" t="s">
        <v>459</v>
      </c>
      <c r="F4" s="27" t="s">
        <v>463</v>
      </c>
      <c r="H4" s="762">
        <f>SUM(C3:C16)-D12</f>
        <v>439928</v>
      </c>
    </row>
    <row r="5" spans="1:16">
      <c r="A5" s="29" t="s">
        <v>149</v>
      </c>
      <c r="B5" s="804" t="s">
        <v>150</v>
      </c>
      <c r="C5" s="786">
        <f>VLOOKUP(A5,Sheet5!$G$3:$J$128,3,0)/1000</f>
        <v>16</v>
      </c>
      <c r="D5" s="647">
        <f>VLOOKUP(A5,Sheet5!$G$3:$J$128,4,0)/1000</f>
        <v>0</v>
      </c>
      <c r="E5" s="27" t="s">
        <v>459</v>
      </c>
    </row>
    <row r="6" spans="1:16">
      <c r="A6" s="29" t="s">
        <v>151</v>
      </c>
      <c r="B6" s="804" t="s">
        <v>152</v>
      </c>
      <c r="C6" s="786">
        <f>VLOOKUP(A6,Sheet5!$G$3:$J$128,3,0)/1000</f>
        <v>3487</v>
      </c>
      <c r="D6" s="647">
        <f>VLOOKUP(A6,Sheet5!$G$3:$J$128,4,0)/1000</f>
        <v>0</v>
      </c>
      <c r="E6" s="27" t="s">
        <v>459</v>
      </c>
      <c r="F6" s="27" t="s">
        <v>59</v>
      </c>
      <c r="H6" s="762">
        <f>SUM(C17:C33)-SUM(D17:D33)</f>
        <v>80883</v>
      </c>
    </row>
    <row r="7" spans="1:16">
      <c r="A7" s="29" t="s">
        <v>464</v>
      </c>
      <c r="B7" s="804" t="s">
        <v>465</v>
      </c>
      <c r="C7" s="786">
        <f>VLOOKUP(A7,Sheet5!$G$3:$J$128,3,0)/1000</f>
        <v>7</v>
      </c>
      <c r="D7" s="647">
        <f>VLOOKUP(A7,Sheet5!$G$3:$J$128,4,0)/1000</f>
        <v>0</v>
      </c>
      <c r="E7" s="27" t="s">
        <v>459</v>
      </c>
      <c r="F7" s="27" t="s">
        <v>267</v>
      </c>
      <c r="H7" s="27">
        <v>-1.85</v>
      </c>
    </row>
    <row r="8" spans="1:16">
      <c r="A8" s="29" t="s">
        <v>466</v>
      </c>
      <c r="B8" s="804" t="s">
        <v>467</v>
      </c>
      <c r="C8" s="786">
        <f>VLOOKUP(A8,Sheet5!$G$3:$J$128,3,0)/1000</f>
        <v>11</v>
      </c>
      <c r="D8" s="647">
        <f>VLOOKUP(A8,Sheet5!$G$3:$J$128,4,0)/1000</f>
        <v>0</v>
      </c>
      <c r="E8" s="27" t="s">
        <v>459</v>
      </c>
      <c r="F8" s="27" t="s">
        <v>517</v>
      </c>
      <c r="H8" s="777">
        <f>C38</f>
        <v>0</v>
      </c>
    </row>
    <row r="9" spans="1:16">
      <c r="A9" s="29" t="s">
        <v>468</v>
      </c>
      <c r="B9" s="804" t="s">
        <v>469</v>
      </c>
      <c r="C9" s="786">
        <f>VLOOKUP(A9,Sheet5!$G$3:$J$128,3,0)/1000</f>
        <v>81</v>
      </c>
      <c r="D9" s="647">
        <f>VLOOKUP(A9,Sheet5!$G$3:$J$128,4,0)/1000</f>
        <v>0</v>
      </c>
      <c r="E9" s="27" t="s">
        <v>459</v>
      </c>
      <c r="F9" s="27" t="s">
        <v>540</v>
      </c>
      <c r="H9" s="777">
        <f>SUM(C39:C45)-SUM(D39:D45)</f>
        <v>1366</v>
      </c>
    </row>
    <row r="10" spans="1:16">
      <c r="A10" s="29" t="s">
        <v>470</v>
      </c>
      <c r="B10" s="804" t="s">
        <v>471</v>
      </c>
      <c r="C10" s="786">
        <f>VLOOKUP(A10,Sheet5!$G$3:$J$128,3,0)/1000</f>
        <v>886</v>
      </c>
      <c r="D10" s="647">
        <f>VLOOKUP(A10,Sheet5!$G$3:$J$128,4,0)/1000</f>
        <v>0</v>
      </c>
      <c r="E10" s="27" t="s">
        <v>459</v>
      </c>
      <c r="F10" s="27" t="s">
        <v>541</v>
      </c>
      <c r="H10" s="777">
        <f>SUM(C48+C50-D49)</f>
        <v>2054</v>
      </c>
    </row>
    <row r="11" spans="1:16">
      <c r="A11" s="29" t="s">
        <v>542</v>
      </c>
      <c r="B11" s="804" t="s">
        <v>543</v>
      </c>
      <c r="C11" s="786">
        <v>0</v>
      </c>
      <c r="D11" s="647">
        <v>0</v>
      </c>
      <c r="E11" s="27" t="s">
        <v>459</v>
      </c>
      <c r="F11" s="27" t="s">
        <v>544</v>
      </c>
      <c r="H11" s="767">
        <v>550827.53</v>
      </c>
    </row>
    <row r="12" spans="1:16">
      <c r="A12" s="29" t="s">
        <v>545</v>
      </c>
      <c r="B12" s="804" t="s">
        <v>546</v>
      </c>
      <c r="C12" s="786">
        <v>0</v>
      </c>
      <c r="D12" s="647">
        <v>0</v>
      </c>
      <c r="E12" s="27" t="s">
        <v>459</v>
      </c>
      <c r="F12" s="27" t="s">
        <v>473</v>
      </c>
      <c r="H12" s="767">
        <f>C55+C56</f>
        <v>172</v>
      </c>
    </row>
    <row r="13" spans="1:16">
      <c r="A13" s="788" t="s">
        <v>729</v>
      </c>
      <c r="B13" s="761" t="s">
        <v>730</v>
      </c>
      <c r="C13" s="786">
        <f>VLOOKUP(A13,Sheet5!$G$3:$J$128,3,0)/1000</f>
        <v>9</v>
      </c>
      <c r="D13" s="647">
        <f>VLOOKUP(A13,Sheet5!$G$3:$J$128,4,0)/1000</f>
        <v>0</v>
      </c>
      <c r="H13" s="767"/>
    </row>
    <row r="14" spans="1:16">
      <c r="A14" s="788" t="s">
        <v>731</v>
      </c>
      <c r="B14" s="761" t="s">
        <v>732</v>
      </c>
      <c r="C14" s="786">
        <f>VLOOKUP(A14,Sheet5!$G$3:$J$128,3,0)/1000</f>
        <v>100</v>
      </c>
      <c r="D14" s="647">
        <f>VLOOKUP(A14,Sheet5!$G$3:$J$128,4,0)/1000</f>
        <v>0</v>
      </c>
      <c r="H14" s="767"/>
      <c r="O14" s="647">
        <v>281255948</v>
      </c>
      <c r="P14" s="762">
        <f>O14-H6</f>
        <v>281175065</v>
      </c>
    </row>
    <row r="15" spans="1:16">
      <c r="A15" s="1256" t="s">
        <v>1023</v>
      </c>
      <c r="B15" t="s">
        <v>1024</v>
      </c>
      <c r="C15" s="786">
        <f>VLOOKUP(A15,Sheet5!$G$3:$J$128,3,0)/1000</f>
        <v>9</v>
      </c>
      <c r="D15" s="647">
        <f>VLOOKUP(A15,Sheet5!$G$3:$J$128,4,0)/1000</f>
        <v>0</v>
      </c>
      <c r="H15" s="767"/>
      <c r="O15" s="647"/>
      <c r="P15" s="762"/>
    </row>
    <row r="16" spans="1:16">
      <c r="A16" s="925" t="s">
        <v>773</v>
      </c>
      <c r="B16" s="921" t="s">
        <v>774</v>
      </c>
      <c r="C16" s="786">
        <f>VLOOKUP(A16,Sheet5!$G$3:$J$128,3,0)/1000</f>
        <v>1433</v>
      </c>
      <c r="D16" s="647">
        <f>VLOOKUP(A16,Sheet5!$G$3:$J$128,4,0)/1000</f>
        <v>0</v>
      </c>
      <c r="H16" s="767"/>
      <c r="O16" s="647"/>
      <c r="P16" s="762"/>
    </row>
    <row r="17" spans="1:8">
      <c r="A17" s="29" t="s">
        <v>246</v>
      </c>
      <c r="B17" s="767" t="s">
        <v>247</v>
      </c>
      <c r="C17" s="786">
        <f>VLOOKUP(A17,Sheet5!$G$3:$J$128,3,0)/1000</f>
        <v>5000</v>
      </c>
      <c r="D17" s="647">
        <f>VLOOKUP(A17,Sheet5!$G$3:$J$128,4,0)/1000</f>
        <v>0</v>
      </c>
      <c r="F17" s="27" t="s">
        <v>172</v>
      </c>
      <c r="H17" s="767">
        <f>200000/1000</f>
        <v>200</v>
      </c>
    </row>
    <row r="18" spans="1:8">
      <c r="A18" s="29" t="s">
        <v>248</v>
      </c>
      <c r="B18" s="767" t="s">
        <v>249</v>
      </c>
      <c r="C18" s="786">
        <f>VLOOKUP(A18,Sheet5!$G$3:$J$128,3,0)/1000</f>
        <v>0</v>
      </c>
      <c r="D18" s="647">
        <f>VLOOKUP(A18,Sheet5!$G$3:$J$128,4,0)/1000</f>
        <v>3</v>
      </c>
      <c r="F18" s="27" t="s">
        <v>174</v>
      </c>
      <c r="H18" s="767">
        <v>16500</v>
      </c>
    </row>
    <row r="19" spans="1:8">
      <c r="A19" s="29"/>
      <c r="B19" s="767"/>
      <c r="C19" s="786">
        <v>0</v>
      </c>
      <c r="D19" s="647">
        <v>0</v>
      </c>
      <c r="H19" s="767"/>
    </row>
    <row r="20" spans="1:8">
      <c r="A20" s="29" t="s">
        <v>250</v>
      </c>
      <c r="B20" s="767" t="s">
        <v>251</v>
      </c>
      <c r="C20" s="786">
        <f>VLOOKUP(A20,Sheet5!$G$3:$J$128,3,0)/1000</f>
        <v>0</v>
      </c>
      <c r="D20" s="647">
        <f>VLOOKUP(A20,Sheet5!$G$3:$J$128,4,0)/1000</f>
        <v>164</v>
      </c>
    </row>
    <row r="21" spans="1:8">
      <c r="A21" s="29" t="s">
        <v>252</v>
      </c>
      <c r="B21" s="767" t="s">
        <v>253</v>
      </c>
      <c r="C21" s="786">
        <f>VLOOKUP(A21,Sheet5!$G$3:$J$128,3,0)/1000</f>
        <v>30400</v>
      </c>
      <c r="D21" s="647">
        <f>VLOOKUP(A21,Sheet5!$G$3:$J$128,4,0)/1000</f>
        <v>0</v>
      </c>
      <c r="F21" s="28" t="s">
        <v>475</v>
      </c>
    </row>
    <row r="22" spans="1:8">
      <c r="A22" s="29" t="s">
        <v>254</v>
      </c>
      <c r="B22" s="767" t="s">
        <v>255</v>
      </c>
      <c r="C22" s="786">
        <f>VLOOKUP(A22,Sheet5!$G$3:$J$128,3,0)/1000</f>
        <v>544</v>
      </c>
      <c r="D22" s="647">
        <f>VLOOKUP(A22,Sheet5!$G$3:$J$128,4,0)/1000</f>
        <v>0</v>
      </c>
      <c r="F22" s="27" t="s">
        <v>176</v>
      </c>
      <c r="H22" s="27">
        <f>D59-C60+D61-C62</f>
        <v>14622</v>
      </c>
    </row>
    <row r="23" spans="1:8">
      <c r="A23" s="29" t="s">
        <v>256</v>
      </c>
      <c r="B23" s="767" t="s">
        <v>257</v>
      </c>
      <c r="C23" s="786">
        <f>VLOOKUP(A23,Sheet5!$G$3:$J$128,3,0)/1000</f>
        <v>0</v>
      </c>
      <c r="D23" s="647">
        <f>VLOOKUP(A23,Sheet5!$G$3:$J$128,4,0)/1000</f>
        <v>2422</v>
      </c>
      <c r="F23" s="27" t="s">
        <v>547</v>
      </c>
      <c r="H23" s="27">
        <f>D63+D64</f>
        <v>0</v>
      </c>
    </row>
    <row r="24" spans="1:8">
      <c r="A24" s="29" t="s">
        <v>520</v>
      </c>
      <c r="B24" s="767" t="s">
        <v>521</v>
      </c>
      <c r="C24" s="786">
        <f>VLOOKUP(A24,Sheet5!$G$3:$J$128,3,0)/1000</f>
        <v>0</v>
      </c>
      <c r="D24" s="647">
        <f>VLOOKUP(A24,Sheet5!$G$3:$J$128,4,0)/1000</f>
        <v>1590</v>
      </c>
      <c r="F24" s="27" t="s">
        <v>272</v>
      </c>
      <c r="H24" s="27">
        <v>129756.08</v>
      </c>
    </row>
    <row r="25" spans="1:8">
      <c r="A25" s="29" t="s">
        <v>522</v>
      </c>
      <c r="B25" s="767" t="s">
        <v>523</v>
      </c>
      <c r="C25" s="786">
        <f>VLOOKUP(A25,Sheet5!$G$3:$J$128,3,0)/1000</f>
        <v>1590</v>
      </c>
      <c r="D25" s="647">
        <f>VLOOKUP(A25,Sheet5!$G$3:$J$128,4,0)/1000</f>
        <v>0</v>
      </c>
      <c r="F25" s="27" t="s">
        <v>189</v>
      </c>
      <c r="H25" s="27">
        <v>590357140.39999998</v>
      </c>
    </row>
    <row r="26" spans="1:8">
      <c r="A26" s="29" t="s">
        <v>548</v>
      </c>
      <c r="B26" s="767" t="s">
        <v>549</v>
      </c>
      <c r="C26" s="786">
        <f>VLOOKUP(A26,Sheet5!$G$3:$J$128,3,0)/1000</f>
        <v>46241</v>
      </c>
      <c r="D26" s="647">
        <f>VLOOKUP(A26,Sheet5!$G$3:$J$128,4,0)/1000</f>
        <v>0</v>
      </c>
      <c r="E26" s="27">
        <f>C26+C28-D27</f>
        <v>47528</v>
      </c>
    </row>
    <row r="27" spans="1:8">
      <c r="A27" s="29" t="s">
        <v>550</v>
      </c>
      <c r="B27" s="767" t="s">
        <v>551</v>
      </c>
      <c r="C27" s="786">
        <f>VLOOKUP(A27,Sheet5!$G$3:$J$128,3,0)/1000</f>
        <v>0</v>
      </c>
      <c r="D27" s="647">
        <f>VLOOKUP(A27,Sheet5!$G$3:$J$128,4,0)/1000</f>
        <v>1126</v>
      </c>
      <c r="F27" s="28" t="s">
        <v>109</v>
      </c>
    </row>
    <row r="28" spans="1:8">
      <c r="A28" s="29" t="s">
        <v>552</v>
      </c>
      <c r="B28" s="767" t="s">
        <v>553</v>
      </c>
      <c r="C28" s="786">
        <f>VLOOKUP(A28,Sheet5!$G$3:$J$128,3,0)/1000</f>
        <v>2413</v>
      </c>
      <c r="D28" s="647">
        <f>VLOOKUP(A28,Sheet5!$G$3:$J$128,4,0)/1000</f>
        <v>0</v>
      </c>
      <c r="F28" s="27" t="s">
        <v>191</v>
      </c>
      <c r="H28" s="762">
        <f>D67</f>
        <v>653</v>
      </c>
    </row>
    <row r="29" spans="1:8">
      <c r="A29" s="29" t="s">
        <v>258</v>
      </c>
      <c r="B29" s="767" t="s">
        <v>259</v>
      </c>
      <c r="C29" s="786">
        <v>0</v>
      </c>
      <c r="D29" s="647">
        <v>0</v>
      </c>
      <c r="F29" s="27" t="s">
        <v>193</v>
      </c>
      <c r="H29" s="27">
        <f>D68</f>
        <v>85</v>
      </c>
    </row>
    <row r="30" spans="1:8">
      <c r="A30" s="29" t="s">
        <v>260</v>
      </c>
      <c r="B30" s="767" t="s">
        <v>261</v>
      </c>
      <c r="C30" s="786">
        <v>0</v>
      </c>
      <c r="D30" s="647">
        <v>0</v>
      </c>
      <c r="F30" s="27" t="s">
        <v>195</v>
      </c>
      <c r="H30" s="27">
        <v>2404932.96</v>
      </c>
    </row>
    <row r="31" spans="1:8">
      <c r="A31" s="29" t="s">
        <v>262</v>
      </c>
      <c r="B31" s="767" t="s">
        <v>263</v>
      </c>
      <c r="C31" s="786">
        <f>VLOOKUP(A31,Sheet5!$G$3:$J$128,3,0)/1000</f>
        <v>1759</v>
      </c>
      <c r="D31" s="647">
        <f>VLOOKUP(A31,Sheet5!$G$3:$J$128,4,0)/1000</f>
        <v>0</v>
      </c>
      <c r="F31" s="27" t="s">
        <v>197</v>
      </c>
      <c r="H31" s="27">
        <f>D70+D71</f>
        <v>62</v>
      </c>
    </row>
    <row r="32" spans="1:8">
      <c r="A32" s="29"/>
      <c r="B32" s="767"/>
      <c r="C32" s="786">
        <v>0</v>
      </c>
      <c r="D32" s="647">
        <v>0</v>
      </c>
      <c r="F32" s="27" t="s">
        <v>199</v>
      </c>
      <c r="H32" s="27">
        <v>94653.59</v>
      </c>
    </row>
    <row r="33" spans="1:8">
      <c r="A33" s="29" t="s">
        <v>264</v>
      </c>
      <c r="B33" s="767" t="s">
        <v>265</v>
      </c>
      <c r="C33" s="786">
        <f>VLOOKUP(A33,Sheet5!$G$3:$J$128,3,0)/1000</f>
        <v>0</v>
      </c>
      <c r="D33" s="647">
        <f>VLOOKUP(A33,Sheet5!$G$3:$J$128,4,0)/1000</f>
        <v>1759</v>
      </c>
      <c r="F33" s="27" t="s">
        <v>274</v>
      </c>
      <c r="H33" s="27">
        <v>157472000</v>
      </c>
    </row>
    <row r="34" spans="1:8">
      <c r="A34" s="1256" t="s">
        <v>777</v>
      </c>
      <c r="B34" t="s">
        <v>778</v>
      </c>
      <c r="C34" s="786">
        <f>VLOOKUP(A34,Sheet5!$G$3:$J$128,3,0)/1000</f>
        <v>28</v>
      </c>
      <c r="D34" s="647">
        <f>VLOOKUP(A34,Sheet5!$G$3:$J$128,4,0)/1000</f>
        <v>0</v>
      </c>
    </row>
    <row r="35" spans="1:8">
      <c r="A35" s="1256" t="s">
        <v>779</v>
      </c>
      <c r="B35" t="s">
        <v>780</v>
      </c>
      <c r="C35" s="786">
        <f>VLOOKUP(A35,Sheet5!$G$3:$J$128,3,0)/1000</f>
        <v>75000</v>
      </c>
      <c r="D35" s="647">
        <f>VLOOKUP(A35,Sheet5!$G$3:$J$128,4,0)/1000</f>
        <v>0</v>
      </c>
    </row>
    <row r="36" spans="1:8">
      <c r="A36" s="1256" t="s">
        <v>781</v>
      </c>
      <c r="B36" t="s">
        <v>782</v>
      </c>
      <c r="C36" s="786">
        <f>VLOOKUP(A36,Sheet5!$G$3:$J$128,3,0)/1000</f>
        <v>0</v>
      </c>
      <c r="D36" s="647">
        <f>VLOOKUP(A36,Sheet5!$G$3:$J$128,4,0)/1000</f>
        <v>1281</v>
      </c>
    </row>
    <row r="37" spans="1:8">
      <c r="A37" s="29" t="s">
        <v>266</v>
      </c>
      <c r="B37" s="767" t="s">
        <v>267</v>
      </c>
      <c r="C37" s="786">
        <f>VLOOKUP(A37,Sheet5!$G$3:$J$128,3,0)/1000</f>
        <v>99841</v>
      </c>
      <c r="D37" s="647">
        <f>VLOOKUP(A37,Sheet5!$G$3:$J$128,4,0)/1000</f>
        <v>0</v>
      </c>
      <c r="F37" s="27" t="s">
        <v>276</v>
      </c>
      <c r="H37" s="27">
        <v>1626.34</v>
      </c>
    </row>
    <row r="38" spans="1:8">
      <c r="A38" s="29"/>
      <c r="B38" s="767"/>
      <c r="C38" s="786">
        <v>0</v>
      </c>
      <c r="D38" s="647">
        <v>0</v>
      </c>
      <c r="F38" s="27" t="s">
        <v>205</v>
      </c>
      <c r="H38" s="27">
        <v>1862102.96</v>
      </c>
    </row>
    <row r="39" spans="1:8">
      <c r="A39" s="29" t="s">
        <v>526</v>
      </c>
      <c r="B39" s="805" t="s">
        <v>527</v>
      </c>
      <c r="C39" s="786">
        <f>VLOOKUP(A39,Sheet5!$G$3:$J$128,3,0)/1000</f>
        <v>1354</v>
      </c>
      <c r="D39" s="647">
        <f>VLOOKUP(A39,Sheet5!$G$3:$J$128,4,0)/1000</f>
        <v>0</v>
      </c>
      <c r="F39" s="27" t="s">
        <v>207</v>
      </c>
      <c r="H39" s="27">
        <v>232744.15</v>
      </c>
    </row>
    <row r="40" spans="1:8">
      <c r="A40" s="29" t="s">
        <v>476</v>
      </c>
      <c r="B40" s="805" t="s">
        <v>477</v>
      </c>
      <c r="C40" s="786">
        <f>VLOOKUP(A40,Sheet5!$G$3:$J$128,3,0)/1000</f>
        <v>0</v>
      </c>
      <c r="D40" s="647">
        <f>VLOOKUP(A40,Sheet5!$G$3:$J$128,4,0)/1000</f>
        <v>0</v>
      </c>
      <c r="F40" s="27" t="s">
        <v>209</v>
      </c>
      <c r="H40" s="27">
        <v>194604.87</v>
      </c>
    </row>
    <row r="41" spans="1:8">
      <c r="A41" s="29" t="s">
        <v>163</v>
      </c>
      <c r="B41" s="805" t="s">
        <v>164</v>
      </c>
      <c r="C41" s="786">
        <f>VLOOKUP(A41,Sheet5!$G$3:$J$128,3,0)/1000</f>
        <v>12</v>
      </c>
      <c r="D41" s="647">
        <f>VLOOKUP(A41,Sheet5!$G$3:$J$128,4,0)/1000</f>
        <v>0</v>
      </c>
      <c r="F41" s="27" t="s">
        <v>278</v>
      </c>
      <c r="H41" s="27">
        <v>650</v>
      </c>
    </row>
    <row r="42" spans="1:8">
      <c r="A42" s="1256" t="s">
        <v>479</v>
      </c>
      <c r="B42" t="s">
        <v>480</v>
      </c>
      <c r="C42" s="786">
        <f>VLOOKUP(A42,Sheet5!$G$3:$J$128,3,0)/1000</f>
        <v>0</v>
      </c>
      <c r="D42" s="647">
        <f>VLOOKUP(A42,Sheet5!$G$3:$J$128,4,0)/1000</f>
        <v>0</v>
      </c>
    </row>
    <row r="43" spans="1:8">
      <c r="A43" s="29" t="s">
        <v>481</v>
      </c>
      <c r="B43" s="805" t="s">
        <v>482</v>
      </c>
      <c r="C43" s="786">
        <f>VLOOKUP(A43,Sheet5!$G$3:$J$128,3,0)/1000</f>
        <v>0</v>
      </c>
      <c r="D43" s="647">
        <f>VLOOKUP(A43,Sheet5!$G$3:$J$128,4,0)/1000</f>
        <v>0</v>
      </c>
    </row>
    <row r="44" spans="1:8">
      <c r="A44" s="29" t="s">
        <v>529</v>
      </c>
      <c r="B44" s="805" t="s">
        <v>530</v>
      </c>
      <c r="C44" s="786">
        <f>VLOOKUP(A44,Sheet5!$G$3:$J$128,3,0)/1000</f>
        <v>0</v>
      </c>
      <c r="D44" s="647">
        <f>VLOOKUP(A44,Sheet5!$G$3:$J$128,4,0)/1000</f>
        <v>0</v>
      </c>
      <c r="F44" s="28" t="s">
        <v>488</v>
      </c>
    </row>
    <row r="45" spans="1:8">
      <c r="A45" s="29" t="s">
        <v>554</v>
      </c>
      <c r="B45" s="805" t="s">
        <v>555</v>
      </c>
      <c r="C45" s="786">
        <f>VLOOKUP(A45,Sheet5!$G$3:$J$128,3,0)/1000</f>
        <v>0</v>
      </c>
      <c r="D45" s="647">
        <f>VLOOKUP(A45,Sheet5!$G$3:$J$128,4,0)/1000</f>
        <v>0</v>
      </c>
      <c r="F45" s="27" t="s">
        <v>556</v>
      </c>
      <c r="H45" s="777">
        <f>-C83-C84</f>
        <v>-674</v>
      </c>
    </row>
    <row r="46" spans="1:8">
      <c r="A46" s="1256" t="s">
        <v>733</v>
      </c>
      <c r="B46" t="s">
        <v>734</v>
      </c>
      <c r="C46" s="786">
        <f>VLOOKUP(A46,Sheet5!$G$3:$J$128,3,0)/1000</f>
        <v>0</v>
      </c>
      <c r="D46" s="647">
        <f>VLOOKUP(A46,Sheet5!$G$3:$J$128,4,0)/1000</f>
        <v>0</v>
      </c>
      <c r="H46" s="777"/>
    </row>
    <row r="47" spans="1:8">
      <c r="A47" s="1256" t="s">
        <v>1025</v>
      </c>
      <c r="B47" t="s">
        <v>1026</v>
      </c>
      <c r="C47" s="786">
        <f>VLOOKUP(A47,Sheet5!$G$3:$J$128,3,0)/1000</f>
        <v>0</v>
      </c>
      <c r="D47" s="647">
        <f>VLOOKUP(A47,Sheet5!$G$3:$J$128,4,0)/1000</f>
        <v>0</v>
      </c>
      <c r="H47" s="777"/>
    </row>
    <row r="48" spans="1:8">
      <c r="A48" s="29" t="s">
        <v>268</v>
      </c>
      <c r="B48" s="27" t="s">
        <v>269</v>
      </c>
      <c r="C48" s="786">
        <f>VLOOKUP(A48,Sheet5!$G$3:$J$128,3,0)/1000</f>
        <v>983</v>
      </c>
      <c r="D48" s="647">
        <f>VLOOKUP(A48,Sheet5!$G$3:$J$128,4,0)/1000</f>
        <v>0</v>
      </c>
      <c r="F48" s="27" t="s">
        <v>557</v>
      </c>
      <c r="H48" s="790">
        <f>D85-C86-C87-C85</f>
        <v>263</v>
      </c>
    </row>
    <row r="49" spans="1:10">
      <c r="A49" s="1256" t="s">
        <v>1150</v>
      </c>
      <c r="B49" t="s">
        <v>1151</v>
      </c>
      <c r="C49" s="786">
        <f>VLOOKUP(A49,Sheet5!$G$3:$J$128,3,0)/1000</f>
        <v>6</v>
      </c>
      <c r="D49" s="647">
        <f>VLOOKUP(A49,Sheet5!$G$3:$J$128,4,0)/1000</f>
        <v>0</v>
      </c>
      <c r="F49" s="27" t="s">
        <v>489</v>
      </c>
      <c r="H49" s="777">
        <f>SUM(D90:D104)+2</f>
        <v>2591</v>
      </c>
    </row>
    <row r="50" spans="1:10">
      <c r="A50" s="29" t="s">
        <v>270</v>
      </c>
      <c r="B50" s="27" t="s">
        <v>271</v>
      </c>
      <c r="C50" s="786">
        <f>VLOOKUP(A50,Sheet5!$G$3:$J$128,3,0)/1000</f>
        <v>1071</v>
      </c>
      <c r="D50" s="647">
        <f>VLOOKUP(A50,Sheet5!$G$3:$J$128,4,0)/1000</f>
        <v>0</v>
      </c>
      <c r="F50" s="27" t="s">
        <v>531</v>
      </c>
      <c r="H50" s="787">
        <f>D105</f>
        <v>0</v>
      </c>
    </row>
    <row r="51" spans="1:10">
      <c r="A51" s="1256" t="s">
        <v>1027</v>
      </c>
      <c r="B51" t="s">
        <v>1028</v>
      </c>
      <c r="C51" s="786">
        <f>VLOOKUP(A51,Sheet5!$G$3:$J$128,3,0)/1000</f>
        <v>0</v>
      </c>
      <c r="D51" s="647">
        <f>VLOOKUP(A51,Sheet5!$G$3:$J$128,4,0)/1000</f>
        <v>0</v>
      </c>
      <c r="H51" s="787"/>
    </row>
    <row r="52" spans="1:10">
      <c r="A52" s="29" t="s">
        <v>558</v>
      </c>
      <c r="B52" s="27" t="s">
        <v>544</v>
      </c>
      <c r="C52" s="786">
        <f>VLOOKUP(A52,Sheet5!$G$3:$J$128,3,0)/1000</f>
        <v>0</v>
      </c>
      <c r="D52" s="647">
        <f>VLOOKUP(A52,Sheet5!$G$3:$J$128,4,0)/1000</f>
        <v>0</v>
      </c>
      <c r="F52" s="27" t="s">
        <v>288</v>
      </c>
      <c r="H52" s="787">
        <f>D106-C107+D110-C110</f>
        <v>1065</v>
      </c>
    </row>
    <row r="53" spans="1:10">
      <c r="A53" s="1256" t="s">
        <v>783</v>
      </c>
      <c r="B53" t="s">
        <v>784</v>
      </c>
      <c r="C53" s="786">
        <f>VLOOKUP(A53,Sheet5!$G$3:$J$128,3,0)/1000</f>
        <v>2307</v>
      </c>
      <c r="D53" s="647">
        <f>VLOOKUP(A53,Sheet5!$G$3:$J$128,4,0)/1000</f>
        <v>0</v>
      </c>
      <c r="H53" s="787"/>
    </row>
    <row r="54" spans="1:10">
      <c r="A54" s="1256" t="s">
        <v>1152</v>
      </c>
      <c r="B54" t="s">
        <v>1153</v>
      </c>
      <c r="C54" s="786">
        <f>VLOOKUP(A54,Sheet5!$G$3:$J$128,3,0)/1000</f>
        <v>25000</v>
      </c>
      <c r="D54" s="647">
        <f>VLOOKUP(A54,Sheet5!$G$3:$J$128,4,0)/1000</f>
        <v>0</v>
      </c>
      <c r="H54" s="787"/>
    </row>
    <row r="55" spans="1:10">
      <c r="A55" s="29" t="s">
        <v>484</v>
      </c>
      <c r="B55" s="27" t="s">
        <v>485</v>
      </c>
      <c r="C55" s="786">
        <f>VLOOKUP(A55,Sheet5!$G$3:$J$128,3,0)/1000</f>
        <v>77</v>
      </c>
      <c r="D55" s="647">
        <f>VLOOKUP(A55,Sheet5!$G$3:$J$128,4,0)/1000</f>
        <v>0</v>
      </c>
      <c r="F55" s="27" t="s">
        <v>290</v>
      </c>
      <c r="H55" s="787">
        <f>D108-C111</f>
        <v>3402</v>
      </c>
      <c r="I55" s="32"/>
    </row>
    <row r="56" spans="1:10">
      <c r="A56" s="29" t="s">
        <v>559</v>
      </c>
      <c r="B56" s="27" t="s">
        <v>560</v>
      </c>
      <c r="C56" s="786">
        <f>VLOOKUP(A56,Sheet5!$G$3:$J$128,3,0)/1000</f>
        <v>95</v>
      </c>
      <c r="D56" s="647">
        <f>VLOOKUP(A56,Sheet5!$G$3:$J$128,4,0)/1000</f>
        <v>0</v>
      </c>
      <c r="F56" s="27" t="s">
        <v>532</v>
      </c>
      <c r="H56" s="787">
        <f>D109+D116</f>
        <v>0</v>
      </c>
    </row>
    <row r="57" spans="1:10">
      <c r="A57" s="29" t="s">
        <v>171</v>
      </c>
      <c r="B57" s="27" t="s">
        <v>172</v>
      </c>
      <c r="C57" s="786">
        <f>VLOOKUP(A57,Sheet5!$G$3:$J$128,3,0)/1000</f>
        <v>200</v>
      </c>
      <c r="D57" s="647">
        <f>VLOOKUP(A57,Sheet5!$G$3:$J$128,4,0)/1000</f>
        <v>0</v>
      </c>
      <c r="F57" s="27" t="s">
        <v>418</v>
      </c>
      <c r="H57" s="787">
        <f>+D108+D112+D113-C112+D114+D115</f>
        <v>6858</v>
      </c>
      <c r="J57" s="27">
        <f>-57704-31817</f>
        <v>-89521</v>
      </c>
    </row>
    <row r="58" spans="1:10">
      <c r="A58" s="29" t="s">
        <v>173</v>
      </c>
      <c r="B58" s="27" t="s">
        <v>174</v>
      </c>
      <c r="C58" s="786">
        <f>VLOOKUP(A58,Sheet5!$G$3:$J$128,3,0)/1000</f>
        <v>17</v>
      </c>
      <c r="D58" s="647">
        <f>VLOOKUP(A58,Sheet5!$G$3:$J$128,4,0)/1000</f>
        <v>0</v>
      </c>
      <c r="F58" s="30" t="s">
        <v>561</v>
      </c>
      <c r="H58" s="787">
        <f>D117</f>
        <v>0</v>
      </c>
    </row>
    <row r="59" spans="1:10">
      <c r="A59" s="29" t="s">
        <v>175</v>
      </c>
      <c r="B59" s="27" t="s">
        <v>176</v>
      </c>
      <c r="C59" s="786">
        <f>VLOOKUP(A59,Sheet5!$G$3:$J$128,3,0)/1000</f>
        <v>0</v>
      </c>
      <c r="D59" s="647">
        <f>VLOOKUP(A59,Sheet5!$G$3:$J$128,4,0)/1000</f>
        <v>45710</v>
      </c>
      <c r="F59" s="30" t="s">
        <v>490</v>
      </c>
      <c r="H59" s="762">
        <f>D118-C119-C120</f>
        <v>0</v>
      </c>
    </row>
    <row r="60" spans="1:10">
      <c r="A60" s="29" t="s">
        <v>177</v>
      </c>
      <c r="B60" s="27" t="s">
        <v>178</v>
      </c>
      <c r="C60" s="786">
        <f>VLOOKUP(A60,Sheet5!$G$3:$J$128,3,0)/1000</f>
        <v>21925</v>
      </c>
      <c r="D60" s="647">
        <f>VLOOKUP(A60,Sheet5!$G$3:$J$128,4,0)/1000</f>
        <v>0</v>
      </c>
    </row>
    <row r="61" spans="1:10">
      <c r="A61" s="29" t="s">
        <v>179</v>
      </c>
      <c r="B61" s="27" t="s">
        <v>180</v>
      </c>
      <c r="C61" s="786">
        <f>VLOOKUP(A61,Sheet5!$G$3:$J$128,3,0)/1000</f>
        <v>0</v>
      </c>
      <c r="D61" s="647">
        <f>VLOOKUP(A61,Sheet5!$G$3:$J$128,4,0)/1000</f>
        <v>1059</v>
      </c>
      <c r="F61" s="28" t="s">
        <v>562</v>
      </c>
    </row>
    <row r="62" spans="1:10">
      <c r="A62" s="29" t="s">
        <v>181</v>
      </c>
      <c r="B62" s="27" t="s">
        <v>182</v>
      </c>
      <c r="C62" s="786">
        <f>VLOOKUP(A62,Sheet5!$G$3:$J$128,3,0)/1000</f>
        <v>10222</v>
      </c>
      <c r="D62" s="647">
        <f>VLOOKUP(A62,Sheet5!$G$3:$J$128,4,0)/1000</f>
        <v>0</v>
      </c>
      <c r="F62" s="27" t="s">
        <v>225</v>
      </c>
      <c r="H62" s="762">
        <f>C121+C122</f>
        <v>2202</v>
      </c>
    </row>
    <row r="63" spans="1:10">
      <c r="A63" s="29" t="s">
        <v>183</v>
      </c>
      <c r="B63" s="27" t="s">
        <v>184</v>
      </c>
      <c r="C63" s="786">
        <f>VLOOKUP(A63,Sheet5!$G$3:$J$128,3,0)/1000</f>
        <v>110</v>
      </c>
      <c r="D63" s="647">
        <f>VLOOKUP(A63,Sheet5!$G$3:$J$128,4,0)/1000</f>
        <v>0</v>
      </c>
      <c r="F63" s="27" t="s">
        <v>229</v>
      </c>
      <c r="H63" s="762">
        <f>C123+C124</f>
        <v>183</v>
      </c>
    </row>
    <row r="64" spans="1:10">
      <c r="A64" s="29" t="s">
        <v>185</v>
      </c>
      <c r="B64" s="27" t="s">
        <v>186</v>
      </c>
      <c r="C64" s="786">
        <f>VLOOKUP(A64,Sheet5!$G$3:$J$128,3,0)/1000</f>
        <v>9901</v>
      </c>
      <c r="D64" s="647">
        <f>VLOOKUP(A64,Sheet5!$G$3:$J$128,4,0)/1000</f>
        <v>0</v>
      </c>
      <c r="F64" s="27" t="s">
        <v>231</v>
      </c>
      <c r="H64" s="762">
        <f>C125</f>
        <v>41</v>
      </c>
    </row>
    <row r="65" spans="1:10">
      <c r="A65" s="29"/>
      <c r="C65" s="786">
        <v>0</v>
      </c>
      <c r="D65" s="647">
        <v>0</v>
      </c>
      <c r="F65" s="27" t="s">
        <v>296</v>
      </c>
      <c r="H65" s="762">
        <f>C126</f>
        <v>71</v>
      </c>
    </row>
    <row r="66" spans="1:10">
      <c r="A66" s="29" t="s">
        <v>188</v>
      </c>
      <c r="B66" s="27" t="s">
        <v>189</v>
      </c>
      <c r="C66" s="786">
        <f>VLOOKUP(A66,Sheet5!$G$3:$J$128,3,0)/1000</f>
        <v>0</v>
      </c>
      <c r="D66" s="647">
        <f>VLOOKUP(A66,Sheet5!$G$3:$J$128,4,0)/1000</f>
        <v>495006</v>
      </c>
      <c r="F66" s="27" t="s">
        <v>563</v>
      </c>
      <c r="H66" s="762">
        <f>C127+C128</f>
        <v>92</v>
      </c>
    </row>
    <row r="67" spans="1:10">
      <c r="A67" s="29" t="s">
        <v>190</v>
      </c>
      <c r="B67" s="27" t="s">
        <v>191</v>
      </c>
      <c r="C67" s="786">
        <f>VLOOKUP(A67,Sheet5!$G$3:$J$128,3,0)/1000</f>
        <v>0</v>
      </c>
      <c r="D67" s="647">
        <f>VLOOKUP(A67,Sheet5!$G$3:$J$128,4,0)/1000</f>
        <v>653</v>
      </c>
      <c r="F67" s="27" t="s">
        <v>239</v>
      </c>
      <c r="H67" s="762">
        <f>C129-D130</f>
        <v>-4532</v>
      </c>
    </row>
    <row r="68" spans="1:10">
      <c r="A68" s="29" t="s">
        <v>192</v>
      </c>
      <c r="B68" s="27" t="s">
        <v>193</v>
      </c>
      <c r="C68" s="786">
        <f>VLOOKUP(A68,Sheet5!$G$3:$J$128,3,0)/1000</f>
        <v>0</v>
      </c>
      <c r="D68" s="647">
        <f>VLOOKUP(A68,Sheet5!$G$3:$J$128,4,0)/1000</f>
        <v>85</v>
      </c>
      <c r="F68" s="27" t="s">
        <v>241</v>
      </c>
      <c r="H68" s="762">
        <f>C131</f>
        <v>34</v>
      </c>
    </row>
    <row r="69" spans="1:10">
      <c r="A69" s="29" t="s">
        <v>194</v>
      </c>
      <c r="B69" s="27" t="s">
        <v>195</v>
      </c>
      <c r="C69" s="786">
        <f>VLOOKUP(A69,Sheet5!$G$3:$J$128,3,0)/1000</f>
        <v>0</v>
      </c>
      <c r="D69" s="647">
        <f>VLOOKUP(A69,Sheet5!$G$3:$J$128,4,0)/1000</f>
        <v>2405</v>
      </c>
      <c r="F69" s="27" t="s">
        <v>494</v>
      </c>
      <c r="H69" s="762">
        <f>SUM(C132:C140)+3</f>
        <v>67</v>
      </c>
      <c r="I69" s="27">
        <v>84869</v>
      </c>
      <c r="J69" s="762">
        <f>I69-H69</f>
        <v>84802</v>
      </c>
    </row>
    <row r="70" spans="1:10">
      <c r="A70" s="29" t="s">
        <v>324</v>
      </c>
      <c r="B70" s="27" t="s">
        <v>325</v>
      </c>
      <c r="C70" s="786">
        <f>VLOOKUP(A70,Sheet5!$G$3:$J$128,3,0)/1000</f>
        <v>0</v>
      </c>
      <c r="D70" s="647">
        <f>VLOOKUP(A70,Sheet5!$G$3:$J$128,4,0)/1000</f>
        <v>7</v>
      </c>
      <c r="F70" s="27">
        <v>130018.14</v>
      </c>
    </row>
    <row r="71" spans="1:10">
      <c r="A71" s="29" t="s">
        <v>196</v>
      </c>
      <c r="B71" s="27" t="s">
        <v>197</v>
      </c>
      <c r="C71" s="786">
        <f>VLOOKUP(A71,Sheet5!$G$3:$J$128,3,0)/1000</f>
        <v>0</v>
      </c>
      <c r="D71" s="647">
        <f>VLOOKUP(A71,Sheet5!$G$3:$J$128,4,0)/1000</f>
        <v>55</v>
      </c>
      <c r="F71" s="27">
        <f>F70-D65</f>
        <v>130018.14</v>
      </c>
    </row>
    <row r="72" spans="1:10">
      <c r="A72" s="29" t="s">
        <v>198</v>
      </c>
      <c r="B72" s="27" t="s">
        <v>199</v>
      </c>
      <c r="C72" s="786">
        <f>VLOOKUP(A72,Sheet5!$G$3:$J$128,3,0)/1000</f>
        <v>0</v>
      </c>
      <c r="D72" s="647">
        <f>VLOOKUP(A72,Sheet5!$G$3:$J$128,4,0)/1000</f>
        <v>41</v>
      </c>
    </row>
    <row r="73" spans="1:10">
      <c r="A73" s="29" t="s">
        <v>273</v>
      </c>
      <c r="B73" s="27" t="s">
        <v>274</v>
      </c>
      <c r="C73" s="786">
        <f>VLOOKUP(A73,Sheet5!$G$3:$J$128,3,0)/1000</f>
        <v>0</v>
      </c>
      <c r="D73" s="647">
        <f>VLOOKUP(A73,Sheet5!$G$3:$J$128,4,0)/1000</f>
        <v>199464</v>
      </c>
    </row>
    <row r="74" spans="1:10">
      <c r="A74" s="29"/>
      <c r="C74" s="786">
        <v>0</v>
      </c>
      <c r="D74" s="647">
        <v>0</v>
      </c>
    </row>
    <row r="75" spans="1:10">
      <c r="A75" s="29" t="s">
        <v>275</v>
      </c>
      <c r="B75" s="27" t="s">
        <v>276</v>
      </c>
      <c r="C75" s="786">
        <f>VLOOKUP(A75,Sheet5!$G$3:$J$128,3,0)/1000</f>
        <v>0</v>
      </c>
      <c r="D75" s="647">
        <f>VLOOKUP(A75,Sheet5!$G$3:$J$128,4,0)/1000</f>
        <v>72</v>
      </c>
    </row>
    <row r="76" spans="1:10">
      <c r="A76" s="29" t="s">
        <v>564</v>
      </c>
      <c r="B76" s="27" t="s">
        <v>565</v>
      </c>
      <c r="C76" s="786">
        <v>0</v>
      </c>
      <c r="D76" s="647">
        <v>0</v>
      </c>
    </row>
    <row r="77" spans="1:10">
      <c r="A77" s="29" t="s">
        <v>204</v>
      </c>
      <c r="B77" s="27" t="s">
        <v>205</v>
      </c>
      <c r="C77" s="786">
        <f>VLOOKUP(A77,Sheet5!$G$3:$J$128,3,0)/1000</f>
        <v>0</v>
      </c>
      <c r="D77" s="647">
        <f>VLOOKUP(A77,Sheet5!$G$3:$J$128,4,0)/1000</f>
        <v>0</v>
      </c>
    </row>
    <row r="78" spans="1:10">
      <c r="A78" s="29" t="s">
        <v>206</v>
      </c>
      <c r="B78" s="27" t="s">
        <v>207</v>
      </c>
      <c r="C78" s="786">
        <f>VLOOKUP(A78,Sheet5!$G$3:$J$128,3,0)/1000</f>
        <v>0</v>
      </c>
      <c r="D78" s="647">
        <f>VLOOKUP(A78,Sheet5!$G$3:$J$128,4,0)/1000</f>
        <v>137</v>
      </c>
    </row>
    <row r="79" spans="1:10">
      <c r="A79" s="29" t="s">
        <v>208</v>
      </c>
      <c r="B79" s="27" t="s">
        <v>209</v>
      </c>
      <c r="C79" s="786">
        <f>VLOOKUP(A79,Sheet5!$G$3:$J$128,3,0)/1000</f>
        <v>0</v>
      </c>
      <c r="D79" s="647">
        <f>VLOOKUP(A79,Sheet5!$G$3:$J$128,4,0)/1000</f>
        <v>128</v>
      </c>
    </row>
    <row r="80" spans="1:10">
      <c r="A80" s="29" t="s">
        <v>277</v>
      </c>
      <c r="B80" s="27" t="s">
        <v>278</v>
      </c>
      <c r="C80" s="786">
        <f>VLOOKUP(A80,Sheet5!$G$3:$J$128,3,0)/1000</f>
        <v>0</v>
      </c>
      <c r="D80" s="647">
        <f>VLOOKUP(A80,Sheet5!$G$3:$J$128,4,0)/1000</f>
        <v>122</v>
      </c>
    </row>
    <row r="81" spans="1:7">
      <c r="A81" s="1256" t="s">
        <v>492</v>
      </c>
      <c r="B81" t="s">
        <v>487</v>
      </c>
      <c r="C81" s="786">
        <f>VLOOKUP(A81,Sheet5!$G$3:$J$128,3,0)/1000</f>
        <v>0</v>
      </c>
      <c r="D81" s="647">
        <f>VLOOKUP(A81,Sheet5!$G$3:$J$128,4,0)/1000</f>
        <v>0</v>
      </c>
    </row>
    <row r="82" spans="1:7">
      <c r="A82" s="1256" t="s">
        <v>1029</v>
      </c>
      <c r="B82" t="s">
        <v>1030</v>
      </c>
      <c r="C82" s="786">
        <f>VLOOKUP(A82,Sheet5!$G$3:$J$128,3,0)/1000</f>
        <v>11</v>
      </c>
      <c r="D82" s="647">
        <f>VLOOKUP(A82,Sheet5!$G$3:$J$128,4,0)/1000</f>
        <v>0</v>
      </c>
    </row>
    <row r="83" spans="1:7">
      <c r="A83" s="766" t="s">
        <v>279</v>
      </c>
      <c r="B83" s="767" t="s">
        <v>280</v>
      </c>
      <c r="C83" s="786">
        <f>VLOOKUP(A83,Sheet5!$G$3:$J$128,3,0)/1000</f>
        <v>674</v>
      </c>
      <c r="D83" s="647">
        <f>VLOOKUP(A83,Sheet5!$G$3:$J$128,4,0)/1000</f>
        <v>0</v>
      </c>
      <c r="E83" s="31" t="s">
        <v>581</v>
      </c>
      <c r="F83" s="31">
        <v>5003</v>
      </c>
      <c r="G83" s="27">
        <f>C83-F83</f>
        <v>-4329</v>
      </c>
    </row>
    <row r="84" spans="1:7">
      <c r="A84" s="766" t="s">
        <v>281</v>
      </c>
      <c r="B84" s="767" t="s">
        <v>282</v>
      </c>
      <c r="C84" s="786">
        <f>VLOOKUP(A84,Sheet5!$G$3:$J$128,3,0)/1000</f>
        <v>0</v>
      </c>
      <c r="D84" s="647">
        <f>VLOOKUP(A84,Sheet5!$G$3:$J$128,4,0)/1000</f>
        <v>637</v>
      </c>
      <c r="E84" s="31" t="s">
        <v>581</v>
      </c>
      <c r="F84" s="27">
        <f>C84</f>
        <v>0</v>
      </c>
    </row>
    <row r="85" spans="1:7">
      <c r="A85" s="766" t="s">
        <v>566</v>
      </c>
      <c r="B85" s="767" t="s">
        <v>419</v>
      </c>
      <c r="C85" s="786">
        <f>VLOOKUP(A85,Sheet5!$G$3:$J$128,3,0)/1000</f>
        <v>0</v>
      </c>
      <c r="D85" s="647">
        <f>VLOOKUP(A85,Sheet5!$G$3:$J$128,4,0)/1000</f>
        <v>266</v>
      </c>
    </row>
    <row r="86" spans="1:7">
      <c r="A86" s="766" t="s">
        <v>283</v>
      </c>
      <c r="B86" s="767" t="s">
        <v>284</v>
      </c>
      <c r="C86" s="786">
        <f>VLOOKUP(A86,Sheet5!$G$3:$J$128,3,0)/1000</f>
        <v>0</v>
      </c>
      <c r="D86" s="647">
        <f>VLOOKUP(A86,Sheet5!$G$3:$J$128,4,0)/1000</f>
        <v>68</v>
      </c>
      <c r="E86" s="762">
        <f>D86+D85+D87</f>
        <v>334</v>
      </c>
    </row>
    <row r="87" spans="1:7">
      <c r="A87" s="766" t="s">
        <v>285</v>
      </c>
      <c r="B87" s="767" t="s">
        <v>286</v>
      </c>
      <c r="C87" s="786">
        <f>VLOOKUP(A87,Sheet5!$G$3:$J$128,3,0)/1000</f>
        <v>3</v>
      </c>
      <c r="D87" s="647">
        <f>VLOOKUP(A87,Sheet5!$G$3:$J$128,4,0)/1000</f>
        <v>0</v>
      </c>
      <c r="E87" s="27">
        <f>C86+C87-D85</f>
        <v>-263</v>
      </c>
    </row>
    <row r="88" spans="1:7">
      <c r="A88" s="766" t="s">
        <v>785</v>
      </c>
      <c r="B88" s="767" t="s">
        <v>786</v>
      </c>
      <c r="C88" s="786">
        <f>VLOOKUP(A88,Sheet5!$G$3:$J$128,3,0)/1000</f>
        <v>0</v>
      </c>
      <c r="D88" s="647">
        <f>VLOOKUP(A88,Sheet5!$G$3:$J$128,4,0)/1000</f>
        <v>28</v>
      </c>
    </row>
    <row r="89" spans="1:7">
      <c r="A89" s="766" t="s">
        <v>1031</v>
      </c>
      <c r="B89" s="767" t="s">
        <v>1032</v>
      </c>
      <c r="C89" s="786">
        <f>VLOOKUP(A89,Sheet5!$G$3:$J$128,3,0)/1000</f>
        <v>0</v>
      </c>
      <c r="D89" s="647">
        <f>VLOOKUP(A89,Sheet5!$G$3:$J$128,4,0)/1000</f>
        <v>59</v>
      </c>
    </row>
    <row r="90" spans="1:7">
      <c r="A90" s="766" t="s">
        <v>495</v>
      </c>
      <c r="B90" s="767" t="s">
        <v>496</v>
      </c>
      <c r="C90" s="786">
        <f>VLOOKUP(A90,Sheet5!$G$3:$J$128,3,0)/1000</f>
        <v>0</v>
      </c>
      <c r="D90" s="647">
        <f>VLOOKUP(A90,Sheet5!$G$3:$J$128,4,0)/1000</f>
        <v>2445</v>
      </c>
    </row>
    <row r="91" spans="1:7">
      <c r="A91" s="766" t="s">
        <v>497</v>
      </c>
      <c r="B91" s="767" t="s">
        <v>498</v>
      </c>
      <c r="C91" s="786">
        <f>VLOOKUP(A91,Sheet5!$G$3:$J$128,3,0)/1000</f>
        <v>0</v>
      </c>
      <c r="D91" s="647">
        <f>VLOOKUP(A91,Sheet5!$G$3:$J$128,4,0)/1000</f>
        <v>0</v>
      </c>
      <c r="F91" s="762"/>
    </row>
    <row r="92" spans="1:7">
      <c r="A92" s="766" t="s">
        <v>218</v>
      </c>
      <c r="B92" s="767" t="s">
        <v>499</v>
      </c>
      <c r="C92" s="786">
        <f>VLOOKUP(A92,Sheet5!$G$3:$J$128,3,0)/1000</f>
        <v>0</v>
      </c>
      <c r="D92" s="647">
        <f>VLOOKUP(A92,Sheet5!$G$3:$J$128,4,0)/1000</f>
        <v>94</v>
      </c>
    </row>
    <row r="93" spans="1:7">
      <c r="A93" s="1256" t="s">
        <v>775</v>
      </c>
      <c r="B93" t="s">
        <v>776</v>
      </c>
      <c r="C93" s="786">
        <f>VLOOKUP(A93,Sheet5!$G$3:$J$128,3,0)/1000</f>
        <v>0</v>
      </c>
      <c r="D93" s="647">
        <f>VLOOKUP(A93,Sheet5!$G$3:$J$128,4,0)/1000</f>
        <v>30</v>
      </c>
    </row>
    <row r="94" spans="1:7">
      <c r="A94" s="1256" t="s">
        <v>507</v>
      </c>
      <c r="B94" t="s">
        <v>508</v>
      </c>
      <c r="C94" s="786">
        <f>VLOOKUP(A94,Sheet5!$G$3:$J$128,3,0)/1000</f>
        <v>0</v>
      </c>
      <c r="D94" s="647">
        <f>VLOOKUP(A94,Sheet5!$G$3:$J$128,4,0)/1000</f>
        <v>3</v>
      </c>
    </row>
    <row r="95" spans="1:7">
      <c r="A95" s="766" t="s">
        <v>219</v>
      </c>
      <c r="B95" s="767" t="s">
        <v>500</v>
      </c>
      <c r="C95" s="786">
        <f>VLOOKUP(A95,Sheet5!$G$3:$J$128,3,0)/1000</f>
        <v>0</v>
      </c>
      <c r="D95" s="647">
        <f>VLOOKUP(A95,Sheet5!$G$3:$J$128,4,0)/1000</f>
        <v>0</v>
      </c>
    </row>
    <row r="96" spans="1:7">
      <c r="A96" s="766" t="s">
        <v>501</v>
      </c>
      <c r="B96" s="767" t="s">
        <v>502</v>
      </c>
      <c r="C96" s="786">
        <f>VLOOKUP(A96,Sheet5!$G$3:$J$128,3,0)/1000</f>
        <v>0</v>
      </c>
      <c r="D96" s="647">
        <f>VLOOKUP(A96,Sheet5!$G$3:$J$128,4,0)/1000</f>
        <v>0</v>
      </c>
    </row>
    <row r="97" spans="1:7">
      <c r="A97" s="766" t="s">
        <v>503</v>
      </c>
      <c r="B97" s="767" t="s">
        <v>504</v>
      </c>
      <c r="C97" s="786">
        <f>VLOOKUP(A97,Sheet5!$G$3:$J$128,3,0)/1000</f>
        <v>0</v>
      </c>
      <c r="D97" s="647">
        <f>VLOOKUP(A97,Sheet5!$G$3:$J$128,4,0)/1000</f>
        <v>0</v>
      </c>
    </row>
    <row r="98" spans="1:7">
      <c r="A98" s="766" t="s">
        <v>505</v>
      </c>
      <c r="B98" s="767" t="s">
        <v>506</v>
      </c>
      <c r="C98" s="786">
        <v>0</v>
      </c>
      <c r="D98" s="647">
        <v>0</v>
      </c>
    </row>
    <row r="99" spans="1:7">
      <c r="A99" s="923" t="s">
        <v>791</v>
      </c>
      <c r="B99" s="924" t="s">
        <v>792</v>
      </c>
      <c r="C99" s="786">
        <f>VLOOKUP(A99,Sheet5!$G$3:$J$128,3,0)/1000</f>
        <v>0</v>
      </c>
      <c r="D99" s="647">
        <f>VLOOKUP(A99,Sheet5!$G$3:$J$128,4,0)/1000</f>
        <v>17</v>
      </c>
      <c r="F99" s="762"/>
    </row>
    <row r="100" spans="1:7">
      <c r="A100" s="766" t="s">
        <v>567</v>
      </c>
      <c r="B100" s="767" t="s">
        <v>568</v>
      </c>
      <c r="C100" s="786">
        <v>0</v>
      </c>
      <c r="D100" s="647">
        <v>0</v>
      </c>
      <c r="F100" s="762"/>
    </row>
    <row r="101" spans="1:7">
      <c r="A101" s="766" t="s">
        <v>569</v>
      </c>
      <c r="B101" s="767" t="s">
        <v>570</v>
      </c>
      <c r="C101" s="786">
        <v>0</v>
      </c>
      <c r="D101" s="647">
        <v>0</v>
      </c>
    </row>
    <row r="102" spans="1:7">
      <c r="A102" s="766" t="s">
        <v>735</v>
      </c>
      <c r="B102" s="767" t="s">
        <v>736</v>
      </c>
      <c r="C102" s="786">
        <f>VLOOKUP(A102,Sheet5!$G$3:$J$128,3,0)/1000</f>
        <v>0</v>
      </c>
      <c r="D102" s="647">
        <f>VLOOKUP(A102,Sheet5!$G$3:$J$128,4,0)/1000</f>
        <v>0</v>
      </c>
    </row>
    <row r="103" spans="1:7">
      <c r="A103" s="1256" t="s">
        <v>1154</v>
      </c>
      <c r="B103" t="s">
        <v>1155</v>
      </c>
      <c r="C103" s="786">
        <f>VLOOKUP(A103,Sheet5!$G$3:$J$128,3,0)/1000</f>
        <v>0</v>
      </c>
      <c r="D103" s="647">
        <f>VLOOKUP(A103,Sheet5!$G$3:$J$128,4,0)/1000</f>
        <v>0</v>
      </c>
    </row>
    <row r="104" spans="1:7">
      <c r="A104" s="766" t="s">
        <v>737</v>
      </c>
      <c r="B104" s="767" t="s">
        <v>738</v>
      </c>
      <c r="C104" s="786">
        <v>0</v>
      </c>
      <c r="D104" s="647">
        <v>0</v>
      </c>
    </row>
    <row r="105" spans="1:7">
      <c r="A105" s="766"/>
      <c r="B105" s="767"/>
      <c r="C105" s="786">
        <v>0</v>
      </c>
      <c r="D105" s="647">
        <v>0</v>
      </c>
      <c r="F105" s="762"/>
    </row>
    <row r="106" spans="1:7">
      <c r="A106" s="766" t="s">
        <v>287</v>
      </c>
      <c r="B106" s="767" t="s">
        <v>288</v>
      </c>
      <c r="C106" s="786">
        <f>VLOOKUP(A106,Sheet5!$G$3:$J$128,3,0)/1000</f>
        <v>0</v>
      </c>
      <c r="D106" s="647">
        <f>VLOOKUP(A106,Sheet5!$G$3:$J$128,4,0)/1000</f>
        <v>1056</v>
      </c>
    </row>
    <row r="107" spans="1:7">
      <c r="A107" s="766"/>
      <c r="B107" s="767"/>
      <c r="C107" s="786">
        <v>0</v>
      </c>
      <c r="D107" s="647">
        <v>0</v>
      </c>
    </row>
    <row r="108" spans="1:7">
      <c r="A108" s="766" t="s">
        <v>289</v>
      </c>
      <c r="B108" s="767" t="s">
        <v>290</v>
      </c>
      <c r="C108" s="786">
        <f>VLOOKUP(A108,Sheet5!$G$3:$J$128,3,0)/1000</f>
        <v>0</v>
      </c>
      <c r="D108" s="647">
        <f>VLOOKUP(A108,Sheet5!$G$3:$J$128,4,0)/1000</f>
        <v>3402</v>
      </c>
    </row>
    <row r="109" spans="1:7">
      <c r="A109" s="766"/>
      <c r="B109" s="767"/>
      <c r="C109" s="786">
        <v>0</v>
      </c>
      <c r="D109" s="647">
        <v>0</v>
      </c>
    </row>
    <row r="110" spans="1:7">
      <c r="A110" s="766" t="s">
        <v>291</v>
      </c>
      <c r="B110" s="767" t="s">
        <v>292</v>
      </c>
      <c r="C110" s="786">
        <f>VLOOKUP(A110,Sheet5!$G$3:$J$128,3,0)/1000</f>
        <v>0</v>
      </c>
      <c r="D110" s="647">
        <f>VLOOKUP(A110,Sheet5!$G$3:$J$128,4,0)/1000</f>
        <v>9</v>
      </c>
    </row>
    <row r="111" spans="1:7">
      <c r="A111" s="766"/>
      <c r="B111" s="767"/>
      <c r="C111" s="786">
        <v>0</v>
      </c>
      <c r="D111" s="647">
        <v>0</v>
      </c>
    </row>
    <row r="112" spans="1:7">
      <c r="A112" s="766" t="s">
        <v>571</v>
      </c>
      <c r="B112" s="767" t="s">
        <v>418</v>
      </c>
      <c r="C112" s="786">
        <f>VLOOKUP(A112,Sheet5!$G$3:$J$128,3,0)/1000</f>
        <v>0</v>
      </c>
      <c r="D112" s="647">
        <f>VLOOKUP(A112,Sheet5!$G$3:$J$128,4,0)/1000</f>
        <v>406</v>
      </c>
      <c r="E112" s="32" t="s">
        <v>582</v>
      </c>
      <c r="F112" s="27">
        <v>871.64</v>
      </c>
      <c r="G112" s="27">
        <f>C112-F112</f>
        <v>-871.64</v>
      </c>
    </row>
    <row r="113" spans="1:6">
      <c r="A113" s="766" t="s">
        <v>293</v>
      </c>
      <c r="B113" s="767" t="s">
        <v>294</v>
      </c>
      <c r="C113" s="786">
        <f>VLOOKUP(A113,Sheet5!$G$3:$J$128,3,0)/1000</f>
        <v>0</v>
      </c>
      <c r="D113" s="647">
        <f>VLOOKUP(A113,Sheet5!$G$3:$J$128,4,0)/1000</f>
        <v>1492</v>
      </c>
    </row>
    <row r="114" spans="1:6">
      <c r="A114" s="1256" t="s">
        <v>787</v>
      </c>
      <c r="B114" t="s">
        <v>788</v>
      </c>
      <c r="C114" s="786">
        <f>VLOOKUP(A114,Sheet5!$G$3:$J$128,3,0)/1000</f>
        <v>0</v>
      </c>
      <c r="D114" s="647">
        <f>VLOOKUP(A114,Sheet5!$G$3:$J$128,4,0)/1000</f>
        <v>1486</v>
      </c>
    </row>
    <row r="115" spans="1:6">
      <c r="A115" s="1256" t="s">
        <v>789</v>
      </c>
      <c r="B115" t="s">
        <v>790</v>
      </c>
      <c r="C115" s="786">
        <f>VLOOKUP(A115,Sheet5!$G$3:$J$128,3,0)/1000</f>
        <v>0</v>
      </c>
      <c r="D115" s="647">
        <f>VLOOKUP(A115,Sheet5!$G$3:$J$128,4,0)/1000</f>
        <v>72</v>
      </c>
    </row>
    <row r="116" spans="1:6">
      <c r="A116" s="766" t="s">
        <v>537</v>
      </c>
      <c r="B116" s="767" t="s">
        <v>533</v>
      </c>
      <c r="C116" s="786">
        <v>0</v>
      </c>
      <c r="D116" s="647">
        <v>0</v>
      </c>
    </row>
    <row r="117" spans="1:6">
      <c r="A117" s="766" t="s">
        <v>572</v>
      </c>
      <c r="B117" s="767" t="s">
        <v>561</v>
      </c>
      <c r="C117" s="786">
        <v>0</v>
      </c>
      <c r="D117" s="647">
        <v>0</v>
      </c>
    </row>
    <row r="118" spans="1:6">
      <c r="A118" s="766" t="s">
        <v>220</v>
      </c>
      <c r="B118" s="767" t="s">
        <v>221</v>
      </c>
      <c r="C118" s="786">
        <v>0</v>
      </c>
      <c r="D118" s="647">
        <v>0</v>
      </c>
      <c r="F118" s="762"/>
    </row>
    <row r="119" spans="1:6">
      <c r="A119" s="766" t="s">
        <v>509</v>
      </c>
      <c r="B119" s="767" t="s">
        <v>510</v>
      </c>
      <c r="C119" s="786">
        <f>VLOOKUP(A119,Sheet5!$G$3:$J$128,3,0)/1000</f>
        <v>0</v>
      </c>
      <c r="D119" s="647">
        <f>VLOOKUP(A119,Sheet5!$G$3:$J$128,4,0)/1000</f>
        <v>110</v>
      </c>
      <c r="E119" s="27">
        <f>C119-D118</f>
        <v>0</v>
      </c>
    </row>
    <row r="120" spans="1:6">
      <c r="A120" s="766" t="s">
        <v>222</v>
      </c>
      <c r="B120" s="767" t="s">
        <v>223</v>
      </c>
      <c r="C120" s="786">
        <f>VLOOKUP(A120,Sheet5!$G$3:$J$128,3,0)/1000</f>
        <v>0</v>
      </c>
      <c r="D120" s="647">
        <f>VLOOKUP(A120,Sheet5!$G$3:$J$128,4,0)/1000</f>
        <v>9901</v>
      </c>
    </row>
    <row r="121" spans="1:6">
      <c r="A121" s="29" t="s">
        <v>224</v>
      </c>
      <c r="B121" s="27" t="s">
        <v>225</v>
      </c>
      <c r="C121" s="786">
        <f>VLOOKUP(A121,Sheet5!$G$3:$J$128,3,0)/1000</f>
        <v>1949</v>
      </c>
      <c r="D121" s="647">
        <f>VLOOKUP(A121,Sheet5!$G$3:$J$128,4,0)/1000</f>
        <v>0</v>
      </c>
    </row>
    <row r="122" spans="1:6">
      <c r="A122" s="29" t="s">
        <v>226</v>
      </c>
      <c r="B122" s="27" t="s">
        <v>227</v>
      </c>
      <c r="C122" s="786">
        <f>VLOOKUP(A122,Sheet5!$G$3:$J$128,3,0)/1000</f>
        <v>253</v>
      </c>
      <c r="D122" s="647">
        <f>VLOOKUP(A122,Sheet5!$G$3:$J$128,4,0)/1000</f>
        <v>0</v>
      </c>
    </row>
    <row r="123" spans="1:6">
      <c r="A123" s="29" t="s">
        <v>228</v>
      </c>
      <c r="B123" s="27" t="s">
        <v>229</v>
      </c>
      <c r="C123" s="786">
        <f>VLOOKUP(A123,Sheet5!$G$3:$J$128,3,0)/1000</f>
        <v>162</v>
      </c>
      <c r="D123" s="647">
        <f>VLOOKUP(A123,Sheet5!$G$3:$J$128,4,0)/1000</f>
        <v>0</v>
      </c>
    </row>
    <row r="124" spans="1:6">
      <c r="A124" s="29" t="s">
        <v>326</v>
      </c>
      <c r="B124" s="27" t="s">
        <v>327</v>
      </c>
      <c r="C124" s="786">
        <f>VLOOKUP(A124,Sheet5!$G$3:$J$128,3,0)/1000</f>
        <v>21</v>
      </c>
      <c r="D124" s="647">
        <f>VLOOKUP(A124,Sheet5!$G$3:$J$128,4,0)/1000</f>
        <v>0</v>
      </c>
    </row>
    <row r="125" spans="1:6">
      <c r="A125" s="29" t="s">
        <v>230</v>
      </c>
      <c r="B125" s="27" t="s">
        <v>231</v>
      </c>
      <c r="C125" s="786">
        <f>VLOOKUP(A125,Sheet5!$G$3:$J$128,3,0)/1000</f>
        <v>41</v>
      </c>
      <c r="D125" s="647">
        <f>VLOOKUP(A125,Sheet5!$G$3:$J$128,4,0)/1000</f>
        <v>0</v>
      </c>
    </row>
    <row r="126" spans="1:6">
      <c r="A126" s="29" t="s">
        <v>295</v>
      </c>
      <c r="B126" s="27" t="s">
        <v>296</v>
      </c>
      <c r="C126" s="786">
        <f>VLOOKUP(A126,Sheet5!$G$3:$J$128,3,0)/1000</f>
        <v>71</v>
      </c>
      <c r="D126" s="647">
        <f>VLOOKUP(A126,Sheet5!$G$3:$J$128,4,0)/1000</f>
        <v>0</v>
      </c>
    </row>
    <row r="127" spans="1:6">
      <c r="A127" s="29" t="s">
        <v>234</v>
      </c>
      <c r="B127" s="27" t="s">
        <v>235</v>
      </c>
      <c r="C127" s="786">
        <f>VLOOKUP(A127,Sheet5!$G$3:$J$128,3,0)/1000</f>
        <v>2</v>
      </c>
      <c r="D127" s="647">
        <f>VLOOKUP(A127,Sheet5!$G$3:$J$128,4,0)/1000</f>
        <v>0</v>
      </c>
      <c r="E127" s="762"/>
    </row>
    <row r="128" spans="1:6">
      <c r="A128" s="29" t="s">
        <v>297</v>
      </c>
      <c r="B128" s="27" t="s">
        <v>298</v>
      </c>
      <c r="C128" s="786">
        <f>VLOOKUP(A128,Sheet5!$G$3:$J$128,3,0)/1000</f>
        <v>90</v>
      </c>
      <c r="D128" s="647">
        <f>VLOOKUP(A128,Sheet5!$G$3:$J$128,4,0)/1000</f>
        <v>0</v>
      </c>
    </row>
    <row r="129" spans="1:4">
      <c r="A129" s="29" t="s">
        <v>238</v>
      </c>
      <c r="B129" s="27" t="s">
        <v>239</v>
      </c>
      <c r="C129" s="786">
        <f>VLOOKUP(A129,Sheet5!$G$3:$J$128,3,0)/1000</f>
        <v>0</v>
      </c>
      <c r="D129" s="647">
        <f>VLOOKUP(A129,Sheet5!$G$3:$J$128,4,0)/1000</f>
        <v>0</v>
      </c>
    </row>
    <row r="130" spans="1:4">
      <c r="A130" s="1256" t="s">
        <v>1021</v>
      </c>
      <c r="B130" t="s">
        <v>1022</v>
      </c>
      <c r="C130" s="786">
        <f>VLOOKUP(A130,Sheet5!$G$3:$J$128,3,0)/1000</f>
        <v>0</v>
      </c>
      <c r="D130" s="647">
        <f>VLOOKUP(A130,Sheet5!$G$3:$J$128,4,0)/1000</f>
        <v>4532</v>
      </c>
    </row>
    <row r="131" spans="1:4">
      <c r="A131" s="29" t="s">
        <v>240</v>
      </c>
      <c r="B131" s="27" t="s">
        <v>241</v>
      </c>
      <c r="C131" s="786">
        <f>VLOOKUP(A131,Sheet5!$G$3:$J$128,3,0)/1000</f>
        <v>34</v>
      </c>
      <c r="D131" s="647">
        <f>VLOOKUP(A131,Sheet5!$G$3:$J$128,4,0)/1000</f>
        <v>0</v>
      </c>
    </row>
    <row r="132" spans="1:4">
      <c r="A132" s="29" t="s">
        <v>511</v>
      </c>
      <c r="B132" s="27" t="s">
        <v>512</v>
      </c>
      <c r="C132" s="786">
        <v>0</v>
      </c>
      <c r="D132" s="647">
        <v>0</v>
      </c>
    </row>
    <row r="133" spans="1:4">
      <c r="A133" s="29" t="s">
        <v>538</v>
      </c>
      <c r="B133" s="27" t="s">
        <v>539</v>
      </c>
      <c r="C133" s="786">
        <v>0</v>
      </c>
      <c r="D133" s="647">
        <v>0</v>
      </c>
    </row>
    <row r="134" spans="1:4">
      <c r="A134" s="29" t="s">
        <v>513</v>
      </c>
      <c r="B134" s="27" t="s">
        <v>514</v>
      </c>
      <c r="C134" s="786">
        <f>VLOOKUP(A134,Sheet5!$G$3:$J$128,3,0)/1000</f>
        <v>1</v>
      </c>
      <c r="D134" s="647">
        <f>VLOOKUP(A134,Sheet5!$G$3:$J$128,4,0)/1000</f>
        <v>0</v>
      </c>
    </row>
    <row r="135" spans="1:4">
      <c r="A135" s="29" t="s">
        <v>242</v>
      </c>
      <c r="B135" s="27" t="s">
        <v>243</v>
      </c>
      <c r="C135" s="786">
        <f>VLOOKUP(A135,Sheet5!$G$3:$J$128,3,0)/1000</f>
        <v>62</v>
      </c>
      <c r="D135" s="647">
        <f>VLOOKUP(A135,Sheet5!$G$3:$J$128,4,0)/1000</f>
        <v>0</v>
      </c>
    </row>
    <row r="136" spans="1:4">
      <c r="A136" s="29" t="s">
        <v>244</v>
      </c>
      <c r="B136" s="27" t="s">
        <v>245</v>
      </c>
      <c r="C136" s="786">
        <f>VLOOKUP(A136,Sheet5!$G$3:$J$128,3,0)/1000</f>
        <v>1</v>
      </c>
      <c r="D136" s="647">
        <f>VLOOKUP(A136,Sheet5!$G$3:$J$128,4,0)/1000</f>
        <v>0</v>
      </c>
    </row>
    <row r="137" spans="1:4">
      <c r="A137" s="29" t="s">
        <v>515</v>
      </c>
      <c r="B137" s="27" t="s">
        <v>516</v>
      </c>
      <c r="C137" s="786">
        <f>VLOOKUP(A137,Sheet5!$G$3:$J$128,3,0)/1000</f>
        <v>0</v>
      </c>
      <c r="D137" s="647">
        <f>VLOOKUP(A137,Sheet5!$G$3:$J$128,4,0)/1000</f>
        <v>0</v>
      </c>
    </row>
    <row r="138" spans="1:4">
      <c r="A138" s="29" t="s">
        <v>573</v>
      </c>
      <c r="B138" s="27" t="s">
        <v>574</v>
      </c>
      <c r="C138" s="786">
        <v>0</v>
      </c>
      <c r="D138" s="647">
        <v>0</v>
      </c>
    </row>
    <row r="139" spans="1:4">
      <c r="A139" s="29" t="s">
        <v>1113</v>
      </c>
      <c r="B139" s="27" t="s">
        <v>1114</v>
      </c>
      <c r="C139" s="786">
        <f>VLOOKUP(A139,Sheet5!$G$3:$J$128,3,0)/1000</f>
        <v>0</v>
      </c>
      <c r="D139" s="647">
        <f>VLOOKUP(A139,Sheet5!$G$3:$J$128,4,0)/1000</f>
        <v>0</v>
      </c>
    </row>
    <row r="140" spans="1:4">
      <c r="A140" s="14" t="s">
        <v>715</v>
      </c>
      <c r="B140" s="13" t="s">
        <v>716</v>
      </c>
      <c r="C140" s="786">
        <f>VLOOKUP(A140,Sheet5!$G$3:$J$128,3,0)/1000</f>
        <v>0</v>
      </c>
      <c r="D140" s="647">
        <f>VLOOKUP(A140,Sheet5!$G$3:$J$128,4,0)/1000</f>
        <v>0</v>
      </c>
    </row>
    <row r="144" spans="1:4">
      <c r="C144" s="765">
        <f>SUM(C3:C140)</f>
        <v>779399</v>
      </c>
      <c r="D144" s="647">
        <f>SUM(D3:D140)</f>
        <v>779402</v>
      </c>
    </row>
    <row r="146" spans="3:3">
      <c r="C146" s="815">
        <f>C144-D144</f>
        <v>-3</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2"/>
  <sheetViews>
    <sheetView zoomScaleNormal="100" workbookViewId="0">
      <selection activeCell="H59" sqref="H59"/>
    </sheetView>
  </sheetViews>
  <sheetFormatPr defaultColWidth="8.6640625" defaultRowHeight="14.4"/>
  <cols>
    <col min="1" max="1" width="13.33203125" style="27" bestFit="1" customWidth="1"/>
    <col min="2" max="2" width="83.5546875" style="27" bestFit="1" customWidth="1"/>
    <col min="3" max="3" width="15.33203125" style="774" bestFit="1" customWidth="1"/>
    <col min="4" max="4" width="14.6640625" style="765" customWidth="1"/>
    <col min="5" max="5" width="12" style="27" bestFit="1" customWidth="1"/>
    <col min="6" max="6" width="30.33203125" style="27" customWidth="1"/>
    <col min="7" max="7" width="19.33203125" style="27" customWidth="1"/>
    <col min="8" max="8" width="15.33203125" style="27" bestFit="1" customWidth="1"/>
    <col min="9" max="9" width="13.44140625" style="27" bestFit="1" customWidth="1"/>
    <col min="10" max="12" width="8.6640625" style="27"/>
    <col min="13" max="13" width="15.6640625" style="27" bestFit="1" customWidth="1"/>
    <col min="14" max="16384" width="8.6640625" style="27"/>
  </cols>
  <sheetData>
    <row r="1" spans="1:13">
      <c r="A1" s="27" t="s">
        <v>144</v>
      </c>
    </row>
    <row r="2" spans="1:13">
      <c r="A2" s="27" t="s">
        <v>145</v>
      </c>
      <c r="B2" s="27" t="s">
        <v>146</v>
      </c>
      <c r="C2" s="774" t="s">
        <v>147</v>
      </c>
      <c r="D2" s="765" t="s">
        <v>148</v>
      </c>
      <c r="F2" s="28" t="s">
        <v>107</v>
      </c>
    </row>
    <row r="3" spans="1:13">
      <c r="A3" s="29" t="s">
        <v>457</v>
      </c>
      <c r="B3" s="27" t="s">
        <v>458</v>
      </c>
      <c r="C3" s="775">
        <f>VLOOKUP(A3,Sheet5!$M$3:$P$90,3,0)/1000</f>
        <v>5316</v>
      </c>
      <c r="D3" s="765">
        <f>VLOOKUP(A3,Sheet5!$M$3:$P$90,4,0)/1000</f>
        <v>0</v>
      </c>
      <c r="E3" s="27" t="s">
        <v>459</v>
      </c>
      <c r="F3" s="27" t="s">
        <v>460</v>
      </c>
      <c r="H3" s="27">
        <v>0</v>
      </c>
    </row>
    <row r="4" spans="1:13">
      <c r="A4" s="29" t="s">
        <v>461</v>
      </c>
      <c r="B4" s="27" t="s">
        <v>462</v>
      </c>
      <c r="C4" s="775">
        <f>VLOOKUP(A4,Sheet5!$M$3:$P$90,3,0)/1000</f>
        <v>14</v>
      </c>
      <c r="D4" s="765">
        <f>VLOOKUP(A4,Sheet5!$M$3:$P$90,4,0)/1000</f>
        <v>0</v>
      </c>
      <c r="E4" s="27" t="s">
        <v>459</v>
      </c>
      <c r="F4" s="27" t="s">
        <v>463</v>
      </c>
      <c r="H4" s="768">
        <f>SUM(C3:C16)-D14</f>
        <v>554541</v>
      </c>
    </row>
    <row r="5" spans="1:13">
      <c r="A5" s="29" t="s">
        <v>149</v>
      </c>
      <c r="B5" s="27" t="s">
        <v>150</v>
      </c>
      <c r="C5" s="775">
        <f>VLOOKUP(A5,Sheet5!$M$3:$P$90,3,0)/1000</f>
        <v>4</v>
      </c>
      <c r="D5" s="765">
        <f>VLOOKUP(A5,Sheet5!$M$3:$P$90,4,0)/1000</f>
        <v>0</v>
      </c>
      <c r="E5" s="27" t="s">
        <v>459</v>
      </c>
    </row>
    <row r="6" spans="1:13">
      <c r="A6" s="29" t="s">
        <v>151</v>
      </c>
      <c r="B6" s="27" t="s">
        <v>152</v>
      </c>
      <c r="C6" s="775">
        <f>VLOOKUP(A6,Sheet5!$M$3:$P$90,3,0)/1000</f>
        <v>2738</v>
      </c>
      <c r="D6" s="765">
        <f>VLOOKUP(A6,Sheet5!$M$3:$P$90,4,0)/1000</f>
        <v>0</v>
      </c>
      <c r="E6" s="27" t="s">
        <v>459</v>
      </c>
      <c r="F6" s="27" t="s">
        <v>59</v>
      </c>
      <c r="H6" s="769">
        <f>+C18-D17+C21+C22+C20-D18-D21+C19+C17-D20</f>
        <v>-1</v>
      </c>
      <c r="I6" s="769"/>
      <c r="M6" s="647">
        <v>186332905</v>
      </c>
    </row>
    <row r="7" spans="1:13">
      <c r="A7" s="29" t="s">
        <v>464</v>
      </c>
      <c r="B7" s="27" t="s">
        <v>465</v>
      </c>
      <c r="C7" s="775">
        <f>VLOOKUP(A7,Sheet5!$M$3:$P$90,3,0)/1000</f>
        <v>7</v>
      </c>
      <c r="D7" s="765">
        <f>VLOOKUP(A7,Sheet5!$M$3:$P$90,4,0)/1000</f>
        <v>0</v>
      </c>
      <c r="E7" s="27" t="s">
        <v>459</v>
      </c>
      <c r="F7" s="27" t="s">
        <v>517</v>
      </c>
      <c r="H7" s="646">
        <v>49279.199999999997</v>
      </c>
    </row>
    <row r="8" spans="1:13">
      <c r="A8" s="29" t="s">
        <v>518</v>
      </c>
      <c r="B8" s="27" t="s">
        <v>519</v>
      </c>
      <c r="C8" s="775">
        <f>VLOOKUP(A8,Sheet5!$M$3:$P$90,3,0)/1000</f>
        <v>17</v>
      </c>
      <c r="D8" s="765">
        <f>VLOOKUP(A8,Sheet5!$M$3:$P$90,4,0)/1000</f>
        <v>0</v>
      </c>
      <c r="E8" s="27" t="s">
        <v>459</v>
      </c>
      <c r="F8" s="27" t="s">
        <v>472</v>
      </c>
      <c r="H8" s="769">
        <f>SUM(C24:C31)</f>
        <v>3340</v>
      </c>
    </row>
    <row r="9" spans="1:13">
      <c r="A9" s="29" t="s">
        <v>466</v>
      </c>
      <c r="B9" s="27" t="s">
        <v>467</v>
      </c>
      <c r="C9" s="775">
        <v>0</v>
      </c>
      <c r="D9" s="765">
        <v>0</v>
      </c>
      <c r="E9" s="27" t="s">
        <v>459</v>
      </c>
      <c r="F9" s="27" t="s">
        <v>271</v>
      </c>
      <c r="H9" s="27">
        <v>1.41</v>
      </c>
    </row>
    <row r="10" spans="1:13">
      <c r="A10" s="29" t="s">
        <v>468</v>
      </c>
      <c r="B10" s="27" t="s">
        <v>469</v>
      </c>
      <c r="C10" s="775">
        <f>VLOOKUP(A10,Sheet5!$M$3:$P$90,3,0)/1000</f>
        <v>542341</v>
      </c>
      <c r="D10" s="765">
        <f>VLOOKUP(A10,Sheet5!$M$3:$P$90,4,0)/1000</f>
        <v>0</v>
      </c>
      <c r="E10" s="27" t="s">
        <v>459</v>
      </c>
      <c r="F10" s="27" t="s">
        <v>485</v>
      </c>
      <c r="H10" s="27">
        <v>35276.43</v>
      </c>
    </row>
    <row r="11" spans="1:13">
      <c r="A11" s="29" t="s">
        <v>470</v>
      </c>
      <c r="B11" s="27" t="s">
        <v>471</v>
      </c>
      <c r="C11" s="775">
        <f>VLOOKUP(A11,Sheet5!$M$3:$P$90,3,0)/1000</f>
        <v>627</v>
      </c>
      <c r="D11" s="765">
        <f>VLOOKUP(A11,Sheet5!$M$3:$P$90,4,0)/1000</f>
        <v>0</v>
      </c>
      <c r="E11" s="27" t="s">
        <v>459</v>
      </c>
      <c r="F11" s="27" t="s">
        <v>172</v>
      </c>
      <c r="H11" s="27">
        <f>200000/1000</f>
        <v>200</v>
      </c>
    </row>
    <row r="12" spans="1:13">
      <c r="A12" s="29" t="s">
        <v>739</v>
      </c>
      <c r="B12" s="27" t="s">
        <v>740</v>
      </c>
      <c r="C12" s="775">
        <v>0</v>
      </c>
      <c r="D12" s="765">
        <v>0</v>
      </c>
    </row>
    <row r="13" spans="1:13">
      <c r="A13" s="29" t="s">
        <v>741</v>
      </c>
      <c r="B13" s="27" t="s">
        <v>742</v>
      </c>
      <c r="C13" s="775">
        <f>VLOOKUP(A13,Sheet5!$M$3:$P$90,3,0)/1000</f>
        <v>10</v>
      </c>
      <c r="D13" s="765">
        <f>VLOOKUP(A13,Sheet5!$M$3:$P$90,4,0)/1000</f>
        <v>0</v>
      </c>
    </row>
    <row r="14" spans="1:13">
      <c r="A14" s="29" t="s">
        <v>729</v>
      </c>
      <c r="B14" s="27" t="s">
        <v>730</v>
      </c>
      <c r="C14" s="775">
        <f>VLOOKUP(A14,Sheet5!$M$3:$P$90,3,0)/1000</f>
        <v>2504</v>
      </c>
      <c r="D14" s="765">
        <f>VLOOKUP(A14,Sheet5!$M$3:$P$90,4,0)/1000</f>
        <v>0</v>
      </c>
    </row>
    <row r="15" spans="1:13">
      <c r="A15" s="29" t="s">
        <v>731</v>
      </c>
      <c r="B15" s="27" t="s">
        <v>732</v>
      </c>
      <c r="C15" s="775">
        <f>VLOOKUP(A15,Sheet5!$M$3:$P$90,3,0)/1000</f>
        <v>5</v>
      </c>
      <c r="D15" s="765">
        <f>VLOOKUP(A15,Sheet5!$M$3:$P$90,4,0)/1000</f>
        <v>0</v>
      </c>
    </row>
    <row r="16" spans="1:13">
      <c r="A16" s="923" t="s">
        <v>773</v>
      </c>
      <c r="B16" s="924" t="s">
        <v>774</v>
      </c>
      <c r="C16" s="775">
        <f>VLOOKUP(A16,Sheet5!$M$3:$P$90,3,0)/1000</f>
        <v>958</v>
      </c>
      <c r="D16" s="765">
        <f>VLOOKUP(A16,Sheet5!$M$3:$P$90,4,0)/1000</f>
        <v>0</v>
      </c>
    </row>
    <row r="17" spans="1:8">
      <c r="A17" s="29" t="s">
        <v>248</v>
      </c>
      <c r="B17" s="27" t="s">
        <v>249</v>
      </c>
      <c r="C17" s="775">
        <f>VLOOKUP(A17,Sheet5!$M$3:$P$90,3,0)/1000</f>
        <v>0</v>
      </c>
      <c r="D17" s="765">
        <f>VLOOKUP(A17,Sheet5!$M$3:$P$90,4,0)/1000</f>
        <v>0</v>
      </c>
      <c r="F17" s="27" t="s">
        <v>174</v>
      </c>
      <c r="H17" s="27">
        <v>16500</v>
      </c>
    </row>
    <row r="18" spans="1:8">
      <c r="A18" s="29" t="s">
        <v>250</v>
      </c>
      <c r="B18" s="27" t="s">
        <v>251</v>
      </c>
      <c r="C18" s="775">
        <f>VLOOKUP(A18,Sheet5!$M$3:$P$90,3,0)/1000</f>
        <v>0</v>
      </c>
      <c r="D18" s="765">
        <f>VLOOKUP(A18,Sheet5!$M$3:$P$90,4,0)/1000</f>
        <v>0</v>
      </c>
    </row>
    <row r="19" spans="1:8">
      <c r="A19" s="766" t="s">
        <v>246</v>
      </c>
      <c r="B19" s="767" t="s">
        <v>247</v>
      </c>
      <c r="C19" s="775">
        <v>0</v>
      </c>
      <c r="D19" s="765">
        <v>0</v>
      </c>
    </row>
    <row r="20" spans="1:8">
      <c r="A20" s="29" t="s">
        <v>520</v>
      </c>
      <c r="B20" s="27" t="s">
        <v>521</v>
      </c>
      <c r="C20" s="775">
        <f>VLOOKUP(A20,Sheet5!$M$3:$P$90,3,0)/1000</f>
        <v>0</v>
      </c>
      <c r="D20" s="765">
        <f>VLOOKUP(A20,Sheet5!$M$3:$P$90,4,0)/1000</f>
        <v>313</v>
      </c>
      <c r="F20" s="28" t="s">
        <v>475</v>
      </c>
    </row>
    <row r="21" spans="1:8">
      <c r="A21" s="29" t="s">
        <v>522</v>
      </c>
      <c r="B21" s="27" t="s">
        <v>523</v>
      </c>
      <c r="C21" s="775">
        <f>VLOOKUP(A21,Sheet5!$M$3:$P$90,3,0)/1000</f>
        <v>312</v>
      </c>
      <c r="D21" s="765">
        <f>VLOOKUP(A21,Sheet5!$M$3:$P$90,4,0)/1000</f>
        <v>0</v>
      </c>
      <c r="F21" s="27" t="s">
        <v>176</v>
      </c>
      <c r="H21" s="27">
        <f>D36-C37+D38-C39</f>
        <v>11905</v>
      </c>
    </row>
    <row r="22" spans="1:8">
      <c r="A22" s="29"/>
      <c r="C22" s="775">
        <v>0</v>
      </c>
      <c r="D22" s="765">
        <v>0</v>
      </c>
      <c r="F22" s="27" t="s">
        <v>524</v>
      </c>
      <c r="H22" s="27">
        <f>D40+D41</f>
        <v>0</v>
      </c>
    </row>
    <row r="23" spans="1:8">
      <c r="A23" s="29" t="s">
        <v>525</v>
      </c>
      <c r="B23" s="27" t="s">
        <v>517</v>
      </c>
      <c r="C23" s="775">
        <f>VLOOKUP(A23,Sheet5!$M$3:$P$90,3,0)/1000</f>
        <v>0</v>
      </c>
      <c r="D23" s="765">
        <f>VLOOKUP(A23,Sheet5!$M$3:$P$90,4,0)/1000</f>
        <v>0</v>
      </c>
      <c r="F23" s="27" t="s">
        <v>189</v>
      </c>
      <c r="H23" s="27">
        <v>239702930.16</v>
      </c>
    </row>
    <row r="24" spans="1:8">
      <c r="A24" s="29" t="s">
        <v>526</v>
      </c>
      <c r="B24" s="27" t="s">
        <v>527</v>
      </c>
      <c r="C24" s="775">
        <f>VLOOKUP(A24,Sheet5!$M$3:$P$90,3,0)/1000</f>
        <v>1960</v>
      </c>
      <c r="D24" s="765">
        <f>VLOOKUP(A24,Sheet5!$M$3:$P$90,4,0)/1000</f>
        <v>0</v>
      </c>
      <c r="E24" s="769">
        <f>C24+C25+C26+C27+C28-D23</f>
        <v>2492</v>
      </c>
    </row>
    <row r="25" spans="1:8">
      <c r="A25" s="29" t="s">
        <v>476</v>
      </c>
      <c r="B25" s="27" t="s">
        <v>477</v>
      </c>
      <c r="C25" s="775">
        <f>VLOOKUP(A25,Sheet5!$M$3:$P$90,3,0)/1000</f>
        <v>0</v>
      </c>
      <c r="D25" s="765">
        <f>VLOOKUP(A25,Sheet5!$M$3:$P$90,4,0)/1000</f>
        <v>0</v>
      </c>
      <c r="F25" s="28" t="s">
        <v>109</v>
      </c>
    </row>
    <row r="26" spans="1:8">
      <c r="A26" s="29" t="s">
        <v>163</v>
      </c>
      <c r="B26" s="27" t="s">
        <v>164</v>
      </c>
      <c r="C26" s="775">
        <f>VLOOKUP(A26,Sheet5!$M$3:$P$90,3,0)/1000</f>
        <v>10</v>
      </c>
      <c r="D26" s="765">
        <f>VLOOKUP(A26,Sheet5!$M$3:$P$90,4,0)/1000</f>
        <v>0</v>
      </c>
      <c r="F26" s="27" t="s">
        <v>191</v>
      </c>
      <c r="H26" s="762">
        <f>D43</f>
        <v>685</v>
      </c>
    </row>
    <row r="27" spans="1:8">
      <c r="A27" s="29" t="s">
        <v>481</v>
      </c>
      <c r="B27" s="27" t="s">
        <v>482</v>
      </c>
      <c r="C27" s="775">
        <f>VLOOKUP(A27,Sheet5!$M$3:$P$90,3,0)/1000</f>
        <v>0</v>
      </c>
      <c r="D27" s="765">
        <f>VLOOKUP(A27,Sheet5!$M$3:$P$90,4,0)/1000</f>
        <v>0</v>
      </c>
      <c r="F27" s="27" t="s">
        <v>528</v>
      </c>
      <c r="H27" s="27">
        <f>D44</f>
        <v>89</v>
      </c>
    </row>
    <row r="28" spans="1:8">
      <c r="A28" s="29" t="s">
        <v>529</v>
      </c>
      <c r="B28" s="27" t="s">
        <v>530</v>
      </c>
      <c r="C28" s="775">
        <f>VLOOKUP(A28,Sheet5!$M$3:$P$90,3,0)/1000</f>
        <v>522</v>
      </c>
      <c r="D28" s="765">
        <f>VLOOKUP(A28,Sheet5!$M$3:$P$90,4,0)/1000</f>
        <v>0</v>
      </c>
      <c r="F28" s="27" t="s">
        <v>195</v>
      </c>
      <c r="H28" s="27">
        <v>1151294.32</v>
      </c>
    </row>
    <row r="29" spans="1:8">
      <c r="A29" s="1256" t="s">
        <v>554</v>
      </c>
      <c r="B29" t="s">
        <v>555</v>
      </c>
      <c r="C29" s="775">
        <f>VLOOKUP(A29,Sheet5!$M$3:$P$90,3,0)/1000</f>
        <v>0</v>
      </c>
      <c r="D29" s="765">
        <f>VLOOKUP(A29,Sheet5!$M$3:$P$90,4,0)/1000</f>
        <v>0</v>
      </c>
    </row>
    <row r="30" spans="1:8">
      <c r="A30" s="1256" t="s">
        <v>733</v>
      </c>
      <c r="B30" t="s">
        <v>734</v>
      </c>
      <c r="C30" s="775">
        <f>VLOOKUP(A30,Sheet5!$M$3:$P$90,3,0)/1000</f>
        <v>0</v>
      </c>
      <c r="D30" s="765">
        <f>VLOOKUP(A30,Sheet5!$M$3:$P$90,4,0)/1000</f>
        <v>0</v>
      </c>
    </row>
    <row r="31" spans="1:8">
      <c r="A31" s="1256" t="s">
        <v>1025</v>
      </c>
      <c r="B31" t="s">
        <v>1026</v>
      </c>
      <c r="C31" s="775">
        <f>VLOOKUP(A31,Sheet5!$M$3:$P$90,3,0)/1000</f>
        <v>848</v>
      </c>
      <c r="D31" s="765">
        <f>VLOOKUP(A31,Sheet5!$M$3:$P$90,4,0)/1000</f>
        <v>0</v>
      </c>
    </row>
    <row r="32" spans="1:8">
      <c r="A32" s="29" t="s">
        <v>270</v>
      </c>
      <c r="B32" s="27" t="s">
        <v>271</v>
      </c>
      <c r="C32" s="775">
        <f>VLOOKUP(A32,Sheet5!$M$3:$P$90,3,0)/1000</f>
        <v>0</v>
      </c>
      <c r="D32" s="765">
        <f>VLOOKUP(A32,Sheet5!$M$3:$P$90,4,0)/1000</f>
        <v>0</v>
      </c>
      <c r="F32" s="27" t="s">
        <v>197</v>
      </c>
      <c r="H32" s="27">
        <f>D47+D46</f>
        <v>65</v>
      </c>
    </row>
    <row r="33" spans="1:8">
      <c r="A33" s="29" t="s">
        <v>484</v>
      </c>
      <c r="B33" s="27" t="s">
        <v>485</v>
      </c>
      <c r="C33" s="775">
        <f>VLOOKUP(A33,Sheet5!$M$3:$P$90,3,0)/1000</f>
        <v>57</v>
      </c>
      <c r="D33" s="765">
        <f>VLOOKUP(A33,Sheet5!$M$3:$P$90,4,0)/1000</f>
        <v>0</v>
      </c>
      <c r="F33" s="27" t="s">
        <v>199</v>
      </c>
      <c r="H33" s="27">
        <v>34516.559999999998</v>
      </c>
    </row>
    <row r="34" spans="1:8">
      <c r="A34" s="29" t="s">
        <v>171</v>
      </c>
      <c r="B34" s="27" t="s">
        <v>172</v>
      </c>
      <c r="C34" s="775">
        <f>VLOOKUP(A34,Sheet5!$M$3:$P$90,3,0)/1000</f>
        <v>200</v>
      </c>
      <c r="D34" s="765">
        <f>VLOOKUP(A34,Sheet5!$M$3:$P$90,4,0)/1000</f>
        <v>0</v>
      </c>
      <c r="F34" s="27" t="s">
        <v>300</v>
      </c>
      <c r="H34" s="27">
        <v>0</v>
      </c>
    </row>
    <row r="35" spans="1:8">
      <c r="A35" s="29" t="s">
        <v>173</v>
      </c>
      <c r="B35" s="27" t="s">
        <v>174</v>
      </c>
      <c r="C35" s="775">
        <f>VLOOKUP(A35,Sheet5!$M$3:$P$90,3,0)/1000</f>
        <v>17</v>
      </c>
      <c r="D35" s="765">
        <f>VLOOKUP(A35,Sheet5!$M$3:$P$90,4,0)/1000</f>
        <v>0</v>
      </c>
      <c r="F35" s="27" t="s">
        <v>276</v>
      </c>
      <c r="H35" s="27">
        <v>1418.65</v>
      </c>
    </row>
    <row r="36" spans="1:8">
      <c r="A36" s="29" t="s">
        <v>175</v>
      </c>
      <c r="B36" s="27" t="s">
        <v>176</v>
      </c>
      <c r="C36" s="775">
        <f>VLOOKUP(A36,Sheet5!$M$3:$P$90,3,0)/1000</f>
        <v>0</v>
      </c>
      <c r="D36" s="765">
        <f>VLOOKUP(A36,Sheet5!$M$3:$P$90,4,0)/1000</f>
        <v>18964</v>
      </c>
      <c r="F36" s="27" t="s">
        <v>205</v>
      </c>
      <c r="H36" s="27">
        <v>480397.15</v>
      </c>
    </row>
    <row r="37" spans="1:8">
      <c r="A37" s="29" t="s">
        <v>177</v>
      </c>
      <c r="B37" s="27" t="s">
        <v>178</v>
      </c>
      <c r="C37" s="775">
        <f>VLOOKUP(A37,Sheet5!$M$3:$P$90,3,0)/1000</f>
        <v>14784</v>
      </c>
      <c r="D37" s="765">
        <f>VLOOKUP(A37,Sheet5!$M$3:$P$90,4,0)/1000</f>
        <v>0</v>
      </c>
      <c r="F37" s="27" t="s">
        <v>207</v>
      </c>
      <c r="H37" s="27">
        <v>80905.53</v>
      </c>
    </row>
    <row r="38" spans="1:8">
      <c r="A38" s="29" t="s">
        <v>179</v>
      </c>
      <c r="B38" s="27" t="s">
        <v>180</v>
      </c>
      <c r="C38" s="775">
        <f>VLOOKUP(A38,Sheet5!$M$3:$P$90,3,0)/1000</f>
        <v>0</v>
      </c>
      <c r="D38" s="765">
        <f>VLOOKUP(A38,Sheet5!$M$3:$P$90,4,0)/1000</f>
        <v>11647</v>
      </c>
      <c r="F38" s="27" t="s">
        <v>209</v>
      </c>
      <c r="H38" s="27">
        <v>41972.27</v>
      </c>
    </row>
    <row r="39" spans="1:8">
      <c r="A39" s="29" t="s">
        <v>181</v>
      </c>
      <c r="B39" s="27" t="s">
        <v>182</v>
      </c>
      <c r="C39" s="775">
        <f>VLOOKUP(A39,Sheet5!$M$3:$P$90,3,0)/1000</f>
        <v>3922</v>
      </c>
      <c r="D39" s="765">
        <f>VLOOKUP(A39,Sheet5!$M$3:$P$90,4,0)/1000</f>
        <v>0</v>
      </c>
    </row>
    <row r="40" spans="1:8">
      <c r="A40" s="29" t="s">
        <v>183</v>
      </c>
      <c r="B40" s="27" t="s">
        <v>184</v>
      </c>
      <c r="C40" s="775">
        <f>VLOOKUP(A40,Sheet5!$M$3:$P$90,3,0)/1000</f>
        <v>99</v>
      </c>
      <c r="D40" s="765">
        <f>VLOOKUP(A40,Sheet5!$M$3:$P$90,4,0)/1000</f>
        <v>0</v>
      </c>
      <c r="F40" s="28" t="s">
        <v>488</v>
      </c>
    </row>
    <row r="41" spans="1:8">
      <c r="A41" s="29" t="s">
        <v>185</v>
      </c>
      <c r="B41" s="27" t="s">
        <v>186</v>
      </c>
      <c r="C41" s="775">
        <f>VLOOKUP(A41,Sheet5!$M$3:$P$90,3,0)/1000</f>
        <v>7581</v>
      </c>
      <c r="D41" s="765">
        <f>VLOOKUP(A41,Sheet5!$M$3:$P$90,4,0)/1000</f>
        <v>0</v>
      </c>
      <c r="F41" s="27" t="s">
        <v>282</v>
      </c>
      <c r="H41" s="769">
        <f>-C56</f>
        <v>0</v>
      </c>
    </row>
    <row r="42" spans="1:8">
      <c r="A42" s="29" t="s">
        <v>188</v>
      </c>
      <c r="B42" s="27" t="s">
        <v>189</v>
      </c>
      <c r="C42" s="775">
        <f>VLOOKUP(A42,Sheet5!$M$3:$P$90,3,0)/1000</f>
        <v>0</v>
      </c>
      <c r="D42" s="765">
        <f>VLOOKUP(A42,Sheet5!$M$3:$P$90,4,0)/1000</f>
        <v>533359</v>
      </c>
      <c r="F42" s="27" t="s">
        <v>286</v>
      </c>
      <c r="H42" s="27">
        <v>-7418</v>
      </c>
    </row>
    <row r="43" spans="1:8">
      <c r="A43" s="29" t="s">
        <v>190</v>
      </c>
      <c r="B43" s="27" t="s">
        <v>191</v>
      </c>
      <c r="C43" s="775">
        <f>VLOOKUP(A43,Sheet5!$M$3:$P$90,3,0)/1000</f>
        <v>0</v>
      </c>
      <c r="D43" s="765">
        <f>VLOOKUP(A43,Sheet5!$M$3:$P$90,4,0)/1000</f>
        <v>685</v>
      </c>
      <c r="F43" s="27" t="s">
        <v>489</v>
      </c>
      <c r="H43" s="762">
        <f>SUM(D58:D72)+1</f>
        <v>5243</v>
      </c>
    </row>
    <row r="44" spans="1:8">
      <c r="A44" s="29" t="s">
        <v>192</v>
      </c>
      <c r="B44" s="27" t="s">
        <v>193</v>
      </c>
      <c r="C44" s="775">
        <f>VLOOKUP(A44,Sheet5!$M$3:$P$90,3,0)/1000</f>
        <v>0</v>
      </c>
      <c r="D44" s="765">
        <f>VLOOKUP(A44,Sheet5!$M$3:$P$90,4,0)/1000</f>
        <v>89</v>
      </c>
      <c r="F44" s="27" t="s">
        <v>531</v>
      </c>
      <c r="H44" s="762">
        <f>D73</f>
        <v>0</v>
      </c>
    </row>
    <row r="45" spans="1:8">
      <c r="A45" s="29" t="s">
        <v>194</v>
      </c>
      <c r="B45" s="27" t="s">
        <v>195</v>
      </c>
      <c r="C45" s="775">
        <f>VLOOKUP(A45,Sheet5!$M$3:$P$90,3,0)/1000</f>
        <v>0</v>
      </c>
      <c r="D45" s="765">
        <f>VLOOKUP(A45,Sheet5!$M$3:$P$90,4,0)/1000</f>
        <v>1151</v>
      </c>
      <c r="F45" s="27" t="s">
        <v>532</v>
      </c>
      <c r="H45" s="27">
        <v>76016.88</v>
      </c>
    </row>
    <row r="46" spans="1:8">
      <c r="A46" s="29" t="s">
        <v>324</v>
      </c>
      <c r="B46" s="27" t="s">
        <v>325</v>
      </c>
      <c r="C46" s="775">
        <f>VLOOKUP(A46,Sheet5!$M$3:$P$90,3,0)/1000</f>
        <v>0</v>
      </c>
      <c r="D46" s="765">
        <f>VLOOKUP(A46,Sheet5!$M$3:$P$90,4,0)/1000</f>
        <v>8</v>
      </c>
      <c r="F46" s="27" t="s">
        <v>294</v>
      </c>
      <c r="H46" s="762">
        <f>D75</f>
        <v>5131</v>
      </c>
    </row>
    <row r="47" spans="1:8">
      <c r="A47" s="29" t="s">
        <v>196</v>
      </c>
      <c r="B47" s="27" t="s">
        <v>197</v>
      </c>
      <c r="C47" s="775">
        <f>VLOOKUP(A47,Sheet5!$M$3:$P$90,3,0)/1000</f>
        <v>0</v>
      </c>
      <c r="D47" s="765">
        <f>VLOOKUP(A47,Sheet5!$M$3:$P$90,4,0)/1000</f>
        <v>57</v>
      </c>
      <c r="F47" s="27" t="s">
        <v>533</v>
      </c>
      <c r="H47" s="762">
        <f>D76</f>
        <v>0</v>
      </c>
    </row>
    <row r="48" spans="1:8">
      <c r="A48" s="29" t="s">
        <v>198</v>
      </c>
      <c r="B48" s="27" t="s">
        <v>199</v>
      </c>
      <c r="C48" s="775">
        <f>VLOOKUP(A48,Sheet5!$M$3:$P$90,3,0)/1000</f>
        <v>0</v>
      </c>
      <c r="D48" s="765">
        <f>VLOOKUP(A48,Sheet5!$M$3:$P$90,4,0)/1000</f>
        <v>43</v>
      </c>
      <c r="F48" s="27" t="s">
        <v>490</v>
      </c>
      <c r="H48" s="27">
        <f>D77-C78-C79</f>
        <v>0</v>
      </c>
    </row>
    <row r="49" spans="1:8">
      <c r="A49" s="923" t="s">
        <v>277</v>
      </c>
      <c r="B49" s="924" t="s">
        <v>278</v>
      </c>
      <c r="C49" s="775">
        <v>0</v>
      </c>
      <c r="D49" s="765">
        <v>0</v>
      </c>
    </row>
    <row r="50" spans="1:8">
      <c r="A50" s="29" t="s">
        <v>299</v>
      </c>
      <c r="B50" s="27" t="s">
        <v>300</v>
      </c>
      <c r="C50" s="775">
        <f>VLOOKUP(A50,Sheet5!$M$3:$P$90,3,0)/1000</f>
        <v>0</v>
      </c>
      <c r="D50" s="765">
        <f>VLOOKUP(A50,Sheet5!$M$3:$P$90,4,0)/1000</f>
        <v>22</v>
      </c>
    </row>
    <row r="51" spans="1:8">
      <c r="A51" s="29" t="s">
        <v>275</v>
      </c>
      <c r="B51" s="27" t="s">
        <v>276</v>
      </c>
      <c r="C51" s="775">
        <f>VLOOKUP(A51,Sheet5!$M$3:$P$90,3,0)/1000</f>
        <v>0</v>
      </c>
      <c r="D51" s="765">
        <f>VLOOKUP(A51,Sheet5!$M$3:$P$90,4,0)/1000</f>
        <v>34</v>
      </c>
      <c r="F51" s="28" t="s">
        <v>491</v>
      </c>
    </row>
    <row r="52" spans="1:8">
      <c r="A52" s="29" t="s">
        <v>204</v>
      </c>
      <c r="B52" s="27" t="s">
        <v>205</v>
      </c>
      <c r="C52" s="775">
        <f>VLOOKUP(A52,Sheet5!$M$3:$P$90,3,0)/1000</f>
        <v>0</v>
      </c>
      <c r="D52" s="765">
        <f>VLOOKUP(A52,Sheet5!$M$3:$P$90,4,0)/1000</f>
        <v>0</v>
      </c>
      <c r="F52" s="27" t="s">
        <v>225</v>
      </c>
      <c r="H52" s="27">
        <f>C80+C81</f>
        <v>2331</v>
      </c>
    </row>
    <row r="53" spans="1:8">
      <c r="A53" s="29" t="s">
        <v>206</v>
      </c>
      <c r="B53" s="27" t="s">
        <v>207</v>
      </c>
      <c r="C53" s="775">
        <f>VLOOKUP(A53,Sheet5!$M$3:$P$90,3,0)/1000</f>
        <v>0</v>
      </c>
      <c r="D53" s="765">
        <f>VLOOKUP(A53,Sheet5!$M$3:$P$90,4,0)/1000</f>
        <v>132</v>
      </c>
      <c r="F53" s="27" t="s">
        <v>229</v>
      </c>
      <c r="H53" s="27">
        <f>C82+C83</f>
        <v>194</v>
      </c>
    </row>
    <row r="54" spans="1:8">
      <c r="A54" s="29" t="s">
        <v>208</v>
      </c>
      <c r="B54" s="27" t="s">
        <v>209</v>
      </c>
      <c r="C54" s="775">
        <f>VLOOKUP(A54,Sheet5!$M$3:$P$90,3,0)/1000</f>
        <v>0</v>
      </c>
      <c r="D54" s="765">
        <f>VLOOKUP(A54,Sheet5!$M$3:$P$90,4,0)/1000</f>
        <v>27</v>
      </c>
      <c r="F54" s="27" t="s">
        <v>231</v>
      </c>
      <c r="H54" s="769">
        <f>C84</f>
        <v>43</v>
      </c>
    </row>
    <row r="55" spans="1:8">
      <c r="A55" s="1256" t="s">
        <v>492</v>
      </c>
      <c r="B55" t="s">
        <v>487</v>
      </c>
      <c r="C55" s="775">
        <f>VLOOKUP(A55,Sheet5!$M$3:$P$90,3,0)/1000</f>
        <v>0</v>
      </c>
      <c r="D55" s="765">
        <f>VLOOKUP(A55,Sheet5!$M$3:$P$90,4,0)/1000</f>
        <v>0</v>
      </c>
      <c r="H55" s="769"/>
    </row>
    <row r="56" spans="1:8">
      <c r="A56" s="766" t="s">
        <v>281</v>
      </c>
      <c r="B56" s="767" t="s">
        <v>282</v>
      </c>
      <c r="C56" s="775">
        <f>VLOOKUP(A56,Sheet5!$M$3:$P$90,3,0)/1000</f>
        <v>0</v>
      </c>
      <c r="D56" s="765">
        <f>VLOOKUP(A56,Sheet5!$M$3:$P$90,4,0)/1000</f>
        <v>726</v>
      </c>
      <c r="F56" s="27" t="s">
        <v>296</v>
      </c>
      <c r="H56" s="769">
        <f>C74</f>
        <v>54</v>
      </c>
    </row>
    <row r="57" spans="1:8">
      <c r="A57" s="766" t="s">
        <v>285</v>
      </c>
      <c r="B57" s="767" t="s">
        <v>286</v>
      </c>
      <c r="C57" s="775">
        <f>VLOOKUP(A57,Sheet5!$M$3:$P$90,3,0)/1000</f>
        <v>0</v>
      </c>
      <c r="D57" s="765">
        <f>VLOOKUP(A57,Sheet5!$M$3:$P$90,4,0)/1000</f>
        <v>0</v>
      </c>
      <c r="F57" s="27" t="s">
        <v>235</v>
      </c>
      <c r="H57" s="769">
        <f>C86</f>
        <v>2</v>
      </c>
    </row>
    <row r="58" spans="1:8">
      <c r="A58" s="766" t="s">
        <v>495</v>
      </c>
      <c r="B58" s="767" t="s">
        <v>496</v>
      </c>
      <c r="C58" s="775">
        <f>VLOOKUP(A58,Sheet5!$M$3:$P$90,3,0)/1000</f>
        <v>0</v>
      </c>
      <c r="D58" s="765">
        <f>VLOOKUP(A58,Sheet5!$M$3:$P$90,4,0)/1000</f>
        <v>2912</v>
      </c>
      <c r="F58" s="27" t="s">
        <v>241</v>
      </c>
      <c r="H58" s="769">
        <f>C89</f>
        <v>35</v>
      </c>
    </row>
    <row r="59" spans="1:8">
      <c r="A59" s="766" t="s">
        <v>497</v>
      </c>
      <c r="B59" s="767" t="s">
        <v>498</v>
      </c>
      <c r="C59" s="775">
        <f>VLOOKUP(A59,Sheet5!$M$3:$P$90,3,0)/1000</f>
        <v>0</v>
      </c>
      <c r="D59" s="765">
        <f>VLOOKUP(A59,Sheet5!$M$3:$P$90,4,0)/1000</f>
        <v>0</v>
      </c>
      <c r="F59" s="27" t="s">
        <v>494</v>
      </c>
      <c r="H59" s="769">
        <f>SUM(C90:C98)+2</f>
        <v>33</v>
      </c>
    </row>
    <row r="60" spans="1:8">
      <c r="A60" s="766" t="s">
        <v>218</v>
      </c>
      <c r="B60" s="767" t="s">
        <v>499</v>
      </c>
      <c r="C60" s="775">
        <f>VLOOKUP(A60,Sheet5!$M$3:$P$90,3,0)/1000</f>
        <v>0</v>
      </c>
      <c r="D60" s="765">
        <f>VLOOKUP(A60,Sheet5!$M$3:$P$90,4,0)/1000</f>
        <v>148</v>
      </c>
    </row>
    <row r="61" spans="1:8">
      <c r="A61" s="766" t="s">
        <v>219</v>
      </c>
      <c r="B61" s="767" t="s">
        <v>500</v>
      </c>
      <c r="C61" s="775">
        <f>VLOOKUP(A61,Sheet5!$M$3:$P$90,3,0)/1000</f>
        <v>0</v>
      </c>
      <c r="D61" s="765">
        <f>VLOOKUP(A61,Sheet5!$M$3:$P$90,4,0)/1000</f>
        <v>0</v>
      </c>
    </row>
    <row r="62" spans="1:8">
      <c r="A62" s="766" t="s">
        <v>501</v>
      </c>
      <c r="B62" s="767" t="s">
        <v>502</v>
      </c>
      <c r="C62" s="775">
        <f>VLOOKUP(A62,Sheet5!$M$3:$P$90,3,0)/1000</f>
        <v>0</v>
      </c>
      <c r="D62" s="765">
        <f>VLOOKUP(A62,Sheet5!$M$3:$P$90,4,0)/1000</f>
        <v>0</v>
      </c>
    </row>
    <row r="63" spans="1:8">
      <c r="A63" s="766" t="s">
        <v>534</v>
      </c>
      <c r="B63" s="767" t="s">
        <v>535</v>
      </c>
      <c r="C63" s="775">
        <f>VLOOKUP(A63,Sheet5!$M$3:$P$90,3,0)/1000</f>
        <v>0</v>
      </c>
      <c r="D63" s="765">
        <f>VLOOKUP(A63,Sheet5!$M$3:$P$90,4,0)/1000</f>
        <v>0</v>
      </c>
    </row>
    <row r="64" spans="1:8">
      <c r="A64" s="766" t="s">
        <v>503</v>
      </c>
      <c r="B64" s="767" t="s">
        <v>504</v>
      </c>
      <c r="C64" s="775">
        <f>VLOOKUP(A64,Sheet5!$M$3:$P$90,3,0)/1000</f>
        <v>0</v>
      </c>
      <c r="D64" s="765">
        <f>VLOOKUP(A64,Sheet5!$M$3:$P$90,4,0)/1000</f>
        <v>0</v>
      </c>
    </row>
    <row r="65" spans="1:5">
      <c r="A65" s="766" t="s">
        <v>505</v>
      </c>
      <c r="B65" s="767" t="s">
        <v>506</v>
      </c>
      <c r="C65" s="775">
        <v>0</v>
      </c>
      <c r="D65" s="765">
        <v>0</v>
      </c>
    </row>
    <row r="66" spans="1:5">
      <c r="A66" s="766" t="s">
        <v>569</v>
      </c>
      <c r="B66" s="767" t="s">
        <v>570</v>
      </c>
      <c r="C66" s="775">
        <f>VLOOKUP(A66,Sheet5!$M$3:$P$90,3,0)/1000</f>
        <v>0</v>
      </c>
      <c r="D66" s="765">
        <f>VLOOKUP(A66,Sheet5!$M$3:$P$90,4,0)/1000</f>
        <v>0</v>
      </c>
    </row>
    <row r="67" spans="1:5">
      <c r="A67" s="766" t="s">
        <v>743</v>
      </c>
      <c r="B67" s="767" t="s">
        <v>744</v>
      </c>
      <c r="C67" s="775">
        <f>VLOOKUP(A67,Sheet5!$M$3:$P$90,3,0)/1000</f>
        <v>0</v>
      </c>
      <c r="D67" s="765">
        <f>VLOOKUP(A67,Sheet5!$M$3:$P$90,4,0)/1000</f>
        <v>0</v>
      </c>
    </row>
    <row r="68" spans="1:5">
      <c r="A68" s="766" t="s">
        <v>735</v>
      </c>
      <c r="B68" s="767" t="s">
        <v>736</v>
      </c>
      <c r="C68" s="775">
        <f>VLOOKUP(A68,Sheet5!$M$3:$P$90,3,0)/1000</f>
        <v>0</v>
      </c>
      <c r="D68" s="765">
        <f>VLOOKUP(A68,Sheet5!$M$3:$P$90,4,0)/1000</f>
        <v>0</v>
      </c>
    </row>
    <row r="69" spans="1:5">
      <c r="A69" s="766" t="s">
        <v>737</v>
      </c>
      <c r="B69" s="767" t="s">
        <v>738</v>
      </c>
      <c r="C69" s="775">
        <f>VLOOKUP(A69,Sheet5!$M$3:$P$90,3,0)/1000</f>
        <v>0</v>
      </c>
      <c r="D69" s="765">
        <f>VLOOKUP(A69,Sheet5!$M$3:$P$90,4,0)/1000</f>
        <v>848</v>
      </c>
    </row>
    <row r="70" spans="1:5">
      <c r="A70" s="923" t="s">
        <v>775</v>
      </c>
      <c r="B70" s="924" t="s">
        <v>776</v>
      </c>
      <c r="C70" s="775">
        <v>0</v>
      </c>
      <c r="D70" s="765">
        <v>0</v>
      </c>
    </row>
    <row r="71" spans="1:5">
      <c r="A71" s="923" t="s">
        <v>507</v>
      </c>
      <c r="B71" s="924" t="s">
        <v>508</v>
      </c>
      <c r="C71" s="775">
        <f>VLOOKUP(A71,Sheet5!$M$3:$P$90,3,0)/1000</f>
        <v>0</v>
      </c>
      <c r="D71" s="765">
        <f>VLOOKUP(A71,Sheet5!$M$3:$P$90,4,0)/1000</f>
        <v>1318</v>
      </c>
    </row>
    <row r="72" spans="1:5">
      <c r="A72" s="923" t="s">
        <v>791</v>
      </c>
      <c r="B72" s="924" t="s">
        <v>792</v>
      </c>
      <c r="C72" s="775">
        <f>VLOOKUP(A72,Sheet5!$M$3:$P$90,3,0)/1000</f>
        <v>0</v>
      </c>
      <c r="D72" s="765">
        <f>VLOOKUP(A72,Sheet5!$M$3:$P$90,4,0)/1000</f>
        <v>16</v>
      </c>
    </row>
    <row r="73" spans="1:5">
      <c r="A73" s="766" t="s">
        <v>536</v>
      </c>
      <c r="B73" s="767" t="s">
        <v>531</v>
      </c>
      <c r="C73" s="775">
        <v>0</v>
      </c>
      <c r="D73" s="765">
        <v>0</v>
      </c>
    </row>
    <row r="74" spans="1:5">
      <c r="A74" s="923" t="s">
        <v>295</v>
      </c>
      <c r="B74" s="924" t="s">
        <v>296</v>
      </c>
      <c r="C74" s="775">
        <f>VLOOKUP(A74,Sheet5!$M$3:$P$90,3,0)/1000</f>
        <v>54</v>
      </c>
      <c r="D74" s="765">
        <f>VLOOKUP(A74,Sheet5!$M$3:$P$90,4,0)/1000</f>
        <v>0</v>
      </c>
    </row>
    <row r="75" spans="1:5">
      <c r="A75" s="766" t="s">
        <v>293</v>
      </c>
      <c r="B75" s="767" t="s">
        <v>294</v>
      </c>
      <c r="C75" s="775">
        <f>VLOOKUP(A75,Sheet5!$M$3:$P$90,3,0)/1000</f>
        <v>0</v>
      </c>
      <c r="D75" s="765">
        <f>VLOOKUP(A75,Sheet5!$M$3:$P$90,4,0)/1000</f>
        <v>5131</v>
      </c>
    </row>
    <row r="76" spans="1:5">
      <c r="A76" s="766" t="s">
        <v>537</v>
      </c>
      <c r="B76" s="767" t="s">
        <v>533</v>
      </c>
      <c r="C76" s="775">
        <v>0</v>
      </c>
      <c r="D76" s="765">
        <v>0</v>
      </c>
    </row>
    <row r="77" spans="1:5">
      <c r="A77" s="766" t="s">
        <v>220</v>
      </c>
      <c r="B77" s="767" t="s">
        <v>221</v>
      </c>
      <c r="C77" s="775">
        <v>0</v>
      </c>
      <c r="D77" s="765">
        <v>0</v>
      </c>
    </row>
    <row r="78" spans="1:5">
      <c r="A78" s="766" t="s">
        <v>509</v>
      </c>
      <c r="B78" s="767" t="s">
        <v>510</v>
      </c>
      <c r="C78" s="775">
        <f>VLOOKUP(A78,Sheet5!$M$3:$P$90,3,0)/1000</f>
        <v>0</v>
      </c>
      <c r="D78" s="765">
        <f>VLOOKUP(A78,Sheet5!$M$3:$P$90,4,0)/1000</f>
        <v>99</v>
      </c>
      <c r="E78" s="769">
        <f>C78-D77-D78</f>
        <v>-99</v>
      </c>
    </row>
    <row r="79" spans="1:5">
      <c r="A79" s="766" t="s">
        <v>222</v>
      </c>
      <c r="B79" s="767" t="s">
        <v>223</v>
      </c>
      <c r="C79" s="775">
        <f>VLOOKUP(A79,Sheet5!$M$3:$P$90,3,0)/1000</f>
        <v>0</v>
      </c>
      <c r="D79" s="765">
        <f>VLOOKUP(A79,Sheet5!$M$3:$P$90,4,0)/1000</f>
        <v>7581</v>
      </c>
    </row>
    <row r="80" spans="1:5">
      <c r="A80" s="29" t="s">
        <v>224</v>
      </c>
      <c r="B80" s="27" t="s">
        <v>225</v>
      </c>
      <c r="C80" s="775">
        <f>VLOOKUP(A80,Sheet5!$M$3:$P$90,3,0)/1000</f>
        <v>2063</v>
      </c>
      <c r="D80" s="765">
        <f>VLOOKUP(A80,Sheet5!$M$3:$P$90,4,0)/1000</f>
        <v>0</v>
      </c>
    </row>
    <row r="81" spans="1:4">
      <c r="A81" s="29" t="s">
        <v>226</v>
      </c>
      <c r="B81" s="27" t="s">
        <v>227</v>
      </c>
      <c r="C81" s="775">
        <f>VLOOKUP(A81,Sheet5!$M$3:$P$90,3,0)/1000</f>
        <v>268</v>
      </c>
      <c r="D81" s="765">
        <f>VLOOKUP(A81,Sheet5!$M$3:$P$90,4,0)/1000</f>
        <v>0</v>
      </c>
    </row>
    <row r="82" spans="1:4">
      <c r="A82" s="29" t="s">
        <v>228</v>
      </c>
      <c r="B82" s="27" t="s">
        <v>229</v>
      </c>
      <c r="C82" s="775">
        <f>VLOOKUP(A82,Sheet5!$M$3:$P$90,3,0)/1000</f>
        <v>172</v>
      </c>
      <c r="D82" s="765">
        <f>VLOOKUP(A82,Sheet5!$M$3:$P$90,4,0)/1000</f>
        <v>0</v>
      </c>
    </row>
    <row r="83" spans="1:4">
      <c r="A83" s="29" t="s">
        <v>326</v>
      </c>
      <c r="B83" s="27" t="s">
        <v>327</v>
      </c>
      <c r="C83" s="775">
        <f>VLOOKUP(A83,Sheet5!$M$3:$P$90,3,0)/1000</f>
        <v>22</v>
      </c>
      <c r="D83" s="765">
        <f>VLOOKUP(A83,Sheet5!$M$3:$P$90,4,0)/1000</f>
        <v>0</v>
      </c>
    </row>
    <row r="84" spans="1:4">
      <c r="A84" s="29" t="s">
        <v>230</v>
      </c>
      <c r="B84" s="27" t="s">
        <v>231</v>
      </c>
      <c r="C84" s="775">
        <f>VLOOKUP(A84,Sheet5!$M$3:$P$90,3,0)/1000</f>
        <v>43</v>
      </c>
      <c r="D84" s="765">
        <f>VLOOKUP(A84,Sheet5!$M$3:$P$90,4,0)/1000</f>
        <v>0</v>
      </c>
    </row>
    <row r="85" spans="1:4">
      <c r="A85" s="29"/>
      <c r="C85" s="775">
        <v>0</v>
      </c>
      <c r="D85" s="765">
        <v>0</v>
      </c>
    </row>
    <row r="86" spans="1:4">
      <c r="A86" s="29" t="s">
        <v>234</v>
      </c>
      <c r="B86" s="27" t="s">
        <v>235</v>
      </c>
      <c r="C86" s="775">
        <f>VLOOKUP(A86,Sheet5!$M$3:$P$90,3,0)/1000</f>
        <v>2</v>
      </c>
      <c r="D86" s="765">
        <f>VLOOKUP(A86,Sheet5!$M$3:$P$90,4,0)/1000</f>
        <v>0</v>
      </c>
    </row>
    <row r="87" spans="1:4">
      <c r="A87" s="29" t="s">
        <v>238</v>
      </c>
      <c r="B87" s="27" t="s">
        <v>239</v>
      </c>
      <c r="C87" s="775">
        <f>VLOOKUP(A87,Sheet5!$M$3:$P$90,3,0)/1000</f>
        <v>0</v>
      </c>
      <c r="D87" s="765">
        <f>VLOOKUP(A87,Sheet5!$M$3:$P$90,4,0)/1000</f>
        <v>0</v>
      </c>
    </row>
    <row r="88" spans="1:4">
      <c r="A88" s="1256" t="s">
        <v>1021</v>
      </c>
      <c r="B88" t="s">
        <v>1022</v>
      </c>
      <c r="C88" s="775">
        <f>VLOOKUP(A88,Sheet5!$M$3:$P$90,3,0)/1000</f>
        <v>0</v>
      </c>
      <c r="D88" s="765">
        <f>VLOOKUP(A88,Sheet5!$M$3:$P$90,4,0)/1000</f>
        <v>2234</v>
      </c>
    </row>
    <row r="89" spans="1:4">
      <c r="A89" s="29" t="s">
        <v>240</v>
      </c>
      <c r="B89" s="27" t="s">
        <v>241</v>
      </c>
      <c r="C89" s="775">
        <f>VLOOKUP(A89,Sheet5!$M$3:$P$90,3,0)/1000</f>
        <v>35</v>
      </c>
      <c r="D89" s="765">
        <f>VLOOKUP(A89,Sheet5!$M$3:$P$90,4,0)/1000</f>
        <v>0</v>
      </c>
    </row>
    <row r="90" spans="1:4">
      <c r="A90" s="29" t="s">
        <v>511</v>
      </c>
      <c r="B90" s="27" t="s">
        <v>512</v>
      </c>
      <c r="C90" s="775">
        <f>VLOOKUP(A90,Sheet5!$M$3:$P$90,3,0)/1000</f>
        <v>0</v>
      </c>
      <c r="D90" s="765">
        <f>VLOOKUP(A90,Sheet5!$M$3:$P$90,4,0)/1000</f>
        <v>0</v>
      </c>
    </row>
    <row r="91" spans="1:4">
      <c r="A91" s="29" t="s">
        <v>538</v>
      </c>
      <c r="B91" s="27" t="s">
        <v>539</v>
      </c>
      <c r="C91" s="775">
        <v>0</v>
      </c>
      <c r="D91" s="765">
        <v>0</v>
      </c>
    </row>
    <row r="92" spans="1:4">
      <c r="A92" s="29" t="s">
        <v>513</v>
      </c>
      <c r="B92" s="27" t="s">
        <v>514</v>
      </c>
      <c r="C92" s="775">
        <f>VLOOKUP(A92,Sheet5!$M$3:$P$90,3,0)/1000</f>
        <v>1</v>
      </c>
      <c r="D92" s="765">
        <f>VLOOKUP(A92,Sheet5!$M$3:$P$90,4,0)/1000</f>
        <v>0</v>
      </c>
    </row>
    <row r="93" spans="1:4">
      <c r="A93" s="29" t="s">
        <v>242</v>
      </c>
      <c r="B93" s="27" t="s">
        <v>243</v>
      </c>
      <c r="C93" s="775">
        <f>VLOOKUP(A93,Sheet5!$M$3:$P$90,3,0)/1000</f>
        <v>29</v>
      </c>
      <c r="D93" s="765">
        <f>VLOOKUP(A93,Sheet5!$M$3:$P$90,4,0)/1000</f>
        <v>0</v>
      </c>
    </row>
    <row r="94" spans="1:4">
      <c r="A94" s="29" t="s">
        <v>244</v>
      </c>
      <c r="B94" s="27" t="s">
        <v>245</v>
      </c>
      <c r="C94" s="775">
        <f>VLOOKUP(A94,Sheet5!$M$3:$P$90,3,0)/1000</f>
        <v>1</v>
      </c>
      <c r="D94" s="765">
        <f>VLOOKUP(A94,Sheet5!$M$3:$P$90,4,0)/1000</f>
        <v>0</v>
      </c>
    </row>
    <row r="95" spans="1:4">
      <c r="A95" s="1256" t="s">
        <v>1033</v>
      </c>
      <c r="B95" t="s">
        <v>1034</v>
      </c>
      <c r="C95" s="775">
        <f>VLOOKUP(A95,Sheet5!$M$3:$P$90,3,0)/1000</f>
        <v>0</v>
      </c>
      <c r="D95" s="765">
        <f>VLOOKUP(A95,Sheet5!$M$3:$P$90,4,0)/1000</f>
        <v>0</v>
      </c>
    </row>
    <row r="96" spans="1:4">
      <c r="A96" s="29" t="s">
        <v>515</v>
      </c>
      <c r="B96" s="27" t="s">
        <v>516</v>
      </c>
      <c r="C96" s="775">
        <f>VLOOKUP(A96,Sheet5!$M$3:$P$90,3,0)/1000</f>
        <v>0</v>
      </c>
      <c r="D96" s="765">
        <f>VLOOKUP(A96,Sheet5!$M$3:$P$90,4,0)/1000</f>
        <v>0</v>
      </c>
    </row>
    <row r="97" spans="1:4">
      <c r="A97" s="1256" t="s">
        <v>1113</v>
      </c>
      <c r="B97" t="s">
        <v>1114</v>
      </c>
      <c r="C97" s="775">
        <f>VLOOKUP(A97,Sheet5!$M$3:$P$90,3,0)/1000</f>
        <v>0</v>
      </c>
      <c r="D97" s="765">
        <f>VLOOKUP(A97,Sheet5!$M$3:$P$90,4,0)/1000</f>
        <v>0</v>
      </c>
    </row>
    <row r="98" spans="1:4">
      <c r="A98" s="27" t="s">
        <v>715</v>
      </c>
      <c r="B98" s="27" t="s">
        <v>716</v>
      </c>
      <c r="C98" s="775">
        <f>VLOOKUP(A98,Sheet5!$M$3:$P$90,3,0)/1000</f>
        <v>0</v>
      </c>
      <c r="D98" s="765">
        <f>VLOOKUP(A98,Sheet5!$M$3:$P$90,4,0)/1000</f>
        <v>0</v>
      </c>
    </row>
    <row r="100" spans="1:4">
      <c r="C100" s="774">
        <f>SUM(C3:C98)</f>
        <v>587543</v>
      </c>
      <c r="D100" s="779">
        <f>SUM(D3:D98)</f>
        <v>587544</v>
      </c>
    </row>
    <row r="102" spans="1:4">
      <c r="C102" s="776">
        <f>C100-D100</f>
        <v>-1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8"/>
  <sheetViews>
    <sheetView topLeftCell="D106" workbookViewId="0">
      <selection activeCell="H59" sqref="H59"/>
    </sheetView>
  </sheetViews>
  <sheetFormatPr defaultRowHeight="13.2"/>
  <cols>
    <col min="1" max="1" width="13.33203125" bestFit="1" customWidth="1"/>
    <col min="2" max="2" width="51.6640625" customWidth="1"/>
    <col min="3" max="3" width="16.44140625" style="1" bestFit="1" customWidth="1"/>
    <col min="4" max="4" width="15.109375" style="1" bestFit="1" customWidth="1"/>
    <col min="5" max="5" width="13.33203125" bestFit="1" customWidth="1"/>
    <col min="6" max="6" width="15" bestFit="1" customWidth="1"/>
    <col min="7" max="7" width="25" customWidth="1"/>
    <col min="8" max="8" width="55.33203125" style="1" customWidth="1"/>
    <col min="9" max="9" width="17.109375" style="1" bestFit="1" customWidth="1"/>
    <col min="10" max="10" width="14.88671875" bestFit="1" customWidth="1"/>
    <col min="11" max="11" width="13.33203125" bestFit="1" customWidth="1"/>
    <col min="13" max="13" width="16.33203125" customWidth="1"/>
    <col min="14" max="14" width="57.6640625" customWidth="1"/>
    <col min="15" max="15" width="19" style="1" bestFit="1" customWidth="1"/>
    <col min="16" max="16" width="16.33203125" style="1" customWidth="1"/>
    <col min="17" max="17" width="13.33203125" bestFit="1" customWidth="1"/>
    <col min="19" max="19" width="12.33203125" bestFit="1" customWidth="1"/>
  </cols>
  <sheetData>
    <row r="1" spans="1:20" ht="24" customHeight="1" thickBot="1">
      <c r="A1" s="1734" t="s">
        <v>347</v>
      </c>
      <c r="B1" s="1735"/>
      <c r="C1" s="1735"/>
      <c r="D1" s="1735"/>
      <c r="E1" s="1736"/>
      <c r="F1" s="1">
        <f>SUM(C3:C28)-SUM(D3:D28)</f>
        <v>947051427</v>
      </c>
      <c r="G1" s="1737" t="s">
        <v>304</v>
      </c>
      <c r="H1" s="1738"/>
      <c r="I1" s="1738"/>
      <c r="J1" s="1738"/>
      <c r="K1" s="1739"/>
      <c r="M1" s="1740" t="s">
        <v>105</v>
      </c>
      <c r="N1" s="1741"/>
      <c r="O1" s="1741"/>
      <c r="P1" s="1741"/>
      <c r="Q1" s="1742"/>
    </row>
    <row r="3" spans="1:20">
      <c r="A3" s="1256" t="s">
        <v>457</v>
      </c>
      <c r="B3" t="s">
        <v>458</v>
      </c>
      <c r="C3" s="18">
        <v>19107893.120000001</v>
      </c>
      <c r="D3" s="18">
        <v>0</v>
      </c>
      <c r="E3" t="str">
        <f>VLOOKUP(A3,'TB-Equity'!$A$3:$A$90,1,0)</f>
        <v>010100100001</v>
      </c>
      <c r="F3" s="926">
        <v>1000</v>
      </c>
      <c r="G3" s="1256" t="s">
        <v>457</v>
      </c>
      <c r="H3" t="s">
        <v>458</v>
      </c>
      <c r="I3" s="18">
        <v>433881333.06999999</v>
      </c>
      <c r="J3" s="18">
        <v>0</v>
      </c>
      <c r="K3" s="13" t="str">
        <f>VLOOKUP(G3,'TB-Debt'!$A$3:$A$140,1,0)</f>
        <v>010100100001</v>
      </c>
      <c r="M3" s="1256" t="s">
        <v>457</v>
      </c>
      <c r="N3" t="s">
        <v>458</v>
      </c>
      <c r="O3">
        <v>5315776.9400000004</v>
      </c>
      <c r="P3">
        <v>0</v>
      </c>
      <c r="Q3" s="13" t="str">
        <f>VLOOKUP(M3,'TB- MM'!$A$3:$A$98,1,0)</f>
        <v>010100100001</v>
      </c>
      <c r="S3" s="19">
        <f>ROUND(O3,0)</f>
        <v>5315777</v>
      </c>
      <c r="T3" s="19">
        <f>ROUND(P3,0)</f>
        <v>0</v>
      </c>
    </row>
    <row r="4" spans="1:20">
      <c r="A4" s="1256" t="s">
        <v>461</v>
      </c>
      <c r="B4" t="s">
        <v>462</v>
      </c>
      <c r="C4" s="18">
        <v>4955.7</v>
      </c>
      <c r="D4" s="18">
        <v>0</v>
      </c>
      <c r="E4" t="str">
        <f>VLOOKUP(A4,'TB-Equity'!$A$3:$A$90,1,0)</f>
        <v>010100100005</v>
      </c>
      <c r="G4" s="1256" t="s">
        <v>461</v>
      </c>
      <c r="H4" t="s">
        <v>462</v>
      </c>
      <c r="I4" s="18">
        <v>8245.6299999999992</v>
      </c>
      <c r="J4" s="18">
        <v>0</v>
      </c>
      <c r="K4" s="13" t="str">
        <f>VLOOKUP(G4,'TB-Debt'!$A$3:$A$140,1,0)</f>
        <v>010100100005</v>
      </c>
      <c r="M4" s="1256" t="s">
        <v>461</v>
      </c>
      <c r="N4" t="s">
        <v>462</v>
      </c>
      <c r="O4">
        <v>14268.17</v>
      </c>
      <c r="P4">
        <v>0</v>
      </c>
      <c r="Q4" s="13" t="str">
        <f>VLOOKUP(M4,'TB- MM'!$A$3:$A$98,1,0)</f>
        <v>010100100005</v>
      </c>
      <c r="S4" s="19">
        <f t="shared" ref="S4:S70" si="0">ROUND(O4,0)</f>
        <v>14268</v>
      </c>
      <c r="T4" s="19">
        <f t="shared" ref="T4:T70" si="1">ROUND(P4,0)</f>
        <v>0</v>
      </c>
    </row>
    <row r="5" spans="1:20">
      <c r="A5" s="1256" t="s">
        <v>149</v>
      </c>
      <c r="B5" t="s">
        <v>150</v>
      </c>
      <c r="C5" s="18">
        <v>7338.76</v>
      </c>
      <c r="D5" s="18">
        <v>0</v>
      </c>
      <c r="E5" t="str">
        <f>VLOOKUP(A5,'TB-Equity'!$A$3:$A$90,1,0)</f>
        <v>010100100017</v>
      </c>
      <c r="G5" s="1256" t="s">
        <v>149</v>
      </c>
      <c r="H5" t="s">
        <v>150</v>
      </c>
      <c r="I5" s="18">
        <v>15540.28</v>
      </c>
      <c r="J5" s="18">
        <v>0</v>
      </c>
      <c r="K5" s="13" t="str">
        <f>VLOOKUP(G5,'TB-Debt'!$A$3:$A$140,1,0)</f>
        <v>010100100017</v>
      </c>
      <c r="M5" s="1256" t="s">
        <v>149</v>
      </c>
      <c r="N5" t="s">
        <v>150</v>
      </c>
      <c r="O5">
        <v>3515.37</v>
      </c>
      <c r="P5">
        <v>0</v>
      </c>
      <c r="Q5" s="13" t="str">
        <f>VLOOKUP(M5,'TB- MM'!$A$3:$A$98,1,0)</f>
        <v>010100100017</v>
      </c>
      <c r="S5" s="19">
        <f t="shared" si="0"/>
        <v>3515</v>
      </c>
      <c r="T5" s="19">
        <f t="shared" si="1"/>
        <v>0</v>
      </c>
    </row>
    <row r="6" spans="1:20">
      <c r="A6" s="1256" t="s">
        <v>773</v>
      </c>
      <c r="B6" t="s">
        <v>774</v>
      </c>
      <c r="C6" s="18">
        <v>1136655.53</v>
      </c>
      <c r="D6" s="18">
        <v>0</v>
      </c>
      <c r="E6" t="str">
        <f>VLOOKUP(A6,'TB-Equity'!$A$3:$A$90,1,0)</f>
        <v>010100100054</v>
      </c>
      <c r="G6" s="1256" t="s">
        <v>773</v>
      </c>
      <c r="H6" t="s">
        <v>774</v>
      </c>
      <c r="I6" s="18">
        <v>1433413.78</v>
      </c>
      <c r="J6" s="18">
        <v>0</v>
      </c>
      <c r="K6" s="13" t="str">
        <f>VLOOKUP(G6,'TB-Debt'!$A$3:$A$140,1,0)</f>
        <v>010100100054</v>
      </c>
      <c r="M6" s="1256" t="s">
        <v>773</v>
      </c>
      <c r="N6" t="s">
        <v>774</v>
      </c>
      <c r="O6">
        <v>957659.08</v>
      </c>
      <c r="P6">
        <v>0</v>
      </c>
      <c r="Q6" s="13" t="str">
        <f>VLOOKUP(M6,'TB- MM'!$A$3:$A$98,1,0)</f>
        <v>010100100054</v>
      </c>
      <c r="S6" s="19">
        <f t="shared" si="0"/>
        <v>957659</v>
      </c>
      <c r="T6" s="19">
        <f t="shared" si="1"/>
        <v>0</v>
      </c>
    </row>
    <row r="7" spans="1:20">
      <c r="A7" s="1256" t="s">
        <v>151</v>
      </c>
      <c r="B7" t="s">
        <v>152</v>
      </c>
      <c r="C7" s="18">
        <v>9458892.0600000005</v>
      </c>
      <c r="D7" s="18">
        <v>0</v>
      </c>
      <c r="E7" t="str">
        <f>VLOOKUP(A7,'TB-Equity'!$A$3:$A$90,1,0)</f>
        <v>010100100057</v>
      </c>
      <c r="G7" s="1256" t="s">
        <v>151</v>
      </c>
      <c r="H7" t="s">
        <v>152</v>
      </c>
      <c r="I7" s="18">
        <v>3486883</v>
      </c>
      <c r="J7" s="18">
        <v>0</v>
      </c>
      <c r="K7" s="13" t="str">
        <f>VLOOKUP(G7,'TB-Debt'!$A$3:$A$140,1,0)</f>
        <v>010100100057</v>
      </c>
      <c r="M7" s="1256" t="s">
        <v>151</v>
      </c>
      <c r="N7" t="s">
        <v>152</v>
      </c>
      <c r="O7">
        <v>2738216.73</v>
      </c>
      <c r="P7">
        <v>0</v>
      </c>
      <c r="Q7" s="13" t="str">
        <f>VLOOKUP(M7,'TB- MM'!$A$3:$A$98,1,0)</f>
        <v>010100100057</v>
      </c>
      <c r="S7" s="19">
        <f t="shared" si="0"/>
        <v>2738217</v>
      </c>
      <c r="T7" s="19">
        <f t="shared" si="1"/>
        <v>0</v>
      </c>
    </row>
    <row r="8" spans="1:20">
      <c r="A8" s="1256" t="s">
        <v>464</v>
      </c>
      <c r="B8" t="s">
        <v>465</v>
      </c>
      <c r="C8" s="18">
        <v>9275.7199999999993</v>
      </c>
      <c r="D8" s="18">
        <v>0</v>
      </c>
      <c r="E8" t="str">
        <f>VLOOKUP(A8,'TB-Equity'!$A$3:$A$90,1,0)</f>
        <v>010100100068</v>
      </c>
      <c r="G8" s="1256" t="s">
        <v>464</v>
      </c>
      <c r="H8" t="s">
        <v>465</v>
      </c>
      <c r="I8" s="18">
        <v>7125.82</v>
      </c>
      <c r="J8" s="18">
        <v>0</v>
      </c>
      <c r="K8" s="13" t="str">
        <f>VLOOKUP(G8,'TB-Debt'!$A$3:$A$140,1,0)</f>
        <v>010100100068</v>
      </c>
      <c r="M8" s="1256" t="s">
        <v>464</v>
      </c>
      <c r="N8" t="s">
        <v>465</v>
      </c>
      <c r="O8">
        <v>7121.82</v>
      </c>
      <c r="P8">
        <v>0</v>
      </c>
      <c r="Q8" s="13" t="str">
        <f>VLOOKUP(M8,'TB- MM'!$A$3:$A$98,1,0)</f>
        <v>010100100068</v>
      </c>
      <c r="S8" s="19">
        <f t="shared" si="0"/>
        <v>7122</v>
      </c>
      <c r="T8" s="19">
        <f t="shared" si="1"/>
        <v>0</v>
      </c>
    </row>
    <row r="9" spans="1:20">
      <c r="A9" s="1256" t="s">
        <v>466</v>
      </c>
      <c r="B9" t="s">
        <v>467</v>
      </c>
      <c r="C9" s="18">
        <v>11733.04</v>
      </c>
      <c r="D9" s="18">
        <v>0</v>
      </c>
      <c r="E9" t="str">
        <f>VLOOKUP(A9,'TB-Equity'!$A$3:$A$90,1,0)</f>
        <v>010100100075</v>
      </c>
      <c r="G9" s="1256" t="s">
        <v>466</v>
      </c>
      <c r="H9" t="s">
        <v>467</v>
      </c>
      <c r="I9" s="18">
        <v>10812.19</v>
      </c>
      <c r="J9" s="18">
        <v>0</v>
      </c>
      <c r="K9" s="13" t="str">
        <f>VLOOKUP(G9,'TB-Debt'!$A$3:$A$140,1,0)</f>
        <v>010100100075</v>
      </c>
      <c r="M9" s="1256" t="s">
        <v>518</v>
      </c>
      <c r="N9" t="s">
        <v>519</v>
      </c>
      <c r="O9">
        <v>16779.900000000001</v>
      </c>
      <c r="P9">
        <v>0</v>
      </c>
      <c r="Q9" s="13" t="str">
        <f>VLOOKUP(M9,'TB- MM'!$A$3:$A$98,1,0)</f>
        <v>010100100072</v>
      </c>
      <c r="S9" s="19">
        <f t="shared" si="0"/>
        <v>16780</v>
      </c>
      <c r="T9" s="19">
        <f t="shared" si="1"/>
        <v>0</v>
      </c>
    </row>
    <row r="10" spans="1:20">
      <c r="A10" s="1256" t="s">
        <v>468</v>
      </c>
      <c r="B10" t="s">
        <v>469</v>
      </c>
      <c r="C10" s="18">
        <v>609.29999999999995</v>
      </c>
      <c r="D10" s="18">
        <v>0</v>
      </c>
      <c r="E10" t="str">
        <f>VLOOKUP(A10,'TB-Equity'!$A$3:$A$90,1,0)</f>
        <v>010100100087</v>
      </c>
      <c r="G10" s="1256" t="s">
        <v>468</v>
      </c>
      <c r="H10" t="s">
        <v>469</v>
      </c>
      <c r="I10" s="18">
        <v>81413.210000000006</v>
      </c>
      <c r="J10" s="18">
        <v>0</v>
      </c>
      <c r="K10" s="13" t="str">
        <f>VLOOKUP(G10,'TB-Debt'!$A$3:$A$140,1,0)</f>
        <v>010100100087</v>
      </c>
      <c r="M10" s="1256" t="s">
        <v>468</v>
      </c>
      <c r="N10" t="s">
        <v>469</v>
      </c>
      <c r="O10">
        <v>542341358.62</v>
      </c>
      <c r="P10">
        <v>0</v>
      </c>
      <c r="Q10" s="13" t="str">
        <f>VLOOKUP(M10,'TB- MM'!$A$3:$A$98,1,0)</f>
        <v>010100100087</v>
      </c>
      <c r="S10" s="19">
        <f t="shared" si="0"/>
        <v>542341359</v>
      </c>
      <c r="T10" s="19">
        <f t="shared" si="1"/>
        <v>0</v>
      </c>
    </row>
    <row r="11" spans="1:20">
      <c r="A11" s="1256" t="s">
        <v>470</v>
      </c>
      <c r="B11" t="s">
        <v>471</v>
      </c>
      <c r="C11" s="18">
        <v>81928.160000000003</v>
      </c>
      <c r="D11" s="18">
        <v>0</v>
      </c>
      <c r="E11" t="str">
        <f>VLOOKUP(A11,'TB-Equity'!$A$3:$A$90,1,0)</f>
        <v>010100100100</v>
      </c>
      <c r="G11" s="1256" t="s">
        <v>470</v>
      </c>
      <c r="H11" t="s">
        <v>471</v>
      </c>
      <c r="I11" s="18">
        <v>885677.72</v>
      </c>
      <c r="J11" s="18">
        <v>0</v>
      </c>
      <c r="K11" s="13" t="str">
        <f>VLOOKUP(G11,'TB-Debt'!$A$3:$A$140,1,0)</f>
        <v>010100100100</v>
      </c>
      <c r="M11" s="1256" t="s">
        <v>741</v>
      </c>
      <c r="N11" t="s">
        <v>742</v>
      </c>
      <c r="O11">
        <v>9590.92</v>
      </c>
      <c r="P11">
        <v>0</v>
      </c>
      <c r="Q11" s="921" t="str">
        <f>VLOOKUP(M11,'TB- MM'!$A$3:$A$98,1,0)</f>
        <v>010100100092</v>
      </c>
      <c r="S11" s="19"/>
      <c r="T11" s="19"/>
    </row>
    <row r="12" spans="1:20">
      <c r="A12" s="1256" t="s">
        <v>153</v>
      </c>
      <c r="B12" t="s">
        <v>154</v>
      </c>
      <c r="C12" s="18">
        <v>1055273323.78</v>
      </c>
      <c r="D12" s="18">
        <v>0</v>
      </c>
      <c r="E12" t="str">
        <f>VLOOKUP(A12,'TB-Equity'!$A$3:$A$90,1,0)</f>
        <v>010300100001</v>
      </c>
      <c r="G12" s="1256" t="s">
        <v>729</v>
      </c>
      <c r="H12" t="s">
        <v>730</v>
      </c>
      <c r="I12" s="18">
        <v>9483.82</v>
      </c>
      <c r="J12" s="18">
        <v>0</v>
      </c>
      <c r="K12" s="13" t="str">
        <f>VLOOKUP(G12,'TB-Debt'!$A$3:$A$140,1,0)</f>
        <v>010100100114</v>
      </c>
      <c r="M12" s="1256" t="s">
        <v>470</v>
      </c>
      <c r="N12" t="s">
        <v>471</v>
      </c>
      <c r="O12">
        <v>626811.67000000004</v>
      </c>
      <c r="P12">
        <v>0</v>
      </c>
      <c r="Q12" s="13" t="str">
        <f>VLOOKUP(M12,'TB- MM'!$A$3:$A$98,1,0)</f>
        <v>010100100100</v>
      </c>
      <c r="S12" s="19">
        <f t="shared" si="0"/>
        <v>626812</v>
      </c>
      <c r="T12" s="19">
        <f t="shared" si="1"/>
        <v>0</v>
      </c>
    </row>
    <row r="13" spans="1:20">
      <c r="A13" s="1256" t="s">
        <v>155</v>
      </c>
      <c r="B13" t="s">
        <v>156</v>
      </c>
      <c r="C13" s="18">
        <v>0</v>
      </c>
      <c r="D13" s="18">
        <v>155371700.59999999</v>
      </c>
      <c r="E13" t="str">
        <f>VLOOKUP(A13,'TB-Equity'!$A$3:$A$90,1,0)</f>
        <v>010300100002</v>
      </c>
      <c r="G13" s="1256" t="s">
        <v>731</v>
      </c>
      <c r="H13" t="s">
        <v>732</v>
      </c>
      <c r="I13" s="18">
        <v>100039.59</v>
      </c>
      <c r="J13" s="18">
        <v>0</v>
      </c>
      <c r="K13" s="13" t="str">
        <f>VLOOKUP(G13,'TB-Debt'!$A$3:$A$140,1,0)</f>
        <v>010100100117</v>
      </c>
      <c r="M13" s="1256" t="s">
        <v>729</v>
      </c>
      <c r="N13" t="s">
        <v>730</v>
      </c>
      <c r="O13">
        <v>2504230.61</v>
      </c>
      <c r="P13">
        <v>0</v>
      </c>
      <c r="Q13" s="13" t="str">
        <f>VLOOKUP(M13,'TB- MM'!$A$3:$A$98,1,0)</f>
        <v>010100100114</v>
      </c>
      <c r="S13" s="19">
        <f t="shared" si="0"/>
        <v>2504231</v>
      </c>
      <c r="T13" s="19">
        <f t="shared" si="1"/>
        <v>0</v>
      </c>
    </row>
    <row r="14" spans="1:20">
      <c r="A14" s="1256" t="s">
        <v>157</v>
      </c>
      <c r="B14" t="s">
        <v>158</v>
      </c>
      <c r="C14" s="18">
        <v>0</v>
      </c>
      <c r="D14" s="18">
        <v>94.16</v>
      </c>
      <c r="E14" t="str">
        <f>VLOOKUP(A14,'TB-Equity'!$A$3:$A$90,1,0)</f>
        <v>010301000001</v>
      </c>
      <c r="G14" s="1256" t="s">
        <v>1023</v>
      </c>
      <c r="H14" t="s">
        <v>1024</v>
      </c>
      <c r="I14" s="18">
        <v>8740.19</v>
      </c>
      <c r="J14" s="18">
        <v>0</v>
      </c>
      <c r="K14" s="13" t="str">
        <f>VLOOKUP(G14,'TB-Debt'!$A$3:$A$140,1,0)</f>
        <v>010100100129</v>
      </c>
      <c r="M14" s="1256" t="s">
        <v>731</v>
      </c>
      <c r="N14" t="s">
        <v>732</v>
      </c>
      <c r="O14">
        <v>4800.3500000000004</v>
      </c>
      <c r="P14">
        <v>0</v>
      </c>
      <c r="Q14" s="13" t="str">
        <f>VLOOKUP(M14,'TB- MM'!$A$3:$A$98,1,0)</f>
        <v>010100100117</v>
      </c>
      <c r="S14" s="19">
        <f t="shared" si="0"/>
        <v>4800</v>
      </c>
      <c r="T14" s="19">
        <f t="shared" si="1"/>
        <v>0</v>
      </c>
    </row>
    <row r="15" spans="1:20">
      <c r="A15" s="1256" t="s">
        <v>159</v>
      </c>
      <c r="B15" t="s">
        <v>160</v>
      </c>
      <c r="C15" s="18">
        <v>94.16</v>
      </c>
      <c r="D15" s="18">
        <v>0</v>
      </c>
      <c r="E15" t="str">
        <f>VLOOKUP(A15,'TB-Equity'!$A$3:$A$90,1,0)</f>
        <v>010301000002</v>
      </c>
      <c r="G15" s="1256" t="s">
        <v>246</v>
      </c>
      <c r="H15" t="s">
        <v>247</v>
      </c>
      <c r="I15" s="18">
        <v>5000000</v>
      </c>
      <c r="J15" s="18">
        <v>0</v>
      </c>
      <c r="K15" s="13" t="str">
        <f>VLOOKUP(G15,'TB-Debt'!$A$3:$A$140,1,0)</f>
        <v>010300300001</v>
      </c>
      <c r="M15" s="1256" t="s">
        <v>248</v>
      </c>
      <c r="N15" t="s">
        <v>249</v>
      </c>
      <c r="O15">
        <v>0</v>
      </c>
      <c r="P15">
        <v>93.33</v>
      </c>
      <c r="Q15" s="13" t="str">
        <f>VLOOKUP(M15,'TB- MM'!$A$3:$A$98,1,0)</f>
        <v>010300300002</v>
      </c>
      <c r="S15" s="19">
        <f t="shared" si="0"/>
        <v>0</v>
      </c>
      <c r="T15" s="19">
        <f t="shared" si="1"/>
        <v>93</v>
      </c>
    </row>
    <row r="16" spans="1:20">
      <c r="A16" s="1256" t="s">
        <v>161</v>
      </c>
      <c r="B16" t="s">
        <v>162</v>
      </c>
      <c r="C16" s="18">
        <v>5681947.9699999997</v>
      </c>
      <c r="D16" s="18">
        <v>0</v>
      </c>
      <c r="E16" t="str">
        <f>VLOOKUP(A16,'TB-Equity'!$A$3:$A$90,1,0)</f>
        <v>010500100001</v>
      </c>
      <c r="G16" s="1256" t="s">
        <v>248</v>
      </c>
      <c r="H16" t="s">
        <v>249</v>
      </c>
      <c r="I16" s="18">
        <v>0</v>
      </c>
      <c r="J16" s="18">
        <v>3038.8</v>
      </c>
      <c r="K16" s="13" t="str">
        <f>VLOOKUP(G16,'TB-Debt'!$A$3:$A$140,1,0)</f>
        <v>010300300002</v>
      </c>
      <c r="M16" s="1256" t="s">
        <v>250</v>
      </c>
      <c r="N16" t="s">
        <v>251</v>
      </c>
      <c r="O16">
        <v>36.39</v>
      </c>
      <c r="P16">
        <v>0</v>
      </c>
      <c r="Q16" s="13" t="str">
        <f>VLOOKUP(M16,'TB- MM'!$A$3:$A$98,1,0)</f>
        <v>010300300003</v>
      </c>
      <c r="S16" s="19">
        <f t="shared" si="0"/>
        <v>36</v>
      </c>
      <c r="T16" s="19">
        <f t="shared" si="1"/>
        <v>0</v>
      </c>
    </row>
    <row r="17" spans="1:20">
      <c r="A17" s="1256" t="s">
        <v>526</v>
      </c>
      <c r="B17" t="s">
        <v>527</v>
      </c>
      <c r="C17" s="18">
        <v>28604</v>
      </c>
      <c r="D17" s="18">
        <v>0</v>
      </c>
      <c r="E17" t="str">
        <f>VLOOKUP(A17,'TB-Equity'!$A$3:$A$90,1,0)</f>
        <v>010601100001</v>
      </c>
      <c r="G17" s="1256" t="s">
        <v>250</v>
      </c>
      <c r="H17" t="s">
        <v>251</v>
      </c>
      <c r="I17" s="18">
        <v>0</v>
      </c>
      <c r="J17" s="18">
        <v>164315.10999999999</v>
      </c>
      <c r="K17" s="13" t="str">
        <f>VLOOKUP(G17,'TB-Debt'!$A$3:$A$140,1,0)</f>
        <v>010300300003</v>
      </c>
      <c r="M17" s="1256" t="s">
        <v>520</v>
      </c>
      <c r="N17" t="s">
        <v>521</v>
      </c>
      <c r="O17">
        <v>0</v>
      </c>
      <c r="P17">
        <v>312514.12</v>
      </c>
      <c r="Q17" s="13" t="str">
        <f>VLOOKUP(M17,'TB- MM'!$A$3:$A$98,1,0)</f>
        <v>010300700001</v>
      </c>
      <c r="S17" s="19">
        <f t="shared" si="0"/>
        <v>0</v>
      </c>
      <c r="T17" s="19">
        <f t="shared" si="1"/>
        <v>312514</v>
      </c>
    </row>
    <row r="18" spans="1:20">
      <c r="A18" s="1256" t="s">
        <v>476</v>
      </c>
      <c r="B18" t="s">
        <v>1016</v>
      </c>
      <c r="C18" s="18">
        <v>0</v>
      </c>
      <c r="D18" s="18">
        <v>9.09</v>
      </c>
      <c r="E18" t="str">
        <f>VLOOKUP(A18,'TB-Equity'!$A$3:$A$90,1,0)</f>
        <v>010601100005</v>
      </c>
      <c r="G18" s="1256" t="s">
        <v>252</v>
      </c>
      <c r="H18" t="s">
        <v>253</v>
      </c>
      <c r="I18" s="18">
        <v>30400000</v>
      </c>
      <c r="J18" s="18">
        <v>0</v>
      </c>
      <c r="K18" s="13" t="str">
        <f>VLOOKUP(G18,'TB-Debt'!$A$3:$A$140,1,0)</f>
        <v>010300400001</v>
      </c>
      <c r="M18" s="1256" t="s">
        <v>522</v>
      </c>
      <c r="N18" t="s">
        <v>523</v>
      </c>
      <c r="O18">
        <v>312457</v>
      </c>
      <c r="P18">
        <v>0</v>
      </c>
      <c r="Q18" t="str">
        <f>VLOOKUP(M18,'TB- MM'!$A$3:$A$98,1,0)</f>
        <v>010300700003</v>
      </c>
      <c r="S18" s="19">
        <f t="shared" si="0"/>
        <v>312457</v>
      </c>
      <c r="T18" s="19">
        <f t="shared" si="1"/>
        <v>0</v>
      </c>
    </row>
    <row r="19" spans="1:20">
      <c r="A19" s="1256" t="s">
        <v>163</v>
      </c>
      <c r="B19" t="s">
        <v>164</v>
      </c>
      <c r="C19" s="18">
        <v>60654.64</v>
      </c>
      <c r="D19" s="18">
        <v>0</v>
      </c>
      <c r="E19" t="str">
        <f>VLOOKUP(A19,'TB-Equity'!$A$3:$A$90,1,0)</f>
        <v>010601100014</v>
      </c>
      <c r="G19" s="1256" t="s">
        <v>254</v>
      </c>
      <c r="H19" t="s">
        <v>255</v>
      </c>
      <c r="I19" s="18">
        <v>544480.77</v>
      </c>
      <c r="J19" s="18">
        <v>0</v>
      </c>
      <c r="K19" s="13" t="str">
        <f>VLOOKUP(G19,'TB-Debt'!$A$3:$A$140,1,0)</f>
        <v>010300400002</v>
      </c>
      <c r="M19" s="1256" t="s">
        <v>525</v>
      </c>
      <c r="N19" t="s">
        <v>517</v>
      </c>
      <c r="O19">
        <v>0</v>
      </c>
      <c r="P19">
        <v>14.76</v>
      </c>
      <c r="Q19" t="str">
        <f>VLOOKUP(M19,'TB- MM'!$A$3:$A$98,1,0)</f>
        <v>010600500001</v>
      </c>
      <c r="S19" s="19">
        <f t="shared" si="0"/>
        <v>0</v>
      </c>
      <c r="T19" s="19">
        <f t="shared" si="1"/>
        <v>15</v>
      </c>
    </row>
    <row r="20" spans="1:20">
      <c r="A20" s="1256" t="s">
        <v>479</v>
      </c>
      <c r="B20" t="s">
        <v>480</v>
      </c>
      <c r="C20" s="18">
        <v>37.520000000000003</v>
      </c>
      <c r="D20" s="18">
        <v>0</v>
      </c>
      <c r="E20" t="str">
        <f>VLOOKUP(A20,'TB-Equity'!$A$3:$A$90,1,0)</f>
        <v>010601100017</v>
      </c>
      <c r="G20" s="1256" t="s">
        <v>256</v>
      </c>
      <c r="H20" t="s">
        <v>257</v>
      </c>
      <c r="I20" s="18">
        <v>0</v>
      </c>
      <c r="J20" s="18">
        <v>2422496.9</v>
      </c>
      <c r="K20" s="13" t="str">
        <f>VLOOKUP(G20,'TB-Debt'!$A$3:$A$140,1,0)</f>
        <v>010300400003</v>
      </c>
      <c r="M20" s="1256" t="s">
        <v>526</v>
      </c>
      <c r="N20" t="s">
        <v>527</v>
      </c>
      <c r="O20">
        <v>1959681.36</v>
      </c>
      <c r="P20">
        <v>0</v>
      </c>
      <c r="Q20" t="str">
        <f>VLOOKUP(M20,'TB- MM'!$A$3:$A$98,1,0)</f>
        <v>010601100001</v>
      </c>
      <c r="S20" s="19">
        <f t="shared" si="0"/>
        <v>1959681</v>
      </c>
      <c r="T20" s="19">
        <f t="shared" si="1"/>
        <v>0</v>
      </c>
    </row>
    <row r="21" spans="1:20">
      <c r="A21" s="1256" t="s">
        <v>481</v>
      </c>
      <c r="B21" t="s">
        <v>482</v>
      </c>
      <c r="C21" s="18">
        <v>2591.04</v>
      </c>
      <c r="D21" s="18">
        <v>0</v>
      </c>
      <c r="E21" t="str">
        <f>VLOOKUP(A21,'TB-Equity'!$A$3:$A$90,1,0)</f>
        <v>010601100075</v>
      </c>
      <c r="G21" s="1256" t="s">
        <v>520</v>
      </c>
      <c r="H21" t="s">
        <v>521</v>
      </c>
      <c r="I21" s="18">
        <v>0</v>
      </c>
      <c r="J21" s="18">
        <v>1589512.74</v>
      </c>
      <c r="K21" s="13" t="str">
        <f>VLOOKUP(G21,'TB-Debt'!$A$3:$A$140,1,0)</f>
        <v>010300700001</v>
      </c>
      <c r="M21" s="1256" t="s">
        <v>476</v>
      </c>
      <c r="N21" t="s">
        <v>1016</v>
      </c>
      <c r="O21">
        <v>4.04</v>
      </c>
      <c r="P21">
        <v>0</v>
      </c>
      <c r="Q21" t="str">
        <f>VLOOKUP(M21,'TB- MM'!$A$3:$A$98,1,0)</f>
        <v>010601100005</v>
      </c>
      <c r="S21" s="19">
        <f t="shared" si="0"/>
        <v>4</v>
      </c>
      <c r="T21" s="19">
        <f t="shared" si="1"/>
        <v>0</v>
      </c>
    </row>
    <row r="22" spans="1:20">
      <c r="A22" s="1256" t="s">
        <v>165</v>
      </c>
      <c r="B22" t="s">
        <v>166</v>
      </c>
      <c r="C22" s="18">
        <v>8510414.7100000009</v>
      </c>
      <c r="D22" s="18">
        <v>0</v>
      </c>
      <c r="E22" t="str">
        <f>VLOOKUP(A22,'TB-Equity'!$A$3:$A$90,1,0)</f>
        <v>010602100001</v>
      </c>
      <c r="G22" s="1256" t="s">
        <v>522</v>
      </c>
      <c r="H22" t="s">
        <v>523</v>
      </c>
      <c r="I22" s="18">
        <v>1589539.01</v>
      </c>
      <c r="J22" s="18">
        <v>0</v>
      </c>
      <c r="K22" s="13" t="str">
        <f>VLOOKUP(G22,'TB-Debt'!$A$3:$A$140,1,0)</f>
        <v>010300700003</v>
      </c>
      <c r="M22" s="1256" t="s">
        <v>163</v>
      </c>
      <c r="N22" t="s">
        <v>164</v>
      </c>
      <c r="O22">
        <v>10322.5</v>
      </c>
      <c r="P22">
        <v>0</v>
      </c>
      <c r="Q22" t="str">
        <f>VLOOKUP(M22,'TB- MM'!$A$3:$A$98,1,0)</f>
        <v>010601100014</v>
      </c>
      <c r="S22" s="19">
        <f t="shared" si="0"/>
        <v>10323</v>
      </c>
      <c r="T22" s="19">
        <f t="shared" si="1"/>
        <v>0</v>
      </c>
    </row>
    <row r="23" spans="1:20">
      <c r="A23" s="1256" t="s">
        <v>484</v>
      </c>
      <c r="B23" t="s">
        <v>485</v>
      </c>
      <c r="C23" s="18">
        <v>75172.460000000006</v>
      </c>
      <c r="D23" s="18">
        <v>0</v>
      </c>
      <c r="E23" t="str">
        <f>VLOOKUP(A23,'TB-Equity'!$A$3:$A$90,1,0)</f>
        <v>010700300001</v>
      </c>
      <c r="G23" s="1256" t="s">
        <v>548</v>
      </c>
      <c r="H23" t="s">
        <v>549</v>
      </c>
      <c r="I23" s="18">
        <v>46241000</v>
      </c>
      <c r="J23" s="18">
        <v>0</v>
      </c>
      <c r="K23" s="13" t="str">
        <f>VLOOKUP(G23,'TB-Debt'!$A$3:$A$140,1,0)</f>
        <v>010300900001</v>
      </c>
      <c r="M23" s="1256" t="s">
        <v>481</v>
      </c>
      <c r="N23" t="s">
        <v>482</v>
      </c>
      <c r="O23">
        <v>317.06</v>
      </c>
      <c r="P23">
        <v>0</v>
      </c>
      <c r="Q23" t="str">
        <f>VLOOKUP(M23,'TB- MM'!$A$3:$A$98,1,0)</f>
        <v>010601100075</v>
      </c>
      <c r="S23" s="19">
        <f t="shared" si="0"/>
        <v>317</v>
      </c>
      <c r="T23" s="19">
        <f t="shared" si="1"/>
        <v>0</v>
      </c>
    </row>
    <row r="24" spans="1:20">
      <c r="A24" s="1256" t="s">
        <v>167</v>
      </c>
      <c r="B24" t="s">
        <v>168</v>
      </c>
      <c r="C24" s="18">
        <v>120985</v>
      </c>
      <c r="D24" s="18">
        <v>0</v>
      </c>
      <c r="E24" t="str">
        <f>VLOOKUP(A24,'TB-Equity'!$A$3:$A$90,1,0)</f>
        <v>010700400001</v>
      </c>
      <c r="G24" s="1256" t="s">
        <v>550</v>
      </c>
      <c r="H24" t="s">
        <v>551</v>
      </c>
      <c r="I24" s="18">
        <v>0</v>
      </c>
      <c r="J24" s="18">
        <v>1125519.04</v>
      </c>
      <c r="K24" s="13" t="str">
        <f>VLOOKUP(G24,'TB-Debt'!$A$3:$A$140,1,0)</f>
        <v>010300900002</v>
      </c>
      <c r="M24" s="1256" t="s">
        <v>529</v>
      </c>
      <c r="N24" t="s">
        <v>530</v>
      </c>
      <c r="O24">
        <v>522294.19</v>
      </c>
      <c r="P24">
        <v>0</v>
      </c>
      <c r="Q24" t="str">
        <f>VLOOKUP(M24,'TB- MM'!$A$3:$A$98,1,0)</f>
        <v>010601100089</v>
      </c>
      <c r="S24" s="19">
        <f t="shared" si="0"/>
        <v>522294</v>
      </c>
      <c r="T24" s="19">
        <f t="shared" si="1"/>
        <v>0</v>
      </c>
    </row>
    <row r="25" spans="1:20">
      <c r="A25" s="1256" t="s">
        <v>169</v>
      </c>
      <c r="B25" t="s">
        <v>170</v>
      </c>
      <c r="C25" s="18">
        <v>2500000</v>
      </c>
      <c r="D25" s="18">
        <v>0</v>
      </c>
      <c r="E25" t="str">
        <f>VLOOKUP(A25,'TB-Equity'!$A$3:$A$90,1,0)</f>
        <v>010700500001</v>
      </c>
      <c r="G25" s="1256" t="s">
        <v>552</v>
      </c>
      <c r="H25" t="s">
        <v>553</v>
      </c>
      <c r="I25" s="18">
        <v>2412604.2200000002</v>
      </c>
      <c r="J25" s="18">
        <v>0</v>
      </c>
      <c r="K25" s="13" t="str">
        <f>VLOOKUP(G25,'TB-Debt'!$A$3:$A$140,1,0)</f>
        <v>010300900003</v>
      </c>
      <c r="M25" s="1256" t="s">
        <v>554</v>
      </c>
      <c r="N25" t="s">
        <v>555</v>
      </c>
      <c r="O25">
        <v>1.62</v>
      </c>
      <c r="P25">
        <v>0</v>
      </c>
      <c r="Q25" t="str">
        <f>VLOOKUP(M25,'TB- MM'!$A$3:$A$98,1,0)</f>
        <v>010601100098</v>
      </c>
      <c r="S25" s="19">
        <f t="shared" si="0"/>
        <v>2</v>
      </c>
      <c r="T25" s="19">
        <f t="shared" si="1"/>
        <v>0</v>
      </c>
    </row>
    <row r="26" spans="1:20">
      <c r="A26" s="1256" t="s">
        <v>171</v>
      </c>
      <c r="B26" t="s">
        <v>172</v>
      </c>
      <c r="C26" s="18">
        <v>200000</v>
      </c>
      <c r="D26" s="18">
        <v>0</v>
      </c>
      <c r="E26" t="str">
        <f>VLOOKUP(A26,'TB-Equity'!$A$3:$A$90,1,0)</f>
        <v>010700600001</v>
      </c>
      <c r="G26" s="1256" t="s">
        <v>262</v>
      </c>
      <c r="H26" t="s">
        <v>263</v>
      </c>
      <c r="I26" s="18">
        <v>1758610.14</v>
      </c>
      <c r="J26" s="18">
        <v>0</v>
      </c>
      <c r="K26" s="13" t="str">
        <f>VLOOKUP(G26,'TB-Debt'!$A$3:$A$140,1,0)</f>
        <v>010301800001</v>
      </c>
      <c r="M26" s="1256" t="s">
        <v>733</v>
      </c>
      <c r="N26" t="s">
        <v>734</v>
      </c>
      <c r="O26">
        <v>5.12</v>
      </c>
      <c r="P26">
        <v>0</v>
      </c>
      <c r="Q26" t="str">
        <f>VLOOKUP(M26,'TB- MM'!$A$3:$A$98,1,0)</f>
        <v>010601100109</v>
      </c>
      <c r="S26" s="19">
        <f t="shared" si="0"/>
        <v>5</v>
      </c>
      <c r="T26" s="19">
        <f t="shared" si="1"/>
        <v>0</v>
      </c>
    </row>
    <row r="27" spans="1:20">
      <c r="A27" s="1256" t="s">
        <v>322</v>
      </c>
      <c r="B27" t="s">
        <v>323</v>
      </c>
      <c r="C27" s="18">
        <v>113964</v>
      </c>
      <c r="D27" s="18">
        <v>0</v>
      </c>
      <c r="E27" t="str">
        <f>VLOOKUP(A27,'TB-Equity'!$A$3:$A$90,1,0)</f>
        <v>010701000001</v>
      </c>
      <c r="G27" s="1256" t="s">
        <v>264</v>
      </c>
      <c r="H27" t="s">
        <v>265</v>
      </c>
      <c r="I27" s="18">
        <v>0</v>
      </c>
      <c r="J27" s="18">
        <v>1758610.14</v>
      </c>
      <c r="K27" s="13" t="str">
        <f>VLOOKUP(G27,'TB-Debt'!$A$3:$A$140,1,0)</f>
        <v>010301800003</v>
      </c>
      <c r="M27" s="1256" t="s">
        <v>1025</v>
      </c>
      <c r="N27" t="s">
        <v>1026</v>
      </c>
      <c r="O27">
        <v>848254.98</v>
      </c>
      <c r="P27">
        <v>0</v>
      </c>
      <c r="Q27" t="str">
        <f>VLOOKUP(M27,'TB- MM'!$A$3:$A$98,1,0)</f>
        <v>010601100110</v>
      </c>
      <c r="S27" s="19">
        <f t="shared" si="0"/>
        <v>848255</v>
      </c>
      <c r="T27" s="19">
        <f t="shared" si="1"/>
        <v>0</v>
      </c>
    </row>
    <row r="28" spans="1:20">
      <c r="A28" s="1256" t="s">
        <v>173</v>
      </c>
      <c r="B28" t="s">
        <v>174</v>
      </c>
      <c r="C28" s="18">
        <v>36159.75</v>
      </c>
      <c r="D28" s="18">
        <v>0</v>
      </c>
      <c r="E28" t="str">
        <f>VLOOKUP(A28,'TB-Equity'!$A$3:$A$90,1,0)</f>
        <v>010900200001</v>
      </c>
      <c r="G28" s="1256" t="s">
        <v>777</v>
      </c>
      <c r="H28" t="s">
        <v>778</v>
      </c>
      <c r="I28" s="18">
        <v>28123.61</v>
      </c>
      <c r="J28" s="18">
        <v>0</v>
      </c>
      <c r="K28" s="13" t="str">
        <f>VLOOKUP(G28,'TB-Debt'!$A$3:$A$140,1,0)</f>
        <v>010303600000</v>
      </c>
      <c r="M28" s="1256" t="s">
        <v>270</v>
      </c>
      <c r="N28" t="s">
        <v>271</v>
      </c>
      <c r="O28">
        <v>1.41</v>
      </c>
      <c r="P28">
        <v>0</v>
      </c>
      <c r="Q28" t="str">
        <f>VLOOKUP(M28,'TB- MM'!$A$3:$A$98,1,0)</f>
        <v>010601600001</v>
      </c>
      <c r="S28" s="19">
        <f t="shared" si="0"/>
        <v>1</v>
      </c>
      <c r="T28" s="19">
        <f t="shared" si="1"/>
        <v>0</v>
      </c>
    </row>
    <row r="29" spans="1:20">
      <c r="A29" s="1256" t="s">
        <v>1017</v>
      </c>
      <c r="B29" t="s">
        <v>1018</v>
      </c>
      <c r="C29" s="18">
        <v>1321530</v>
      </c>
      <c r="D29" s="18">
        <v>0</v>
      </c>
      <c r="E29" t="str">
        <f>VLOOKUP(A29,'TB-Equity'!$A$3:$A$90,1,0)</f>
        <v>011400100001</v>
      </c>
      <c r="G29" s="1256" t="s">
        <v>779</v>
      </c>
      <c r="H29" t="s">
        <v>780</v>
      </c>
      <c r="I29" s="18">
        <v>75000000</v>
      </c>
      <c r="J29" s="18">
        <v>0</v>
      </c>
      <c r="K29" s="13" t="str">
        <f>VLOOKUP(G29,'TB-Debt'!$A$3:$A$140,1,0)</f>
        <v>010303600001</v>
      </c>
      <c r="M29" s="1256" t="s">
        <v>484</v>
      </c>
      <c r="N29" t="s">
        <v>485</v>
      </c>
      <c r="O29">
        <v>57099.43</v>
      </c>
      <c r="P29">
        <v>0</v>
      </c>
      <c r="Q29" t="str">
        <f>VLOOKUP(M29,'TB- MM'!$A$3:$A$98,1,0)</f>
        <v>010700300001</v>
      </c>
      <c r="S29" s="19">
        <f t="shared" si="0"/>
        <v>57099</v>
      </c>
      <c r="T29" s="19">
        <f t="shared" si="1"/>
        <v>0</v>
      </c>
    </row>
    <row r="30" spans="1:20">
      <c r="A30" s="1256" t="s">
        <v>1019</v>
      </c>
      <c r="B30" t="s">
        <v>1020</v>
      </c>
      <c r="C30" s="18">
        <v>661541</v>
      </c>
      <c r="D30" s="18">
        <v>0</v>
      </c>
      <c r="E30" t="str">
        <f>VLOOKUP(A30,'TB-Equity'!$A$3:$A$90,1,0)</f>
        <v>01190010001</v>
      </c>
      <c r="G30" s="1256" t="s">
        <v>781</v>
      </c>
      <c r="H30" t="s">
        <v>782</v>
      </c>
      <c r="I30" s="18">
        <v>0</v>
      </c>
      <c r="J30" s="18">
        <v>1280623.6000000001</v>
      </c>
      <c r="K30" s="13" t="str">
        <f>VLOOKUP(G30,'TB-Debt'!$A$3:$A$140,1,0)</f>
        <v>010303600003</v>
      </c>
      <c r="M30" s="1256" t="s">
        <v>171</v>
      </c>
      <c r="N30" t="s">
        <v>172</v>
      </c>
      <c r="O30">
        <v>200000</v>
      </c>
      <c r="P30">
        <v>0</v>
      </c>
      <c r="Q30" t="str">
        <f>VLOOKUP(M30,'TB- MM'!$A$3:$A$98,1,0)</f>
        <v>010700600001</v>
      </c>
      <c r="S30" s="19">
        <f t="shared" si="0"/>
        <v>200000</v>
      </c>
      <c r="T30" s="19">
        <f t="shared" si="1"/>
        <v>0</v>
      </c>
    </row>
    <row r="31" spans="1:20">
      <c r="A31" s="1256" t="s">
        <v>175</v>
      </c>
      <c r="B31" t="s">
        <v>176</v>
      </c>
      <c r="C31" s="18">
        <v>0</v>
      </c>
      <c r="D31" s="18">
        <v>90373303.760000005</v>
      </c>
      <c r="E31" t="str">
        <f>VLOOKUP(A31,'TB-Equity'!$A$3:$A$90,1,0)</f>
        <v>020100100001</v>
      </c>
      <c r="G31" s="1256" t="s">
        <v>266</v>
      </c>
      <c r="H31" t="s">
        <v>267</v>
      </c>
      <c r="I31" s="18">
        <v>99840870.5</v>
      </c>
      <c r="J31" s="18">
        <v>0</v>
      </c>
      <c r="K31" s="13" t="str">
        <f>VLOOKUP(G31,'TB-Debt'!$A$3:$A$140,1,0)</f>
        <v>010500200001</v>
      </c>
      <c r="M31" s="1256" t="s">
        <v>173</v>
      </c>
      <c r="N31" t="s">
        <v>174</v>
      </c>
      <c r="O31">
        <v>16500</v>
      </c>
      <c r="P31">
        <v>0</v>
      </c>
      <c r="Q31" t="str">
        <f>VLOOKUP(M31,'TB- MM'!$A$3:$A$98,1,0)</f>
        <v>010900200001</v>
      </c>
      <c r="S31" s="19">
        <f t="shared" si="0"/>
        <v>16500</v>
      </c>
      <c r="T31" s="19">
        <f t="shared" si="1"/>
        <v>0</v>
      </c>
    </row>
    <row r="32" spans="1:20">
      <c r="A32" s="1256" t="s">
        <v>177</v>
      </c>
      <c r="B32" t="s">
        <v>178</v>
      </c>
      <c r="C32" s="18">
        <v>12502011.07</v>
      </c>
      <c r="D32" s="18">
        <v>0</v>
      </c>
      <c r="E32" t="str">
        <f>VLOOKUP(A32,'TB-Equity'!$A$3:$A$90,1,0)</f>
        <v>020100200001</v>
      </c>
      <c r="G32" s="1256" t="s">
        <v>526</v>
      </c>
      <c r="H32" t="s">
        <v>527</v>
      </c>
      <c r="I32" s="18">
        <v>1353917.28</v>
      </c>
      <c r="J32" s="18">
        <v>0</v>
      </c>
      <c r="K32" s="13" t="str">
        <f>VLOOKUP(G32,'TB-Debt'!$A$3:$A$140,1,0)</f>
        <v>010601100001</v>
      </c>
      <c r="M32" s="1256" t="s">
        <v>175</v>
      </c>
      <c r="N32" t="s">
        <v>176</v>
      </c>
      <c r="O32">
        <v>0</v>
      </c>
      <c r="P32">
        <v>18963986.140000001</v>
      </c>
      <c r="Q32" t="str">
        <f>VLOOKUP(M32,'TB- MM'!$A$3:$A$98,1,0)</f>
        <v>020100100001</v>
      </c>
      <c r="S32" s="19">
        <f t="shared" si="0"/>
        <v>0</v>
      </c>
      <c r="T32" s="19">
        <f t="shared" si="1"/>
        <v>18963986</v>
      </c>
    </row>
    <row r="33" spans="1:20">
      <c r="A33" s="1256" t="s">
        <v>179</v>
      </c>
      <c r="B33" t="s">
        <v>180</v>
      </c>
      <c r="C33" s="18">
        <v>0</v>
      </c>
      <c r="D33" s="18">
        <v>26327663.359999999</v>
      </c>
      <c r="E33" t="str">
        <f>VLOOKUP(A33,'TB-Equity'!$A$3:$A$90,1,0)</f>
        <v>020100300001</v>
      </c>
      <c r="G33" s="1256" t="s">
        <v>476</v>
      </c>
      <c r="H33" t="s">
        <v>1016</v>
      </c>
      <c r="I33" s="18">
        <v>4.09</v>
      </c>
      <c r="J33" s="18">
        <v>0</v>
      </c>
      <c r="K33" s="13" t="str">
        <f>VLOOKUP(G33,'TB-Debt'!$A$3:$A$140,1,0)</f>
        <v>010601100005</v>
      </c>
      <c r="M33" s="1256" t="s">
        <v>177</v>
      </c>
      <c r="N33" t="s">
        <v>178</v>
      </c>
      <c r="O33">
        <v>14784417.5</v>
      </c>
      <c r="P33">
        <v>0</v>
      </c>
      <c r="Q33" t="str">
        <f>VLOOKUP(M33,'TB- MM'!$A$3:$A$98,1,0)</f>
        <v>020100200001</v>
      </c>
      <c r="S33" s="19">
        <f t="shared" si="0"/>
        <v>14784418</v>
      </c>
      <c r="T33" s="19">
        <f t="shared" si="1"/>
        <v>0</v>
      </c>
    </row>
    <row r="34" spans="1:20">
      <c r="A34" s="1256" t="s">
        <v>181</v>
      </c>
      <c r="B34" t="s">
        <v>182</v>
      </c>
      <c r="C34" s="18">
        <v>24889593.449999999</v>
      </c>
      <c r="D34" s="18">
        <v>0</v>
      </c>
      <c r="E34" t="str">
        <f>VLOOKUP(A34,'TB-Equity'!$A$3:$A$90,1,0)</f>
        <v>020100400001</v>
      </c>
      <c r="G34" s="1256" t="s">
        <v>163</v>
      </c>
      <c r="H34" t="s">
        <v>164</v>
      </c>
      <c r="I34" s="18">
        <v>12413.8</v>
      </c>
      <c r="J34" s="18">
        <v>0</v>
      </c>
      <c r="K34" s="13" t="str">
        <f>VLOOKUP(G34,'TB-Debt'!$A$3:$A$140,1,0)</f>
        <v>010601100014</v>
      </c>
      <c r="M34" s="1256" t="s">
        <v>179</v>
      </c>
      <c r="N34" t="s">
        <v>180</v>
      </c>
      <c r="O34">
        <v>0</v>
      </c>
      <c r="P34">
        <v>11647368.77</v>
      </c>
      <c r="Q34" t="str">
        <f>VLOOKUP(M34,'TB- MM'!$A$3:$A$98,1,0)</f>
        <v>020100300001</v>
      </c>
      <c r="S34" s="19">
        <f t="shared" si="0"/>
        <v>0</v>
      </c>
      <c r="T34" s="19">
        <f t="shared" si="1"/>
        <v>11647369</v>
      </c>
    </row>
    <row r="35" spans="1:20">
      <c r="A35" s="1256" t="s">
        <v>183</v>
      </c>
      <c r="B35" t="s">
        <v>184</v>
      </c>
      <c r="C35" s="18">
        <v>2301442.14</v>
      </c>
      <c r="D35" s="18">
        <v>0</v>
      </c>
      <c r="E35" t="str">
        <f>VLOOKUP(A35,'TB-Equity'!$A$3:$A$90,1,0)</f>
        <v>020200100001</v>
      </c>
      <c r="G35" s="1256" t="s">
        <v>479</v>
      </c>
      <c r="H35" t="s">
        <v>480</v>
      </c>
      <c r="I35" s="18">
        <v>0.08</v>
      </c>
      <c r="J35" s="18">
        <v>0</v>
      </c>
      <c r="K35" s="13" t="str">
        <f>VLOOKUP(G35,'TB-Debt'!$A$3:$A$140,1,0)</f>
        <v>010601100017</v>
      </c>
      <c r="M35" s="1256" t="s">
        <v>181</v>
      </c>
      <c r="N35" t="s">
        <v>182</v>
      </c>
      <c r="O35">
        <v>3922437.9</v>
      </c>
      <c r="P35">
        <v>0</v>
      </c>
      <c r="Q35" t="str">
        <f>VLOOKUP(M35,'TB- MM'!$A$3:$A$98,1,0)</f>
        <v>020100400001</v>
      </c>
      <c r="S35" s="19">
        <f t="shared" si="0"/>
        <v>3922438</v>
      </c>
      <c r="T35" s="19">
        <f t="shared" si="1"/>
        <v>0</v>
      </c>
    </row>
    <row r="36" spans="1:20">
      <c r="A36" s="1256" t="s">
        <v>185</v>
      </c>
      <c r="B36" t="s">
        <v>186</v>
      </c>
      <c r="C36" s="18">
        <v>63500983.640000001</v>
      </c>
      <c r="D36" s="18">
        <v>0</v>
      </c>
      <c r="E36" t="str">
        <f>VLOOKUP(A36,'TB-Equity'!$A$3:$A$90,1,0)</f>
        <v>020200200001</v>
      </c>
      <c r="G36" s="1256" t="s">
        <v>481</v>
      </c>
      <c r="H36" t="s">
        <v>482</v>
      </c>
      <c r="I36" s="18">
        <v>2.21</v>
      </c>
      <c r="J36" s="18">
        <v>0</v>
      </c>
      <c r="K36" s="761" t="str">
        <f>VLOOKUP(G36,'TB-Debt'!$A$3:$A$140,1,0)</f>
        <v>010601100075</v>
      </c>
      <c r="M36" s="1256" t="s">
        <v>183</v>
      </c>
      <c r="N36" t="s">
        <v>184</v>
      </c>
      <c r="O36">
        <v>99126.93</v>
      </c>
      <c r="P36">
        <v>0</v>
      </c>
      <c r="Q36" t="str">
        <f>VLOOKUP(M36,'TB- MM'!$A$3:$A$98,1,0)</f>
        <v>020200100001</v>
      </c>
      <c r="S36" s="19">
        <f t="shared" si="0"/>
        <v>99127</v>
      </c>
      <c r="T36" s="19">
        <f t="shared" si="1"/>
        <v>0</v>
      </c>
    </row>
    <row r="37" spans="1:20">
      <c r="A37" s="1256" t="s">
        <v>188</v>
      </c>
      <c r="B37" t="s">
        <v>189</v>
      </c>
      <c r="C37" s="18">
        <v>0</v>
      </c>
      <c r="D37" s="18">
        <v>904780491.26999998</v>
      </c>
      <c r="E37" t="str">
        <f>VLOOKUP(A37,'TB-Equity'!$A$3:$A$90,1,0)</f>
        <v>020500100001</v>
      </c>
      <c r="G37" s="1256" t="s">
        <v>529</v>
      </c>
      <c r="H37" t="s">
        <v>530</v>
      </c>
      <c r="I37" s="18">
        <v>11.18</v>
      </c>
      <c r="J37" s="18">
        <v>0</v>
      </c>
      <c r="K37" s="13" t="str">
        <f>VLOOKUP(G37,'TB-Debt'!$A$3:$A$140,1,0)</f>
        <v>010601100089</v>
      </c>
      <c r="M37" s="1256" t="s">
        <v>185</v>
      </c>
      <c r="N37" t="s">
        <v>186</v>
      </c>
      <c r="O37">
        <v>7580555.5599999996</v>
      </c>
      <c r="P37">
        <v>0</v>
      </c>
      <c r="Q37" t="str">
        <f>VLOOKUP(M37,'TB- MM'!$A$3:$A$98,1,0)</f>
        <v>020200200001</v>
      </c>
      <c r="S37" s="19">
        <f t="shared" si="0"/>
        <v>7580556</v>
      </c>
      <c r="T37" s="19">
        <f t="shared" si="1"/>
        <v>0</v>
      </c>
    </row>
    <row r="38" spans="1:20">
      <c r="A38" s="1256" t="s">
        <v>190</v>
      </c>
      <c r="B38" t="s">
        <v>191</v>
      </c>
      <c r="C38" s="18">
        <v>0</v>
      </c>
      <c r="D38" s="18">
        <v>1184711.95</v>
      </c>
      <c r="E38" t="str">
        <f>VLOOKUP(A38,'TB-Equity'!$A$3:$A$90,1,0)</f>
        <v>030100100001</v>
      </c>
      <c r="G38" s="1256" t="s">
        <v>554</v>
      </c>
      <c r="H38" t="s">
        <v>555</v>
      </c>
      <c r="I38" s="18">
        <v>2.72</v>
      </c>
      <c r="J38" s="18">
        <v>0</v>
      </c>
      <c r="K38" s="13" t="str">
        <f>VLOOKUP(G38,'TB-Debt'!$A$3:$A$140,1,0)</f>
        <v>010601100098</v>
      </c>
      <c r="M38" s="1256" t="s">
        <v>188</v>
      </c>
      <c r="N38" t="s">
        <v>189</v>
      </c>
      <c r="O38">
        <v>0</v>
      </c>
      <c r="P38">
        <v>533359226.48000002</v>
      </c>
      <c r="Q38" t="str">
        <f>VLOOKUP(M38,'TB- MM'!$A$3:$A$98,1,0)</f>
        <v>020500100001</v>
      </c>
      <c r="S38" s="19">
        <f t="shared" si="0"/>
        <v>0</v>
      </c>
      <c r="T38" s="19">
        <f t="shared" si="1"/>
        <v>533359226</v>
      </c>
    </row>
    <row r="39" spans="1:20">
      <c r="A39" s="1256" t="s">
        <v>192</v>
      </c>
      <c r="B39" t="s">
        <v>193</v>
      </c>
      <c r="C39" s="18">
        <v>0</v>
      </c>
      <c r="D39" s="18">
        <v>154013.29999999999</v>
      </c>
      <c r="E39" t="str">
        <f>VLOOKUP(A39,'TB-Equity'!$A$3:$A$90,1,0)</f>
        <v>030100600001</v>
      </c>
      <c r="G39" s="1256" t="s">
        <v>733</v>
      </c>
      <c r="H39" t="s">
        <v>734</v>
      </c>
      <c r="I39" s="18">
        <v>4.0999999999999996</v>
      </c>
      <c r="J39" s="18">
        <v>0</v>
      </c>
      <c r="K39" s="13" t="str">
        <f>VLOOKUP(G39,'TB-Debt'!$A$3:$A$140,1,0)</f>
        <v>010601100109</v>
      </c>
      <c r="M39" s="1256" t="s">
        <v>190</v>
      </c>
      <c r="N39" t="s">
        <v>191</v>
      </c>
      <c r="O39">
        <v>0</v>
      </c>
      <c r="P39">
        <v>684675.53</v>
      </c>
      <c r="Q39" t="str">
        <f>VLOOKUP(M39,'TB- MM'!$A$3:$A$98,1,0)</f>
        <v>030100100001</v>
      </c>
      <c r="S39" s="19">
        <f t="shared" si="0"/>
        <v>0</v>
      </c>
      <c r="T39" s="19">
        <f t="shared" si="1"/>
        <v>684676</v>
      </c>
    </row>
    <row r="40" spans="1:20">
      <c r="A40" s="1256" t="s">
        <v>194</v>
      </c>
      <c r="B40" t="s">
        <v>195</v>
      </c>
      <c r="C40" s="18">
        <v>0</v>
      </c>
      <c r="D40" s="18">
        <v>2420237.64</v>
      </c>
      <c r="E40" t="str">
        <f>VLOOKUP(A40,'TB-Equity'!$A$3:$A$90,1,0)</f>
        <v>030100700001</v>
      </c>
      <c r="G40" s="1256" t="s">
        <v>1025</v>
      </c>
      <c r="H40" t="s">
        <v>1026</v>
      </c>
      <c r="I40" s="18">
        <v>0</v>
      </c>
      <c r="J40" s="18">
        <v>0.36</v>
      </c>
      <c r="K40" s="13" t="str">
        <f>VLOOKUP(G40,'TB-Debt'!$A$3:$A$140,1,0)</f>
        <v>010601100110</v>
      </c>
      <c r="M40" s="1256" t="s">
        <v>192</v>
      </c>
      <c r="N40" t="s">
        <v>193</v>
      </c>
      <c r="O40">
        <v>0</v>
      </c>
      <c r="P40">
        <v>89008.48</v>
      </c>
      <c r="Q40" t="str">
        <f>VLOOKUP(M40,'TB- MM'!$A$3:$A$98,1,0)</f>
        <v>030100600001</v>
      </c>
      <c r="S40" s="19">
        <f t="shared" si="0"/>
        <v>0</v>
      </c>
      <c r="T40" s="19">
        <f t="shared" si="1"/>
        <v>89008</v>
      </c>
    </row>
    <row r="41" spans="1:20">
      <c r="A41" s="1256" t="s">
        <v>324</v>
      </c>
      <c r="B41" t="s">
        <v>325</v>
      </c>
      <c r="C41" s="18">
        <v>0</v>
      </c>
      <c r="D41" s="18">
        <v>13217.1</v>
      </c>
      <c r="E41" t="str">
        <f>VLOOKUP(A41,'TB-Equity'!$A$3:$A$90,1,0)</f>
        <v>030100800001</v>
      </c>
      <c r="G41" s="1256" t="s">
        <v>268</v>
      </c>
      <c r="H41" t="s">
        <v>269</v>
      </c>
      <c r="I41" s="18">
        <v>982519.63</v>
      </c>
      <c r="J41" s="18">
        <v>0</v>
      </c>
      <c r="K41" s="13" t="str">
        <f>VLOOKUP(G41,'TB-Debt'!$A$3:$A$140,1,0)</f>
        <v>010601200001</v>
      </c>
      <c r="M41" s="1256" t="s">
        <v>194</v>
      </c>
      <c r="N41" t="s">
        <v>195</v>
      </c>
      <c r="O41">
        <v>0</v>
      </c>
      <c r="P41">
        <v>1151294.43</v>
      </c>
      <c r="Q41" t="str">
        <f>VLOOKUP(M41,'TB- MM'!$A$3:$A$98,1,0)</f>
        <v>030100700001</v>
      </c>
      <c r="S41" s="19">
        <f t="shared" si="0"/>
        <v>0</v>
      </c>
      <c r="T41" s="19">
        <f t="shared" si="1"/>
        <v>1151294</v>
      </c>
    </row>
    <row r="42" spans="1:20">
      <c r="A42" s="1256" t="s">
        <v>196</v>
      </c>
      <c r="B42" t="s">
        <v>197</v>
      </c>
      <c r="C42" s="18">
        <v>0</v>
      </c>
      <c r="D42" s="18">
        <v>99445.94</v>
      </c>
      <c r="E42" t="str">
        <f>VLOOKUP(A42,'TB-Equity'!$A$3:$A$90,1,0)</f>
        <v>030200100001</v>
      </c>
      <c r="G42" s="1256" t="s">
        <v>1150</v>
      </c>
      <c r="H42" t="s">
        <v>1151</v>
      </c>
      <c r="I42" s="18">
        <v>6103</v>
      </c>
      <c r="J42" s="18">
        <v>0</v>
      </c>
      <c r="K42" s="13" t="str">
        <f>VLOOKUP(G42,'TB-Debt'!$A$3:$A$140,1,0)</f>
        <v>010601300001</v>
      </c>
      <c r="M42" s="1256" t="s">
        <v>324</v>
      </c>
      <c r="N42" t="s">
        <v>325</v>
      </c>
      <c r="O42">
        <v>0</v>
      </c>
      <c r="P42">
        <v>7765.76</v>
      </c>
      <c r="Q42" t="str">
        <f>VLOOKUP(M42,'TB- MM'!$A$3:$A$98,1,0)</f>
        <v>030100800001</v>
      </c>
      <c r="S42" s="19">
        <f t="shared" si="0"/>
        <v>0</v>
      </c>
      <c r="T42" s="19">
        <f t="shared" si="1"/>
        <v>7766</v>
      </c>
    </row>
    <row r="43" spans="1:20">
      <c r="A43" s="1256" t="s">
        <v>198</v>
      </c>
      <c r="B43" t="s">
        <v>199</v>
      </c>
      <c r="C43" s="18">
        <v>0</v>
      </c>
      <c r="D43" s="18">
        <v>75278</v>
      </c>
      <c r="E43" t="str">
        <f>VLOOKUP(A43,'TB-Equity'!$A$3:$A$90,1,0)</f>
        <v>030400100001</v>
      </c>
      <c r="G43" s="1256" t="s">
        <v>270</v>
      </c>
      <c r="H43" t="s">
        <v>271</v>
      </c>
      <c r="I43" s="18">
        <v>1070905.54</v>
      </c>
      <c r="J43" s="18">
        <v>0</v>
      </c>
      <c r="K43" s="13" t="str">
        <f>VLOOKUP(G43,'TB-Debt'!$A$3:$A$140,1,0)</f>
        <v>010601600001</v>
      </c>
      <c r="M43" s="1256" t="s">
        <v>196</v>
      </c>
      <c r="N43" t="s">
        <v>197</v>
      </c>
      <c r="O43">
        <v>0</v>
      </c>
      <c r="P43">
        <v>57191.42</v>
      </c>
      <c r="Q43" t="str">
        <f>VLOOKUP(M43,'TB- MM'!$A$3:$A$98,1,0)</f>
        <v>030200100001</v>
      </c>
      <c r="S43" s="19">
        <f t="shared" si="0"/>
        <v>0</v>
      </c>
      <c r="T43" s="19">
        <f t="shared" si="1"/>
        <v>57191</v>
      </c>
    </row>
    <row r="44" spans="1:20">
      <c r="A44" s="1256" t="s">
        <v>200</v>
      </c>
      <c r="B44" t="s">
        <v>201</v>
      </c>
      <c r="C44" s="18">
        <v>0</v>
      </c>
      <c r="D44" s="18">
        <v>7195046.9000000004</v>
      </c>
      <c r="E44" t="str">
        <f>VLOOKUP(A44,'TB-Equity'!$A$3:$A$90,1,0)</f>
        <v>030500100001</v>
      </c>
      <c r="G44" s="1256" t="s">
        <v>1027</v>
      </c>
      <c r="H44" t="s">
        <v>1028</v>
      </c>
      <c r="I44" s="18">
        <v>0.04</v>
      </c>
      <c r="J44" s="18">
        <v>0</v>
      </c>
      <c r="K44" s="13" t="str">
        <f>VLOOKUP(G44,'TB-Debt'!$A$3:$A$140,1,0)</f>
        <v>010601700001</v>
      </c>
      <c r="M44" s="1256" t="s">
        <v>198</v>
      </c>
      <c r="N44" t="s">
        <v>199</v>
      </c>
      <c r="O44">
        <v>0</v>
      </c>
      <c r="P44">
        <v>43270</v>
      </c>
      <c r="Q44" t="str">
        <f>VLOOKUP(M44,'TB- MM'!$A$3:$A$98,1,0)</f>
        <v>030400100001</v>
      </c>
      <c r="S44" s="19">
        <f t="shared" si="0"/>
        <v>0</v>
      </c>
      <c r="T44" s="19">
        <f t="shared" si="1"/>
        <v>43270</v>
      </c>
    </row>
    <row r="45" spans="1:20">
      <c r="A45" s="1256" t="s">
        <v>299</v>
      </c>
      <c r="B45" t="s">
        <v>300</v>
      </c>
      <c r="C45" s="18">
        <v>0</v>
      </c>
      <c r="D45" s="18">
        <v>0.01</v>
      </c>
      <c r="E45" t="str">
        <f>VLOOKUP(A45,'TB-Equity'!$A$3:$A$90,1,0)</f>
        <v>030700100001</v>
      </c>
      <c r="G45" s="1256" t="s">
        <v>558</v>
      </c>
      <c r="H45" t="s">
        <v>544</v>
      </c>
      <c r="I45" s="18">
        <v>0.53</v>
      </c>
      <c r="J45" s="18">
        <v>0</v>
      </c>
      <c r="K45" s="13" t="str">
        <f>VLOOKUP(G45,'TB-Debt'!$A$3:$A$140,1,0)</f>
        <v>010602200001</v>
      </c>
      <c r="M45" s="1256" t="s">
        <v>299</v>
      </c>
      <c r="N45" t="s">
        <v>300</v>
      </c>
      <c r="O45">
        <v>0</v>
      </c>
      <c r="P45">
        <v>22097.97</v>
      </c>
      <c r="Q45" t="str">
        <f>VLOOKUP(M45,'TB- MM'!$A$3:$A$98,1,0)</f>
        <v>030700100001</v>
      </c>
      <c r="S45" s="19">
        <f t="shared" si="0"/>
        <v>0</v>
      </c>
      <c r="T45" s="19">
        <f t="shared" si="1"/>
        <v>22098</v>
      </c>
    </row>
    <row r="46" spans="1:20">
      <c r="A46" s="1256" t="s">
        <v>202</v>
      </c>
      <c r="B46" t="s">
        <v>203</v>
      </c>
      <c r="C46" s="18">
        <v>0</v>
      </c>
      <c r="D46" s="18">
        <v>339539.79</v>
      </c>
      <c r="E46" t="str">
        <f>VLOOKUP(A46,'TB-Equity'!$A$3:$A$90,1,0)</f>
        <v>031000400002</v>
      </c>
      <c r="G46" s="1256" t="s">
        <v>783</v>
      </c>
      <c r="H46" t="s">
        <v>784</v>
      </c>
      <c r="I46" s="18">
        <v>2306912.88</v>
      </c>
      <c r="J46" s="18">
        <v>0</v>
      </c>
      <c r="K46" s="13" t="str">
        <f>VLOOKUP(G46,'TB-Debt'!$A$3:$A$140,1,0)</f>
        <v>010602800001</v>
      </c>
      <c r="M46" s="1256" t="s">
        <v>275</v>
      </c>
      <c r="N46" t="s">
        <v>276</v>
      </c>
      <c r="O46">
        <v>0</v>
      </c>
      <c r="P46">
        <v>33936</v>
      </c>
      <c r="Q46" t="str">
        <f>VLOOKUP(M46,'TB- MM'!$A$3:$A$98,1,0)</f>
        <v>031000500001</v>
      </c>
      <c r="S46" s="19">
        <f t="shared" si="0"/>
        <v>0</v>
      </c>
      <c r="T46" s="19">
        <f t="shared" si="1"/>
        <v>33936</v>
      </c>
    </row>
    <row r="47" spans="1:20">
      <c r="A47" s="1256" t="s">
        <v>204</v>
      </c>
      <c r="B47" t="s">
        <v>205</v>
      </c>
      <c r="C47" s="18">
        <v>0</v>
      </c>
      <c r="D47" s="18">
        <v>0.19</v>
      </c>
      <c r="E47" t="str">
        <f>VLOOKUP(A47,'TB-Equity'!$A$3:$A$90,1,0)</f>
        <v>031000600001</v>
      </c>
      <c r="G47" s="1256" t="s">
        <v>1152</v>
      </c>
      <c r="H47" t="s">
        <v>1153</v>
      </c>
      <c r="I47" s="18">
        <v>25000000</v>
      </c>
      <c r="J47" s="18">
        <v>0</v>
      </c>
      <c r="K47" s="13" t="str">
        <f>VLOOKUP(G47,'TB-Debt'!$A$3:$A$140,1,0)</f>
        <v>010700200001</v>
      </c>
      <c r="M47" s="1256" t="s">
        <v>204</v>
      </c>
      <c r="N47" t="s">
        <v>205</v>
      </c>
      <c r="O47">
        <v>0.24</v>
      </c>
      <c r="P47">
        <v>0</v>
      </c>
      <c r="Q47" t="str">
        <f>VLOOKUP(M47,'TB- MM'!$A$3:$A$98,1,0)</f>
        <v>031000600001</v>
      </c>
      <c r="S47" s="19">
        <f t="shared" si="0"/>
        <v>0</v>
      </c>
      <c r="T47" s="19">
        <f t="shared" si="1"/>
        <v>0</v>
      </c>
    </row>
    <row r="48" spans="1:20">
      <c r="A48" s="1256" t="s">
        <v>206</v>
      </c>
      <c r="B48" t="s">
        <v>207</v>
      </c>
      <c r="C48" s="18">
        <v>0</v>
      </c>
      <c r="D48" s="18">
        <v>231972.68</v>
      </c>
      <c r="E48" t="str">
        <f>VLOOKUP(A48,'TB-Equity'!$A$3:$A$90,1,0)</f>
        <v>031000700001</v>
      </c>
      <c r="G48" s="1256" t="s">
        <v>484</v>
      </c>
      <c r="H48" t="s">
        <v>485</v>
      </c>
      <c r="I48" s="18">
        <v>77181.570000000007</v>
      </c>
      <c r="J48" s="18">
        <v>0</v>
      </c>
      <c r="K48" s="13" t="str">
        <f>VLOOKUP(G48,'TB-Debt'!$A$3:$A$140,1,0)</f>
        <v>010700300001</v>
      </c>
      <c r="M48" s="1256" t="s">
        <v>206</v>
      </c>
      <c r="N48" t="s">
        <v>207</v>
      </c>
      <c r="O48">
        <v>0</v>
      </c>
      <c r="P48">
        <v>132261.54</v>
      </c>
      <c r="Q48" t="str">
        <f>VLOOKUP(M48,'TB- MM'!$A$3:$A$98,1,0)</f>
        <v>031000700001</v>
      </c>
      <c r="S48" s="19">
        <f t="shared" si="0"/>
        <v>0</v>
      </c>
      <c r="T48" s="19">
        <f t="shared" si="1"/>
        <v>132262</v>
      </c>
    </row>
    <row r="49" spans="1:20">
      <c r="A49" s="1256" t="s">
        <v>208</v>
      </c>
      <c r="B49" t="s">
        <v>209</v>
      </c>
      <c r="C49" s="18">
        <v>0</v>
      </c>
      <c r="D49" s="18">
        <v>198271.73</v>
      </c>
      <c r="E49" t="str">
        <f>VLOOKUP(A49,'TB-Equity'!$A$3:$A$90,1,0)</f>
        <v>031001000001</v>
      </c>
      <c r="G49" s="1256" t="s">
        <v>559</v>
      </c>
      <c r="H49" t="s">
        <v>560</v>
      </c>
      <c r="I49" s="18">
        <v>95151.15</v>
      </c>
      <c r="J49" s="18">
        <v>0</v>
      </c>
      <c r="K49" s="13" t="str">
        <f>VLOOKUP(G49,'TB-Debt'!$A$3:$A$140,1,0)</f>
        <v>010700400002</v>
      </c>
      <c r="M49" s="1256" t="s">
        <v>208</v>
      </c>
      <c r="N49" t="s">
        <v>209</v>
      </c>
      <c r="O49">
        <v>0</v>
      </c>
      <c r="P49">
        <v>26558.45</v>
      </c>
      <c r="Q49" t="str">
        <f>VLOOKUP(M49,'TB- MM'!$A$3:$A$98,1,0)</f>
        <v>031001000001</v>
      </c>
      <c r="S49" s="19">
        <f t="shared" si="0"/>
        <v>0</v>
      </c>
      <c r="T49" s="19">
        <f t="shared" si="1"/>
        <v>26558</v>
      </c>
    </row>
    <row r="50" spans="1:20">
      <c r="A50" s="1256" t="s">
        <v>492</v>
      </c>
      <c r="B50" t="s">
        <v>487</v>
      </c>
      <c r="C50" s="18">
        <v>0</v>
      </c>
      <c r="D50" s="18">
        <v>0.02</v>
      </c>
      <c r="E50" t="str">
        <f>VLOOKUP(A50,'TB-Equity'!$A$3:$A$90,1,0)</f>
        <v>031200100001</v>
      </c>
      <c r="G50" s="1256" t="s">
        <v>171</v>
      </c>
      <c r="H50" t="s">
        <v>172</v>
      </c>
      <c r="I50" s="18">
        <v>200000</v>
      </c>
      <c r="J50" s="18">
        <v>0</v>
      </c>
      <c r="K50" s="13" t="str">
        <f>VLOOKUP(G50,'TB-Debt'!$A$3:$A$140,1,0)</f>
        <v>010700600001</v>
      </c>
      <c r="M50" s="1256" t="s">
        <v>492</v>
      </c>
      <c r="N50" t="s">
        <v>487</v>
      </c>
      <c r="O50">
        <v>0</v>
      </c>
      <c r="P50">
        <v>0.22</v>
      </c>
      <c r="Q50" t="str">
        <f>VLOOKUP(M50,'TB- MM'!$A$3:$A$98,1,0)</f>
        <v>031200100001</v>
      </c>
      <c r="S50" s="19">
        <f t="shared" si="0"/>
        <v>0</v>
      </c>
      <c r="T50" s="19">
        <f t="shared" si="1"/>
        <v>0</v>
      </c>
    </row>
    <row r="51" spans="1:20">
      <c r="A51" s="1256" t="s">
        <v>212</v>
      </c>
      <c r="B51" t="s">
        <v>213</v>
      </c>
      <c r="C51" s="18">
        <v>0</v>
      </c>
      <c r="D51" s="18">
        <v>2250788.52</v>
      </c>
      <c r="E51" t="str">
        <f>VLOOKUP(A51,'TB-Equity'!$A$3:$A$90,1,0)</f>
        <v>040100100001</v>
      </c>
      <c r="G51" s="1256" t="s">
        <v>173</v>
      </c>
      <c r="H51" t="s">
        <v>174</v>
      </c>
      <c r="I51" s="18">
        <v>16500</v>
      </c>
      <c r="J51" s="18">
        <v>0</v>
      </c>
      <c r="K51" s="13" t="str">
        <f>VLOOKUP(G51,'TB-Debt'!$A$3:$A$140,1,0)</f>
        <v>010900200001</v>
      </c>
      <c r="M51" s="1256" t="s">
        <v>281</v>
      </c>
      <c r="N51" t="s">
        <v>282</v>
      </c>
      <c r="O51">
        <v>0</v>
      </c>
      <c r="P51">
        <v>725955</v>
      </c>
      <c r="Q51" t="str">
        <f>VLOOKUP(M51,'TB- MM'!$A$3:$A$98,1,0)</f>
        <v>040100400001</v>
      </c>
      <c r="S51" s="19">
        <f t="shared" si="0"/>
        <v>0</v>
      </c>
      <c r="T51" s="19">
        <f t="shared" si="1"/>
        <v>725955</v>
      </c>
    </row>
    <row r="52" spans="1:20">
      <c r="A52" s="1256" t="s">
        <v>214</v>
      </c>
      <c r="B52" t="s">
        <v>215</v>
      </c>
      <c r="C52" s="18">
        <v>0</v>
      </c>
      <c r="D52" s="18">
        <v>12668950</v>
      </c>
      <c r="E52" t="str">
        <f>VLOOKUP(A52,'TB-Equity'!$A$3:$A$90,1,0)</f>
        <v>040101000001</v>
      </c>
      <c r="G52" s="1256" t="s">
        <v>175</v>
      </c>
      <c r="H52" t="s">
        <v>176</v>
      </c>
      <c r="I52" s="18">
        <v>0</v>
      </c>
      <c r="J52" s="18">
        <v>45709557.859999999</v>
      </c>
      <c r="K52" s="13" t="str">
        <f>VLOOKUP(G52,'TB-Debt'!$A$3:$A$140,1,0)</f>
        <v>020100100001</v>
      </c>
      <c r="M52" s="1256" t="s">
        <v>285</v>
      </c>
      <c r="N52" t="s">
        <v>286</v>
      </c>
      <c r="O52">
        <v>144</v>
      </c>
      <c r="P52">
        <v>0</v>
      </c>
      <c r="Q52" t="str">
        <f>VLOOKUP(M52,'TB- MM'!$A$3:$A$98,1,0)</f>
        <v>040101600001</v>
      </c>
      <c r="S52" s="19">
        <f t="shared" si="0"/>
        <v>144</v>
      </c>
      <c r="T52" s="19">
        <f t="shared" si="1"/>
        <v>0</v>
      </c>
    </row>
    <row r="53" spans="1:20">
      <c r="A53" s="1256" t="s">
        <v>216</v>
      </c>
      <c r="B53" t="s">
        <v>217</v>
      </c>
      <c r="C53" s="18">
        <v>65925656.119999997</v>
      </c>
      <c r="D53" s="18">
        <v>0</v>
      </c>
      <c r="E53" t="str">
        <f>VLOOKUP(A53,'TB-Equity'!$A$3:$A$90,1,0)</f>
        <v>040101200001</v>
      </c>
      <c r="G53" s="1256" t="s">
        <v>177</v>
      </c>
      <c r="H53" t="s">
        <v>178</v>
      </c>
      <c r="I53" s="18">
        <v>21924654.989999998</v>
      </c>
      <c r="J53" s="18">
        <v>0</v>
      </c>
      <c r="K53" s="13" t="str">
        <f>VLOOKUP(G53,'TB-Debt'!$A$3:$A$140,1,0)</f>
        <v>020100200001</v>
      </c>
      <c r="M53" s="1256" t="s">
        <v>495</v>
      </c>
      <c r="N53" t="s">
        <v>496</v>
      </c>
      <c r="O53">
        <v>0</v>
      </c>
      <c r="P53">
        <v>2912436.4</v>
      </c>
      <c r="Q53" t="str">
        <f>VLOOKUP(M53,'TB- MM'!$A$3:$A$98,1,0)</f>
        <v>040200100001</v>
      </c>
      <c r="S53" s="19">
        <f t="shared" si="0"/>
        <v>0</v>
      </c>
      <c r="T53" s="19">
        <f t="shared" si="1"/>
        <v>2912436</v>
      </c>
    </row>
    <row r="54" spans="1:20">
      <c r="A54" s="1256" t="s">
        <v>495</v>
      </c>
      <c r="B54" t="s">
        <v>496</v>
      </c>
      <c r="C54" s="18">
        <v>0</v>
      </c>
      <c r="D54" s="18">
        <v>29813.59</v>
      </c>
      <c r="E54" t="str">
        <f>VLOOKUP(A54,'TB-Equity'!$A$3:$A$90,1,0)</f>
        <v>040200100001</v>
      </c>
      <c r="G54" s="1256" t="s">
        <v>179</v>
      </c>
      <c r="H54" t="s">
        <v>180</v>
      </c>
      <c r="I54" s="18">
        <v>0</v>
      </c>
      <c r="J54" s="18">
        <v>1059119.96</v>
      </c>
      <c r="K54" s="13" t="str">
        <f>VLOOKUP(G54,'TB-Debt'!$A$3:$A$140,1,0)</f>
        <v>020100300001</v>
      </c>
      <c r="M54" s="1256" t="s">
        <v>497</v>
      </c>
      <c r="N54" t="s">
        <v>498</v>
      </c>
      <c r="O54">
        <v>0</v>
      </c>
      <c r="P54">
        <v>196.6</v>
      </c>
      <c r="Q54" t="str">
        <f>VLOOKUP(M54,'TB- MM'!$A$3:$A$98,1,0)</f>
        <v>040200100005</v>
      </c>
      <c r="S54" s="19">
        <f t="shared" si="0"/>
        <v>0</v>
      </c>
      <c r="T54" s="19">
        <f t="shared" si="1"/>
        <v>197</v>
      </c>
    </row>
    <row r="55" spans="1:20">
      <c r="A55" s="1256" t="s">
        <v>497</v>
      </c>
      <c r="B55" t="s">
        <v>498</v>
      </c>
      <c r="C55" s="18">
        <v>0</v>
      </c>
      <c r="D55" s="18">
        <v>68.06</v>
      </c>
      <c r="E55" t="str">
        <f>VLOOKUP(A55,'TB-Equity'!$A$3:$A$90,1,0)</f>
        <v>040200100005</v>
      </c>
      <c r="G55" s="1256" t="s">
        <v>181</v>
      </c>
      <c r="H55" t="s">
        <v>182</v>
      </c>
      <c r="I55" s="18">
        <v>10222120.74</v>
      </c>
      <c r="J55" s="18">
        <v>0</v>
      </c>
      <c r="K55" s="13" t="str">
        <f>VLOOKUP(G55,'TB-Debt'!$A$3:$A$140,1,0)</f>
        <v>020100400001</v>
      </c>
      <c r="M55" s="1256" t="s">
        <v>218</v>
      </c>
      <c r="N55" t="s">
        <v>499</v>
      </c>
      <c r="O55">
        <v>0</v>
      </c>
      <c r="P55">
        <v>147510.01999999999</v>
      </c>
      <c r="Q55" t="str">
        <f>VLOOKUP(M55,'TB- MM'!$A$3:$A$98,1,0)</f>
        <v>040200100014</v>
      </c>
      <c r="S55" s="19">
        <f t="shared" si="0"/>
        <v>0</v>
      </c>
      <c r="T55" s="19">
        <f t="shared" si="1"/>
        <v>147510</v>
      </c>
    </row>
    <row r="56" spans="1:20">
      <c r="A56" s="1256" t="s">
        <v>218</v>
      </c>
      <c r="B56" t="s">
        <v>499</v>
      </c>
      <c r="C56" s="18">
        <v>0</v>
      </c>
      <c r="D56" s="18">
        <v>478141.27</v>
      </c>
      <c r="E56" t="str">
        <f>VLOOKUP(A56,'TB-Equity'!$A$3:$A$90,1,0)</f>
        <v>040200100014</v>
      </c>
      <c r="G56" s="1256" t="s">
        <v>183</v>
      </c>
      <c r="H56" t="s">
        <v>184</v>
      </c>
      <c r="I56" s="18">
        <v>110007.21</v>
      </c>
      <c r="J56" s="18">
        <v>0</v>
      </c>
      <c r="K56" s="13" t="str">
        <f>VLOOKUP(G56,'TB-Debt'!$A$3:$A$140,1,0)</f>
        <v>020200100001</v>
      </c>
      <c r="M56" s="1256" t="s">
        <v>219</v>
      </c>
      <c r="N56" t="s">
        <v>500</v>
      </c>
      <c r="O56">
        <v>0</v>
      </c>
      <c r="P56">
        <v>242.47</v>
      </c>
      <c r="Q56" t="str">
        <f>VLOOKUP(M56,'TB- MM'!$A$3:$A$98,1,0)</f>
        <v>040200100017</v>
      </c>
      <c r="S56" s="19">
        <f t="shared" si="0"/>
        <v>0</v>
      </c>
      <c r="T56" s="19">
        <f t="shared" si="1"/>
        <v>242</v>
      </c>
    </row>
    <row r="57" spans="1:20">
      <c r="A57" s="1256" t="s">
        <v>219</v>
      </c>
      <c r="B57" t="s">
        <v>500</v>
      </c>
      <c r="C57" s="18">
        <v>0</v>
      </c>
      <c r="D57" s="18">
        <v>444.7</v>
      </c>
      <c r="E57" t="str">
        <f>VLOOKUP(A57,'TB-Equity'!$A$3:$A$90,1,0)</f>
        <v>040200100017</v>
      </c>
      <c r="G57" s="1256" t="s">
        <v>185</v>
      </c>
      <c r="H57" t="s">
        <v>186</v>
      </c>
      <c r="I57" s="18">
        <v>9901464.1400000006</v>
      </c>
      <c r="J57" s="18">
        <v>0</v>
      </c>
      <c r="K57" s="13" t="str">
        <f>VLOOKUP(G57,'TB-Debt'!$A$3:$A$140,1,0)</f>
        <v>020200200001</v>
      </c>
      <c r="M57" s="1256" t="s">
        <v>501</v>
      </c>
      <c r="N57" t="s">
        <v>502</v>
      </c>
      <c r="O57">
        <v>0</v>
      </c>
      <c r="P57">
        <v>42.75</v>
      </c>
      <c r="Q57" t="str">
        <f>VLOOKUP(M57,'TB- MM'!$A$3:$A$98,1,0)</f>
        <v>040200100068</v>
      </c>
      <c r="S57" s="19">
        <f t="shared" si="0"/>
        <v>0</v>
      </c>
      <c r="T57" s="19">
        <f t="shared" si="1"/>
        <v>43</v>
      </c>
    </row>
    <row r="58" spans="1:20">
      <c r="A58" s="1256" t="s">
        <v>501</v>
      </c>
      <c r="B58" t="s">
        <v>502</v>
      </c>
      <c r="C58" s="18">
        <v>0</v>
      </c>
      <c r="D58" s="18">
        <v>55.73</v>
      </c>
      <c r="E58" t="str">
        <f>VLOOKUP(A58,'TB-Equity'!$A$3:$A$90,1,0)</f>
        <v>040200100068</v>
      </c>
      <c r="G58" s="1256" t="s">
        <v>188</v>
      </c>
      <c r="H58" t="s">
        <v>189</v>
      </c>
      <c r="I58" s="18">
        <v>0</v>
      </c>
      <c r="J58" s="18">
        <v>495006167.13</v>
      </c>
      <c r="K58" s="13" t="str">
        <f>VLOOKUP(G58,'TB-Debt'!$A$3:$A$140,1,0)</f>
        <v>020500100001</v>
      </c>
      <c r="M58" s="1256" t="s">
        <v>534</v>
      </c>
      <c r="N58" t="s">
        <v>535</v>
      </c>
      <c r="O58">
        <v>0</v>
      </c>
      <c r="P58">
        <v>226.59</v>
      </c>
      <c r="Q58" t="str">
        <f>VLOOKUP(M58,'TB- MM'!$A$3:$A$98,1,0)</f>
        <v>040200100072</v>
      </c>
      <c r="S58" s="19">
        <f t="shared" si="0"/>
        <v>0</v>
      </c>
      <c r="T58" s="19">
        <f t="shared" si="1"/>
        <v>227</v>
      </c>
    </row>
    <row r="59" spans="1:20">
      <c r="A59" s="1256" t="s">
        <v>503</v>
      </c>
      <c r="B59" t="s">
        <v>504</v>
      </c>
      <c r="C59" s="18">
        <v>0</v>
      </c>
      <c r="D59" s="18">
        <v>161.34</v>
      </c>
      <c r="E59" t="str">
        <f>VLOOKUP(A59,'TB-Equity'!$A$3:$A$90,1,0)</f>
        <v>040200100075</v>
      </c>
      <c r="G59" s="1256" t="s">
        <v>190</v>
      </c>
      <c r="H59" t="s">
        <v>191</v>
      </c>
      <c r="I59" s="18">
        <v>0</v>
      </c>
      <c r="J59" s="18">
        <v>652618.9</v>
      </c>
      <c r="K59" s="13" t="str">
        <f>VLOOKUP(G59,'TB-Debt'!$A$3:$A$140,1,0)</f>
        <v>030100100001</v>
      </c>
      <c r="M59" s="1256" t="s">
        <v>503</v>
      </c>
      <c r="N59" t="s">
        <v>504</v>
      </c>
      <c r="O59">
        <v>0</v>
      </c>
      <c r="P59">
        <v>83.06</v>
      </c>
      <c r="Q59" t="str">
        <f>VLOOKUP(M59,'TB- MM'!$A$3:$A$98,1,0)</f>
        <v>040200100075</v>
      </c>
      <c r="S59" s="19"/>
      <c r="T59" s="19"/>
    </row>
    <row r="60" spans="1:20">
      <c r="A60" s="1256" t="s">
        <v>507</v>
      </c>
      <c r="B60" t="s">
        <v>508</v>
      </c>
      <c r="C60" s="18">
        <v>0</v>
      </c>
      <c r="D60" s="18">
        <v>20.14</v>
      </c>
      <c r="E60" t="str">
        <f>VLOOKUP(A60,'TB-Equity'!$A$3:$A$90,1,0)</f>
        <v>040200100090</v>
      </c>
      <c r="G60" s="1256" t="s">
        <v>192</v>
      </c>
      <c r="H60" t="s">
        <v>193</v>
      </c>
      <c r="I60" s="18">
        <v>0</v>
      </c>
      <c r="J60" s="18">
        <v>84842.17</v>
      </c>
      <c r="K60" s="13" t="str">
        <f>VLOOKUP(G60,'TB-Debt'!$A$3:$A$140,1,0)</f>
        <v>030100600001</v>
      </c>
      <c r="M60" s="1256" t="s">
        <v>507</v>
      </c>
      <c r="N60" t="s">
        <v>508</v>
      </c>
      <c r="O60">
        <v>0</v>
      </c>
      <c r="P60">
        <v>1318337.4099999999</v>
      </c>
      <c r="Q60" t="str">
        <f>VLOOKUP(M60,'TB- MM'!$A$3:$A$98,1,0)</f>
        <v>040200100090</v>
      </c>
      <c r="S60" s="19">
        <f t="shared" si="0"/>
        <v>0</v>
      </c>
      <c r="T60" s="19">
        <f t="shared" si="1"/>
        <v>1318337</v>
      </c>
    </row>
    <row r="61" spans="1:20">
      <c r="A61" s="1256" t="s">
        <v>791</v>
      </c>
      <c r="B61" t="s">
        <v>792</v>
      </c>
      <c r="C61" s="18">
        <v>0</v>
      </c>
      <c r="D61" s="18">
        <v>8908.3700000000008</v>
      </c>
      <c r="E61" t="str">
        <f>VLOOKUP(A61,'TB-Equity'!$A$3:$A$90,1,0)</f>
        <v>040200100096</v>
      </c>
      <c r="G61" s="1256" t="s">
        <v>194</v>
      </c>
      <c r="H61" t="s">
        <v>195</v>
      </c>
      <c r="I61" s="18">
        <v>0</v>
      </c>
      <c r="J61" s="18">
        <v>2404933.0699999998</v>
      </c>
      <c r="K61" s="13" t="str">
        <f>VLOOKUP(G61,'TB-Debt'!$A$3:$A$140,1,0)</f>
        <v>030100700001</v>
      </c>
      <c r="M61" s="1256" t="s">
        <v>791</v>
      </c>
      <c r="N61" t="s">
        <v>792</v>
      </c>
      <c r="O61">
        <v>0</v>
      </c>
      <c r="P61">
        <v>16225.15</v>
      </c>
      <c r="Q61" t="str">
        <f>VLOOKUP(M61,'TB- MM'!$A$3:$A$98,1,0)</f>
        <v>040200100096</v>
      </c>
      <c r="S61" s="19">
        <f t="shared" si="0"/>
        <v>0</v>
      </c>
      <c r="T61" s="19">
        <f t="shared" si="1"/>
        <v>16225</v>
      </c>
    </row>
    <row r="62" spans="1:20">
      <c r="A62" s="1256" t="s">
        <v>509</v>
      </c>
      <c r="B62" t="s">
        <v>510</v>
      </c>
      <c r="C62" s="18">
        <v>0</v>
      </c>
      <c r="D62" s="18">
        <v>2301442.14</v>
      </c>
      <c r="E62" t="str">
        <f>VLOOKUP(A62,'TB-Equity'!$A$3:$A$90,1,0)</f>
        <v>040400100002</v>
      </c>
      <c r="G62" s="1256" t="s">
        <v>324</v>
      </c>
      <c r="H62" t="s">
        <v>325</v>
      </c>
      <c r="I62" s="18">
        <v>0</v>
      </c>
      <c r="J62" s="18">
        <v>7311.28</v>
      </c>
      <c r="K62" s="13" t="str">
        <f>VLOOKUP(G62,'TB-Debt'!$A$3:$A$140,1,0)</f>
        <v>030100800001</v>
      </c>
      <c r="M62" s="1256" t="s">
        <v>569</v>
      </c>
      <c r="N62" t="s">
        <v>570</v>
      </c>
      <c r="O62">
        <v>0</v>
      </c>
      <c r="P62">
        <v>0.61</v>
      </c>
      <c r="Q62" t="str">
        <f>VLOOKUP(M62,'TB- MM'!$A$3:$A$98,1,0)</f>
        <v>040200100099</v>
      </c>
      <c r="S62" s="19">
        <f t="shared" si="0"/>
        <v>0</v>
      </c>
      <c r="T62" s="19">
        <f t="shared" si="1"/>
        <v>1</v>
      </c>
    </row>
    <row r="63" spans="1:20">
      <c r="A63" s="1256" t="s">
        <v>222</v>
      </c>
      <c r="B63" t="s">
        <v>223</v>
      </c>
      <c r="C63" s="18">
        <v>0</v>
      </c>
      <c r="D63" s="18">
        <v>63500983.640000001</v>
      </c>
      <c r="E63" t="str">
        <f>VLOOKUP(A63,'TB-Equity'!$A$3:$A$90,1,0)</f>
        <v>040400200001</v>
      </c>
      <c r="G63" s="1256" t="s">
        <v>196</v>
      </c>
      <c r="H63" t="s">
        <v>197</v>
      </c>
      <c r="I63" s="18">
        <v>0</v>
      </c>
      <c r="J63" s="18">
        <v>54746.080000000002</v>
      </c>
      <c r="K63" s="13" t="str">
        <f>VLOOKUP(G63,'TB-Debt'!$A$3:$A$140,1,0)</f>
        <v>030200100001</v>
      </c>
      <c r="M63" s="1256" t="s">
        <v>743</v>
      </c>
      <c r="N63" t="s">
        <v>744</v>
      </c>
      <c r="O63">
        <v>0</v>
      </c>
      <c r="P63">
        <v>82.86</v>
      </c>
      <c r="Q63" s="761" t="str">
        <f>VLOOKUP(M63,'TB- MM'!$A$3:$A$98,1,0)</f>
        <v>040200100101</v>
      </c>
      <c r="S63" s="19">
        <f t="shared" si="0"/>
        <v>0</v>
      </c>
      <c r="T63" s="19">
        <f t="shared" si="1"/>
        <v>83</v>
      </c>
    </row>
    <row r="64" spans="1:20">
      <c r="A64" s="1256" t="s">
        <v>224</v>
      </c>
      <c r="B64" t="s">
        <v>225</v>
      </c>
      <c r="C64" s="18">
        <v>3590452</v>
      </c>
      <c r="D64" s="18">
        <v>0</v>
      </c>
      <c r="E64" t="str">
        <f>VLOOKUP(A64,'TB-Equity'!$A$3:$A$90,1,0)</f>
        <v>050100100001</v>
      </c>
      <c r="G64" s="1256" t="s">
        <v>198</v>
      </c>
      <c r="H64" t="s">
        <v>199</v>
      </c>
      <c r="I64" s="18">
        <v>0</v>
      </c>
      <c r="J64" s="18">
        <v>40959</v>
      </c>
      <c r="K64" s="13" t="str">
        <f>VLOOKUP(G64,'TB-Debt'!$A$3:$A$140,1,0)</f>
        <v>030400100001</v>
      </c>
      <c r="M64" s="1256" t="s">
        <v>735</v>
      </c>
      <c r="N64" t="s">
        <v>736</v>
      </c>
      <c r="O64">
        <v>0</v>
      </c>
      <c r="P64">
        <v>91.11</v>
      </c>
      <c r="Q64" s="761" t="str">
        <f>VLOOKUP(M64,'TB- MM'!$A$3:$A$98,1,0)</f>
        <v>040200100110</v>
      </c>
      <c r="S64" s="19">
        <f t="shared" si="0"/>
        <v>0</v>
      </c>
      <c r="T64" s="19">
        <f t="shared" si="1"/>
        <v>91</v>
      </c>
    </row>
    <row r="65" spans="1:20">
      <c r="A65" s="1256" t="s">
        <v>226</v>
      </c>
      <c r="B65" t="s">
        <v>227</v>
      </c>
      <c r="C65" s="18">
        <v>466758.76</v>
      </c>
      <c r="D65" s="18">
        <v>0</v>
      </c>
      <c r="E65" t="str">
        <f>VLOOKUP(A65,'TB-Equity'!$A$3:$A$90,1,0)</f>
        <v>050100100002</v>
      </c>
      <c r="G65" s="1256" t="s">
        <v>273</v>
      </c>
      <c r="H65" t="s">
        <v>274</v>
      </c>
      <c r="I65" s="18">
        <v>0</v>
      </c>
      <c r="J65" s="18">
        <v>199464131</v>
      </c>
      <c r="K65" s="761" t="str">
        <f>VLOOKUP(G65,'TB-Debt'!$A$3:$A$140,1,0)</f>
        <v>030600100001</v>
      </c>
      <c r="M65" s="1256" t="s">
        <v>737</v>
      </c>
      <c r="N65" t="s">
        <v>738</v>
      </c>
      <c r="O65">
        <v>0</v>
      </c>
      <c r="P65">
        <v>848453.56</v>
      </c>
      <c r="Q65" s="761" t="str">
        <f>VLOOKUP(M65,'TB- MM'!$A$3:$A$98,1,0)</f>
        <v>040200100111</v>
      </c>
      <c r="S65" s="19">
        <f t="shared" si="0"/>
        <v>0</v>
      </c>
      <c r="T65" s="19">
        <f t="shared" si="1"/>
        <v>848454</v>
      </c>
    </row>
    <row r="66" spans="1:20">
      <c r="A66" s="1256" t="s">
        <v>228</v>
      </c>
      <c r="B66" t="s">
        <v>229</v>
      </c>
      <c r="C66" s="18">
        <v>298916.13</v>
      </c>
      <c r="D66" s="18">
        <v>0</v>
      </c>
      <c r="E66" t="str">
        <f>VLOOKUP(A66,'TB-Equity'!$A$3:$A$90,1,0)</f>
        <v>050100200001</v>
      </c>
      <c r="G66" s="1256" t="s">
        <v>275</v>
      </c>
      <c r="H66" t="s">
        <v>276</v>
      </c>
      <c r="I66" s="18">
        <v>0</v>
      </c>
      <c r="J66" s="18">
        <v>71617.5</v>
      </c>
      <c r="K66" s="761" t="str">
        <f>VLOOKUP(G66,'TB-Debt'!$A$3:$A$140,1,0)</f>
        <v>031000500001</v>
      </c>
      <c r="M66" s="1256" t="s">
        <v>293</v>
      </c>
      <c r="N66" t="s">
        <v>294</v>
      </c>
      <c r="O66">
        <v>0</v>
      </c>
      <c r="P66">
        <v>5130658.78</v>
      </c>
      <c r="Q66" s="761" t="str">
        <f>VLOOKUP(M66,'TB- MM'!$A$3:$A$98,1,0)</f>
        <v>040201600001</v>
      </c>
      <c r="S66" s="19"/>
      <c r="T66" s="19"/>
    </row>
    <row r="67" spans="1:20">
      <c r="A67" s="1256" t="s">
        <v>326</v>
      </c>
      <c r="B67" t="s">
        <v>327</v>
      </c>
      <c r="C67" s="18">
        <v>38863</v>
      </c>
      <c r="D67" s="18">
        <v>0</v>
      </c>
      <c r="E67" t="str">
        <f>VLOOKUP(A67,'TB-Equity'!$A$3:$A$90,1,0)</f>
        <v>050100200002</v>
      </c>
      <c r="G67" s="1256" t="s">
        <v>204</v>
      </c>
      <c r="H67" t="s">
        <v>205</v>
      </c>
      <c r="I67" s="18">
        <v>0</v>
      </c>
      <c r="J67" s="18">
        <v>0.25</v>
      </c>
      <c r="K67" s="13" t="str">
        <f>VLOOKUP(G67,'TB-Debt'!$A$3:$A$140,1,0)</f>
        <v>031000600001</v>
      </c>
      <c r="M67" s="1256" t="s">
        <v>509</v>
      </c>
      <c r="N67" t="s">
        <v>510</v>
      </c>
      <c r="O67">
        <v>0</v>
      </c>
      <c r="P67">
        <v>99126.93</v>
      </c>
      <c r="Q67" t="str">
        <f>VLOOKUP(M67,'TB- MM'!$A$3:$A$98,1,0)</f>
        <v>040400100002</v>
      </c>
      <c r="S67" s="19">
        <f t="shared" si="0"/>
        <v>0</v>
      </c>
      <c r="T67" s="19">
        <f t="shared" si="1"/>
        <v>99127</v>
      </c>
    </row>
    <row r="68" spans="1:20">
      <c r="A68" s="1256" t="s">
        <v>230</v>
      </c>
      <c r="B68" t="s">
        <v>231</v>
      </c>
      <c r="C68" s="18">
        <v>75278</v>
      </c>
      <c r="D68" s="18">
        <v>0</v>
      </c>
      <c r="E68" t="str">
        <f>VLOOKUP(A68,'TB-Equity'!$A$3:$A$90,1,0)</f>
        <v>050100300001</v>
      </c>
      <c r="G68" s="1256" t="s">
        <v>206</v>
      </c>
      <c r="H68" t="s">
        <v>207</v>
      </c>
      <c r="I68" s="18">
        <v>0</v>
      </c>
      <c r="J68" s="18">
        <v>136547.99</v>
      </c>
      <c r="K68" s="13" t="str">
        <f>VLOOKUP(G68,'TB-Debt'!$A$3:$A$140,1,0)</f>
        <v>031000700001</v>
      </c>
      <c r="M68" s="1256" t="s">
        <v>222</v>
      </c>
      <c r="N68" t="s">
        <v>223</v>
      </c>
      <c r="O68">
        <v>0</v>
      </c>
      <c r="P68">
        <v>7580555.5599999996</v>
      </c>
      <c r="Q68" t="str">
        <f>VLOOKUP(M68,'TB- MM'!$A$3:$A$98,1,0)</f>
        <v>040400200001</v>
      </c>
      <c r="S68" s="19">
        <f t="shared" si="0"/>
        <v>0</v>
      </c>
      <c r="T68" s="19">
        <f t="shared" si="1"/>
        <v>7580556</v>
      </c>
    </row>
    <row r="69" spans="1:20">
      <c r="A69" s="1256" t="s">
        <v>232</v>
      </c>
      <c r="B69" t="s">
        <v>233</v>
      </c>
      <c r="C69" s="18">
        <v>375013.34</v>
      </c>
      <c r="D69" s="18">
        <v>0</v>
      </c>
      <c r="E69" t="str">
        <f>VLOOKUP(A69,'TB-Equity'!$A$3:$A$90,1,0)</f>
        <v>050200100001</v>
      </c>
      <c r="G69" s="1256" t="s">
        <v>208</v>
      </c>
      <c r="H69" t="s">
        <v>209</v>
      </c>
      <c r="I69" s="18">
        <v>0</v>
      </c>
      <c r="J69" s="18">
        <v>127595.98</v>
      </c>
      <c r="K69" s="13" t="str">
        <f>VLOOKUP(G69,'TB-Debt'!$A$3:$A$140,1,0)</f>
        <v>031001000001</v>
      </c>
      <c r="M69" s="1256" t="s">
        <v>224</v>
      </c>
      <c r="N69" t="s">
        <v>225</v>
      </c>
      <c r="O69">
        <v>2063101</v>
      </c>
      <c r="P69">
        <v>0</v>
      </c>
      <c r="Q69" t="str">
        <f>VLOOKUP(M69,'TB- MM'!$A$3:$A$98,1,0)</f>
        <v>050100100001</v>
      </c>
      <c r="S69" s="19">
        <f t="shared" si="0"/>
        <v>2063101</v>
      </c>
      <c r="T69" s="19">
        <f t="shared" si="1"/>
        <v>0</v>
      </c>
    </row>
    <row r="70" spans="1:20">
      <c r="A70" t="s">
        <v>234</v>
      </c>
      <c r="B70" t="s">
        <v>235</v>
      </c>
      <c r="C70" s="1">
        <v>11887</v>
      </c>
      <c r="D70" s="1">
        <v>0</v>
      </c>
      <c r="E70" t="str">
        <f>VLOOKUP(A70,'TB-Equity'!$A$3:$A$90,1,0)</f>
        <v>050200300001</v>
      </c>
      <c r="G70" s="1256" t="s">
        <v>277</v>
      </c>
      <c r="H70" t="s">
        <v>278</v>
      </c>
      <c r="I70" s="18">
        <v>0</v>
      </c>
      <c r="J70" s="18">
        <v>121564</v>
      </c>
      <c r="K70" s="13" t="str">
        <f>VLOOKUP(G70,'TB-Debt'!$A$3:$A$140,1,0)</f>
        <v>031001900001</v>
      </c>
      <c r="M70" s="1256" t="s">
        <v>226</v>
      </c>
      <c r="N70" t="s">
        <v>227</v>
      </c>
      <c r="O70">
        <v>268203.13</v>
      </c>
      <c r="P70">
        <v>0</v>
      </c>
      <c r="Q70" t="str">
        <f>VLOOKUP(M70,'TB- MM'!$A$3:$A$98,1,0)</f>
        <v>050100100002</v>
      </c>
      <c r="S70" s="19">
        <f t="shared" si="0"/>
        <v>268203</v>
      </c>
      <c r="T70" s="19">
        <f t="shared" si="1"/>
        <v>0</v>
      </c>
    </row>
    <row r="71" spans="1:20">
      <c r="A71" t="s">
        <v>236</v>
      </c>
      <c r="B71" t="s">
        <v>237</v>
      </c>
      <c r="C71" s="1">
        <v>66800</v>
      </c>
      <c r="D71" s="1">
        <v>0</v>
      </c>
      <c r="E71" t="str">
        <f>VLOOKUP(A71,'TB-Equity'!$A$3:$A$90,1,0)</f>
        <v>050200300002</v>
      </c>
      <c r="G71" s="1256" t="s">
        <v>492</v>
      </c>
      <c r="H71" t="s">
        <v>487</v>
      </c>
      <c r="I71" s="18">
        <v>0</v>
      </c>
      <c r="J71" s="18">
        <v>0.2</v>
      </c>
      <c r="K71" s="13" t="str">
        <f>VLOOKUP(G71,'TB-Debt'!$A$3:$A$140,1,0)</f>
        <v>031200100001</v>
      </c>
      <c r="M71" s="1256" t="s">
        <v>228</v>
      </c>
      <c r="N71" t="s">
        <v>229</v>
      </c>
      <c r="O71">
        <v>171756.54</v>
      </c>
      <c r="P71">
        <v>0</v>
      </c>
      <c r="Q71" t="str">
        <f>VLOOKUP(M71,'TB- MM'!$A$3:$A$98,1,0)</f>
        <v>050100200001</v>
      </c>
      <c r="S71" s="19">
        <f t="shared" ref="S71:S90" si="2">ROUND(O71,0)</f>
        <v>171757</v>
      </c>
      <c r="T71" s="19">
        <f t="shared" ref="T71:T90" si="3">ROUND(P71,0)</f>
        <v>0</v>
      </c>
    </row>
    <row r="72" spans="1:20">
      <c r="A72" t="s">
        <v>297</v>
      </c>
      <c r="B72" t="s">
        <v>298</v>
      </c>
      <c r="C72" s="1">
        <v>38598</v>
      </c>
      <c r="D72" s="1">
        <v>0</v>
      </c>
      <c r="E72" t="str">
        <f>VLOOKUP(A72,'TB-Equity'!$A$3:$A$90,1,0)</f>
        <v>050200300003</v>
      </c>
      <c r="G72" s="1256" t="s">
        <v>1029</v>
      </c>
      <c r="H72" t="s">
        <v>1030</v>
      </c>
      <c r="I72" s="18">
        <v>11134.5</v>
      </c>
      <c r="J72" s="18">
        <v>0</v>
      </c>
      <c r="K72" s="13" t="str">
        <f>VLOOKUP(G72,'TB-Debt'!$A$3:$A$140,1,0)</f>
        <v>040100200001</v>
      </c>
      <c r="M72" s="1256" t="s">
        <v>326</v>
      </c>
      <c r="N72" t="s">
        <v>327</v>
      </c>
      <c r="O72">
        <v>22321</v>
      </c>
      <c r="P72">
        <v>0</v>
      </c>
      <c r="Q72" t="str">
        <f>VLOOKUP(M72,'TB- MM'!$A$3:$A$98,1,0)</f>
        <v>050100200002</v>
      </c>
      <c r="S72" s="19">
        <f t="shared" si="2"/>
        <v>22321</v>
      </c>
      <c r="T72" s="19">
        <f t="shared" si="3"/>
        <v>0</v>
      </c>
    </row>
    <row r="73" spans="1:20">
      <c r="A73" s="13" t="s">
        <v>238</v>
      </c>
      <c r="B73" s="13" t="s">
        <v>239</v>
      </c>
      <c r="C73" s="1">
        <v>0</v>
      </c>
      <c r="D73" s="1">
        <v>0</v>
      </c>
      <c r="E73" t="str">
        <f>VLOOKUP(A73,'TB-Equity'!$A$3:$A$90,1,0)</f>
        <v>050500100001</v>
      </c>
      <c r="G73" s="1256" t="s">
        <v>279</v>
      </c>
      <c r="H73" t="s">
        <v>280</v>
      </c>
      <c r="I73" s="18">
        <v>673875.49</v>
      </c>
      <c r="J73" s="18">
        <v>0</v>
      </c>
      <c r="K73" s="13" t="str">
        <f>VLOOKUP(G73,'TB-Debt'!$A$3:$A$140,1,0)</f>
        <v>040100300001</v>
      </c>
      <c r="M73" s="1256" t="s">
        <v>230</v>
      </c>
      <c r="N73" t="s">
        <v>231</v>
      </c>
      <c r="O73">
        <v>43270</v>
      </c>
      <c r="P73">
        <v>0</v>
      </c>
      <c r="Q73" t="str">
        <f>VLOOKUP(M73,'TB- MM'!$A$3:$A$98,1,0)</f>
        <v>050100300001</v>
      </c>
      <c r="S73" s="19">
        <f t="shared" si="2"/>
        <v>43270</v>
      </c>
      <c r="T73" s="19">
        <f t="shared" si="3"/>
        <v>0</v>
      </c>
    </row>
    <row r="74" spans="1:20">
      <c r="A74" t="s">
        <v>1021</v>
      </c>
      <c r="B74" t="s">
        <v>1022</v>
      </c>
      <c r="C74" s="1">
        <v>0</v>
      </c>
      <c r="D74" s="1">
        <v>8550851</v>
      </c>
      <c r="E74" t="str">
        <f>VLOOKUP(A74,'TB-Equity'!$A$3:$A$90,1,0)</f>
        <v>050500100002</v>
      </c>
      <c r="G74" s="1256" t="s">
        <v>281</v>
      </c>
      <c r="H74" t="s">
        <v>282</v>
      </c>
      <c r="I74" s="18">
        <v>0</v>
      </c>
      <c r="J74" s="18">
        <v>636723</v>
      </c>
      <c r="K74" s="13" t="str">
        <f>VLOOKUP(G74,'TB-Debt'!$A$3:$A$140,1,0)</f>
        <v>040100400001</v>
      </c>
      <c r="M74" s="1256" t="s">
        <v>295</v>
      </c>
      <c r="N74" t="s">
        <v>296</v>
      </c>
      <c r="O74">
        <v>54280</v>
      </c>
      <c r="P74">
        <v>0</v>
      </c>
      <c r="Q74" t="str">
        <f>VLOOKUP(M74,'TB- MM'!$A$3:$A$98,1,0)</f>
        <v>050200100002</v>
      </c>
      <c r="S74" s="19">
        <f t="shared" si="2"/>
        <v>54280</v>
      </c>
      <c r="T74" s="19">
        <f t="shared" si="3"/>
        <v>0</v>
      </c>
    </row>
    <row r="75" spans="1:20">
      <c r="A75" t="s">
        <v>240</v>
      </c>
      <c r="B75" t="s">
        <v>241</v>
      </c>
      <c r="C75" s="1">
        <v>65044</v>
      </c>
      <c r="D75" s="1">
        <v>0</v>
      </c>
      <c r="E75" t="str">
        <f>VLOOKUP(A75,'TB-Equity'!$A$3:$A$90,1,0)</f>
        <v>050600100001</v>
      </c>
      <c r="G75" s="1256" t="s">
        <v>566</v>
      </c>
      <c r="H75" t="s">
        <v>419</v>
      </c>
      <c r="I75" s="18">
        <v>0</v>
      </c>
      <c r="J75" s="18">
        <v>266373</v>
      </c>
      <c r="K75" s="13" t="str">
        <f>VLOOKUP(G75,'TB-Debt'!$A$3:$A$140,1,0)</f>
        <v>040101400001</v>
      </c>
      <c r="M75" s="1256" t="s">
        <v>234</v>
      </c>
      <c r="N75" t="s">
        <v>235</v>
      </c>
      <c r="O75">
        <v>1695</v>
      </c>
      <c r="P75">
        <v>0</v>
      </c>
      <c r="Q75" t="str">
        <f>VLOOKUP(M75,'TB- MM'!$A$3:$A$98,1,0)</f>
        <v>050200300001</v>
      </c>
      <c r="S75" s="19">
        <f t="shared" si="2"/>
        <v>1695</v>
      </c>
      <c r="T75" s="19">
        <f t="shared" si="3"/>
        <v>0</v>
      </c>
    </row>
    <row r="76" spans="1:20">
      <c r="A76" t="s">
        <v>511</v>
      </c>
      <c r="B76" t="s">
        <v>512</v>
      </c>
      <c r="C76" s="1">
        <v>5</v>
      </c>
      <c r="D76" s="1">
        <v>0</v>
      </c>
      <c r="E76" t="str">
        <f>VLOOKUP(A76,'TB-Equity'!$A$3:$A$90,1,0)</f>
        <v>051000100001</v>
      </c>
      <c r="G76" s="1256" t="s">
        <v>283</v>
      </c>
      <c r="H76" t="s">
        <v>284</v>
      </c>
      <c r="I76" s="18">
        <v>0</v>
      </c>
      <c r="J76" s="18">
        <v>68322.100000000006</v>
      </c>
      <c r="K76" s="13" t="str">
        <f>VLOOKUP(G76,'TB-Debt'!$A$3:$A$140,1,0)</f>
        <v>040101500001</v>
      </c>
      <c r="M76" s="1256" t="s">
        <v>238</v>
      </c>
      <c r="N76" t="s">
        <v>239</v>
      </c>
      <c r="O76">
        <v>0.41</v>
      </c>
      <c r="P76">
        <v>0</v>
      </c>
      <c r="Q76" t="str">
        <f>VLOOKUP(M76,'TB- MM'!$A$3:$A$98,1,0)</f>
        <v>050500100001</v>
      </c>
      <c r="S76" s="19">
        <f t="shared" si="2"/>
        <v>0</v>
      </c>
      <c r="T76" s="19">
        <f t="shared" si="3"/>
        <v>0</v>
      </c>
    </row>
    <row r="77" spans="1:20">
      <c r="A77" s="921" t="s">
        <v>715</v>
      </c>
      <c r="B77" s="921" t="s">
        <v>716</v>
      </c>
      <c r="C77" s="1">
        <v>5</v>
      </c>
      <c r="D77" s="1">
        <v>0</v>
      </c>
      <c r="E77" t="str">
        <f>VLOOKUP(A77,'TB-Equity'!$A$3:$A$90,1,0)</f>
        <v>051000100002</v>
      </c>
      <c r="G77" s="1256" t="s">
        <v>285</v>
      </c>
      <c r="H77" t="s">
        <v>286</v>
      </c>
      <c r="I77" s="18">
        <v>3394</v>
      </c>
      <c r="J77" s="18">
        <v>0</v>
      </c>
      <c r="K77" s="13" t="str">
        <f>VLOOKUP(G77,'TB-Debt'!$A$3:$A$140,1,0)</f>
        <v>040101600001</v>
      </c>
      <c r="M77" s="1256" t="s">
        <v>1021</v>
      </c>
      <c r="N77" t="s">
        <v>1022</v>
      </c>
      <c r="O77">
        <v>0</v>
      </c>
      <c r="P77">
        <v>2233737</v>
      </c>
      <c r="Q77" t="str">
        <f>VLOOKUP(M77,'TB- MM'!$A$3:$A$98,1,0)</f>
        <v>050500100002</v>
      </c>
      <c r="S77" s="19">
        <f t="shared" si="2"/>
        <v>0</v>
      </c>
      <c r="T77" s="19">
        <f t="shared" si="3"/>
        <v>2233737</v>
      </c>
    </row>
    <row r="78" spans="1:20">
      <c r="A78" t="s">
        <v>513</v>
      </c>
      <c r="B78" t="s">
        <v>514</v>
      </c>
      <c r="C78" s="1">
        <v>1278</v>
      </c>
      <c r="D78" s="1">
        <v>0</v>
      </c>
      <c r="E78" t="str">
        <f>VLOOKUP(A78,'TB-Equity'!$A$3:$A$90,1,0)</f>
        <v>051000100008</v>
      </c>
      <c r="G78" s="1256" t="s">
        <v>785</v>
      </c>
      <c r="H78" t="s">
        <v>786</v>
      </c>
      <c r="I78" s="18">
        <v>0</v>
      </c>
      <c r="J78" s="18">
        <v>28124.93</v>
      </c>
      <c r="K78" s="13" t="str">
        <f>VLOOKUP(G78,'TB-Debt'!$A$3:$A$140,1,0)</f>
        <v>040102000001</v>
      </c>
      <c r="M78" s="1256" t="s">
        <v>240</v>
      </c>
      <c r="N78" t="s">
        <v>241</v>
      </c>
      <c r="O78">
        <v>35328</v>
      </c>
      <c r="P78">
        <v>0</v>
      </c>
      <c r="Q78" t="str">
        <f>VLOOKUP(M78,'TB- MM'!$A$3:$A$98,1,0)</f>
        <v>050600100001</v>
      </c>
      <c r="S78" s="19">
        <f t="shared" si="2"/>
        <v>35328</v>
      </c>
      <c r="T78" s="19">
        <f t="shared" si="3"/>
        <v>0</v>
      </c>
    </row>
    <row r="79" spans="1:20">
      <c r="A79" t="s">
        <v>244</v>
      </c>
      <c r="B79" t="s">
        <v>245</v>
      </c>
      <c r="C79" s="1">
        <v>725</v>
      </c>
      <c r="D79" s="1">
        <v>0</v>
      </c>
      <c r="E79" t="str">
        <f>VLOOKUP(A79,'TB-Equity'!$A$3:$A$90,1,0)</f>
        <v>051000100010</v>
      </c>
      <c r="G79" s="1256" t="s">
        <v>1031</v>
      </c>
      <c r="H79" t="s">
        <v>1032</v>
      </c>
      <c r="I79" s="18">
        <v>0</v>
      </c>
      <c r="J79" s="18">
        <v>59237.1</v>
      </c>
      <c r="K79" s="13" t="str">
        <f>VLOOKUP(G79,'TB-Debt'!$A$3:$A$140,1,0)</f>
        <v>040102100001</v>
      </c>
      <c r="M79" s="1256" t="s">
        <v>511</v>
      </c>
      <c r="N79" t="s">
        <v>512</v>
      </c>
      <c r="O79">
        <v>0.01</v>
      </c>
      <c r="P79">
        <v>0</v>
      </c>
      <c r="Q79" t="str">
        <f>VLOOKUP(M79,'TB- MM'!$A$3:$A$98,1,0)</f>
        <v>051000100001</v>
      </c>
      <c r="S79" s="19">
        <f t="shared" si="2"/>
        <v>0</v>
      </c>
      <c r="T79" s="19">
        <f t="shared" si="3"/>
        <v>0</v>
      </c>
    </row>
    <row r="80" spans="1:20">
      <c r="A80" t="s">
        <v>515</v>
      </c>
      <c r="B80" t="s">
        <v>516</v>
      </c>
      <c r="C80" s="1">
        <v>16</v>
      </c>
      <c r="D80" s="1">
        <v>0</v>
      </c>
      <c r="E80" t="str">
        <f>VLOOKUP(A80,'TB-Equity'!$A$3:$A$90,1,0)</f>
        <v>051000100021</v>
      </c>
      <c r="G80" s="1256" t="s">
        <v>495</v>
      </c>
      <c r="H80" t="s">
        <v>496</v>
      </c>
      <c r="I80" s="18">
        <v>0</v>
      </c>
      <c r="J80" s="18">
        <v>2444988.35</v>
      </c>
      <c r="K80" s="13" t="str">
        <f>VLOOKUP(G80,'TB-Debt'!$A$3:$A$140,1,0)</f>
        <v>040200100001</v>
      </c>
      <c r="M80" s="1256" t="s">
        <v>715</v>
      </c>
      <c r="N80" t="s">
        <v>716</v>
      </c>
      <c r="O80">
        <v>3.73</v>
      </c>
      <c r="P80">
        <v>0</v>
      </c>
      <c r="Q80" t="str">
        <f>VLOOKUP(M80,'TB- MM'!$A$3:$A$98,1,0)</f>
        <v>051000100002</v>
      </c>
      <c r="S80" s="19">
        <f t="shared" si="2"/>
        <v>4</v>
      </c>
      <c r="T80" s="19">
        <f t="shared" si="3"/>
        <v>0</v>
      </c>
    </row>
    <row r="81" spans="3:20">
      <c r="G81" s="1256" t="s">
        <v>497</v>
      </c>
      <c r="H81" t="s">
        <v>498</v>
      </c>
      <c r="I81" s="18">
        <v>0</v>
      </c>
      <c r="J81" s="18">
        <v>113.28</v>
      </c>
      <c r="K81" s="13" t="str">
        <f>VLOOKUP(G81,'TB-Debt'!$A$3:$A$140,1,0)</f>
        <v>040200100005</v>
      </c>
      <c r="M81" s="1256" t="s">
        <v>1113</v>
      </c>
      <c r="N81" t="s">
        <v>1114</v>
      </c>
      <c r="O81">
        <v>264.77999999999997</v>
      </c>
      <c r="P81">
        <v>0</v>
      </c>
      <c r="Q81" t="str">
        <f>VLOOKUP(M81,'TB- MM'!$A$3:$A$98,1,0)</f>
        <v>051000100007</v>
      </c>
      <c r="S81" s="19">
        <f t="shared" si="2"/>
        <v>265</v>
      </c>
      <c r="T81" s="19">
        <f t="shared" si="3"/>
        <v>0</v>
      </c>
    </row>
    <row r="82" spans="3:20">
      <c r="G82" s="1256" t="s">
        <v>218</v>
      </c>
      <c r="H82" t="s">
        <v>499</v>
      </c>
      <c r="I82" s="18">
        <v>0</v>
      </c>
      <c r="J82" s="18">
        <v>94187.08</v>
      </c>
      <c r="K82" s="13" t="str">
        <f>VLOOKUP(G82,'TB-Debt'!$A$3:$A$140,1,0)</f>
        <v>040200100014</v>
      </c>
      <c r="M82" s="1256" t="s">
        <v>513</v>
      </c>
      <c r="N82" t="s">
        <v>514</v>
      </c>
      <c r="O82">
        <v>1362</v>
      </c>
      <c r="P82">
        <v>0</v>
      </c>
      <c r="Q82" t="str">
        <f>VLOOKUP(M82,'TB- MM'!$A$3:$A$98,1,0)</f>
        <v>051000100008</v>
      </c>
      <c r="S82" s="19">
        <f t="shared" si="2"/>
        <v>1362</v>
      </c>
      <c r="T82" s="19">
        <f t="shared" si="3"/>
        <v>0</v>
      </c>
    </row>
    <row r="83" spans="3:20">
      <c r="G83" s="1256" t="s">
        <v>219</v>
      </c>
      <c r="H83" t="s">
        <v>500</v>
      </c>
      <c r="I83" s="18">
        <v>0</v>
      </c>
      <c r="J83" s="18">
        <v>388.93</v>
      </c>
      <c r="K83" s="13" t="str">
        <f>VLOOKUP(G83,'TB-Debt'!$A$3:$A$140,1,0)</f>
        <v>040200100017</v>
      </c>
      <c r="M83" s="1256" t="s">
        <v>242</v>
      </c>
      <c r="N83" t="s">
        <v>243</v>
      </c>
      <c r="O83">
        <v>28725</v>
      </c>
      <c r="P83">
        <v>0</v>
      </c>
      <c r="Q83" t="str">
        <f>VLOOKUP(M83,'TB- MM'!$A$3:$A$98,1,0)</f>
        <v>051000100009</v>
      </c>
      <c r="S83" s="19">
        <f t="shared" si="2"/>
        <v>28725</v>
      </c>
      <c r="T83" s="19">
        <f t="shared" si="3"/>
        <v>0</v>
      </c>
    </row>
    <row r="84" spans="3:20">
      <c r="G84" s="1256" t="s">
        <v>775</v>
      </c>
      <c r="H84" t="s">
        <v>776</v>
      </c>
      <c r="I84" s="18">
        <v>0</v>
      </c>
      <c r="J84" s="18">
        <v>29569</v>
      </c>
      <c r="K84" s="13" t="str">
        <f>VLOOKUP(G84,'TB-Debt'!$A$3:$A$140,1,0)</f>
        <v>040200100021</v>
      </c>
      <c r="M84" s="1256" t="s">
        <v>244</v>
      </c>
      <c r="N84" t="s">
        <v>245</v>
      </c>
      <c r="O84">
        <v>694.37</v>
      </c>
      <c r="P84">
        <v>0</v>
      </c>
      <c r="Q84" t="str">
        <f>VLOOKUP(M84,'TB- MM'!$A$3:$A$98,1,0)</f>
        <v>051000100010</v>
      </c>
      <c r="S84" s="19">
        <f t="shared" si="2"/>
        <v>694</v>
      </c>
      <c r="T84" s="19">
        <f t="shared" si="3"/>
        <v>0</v>
      </c>
    </row>
    <row r="85" spans="3:20">
      <c r="G85" s="1256" t="s">
        <v>501</v>
      </c>
      <c r="H85" t="s">
        <v>502</v>
      </c>
      <c r="I85" s="18">
        <v>0</v>
      </c>
      <c r="J85" s="18">
        <v>42.75</v>
      </c>
      <c r="K85" s="13" t="str">
        <f>VLOOKUP(G85,'TB-Debt'!$A$3:$A$140,1,0)</f>
        <v>040200100068</v>
      </c>
      <c r="M85" s="1256" t="s">
        <v>515</v>
      </c>
      <c r="N85" t="s">
        <v>516</v>
      </c>
      <c r="O85">
        <v>8.36</v>
      </c>
      <c r="P85">
        <v>0</v>
      </c>
      <c r="Q85" t="str">
        <f>VLOOKUP(M85,'TB- MM'!$A$3:$A$98,1,0)</f>
        <v>051000100021</v>
      </c>
      <c r="S85" s="19">
        <f t="shared" si="2"/>
        <v>8</v>
      </c>
      <c r="T85" s="19">
        <f t="shared" si="3"/>
        <v>0</v>
      </c>
    </row>
    <row r="86" spans="3:20">
      <c r="G86" s="1256" t="s">
        <v>503</v>
      </c>
      <c r="H86" t="s">
        <v>504</v>
      </c>
      <c r="I86" s="18">
        <v>0</v>
      </c>
      <c r="J86" s="18">
        <v>148.68</v>
      </c>
      <c r="K86" s="13" t="str">
        <f>VLOOKUP(G86,'TB-Debt'!$A$3:$A$140,1,0)</f>
        <v>040200100075</v>
      </c>
      <c r="M86" s="1256" t="s">
        <v>1033</v>
      </c>
      <c r="N86" t="s">
        <v>1034</v>
      </c>
      <c r="O86">
        <v>424.71</v>
      </c>
      <c r="P86">
        <v>0</v>
      </c>
      <c r="Q86" t="str">
        <f>VLOOKUP(M86,'TB- MM'!$A$3:$A$98,1,0)</f>
        <v>051000100027</v>
      </c>
      <c r="S86" s="19">
        <f t="shared" si="2"/>
        <v>425</v>
      </c>
      <c r="T86" s="19">
        <f t="shared" si="3"/>
        <v>0</v>
      </c>
    </row>
    <row r="87" spans="3:20">
      <c r="G87" s="1256" t="s">
        <v>507</v>
      </c>
      <c r="H87" t="s">
        <v>508</v>
      </c>
      <c r="I87" s="18">
        <v>0</v>
      </c>
      <c r="J87" s="18">
        <v>2506.64</v>
      </c>
      <c r="K87" s="13" t="str">
        <f>VLOOKUP(G87,'TB-Debt'!$A$3:$A$140,1,0)</f>
        <v>040200100090</v>
      </c>
      <c r="M87" s="13"/>
      <c r="N87" s="13"/>
      <c r="O87" s="15"/>
      <c r="P87" s="15"/>
      <c r="Q87" t="e">
        <f>VLOOKUP(M87,'TB- MM'!$A$3:$A$98,1,0)</f>
        <v>#N/A</v>
      </c>
      <c r="S87" s="19">
        <f t="shared" si="2"/>
        <v>0</v>
      </c>
      <c r="T87" s="19">
        <f t="shared" si="3"/>
        <v>0</v>
      </c>
    </row>
    <row r="88" spans="3:20">
      <c r="C88" s="1">
        <f>SUM(C3:C81)</f>
        <v>1278555627</v>
      </c>
      <c r="D88" s="1">
        <f>SUM(D3:D81)</f>
        <v>1278555626</v>
      </c>
      <c r="G88" s="1256" t="s">
        <v>791</v>
      </c>
      <c r="H88" t="s">
        <v>792</v>
      </c>
      <c r="I88" s="18">
        <v>0</v>
      </c>
      <c r="J88" s="18">
        <v>17107.490000000002</v>
      </c>
      <c r="K88" s="13" t="str">
        <f>VLOOKUP(G88,'TB-Debt'!$A$3:$A$140,1,0)</f>
        <v>040200100096</v>
      </c>
      <c r="M88" s="921"/>
      <c r="N88" s="921"/>
      <c r="O88" s="15"/>
      <c r="P88" s="15"/>
      <c r="Q88" t="e">
        <f>VLOOKUP(M88,'TB- MM'!$A$3:$A$98,1,0)</f>
        <v>#N/A</v>
      </c>
      <c r="S88" s="19">
        <f t="shared" si="2"/>
        <v>0</v>
      </c>
      <c r="T88" s="19">
        <f t="shared" si="3"/>
        <v>0</v>
      </c>
    </row>
    <row r="89" spans="3:20">
      <c r="G89" s="1256" t="s">
        <v>735</v>
      </c>
      <c r="H89" t="s">
        <v>736</v>
      </c>
      <c r="I89" s="18">
        <v>0</v>
      </c>
      <c r="J89" s="18">
        <v>0.33</v>
      </c>
      <c r="K89" s="13" t="str">
        <f>VLOOKUP(G89,'TB-Debt'!$A$3:$A$140,1,0)</f>
        <v>040200100110</v>
      </c>
      <c r="M89" s="921"/>
      <c r="N89" s="921"/>
      <c r="O89" s="15"/>
      <c r="P89" s="15"/>
      <c r="Q89" t="e">
        <f>VLOOKUP(M89,'TB- MM'!$A$3:$A$98,1,0)</f>
        <v>#N/A</v>
      </c>
      <c r="S89" s="19">
        <f t="shared" si="2"/>
        <v>0</v>
      </c>
      <c r="T89" s="19">
        <f t="shared" si="3"/>
        <v>0</v>
      </c>
    </row>
    <row r="90" spans="3:20">
      <c r="C90" s="812"/>
      <c r="G90" s="1256" t="s">
        <v>1154</v>
      </c>
      <c r="H90" t="s">
        <v>1155</v>
      </c>
      <c r="I90" s="18">
        <v>0</v>
      </c>
      <c r="J90" s="18">
        <v>257.63</v>
      </c>
      <c r="K90" s="13" t="str">
        <f>VLOOKUP(G90,'TB-Debt'!$A$3:$A$140,1,0)</f>
        <v>040200100122</v>
      </c>
      <c r="M90" s="13"/>
      <c r="N90" s="13"/>
      <c r="O90" s="15"/>
      <c r="P90" s="15"/>
      <c r="Q90" t="e">
        <f>VLOOKUP(M90,'TB- MM'!$A$3:$A$98,1,0)</f>
        <v>#N/A</v>
      </c>
      <c r="S90" s="19">
        <f t="shared" si="2"/>
        <v>0</v>
      </c>
      <c r="T90" s="19">
        <f t="shared" si="3"/>
        <v>0</v>
      </c>
    </row>
    <row r="91" spans="3:20">
      <c r="C91" s="810">
        <f>C88-D88</f>
        <v>1</v>
      </c>
      <c r="G91" s="1256" t="s">
        <v>287</v>
      </c>
      <c r="H91" t="s">
        <v>288</v>
      </c>
      <c r="I91" s="18">
        <v>0</v>
      </c>
      <c r="J91" s="18">
        <v>1055977.6000000001</v>
      </c>
      <c r="K91" s="13" t="str">
        <f>VLOOKUP(G91,'TB-Debt'!$A$3:$A$140,1,0)</f>
        <v>040200300001</v>
      </c>
      <c r="S91" s="19"/>
      <c r="T91" s="19"/>
    </row>
    <row r="92" spans="3:20">
      <c r="G92" s="1256" t="s">
        <v>289</v>
      </c>
      <c r="H92" t="s">
        <v>290</v>
      </c>
      <c r="I92" s="18">
        <v>0</v>
      </c>
      <c r="J92" s="18">
        <v>3402291.63</v>
      </c>
      <c r="K92" s="13" t="str">
        <f>VLOOKUP(G92,'TB-Debt'!$A$3:$A$140,1,0)</f>
        <v>040200400001</v>
      </c>
      <c r="S92" s="19"/>
      <c r="T92" s="19"/>
    </row>
    <row r="93" spans="3:20">
      <c r="G93" s="1256" t="s">
        <v>291</v>
      </c>
      <c r="H93" t="s">
        <v>292</v>
      </c>
      <c r="I93" s="18">
        <v>0</v>
      </c>
      <c r="J93" s="18">
        <v>8588.1200000000008</v>
      </c>
      <c r="K93" s="13" t="str">
        <f>VLOOKUP(G93,'TB-Debt'!$A$3:$A$140,1,0)</f>
        <v>040201400001</v>
      </c>
      <c r="O93" s="1">
        <f>SUM(O3:O90)</f>
        <v>587545225</v>
      </c>
      <c r="P93" s="1">
        <f>SUM(P3:P90)</f>
        <v>587545225</v>
      </c>
      <c r="S93" s="19"/>
      <c r="T93" s="19"/>
    </row>
    <row r="94" spans="3:20">
      <c r="G94" s="1256" t="s">
        <v>571</v>
      </c>
      <c r="H94" t="s">
        <v>418</v>
      </c>
      <c r="I94" s="18">
        <v>0</v>
      </c>
      <c r="J94" s="18">
        <v>406329.58</v>
      </c>
      <c r="K94" s="13" t="str">
        <f>VLOOKUP(G94,'TB-Debt'!$A$3:$A$140,1,0)</f>
        <v>040201500002</v>
      </c>
      <c r="S94" s="19"/>
      <c r="T94" s="19"/>
    </row>
    <row r="95" spans="3:20">
      <c r="G95" s="1256" t="s">
        <v>293</v>
      </c>
      <c r="H95" t="s">
        <v>294</v>
      </c>
      <c r="I95" s="18">
        <v>0</v>
      </c>
      <c r="J95" s="18">
        <v>1492349.67</v>
      </c>
      <c r="K95" s="13" t="str">
        <f>VLOOKUP(G95,'TB-Debt'!$A$3:$A$140,1,0)</f>
        <v>040201600001</v>
      </c>
      <c r="O95" s="813">
        <f>O93-P93</f>
        <v>0</v>
      </c>
      <c r="S95" s="19"/>
      <c r="T95" s="19"/>
    </row>
    <row r="96" spans="3:20">
      <c r="G96" s="1256" t="s">
        <v>787</v>
      </c>
      <c r="H96" t="s">
        <v>788</v>
      </c>
      <c r="I96" s="18">
        <v>0</v>
      </c>
      <c r="J96" s="18">
        <v>1486454.89</v>
      </c>
      <c r="K96" s="13" t="str">
        <f>VLOOKUP(G96,'TB-Debt'!$A$3:$A$140,1,0)</f>
        <v>040202400001</v>
      </c>
      <c r="S96" s="19"/>
      <c r="T96" s="19"/>
    </row>
    <row r="97" spans="7:20">
      <c r="G97" s="1256" t="s">
        <v>789</v>
      </c>
      <c r="H97" t="s">
        <v>790</v>
      </c>
      <c r="I97" s="18">
        <v>0</v>
      </c>
      <c r="J97" s="18">
        <v>71862.97</v>
      </c>
      <c r="K97" s="13" t="str">
        <f>VLOOKUP(G97,'TB-Debt'!$A$3:$A$140,1,0)</f>
        <v>040202500001</v>
      </c>
      <c r="S97" s="19"/>
      <c r="T97" s="19"/>
    </row>
    <row r="98" spans="7:20">
      <c r="G98" s="1256" t="s">
        <v>509</v>
      </c>
      <c r="H98" t="s">
        <v>510</v>
      </c>
      <c r="I98" s="18">
        <v>0</v>
      </c>
      <c r="J98" s="18">
        <v>110007.21</v>
      </c>
      <c r="K98" s="13" t="str">
        <f>VLOOKUP(G98,'TB-Debt'!$A$3:$A$140,1,0)</f>
        <v>040400100002</v>
      </c>
      <c r="S98" s="19"/>
      <c r="T98" s="19"/>
    </row>
    <row r="99" spans="7:20">
      <c r="G99" s="1256" t="s">
        <v>222</v>
      </c>
      <c r="H99" t="s">
        <v>223</v>
      </c>
      <c r="I99" s="18">
        <v>0</v>
      </c>
      <c r="J99" s="18">
        <v>9901464.1400000006</v>
      </c>
      <c r="K99" s="13" t="str">
        <f>VLOOKUP(G99,'TB-Debt'!$A$3:$A$140,1,0)</f>
        <v>040400200001</v>
      </c>
      <c r="S99" s="19"/>
      <c r="T99" s="19"/>
    </row>
    <row r="100" spans="7:20">
      <c r="G100" s="1256" t="s">
        <v>224</v>
      </c>
      <c r="H100" t="s">
        <v>225</v>
      </c>
      <c r="I100" s="18">
        <v>1948931</v>
      </c>
      <c r="J100" s="18">
        <v>0</v>
      </c>
      <c r="K100" s="13" t="str">
        <f>VLOOKUP(G100,'TB-Debt'!$A$3:$A$140,1,0)</f>
        <v>050100100001</v>
      </c>
      <c r="S100" s="19"/>
      <c r="T100" s="19"/>
    </row>
    <row r="101" spans="7:20">
      <c r="G101" s="1256" t="s">
        <v>226</v>
      </c>
      <c r="H101" t="s">
        <v>227</v>
      </c>
      <c r="I101" s="18">
        <v>253361.03</v>
      </c>
      <c r="J101" s="18">
        <v>0</v>
      </c>
      <c r="K101" s="13" t="str">
        <f>VLOOKUP(G101,'TB-Debt'!$A$3:$A$140,1,0)</f>
        <v>050100100002</v>
      </c>
      <c r="S101" s="19"/>
      <c r="T101" s="19"/>
    </row>
    <row r="102" spans="7:20">
      <c r="G102" s="1256" t="s">
        <v>228</v>
      </c>
      <c r="H102" t="s">
        <v>229</v>
      </c>
      <c r="I102" s="18">
        <v>162246.60999999999</v>
      </c>
      <c r="J102" s="18">
        <v>0</v>
      </c>
      <c r="K102" s="13" t="str">
        <f>VLOOKUP(G102,'TB-Debt'!$A$3:$A$140,1,0)</f>
        <v>050100200001</v>
      </c>
      <c r="S102" s="19"/>
      <c r="T102" s="19"/>
    </row>
    <row r="103" spans="7:20">
      <c r="G103" s="14" t="s">
        <v>326</v>
      </c>
      <c r="H103" s="13" t="s">
        <v>327</v>
      </c>
      <c r="I103" s="13">
        <v>21094</v>
      </c>
      <c r="J103" s="13">
        <v>0</v>
      </c>
      <c r="K103" s="13" t="str">
        <f>VLOOKUP(G103,'TB-Debt'!$A$3:$A$140,1,0)</f>
        <v>050100200002</v>
      </c>
      <c r="S103" s="19"/>
      <c r="T103" s="19"/>
    </row>
    <row r="104" spans="7:20">
      <c r="G104" s="14" t="s">
        <v>230</v>
      </c>
      <c r="H104" s="13" t="s">
        <v>231</v>
      </c>
      <c r="I104" s="13">
        <v>40959</v>
      </c>
      <c r="J104" s="13">
        <v>0</v>
      </c>
      <c r="K104" s="13" t="str">
        <f>VLOOKUP(G104,'TB-Debt'!$A$3:$A$140,1,0)</f>
        <v>050100300001</v>
      </c>
      <c r="S104" s="19"/>
      <c r="T104" s="19"/>
    </row>
    <row r="105" spans="7:20">
      <c r="G105" s="14" t="s">
        <v>295</v>
      </c>
      <c r="H105" s="13" t="s">
        <v>296</v>
      </c>
      <c r="I105" s="13">
        <v>71250.5</v>
      </c>
      <c r="J105" s="13">
        <v>0</v>
      </c>
      <c r="K105" s="13" t="str">
        <f>VLOOKUP(G105,'TB-Debt'!$A$3:$A$140,1,0)</f>
        <v>050200100002</v>
      </c>
      <c r="S105" s="19"/>
      <c r="T105" s="19"/>
    </row>
    <row r="106" spans="7:20">
      <c r="G106" s="14" t="s">
        <v>234</v>
      </c>
      <c r="H106" s="13" t="s">
        <v>235</v>
      </c>
      <c r="I106" s="13">
        <v>2283</v>
      </c>
      <c r="J106" s="13">
        <v>0</v>
      </c>
      <c r="K106" s="13" t="str">
        <f>VLOOKUP(G106,'TB-Debt'!$A$3:$A$140,1,0)</f>
        <v>050200300001</v>
      </c>
      <c r="S106" s="19"/>
      <c r="T106" s="19"/>
    </row>
    <row r="107" spans="7:20">
      <c r="G107" s="14" t="s">
        <v>297</v>
      </c>
      <c r="H107" s="13" t="s">
        <v>298</v>
      </c>
      <c r="I107" s="13">
        <v>90000</v>
      </c>
      <c r="J107" s="13">
        <v>0</v>
      </c>
      <c r="K107" s="13" t="str">
        <f>VLOOKUP(G107,'TB-Debt'!$A$3:$A$140,1,0)</f>
        <v>050200300003</v>
      </c>
      <c r="S107" s="19"/>
      <c r="T107" s="19"/>
    </row>
    <row r="108" spans="7:20">
      <c r="G108" s="14" t="s">
        <v>238</v>
      </c>
      <c r="H108" s="13" t="s">
        <v>239</v>
      </c>
      <c r="I108" s="13">
        <v>0</v>
      </c>
      <c r="J108" s="13">
        <v>0.26</v>
      </c>
      <c r="K108" s="13" t="str">
        <f>VLOOKUP(G108,'TB-Debt'!$A$3:$A$140,1,0)</f>
        <v>050500100001</v>
      </c>
      <c r="S108" s="19"/>
      <c r="T108" s="19"/>
    </row>
    <row r="109" spans="7:20">
      <c r="G109" s="14" t="s">
        <v>1021</v>
      </c>
      <c r="H109" s="13" t="s">
        <v>1022</v>
      </c>
      <c r="I109" s="13">
        <v>0</v>
      </c>
      <c r="J109" s="13">
        <v>4531930</v>
      </c>
      <c r="K109" s="13" t="str">
        <f>VLOOKUP(G109,'TB-Debt'!$A$3:$A$140,1,0)</f>
        <v>050500100002</v>
      </c>
      <c r="S109" s="19"/>
      <c r="T109" s="19"/>
    </row>
    <row r="110" spans="7:20">
      <c r="G110" s="14" t="s">
        <v>240</v>
      </c>
      <c r="H110" s="13" t="s">
        <v>241</v>
      </c>
      <c r="I110" s="13">
        <v>34408</v>
      </c>
      <c r="J110" s="13">
        <v>0</v>
      </c>
      <c r="K110" s="13" t="str">
        <f>VLOOKUP(G110,'TB-Debt'!$A$3:$A$140,1,0)</f>
        <v>050600100001</v>
      </c>
      <c r="S110" s="19"/>
      <c r="T110" s="19"/>
    </row>
    <row r="111" spans="7:20">
      <c r="G111" s="14" t="s">
        <v>715</v>
      </c>
      <c r="H111" s="13" t="s">
        <v>716</v>
      </c>
      <c r="I111" s="13">
        <v>3.73</v>
      </c>
      <c r="J111" s="13">
        <v>0</v>
      </c>
      <c r="K111" s="13" t="str">
        <f>VLOOKUP(G111,'TB-Debt'!$A$3:$A$140,1,0)</f>
        <v>051000100002</v>
      </c>
      <c r="S111" s="19"/>
      <c r="T111" s="19"/>
    </row>
    <row r="112" spans="7:20">
      <c r="G112" s="921" t="s">
        <v>1113</v>
      </c>
      <c r="H112" s="922" t="s">
        <v>1114</v>
      </c>
      <c r="I112" s="13">
        <v>50</v>
      </c>
      <c r="J112" s="13">
        <v>0</v>
      </c>
      <c r="K112" s="13" t="str">
        <f>VLOOKUP(G112,'TB-Debt'!$A$3:$A$140,1,0)</f>
        <v>051000100007</v>
      </c>
    </row>
    <row r="113" spans="7:11">
      <c r="G113" s="921" t="s">
        <v>513</v>
      </c>
      <c r="H113" s="922" t="s">
        <v>514</v>
      </c>
      <c r="I113" s="13">
        <v>1398</v>
      </c>
      <c r="J113" s="13">
        <v>0</v>
      </c>
      <c r="K113" s="13" t="str">
        <f>VLOOKUP(G113,'TB-Debt'!$A$3:$A$140,1,0)</f>
        <v>051000100008</v>
      </c>
    </row>
    <row r="114" spans="7:11">
      <c r="G114" s="921" t="s">
        <v>242</v>
      </c>
      <c r="H114" s="922" t="s">
        <v>243</v>
      </c>
      <c r="I114" s="13">
        <v>62112</v>
      </c>
      <c r="J114" s="13">
        <v>0</v>
      </c>
      <c r="K114" s="13" t="str">
        <f>VLOOKUP(G114,'TB-Debt'!$A$3:$A$140,1,0)</f>
        <v>051000100009</v>
      </c>
    </row>
    <row r="115" spans="7:11">
      <c r="G115" s="921" t="s">
        <v>244</v>
      </c>
      <c r="H115" s="922" t="s">
        <v>245</v>
      </c>
      <c r="I115" s="13">
        <v>835.34</v>
      </c>
      <c r="J115" s="13">
        <v>0</v>
      </c>
      <c r="K115" s="13" t="str">
        <f>VLOOKUP(G115,'TB-Debt'!$A$3:$A$140,1,0)</f>
        <v>051000100010</v>
      </c>
    </row>
    <row r="116" spans="7:11">
      <c r="G116" s="921" t="s">
        <v>515</v>
      </c>
      <c r="H116" s="922" t="s">
        <v>516</v>
      </c>
      <c r="I116" s="13">
        <v>15.07</v>
      </c>
      <c r="J116" s="13">
        <v>0</v>
      </c>
      <c r="K116" s="13" t="str">
        <f>VLOOKUP(G116,'TB-Debt'!$A$3:$A$140,1,0)</f>
        <v>051000100021</v>
      </c>
    </row>
    <row r="117" spans="7:11">
      <c r="G117" s="921"/>
      <c r="H117" s="922"/>
      <c r="I117" s="13"/>
      <c r="J117" s="13"/>
      <c r="K117" s="13">
        <v>0</v>
      </c>
    </row>
    <row r="118" spans="7:11">
      <c r="G118" s="921"/>
      <c r="H118" s="922"/>
      <c r="I118" s="13"/>
      <c r="J118" s="13"/>
      <c r="K118" s="13">
        <v>0</v>
      </c>
    </row>
    <row r="119" spans="7:11">
      <c r="G119" s="921"/>
      <c r="H119" s="922"/>
      <c r="I119" s="13"/>
      <c r="J119" s="13"/>
      <c r="K119" s="13">
        <v>0</v>
      </c>
    </row>
    <row r="120" spans="7:11">
      <c r="G120" s="921"/>
      <c r="H120" s="922"/>
      <c r="I120" s="13"/>
      <c r="J120" s="13"/>
      <c r="K120" s="13">
        <v>0</v>
      </c>
    </row>
    <row r="121" spans="7:11">
      <c r="G121" s="921"/>
      <c r="H121" s="922"/>
      <c r="I121" s="13"/>
      <c r="J121" s="13"/>
      <c r="K121" s="13">
        <v>0</v>
      </c>
    </row>
    <row r="122" spans="7:11">
      <c r="K122" s="13">
        <v>0</v>
      </c>
    </row>
    <row r="123" spans="7:11">
      <c r="I123" s="1">
        <f>SUM(I3:I120)</f>
        <v>779401165</v>
      </c>
      <c r="J123" s="1">
        <f>SUM(J3:J120)</f>
        <v>779401175</v>
      </c>
      <c r="K123" s="13"/>
    </row>
    <row r="124" spans="7:11">
      <c r="K124" s="13"/>
    </row>
    <row r="125" spans="7:11">
      <c r="I125" s="811">
        <f>I123-J123</f>
        <v>-10</v>
      </c>
      <c r="K125" s="13"/>
    </row>
    <row r="126" spans="7:11">
      <c r="J126" s="1"/>
      <c r="K126" s="13"/>
    </row>
    <row r="127" spans="7:11">
      <c r="K127" s="13"/>
    </row>
    <row r="128" spans="7:11">
      <c r="I128" s="789"/>
      <c r="K128" s="13"/>
    </row>
  </sheetData>
  <mergeCells count="3">
    <mergeCell ref="A1:E1"/>
    <mergeCell ref="G1:K1"/>
    <mergeCell ref="M1:Q1"/>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T19"/>
  <sheetViews>
    <sheetView workbookViewId="0">
      <selection activeCell="H59" sqref="H59"/>
    </sheetView>
  </sheetViews>
  <sheetFormatPr defaultRowHeight="13.2"/>
  <cols>
    <col min="3" max="3" width="14" customWidth="1"/>
    <col min="4" max="4" width="15" bestFit="1" customWidth="1"/>
    <col min="5" max="5" width="15.5546875" bestFit="1" customWidth="1"/>
    <col min="6" max="6" width="15" bestFit="1" customWidth="1"/>
    <col min="8" max="8" width="11.33203125" bestFit="1" customWidth="1"/>
    <col min="9" max="9" width="11.6640625" bestFit="1" customWidth="1"/>
    <col min="10" max="10" width="13.44140625" bestFit="1" customWidth="1"/>
    <col min="11" max="11" width="10.6640625" bestFit="1" customWidth="1"/>
    <col min="13" max="13" width="13.44140625" bestFit="1" customWidth="1"/>
    <col min="14" max="14" width="10.6640625" bestFit="1" customWidth="1"/>
    <col min="18" max="20" width="12.6640625" style="1" bestFit="1" customWidth="1"/>
  </cols>
  <sheetData>
    <row r="3" spans="3:20">
      <c r="D3" s="1743" t="s">
        <v>89</v>
      </c>
      <c r="E3" s="1743"/>
      <c r="F3" s="1743"/>
      <c r="H3" s="1743" t="s">
        <v>430</v>
      </c>
      <c r="I3" s="1743"/>
      <c r="J3" s="1743"/>
      <c r="K3" s="877"/>
      <c r="L3" s="877"/>
      <c r="M3" s="877"/>
      <c r="N3" s="877"/>
      <c r="O3" s="877"/>
      <c r="P3" s="877"/>
    </row>
    <row r="4" spans="3:20">
      <c r="D4" s="784" t="s">
        <v>347</v>
      </c>
      <c r="E4" s="784" t="s">
        <v>18</v>
      </c>
      <c r="F4" s="784" t="s">
        <v>105</v>
      </c>
      <c r="G4" s="778"/>
      <c r="H4" s="816" t="s">
        <v>347</v>
      </c>
      <c r="I4" s="784" t="s">
        <v>18</v>
      </c>
      <c r="J4" s="784" t="s">
        <v>105</v>
      </c>
      <c r="K4" s="877"/>
      <c r="L4" s="877"/>
      <c r="M4" s="877"/>
      <c r="N4" s="877"/>
      <c r="O4" s="877"/>
      <c r="P4" s="877"/>
    </row>
    <row r="5" spans="3:20">
      <c r="C5" s="781" t="s">
        <v>717</v>
      </c>
      <c r="D5" s="782">
        <f>+SUM(F13:F16)</f>
        <v>103162809</v>
      </c>
      <c r="E5" s="782">
        <f>SUM(J13:J16)</f>
        <v>45946936</v>
      </c>
      <c r="F5" s="782">
        <f>+SUM(M13:M16)</f>
        <v>38668976</v>
      </c>
      <c r="H5" s="782">
        <f>+SUM(H13:H16)</f>
        <v>212455</v>
      </c>
      <c r="I5" s="782">
        <f>+SUM(K13:K16)</f>
        <v>152740</v>
      </c>
      <c r="J5" s="938">
        <f>+SUM(N13:N16)</f>
        <v>144963.68</v>
      </c>
      <c r="K5" s="879">
        <f>ROUND(H5,0)</f>
        <v>212455</v>
      </c>
      <c r="L5" s="879">
        <f t="shared" ref="L5:L7" si="0">ROUND(I5,0)</f>
        <v>152740</v>
      </c>
      <c r="M5" s="879">
        <f t="shared" ref="M5:M7" si="1">ROUND(J5,0)</f>
        <v>144964</v>
      </c>
      <c r="N5" s="878"/>
      <c r="O5" s="878"/>
      <c r="P5" s="878"/>
      <c r="R5" s="1">
        <f>'9-13'!J73</f>
        <v>1546460</v>
      </c>
      <c r="S5" s="1">
        <f>'9-13'!K73</f>
        <v>1560015</v>
      </c>
      <c r="T5" s="1">
        <f>'9-13'!L73</f>
        <v>1904728</v>
      </c>
    </row>
    <row r="6" spans="3:20">
      <c r="C6" s="781" t="s">
        <v>718</v>
      </c>
      <c r="D6" s="782">
        <f>-SUM(F17:F19)</f>
        <v>37684712</v>
      </c>
      <c r="E6" s="782">
        <f>-SUM(J17:J18)</f>
        <v>88736848</v>
      </c>
      <c r="F6" s="782">
        <f>-SUM(M17:M19)</f>
        <v>95749919</v>
      </c>
      <c r="H6" s="782">
        <f>-SUM(H17:H19)</f>
        <v>77014</v>
      </c>
      <c r="I6" s="782">
        <f>-SUM(K17:K18)</f>
        <v>295058</v>
      </c>
      <c r="J6" s="938">
        <f>-SUM(N17:N19)</f>
        <v>358923.66</v>
      </c>
      <c r="K6" s="879">
        <f t="shared" ref="K6:K7" si="2">ROUND(H6,0)</f>
        <v>77014</v>
      </c>
      <c r="L6" s="879">
        <f t="shared" si="0"/>
        <v>295058</v>
      </c>
      <c r="M6" s="879">
        <f t="shared" si="1"/>
        <v>358924</v>
      </c>
      <c r="N6" s="878"/>
      <c r="O6" s="878"/>
      <c r="P6" s="878"/>
      <c r="R6" s="1">
        <f>R5+H7</f>
        <v>1681901</v>
      </c>
      <c r="S6" s="1">
        <f>S5+I7</f>
        <v>1417697</v>
      </c>
      <c r="T6" s="1">
        <f>T5+J7</f>
        <v>1690768</v>
      </c>
    </row>
    <row r="7" spans="3:20">
      <c r="C7" s="781" t="s">
        <v>719</v>
      </c>
      <c r="D7" s="783">
        <f>D5-D6</f>
        <v>65478097</v>
      </c>
      <c r="E7" s="782">
        <f>E5-E6</f>
        <v>-42789912</v>
      </c>
      <c r="F7" s="783">
        <f t="shared" ref="F7" si="3">F5-F6</f>
        <v>-57080943</v>
      </c>
      <c r="H7" s="780">
        <f>H5-H6</f>
        <v>135441</v>
      </c>
      <c r="I7" s="782">
        <f t="shared" ref="I7:J7" si="4">I5-I6</f>
        <v>-142318</v>
      </c>
      <c r="J7" s="780">
        <f t="shared" si="4"/>
        <v>-213959.98</v>
      </c>
      <c r="K7" s="879">
        <f t="shared" si="2"/>
        <v>135441</v>
      </c>
      <c r="L7" s="879">
        <f t="shared" si="0"/>
        <v>-142318</v>
      </c>
      <c r="M7" s="879">
        <f t="shared" si="1"/>
        <v>-213960</v>
      </c>
      <c r="N7" s="878"/>
      <c r="O7" s="878"/>
      <c r="P7" s="878"/>
      <c r="R7" s="1">
        <f>R6-BS!E38</f>
        <v>339</v>
      </c>
      <c r="S7" s="1">
        <f>S6-BS!G38</f>
        <v>-188422</v>
      </c>
      <c r="T7" s="1">
        <f>T6-BS!I38</f>
        <v>-256208</v>
      </c>
    </row>
    <row r="12" spans="3:20">
      <c r="F12" t="s">
        <v>302</v>
      </c>
      <c r="J12" t="s">
        <v>303</v>
      </c>
      <c r="M12" t="s">
        <v>105</v>
      </c>
    </row>
    <row r="13" spans="3:20">
      <c r="F13" s="936">
        <v>11005917.75</v>
      </c>
      <c r="H13" s="936">
        <f>23782.7349-1</f>
        <v>23781.73</v>
      </c>
      <c r="J13" s="936">
        <f>26219789.96</f>
        <v>26219789.960000001</v>
      </c>
      <c r="K13" s="936">
        <f>87201.7034+0.5</f>
        <v>87202.2</v>
      </c>
      <c r="M13" s="936">
        <v>574077.81999999995</v>
      </c>
      <c r="N13" s="936">
        <v>2135.9288000000001</v>
      </c>
    </row>
    <row r="14" spans="3:20">
      <c r="F14" s="936">
        <v>3193748.05</v>
      </c>
      <c r="H14" s="936">
        <v>6454.9462000000003</v>
      </c>
      <c r="J14" s="936">
        <v>2400829.14</v>
      </c>
      <c r="K14" s="936">
        <v>7892.8944000000001</v>
      </c>
      <c r="M14" s="936">
        <v>3473863.8</v>
      </c>
      <c r="N14" s="936">
        <v>13024.135700000001</v>
      </c>
    </row>
    <row r="15" spans="3:20">
      <c r="F15" s="936">
        <v>1365059.54</v>
      </c>
      <c r="H15" s="936">
        <v>2647.0839000000001</v>
      </c>
      <c r="J15" s="936">
        <v>4326052.1500000004</v>
      </c>
      <c r="K15" s="936">
        <v>14395.6633</v>
      </c>
      <c r="M15" s="936">
        <v>9143252.8699999992</v>
      </c>
      <c r="N15" s="936">
        <v>34251.977400000003</v>
      </c>
    </row>
    <row r="16" spans="3:20">
      <c r="F16" s="936">
        <v>87598083.599999994</v>
      </c>
      <c r="H16" s="936">
        <v>179571.2665</v>
      </c>
      <c r="J16" s="936">
        <v>13000264.9</v>
      </c>
      <c r="K16" s="936">
        <v>43249.186399999999</v>
      </c>
      <c r="M16" s="936">
        <v>25477781.07</v>
      </c>
      <c r="N16" s="936">
        <v>95551.638800000001</v>
      </c>
    </row>
    <row r="17" spans="6:14">
      <c r="F17" s="936">
        <v>-32764492.68</v>
      </c>
      <c r="H17" s="936">
        <v>-67034.134099999996</v>
      </c>
      <c r="J17" s="936">
        <v>-37680060.210000001</v>
      </c>
      <c r="K17" s="936">
        <v>-125185.8073</v>
      </c>
      <c r="M17" s="936">
        <v>-37026578.369999997</v>
      </c>
      <c r="N17" s="936">
        <v>-138674.39199999999</v>
      </c>
    </row>
    <row r="18" spans="6:14">
      <c r="F18" s="937">
        <v>-300000</v>
      </c>
      <c r="H18">
        <v>-589.74019999999996</v>
      </c>
      <c r="J18" s="936">
        <v>-51056788.170000002</v>
      </c>
      <c r="K18" s="936">
        <v>-169872.24309999999</v>
      </c>
      <c r="M18" s="937">
        <v>-3248967</v>
      </c>
      <c r="N18" s="936">
        <v>-12146.0044</v>
      </c>
    </row>
    <row r="19" spans="6:14">
      <c r="F19" s="936">
        <v>-4620219.3600000003</v>
      </c>
      <c r="H19" s="936">
        <v>-9390.6223000000009</v>
      </c>
      <c r="M19" s="936">
        <v>-55474373.770000003</v>
      </c>
      <c r="N19" s="936">
        <v>-208103.26240000001</v>
      </c>
    </row>
  </sheetData>
  <mergeCells count="2">
    <mergeCell ref="D3:F3"/>
    <mergeCell ref="H3:J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W32"/>
  <sheetViews>
    <sheetView view="pageBreakPreview" zoomScaleNormal="80" zoomScaleSheetLayoutView="100" workbookViewId="0">
      <selection activeCell="F20" sqref="F20"/>
    </sheetView>
  </sheetViews>
  <sheetFormatPr defaultColWidth="9.33203125" defaultRowHeight="13.8"/>
  <cols>
    <col min="1" max="1" width="2.5546875" style="205" customWidth="1"/>
    <col min="2" max="2" width="12.44140625" style="205" customWidth="1"/>
    <col min="3" max="4" width="18.33203125" style="205" customWidth="1"/>
    <col min="5" max="5" width="5.5546875" style="205" customWidth="1"/>
    <col min="6" max="6" width="14.5546875" style="205" customWidth="1"/>
    <col min="7" max="7" width="0.5546875" style="205" customWidth="1"/>
    <col min="8" max="8" width="13.6640625" style="205" customWidth="1"/>
    <col min="9" max="9" width="1" style="205" customWidth="1"/>
    <col min="10" max="10" width="13.5546875" style="205" customWidth="1"/>
    <col min="11" max="11" width="0.5546875" style="205" customWidth="1"/>
    <col min="12" max="12" width="14.44140625" style="205" customWidth="1"/>
    <col min="13" max="13" width="0.5546875" style="205" customWidth="1"/>
    <col min="14" max="14" width="15.33203125" style="205" customWidth="1"/>
    <col min="15" max="16" width="13.33203125" style="205" bestFit="1" customWidth="1"/>
    <col min="17" max="17" width="10.5546875" style="205" bestFit="1" customWidth="1"/>
    <col min="18" max="18" width="14.5546875" style="205" bestFit="1" customWidth="1"/>
    <col min="19" max="19" width="9.33203125" style="205"/>
    <col min="20" max="21" width="13.5546875" style="205" bestFit="1" customWidth="1"/>
    <col min="22" max="22" width="9.33203125" style="205"/>
    <col min="23" max="23" width="14.6640625" style="205" bestFit="1" customWidth="1"/>
    <col min="24" max="16384" width="9.33203125" style="205"/>
  </cols>
  <sheetData>
    <row r="1" spans="1:23" ht="18.75" customHeight="1">
      <c r="A1" s="1558" t="s">
        <v>0</v>
      </c>
      <c r="B1" s="1558"/>
      <c r="C1" s="1558"/>
      <c r="D1" s="1558"/>
      <c r="E1" s="1558"/>
      <c r="F1" s="1558"/>
      <c r="G1" s="1558"/>
      <c r="H1" s="1558"/>
      <c r="I1" s="1558"/>
      <c r="J1" s="1558"/>
      <c r="K1" s="1558"/>
      <c r="L1" s="1558"/>
      <c r="M1" s="1558"/>
      <c r="N1" s="1558"/>
    </row>
    <row r="2" spans="1:23" ht="18.75" customHeight="1">
      <c r="A2" s="1542" t="s">
        <v>355</v>
      </c>
      <c r="B2" s="1542"/>
      <c r="C2" s="1542"/>
      <c r="D2" s="1542"/>
      <c r="E2" s="1542"/>
      <c r="F2" s="1542"/>
      <c r="G2" s="1542"/>
      <c r="H2" s="1542"/>
      <c r="I2" s="1542"/>
      <c r="J2" s="1542"/>
      <c r="K2" s="1542"/>
      <c r="L2" s="1542"/>
      <c r="M2" s="1542"/>
      <c r="N2" s="1542"/>
    </row>
    <row r="3" spans="1:23" ht="18.75" customHeight="1">
      <c r="A3" s="1550" t="s">
        <v>1040</v>
      </c>
      <c r="B3" s="1550"/>
      <c r="C3" s="1550"/>
      <c r="D3" s="1550"/>
      <c r="E3" s="1550"/>
      <c r="F3" s="1550"/>
      <c r="G3" s="1550"/>
      <c r="H3" s="1550"/>
      <c r="I3" s="1550"/>
      <c r="J3" s="1550"/>
      <c r="K3" s="1550"/>
      <c r="L3" s="1550"/>
      <c r="M3" s="1550"/>
      <c r="N3" s="1550"/>
      <c r="O3" s="166"/>
      <c r="P3" s="166"/>
    </row>
    <row r="4" spans="1:23">
      <c r="A4" s="285"/>
      <c r="B4" s="285"/>
      <c r="C4" s="285"/>
      <c r="D4" s="285"/>
      <c r="E4" s="286"/>
      <c r="F4" s="285"/>
      <c r="G4" s="285"/>
      <c r="H4" s="214"/>
      <c r="I4" s="285"/>
      <c r="J4" s="285"/>
      <c r="K4" s="285"/>
      <c r="L4" s="285"/>
      <c r="M4" s="285"/>
      <c r="N4" s="214"/>
    </row>
    <row r="5" spans="1:23" ht="15" customHeight="1">
      <c r="A5" s="214"/>
      <c r="B5" s="214"/>
      <c r="C5" s="214"/>
      <c r="D5" s="214"/>
      <c r="E5" s="285"/>
      <c r="F5" s="1559" t="s">
        <v>1038</v>
      </c>
      <c r="G5" s="1560"/>
      <c r="H5" s="1560"/>
      <c r="I5" s="1560"/>
      <c r="J5" s="1560"/>
      <c r="K5" s="1560"/>
      <c r="L5" s="1560"/>
      <c r="M5" s="287"/>
      <c r="N5" s="1241" t="s">
        <v>1013</v>
      </c>
    </row>
    <row r="6" spans="1:23">
      <c r="A6" s="288"/>
      <c r="B6" s="288"/>
      <c r="C6" s="288"/>
      <c r="D6" s="288"/>
      <c r="E6" s="288"/>
      <c r="F6" s="625"/>
      <c r="G6" s="172"/>
      <c r="H6" s="626"/>
      <c r="I6" s="172"/>
      <c r="J6" s="617" t="s">
        <v>611</v>
      </c>
      <c r="K6" s="172"/>
      <c r="L6" s="173"/>
      <c r="M6" s="172"/>
      <c r="N6" s="1242" t="s">
        <v>728</v>
      </c>
    </row>
    <row r="7" spans="1:23">
      <c r="A7" s="288"/>
      <c r="B7" s="288"/>
      <c r="C7" s="288"/>
      <c r="D7" s="288"/>
      <c r="E7" s="288"/>
      <c r="F7" s="616" t="s">
        <v>347</v>
      </c>
      <c r="G7" s="172"/>
      <c r="H7" s="616" t="s">
        <v>18</v>
      </c>
      <c r="I7" s="172"/>
      <c r="J7" s="615" t="s">
        <v>396</v>
      </c>
      <c r="K7" s="172"/>
      <c r="L7" s="174"/>
      <c r="M7" s="172"/>
      <c r="N7" s="1241" t="s">
        <v>1014</v>
      </c>
    </row>
    <row r="8" spans="1:23">
      <c r="A8" s="288"/>
      <c r="B8" s="288"/>
      <c r="C8" s="288"/>
      <c r="D8" s="288"/>
      <c r="E8" s="288"/>
      <c r="F8" s="635" t="s">
        <v>397</v>
      </c>
      <c r="G8" s="860"/>
      <c r="H8" s="635" t="s">
        <v>397</v>
      </c>
      <c r="I8" s="860"/>
      <c r="J8" s="635" t="s">
        <v>397</v>
      </c>
      <c r="K8" s="860"/>
      <c r="L8" s="616" t="s">
        <v>9</v>
      </c>
      <c r="M8" s="615"/>
      <c r="N8" s="1241" t="s">
        <v>1039</v>
      </c>
    </row>
    <row r="9" spans="1:23">
      <c r="A9" s="288"/>
      <c r="B9" s="288"/>
      <c r="C9" s="288"/>
      <c r="D9" s="288"/>
      <c r="E9" s="863"/>
      <c r="F9" s="1561" t="s">
        <v>760</v>
      </c>
      <c r="G9" s="1562"/>
      <c r="H9" s="1562"/>
      <c r="I9" s="1562"/>
      <c r="J9" s="1562"/>
      <c r="K9" s="1562"/>
      <c r="L9" s="1562"/>
      <c r="M9" s="1562"/>
      <c r="N9" s="1562"/>
      <c r="T9" s="289"/>
    </row>
    <row r="10" spans="1:23">
      <c r="A10" s="290"/>
      <c r="B10" s="290"/>
      <c r="C10" s="290"/>
      <c r="D10" s="290"/>
      <c r="E10" s="863"/>
      <c r="F10" s="291"/>
      <c r="G10" s="863"/>
      <c r="H10" s="863"/>
      <c r="I10" s="863"/>
      <c r="J10" s="863"/>
      <c r="K10" s="863"/>
      <c r="L10" s="863"/>
      <c r="M10" s="863"/>
      <c r="N10" s="863"/>
      <c r="T10" s="292"/>
    </row>
    <row r="11" spans="1:23">
      <c r="A11" s="285" t="s">
        <v>1004</v>
      </c>
      <c r="B11" s="214"/>
      <c r="C11" s="214"/>
      <c r="D11" s="214"/>
      <c r="E11" s="286"/>
      <c r="F11" s="293">
        <f>IS!F53</f>
        <v>-44665</v>
      </c>
      <c r="G11" s="293"/>
      <c r="H11" s="293">
        <f>IS!H53</f>
        <v>12836</v>
      </c>
      <c r="I11" s="293"/>
      <c r="J11" s="293">
        <f>IS!J53</f>
        <v>10741</v>
      </c>
      <c r="K11" s="293"/>
      <c r="L11" s="293">
        <f>SUM(F11:J11)</f>
        <v>-21088</v>
      </c>
      <c r="M11" s="255"/>
      <c r="N11" s="255">
        <v>137284</v>
      </c>
      <c r="T11" s="289"/>
    </row>
    <row r="12" spans="1:23">
      <c r="A12" s="214"/>
      <c r="B12" s="214"/>
      <c r="C12" s="214"/>
      <c r="D12" s="214"/>
      <c r="E12" s="286"/>
      <c r="F12" s="293"/>
      <c r="G12" s="293"/>
      <c r="H12" s="293"/>
      <c r="I12" s="293"/>
      <c r="J12" s="293"/>
      <c r="K12" s="293"/>
      <c r="L12" s="293"/>
      <c r="M12" s="255"/>
      <c r="N12" s="255"/>
      <c r="O12" s="205">
        <v>1000</v>
      </c>
    </row>
    <row r="13" spans="1:23">
      <c r="A13" s="214" t="s">
        <v>626</v>
      </c>
      <c r="B13" s="214"/>
      <c r="C13" s="214"/>
      <c r="D13" s="214"/>
      <c r="E13" s="286"/>
      <c r="F13" s="293">
        <v>0</v>
      </c>
      <c r="G13" s="293"/>
      <c r="H13" s="293">
        <v>0</v>
      </c>
      <c r="I13" s="293"/>
      <c r="J13" s="293">
        <v>0</v>
      </c>
      <c r="K13" s="293"/>
      <c r="L13" s="293">
        <v>0</v>
      </c>
      <c r="M13" s="255"/>
      <c r="N13" s="293">
        <v>0</v>
      </c>
    </row>
    <row r="14" spans="1:23">
      <c r="A14" s="294"/>
      <c r="B14" s="214"/>
      <c r="C14" s="214"/>
      <c r="D14" s="214"/>
      <c r="E14" s="286"/>
      <c r="F14" s="293"/>
      <c r="G14" s="293"/>
      <c r="H14" s="293"/>
      <c r="I14" s="293"/>
      <c r="J14" s="293"/>
      <c r="K14" s="293"/>
      <c r="L14" s="293"/>
      <c r="M14" s="255"/>
      <c r="N14" s="255"/>
    </row>
    <row r="15" spans="1:23">
      <c r="A15" s="214"/>
      <c r="B15" s="214"/>
      <c r="C15" s="214"/>
      <c r="D15" s="214"/>
      <c r="E15" s="295"/>
      <c r="F15" s="293"/>
      <c r="G15" s="293"/>
      <c r="H15" s="293"/>
      <c r="I15" s="293"/>
      <c r="J15" s="293"/>
      <c r="K15" s="293"/>
      <c r="L15" s="293"/>
      <c r="M15" s="255"/>
      <c r="N15" s="255"/>
      <c r="Q15" s="289" t="e">
        <f>#REF!-#REF!</f>
        <v>#REF!</v>
      </c>
    </row>
    <row r="16" spans="1:23" ht="14.4" hidden="1">
      <c r="A16" s="296"/>
      <c r="B16" s="297"/>
      <c r="C16" s="297"/>
      <c r="D16" s="297"/>
      <c r="E16" s="270"/>
      <c r="F16" s="298">
        <v>0</v>
      </c>
      <c r="G16" s="293"/>
      <c r="H16" s="298">
        <f>SUM(H15:H15)</f>
        <v>0</v>
      </c>
      <c r="I16" s="293"/>
      <c r="J16" s="299">
        <f>SUM(J15:J15)</f>
        <v>0</v>
      </c>
      <c r="K16" s="293"/>
      <c r="L16" s="293">
        <f>SUM(L15:L15)</f>
        <v>0</v>
      </c>
      <c r="M16" s="255"/>
      <c r="N16" s="255">
        <f>SUM(N15:N15)</f>
        <v>0</v>
      </c>
      <c r="R16" s="300"/>
      <c r="U16" s="300"/>
      <c r="W16" s="301"/>
    </row>
    <row r="17" spans="1:23" s="304" customFormat="1" ht="14.4" thickBot="1">
      <c r="A17" s="285" t="s">
        <v>1005</v>
      </c>
      <c r="B17" s="285"/>
      <c r="C17" s="285"/>
      <c r="D17" s="285"/>
      <c r="E17" s="286"/>
      <c r="F17" s="303">
        <f>F11</f>
        <v>-44665</v>
      </c>
      <c r="G17" s="293"/>
      <c r="H17" s="303">
        <f>H11</f>
        <v>12836</v>
      </c>
      <c r="I17" s="293"/>
      <c r="J17" s="303">
        <f>J11</f>
        <v>10741</v>
      </c>
      <c r="K17" s="293"/>
      <c r="L17" s="303">
        <f>L11</f>
        <v>-21088</v>
      </c>
      <c r="M17" s="255"/>
      <c r="N17" s="772">
        <f>N11</f>
        <v>137284</v>
      </c>
      <c r="W17" s="305"/>
    </row>
    <row r="18" spans="1:23" ht="14.4" thickTop="1">
      <c r="A18" s="285" t="s">
        <v>22</v>
      </c>
      <c r="B18" s="285"/>
      <c r="C18" s="285"/>
      <c r="D18" s="285"/>
      <c r="E18" s="286"/>
      <c r="F18" s="293"/>
      <c r="G18" s="293"/>
      <c r="H18" s="293"/>
      <c r="I18" s="293"/>
      <c r="J18" s="293"/>
      <c r="K18" s="293"/>
      <c r="L18" s="293"/>
      <c r="M18" s="255"/>
      <c r="N18" s="255"/>
    </row>
    <row r="19" spans="1:23">
      <c r="A19" s="285"/>
      <c r="B19" s="285"/>
      <c r="C19" s="285"/>
      <c r="D19" s="285"/>
      <c r="E19" s="286"/>
      <c r="F19" s="293"/>
      <c r="G19" s="293"/>
      <c r="H19" s="293"/>
      <c r="I19" s="293"/>
      <c r="J19" s="293"/>
      <c r="K19" s="293"/>
      <c r="L19" s="293"/>
      <c r="M19" s="255"/>
      <c r="N19" s="255"/>
      <c r="R19" s="164"/>
      <c r="T19" s="164"/>
    </row>
    <row r="20" spans="1:23">
      <c r="A20" s="214" t="str">
        <f>BS!$A$47</f>
        <v>The annexed notes from 1 to 20 form an integral part of these condensed interim financial statements.</v>
      </c>
      <c r="B20" s="214"/>
      <c r="C20" s="214"/>
      <c r="D20" s="214"/>
      <c r="E20" s="286"/>
      <c r="F20" s="214"/>
      <c r="G20" s="214"/>
      <c r="H20" s="214"/>
      <c r="I20" s="214"/>
      <c r="J20" s="214"/>
      <c r="K20" s="214"/>
      <c r="L20" s="214"/>
      <c r="M20" s="214"/>
      <c r="N20" s="214"/>
      <c r="R20" s="306"/>
      <c r="S20" s="175"/>
      <c r="T20" s="306"/>
    </row>
    <row r="21" spans="1:23">
      <c r="A21" s="214"/>
      <c r="B21" s="214"/>
      <c r="C21" s="214"/>
      <c r="D21" s="214"/>
      <c r="E21" s="286"/>
      <c r="F21" s="214"/>
      <c r="G21" s="214"/>
      <c r="H21" s="214"/>
      <c r="I21" s="214"/>
      <c r="J21" s="214"/>
      <c r="K21" s="214"/>
      <c r="L21" s="214"/>
      <c r="M21" s="214"/>
      <c r="N21" s="214"/>
    </row>
    <row r="22" spans="1:23">
      <c r="A22" s="214"/>
      <c r="B22" s="214"/>
      <c r="C22" s="214"/>
      <c r="D22" s="214"/>
      <c r="E22" s="286"/>
      <c r="F22" s="214"/>
      <c r="G22" s="214"/>
      <c r="H22" s="214"/>
      <c r="I22" s="214"/>
      <c r="J22" s="214"/>
      <c r="K22" s="214"/>
      <c r="L22" s="214"/>
      <c r="M22" s="214"/>
      <c r="N22" s="214"/>
    </row>
    <row r="23" spans="1:23">
      <c r="A23" s="1556" t="s">
        <v>112</v>
      </c>
      <c r="B23" s="1556"/>
      <c r="C23" s="1556"/>
      <c r="D23" s="1556"/>
      <c r="E23" s="1556"/>
      <c r="F23" s="1556"/>
      <c r="G23" s="1556"/>
      <c r="H23" s="1556"/>
      <c r="I23" s="1556"/>
      <c r="J23" s="1556"/>
      <c r="K23" s="1556"/>
      <c r="L23" s="1556"/>
      <c r="M23" s="1556"/>
      <c r="N23" s="1556"/>
      <c r="O23" s="7"/>
      <c r="P23" s="7"/>
      <c r="Q23" s="7"/>
    </row>
    <row r="24" spans="1:23">
      <c r="A24" s="1556" t="s">
        <v>34</v>
      </c>
      <c r="B24" s="1556"/>
      <c r="C24" s="1556"/>
      <c r="D24" s="1556"/>
      <c r="E24" s="1556"/>
      <c r="F24" s="1556"/>
      <c r="G24" s="1556"/>
      <c r="H24" s="1556"/>
      <c r="I24" s="1556"/>
      <c r="J24" s="1556"/>
      <c r="K24" s="1556"/>
      <c r="L24" s="1556"/>
      <c r="M24" s="1556"/>
      <c r="N24" s="1556"/>
      <c r="O24" s="7"/>
      <c r="P24" s="7"/>
      <c r="Q24" s="7"/>
      <c r="T24" s="307"/>
    </row>
    <row r="25" spans="1:23">
      <c r="A25" s="857"/>
      <c r="B25" s="857"/>
      <c r="C25" s="857"/>
      <c r="D25" s="857"/>
      <c r="E25" s="857"/>
      <c r="F25" s="857"/>
      <c r="G25" s="857"/>
      <c r="H25" s="857"/>
      <c r="I25" s="857"/>
      <c r="J25" s="857"/>
      <c r="K25" s="857"/>
      <c r="L25" s="857"/>
      <c r="M25" s="857"/>
      <c r="N25" s="857"/>
      <c r="O25" s="7"/>
      <c r="P25" s="7"/>
      <c r="Q25" s="7"/>
      <c r="T25" s="307"/>
    </row>
    <row r="26" spans="1:23">
      <c r="A26" s="2"/>
      <c r="B26" s="2"/>
      <c r="C26" s="2"/>
      <c r="D26" s="2"/>
      <c r="E26" s="857"/>
      <c r="F26" s="2"/>
      <c r="G26" s="2"/>
      <c r="H26" s="2"/>
      <c r="I26" s="2"/>
      <c r="J26" s="2"/>
      <c r="K26" s="2"/>
      <c r="L26" s="2"/>
      <c r="M26" s="2"/>
      <c r="N26" s="2"/>
    </row>
    <row r="27" spans="1:23">
      <c r="A27" s="2"/>
      <c r="B27" s="2"/>
      <c r="C27" s="2"/>
      <c r="D27" s="2"/>
      <c r="E27" s="857"/>
      <c r="F27" s="2"/>
      <c r="G27" s="2"/>
      <c r="H27" s="2"/>
      <c r="I27" s="2"/>
      <c r="J27" s="2"/>
      <c r="K27" s="2"/>
      <c r="L27" s="2"/>
      <c r="M27" s="2"/>
      <c r="N27" s="2"/>
    </row>
    <row r="28" spans="1:23">
      <c r="A28" s="2"/>
      <c r="B28" s="2"/>
      <c r="C28" s="2"/>
      <c r="D28" s="2"/>
      <c r="E28" s="857"/>
      <c r="F28" s="2"/>
      <c r="G28" s="2"/>
      <c r="H28" s="2"/>
      <c r="I28" s="2"/>
      <c r="J28" s="2"/>
      <c r="K28" s="2"/>
      <c r="L28" s="2"/>
      <c r="M28" s="2"/>
      <c r="N28" s="2"/>
    </row>
    <row r="29" spans="1:23">
      <c r="B29" s="2"/>
      <c r="C29" s="874" t="s">
        <v>619</v>
      </c>
      <c r="D29" s="2"/>
      <c r="E29" s="857"/>
      <c r="F29" s="874"/>
      <c r="H29" s="2"/>
      <c r="I29" s="2"/>
      <c r="J29" s="2"/>
      <c r="K29" s="2"/>
      <c r="L29" s="2"/>
      <c r="M29" s="634" t="s">
        <v>618</v>
      </c>
    </row>
    <row r="30" spans="1:23" ht="15" customHeight="1">
      <c r="C30" s="856" t="s">
        <v>610</v>
      </c>
      <c r="D30" s="253"/>
      <c r="E30" s="286"/>
      <c r="F30" s="856"/>
      <c r="H30" s="214"/>
      <c r="I30" s="214"/>
      <c r="J30" s="214"/>
      <c r="K30" s="214"/>
      <c r="L30" s="253"/>
      <c r="M30" s="856" t="s">
        <v>368</v>
      </c>
    </row>
    <row r="31" spans="1:23" ht="15" customHeight="1"/>
    <row r="32" spans="1:23" ht="15" customHeight="1"/>
  </sheetData>
  <mergeCells count="7">
    <mergeCell ref="A24:N24"/>
    <mergeCell ref="A1:N1"/>
    <mergeCell ref="A2:N2"/>
    <mergeCell ref="A3:N3"/>
    <mergeCell ref="F5:L5"/>
    <mergeCell ref="F9:N9"/>
    <mergeCell ref="A23:N23"/>
  </mergeCells>
  <pageMargins left="0.68" right="0.25" top="0.57999999999999996" bottom="0" header="0.25" footer="0"/>
  <pageSetup paperSize="9" scale="72" firstPageNumber="4" fitToHeight="0" orientation="portrait" useFirstPageNumber="1" r:id="rId1"/>
  <headerFooter>
    <oddHeader>&amp;C&amp;"Arial Black,Regular"&amp;11&amp;P</oddHeader>
  </headerFooter>
  <colBreaks count="1" manualBreakCount="1">
    <brk id="20" max="52"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S47"/>
  <sheetViews>
    <sheetView view="pageBreakPreview" topLeftCell="A7" zoomScaleNormal="80" zoomScaleSheetLayoutView="100" workbookViewId="0">
      <selection activeCell="A26" sqref="A26"/>
    </sheetView>
  </sheetViews>
  <sheetFormatPr defaultColWidth="9.33203125" defaultRowHeight="13.8"/>
  <cols>
    <col min="1" max="1" width="2.5546875" style="2" customWidth="1"/>
    <col min="2" max="2" width="10.6640625" style="2" customWidth="1"/>
    <col min="3" max="4" width="19.44140625" style="2" customWidth="1"/>
    <col min="5" max="5" width="15.33203125" style="2" customWidth="1"/>
    <col min="6" max="6" width="0.6640625" style="2" customWidth="1"/>
    <col min="7" max="7" width="15.33203125" style="2" customWidth="1"/>
    <col min="8" max="8" width="0.6640625" style="2" customWidth="1"/>
    <col min="9" max="9" width="15" style="2" customWidth="1"/>
    <col min="10" max="10" width="0.6640625" style="2" customWidth="1"/>
    <col min="11" max="11" width="14.5546875" style="2" customWidth="1"/>
    <col min="12" max="12" width="0.6640625" style="2" customWidth="1"/>
    <col min="13" max="13" width="15" style="2" customWidth="1"/>
    <col min="14" max="14" width="14.6640625" style="2" hidden="1" customWidth="1"/>
    <col min="15" max="15" width="12.44140625" style="268" hidden="1" customWidth="1"/>
    <col min="16" max="16" width="24.5546875" style="2" hidden="1" customWidth="1"/>
    <col min="17" max="23" width="0" style="2" hidden="1" customWidth="1"/>
    <col min="24" max="24" width="1.44140625" style="2" customWidth="1"/>
    <col min="25" max="25" width="15.44140625" style="2" customWidth="1"/>
    <col min="26" max="26" width="2.33203125" style="2" customWidth="1"/>
    <col min="27" max="27" width="13.5546875" style="2" customWidth="1"/>
    <col min="28" max="28" width="2.33203125" style="2" customWidth="1"/>
    <col min="29" max="29" width="26.5546875" style="2" customWidth="1"/>
    <col min="30" max="30" width="14.44140625" style="2" bestFit="1" customWidth="1"/>
    <col min="31" max="31" width="9.33203125" style="2"/>
    <col min="32" max="32" width="14.44140625" style="2" bestFit="1" customWidth="1"/>
    <col min="33" max="33" width="9.33203125" style="2"/>
    <col min="34" max="34" width="14.44140625" style="164" bestFit="1" customWidth="1"/>
    <col min="35" max="16384" width="9.33203125" style="2"/>
  </cols>
  <sheetData>
    <row r="1" spans="1:34" ht="18.75" customHeight="1">
      <c r="A1" s="1558" t="s">
        <v>0</v>
      </c>
      <c r="B1" s="1558"/>
      <c r="C1" s="1558"/>
      <c r="D1" s="1558"/>
      <c r="E1" s="1558"/>
      <c r="F1" s="1558"/>
      <c r="G1" s="1558"/>
      <c r="H1" s="1558"/>
      <c r="I1" s="1558"/>
      <c r="J1" s="1558"/>
      <c r="K1" s="1558"/>
      <c r="L1" s="1558"/>
      <c r="M1" s="1558"/>
      <c r="N1" s="618"/>
    </row>
    <row r="2" spans="1:34" ht="18.75" customHeight="1">
      <c r="A2" s="1558" t="s">
        <v>60</v>
      </c>
      <c r="B2" s="1558"/>
      <c r="C2" s="1558"/>
      <c r="D2" s="1558"/>
      <c r="E2" s="1558"/>
      <c r="F2" s="1558"/>
      <c r="G2" s="1558"/>
      <c r="H2" s="1558"/>
      <c r="I2" s="1558"/>
      <c r="J2" s="1558"/>
      <c r="K2" s="1558"/>
      <c r="L2" s="1558"/>
      <c r="M2" s="1558"/>
      <c r="N2" s="865"/>
      <c r="O2" s="309"/>
      <c r="P2" s="7"/>
    </row>
    <row r="3" spans="1:34" ht="18.75" customHeight="1">
      <c r="A3" s="1542" t="s">
        <v>1040</v>
      </c>
      <c r="B3" s="1542"/>
      <c r="C3" s="1542"/>
      <c r="D3" s="1542"/>
      <c r="E3" s="1542"/>
      <c r="F3" s="1542"/>
      <c r="G3" s="1542"/>
      <c r="H3" s="1542"/>
      <c r="I3" s="1542"/>
      <c r="J3" s="1542"/>
      <c r="K3" s="1542"/>
      <c r="L3" s="1542"/>
      <c r="M3" s="1542"/>
      <c r="N3" s="618"/>
      <c r="O3" s="287"/>
      <c r="P3" s="864"/>
    </row>
    <row r="4" spans="1:34" ht="15" customHeight="1">
      <c r="A4" s="7"/>
      <c r="B4" s="7"/>
      <c r="C4" s="7"/>
      <c r="D4" s="7"/>
      <c r="E4" s="7"/>
      <c r="F4" s="7"/>
      <c r="G4" s="7"/>
      <c r="H4" s="7"/>
      <c r="I4" s="7"/>
      <c r="J4" s="7"/>
      <c r="K4" s="7"/>
      <c r="L4" s="864"/>
      <c r="N4" s="864"/>
      <c r="O4" s="287"/>
      <c r="P4" s="864"/>
    </row>
    <row r="5" spans="1:34" ht="15" customHeight="1">
      <c r="A5" s="7"/>
      <c r="B5" s="7"/>
      <c r="C5" s="7"/>
      <c r="D5" s="862"/>
      <c r="E5" s="1564" t="s">
        <v>1038</v>
      </c>
      <c r="F5" s="1564"/>
      <c r="G5" s="1564"/>
      <c r="H5" s="1564"/>
      <c r="I5" s="1564"/>
      <c r="J5" s="1564"/>
      <c r="K5" s="1564"/>
      <c r="L5" s="621"/>
      <c r="M5" s="1241" t="s">
        <v>1013</v>
      </c>
      <c r="N5" s="864"/>
      <c r="O5" s="287"/>
      <c r="P5" s="864"/>
    </row>
    <row r="6" spans="1:34" ht="15" customHeight="1">
      <c r="E6" s="625"/>
      <c r="F6" s="172"/>
      <c r="G6" s="626"/>
      <c r="H6" s="172"/>
      <c r="I6" s="617" t="s">
        <v>611</v>
      </c>
      <c r="J6" s="172"/>
      <c r="K6" s="173"/>
      <c r="L6" s="288"/>
      <c r="M6" s="1242" t="s">
        <v>728</v>
      </c>
      <c r="O6" s="267"/>
    </row>
    <row r="7" spans="1:34" s="268" customFormat="1" ht="15" customHeight="1">
      <c r="E7" s="616" t="s">
        <v>347</v>
      </c>
      <c r="F7" s="172"/>
      <c r="G7" s="616" t="s">
        <v>18</v>
      </c>
      <c r="H7" s="172"/>
      <c r="I7" s="615" t="s">
        <v>396</v>
      </c>
      <c r="J7" s="172"/>
      <c r="K7" s="174"/>
      <c r="L7" s="288"/>
      <c r="M7" s="1241" t="s">
        <v>1014</v>
      </c>
      <c r="O7" s="269"/>
      <c r="AH7" s="171"/>
    </row>
    <row r="8" spans="1:34" s="268" customFormat="1" ht="15" customHeight="1">
      <c r="E8" s="635" t="s">
        <v>397</v>
      </c>
      <c r="F8" s="860"/>
      <c r="G8" s="635" t="s">
        <v>397</v>
      </c>
      <c r="H8" s="860"/>
      <c r="I8" s="635" t="s">
        <v>397</v>
      </c>
      <c r="J8" s="860"/>
      <c r="K8" s="616" t="s">
        <v>9</v>
      </c>
      <c r="L8" s="288"/>
      <c r="M8" s="1241" t="s">
        <v>1039</v>
      </c>
      <c r="O8" s="269"/>
      <c r="AH8" s="171"/>
    </row>
    <row r="9" spans="1:34" ht="15" customHeight="1">
      <c r="E9" s="1561" t="s">
        <v>759</v>
      </c>
      <c r="F9" s="1562"/>
      <c r="G9" s="1562"/>
      <c r="H9" s="1562"/>
      <c r="I9" s="1562"/>
      <c r="J9" s="1562"/>
      <c r="K9" s="1562"/>
      <c r="L9" s="1562"/>
      <c r="M9" s="1562"/>
      <c r="N9" s="7"/>
      <c r="O9" s="7"/>
      <c r="Y9" s="2">
        <v>606961611.66873395</v>
      </c>
    </row>
    <row r="10" spans="1:34" ht="15" customHeight="1">
      <c r="E10" s="311"/>
      <c r="M10" s="311"/>
    </row>
    <row r="11" spans="1:34" ht="15" customHeight="1">
      <c r="A11" s="272" t="s">
        <v>61</v>
      </c>
      <c r="B11" s="266"/>
      <c r="E11" s="312">
        <v>904780</v>
      </c>
      <c r="F11" s="312"/>
      <c r="G11" s="312">
        <v>495006</v>
      </c>
      <c r="H11" s="312"/>
      <c r="I11" s="312">
        <v>533359</v>
      </c>
      <c r="J11" s="312"/>
      <c r="K11" s="312">
        <f>+E11+G11+I11</f>
        <v>1933145</v>
      </c>
      <c r="L11" s="313"/>
      <c r="M11" s="313">
        <v>1723322</v>
      </c>
      <c r="Y11" s="164">
        <v>74225878</v>
      </c>
      <c r="Z11" s="164">
        <v>124590492</v>
      </c>
      <c r="AA11" s="164">
        <v>87071749</v>
      </c>
    </row>
    <row r="12" spans="1:34" ht="15" customHeight="1">
      <c r="A12" s="266"/>
      <c r="B12" s="266"/>
      <c r="E12" s="312"/>
      <c r="F12" s="312"/>
      <c r="G12" s="312"/>
      <c r="H12" s="312"/>
      <c r="I12" s="312"/>
      <c r="J12" s="312"/>
      <c r="K12" s="312"/>
      <c r="L12" s="313"/>
      <c r="M12" s="313"/>
      <c r="P12" s="284"/>
      <c r="Y12" s="164">
        <f>+E11-Y11</f>
        <v>-73321098</v>
      </c>
      <c r="Z12" s="164">
        <f>+G11-Z11</f>
        <v>-124095486</v>
      </c>
      <c r="AA12" s="164">
        <f>+I11-AA11</f>
        <v>-86538390</v>
      </c>
    </row>
    <row r="13" spans="1:34" ht="15" customHeight="1">
      <c r="A13" s="266" t="s">
        <v>350</v>
      </c>
      <c r="B13" s="266"/>
      <c r="E13" s="314">
        <f>'TB-Equity'!D33+'TB-Equity'!D35-1</f>
        <v>116700</v>
      </c>
      <c r="F13" s="315"/>
      <c r="G13" s="314">
        <f>'TB-Debt'!D59+'TB-Debt'!D61</f>
        <v>46769</v>
      </c>
      <c r="H13" s="315"/>
      <c r="I13" s="314">
        <f>'TB- MM'!D36+'TB- MM'!D38</f>
        <v>30611</v>
      </c>
      <c r="J13" s="315"/>
      <c r="K13" s="314">
        <f>SUM(E13:I13)</f>
        <v>194080</v>
      </c>
      <c r="L13" s="313"/>
      <c r="M13" s="316">
        <v>187778</v>
      </c>
      <c r="O13" s="317">
        <v>-49714</v>
      </c>
      <c r="P13" s="311"/>
      <c r="Q13" s="317">
        <v>-63076</v>
      </c>
      <c r="R13" s="311"/>
      <c r="S13" s="317">
        <v>-16673</v>
      </c>
      <c r="Y13" s="164">
        <f>87598084+15564725</f>
        <v>103162809</v>
      </c>
      <c r="Z13" s="164"/>
      <c r="AA13" s="164">
        <f>19727146+26219790</f>
        <v>45946936</v>
      </c>
      <c r="AC13" s="2">
        <f>13191194+25477781</f>
        <v>38668975</v>
      </c>
    </row>
    <row r="14" spans="1:34" ht="15" customHeight="1">
      <c r="A14" s="266"/>
      <c r="B14" s="266"/>
      <c r="E14" s="325"/>
      <c r="F14" s="315"/>
      <c r="G14" s="325"/>
      <c r="H14" s="315"/>
      <c r="I14" s="325"/>
      <c r="J14" s="315"/>
      <c r="K14" s="325"/>
      <c r="L14" s="313"/>
      <c r="M14" s="326"/>
      <c r="O14" s="317"/>
      <c r="P14" s="311"/>
      <c r="Q14" s="317"/>
      <c r="R14" s="311"/>
      <c r="S14" s="317"/>
      <c r="Y14" s="164">
        <f>-4920219-32764492</f>
        <v>-37684711</v>
      </c>
      <c r="Z14" s="164"/>
      <c r="AA14" s="164">
        <f>-51056788-37680060</f>
        <v>-88736848</v>
      </c>
      <c r="AC14" s="2">
        <f>-55474374-40275545</f>
        <v>-95749919</v>
      </c>
    </row>
    <row r="15" spans="1:34" ht="15" customHeight="1">
      <c r="A15" s="266" t="s">
        <v>56</v>
      </c>
      <c r="B15" s="266"/>
      <c r="E15" s="318">
        <f>-'TB-Equity'!C34-'TB-Equity'!C36+1</f>
        <v>-37391</v>
      </c>
      <c r="F15" s="315"/>
      <c r="G15" s="318">
        <f>-'TB-Debt'!C60-'TB-Debt'!C62</f>
        <v>-32147</v>
      </c>
      <c r="H15" s="315"/>
      <c r="I15" s="318">
        <f>-'TB- MM'!C37-'TB- MM'!C39</f>
        <v>-18706</v>
      </c>
      <c r="J15" s="315"/>
      <c r="K15" s="318">
        <f>SUM(E15:I15)</f>
        <v>-88244</v>
      </c>
      <c r="L15" s="313"/>
      <c r="M15" s="319">
        <v>-222171</v>
      </c>
      <c r="O15" s="317"/>
      <c r="P15" s="311"/>
      <c r="Q15" s="317"/>
      <c r="R15" s="311"/>
      <c r="S15" s="317"/>
      <c r="Z15" s="320"/>
      <c r="AA15" s="320">
        <f>+G28-BS!G30</f>
        <v>0</v>
      </c>
    </row>
    <row r="16" spans="1:34" ht="15" customHeight="1">
      <c r="A16" s="266"/>
      <c r="B16" s="266"/>
      <c r="E16" s="315">
        <f>SUM(E13:E15)</f>
        <v>79309</v>
      </c>
      <c r="F16" s="315"/>
      <c r="G16" s="315">
        <f>ROUND(SUM(G13:G15),0)</f>
        <v>14622</v>
      </c>
      <c r="H16" s="315"/>
      <c r="I16" s="315">
        <f>SUM(I13:I15)</f>
        <v>11905</v>
      </c>
      <c r="J16" s="315"/>
      <c r="K16" s="315">
        <f>SUM(K13:K15)</f>
        <v>105836</v>
      </c>
      <c r="L16" s="313"/>
      <c r="M16" s="321">
        <f>SUM(M13:M15)</f>
        <v>-34393</v>
      </c>
      <c r="Z16" s="320"/>
    </row>
    <row r="17" spans="1:34" ht="15" customHeight="1">
      <c r="A17" s="266"/>
      <c r="B17" s="266"/>
      <c r="E17" s="315"/>
      <c r="F17" s="315"/>
      <c r="G17" s="315"/>
      <c r="H17" s="315"/>
      <c r="I17" s="315"/>
      <c r="J17" s="315"/>
      <c r="K17" s="322"/>
      <c r="L17" s="313"/>
      <c r="M17" s="313"/>
      <c r="Y17" s="2">
        <v>1000</v>
      </c>
      <c r="Z17" s="320"/>
    </row>
    <row r="18" spans="1:34" ht="15" customHeight="1">
      <c r="A18" s="167" t="s">
        <v>725</v>
      </c>
      <c r="B18" s="191"/>
      <c r="C18" s="164"/>
      <c r="E18" s="323"/>
      <c r="F18" s="323"/>
      <c r="G18" s="323"/>
      <c r="H18" s="323"/>
      <c r="I18" s="323"/>
      <c r="J18" s="323"/>
      <c r="K18" s="323"/>
      <c r="L18" s="313"/>
      <c r="M18" s="313"/>
      <c r="O18" s="276"/>
    </row>
    <row r="19" spans="1:34" ht="15" customHeight="1">
      <c r="A19" s="203" t="s">
        <v>726</v>
      </c>
      <c r="B19" s="324"/>
      <c r="C19" s="177"/>
      <c r="E19" s="322"/>
      <c r="F19" s="322"/>
      <c r="G19" s="322"/>
      <c r="H19" s="322"/>
      <c r="I19" s="322"/>
      <c r="J19" s="322"/>
      <c r="K19" s="322"/>
      <c r="L19" s="313"/>
      <c r="M19" s="313"/>
      <c r="O19" s="276"/>
      <c r="AC19" s="2" t="s">
        <v>176</v>
      </c>
      <c r="AD19" s="164">
        <v>-42411940</v>
      </c>
      <c r="AE19" s="164"/>
      <c r="AF19" s="164">
        <v>-29374711</v>
      </c>
      <c r="AH19" s="164">
        <v>-5947561</v>
      </c>
    </row>
    <row r="20" spans="1:34" ht="15" customHeight="1">
      <c r="A20" s="203" t="s">
        <v>119</v>
      </c>
      <c r="B20" s="324"/>
      <c r="C20" s="177"/>
      <c r="E20" s="312">
        <f>-ROUND(IS!F47,0)</f>
        <v>-2301</v>
      </c>
      <c r="F20" s="322"/>
      <c r="G20" s="312">
        <f>-ROUND(IS!H47,0)</f>
        <v>-110</v>
      </c>
      <c r="H20" s="322"/>
      <c r="I20" s="312">
        <f>-ROUND(IS!J47,0)</f>
        <v>-99</v>
      </c>
      <c r="J20" s="322"/>
      <c r="K20" s="312">
        <f>E20+G20+I20</f>
        <v>-2510</v>
      </c>
      <c r="L20" s="313"/>
      <c r="M20" s="313">
        <v>-5209</v>
      </c>
      <c r="O20" s="276"/>
      <c r="AC20" s="2" t="s">
        <v>180</v>
      </c>
      <c r="AD20" s="164">
        <v>-43477162</v>
      </c>
      <c r="AE20" s="164"/>
      <c r="AF20" s="164">
        <v>-43567427</v>
      </c>
      <c r="AH20" s="164">
        <v>-15583000</v>
      </c>
    </row>
    <row r="21" spans="1:34" ht="15" hidden="1" customHeight="1">
      <c r="A21" s="266"/>
      <c r="B21" s="266"/>
      <c r="E21" s="312"/>
      <c r="F21" s="322"/>
      <c r="G21" s="312"/>
      <c r="H21" s="322"/>
      <c r="I21" s="312"/>
      <c r="J21" s="322"/>
      <c r="K21" s="312"/>
      <c r="L21" s="313"/>
      <c r="M21" s="313">
        <v>0</v>
      </c>
      <c r="O21" s="276"/>
      <c r="AA21" s="164">
        <f>87966162-74436996</f>
        <v>13529166</v>
      </c>
      <c r="AD21" s="164">
        <f>SUM(AD19:AD20)</f>
        <v>-85889102</v>
      </c>
      <c r="AE21" s="164"/>
      <c r="AF21" s="164">
        <f>SUM(AF19:AF20)</f>
        <v>-72942138</v>
      </c>
      <c r="AH21" s="164">
        <f>SUM(AH19:AH20)</f>
        <v>-21530561</v>
      </c>
    </row>
    <row r="22" spans="1:34" ht="15" hidden="1" customHeight="1">
      <c r="A22" s="273" t="s">
        <v>637</v>
      </c>
      <c r="B22" s="273"/>
      <c r="C22" s="618"/>
      <c r="E22" s="322"/>
      <c r="F22" s="322"/>
      <c r="G22" s="322"/>
      <c r="H22" s="322"/>
      <c r="I22" s="322"/>
      <c r="J22" s="322"/>
      <c r="K22" s="322"/>
      <c r="L22" s="313"/>
      <c r="M22" s="313">
        <v>0</v>
      </c>
      <c r="O22" s="276"/>
      <c r="AA22" s="283">
        <f>AA21-13569662</f>
        <v>-40496</v>
      </c>
    </row>
    <row r="23" spans="1:34" ht="15" hidden="1" customHeight="1">
      <c r="A23" s="211" t="s">
        <v>638</v>
      </c>
      <c r="B23" s="211"/>
      <c r="E23" s="322"/>
      <c r="F23" s="322"/>
      <c r="G23" s="322"/>
      <c r="H23" s="322"/>
      <c r="I23" s="322"/>
      <c r="J23" s="322"/>
      <c r="K23" s="322"/>
      <c r="L23" s="313"/>
      <c r="M23" s="313">
        <v>0</v>
      </c>
      <c r="O23" s="276"/>
    </row>
    <row r="24" spans="1:34" ht="15" hidden="1" customHeight="1">
      <c r="A24" s="211" t="s">
        <v>639</v>
      </c>
      <c r="B24" s="211"/>
      <c r="D24" s="9"/>
      <c r="E24" s="323" t="e">
        <f>OCI!#REF!</f>
        <v>#REF!</v>
      </c>
      <c r="F24" s="323"/>
      <c r="G24" s="323" t="e">
        <f>ROUND(OCI!#REF!,0)</f>
        <v>#REF!</v>
      </c>
      <c r="H24" s="323">
        <f>OCI!I16</f>
        <v>0</v>
      </c>
      <c r="I24" s="323">
        <f>'3-5'!L143</f>
        <v>0</v>
      </c>
      <c r="J24" s="322"/>
      <c r="K24" s="322" t="e">
        <f>I24+G24+E24</f>
        <v>#REF!</v>
      </c>
      <c r="L24" s="313"/>
      <c r="M24" s="313">
        <v>0</v>
      </c>
      <c r="N24" s="2">
        <v>160267</v>
      </c>
      <c r="O24" s="276"/>
      <c r="Y24" s="2">
        <v>265922</v>
      </c>
      <c r="AA24" s="2">
        <f>3438+48</f>
        <v>3486</v>
      </c>
      <c r="AC24" s="2">
        <f>AA24*1000</f>
        <v>3486000</v>
      </c>
      <c r="AH24" s="2"/>
    </row>
    <row r="25" spans="1:34" ht="15" customHeight="1">
      <c r="A25" s="266"/>
      <c r="B25" s="266"/>
      <c r="D25" s="9"/>
      <c r="E25" s="322"/>
      <c r="F25" s="322"/>
      <c r="G25" s="322"/>
      <c r="H25" s="322"/>
      <c r="I25" s="322"/>
      <c r="J25" s="322"/>
      <c r="K25" s="322"/>
      <c r="L25" s="313"/>
      <c r="M25" s="313"/>
      <c r="N25" s="284">
        <f>+N24-I24</f>
        <v>160267</v>
      </c>
      <c r="O25" s="276"/>
      <c r="AC25" s="320" t="e">
        <f>AC24+G24</f>
        <v>#REF!</v>
      </c>
      <c r="AH25" s="2"/>
    </row>
    <row r="26" spans="1:34" ht="15" customHeight="1">
      <c r="A26" s="266" t="s">
        <v>1006</v>
      </c>
      <c r="B26" s="266"/>
      <c r="D26" s="271"/>
      <c r="E26" s="322">
        <f>IS!F53</f>
        <v>-44665</v>
      </c>
      <c r="F26" s="322"/>
      <c r="G26" s="322">
        <f>ROUND(IS!H53,0)</f>
        <v>12836</v>
      </c>
      <c r="H26" s="322"/>
      <c r="I26" s="322">
        <f>ROUND(IS!J53,0)</f>
        <v>10741</v>
      </c>
      <c r="J26" s="322"/>
      <c r="K26" s="322">
        <f>I26+G26+E26</f>
        <v>-21088</v>
      </c>
      <c r="L26" s="313"/>
      <c r="M26" s="327">
        <v>137284</v>
      </c>
      <c r="O26" s="276"/>
      <c r="P26" s="328"/>
      <c r="AH26" s="2"/>
    </row>
    <row r="27" spans="1:34" ht="15" customHeight="1">
      <c r="A27" s="266"/>
      <c r="B27" s="266"/>
      <c r="E27" s="322"/>
      <c r="F27" s="322"/>
      <c r="G27" s="322"/>
      <c r="H27" s="322"/>
      <c r="I27" s="322"/>
      <c r="J27" s="322"/>
      <c r="K27" s="322"/>
      <c r="L27" s="313"/>
      <c r="M27" s="313"/>
      <c r="O27" s="329"/>
      <c r="AH27" s="2"/>
    </row>
    <row r="28" spans="1:34" s="214" customFormat="1" ht="14.4" thickBot="1">
      <c r="A28" s="275" t="s">
        <v>62</v>
      </c>
      <c r="B28" s="275"/>
      <c r="E28" s="330">
        <f>E20+E26+E16+E11</f>
        <v>937123</v>
      </c>
      <c r="F28" s="331"/>
      <c r="G28" s="330">
        <f>G20+G26+G16+G11</f>
        <v>522354</v>
      </c>
      <c r="H28" s="331"/>
      <c r="I28" s="330">
        <f>I20+I26+I16+I11</f>
        <v>555906</v>
      </c>
      <c r="J28" s="331"/>
      <c r="K28" s="330">
        <f>K20+K26+K16+K11</f>
        <v>2015383</v>
      </c>
      <c r="L28" s="332"/>
      <c r="M28" s="333">
        <v>1821004</v>
      </c>
      <c r="O28" s="288"/>
      <c r="P28" s="334"/>
      <c r="Y28" s="214">
        <v>4071912</v>
      </c>
      <c r="Z28" s="335">
        <f>G26-Y28</f>
        <v>-4059076</v>
      </c>
    </row>
    <row r="29" spans="1:34" ht="15" customHeight="1" thickTop="1">
      <c r="A29" s="266"/>
      <c r="B29" s="266"/>
      <c r="M29" s="311"/>
      <c r="O29" s="329"/>
      <c r="AH29" s="2"/>
    </row>
    <row r="30" spans="1:34" ht="15" customHeight="1">
      <c r="A30" s="266"/>
      <c r="B30" s="266"/>
      <c r="G30" s="320"/>
      <c r="M30" s="311"/>
      <c r="O30" s="329"/>
      <c r="Y30" s="311">
        <v>737054613</v>
      </c>
      <c r="Z30" s="311"/>
      <c r="AA30" s="311">
        <v>557741722</v>
      </c>
      <c r="AB30" s="311"/>
      <c r="AC30" s="311">
        <v>211057111</v>
      </c>
      <c r="AH30" s="2"/>
    </row>
    <row r="31" spans="1:34" ht="15" customHeight="1">
      <c r="A31" s="266" t="str">
        <f>+IS!A58</f>
        <v>The annexed notes from 1 to 20 form an integral part of these condensed interim financial statements.</v>
      </c>
      <c r="B31" s="266"/>
      <c r="K31" s="320"/>
      <c r="O31" s="2"/>
      <c r="Q31" s="268"/>
      <c r="R31" s="268"/>
      <c r="S31" s="268"/>
      <c r="T31" s="268"/>
      <c r="U31" s="268"/>
      <c r="Y31" s="311">
        <f>E28-Y30</f>
        <v>-736117490</v>
      </c>
      <c r="Z31" s="311"/>
      <c r="AA31" s="311">
        <f>G28-AA30</f>
        <v>-557219368</v>
      </c>
      <c r="AB31" s="311">
        <f>H28-AB30</f>
        <v>0</v>
      </c>
      <c r="AC31" s="311">
        <f>I28-AC30</f>
        <v>-210501205</v>
      </c>
      <c r="AD31" s="283" t="e">
        <f>#REF!-E28</f>
        <v>#REF!</v>
      </c>
      <c r="AH31" s="2"/>
    </row>
    <row r="32" spans="1:34" ht="15" customHeight="1">
      <c r="G32" s="284"/>
      <c r="O32" s="2"/>
      <c r="Q32" s="268"/>
      <c r="R32" s="268"/>
      <c r="S32" s="268"/>
      <c r="T32" s="268"/>
      <c r="U32" s="268"/>
      <c r="AH32" s="2"/>
    </row>
    <row r="33" spans="1:45" ht="15" customHeight="1">
      <c r="K33" s="320"/>
      <c r="O33" s="2"/>
      <c r="Q33" s="268"/>
      <c r="R33" s="268"/>
      <c r="S33" s="268"/>
      <c r="T33" s="268"/>
      <c r="U33" s="268"/>
      <c r="AH33" s="2"/>
    </row>
    <row r="34" spans="1:45" s="278" customFormat="1" ht="15" customHeight="1">
      <c r="A34" s="1563" t="s">
        <v>112</v>
      </c>
      <c r="B34" s="1563"/>
      <c r="C34" s="1563"/>
      <c r="D34" s="1563"/>
      <c r="E34" s="1563"/>
      <c r="F34" s="1563"/>
      <c r="G34" s="1563"/>
      <c r="H34" s="1563"/>
      <c r="I34" s="1563"/>
      <c r="J34" s="1563"/>
      <c r="K34" s="1563"/>
      <c r="L34" s="1563"/>
      <c r="M34" s="1563"/>
      <c r="N34" s="336"/>
      <c r="O34" s="337"/>
      <c r="P34" s="337"/>
      <c r="Q34" s="337"/>
      <c r="X34" s="2"/>
      <c r="Y34" s="190">
        <f>+BS!E30</f>
        <v>937123</v>
      </c>
      <c r="Z34" s="190"/>
      <c r="AA34" s="190">
        <f>+BS!G30</f>
        <v>522354</v>
      </c>
      <c r="AB34" s="190"/>
      <c r="AC34" s="190">
        <f>+BS!I30</f>
        <v>555906</v>
      </c>
      <c r="AD34" s="2"/>
      <c r="AE34" s="2"/>
      <c r="AF34" s="2"/>
      <c r="AG34" s="2"/>
      <c r="AH34" s="164"/>
      <c r="AI34" s="2"/>
      <c r="AJ34" s="2"/>
      <c r="AK34" s="2"/>
      <c r="AL34" s="2"/>
      <c r="AM34" s="2"/>
      <c r="AN34" s="2"/>
      <c r="AO34" s="2"/>
      <c r="AP34" s="2"/>
      <c r="AQ34" s="2"/>
      <c r="AR34" s="2"/>
      <c r="AS34" s="2"/>
    </row>
    <row r="35" spans="1:45" ht="15" customHeight="1">
      <c r="A35" s="1563" t="s">
        <v>34</v>
      </c>
      <c r="B35" s="1563"/>
      <c r="C35" s="1563"/>
      <c r="D35" s="1563"/>
      <c r="E35" s="1563"/>
      <c r="F35" s="1563"/>
      <c r="G35" s="1563"/>
      <c r="H35" s="1563"/>
      <c r="I35" s="1563"/>
      <c r="J35" s="1563"/>
      <c r="K35" s="1563"/>
      <c r="L35" s="1563"/>
      <c r="M35" s="1563"/>
      <c r="N35" s="5"/>
      <c r="O35" s="5"/>
      <c r="P35" s="5"/>
      <c r="Q35" s="5"/>
    </row>
    <row r="36" spans="1:45" ht="15" customHeight="1">
      <c r="A36" s="279"/>
      <c r="B36" s="279"/>
      <c r="C36" s="279"/>
      <c r="D36" s="279"/>
      <c r="E36" s="280"/>
      <c r="F36" s="280"/>
      <c r="G36" s="280"/>
      <c r="H36" s="280"/>
      <c r="I36" s="280"/>
      <c r="J36" s="280"/>
      <c r="K36" s="280"/>
      <c r="L36" s="280"/>
      <c r="M36" s="280"/>
      <c r="N36" s="5"/>
      <c r="O36" s="5"/>
      <c r="P36" s="5"/>
      <c r="Q36" s="5"/>
      <c r="X36" s="278"/>
      <c r="Y36" s="338">
        <f>Y34-E28</f>
        <v>0</v>
      </c>
      <c r="Z36" s="278"/>
      <c r="AA36" s="338">
        <f>AA34-G28</f>
        <v>0</v>
      </c>
      <c r="AB36" s="278"/>
      <c r="AC36" s="338">
        <f>AC34-I28</f>
        <v>0</v>
      </c>
      <c r="AD36" s="278"/>
      <c r="AE36" s="278"/>
      <c r="AF36" s="278"/>
      <c r="AG36" s="278"/>
      <c r="AH36" s="248"/>
      <c r="AI36" s="278"/>
      <c r="AJ36" s="278"/>
      <c r="AK36" s="278"/>
      <c r="AL36" s="278"/>
      <c r="AM36" s="278"/>
      <c r="AN36" s="278"/>
      <c r="AO36" s="278"/>
      <c r="AP36" s="278"/>
      <c r="AQ36" s="278"/>
      <c r="AR36" s="278"/>
      <c r="AS36" s="278"/>
    </row>
    <row r="37" spans="1:45" ht="15" customHeight="1">
      <c r="A37" s="279"/>
      <c r="B37" s="279"/>
      <c r="C37" s="279"/>
      <c r="D37" s="279"/>
      <c r="E37" s="280"/>
      <c r="F37" s="280"/>
      <c r="G37" s="280"/>
      <c r="H37" s="280"/>
      <c r="I37" s="280"/>
      <c r="J37" s="280"/>
      <c r="K37" s="280"/>
      <c r="L37" s="280"/>
      <c r="M37" s="280"/>
      <c r="N37" s="5"/>
      <c r="O37" s="5"/>
      <c r="P37" s="5"/>
      <c r="Q37" s="5"/>
    </row>
    <row r="38" spans="1:45" ht="15" customHeight="1">
      <c r="A38" s="279"/>
      <c r="B38" s="279"/>
      <c r="C38" s="279"/>
      <c r="D38" s="279"/>
      <c r="E38" s="280"/>
      <c r="F38" s="280"/>
      <c r="G38" s="280"/>
      <c r="H38" s="280"/>
      <c r="I38" s="280"/>
      <c r="J38" s="280"/>
      <c r="K38" s="280"/>
      <c r="L38" s="280"/>
      <c r="M38" s="280"/>
      <c r="N38" s="5"/>
      <c r="O38" s="5"/>
      <c r="P38" s="5"/>
      <c r="Q38" s="5"/>
    </row>
    <row r="39" spans="1:45" ht="15" customHeight="1">
      <c r="A39" s="281"/>
      <c r="B39" s="281"/>
      <c r="C39" s="282"/>
      <c r="D39" s="279"/>
      <c r="E39" s="280"/>
      <c r="F39" s="280"/>
      <c r="G39" s="280"/>
      <c r="H39" s="280"/>
      <c r="I39" s="280"/>
      <c r="J39" s="280"/>
      <c r="K39" s="282"/>
      <c r="L39" s="280"/>
      <c r="M39" s="280"/>
      <c r="N39" s="5"/>
      <c r="O39" s="5"/>
      <c r="P39" s="5"/>
      <c r="Q39" s="5"/>
    </row>
    <row r="40" spans="1:45" s="4" customFormat="1" ht="15" customHeight="1">
      <c r="B40" s="252"/>
      <c r="C40" s="874" t="s">
        <v>619</v>
      </c>
      <c r="D40" s="252"/>
      <c r="E40" s="112"/>
      <c r="F40" s="252"/>
      <c r="G40" s="252"/>
      <c r="H40" s="252"/>
      <c r="I40" s="252"/>
      <c r="J40" s="252"/>
      <c r="K40" s="252"/>
      <c r="L40" s="634" t="s">
        <v>618</v>
      </c>
      <c r="N40" s="339"/>
      <c r="O40" s="339"/>
      <c r="P40" s="339"/>
      <c r="Q40" s="339"/>
      <c r="AH40" s="247"/>
    </row>
    <row r="41" spans="1:45" s="4" customFormat="1" ht="15" customHeight="1">
      <c r="B41" s="252"/>
      <c r="C41" s="856" t="s">
        <v>610</v>
      </c>
      <c r="D41" s="252"/>
      <c r="E41" s="622"/>
      <c r="F41" s="252"/>
      <c r="G41" s="252"/>
      <c r="H41" s="252"/>
      <c r="I41" s="252"/>
      <c r="J41" s="252"/>
      <c r="K41" s="252"/>
      <c r="L41" s="856" t="s">
        <v>368</v>
      </c>
      <c r="N41" s="339"/>
      <c r="O41" s="339"/>
      <c r="P41" s="339"/>
      <c r="Q41" s="339"/>
      <c r="AH41" s="247"/>
    </row>
    <row r="42" spans="1:45">
      <c r="B42" s="2" t="s">
        <v>366</v>
      </c>
      <c r="E42" s="284">
        <f>BS!E30</f>
        <v>937123</v>
      </c>
      <c r="G42" s="284">
        <f>BS!G30</f>
        <v>522354</v>
      </c>
      <c r="I42" s="284">
        <f>BS!I30</f>
        <v>555906</v>
      </c>
      <c r="K42" s="284"/>
      <c r="X42" s="4"/>
      <c r="Y42" s="4"/>
      <c r="Z42" s="4"/>
      <c r="AA42" s="4"/>
      <c r="AB42" s="4"/>
      <c r="AC42" s="4"/>
      <c r="AD42" s="4"/>
      <c r="AE42" s="4"/>
      <c r="AF42" s="4"/>
      <c r="AG42" s="4"/>
      <c r="AH42" s="247"/>
      <c r="AI42" s="4"/>
      <c r="AJ42" s="4"/>
      <c r="AK42" s="4"/>
      <c r="AL42" s="4"/>
      <c r="AM42" s="4"/>
      <c r="AN42" s="4"/>
      <c r="AO42" s="4"/>
      <c r="AP42" s="4"/>
      <c r="AQ42" s="4"/>
      <c r="AR42" s="4"/>
      <c r="AS42" s="4"/>
    </row>
    <row r="43" spans="1:45">
      <c r="B43" s="2" t="s">
        <v>57</v>
      </c>
      <c r="E43" s="340">
        <f>E42-E28</f>
        <v>0</v>
      </c>
      <c r="F43" s="340"/>
      <c r="G43" s="340">
        <f>G42-G28</f>
        <v>0</v>
      </c>
      <c r="H43" s="340"/>
      <c r="I43" s="340">
        <f>I42-I28</f>
        <v>0</v>
      </c>
    </row>
    <row r="44" spans="1:45">
      <c r="E44" s="284"/>
      <c r="G44" s="284"/>
      <c r="H44" s="284"/>
      <c r="I44" s="284"/>
    </row>
    <row r="45" spans="1:45">
      <c r="E45" s="320"/>
      <c r="G45" s="284"/>
    </row>
    <row r="47" spans="1:45">
      <c r="E47" s="284"/>
      <c r="O47" s="2"/>
      <c r="AH47" s="2"/>
    </row>
  </sheetData>
  <mergeCells count="7">
    <mergeCell ref="A35:M35"/>
    <mergeCell ref="A1:M1"/>
    <mergeCell ref="A2:M2"/>
    <mergeCell ref="A3:M3"/>
    <mergeCell ref="E5:K5"/>
    <mergeCell ref="E9:M9"/>
    <mergeCell ref="A34:M34"/>
  </mergeCells>
  <pageMargins left="0.68" right="0.25" top="0.57999999999999996" bottom="0" header="0.25" footer="0"/>
  <pageSetup paperSize="9" scale="73" firstPageNumber="7" fitToHeight="0" orientation="portrait" useFirstPageNumber="1" r:id="rId1"/>
  <headerFooter>
    <oddHeader>&amp;C&amp;"Arial Black,Regular"&amp;11&amp;P</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U74"/>
  <sheetViews>
    <sheetView view="pageBreakPreview" topLeftCell="A46" zoomScale="90" zoomScaleNormal="80" zoomScaleSheetLayoutView="90" workbookViewId="0">
      <selection activeCell="H64" sqref="H64"/>
    </sheetView>
  </sheetViews>
  <sheetFormatPr defaultColWidth="9.33203125" defaultRowHeight="13.8"/>
  <cols>
    <col min="1" max="1" width="2.5546875" style="2" customWidth="1"/>
    <col min="2" max="2" width="30.5546875" style="2" customWidth="1"/>
    <col min="3" max="3" width="10.44140625" style="2" customWidth="1"/>
    <col min="4" max="4" width="12" style="2" customWidth="1"/>
    <col min="5" max="5" width="8.33203125" style="2" customWidth="1"/>
    <col min="6" max="6" width="14.33203125" style="2" customWidth="1"/>
    <col min="7" max="7" width="0.6640625" style="2" customWidth="1"/>
    <col min="8" max="8" width="14.33203125" style="2" customWidth="1"/>
    <col min="9" max="9" width="0.6640625" style="2" customWidth="1"/>
    <col min="10" max="10" width="14.33203125" style="2" customWidth="1"/>
    <col min="11" max="11" width="0.6640625" style="2" customWidth="1"/>
    <col min="12" max="12" width="15.5546875" style="2" bestFit="1" customWidth="1"/>
    <col min="13" max="13" width="0.6640625" style="2" customWidth="1"/>
    <col min="14" max="14" width="14.5546875" style="2" customWidth="1"/>
    <col min="15" max="15" width="9.33203125" style="2"/>
    <col min="16" max="17" width="14" style="2" bestFit="1" customWidth="1"/>
    <col min="18" max="18" width="14.5546875" style="2" bestFit="1" customWidth="1"/>
    <col min="19" max="19" width="9.33203125" style="2"/>
    <col min="20" max="20" width="13.33203125" style="2" bestFit="1" customWidth="1"/>
    <col min="21" max="16384" width="9.33203125" style="2"/>
  </cols>
  <sheetData>
    <row r="1" spans="1:16" ht="17.399999999999999">
      <c r="A1" s="1558" t="s">
        <v>0</v>
      </c>
      <c r="B1" s="1558"/>
      <c r="C1" s="1558"/>
      <c r="D1" s="1558"/>
      <c r="E1" s="1558"/>
      <c r="F1" s="1558"/>
      <c r="G1" s="1558"/>
      <c r="H1" s="1558"/>
      <c r="I1" s="1558"/>
      <c r="J1" s="1558"/>
      <c r="K1" s="1558"/>
      <c r="L1" s="1558"/>
      <c r="M1" s="1558"/>
      <c r="N1" s="1558"/>
    </row>
    <row r="2" spans="1:16" ht="17.399999999999999">
      <c r="A2" s="1542" t="s">
        <v>607</v>
      </c>
      <c r="B2" s="1542"/>
      <c r="C2" s="1542"/>
      <c r="D2" s="1542"/>
      <c r="E2" s="1542"/>
      <c r="F2" s="1542"/>
      <c r="G2" s="1542"/>
      <c r="H2" s="1542"/>
      <c r="I2" s="1542"/>
      <c r="J2" s="1542"/>
      <c r="K2" s="1542"/>
      <c r="L2" s="1542"/>
      <c r="M2" s="1542"/>
      <c r="N2" s="1542"/>
    </row>
    <row r="3" spans="1:16" ht="17.399999999999999">
      <c r="A3" s="1542" t="s">
        <v>1040</v>
      </c>
      <c r="B3" s="1542"/>
      <c r="C3" s="1542"/>
      <c r="D3" s="1542"/>
      <c r="E3" s="1542"/>
      <c r="F3" s="1542"/>
      <c r="G3" s="1542"/>
      <c r="H3" s="1542"/>
      <c r="I3" s="1542"/>
      <c r="J3" s="1542"/>
      <c r="K3" s="1542"/>
      <c r="L3" s="1542"/>
      <c r="M3" s="1542"/>
      <c r="N3" s="1542"/>
    </row>
    <row r="4" spans="1:16">
      <c r="A4" s="7"/>
      <c r="B4" s="834"/>
      <c r="C4" s="834"/>
      <c r="D4" s="834"/>
      <c r="E4" s="834"/>
      <c r="F4" s="834"/>
      <c r="G4" s="7"/>
      <c r="H4" s="7"/>
      <c r="I4" s="7"/>
      <c r="J4" s="7"/>
      <c r="K4" s="7"/>
      <c r="L4" s="7"/>
    </row>
    <row r="5" spans="1:16">
      <c r="A5" s="214"/>
      <c r="B5" s="295"/>
      <c r="C5" s="295"/>
      <c r="D5" s="295"/>
      <c r="E5" s="295"/>
      <c r="F5" s="1565" t="s">
        <v>1038</v>
      </c>
      <c r="G5" s="1566"/>
      <c r="H5" s="1566"/>
      <c r="I5" s="1566"/>
      <c r="J5" s="1566"/>
      <c r="K5" s="1566"/>
      <c r="L5" s="1566"/>
      <c r="M5" s="361"/>
      <c r="N5" s="1241" t="s">
        <v>1013</v>
      </c>
    </row>
    <row r="6" spans="1:16">
      <c r="A6" s="288"/>
      <c r="B6" s="362"/>
      <c r="C6" s="362"/>
      <c r="D6" s="362"/>
      <c r="E6" s="362"/>
      <c r="F6" s="625"/>
      <c r="G6" s="172"/>
      <c r="H6" s="626"/>
      <c r="I6" s="172"/>
      <c r="J6" s="617" t="s">
        <v>611</v>
      </c>
      <c r="K6" s="172"/>
      <c r="L6" s="173"/>
      <c r="M6" s="288"/>
      <c r="N6" s="1242" t="s">
        <v>728</v>
      </c>
    </row>
    <row r="7" spans="1:16" s="268" customFormat="1">
      <c r="A7" s="288"/>
      <c r="B7" s="362"/>
      <c r="C7" s="362"/>
      <c r="D7" s="362"/>
      <c r="E7" s="362"/>
      <c r="F7" s="616" t="s">
        <v>347</v>
      </c>
      <c r="G7" s="172"/>
      <c r="H7" s="616" t="s">
        <v>18</v>
      </c>
      <c r="I7" s="172"/>
      <c r="J7" s="615" t="s">
        <v>396</v>
      </c>
      <c r="K7" s="172"/>
      <c r="L7" s="174"/>
      <c r="M7" s="288"/>
      <c r="N7" s="1241" t="s">
        <v>1014</v>
      </c>
    </row>
    <row r="8" spans="1:16" s="268" customFormat="1">
      <c r="A8" s="288"/>
      <c r="B8" s="362"/>
      <c r="C8" s="362"/>
      <c r="D8" s="362"/>
      <c r="E8" s="362"/>
      <c r="F8" s="635" t="s">
        <v>397</v>
      </c>
      <c r="G8" s="835"/>
      <c r="H8" s="635" t="s">
        <v>397</v>
      </c>
      <c r="I8" s="835"/>
      <c r="J8" s="635" t="s">
        <v>397</v>
      </c>
      <c r="K8" s="835"/>
      <c r="L8" s="616" t="s">
        <v>9</v>
      </c>
      <c r="M8" s="288"/>
      <c r="N8" s="1241" t="s">
        <v>1039</v>
      </c>
    </row>
    <row r="9" spans="1:16" s="268" customFormat="1">
      <c r="A9" s="2"/>
      <c r="B9" s="9"/>
      <c r="C9" s="9"/>
      <c r="E9" s="834" t="s">
        <v>36</v>
      </c>
      <c r="F9" s="1561" t="s">
        <v>758</v>
      </c>
      <c r="G9" s="1556"/>
      <c r="H9" s="1556"/>
      <c r="I9" s="1556"/>
      <c r="J9" s="1556"/>
      <c r="K9" s="1556"/>
      <c r="L9" s="1556"/>
      <c r="M9" s="1567"/>
      <c r="N9" s="1567"/>
    </row>
    <row r="10" spans="1:16">
      <c r="A10" s="175" t="s">
        <v>117</v>
      </c>
      <c r="B10" s="834"/>
      <c r="C10" s="834"/>
      <c r="D10" s="834"/>
      <c r="E10" s="834"/>
      <c r="F10" s="269"/>
      <c r="H10" s="287"/>
      <c r="J10" s="287"/>
      <c r="K10" s="837"/>
      <c r="L10" s="268"/>
    </row>
    <row r="11" spans="1:16">
      <c r="A11" s="837" t="s">
        <v>624</v>
      </c>
      <c r="B11" s="9"/>
      <c r="C11" s="9"/>
      <c r="D11" s="9"/>
      <c r="E11" s="9"/>
      <c r="F11" s="363">
        <f>ROUND(IS!F49,0)</f>
        <v>-44665</v>
      </c>
      <c r="G11" s="165"/>
      <c r="H11" s="274">
        <f>ROUND(IS!H49,0)</f>
        <v>12836</v>
      </c>
      <c r="I11" s="165"/>
      <c r="J11" s="363">
        <f>ROUND(IS!J49,0)</f>
        <v>10741</v>
      </c>
      <c r="K11" s="165"/>
      <c r="L11" s="363">
        <f>SUM(F11:J11)</f>
        <v>-21088</v>
      </c>
      <c r="M11" s="163"/>
      <c r="N11" s="849">
        <v>137284</v>
      </c>
      <c r="P11" s="283">
        <f>11476145-H11</f>
        <v>11463309</v>
      </c>
    </row>
    <row r="12" spans="1:16">
      <c r="A12" s="837"/>
      <c r="B12" s="9"/>
      <c r="C12" s="9"/>
      <c r="D12" s="9"/>
      <c r="E12" s="9"/>
      <c r="F12" s="274"/>
      <c r="G12" s="165"/>
      <c r="H12" s="274"/>
      <c r="I12" s="165"/>
      <c r="J12" s="274"/>
      <c r="K12" s="165"/>
      <c r="L12" s="274"/>
      <c r="M12" s="163"/>
      <c r="N12" s="364"/>
    </row>
    <row r="13" spans="1:16">
      <c r="A13" s="275" t="s">
        <v>627</v>
      </c>
      <c r="B13" s="834"/>
      <c r="C13" s="834"/>
      <c r="D13" s="834"/>
      <c r="E13" s="834"/>
      <c r="F13" s="274"/>
      <c r="G13" s="165"/>
      <c r="H13" s="274"/>
      <c r="I13" s="165"/>
      <c r="J13" s="274"/>
      <c r="K13" s="165"/>
      <c r="L13" s="274"/>
      <c r="M13" s="163"/>
      <c r="N13" s="364"/>
    </row>
    <row r="14" spans="1:16">
      <c r="A14" s="837" t="s">
        <v>628</v>
      </c>
      <c r="B14" s="9"/>
      <c r="C14" s="9"/>
      <c r="D14" s="9"/>
      <c r="E14" s="9"/>
      <c r="F14" s="637"/>
      <c r="H14" s="637"/>
      <c r="J14" s="637"/>
      <c r="L14" s="637"/>
      <c r="N14" s="637"/>
      <c r="O14" s="2">
        <v>1000</v>
      </c>
    </row>
    <row r="15" spans="1:16">
      <c r="A15" s="189" t="s">
        <v>629</v>
      </c>
      <c r="B15" s="9"/>
      <c r="C15" s="9"/>
      <c r="D15" s="9"/>
      <c r="E15" s="9"/>
      <c r="F15" s="367">
        <f>-ROUND(IS!F13,0)</f>
        <v>-2251</v>
      </c>
      <c r="G15" s="274"/>
      <c r="H15" s="367">
        <f>-ROUND(IS!H13,0)</f>
        <v>-11</v>
      </c>
      <c r="I15" s="274"/>
      <c r="J15" s="367">
        <f>-ROUND(IS!J13,0)</f>
        <v>-726</v>
      </c>
      <c r="K15" s="274"/>
      <c r="L15" s="367">
        <f>SUM(F15:J15)</f>
        <v>-2988</v>
      </c>
      <c r="M15" s="364"/>
      <c r="N15" s="850">
        <v>-19584</v>
      </c>
    </row>
    <row r="16" spans="1:16">
      <c r="A16" s="188" t="s">
        <v>613</v>
      </c>
      <c r="B16" s="9"/>
      <c r="C16" s="9"/>
      <c r="D16" s="9"/>
      <c r="E16" s="9"/>
      <c r="F16" s="366"/>
      <c r="G16" s="274"/>
      <c r="H16" s="366"/>
      <c r="I16" s="274"/>
      <c r="J16" s="366"/>
      <c r="K16" s="274"/>
      <c r="L16" s="366"/>
      <c r="M16" s="364"/>
      <c r="N16" s="773"/>
      <c r="P16" s="283"/>
    </row>
    <row r="17" spans="1:20">
      <c r="A17" s="189" t="s">
        <v>606</v>
      </c>
      <c r="B17" s="9"/>
      <c r="C17" s="9"/>
      <c r="D17" s="9"/>
      <c r="E17" s="9"/>
      <c r="F17" s="367">
        <f>-ROUND(IS!F18,0)</f>
        <v>65923</v>
      </c>
      <c r="G17" s="274"/>
      <c r="H17" s="367">
        <f>-ROUND(IS!H18,0)</f>
        <v>-360</v>
      </c>
      <c r="I17" s="274"/>
      <c r="J17" s="366">
        <f>-ROUND(IS!J18,0)</f>
        <v>0</v>
      </c>
      <c r="K17" s="274"/>
      <c r="L17" s="367">
        <f>SUM(F17:J17)</f>
        <v>65563</v>
      </c>
      <c r="M17" s="364"/>
      <c r="N17" s="850">
        <v>-97324</v>
      </c>
    </row>
    <row r="18" spans="1:20">
      <c r="A18" s="618" t="s">
        <v>309</v>
      </c>
      <c r="B18" s="9"/>
      <c r="C18" s="9"/>
      <c r="D18" s="9"/>
      <c r="E18" s="9"/>
      <c r="F18" s="366"/>
      <c r="G18" s="274"/>
      <c r="H18" s="366"/>
      <c r="I18" s="274"/>
      <c r="J18" s="366"/>
      <c r="K18" s="274"/>
      <c r="L18" s="366"/>
      <c r="M18" s="364"/>
      <c r="N18" s="773"/>
    </row>
    <row r="19" spans="1:20">
      <c r="A19" s="271" t="s">
        <v>344</v>
      </c>
      <c r="B19" s="9"/>
      <c r="C19" s="9"/>
      <c r="D19" s="9"/>
      <c r="E19" s="9"/>
      <c r="F19" s="369">
        <f>-ROUND(IS!F47,0)</f>
        <v>-2301</v>
      </c>
      <c r="G19" s="274"/>
      <c r="H19" s="369">
        <f>-ROUND(IS!H47,0)</f>
        <v>-110</v>
      </c>
      <c r="I19" s="274"/>
      <c r="J19" s="369">
        <f>-ROUND(IS!J47,0)</f>
        <v>-99</v>
      </c>
      <c r="K19" s="274"/>
      <c r="L19" s="369">
        <f>F19+H19+J19</f>
        <v>-2510</v>
      </c>
      <c r="M19" s="364"/>
      <c r="N19" s="851">
        <v>-5209</v>
      </c>
    </row>
    <row r="20" spans="1:20">
      <c r="A20" s="837"/>
      <c r="B20" s="9"/>
      <c r="C20" s="9"/>
      <c r="D20" s="9"/>
      <c r="E20" s="9"/>
      <c r="F20" s="370">
        <f>SUM(F15:F19)</f>
        <v>61371</v>
      </c>
      <c r="G20" s="165"/>
      <c r="H20" s="370">
        <f>SUM(H15:H19)</f>
        <v>-481</v>
      </c>
      <c r="I20" s="165"/>
      <c r="J20" s="370">
        <f>SUM(J15:J19)</f>
        <v>-825</v>
      </c>
      <c r="K20" s="165"/>
      <c r="L20" s="370">
        <f>SUM(L15:L19)</f>
        <v>60065</v>
      </c>
      <c r="M20" s="163"/>
      <c r="N20" s="371">
        <v>-122387</v>
      </c>
    </row>
    <row r="21" spans="1:20">
      <c r="A21" s="7" t="s">
        <v>127</v>
      </c>
      <c r="B21" s="834"/>
      <c r="C21" s="834"/>
      <c r="D21" s="834"/>
      <c r="E21" s="834"/>
      <c r="F21" s="165"/>
      <c r="G21" s="165"/>
      <c r="H21" s="165"/>
      <c r="I21" s="165"/>
      <c r="J21" s="165"/>
      <c r="K21" s="165"/>
      <c r="L21" s="165"/>
      <c r="M21" s="163"/>
      <c r="N21" s="163"/>
    </row>
    <row r="22" spans="1:20">
      <c r="A22" s="837" t="s">
        <v>372</v>
      </c>
      <c r="B22" s="9"/>
      <c r="C22" s="9"/>
      <c r="D22" s="9"/>
      <c r="E22" s="9"/>
      <c r="F22" s="365">
        <f>ROUND(P27,0)</f>
        <v>-80370</v>
      </c>
      <c r="G22" s="165"/>
      <c r="H22" s="365">
        <f>ROUND(Q27,0)+1</f>
        <v>-21646</v>
      </c>
      <c r="I22" s="365"/>
      <c r="J22" s="365">
        <f>+R27</f>
        <v>726</v>
      </c>
      <c r="K22" s="365"/>
      <c r="L22" s="365">
        <f>SUM(F22:J22)</f>
        <v>-101290</v>
      </c>
      <c r="M22" s="163"/>
      <c r="N22" s="852">
        <v>-126354</v>
      </c>
      <c r="P22" s="368">
        <f>'CF Working - New'!$F$3</f>
        <v>883204</v>
      </c>
      <c r="Q22" s="368">
        <f>'CF Working - New'!$G$3</f>
        <v>132612</v>
      </c>
      <c r="R22" s="368">
        <f>'CF Working - New'!$H$3</f>
        <v>0</v>
      </c>
      <c r="T22" s="368">
        <f>50665411-H22</f>
        <v>50687057</v>
      </c>
    </row>
    <row r="23" spans="1:20">
      <c r="A23" s="837" t="s">
        <v>40</v>
      </c>
      <c r="B23" s="9"/>
      <c r="C23" s="9"/>
      <c r="D23" s="9"/>
      <c r="E23" s="9"/>
      <c r="F23" s="372">
        <f>ROUND('CF Working - New'!J4,0)</f>
        <v>-7130</v>
      </c>
      <c r="G23" s="165"/>
      <c r="H23" s="366">
        <f>'CF Working - New'!K4</f>
        <v>0</v>
      </c>
      <c r="I23" s="165"/>
      <c r="J23" s="366">
        <f>'CF Working - New'!L4</f>
        <v>0</v>
      </c>
      <c r="K23" s="165"/>
      <c r="L23" s="367">
        <f>SUM(F23:J23)</f>
        <v>-7130</v>
      </c>
      <c r="M23" s="163"/>
      <c r="N23" s="850">
        <v>-2117</v>
      </c>
      <c r="P23" s="368">
        <f>-F15</f>
        <v>2251</v>
      </c>
      <c r="Q23" s="368">
        <f>-H15</f>
        <v>11</v>
      </c>
      <c r="R23" s="368">
        <f>-J15</f>
        <v>726</v>
      </c>
    </row>
    <row r="24" spans="1:20">
      <c r="A24" s="837" t="s">
        <v>58</v>
      </c>
      <c r="B24" s="9"/>
      <c r="C24" s="9"/>
      <c r="D24" s="9"/>
      <c r="E24" s="9"/>
      <c r="F24" s="367">
        <f>ROUND('CF Working - New'!J5,0)</f>
        <v>-38</v>
      </c>
      <c r="G24" s="165"/>
      <c r="H24" s="367">
        <f>ROUND('CF Working - New'!K5,0)</f>
        <v>-1713</v>
      </c>
      <c r="I24" s="367"/>
      <c r="J24" s="367">
        <f>'CF Working - New'!L5</f>
        <v>-621</v>
      </c>
      <c r="K24" s="367"/>
      <c r="L24" s="367">
        <f>SUM(F24:J24)</f>
        <v>-2372</v>
      </c>
      <c r="M24" s="163"/>
      <c r="N24" s="850">
        <v>-936</v>
      </c>
      <c r="P24" s="368">
        <f>-F17</f>
        <v>-65923</v>
      </c>
      <c r="Q24" s="368">
        <f>-H17</f>
        <v>360</v>
      </c>
      <c r="R24" s="368">
        <f>-J17</f>
        <v>0</v>
      </c>
    </row>
    <row r="25" spans="1:20">
      <c r="A25" s="373" t="s">
        <v>374</v>
      </c>
      <c r="B25" s="9"/>
      <c r="C25" s="9"/>
      <c r="D25" s="9"/>
      <c r="E25" s="9"/>
      <c r="F25" s="367">
        <f>ROUND('CF Working - New'!J6,0)</f>
        <v>11812</v>
      </c>
      <c r="G25" s="165"/>
      <c r="H25" s="366">
        <f>'CF Working - New'!K6</f>
        <v>90018</v>
      </c>
      <c r="I25" s="366"/>
      <c r="J25" s="366">
        <f>'CF Working - New'!L6</f>
        <v>0</v>
      </c>
      <c r="K25" s="367"/>
      <c r="L25" s="367">
        <f>SUM(F25:J25)</f>
        <v>101830</v>
      </c>
      <c r="M25" s="163"/>
      <c r="N25" s="850">
        <v>-12329</v>
      </c>
      <c r="P25" s="368">
        <f>-'CF Working - New'!B3</f>
        <v>-899902</v>
      </c>
      <c r="Q25" s="368">
        <f>-'CF Working - New'!$C$3</f>
        <v>-154630</v>
      </c>
      <c r="R25" s="368">
        <f>-'CF Working - New'!$D$3</f>
        <v>0</v>
      </c>
    </row>
    <row r="26" spans="1:20">
      <c r="A26" s="837" t="s">
        <v>436</v>
      </c>
      <c r="B26" s="9"/>
      <c r="C26" s="9"/>
      <c r="D26" s="9"/>
      <c r="E26" s="9"/>
      <c r="F26" s="369">
        <f>ROUND('CF Working - New'!J7,0)</f>
        <v>-1322</v>
      </c>
      <c r="G26" s="165"/>
      <c r="H26" s="369">
        <f>ROUND('CF Working - New'!K7,0)</f>
        <v>-25000</v>
      </c>
      <c r="I26" s="374"/>
      <c r="J26" s="369">
        <f>'CF Working - New'!L7</f>
        <v>1</v>
      </c>
      <c r="K26" s="369"/>
      <c r="L26" s="369">
        <f>SUM(F26:J26)</f>
        <v>-26321</v>
      </c>
      <c r="M26" s="163"/>
      <c r="N26" s="851">
        <v>-4</v>
      </c>
      <c r="P26" s="283">
        <v>0</v>
      </c>
      <c r="Q26" s="2">
        <v>0</v>
      </c>
      <c r="R26" s="2">
        <v>0</v>
      </c>
    </row>
    <row r="27" spans="1:20">
      <c r="A27" s="837"/>
      <c r="B27" s="9"/>
      <c r="C27" s="9"/>
      <c r="D27" s="9"/>
      <c r="E27" s="9"/>
      <c r="F27" s="370">
        <f>ROUND(SUM(F22:F26),0)</f>
        <v>-77048</v>
      </c>
      <c r="G27" s="165"/>
      <c r="H27" s="370">
        <f>ROUND(SUM(H22:H26),0)</f>
        <v>41659</v>
      </c>
      <c r="I27" s="165"/>
      <c r="J27" s="370">
        <f>ROUND(SUM(J22:J26),0)</f>
        <v>106</v>
      </c>
      <c r="K27" s="165"/>
      <c r="L27" s="370">
        <f>SUM(L22:L26)</f>
        <v>-35283</v>
      </c>
      <c r="M27" s="163"/>
      <c r="N27" s="371">
        <f>SUM(N22:N26)</f>
        <v>-141740</v>
      </c>
      <c r="P27" s="368">
        <f>SUM(P22:P26)</f>
        <v>-80370</v>
      </c>
      <c r="Q27" s="368">
        <f>SUM(Q22:Q26)</f>
        <v>-21647</v>
      </c>
      <c r="R27" s="368">
        <f>SUM(R22:R26)</f>
        <v>726</v>
      </c>
    </row>
    <row r="28" spans="1:20">
      <c r="A28" s="837"/>
      <c r="B28" s="9"/>
      <c r="C28" s="9"/>
      <c r="D28" s="9"/>
      <c r="E28" s="9"/>
      <c r="F28" s="165"/>
      <c r="G28" s="165"/>
      <c r="H28" s="370"/>
      <c r="I28" s="165"/>
      <c r="J28" s="370"/>
      <c r="K28" s="165"/>
      <c r="L28" s="370"/>
      <c r="M28" s="163"/>
      <c r="N28" s="371"/>
    </row>
    <row r="29" spans="1:20">
      <c r="A29" s="7" t="s">
        <v>348</v>
      </c>
      <c r="B29" s="834"/>
      <c r="C29" s="834"/>
      <c r="D29" s="834"/>
      <c r="E29" s="834"/>
      <c r="F29" s="165"/>
      <c r="G29" s="165"/>
      <c r="H29" s="165"/>
      <c r="I29" s="165"/>
      <c r="J29" s="165"/>
      <c r="K29" s="165"/>
      <c r="L29" s="165"/>
      <c r="M29" s="163"/>
      <c r="N29" s="163"/>
    </row>
    <row r="30" spans="1:20">
      <c r="A30" s="837" t="s">
        <v>43</v>
      </c>
      <c r="B30" s="9"/>
      <c r="C30" s="9"/>
      <c r="D30" s="9"/>
      <c r="E30" s="9"/>
      <c r="F30" s="365">
        <f>ROUND('CF Working - New'!J10,0)</f>
        <v>58</v>
      </c>
      <c r="G30" s="274"/>
      <c r="H30" s="365">
        <f>ROUND('CF Working - New'!K10,0)</f>
        <v>50</v>
      </c>
      <c r="I30" s="274"/>
      <c r="J30" s="365">
        <f>'CF Working - New'!L10</f>
        <v>34</v>
      </c>
      <c r="K30" s="274"/>
      <c r="L30" s="365">
        <f>SUM(F30:J30)</f>
        <v>142</v>
      </c>
      <c r="M30" s="364"/>
      <c r="N30" s="852">
        <v>211</v>
      </c>
    </row>
    <row r="31" spans="1:20">
      <c r="A31" s="837" t="s">
        <v>630</v>
      </c>
      <c r="B31" s="9"/>
      <c r="C31" s="9"/>
      <c r="D31" s="9"/>
      <c r="E31" s="9"/>
      <c r="F31" s="367"/>
      <c r="G31" s="274"/>
      <c r="H31" s="367"/>
      <c r="I31" s="274"/>
      <c r="J31" s="367"/>
      <c r="K31" s="274"/>
      <c r="L31" s="367"/>
      <c r="M31" s="364"/>
      <c r="N31" s="773"/>
    </row>
    <row r="32" spans="1:20">
      <c r="A32" s="837" t="s">
        <v>631</v>
      </c>
      <c r="B32" s="9"/>
      <c r="C32" s="9"/>
      <c r="D32" s="9"/>
      <c r="E32" s="9"/>
      <c r="F32" s="367">
        <f>ROUND('CF Working - New'!J11,0)</f>
        <v>3</v>
      </c>
      <c r="G32" s="274"/>
      <c r="H32" s="367">
        <f>ROUND('CF Working - New'!K11,0)</f>
        <v>4</v>
      </c>
      <c r="I32" s="274"/>
      <c r="J32" s="367">
        <f>'CF Working - New'!L11</f>
        <v>3</v>
      </c>
      <c r="K32" s="274"/>
      <c r="L32" s="367">
        <f>SUM(F32:J32)</f>
        <v>10</v>
      </c>
      <c r="M32" s="364"/>
      <c r="N32" s="850">
        <v>16</v>
      </c>
    </row>
    <row r="33" spans="1:16">
      <c r="A33" s="837" t="s">
        <v>49</v>
      </c>
      <c r="B33" s="9"/>
      <c r="C33" s="9"/>
      <c r="D33" s="9"/>
      <c r="E33" s="9"/>
      <c r="F33" s="366"/>
      <c r="G33" s="274"/>
      <c r="H33" s="366"/>
      <c r="I33" s="274"/>
      <c r="J33" s="366"/>
      <c r="K33" s="274"/>
      <c r="L33" s="366"/>
      <c r="M33" s="364"/>
      <c r="N33" s="773">
        <v>0</v>
      </c>
    </row>
    <row r="34" spans="1:16">
      <c r="A34" s="271" t="s">
        <v>55</v>
      </c>
      <c r="B34" s="9"/>
      <c r="C34" s="9"/>
      <c r="D34" s="9"/>
      <c r="E34" s="9"/>
      <c r="F34" s="367">
        <f>ROUND('CF Working - New'!J12,0)</f>
        <v>-137</v>
      </c>
      <c r="G34" s="274"/>
      <c r="H34" s="367">
        <f>ROUND('CF Working - New'!K12,0)</f>
        <v>-86</v>
      </c>
      <c r="I34" s="274"/>
      <c r="J34" s="367">
        <f>'CF Working - New'!L12</f>
        <v>-82</v>
      </c>
      <c r="K34" s="274"/>
      <c r="L34" s="367">
        <f>SUM(F34:J34)</f>
        <v>-305</v>
      </c>
      <c r="M34" s="364"/>
      <c r="N34" s="850">
        <v>-364</v>
      </c>
    </row>
    <row r="35" spans="1:16">
      <c r="A35" s="837" t="s">
        <v>95</v>
      </c>
      <c r="B35" s="9"/>
      <c r="C35" s="9"/>
      <c r="D35" s="9"/>
      <c r="E35" s="9"/>
      <c r="F35" s="367">
        <f>'CF Working - New'!J13</f>
        <v>-7434</v>
      </c>
      <c r="G35" s="274"/>
      <c r="H35" s="367">
        <f>ROUND('CF Working - New'!K13,0)</f>
        <v>-65364</v>
      </c>
      <c r="I35" s="274"/>
      <c r="J35" s="367">
        <f>'CF Working - New'!L13</f>
        <v>0</v>
      </c>
      <c r="K35" s="274"/>
      <c r="L35" s="367">
        <f>SUM(F35:J35)</f>
        <v>-72798</v>
      </c>
      <c r="M35" s="364"/>
      <c r="N35" s="850">
        <v>-13536</v>
      </c>
    </row>
    <row r="36" spans="1:16">
      <c r="A36" s="376" t="s">
        <v>42</v>
      </c>
      <c r="B36" s="9"/>
      <c r="C36" s="9"/>
      <c r="D36" s="9"/>
      <c r="E36" s="9"/>
      <c r="F36" s="375">
        <f>'CF Working - New'!J14</f>
        <v>0</v>
      </c>
      <c r="G36" s="274"/>
      <c r="H36" s="366">
        <f>'CF Working - New'!K14</f>
        <v>0</v>
      </c>
      <c r="I36" s="274"/>
      <c r="J36" s="366">
        <f>'CF Working - New'!L14</f>
        <v>0</v>
      </c>
      <c r="K36" s="274"/>
      <c r="L36" s="366">
        <f>SUM(F36:J36)</f>
        <v>0</v>
      </c>
      <c r="M36" s="364"/>
      <c r="N36" s="773">
        <v>0</v>
      </c>
    </row>
    <row r="37" spans="1:16">
      <c r="A37" s="837" t="s">
        <v>45</v>
      </c>
      <c r="B37" s="9"/>
      <c r="C37" s="9"/>
      <c r="D37" s="9"/>
      <c r="E37" s="9"/>
      <c r="F37" s="369">
        <f>ROUND('CF Working - New'!J15,0)</f>
        <v>-1212</v>
      </c>
      <c r="G37" s="274"/>
      <c r="H37" s="369">
        <f>ROUND('CF Working - New'!K15,0)</f>
        <v>-4491</v>
      </c>
      <c r="I37" s="274"/>
      <c r="J37" s="369">
        <f>'CF Working - New'!L15</f>
        <v>-2251</v>
      </c>
      <c r="K37" s="274"/>
      <c r="L37" s="369">
        <f>SUM(F37:J37)</f>
        <v>-7954</v>
      </c>
      <c r="M37" s="364"/>
      <c r="N37" s="851">
        <v>13691</v>
      </c>
    </row>
    <row r="38" spans="1:16">
      <c r="A38" s="837"/>
      <c r="B38" s="9"/>
      <c r="C38" s="9"/>
      <c r="D38" s="9"/>
      <c r="E38" s="9"/>
      <c r="F38" s="363">
        <f>ROUND(SUM(F30:F37),0)</f>
        <v>-8722</v>
      </c>
      <c r="G38" s="274"/>
      <c r="H38" s="363">
        <f>ROUND(SUM(H30:H37),0)</f>
        <v>-69887</v>
      </c>
      <c r="I38" s="274"/>
      <c r="J38" s="363">
        <f>ROUND(SUM(J30:J37),0)</f>
        <v>-2296</v>
      </c>
      <c r="K38" s="274"/>
      <c r="L38" s="363">
        <f>SUM(L30:L37)</f>
        <v>-80905</v>
      </c>
      <c r="M38" s="163"/>
      <c r="N38" s="849">
        <v>18</v>
      </c>
      <c r="P38" s="284">
        <f>163720419.63-J50</f>
        <v>163165879</v>
      </c>
    </row>
    <row r="39" spans="1:16">
      <c r="B39" s="9"/>
      <c r="C39" s="9"/>
      <c r="D39" s="9"/>
      <c r="E39" s="9"/>
      <c r="F39" s="274"/>
      <c r="G39" s="274"/>
      <c r="H39" s="274"/>
      <c r="I39" s="274"/>
      <c r="J39" s="274"/>
      <c r="K39" s="274"/>
      <c r="L39" s="274"/>
      <c r="M39" s="163"/>
      <c r="N39" s="364"/>
    </row>
    <row r="40" spans="1:16" s="214" customFormat="1">
      <c r="A40" s="275" t="s">
        <v>632</v>
      </c>
      <c r="B40" s="286"/>
      <c r="C40" s="286"/>
      <c r="D40" s="286"/>
      <c r="E40" s="286"/>
      <c r="F40" s="749">
        <f>+F11+F20+F27+F38</f>
        <v>-69064</v>
      </c>
      <c r="G40" s="749"/>
      <c r="H40" s="749">
        <f>+H11+H20+H27+H38</f>
        <v>-15873</v>
      </c>
      <c r="I40" s="750"/>
      <c r="J40" s="751">
        <f>+J11+J20+J27+J38</f>
        <v>7726</v>
      </c>
      <c r="K40" s="750"/>
      <c r="L40" s="749">
        <f>+L11+L20+L27+L38</f>
        <v>-77211</v>
      </c>
      <c r="M40" s="752"/>
      <c r="N40" s="853">
        <v>-126825</v>
      </c>
    </row>
    <row r="41" spans="1:16">
      <c r="A41" s="7"/>
      <c r="B41" s="834"/>
      <c r="C41" s="834"/>
      <c r="D41" s="834"/>
      <c r="E41" s="834"/>
      <c r="F41" s="274"/>
      <c r="G41" s="165"/>
      <c r="H41" s="274"/>
      <c r="I41" s="165"/>
      <c r="J41" s="274"/>
      <c r="K41" s="165"/>
      <c r="L41" s="274"/>
      <c r="M41" s="163"/>
      <c r="N41" s="364"/>
    </row>
    <row r="42" spans="1:16">
      <c r="A42" s="275" t="s">
        <v>118</v>
      </c>
      <c r="B42" s="834"/>
      <c r="C42" s="834"/>
      <c r="D42" s="834"/>
      <c r="E42" s="834"/>
      <c r="F42" s="165"/>
      <c r="G42" s="165"/>
      <c r="H42" s="165"/>
      <c r="I42" s="165"/>
      <c r="J42" s="165"/>
      <c r="K42" s="165"/>
      <c r="L42" s="165"/>
      <c r="M42" s="163"/>
      <c r="N42" s="163"/>
    </row>
    <row r="43" spans="1:16">
      <c r="A43" s="837" t="s">
        <v>633</v>
      </c>
      <c r="B43" s="9"/>
      <c r="C43" s="9"/>
      <c r="D43" s="9"/>
      <c r="E43" s="9"/>
      <c r="F43" s="377">
        <f>SMPF!E13</f>
        <v>116700</v>
      </c>
      <c r="G43" s="165"/>
      <c r="H43" s="377">
        <f>SMPF!G13</f>
        <v>46769</v>
      </c>
      <c r="I43" s="165"/>
      <c r="J43" s="377">
        <f>SMPF!I13</f>
        <v>30611</v>
      </c>
      <c r="K43" s="165"/>
      <c r="L43" s="377">
        <f>SUM(F43:J43)</f>
        <v>194080</v>
      </c>
      <c r="M43" s="163"/>
      <c r="N43" s="854">
        <v>187778</v>
      </c>
    </row>
    <row r="44" spans="1:16">
      <c r="A44" s="837" t="s">
        <v>634</v>
      </c>
      <c r="B44" s="9"/>
      <c r="C44" s="9"/>
      <c r="D44" s="9"/>
      <c r="E44" s="9"/>
      <c r="F44" s="369">
        <f>SMPF!E15</f>
        <v>-37391</v>
      </c>
      <c r="G44" s="370"/>
      <c r="H44" s="369">
        <f>SMPF!G15</f>
        <v>-32147</v>
      </c>
      <c r="I44" s="370"/>
      <c r="J44" s="369">
        <f>SMPF!I15</f>
        <v>-18706</v>
      </c>
      <c r="K44" s="370"/>
      <c r="L44" s="369">
        <f>SUM(F44:J44)</f>
        <v>-88244</v>
      </c>
      <c r="M44" s="371">
        <v>38659914</v>
      </c>
      <c r="N44" s="851">
        <v>-222171</v>
      </c>
    </row>
    <row r="45" spans="1:16">
      <c r="A45" s="7" t="s">
        <v>635</v>
      </c>
      <c r="B45" s="834"/>
      <c r="C45" s="834"/>
      <c r="D45" s="834"/>
      <c r="E45" s="834"/>
      <c r="F45" s="363">
        <f>ROUND(SUM(F43:F44),0)</f>
        <v>79309</v>
      </c>
      <c r="G45" s="274"/>
      <c r="H45" s="363">
        <f>ROUND(SUM(H43:H44),0)+0.25</f>
        <v>14622</v>
      </c>
      <c r="I45" s="274"/>
      <c r="J45" s="363">
        <f>ROUND(SUM(J43:J44),0)</f>
        <v>11905</v>
      </c>
      <c r="K45" s="274"/>
      <c r="L45" s="363">
        <f>SUM(L43:L44)</f>
        <v>105836</v>
      </c>
      <c r="M45" s="163"/>
      <c r="N45" s="849">
        <v>-34393</v>
      </c>
    </row>
    <row r="46" spans="1:16">
      <c r="A46" s="837"/>
      <c r="B46" s="9"/>
      <c r="C46" s="9"/>
      <c r="D46" s="9"/>
      <c r="E46" s="9"/>
      <c r="F46" s="274"/>
      <c r="G46" s="274"/>
      <c r="H46" s="274"/>
      <c r="I46" s="274"/>
      <c r="J46" s="274"/>
      <c r="K46" s="274"/>
      <c r="L46" s="274"/>
      <c r="M46" s="364"/>
      <c r="N46" s="364"/>
    </row>
    <row r="47" spans="1:16">
      <c r="A47" s="7" t="s">
        <v>636</v>
      </c>
      <c r="B47" s="834"/>
      <c r="C47" s="834"/>
      <c r="D47" s="834"/>
      <c r="E47" s="834"/>
      <c r="F47" s="638">
        <f>F40+F45</f>
        <v>10245</v>
      </c>
      <c r="G47" s="370"/>
      <c r="H47" s="638">
        <f>H40+H45</f>
        <v>-1251</v>
      </c>
      <c r="I47" s="165"/>
      <c r="J47" s="638">
        <f>J40+J45</f>
        <v>19631</v>
      </c>
      <c r="K47" s="165"/>
      <c r="L47" s="638">
        <f>L40+L45</f>
        <v>28625</v>
      </c>
      <c r="M47" s="163"/>
      <c r="N47" s="855">
        <v>-161218</v>
      </c>
      <c r="P47" s="368">
        <f>F40+F45</f>
        <v>10245</v>
      </c>
    </row>
    <row r="48" spans="1:16">
      <c r="A48" s="7"/>
      <c r="B48" s="834"/>
      <c r="C48" s="834"/>
      <c r="D48" s="834"/>
      <c r="E48" s="834"/>
      <c r="F48" s="274"/>
      <c r="G48" s="165"/>
      <c r="H48" s="274"/>
      <c r="I48" s="165"/>
      <c r="J48" s="274"/>
      <c r="K48" s="165"/>
      <c r="L48" s="274"/>
      <c r="M48" s="163"/>
      <c r="N48" s="364"/>
    </row>
    <row r="49" spans="1:21">
      <c r="A49" s="378" t="s">
        <v>103</v>
      </c>
      <c r="B49" s="9"/>
      <c r="C49" s="9"/>
      <c r="D49" s="9"/>
      <c r="E49" s="9"/>
      <c r="F49" s="165">
        <v>19575</v>
      </c>
      <c r="G49" s="165"/>
      <c r="H49" s="165">
        <v>441179</v>
      </c>
      <c r="I49" s="165"/>
      <c r="J49" s="165">
        <v>534910</v>
      </c>
      <c r="K49" s="165"/>
      <c r="L49" s="165">
        <f>SUM(F49:J49)</f>
        <v>995664</v>
      </c>
      <c r="M49" s="163"/>
      <c r="N49" s="163">
        <v>390143</v>
      </c>
    </row>
    <row r="50" spans="1:21" s="214" customFormat="1" ht="14.4" thickBot="1">
      <c r="A50" s="379" t="s">
        <v>104</v>
      </c>
      <c r="B50" s="286"/>
      <c r="C50" s="286"/>
      <c r="E50" s="295">
        <v>12</v>
      </c>
      <c r="F50" s="235">
        <f>F47+F49</f>
        <v>29820</v>
      </c>
      <c r="G50" s="234"/>
      <c r="H50" s="235">
        <f>H47+H49</f>
        <v>439928</v>
      </c>
      <c r="I50" s="234"/>
      <c r="J50" s="235">
        <f>J47+J49</f>
        <v>554541</v>
      </c>
      <c r="K50" s="234"/>
      <c r="L50" s="235">
        <f>L47+L49</f>
        <v>1024289</v>
      </c>
      <c r="M50" s="239"/>
      <c r="N50" s="785">
        <v>228925</v>
      </c>
    </row>
    <row r="51" spans="1:21" s="214" customFormat="1" ht="14.4" thickTop="1">
      <c r="A51" s="379"/>
      <c r="B51" s="286"/>
      <c r="C51" s="286"/>
      <c r="D51" s="286"/>
      <c r="E51" s="286"/>
      <c r="L51" s="236"/>
      <c r="M51" s="239"/>
      <c r="N51" s="237"/>
      <c r="P51" s="236">
        <f>+BS!E12</f>
        <v>29820</v>
      </c>
      <c r="Q51" s="234">
        <f>+BS!G12</f>
        <v>439928</v>
      </c>
      <c r="R51" s="234">
        <f>+BS!I12</f>
        <v>554541</v>
      </c>
      <c r="S51" s="234"/>
      <c r="T51" s="236"/>
      <c r="U51" s="234"/>
    </row>
    <row r="52" spans="1:21">
      <c r="A52" s="380"/>
      <c r="B52" s="834"/>
      <c r="C52" s="834"/>
      <c r="D52" s="834"/>
      <c r="E52" s="834"/>
      <c r="L52" s="274"/>
      <c r="M52" s="163"/>
      <c r="N52" s="364"/>
      <c r="P52" s="274">
        <f>F50-P51</f>
        <v>0</v>
      </c>
      <c r="Q52" s="274">
        <f>H50-Q51</f>
        <v>0</v>
      </c>
      <c r="R52" s="274">
        <f>J50-R51</f>
        <v>0</v>
      </c>
      <c r="S52" s="274"/>
      <c r="T52" s="274"/>
      <c r="U52" s="165"/>
    </row>
    <row r="53" spans="1:21">
      <c r="A53" s="837" t="str">
        <f>BS!A47</f>
        <v>The annexed notes from 1 to 20 form an integral part of these condensed interim financial statements.</v>
      </c>
      <c r="B53" s="9"/>
      <c r="C53" s="9"/>
      <c r="D53" s="9"/>
      <c r="E53" s="9"/>
    </row>
    <row r="54" spans="1:21" s="278" customFormat="1">
      <c r="A54" s="2"/>
      <c r="B54" s="9"/>
      <c r="C54" s="9"/>
      <c r="D54" s="9"/>
      <c r="E54" s="9"/>
      <c r="F54" s="2"/>
      <c r="G54" s="2"/>
      <c r="H54" s="2"/>
      <c r="I54" s="2"/>
      <c r="J54" s="2"/>
      <c r="K54" s="2"/>
      <c r="L54" s="2"/>
      <c r="M54" s="2"/>
      <c r="N54" s="2"/>
    </row>
    <row r="55" spans="1:21" s="278" customFormat="1">
      <c r="A55" s="2"/>
      <c r="B55" s="9"/>
      <c r="C55" s="9"/>
      <c r="D55" s="9"/>
      <c r="E55" s="9"/>
      <c r="F55" s="2"/>
      <c r="G55" s="2"/>
      <c r="H55" s="2"/>
      <c r="I55" s="2"/>
      <c r="J55" s="2"/>
      <c r="K55" s="2"/>
      <c r="L55" s="2"/>
      <c r="M55" s="2"/>
      <c r="N55" s="2"/>
    </row>
    <row r="56" spans="1:21" s="278" customFormat="1">
      <c r="A56" s="1556" t="s">
        <v>112</v>
      </c>
      <c r="B56" s="1556"/>
      <c r="C56" s="1556"/>
      <c r="D56" s="1556"/>
      <c r="E56" s="1556"/>
      <c r="F56" s="1556"/>
      <c r="G56" s="1556"/>
      <c r="H56" s="1556"/>
      <c r="I56" s="1556"/>
      <c r="J56" s="1556"/>
      <c r="K56" s="1556"/>
      <c r="L56" s="1556"/>
      <c r="M56" s="1556"/>
      <c r="N56" s="1556"/>
    </row>
    <row r="57" spans="1:21">
      <c r="A57" s="1556" t="s">
        <v>34</v>
      </c>
      <c r="B57" s="1556"/>
      <c r="C57" s="1556"/>
      <c r="D57" s="1556"/>
      <c r="E57" s="1556"/>
      <c r="F57" s="1556"/>
      <c r="G57" s="1556"/>
      <c r="H57" s="1556"/>
      <c r="I57" s="1556"/>
      <c r="J57" s="1556"/>
      <c r="K57" s="1556"/>
      <c r="L57" s="1556"/>
      <c r="M57" s="1556"/>
      <c r="N57" s="1556"/>
    </row>
    <row r="58" spans="1:21" s="268" customFormat="1">
      <c r="A58" s="836"/>
      <c r="B58" s="836"/>
      <c r="C58" s="836"/>
      <c r="D58" s="836"/>
      <c r="E58" s="836"/>
      <c r="F58" s="835"/>
      <c r="G58" s="836"/>
      <c r="H58" s="835"/>
      <c r="I58" s="836"/>
      <c r="J58" s="835"/>
      <c r="K58" s="836"/>
      <c r="L58" s="836"/>
      <c r="M58" s="836"/>
      <c r="N58" s="836"/>
      <c r="P58" s="911">
        <f>+J50-'9-13'!J128</f>
        <v>0</v>
      </c>
    </row>
    <row r="59" spans="1:21" s="382" customFormat="1">
      <c r="A59" s="836"/>
      <c r="B59" s="836"/>
      <c r="C59" s="836"/>
      <c r="D59" s="836"/>
      <c r="E59" s="836"/>
      <c r="F59" s="381"/>
      <c r="G59" s="836"/>
      <c r="H59" s="381"/>
      <c r="I59" s="836"/>
      <c r="J59" s="381"/>
      <c r="K59" s="836"/>
      <c r="L59" s="836"/>
      <c r="M59" s="836"/>
      <c r="N59" s="836"/>
    </row>
    <row r="60" spans="1:21">
      <c r="A60" s="308"/>
      <c r="B60" s="253"/>
      <c r="C60" s="383"/>
      <c r="D60" s="383"/>
      <c r="E60" s="383"/>
      <c r="F60" s="3"/>
      <c r="G60" s="3"/>
      <c r="H60" s="3"/>
      <c r="I60" s="3"/>
      <c r="J60" s="3"/>
      <c r="K60" s="3"/>
      <c r="L60" s="253"/>
      <c r="M60" s="4"/>
      <c r="N60" s="4"/>
    </row>
    <row r="61" spans="1:21">
      <c r="A61" s="308"/>
      <c r="B61" s="636"/>
      <c r="C61" s="636"/>
      <c r="D61" s="636"/>
      <c r="E61" s="833"/>
      <c r="F61" s="5"/>
      <c r="G61" s="5"/>
      <c r="H61" s="5"/>
      <c r="I61" s="5"/>
      <c r="J61" s="5"/>
      <c r="K61" s="5"/>
      <c r="L61" s="265"/>
      <c r="M61" s="5"/>
      <c r="N61" s="264"/>
    </row>
    <row r="62" spans="1:21">
      <c r="B62" s="838" t="s">
        <v>619</v>
      </c>
      <c r="E62" s="834"/>
      <c r="F62" s="838"/>
      <c r="G62" s="205"/>
      <c r="M62" s="634" t="s">
        <v>618</v>
      </c>
    </row>
    <row r="63" spans="1:21">
      <c r="B63" s="832" t="s">
        <v>610</v>
      </c>
      <c r="C63" s="253"/>
      <c r="D63" s="253"/>
      <c r="E63" s="286"/>
      <c r="F63" s="832"/>
      <c r="G63" s="205"/>
      <c r="H63" s="214"/>
      <c r="I63" s="214"/>
      <c r="J63" s="214"/>
      <c r="K63" s="214"/>
      <c r="L63" s="253"/>
      <c r="M63" s="832" t="s">
        <v>368</v>
      </c>
    </row>
    <row r="64" spans="1:21">
      <c r="A64" s="308"/>
      <c r="B64" s="252"/>
      <c r="C64" s="252"/>
      <c r="D64" s="252"/>
      <c r="E64" s="252"/>
      <c r="F64" s="252"/>
      <c r="G64" s="252"/>
      <c r="H64" s="252"/>
      <c r="I64" s="252"/>
      <c r="J64" s="252"/>
      <c r="K64" s="252"/>
      <c r="L64" s="252"/>
      <c r="M64" s="252"/>
      <c r="N64" s="252"/>
      <c r="P64" s="164"/>
    </row>
    <row r="65" spans="1:17">
      <c r="A65" s="2" t="s">
        <v>365</v>
      </c>
      <c r="B65" s="384"/>
      <c r="C65" s="384"/>
      <c r="D65" s="384"/>
      <c r="E65" s="384"/>
      <c r="F65" s="385">
        <f>'9-13'!H128</f>
        <v>29820</v>
      </c>
      <c r="G65" s="295"/>
      <c r="H65" s="385">
        <f>'9-13'!I128</f>
        <v>439928</v>
      </c>
      <c r="I65" s="295"/>
      <c r="J65" s="385">
        <f>'9-13'!J128</f>
        <v>554541</v>
      </c>
      <c r="K65" s="295"/>
      <c r="P65" s="164"/>
    </row>
    <row r="66" spans="1:17">
      <c r="A66" s="384" t="s">
        <v>57</v>
      </c>
      <c r="B66" s="384"/>
      <c r="C66" s="384"/>
      <c r="F66" s="386">
        <f>F50-F65</f>
        <v>0</v>
      </c>
      <c r="G66" s="362"/>
      <c r="H66" s="386">
        <f>H50-H65</f>
        <v>0</v>
      </c>
      <c r="I66" s="362"/>
      <c r="J66" s="386">
        <f>J50-J65</f>
        <v>0</v>
      </c>
      <c r="K66" s="295"/>
      <c r="P66" s="164"/>
    </row>
    <row r="67" spans="1:17">
      <c r="F67" s="387"/>
      <c r="G67" s="387"/>
      <c r="H67" s="387"/>
      <c r="I67" s="387"/>
      <c r="J67" s="387"/>
      <c r="K67" s="295"/>
      <c r="L67" s="388"/>
      <c r="P67" s="164">
        <v>9210245</v>
      </c>
      <c r="Q67" s="283">
        <f>+P67-P68</f>
        <v>7034761</v>
      </c>
    </row>
    <row r="68" spans="1:17">
      <c r="F68" s="164">
        <f>BS!E12</f>
        <v>29820</v>
      </c>
      <c r="G68" s="164"/>
      <c r="H68" s="164">
        <f>BS!G12</f>
        <v>439928</v>
      </c>
      <c r="I68" s="164"/>
      <c r="J68" s="164">
        <f>BS!I12</f>
        <v>554541</v>
      </c>
      <c r="P68" s="164">
        <v>2175484</v>
      </c>
    </row>
    <row r="69" spans="1:17">
      <c r="P69" s="164">
        <f>SUM(P67:P68)</f>
        <v>11385729</v>
      </c>
      <c r="Q69" s="164">
        <f>+P69/1000</f>
        <v>11386</v>
      </c>
    </row>
    <row r="70" spans="1:17">
      <c r="P70" s="164"/>
    </row>
    <row r="71" spans="1:17">
      <c r="P71" s="164"/>
    </row>
    <row r="72" spans="1:17">
      <c r="P72" s="164"/>
    </row>
    <row r="73" spans="1:17">
      <c r="P73" s="164"/>
    </row>
    <row r="74" spans="1:17">
      <c r="P74" s="164"/>
    </row>
  </sheetData>
  <mergeCells count="7">
    <mergeCell ref="A57:N57"/>
    <mergeCell ref="A56:N56"/>
    <mergeCell ref="A1:N1"/>
    <mergeCell ref="A2:N2"/>
    <mergeCell ref="A3:N3"/>
    <mergeCell ref="F5:L5"/>
    <mergeCell ref="F9:N9"/>
  </mergeCells>
  <pageMargins left="0.68" right="0.25" top="0.57999999999999996" bottom="0" header="0.25" footer="0"/>
  <pageSetup paperSize="9" scale="68" firstPageNumber="6" fitToHeight="0" orientation="portrait" useFirstPageNumber="1" r:id="rId1"/>
  <headerFooter>
    <oddHeader>&amp;C&amp;"Arial Black,Regular"&amp;11&amp;P</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473"/>
  <sheetViews>
    <sheetView view="pageBreakPreview" topLeftCell="A82" zoomScaleSheetLayoutView="100" workbookViewId="0">
      <selection activeCell="A444" sqref="A444"/>
    </sheetView>
  </sheetViews>
  <sheetFormatPr defaultColWidth="9.33203125" defaultRowHeight="13.2"/>
  <cols>
    <col min="1" max="1" width="5.6640625" customWidth="1"/>
    <col min="2" max="2" width="4.6640625" customWidth="1"/>
    <col min="3" max="3" width="3.33203125" customWidth="1"/>
    <col min="4" max="4" width="2.6640625" customWidth="1"/>
    <col min="5" max="5" width="3.33203125" customWidth="1"/>
    <col min="6" max="6" width="12.5546875" customWidth="1"/>
    <col min="7" max="7" width="13.44140625" customWidth="1"/>
    <col min="8" max="8" width="0.6640625" customWidth="1"/>
    <col min="9" max="9" width="13.44140625" customWidth="1"/>
    <col min="10" max="10" width="0.6640625" customWidth="1"/>
    <col min="11" max="11" width="13.44140625" customWidth="1"/>
    <col min="12" max="12" width="0.6640625" customWidth="1"/>
    <col min="13" max="13" width="15" customWidth="1"/>
    <col min="14" max="14" width="0.6640625" customWidth="1"/>
    <col min="15" max="16" width="15" customWidth="1"/>
    <col min="17" max="19" width="13.5546875" customWidth="1"/>
    <col min="20" max="20" width="1.6640625" customWidth="1"/>
    <col min="21" max="27" width="13.5546875" customWidth="1"/>
    <col min="28" max="28" width="10.44140625" bestFit="1" customWidth="1"/>
    <col min="30" max="30" width="13.44140625" customWidth="1"/>
    <col min="31" max="31" width="20.5546875" customWidth="1"/>
    <col min="32" max="32" width="16.44140625" customWidth="1"/>
  </cols>
  <sheetData>
    <row r="1" spans="1:15" ht="17.399999999999999">
      <c r="A1" s="1596" t="str">
        <f>[169]SMPF!A1</f>
        <v>PAKISTAN PENSION FUND</v>
      </c>
      <c r="B1" s="1596"/>
      <c r="C1" s="1596"/>
      <c r="D1" s="1596"/>
      <c r="E1" s="1596"/>
      <c r="F1" s="1596"/>
      <c r="G1" s="1596"/>
      <c r="H1" s="1596"/>
      <c r="I1" s="1596"/>
      <c r="J1" s="1596"/>
      <c r="K1" s="1596"/>
      <c r="L1" s="1596"/>
      <c r="M1" s="1596"/>
      <c r="N1" s="1596"/>
      <c r="O1" s="1596"/>
    </row>
    <row r="2" spans="1:15" ht="17.399999999999999">
      <c r="A2" s="1597" t="s">
        <v>808</v>
      </c>
      <c r="B2" s="1597"/>
      <c r="C2" s="1597"/>
      <c r="D2" s="1597"/>
      <c r="E2" s="1597"/>
      <c r="F2" s="1597"/>
      <c r="G2" s="1597"/>
      <c r="H2" s="1597"/>
      <c r="I2" s="1597"/>
      <c r="J2" s="1597"/>
      <c r="K2" s="1597"/>
      <c r="L2" s="1597"/>
      <c r="M2" s="1597"/>
      <c r="N2" s="1597"/>
      <c r="O2" s="1597"/>
    </row>
    <row r="3" spans="1:15" ht="17.399999999999999">
      <c r="A3" s="1597" t="s">
        <v>1040</v>
      </c>
      <c r="B3" s="1597"/>
      <c r="C3" s="1597"/>
      <c r="D3" s="1597"/>
      <c r="E3" s="1597"/>
      <c r="F3" s="1597"/>
      <c r="G3" s="1597"/>
      <c r="H3" s="1597"/>
      <c r="I3" s="1597"/>
      <c r="J3" s="1597"/>
      <c r="K3" s="1597"/>
      <c r="L3" s="1597"/>
      <c r="M3" s="1597"/>
      <c r="N3" s="1597"/>
      <c r="O3" s="1597"/>
    </row>
    <row r="4" spans="1:15" ht="15" customHeight="1">
      <c r="A4" s="939"/>
      <c r="B4" s="940"/>
      <c r="C4" s="941"/>
      <c r="D4" s="940"/>
      <c r="E4" s="941"/>
      <c r="F4" s="941"/>
      <c r="G4" s="941"/>
      <c r="H4" s="941"/>
      <c r="I4" s="941"/>
      <c r="J4" s="941"/>
      <c r="K4" s="941"/>
      <c r="L4" s="941"/>
      <c r="M4" s="941"/>
      <c r="N4" s="941"/>
      <c r="O4" s="941"/>
    </row>
    <row r="5" spans="1:15" ht="15" customHeight="1">
      <c r="A5" s="939"/>
      <c r="B5" s="940"/>
      <c r="C5" s="941"/>
      <c r="D5" s="940"/>
      <c r="E5" s="941"/>
      <c r="F5" s="941"/>
      <c r="G5" s="941"/>
      <c r="H5" s="941"/>
      <c r="I5" s="941"/>
      <c r="J5" s="941"/>
      <c r="K5" s="941"/>
      <c r="L5" s="941"/>
      <c r="M5" s="941"/>
      <c r="N5" s="941"/>
      <c r="O5" s="941"/>
    </row>
    <row r="6" spans="1:15" ht="15" customHeight="1">
      <c r="A6" s="942" t="s">
        <v>97</v>
      </c>
      <c r="B6" s="943" t="s">
        <v>1</v>
      </c>
      <c r="C6" s="941"/>
      <c r="D6" s="943"/>
      <c r="E6" s="941"/>
      <c r="F6" s="941"/>
      <c r="G6" s="941"/>
      <c r="H6" s="941"/>
      <c r="I6" s="941"/>
      <c r="J6" s="941"/>
      <c r="K6" s="941"/>
      <c r="L6" s="941"/>
      <c r="M6" s="941"/>
      <c r="N6" s="941"/>
      <c r="O6" s="941"/>
    </row>
    <row r="7" spans="1:15" ht="13.2" customHeight="1">
      <c r="A7" s="941"/>
      <c r="B7" s="939"/>
      <c r="C7" s="941"/>
      <c r="D7" s="941"/>
      <c r="E7" s="941"/>
      <c r="F7" s="941"/>
      <c r="G7" s="941"/>
      <c r="H7" s="941"/>
      <c r="I7" s="941"/>
      <c r="J7" s="941"/>
      <c r="K7" s="941"/>
      <c r="L7" s="941"/>
      <c r="M7" s="941"/>
      <c r="N7" s="941"/>
      <c r="O7" s="941"/>
    </row>
    <row r="8" spans="1:15" ht="15" customHeight="1">
      <c r="A8" s="941"/>
      <c r="B8" s="942" t="s">
        <v>136</v>
      </c>
      <c r="C8" s="1598" t="s">
        <v>423</v>
      </c>
      <c r="D8" s="1598"/>
      <c r="E8" s="1598"/>
      <c r="F8" s="1598"/>
      <c r="G8" s="1598"/>
      <c r="H8" s="1598"/>
      <c r="I8" s="1598"/>
      <c r="J8" s="1598"/>
      <c r="K8" s="1598"/>
      <c r="L8" s="1598"/>
      <c r="M8" s="1598"/>
      <c r="N8" s="1598"/>
      <c r="O8" s="1598"/>
    </row>
    <row r="9" spans="1:15" ht="15" customHeight="1">
      <c r="A9" s="941"/>
      <c r="B9" s="939"/>
      <c r="C9" s="1598"/>
      <c r="D9" s="1598"/>
      <c r="E9" s="1598"/>
      <c r="F9" s="1598"/>
      <c r="G9" s="1598"/>
      <c r="H9" s="1598"/>
      <c r="I9" s="1598"/>
      <c r="J9" s="1598"/>
      <c r="K9" s="1598"/>
      <c r="L9" s="1598"/>
      <c r="M9" s="1598"/>
      <c r="N9" s="1598"/>
      <c r="O9" s="1598"/>
    </row>
    <row r="10" spans="1:15" ht="15" customHeight="1">
      <c r="A10" s="941"/>
      <c r="B10" s="939"/>
      <c r="C10" s="1598"/>
      <c r="D10" s="1598"/>
      <c r="E10" s="1598"/>
      <c r="F10" s="1598"/>
      <c r="G10" s="1598"/>
      <c r="H10" s="1598"/>
      <c r="I10" s="1598"/>
      <c r="J10" s="1598"/>
      <c r="K10" s="1598"/>
      <c r="L10" s="1598"/>
      <c r="M10" s="1598"/>
      <c r="N10" s="1598"/>
      <c r="O10" s="1598"/>
    </row>
    <row r="11" spans="1:15" ht="15" customHeight="1">
      <c r="A11" s="941"/>
      <c r="B11" s="939"/>
      <c r="C11" s="1598"/>
      <c r="D11" s="1598"/>
      <c r="E11" s="1598"/>
      <c r="F11" s="1598"/>
      <c r="G11" s="1598"/>
      <c r="H11" s="1598"/>
      <c r="I11" s="1598"/>
      <c r="J11" s="1598"/>
      <c r="K11" s="1598"/>
      <c r="L11" s="1598"/>
      <c r="M11" s="1598"/>
      <c r="N11" s="1598"/>
      <c r="O11" s="1598"/>
    </row>
    <row r="12" spans="1:15" ht="15" customHeight="1">
      <c r="A12" s="941"/>
      <c r="B12" s="939"/>
      <c r="C12" s="1598"/>
      <c r="D12" s="1598"/>
      <c r="E12" s="1598"/>
      <c r="F12" s="1598"/>
      <c r="G12" s="1598"/>
      <c r="H12" s="1598"/>
      <c r="I12" s="1598"/>
      <c r="J12" s="1598"/>
      <c r="K12" s="1598"/>
      <c r="L12" s="1598"/>
      <c r="M12" s="1598"/>
      <c r="N12" s="1598"/>
      <c r="O12" s="1598"/>
    </row>
    <row r="13" spans="1:15" ht="15" customHeight="1">
      <c r="A13" s="941"/>
      <c r="B13" s="939"/>
      <c r="C13" s="1598"/>
      <c r="D13" s="1598"/>
      <c r="E13" s="1598"/>
      <c r="F13" s="1598"/>
      <c r="G13" s="1598"/>
      <c r="H13" s="1598"/>
      <c r="I13" s="1598"/>
      <c r="J13" s="1598"/>
      <c r="K13" s="1598"/>
      <c r="L13" s="1598"/>
      <c r="M13" s="1598"/>
      <c r="N13" s="1598"/>
      <c r="O13" s="1598"/>
    </row>
    <row r="14" spans="1:15" ht="15" customHeight="1">
      <c r="A14" s="941"/>
      <c r="B14" s="939"/>
      <c r="C14" s="1598"/>
      <c r="D14" s="1598"/>
      <c r="E14" s="1598"/>
      <c r="F14" s="1598"/>
      <c r="G14" s="1598"/>
      <c r="H14" s="1598"/>
      <c r="I14" s="1598"/>
      <c r="J14" s="1598"/>
      <c r="K14" s="1598"/>
      <c r="L14" s="1598"/>
      <c r="M14" s="1598"/>
      <c r="N14" s="1598"/>
      <c r="O14" s="1598"/>
    </row>
    <row r="15" spans="1:15" ht="15" customHeight="1">
      <c r="A15" s="941"/>
      <c r="B15" s="939"/>
      <c r="C15" s="1598"/>
      <c r="D15" s="1598"/>
      <c r="E15" s="1598"/>
      <c r="F15" s="1598"/>
      <c r="G15" s="1598"/>
      <c r="H15" s="1598"/>
      <c r="I15" s="1598"/>
      <c r="J15" s="1598"/>
      <c r="K15" s="1598"/>
      <c r="L15" s="1598"/>
      <c r="M15" s="1598"/>
      <c r="N15" s="1598"/>
      <c r="O15" s="1598"/>
    </row>
    <row r="16" spans="1:15" ht="10.5" customHeight="1">
      <c r="A16" s="941"/>
      <c r="B16" s="939"/>
      <c r="C16" s="1598"/>
      <c r="D16" s="1598"/>
      <c r="E16" s="1598"/>
      <c r="F16" s="1598"/>
      <c r="G16" s="1598"/>
      <c r="H16" s="1598"/>
      <c r="I16" s="1598"/>
      <c r="J16" s="1598"/>
      <c r="K16" s="1598"/>
      <c r="L16" s="1598"/>
      <c r="M16" s="1598"/>
      <c r="N16" s="1598"/>
      <c r="O16" s="1598"/>
    </row>
    <row r="17" spans="1:15" ht="13.2" customHeight="1">
      <c r="A17" s="941"/>
      <c r="B17" s="939"/>
      <c r="C17" s="944"/>
      <c r="D17" s="944"/>
      <c r="E17" s="944"/>
      <c r="F17" s="944"/>
      <c r="G17" s="944"/>
      <c r="H17" s="944"/>
      <c r="I17" s="944"/>
      <c r="J17" s="944"/>
      <c r="K17" s="944"/>
      <c r="L17" s="944"/>
      <c r="M17" s="944"/>
      <c r="N17" s="944"/>
      <c r="O17" s="944"/>
    </row>
    <row r="18" spans="1:15" ht="15" customHeight="1">
      <c r="A18" s="941"/>
      <c r="B18" s="942" t="s">
        <v>137</v>
      </c>
      <c r="C18" s="1598" t="s">
        <v>640</v>
      </c>
      <c r="D18" s="1598"/>
      <c r="E18" s="1598"/>
      <c r="F18" s="1598"/>
      <c r="G18" s="1598"/>
      <c r="H18" s="1598"/>
      <c r="I18" s="1598"/>
      <c r="J18" s="1598"/>
      <c r="K18" s="1598"/>
      <c r="L18" s="1598"/>
      <c r="M18" s="1598"/>
      <c r="N18" s="1598"/>
      <c r="O18" s="1598"/>
    </row>
    <row r="19" spans="1:15" ht="15" customHeight="1">
      <c r="A19" s="941"/>
      <c r="B19" s="942"/>
      <c r="C19" s="1598"/>
      <c r="D19" s="1598"/>
      <c r="E19" s="1598"/>
      <c r="F19" s="1598"/>
      <c r="G19" s="1598"/>
      <c r="H19" s="1598"/>
      <c r="I19" s="1598"/>
      <c r="J19" s="1598"/>
      <c r="K19" s="1598"/>
      <c r="L19" s="1598"/>
      <c r="M19" s="1598"/>
      <c r="N19" s="1598"/>
      <c r="O19" s="1598"/>
    </row>
    <row r="20" spans="1:15" ht="15" customHeight="1">
      <c r="A20" s="941"/>
      <c r="B20" s="942"/>
      <c r="C20" s="1598"/>
      <c r="D20" s="1598"/>
      <c r="E20" s="1598"/>
      <c r="F20" s="1598"/>
      <c r="G20" s="1598"/>
      <c r="H20" s="1598"/>
      <c r="I20" s="1598"/>
      <c r="J20" s="1598"/>
      <c r="K20" s="1598"/>
      <c r="L20" s="1598"/>
      <c r="M20" s="1598"/>
      <c r="N20" s="1598"/>
      <c r="O20" s="1598"/>
    </row>
    <row r="21" spans="1:15" ht="15" customHeight="1">
      <c r="A21" s="941"/>
      <c r="B21" s="939"/>
      <c r="C21" s="1598"/>
      <c r="D21" s="1598"/>
      <c r="E21" s="1598"/>
      <c r="F21" s="1598"/>
      <c r="G21" s="1598"/>
      <c r="H21" s="1598"/>
      <c r="I21" s="1598"/>
      <c r="J21" s="1598"/>
      <c r="K21" s="1598"/>
      <c r="L21" s="1598"/>
      <c r="M21" s="1598"/>
      <c r="N21" s="1598"/>
      <c r="O21" s="1598"/>
    </row>
    <row r="22" spans="1:15" ht="13.2" customHeight="1">
      <c r="A22" s="941"/>
      <c r="B22" s="939"/>
      <c r="C22" s="1599"/>
      <c r="D22" s="1599"/>
      <c r="E22" s="1599"/>
      <c r="F22" s="1599"/>
      <c r="G22" s="1599"/>
      <c r="H22" s="1599"/>
      <c r="I22" s="1599"/>
      <c r="J22" s="1599"/>
      <c r="K22" s="945"/>
      <c r="L22" s="945"/>
      <c r="M22" s="945"/>
      <c r="N22" s="945"/>
      <c r="O22" s="945"/>
    </row>
    <row r="23" spans="1:15" ht="15" customHeight="1">
      <c r="A23" s="946"/>
      <c r="B23" s="947" t="s">
        <v>138</v>
      </c>
      <c r="C23" s="1598" t="s">
        <v>1164</v>
      </c>
      <c r="D23" s="1598"/>
      <c r="E23" s="1598"/>
      <c r="F23" s="1598"/>
      <c r="G23" s="1598"/>
      <c r="H23" s="1598"/>
      <c r="I23" s="1598"/>
      <c r="J23" s="1598"/>
      <c r="K23" s="1598"/>
      <c r="L23" s="1598"/>
      <c r="M23" s="1598"/>
      <c r="N23" s="1598"/>
      <c r="O23" s="1598"/>
    </row>
    <row r="24" spans="1:15" ht="15" customHeight="1">
      <c r="A24" s="946"/>
      <c r="B24" s="947"/>
      <c r="C24" s="1598"/>
      <c r="D24" s="1598"/>
      <c r="E24" s="1598"/>
      <c r="F24" s="1598"/>
      <c r="G24" s="1598"/>
      <c r="H24" s="1598"/>
      <c r="I24" s="1598"/>
      <c r="J24" s="1598"/>
      <c r="K24" s="1598"/>
      <c r="L24" s="1598"/>
      <c r="M24" s="1598"/>
      <c r="N24" s="1598"/>
      <c r="O24" s="1598"/>
    </row>
    <row r="25" spans="1:15" ht="15" customHeight="1">
      <c r="A25" s="946"/>
      <c r="B25" s="947"/>
      <c r="C25" s="1598"/>
      <c r="D25" s="1598"/>
      <c r="E25" s="1598"/>
      <c r="F25" s="1598"/>
      <c r="G25" s="1598"/>
      <c r="H25" s="1598"/>
      <c r="I25" s="1598"/>
      <c r="J25" s="1598"/>
      <c r="K25" s="1598"/>
      <c r="L25" s="1598"/>
      <c r="M25" s="1598"/>
      <c r="N25" s="1598"/>
      <c r="O25" s="1598"/>
    </row>
    <row r="26" spans="1:15" ht="0.6" customHeight="1">
      <c r="A26" s="946"/>
      <c r="B26" s="948"/>
      <c r="C26" s="1598"/>
      <c r="D26" s="1598"/>
      <c r="E26" s="1598"/>
      <c r="F26" s="1598"/>
      <c r="G26" s="1598"/>
      <c r="H26" s="1598"/>
      <c r="I26" s="1598"/>
      <c r="J26" s="1598"/>
      <c r="K26" s="1598"/>
      <c r="L26" s="1598"/>
      <c r="M26" s="1598"/>
      <c r="N26" s="1598"/>
      <c r="O26" s="1598"/>
    </row>
    <row r="27" spans="1:15" ht="13.2" customHeight="1">
      <c r="A27" s="946"/>
      <c r="B27" s="948"/>
      <c r="C27" s="949"/>
      <c r="D27" s="949"/>
      <c r="E27" s="949"/>
      <c r="F27" s="949"/>
      <c r="G27" s="949"/>
      <c r="H27" s="949"/>
      <c r="I27" s="949"/>
      <c r="J27" s="949"/>
      <c r="K27" s="949"/>
      <c r="L27" s="949"/>
      <c r="M27" s="949"/>
      <c r="N27" s="949"/>
      <c r="O27" s="949"/>
    </row>
    <row r="28" spans="1:15" ht="15" customHeight="1">
      <c r="A28" s="946"/>
      <c r="B28" s="947" t="s">
        <v>139</v>
      </c>
      <c r="C28" s="1598" t="s">
        <v>1015</v>
      </c>
      <c r="D28" s="1598"/>
      <c r="E28" s="1598"/>
      <c r="F28" s="1598"/>
      <c r="G28" s="1598"/>
      <c r="H28" s="1598"/>
      <c r="I28" s="1598"/>
      <c r="J28" s="1598"/>
      <c r="K28" s="1598"/>
      <c r="L28" s="1598"/>
      <c r="M28" s="1598"/>
      <c r="N28" s="1598"/>
      <c r="O28" s="1598"/>
    </row>
    <row r="29" spans="1:15" ht="15" customHeight="1">
      <c r="A29" s="946"/>
      <c r="B29" s="947"/>
      <c r="C29" s="1598"/>
      <c r="D29" s="1598"/>
      <c r="E29" s="1598"/>
      <c r="F29" s="1598"/>
      <c r="G29" s="1598"/>
      <c r="H29" s="1598"/>
      <c r="I29" s="1598"/>
      <c r="J29" s="1598"/>
      <c r="K29" s="1598"/>
      <c r="L29" s="1598"/>
      <c r="M29" s="1598"/>
      <c r="N29" s="1598"/>
      <c r="O29" s="1598"/>
    </row>
    <row r="30" spans="1:15" ht="13.2" customHeight="1">
      <c r="A30" s="946"/>
      <c r="B30" s="948"/>
      <c r="C30" s="949"/>
      <c r="D30" s="949"/>
      <c r="E30" s="949"/>
      <c r="F30" s="949"/>
      <c r="G30" s="949"/>
      <c r="H30" s="949"/>
      <c r="I30" s="949"/>
      <c r="J30" s="949"/>
      <c r="K30" s="949"/>
      <c r="L30" s="949"/>
      <c r="M30" s="949"/>
      <c r="N30" s="949"/>
      <c r="O30" s="949"/>
    </row>
    <row r="31" spans="1:15" ht="15" customHeight="1">
      <c r="A31" s="946"/>
      <c r="B31" s="947" t="s">
        <v>342</v>
      </c>
      <c r="C31" s="1598" t="s">
        <v>641</v>
      </c>
      <c r="D31" s="1598"/>
      <c r="E31" s="1598"/>
      <c r="F31" s="1598"/>
      <c r="G31" s="1598"/>
      <c r="H31" s="1598"/>
      <c r="I31" s="1598"/>
      <c r="J31" s="1598"/>
      <c r="K31" s="1598"/>
      <c r="L31" s="1598"/>
      <c r="M31" s="1598"/>
      <c r="N31" s="1598"/>
      <c r="O31" s="1598"/>
    </row>
    <row r="32" spans="1:15" ht="15" customHeight="1">
      <c r="A32" s="946"/>
      <c r="B32" s="947"/>
      <c r="C32" s="1569"/>
      <c r="D32" s="1569"/>
      <c r="E32" s="1569"/>
      <c r="F32" s="1569"/>
      <c r="G32" s="1569"/>
      <c r="H32" s="1569"/>
      <c r="I32" s="1569"/>
      <c r="J32" s="1569"/>
      <c r="K32" s="1569"/>
      <c r="L32" s="1569"/>
      <c r="M32" s="1569"/>
      <c r="N32" s="1569"/>
      <c r="O32" s="1569"/>
    </row>
    <row r="33" spans="1:15" ht="13.2" customHeight="1">
      <c r="A33" s="946"/>
      <c r="B33" s="948"/>
      <c r="C33" s="950"/>
      <c r="D33" s="950"/>
      <c r="E33" s="950"/>
      <c r="F33" s="950"/>
      <c r="G33" s="950"/>
      <c r="H33" s="950"/>
      <c r="I33" s="950"/>
      <c r="J33" s="950"/>
      <c r="K33" s="950"/>
      <c r="L33" s="950"/>
      <c r="M33" s="950"/>
      <c r="N33" s="950"/>
      <c r="O33" s="950"/>
    </row>
    <row r="34" spans="1:15" ht="15" customHeight="1">
      <c r="A34" s="951" t="str">
        <f>+A6+1&amp;"."</f>
        <v>2.</v>
      </c>
      <c r="B34" s="952" t="s">
        <v>1007</v>
      </c>
      <c r="C34" s="941"/>
      <c r="D34" s="952"/>
      <c r="E34" s="952"/>
      <c r="F34" s="952"/>
      <c r="G34" s="953"/>
      <c r="H34" s="953"/>
      <c r="I34" s="954"/>
      <c r="J34" s="953"/>
      <c r="K34" s="944"/>
      <c r="L34" s="944"/>
      <c r="M34" s="944"/>
      <c r="N34" s="944"/>
      <c r="O34" s="944"/>
    </row>
    <row r="35" spans="1:15" ht="15" customHeight="1">
      <c r="A35" s="951"/>
      <c r="B35" s="952"/>
      <c r="C35" s="941"/>
      <c r="D35" s="952"/>
      <c r="E35" s="952"/>
      <c r="F35" s="952"/>
      <c r="G35" s="953"/>
      <c r="H35" s="953"/>
      <c r="I35" s="954"/>
      <c r="J35" s="953"/>
      <c r="K35" s="944"/>
      <c r="L35" s="944"/>
      <c r="M35" s="944"/>
      <c r="N35" s="944"/>
      <c r="O35" s="944"/>
    </row>
    <row r="36" spans="1:15" ht="15" customHeight="1">
      <c r="A36" s="1234">
        <v>2.1</v>
      </c>
      <c r="B36" s="1236" t="s">
        <v>341</v>
      </c>
      <c r="C36" s="941"/>
      <c r="E36" s="952"/>
      <c r="F36" s="952"/>
      <c r="G36" s="953"/>
      <c r="H36" s="953"/>
      <c r="I36" s="954"/>
      <c r="J36" s="953"/>
      <c r="K36" s="944"/>
      <c r="L36" s="944"/>
      <c r="M36" s="944"/>
      <c r="N36" s="944"/>
      <c r="O36" s="944"/>
    </row>
    <row r="37" spans="1:15" ht="13.2" customHeight="1">
      <c r="A37" s="941"/>
      <c r="B37" s="955"/>
      <c r="C37" s="955"/>
      <c r="D37" s="953"/>
      <c r="E37" s="953"/>
      <c r="F37" s="953"/>
      <c r="G37" s="953"/>
      <c r="H37" s="953"/>
      <c r="I37" s="954"/>
      <c r="J37" s="953"/>
      <c r="K37" s="944"/>
      <c r="L37" s="944"/>
      <c r="M37" s="944"/>
      <c r="N37" s="944"/>
      <c r="O37" s="944"/>
    </row>
    <row r="38" spans="1:15" ht="15" customHeight="1">
      <c r="A38" s="941"/>
      <c r="B38" s="1600" t="s">
        <v>809</v>
      </c>
      <c r="C38" s="1569"/>
      <c r="D38" s="1569"/>
      <c r="E38" s="1569"/>
      <c r="F38" s="1569"/>
      <c r="G38" s="1569"/>
      <c r="H38" s="1569"/>
      <c r="I38" s="1569"/>
      <c r="J38" s="1569"/>
      <c r="K38" s="1569"/>
      <c r="L38" s="1569"/>
      <c r="M38" s="1569"/>
      <c r="N38" s="1569"/>
      <c r="O38" s="1569"/>
    </row>
    <row r="39" spans="1:15" ht="15" customHeight="1">
      <c r="A39" s="941"/>
      <c r="B39" s="1569"/>
      <c r="C39" s="1569"/>
      <c r="D39" s="1569"/>
      <c r="E39" s="1569"/>
      <c r="F39" s="1569"/>
      <c r="G39" s="1569"/>
      <c r="H39" s="1569"/>
      <c r="I39" s="1569"/>
      <c r="J39" s="1569"/>
      <c r="K39" s="1569"/>
      <c r="L39" s="1569"/>
      <c r="M39" s="1569"/>
      <c r="N39" s="1569"/>
      <c r="O39" s="1569"/>
    </row>
    <row r="40" spans="1:15" ht="13.2" customHeight="1">
      <c r="A40" s="941"/>
      <c r="B40" s="955"/>
      <c r="C40" s="956"/>
      <c r="D40" s="956"/>
      <c r="E40" s="956"/>
      <c r="F40" s="956"/>
      <c r="G40" s="956"/>
      <c r="H40" s="956"/>
      <c r="I40" s="956"/>
      <c r="J40" s="956"/>
      <c r="K40" s="944"/>
      <c r="L40" s="944"/>
      <c r="M40" s="944"/>
      <c r="N40" s="944"/>
      <c r="O40" s="944"/>
    </row>
    <row r="41" spans="1:15" ht="15" customHeight="1">
      <c r="A41" s="941"/>
      <c r="B41" s="957" t="s">
        <v>63</v>
      </c>
      <c r="C41" s="1569" t="s">
        <v>810</v>
      </c>
      <c r="D41" s="1569"/>
      <c r="E41" s="1569"/>
      <c r="F41" s="1569"/>
      <c r="G41" s="1569"/>
      <c r="H41" s="1569"/>
      <c r="I41" s="1569"/>
      <c r="J41" s="1569"/>
      <c r="K41" s="1569"/>
      <c r="L41" s="1569"/>
      <c r="M41" s="1569"/>
      <c r="N41" s="1569"/>
      <c r="O41" s="1569"/>
    </row>
    <row r="42" spans="1:15" ht="15" customHeight="1">
      <c r="A42" s="941"/>
      <c r="B42" s="958"/>
      <c r="C42" s="1569"/>
      <c r="D42" s="1569"/>
      <c r="E42" s="1569"/>
      <c r="F42" s="1569"/>
      <c r="G42" s="1569"/>
      <c r="H42" s="1569"/>
      <c r="I42" s="1569"/>
      <c r="J42" s="1569"/>
      <c r="K42" s="1569"/>
      <c r="L42" s="1569"/>
      <c r="M42" s="1569"/>
      <c r="N42" s="1569"/>
      <c r="O42" s="1569"/>
    </row>
    <row r="43" spans="1:15" ht="13.2" customHeight="1">
      <c r="A43" s="941"/>
      <c r="B43" s="956"/>
      <c r="C43" s="726"/>
      <c r="D43" s="956"/>
      <c r="E43" s="956"/>
      <c r="F43" s="956"/>
      <c r="G43" s="956"/>
      <c r="H43" s="956"/>
      <c r="I43" s="956"/>
      <c r="J43" s="956"/>
      <c r="K43" s="944"/>
      <c r="L43" s="944"/>
      <c r="M43" s="944"/>
      <c r="N43" s="944"/>
      <c r="O43" s="944"/>
    </row>
    <row r="44" spans="1:15" ht="15" customHeight="1">
      <c r="A44" s="941"/>
      <c r="B44" s="957" t="s">
        <v>63</v>
      </c>
      <c r="C44" s="1569" t="s">
        <v>811</v>
      </c>
      <c r="D44" s="1569"/>
      <c r="E44" s="1569"/>
      <c r="F44" s="1569"/>
      <c r="G44" s="1569"/>
      <c r="H44" s="1569"/>
      <c r="I44" s="1569"/>
      <c r="J44" s="1569"/>
      <c r="K44" s="1569"/>
      <c r="L44" s="1569"/>
      <c r="M44" s="1569"/>
      <c r="N44" s="1569"/>
      <c r="O44" s="1569"/>
    </row>
    <row r="45" spans="1:15" ht="15" customHeight="1">
      <c r="A45" s="941"/>
      <c r="B45" s="959"/>
      <c r="C45" s="1569"/>
      <c r="D45" s="1569"/>
      <c r="E45" s="1569"/>
      <c r="F45" s="1569"/>
      <c r="G45" s="1569"/>
      <c r="H45" s="1569"/>
      <c r="I45" s="1569"/>
      <c r="J45" s="1569"/>
      <c r="K45" s="1569"/>
      <c r="L45" s="1569"/>
      <c r="M45" s="1569"/>
      <c r="N45" s="1569"/>
      <c r="O45" s="1569"/>
    </row>
    <row r="46" spans="1:15" ht="13.2" customHeight="1">
      <c r="A46" s="941"/>
      <c r="B46" s="959"/>
      <c r="C46" s="726"/>
      <c r="D46" s="956"/>
      <c r="E46" s="956"/>
      <c r="F46" s="956"/>
      <c r="G46" s="956"/>
      <c r="H46" s="956"/>
      <c r="I46" s="956"/>
      <c r="J46" s="956"/>
      <c r="K46" s="944"/>
      <c r="L46" s="944"/>
      <c r="M46" s="944"/>
      <c r="N46" s="944"/>
      <c r="O46" s="944"/>
    </row>
    <row r="47" spans="1:15" ht="15" customHeight="1">
      <c r="A47" s="941"/>
      <c r="B47" s="957" t="s">
        <v>63</v>
      </c>
      <c r="C47" s="1569" t="s">
        <v>1184</v>
      </c>
      <c r="D47" s="1569"/>
      <c r="E47" s="1569"/>
      <c r="F47" s="1569"/>
      <c r="G47" s="1569"/>
      <c r="H47" s="1569"/>
      <c r="I47" s="1569"/>
      <c r="J47" s="1569"/>
      <c r="K47" s="1569"/>
      <c r="L47" s="1569"/>
      <c r="M47" s="1569"/>
      <c r="N47" s="1569"/>
      <c r="O47" s="1569"/>
    </row>
    <row r="48" spans="1:15" ht="30" customHeight="1">
      <c r="A48" s="941"/>
      <c r="B48" s="955"/>
      <c r="C48" s="1569"/>
      <c r="D48" s="1569"/>
      <c r="E48" s="1569"/>
      <c r="F48" s="1569"/>
      <c r="G48" s="1569"/>
      <c r="H48" s="1569"/>
      <c r="I48" s="1569"/>
      <c r="J48" s="1569"/>
      <c r="K48" s="1569"/>
      <c r="L48" s="1569"/>
      <c r="M48" s="1569"/>
      <c r="N48" s="1569"/>
      <c r="O48" s="1569"/>
    </row>
    <row r="49" spans="1:15" ht="13.2" customHeight="1">
      <c r="A49" s="941"/>
      <c r="B49" s="955"/>
      <c r="C49" s="959"/>
      <c r="D49" s="956"/>
      <c r="E49" s="956"/>
      <c r="F49" s="956"/>
      <c r="G49" s="956"/>
      <c r="H49" s="956"/>
      <c r="I49" s="956"/>
      <c r="J49" s="956"/>
      <c r="K49" s="944"/>
      <c r="L49" s="944"/>
      <c r="M49" s="944"/>
      <c r="N49" s="944"/>
      <c r="O49" s="944"/>
    </row>
    <row r="50" spans="1:15" ht="15" customHeight="1">
      <c r="A50" s="941"/>
      <c r="B50" s="1568" t="s">
        <v>1185</v>
      </c>
      <c r="C50" s="1569"/>
      <c r="D50" s="1569"/>
      <c r="E50" s="1569"/>
      <c r="F50" s="1569"/>
      <c r="G50" s="1569"/>
      <c r="H50" s="1569"/>
      <c r="I50" s="1569"/>
      <c r="J50" s="1569"/>
      <c r="K50" s="1569"/>
      <c r="L50" s="1569"/>
      <c r="M50" s="1569"/>
      <c r="N50" s="1569"/>
      <c r="O50" s="1569"/>
    </row>
    <row r="51" spans="1:15" ht="15" customHeight="1">
      <c r="A51" s="941"/>
      <c r="B51" s="1569"/>
      <c r="C51" s="1569"/>
      <c r="D51" s="1569"/>
      <c r="E51" s="1569"/>
      <c r="F51" s="1569"/>
      <c r="G51" s="1569"/>
      <c r="H51" s="1569"/>
      <c r="I51" s="1569"/>
      <c r="J51" s="1569"/>
      <c r="K51" s="1569"/>
      <c r="L51" s="1569"/>
      <c r="M51" s="1569"/>
      <c r="N51" s="1569"/>
      <c r="O51" s="1569"/>
    </row>
    <row r="52" spans="1:15" ht="15" customHeight="1">
      <c r="A52" s="941"/>
      <c r="B52" s="1569"/>
      <c r="C52" s="1569"/>
      <c r="D52" s="1569"/>
      <c r="E52" s="1569"/>
      <c r="F52" s="1569"/>
      <c r="G52" s="1569"/>
      <c r="H52" s="1569"/>
      <c r="I52" s="1569"/>
      <c r="J52" s="1569"/>
      <c r="K52" s="1569"/>
      <c r="L52" s="1569"/>
      <c r="M52" s="1569"/>
      <c r="N52" s="1569"/>
      <c r="O52" s="1569"/>
    </row>
    <row r="53" spans="1:15" ht="15" customHeight="1">
      <c r="A53" s="941"/>
      <c r="B53" s="1230"/>
      <c r="C53" s="1230"/>
      <c r="D53" s="1230"/>
      <c r="E53" s="1230"/>
      <c r="F53" s="1230"/>
      <c r="G53" s="1230"/>
      <c r="H53" s="1230"/>
      <c r="I53" s="1230"/>
      <c r="J53" s="1230"/>
      <c r="K53" s="1230"/>
      <c r="L53" s="1230"/>
      <c r="M53" s="1230"/>
      <c r="N53" s="1230"/>
      <c r="O53" s="1230"/>
    </row>
    <row r="54" spans="1:15" ht="15" customHeight="1">
      <c r="A54" s="1234">
        <v>2.2000000000000002</v>
      </c>
      <c r="B54" s="1568" t="s">
        <v>1042</v>
      </c>
      <c r="C54" s="1569"/>
      <c r="D54" s="1569"/>
      <c r="E54" s="1569"/>
      <c r="F54" s="1569"/>
      <c r="G54" s="1569"/>
      <c r="H54" s="1569"/>
      <c r="I54" s="1569"/>
      <c r="J54" s="1569"/>
      <c r="K54" s="1569"/>
      <c r="L54" s="1569"/>
      <c r="M54" s="1569"/>
      <c r="N54" s="1569"/>
      <c r="O54" s="1569"/>
    </row>
    <row r="55" spans="1:15" ht="15" customHeight="1">
      <c r="A55" s="941"/>
      <c r="B55" s="1569"/>
      <c r="C55" s="1569"/>
      <c r="D55" s="1569"/>
      <c r="E55" s="1569"/>
      <c r="F55" s="1569"/>
      <c r="G55" s="1569"/>
      <c r="H55" s="1569"/>
      <c r="I55" s="1569"/>
      <c r="J55" s="1569"/>
      <c r="K55" s="1569"/>
      <c r="L55" s="1569"/>
      <c r="M55" s="1569"/>
      <c r="N55" s="1569"/>
      <c r="O55" s="1569"/>
    </row>
    <row r="56" spans="1:15" ht="15" customHeight="1">
      <c r="A56" s="941"/>
      <c r="B56" s="1569"/>
      <c r="C56" s="1569"/>
      <c r="D56" s="1569"/>
      <c r="E56" s="1569"/>
      <c r="F56" s="1569"/>
      <c r="G56" s="1569"/>
      <c r="H56" s="1569"/>
      <c r="I56" s="1569"/>
      <c r="J56" s="1569"/>
      <c r="K56" s="1569"/>
      <c r="L56" s="1569"/>
      <c r="M56" s="1569"/>
      <c r="N56" s="1569"/>
      <c r="O56" s="1569"/>
    </row>
    <row r="57" spans="1:15" ht="15" customHeight="1">
      <c r="A57" s="941"/>
      <c r="B57" s="1230"/>
      <c r="C57" s="1230"/>
      <c r="D57" s="1230"/>
      <c r="E57" s="1230"/>
      <c r="F57" s="1230"/>
      <c r="G57" s="1230"/>
      <c r="H57" s="1230"/>
      <c r="I57" s="1230"/>
      <c r="J57" s="1230"/>
      <c r="K57" s="1230"/>
      <c r="L57" s="1230"/>
      <c r="M57" s="1230"/>
      <c r="N57" s="1230"/>
      <c r="O57" s="1230"/>
    </row>
    <row r="58" spans="1:15" ht="15" customHeight="1">
      <c r="A58" s="1234">
        <v>2.2999999999999998</v>
      </c>
      <c r="B58" s="1568" t="s">
        <v>1043</v>
      </c>
      <c r="C58" s="1569"/>
      <c r="D58" s="1569"/>
      <c r="E58" s="1569"/>
      <c r="F58" s="1569"/>
      <c r="G58" s="1569"/>
      <c r="H58" s="1569"/>
      <c r="I58" s="1569"/>
      <c r="J58" s="1569"/>
      <c r="K58" s="1569"/>
      <c r="L58" s="1569"/>
      <c r="M58" s="1569"/>
      <c r="N58" s="1569"/>
      <c r="O58" s="1569"/>
    </row>
    <row r="59" spans="1:15" ht="15" customHeight="1">
      <c r="A59" s="941"/>
      <c r="B59" s="1569"/>
      <c r="C59" s="1569"/>
      <c r="D59" s="1569"/>
      <c r="E59" s="1569"/>
      <c r="F59" s="1569"/>
      <c r="G59" s="1569"/>
      <c r="H59" s="1569"/>
      <c r="I59" s="1569"/>
      <c r="J59" s="1569"/>
      <c r="K59" s="1569"/>
      <c r="L59" s="1569"/>
      <c r="M59" s="1569"/>
      <c r="N59" s="1569"/>
      <c r="O59" s="1569"/>
    </row>
    <row r="60" spans="1:15" ht="57.6" customHeight="1">
      <c r="A60" s="941"/>
      <c r="B60" s="1569"/>
      <c r="C60" s="1569"/>
      <c r="D60" s="1569"/>
      <c r="E60" s="1569"/>
      <c r="F60" s="1569"/>
      <c r="G60" s="1569"/>
      <c r="H60" s="1569"/>
      <c r="I60" s="1569"/>
      <c r="J60" s="1569"/>
      <c r="K60" s="1569"/>
      <c r="L60" s="1569"/>
      <c r="M60" s="1569"/>
      <c r="N60" s="1569"/>
      <c r="O60" s="1569"/>
    </row>
    <row r="61" spans="1:15" ht="15" customHeight="1">
      <c r="A61" s="941"/>
      <c r="B61" s="1230"/>
      <c r="C61" s="1230"/>
      <c r="D61" s="1230"/>
      <c r="E61" s="1230"/>
      <c r="F61" s="1230"/>
      <c r="G61" s="1230"/>
      <c r="H61" s="1230"/>
      <c r="I61" s="1230"/>
      <c r="J61" s="1230"/>
      <c r="K61" s="1230"/>
      <c r="L61" s="1230"/>
      <c r="M61" s="1230"/>
      <c r="N61" s="1230"/>
      <c r="O61" s="1230"/>
    </row>
    <row r="62" spans="1:15" ht="15" customHeight="1">
      <c r="A62" s="1234">
        <v>2.4</v>
      </c>
      <c r="B62" s="1568" t="s">
        <v>720</v>
      </c>
      <c r="C62" s="1569"/>
      <c r="D62" s="1569"/>
      <c r="E62" s="1569"/>
      <c r="F62" s="1569"/>
      <c r="G62" s="1569"/>
      <c r="H62" s="1569"/>
      <c r="I62" s="1569"/>
      <c r="J62" s="1569"/>
      <c r="K62" s="1569"/>
      <c r="L62" s="1569"/>
      <c r="M62" s="1569"/>
      <c r="N62" s="1569"/>
      <c r="O62" s="1569"/>
    </row>
    <row r="63" spans="1:15" ht="15" customHeight="1">
      <c r="A63" s="941"/>
      <c r="B63" s="1569"/>
      <c r="C63" s="1569"/>
      <c r="D63" s="1569"/>
      <c r="E63" s="1569"/>
      <c r="F63" s="1569"/>
      <c r="G63" s="1569"/>
      <c r="H63" s="1569"/>
      <c r="I63" s="1569"/>
      <c r="J63" s="1569"/>
      <c r="K63" s="1569"/>
      <c r="L63" s="1569"/>
      <c r="M63" s="1569"/>
      <c r="N63" s="1569"/>
      <c r="O63" s="1569"/>
    </row>
    <row r="64" spans="1:15" ht="15" customHeight="1">
      <c r="A64" s="941"/>
      <c r="B64" s="1569"/>
      <c r="C64" s="1569"/>
      <c r="D64" s="1569"/>
      <c r="E64" s="1569"/>
      <c r="F64" s="1569"/>
      <c r="G64" s="1569"/>
      <c r="H64" s="1569"/>
      <c r="I64" s="1569"/>
      <c r="J64" s="1569"/>
      <c r="K64" s="1569"/>
      <c r="L64" s="1569"/>
      <c r="M64" s="1569"/>
      <c r="N64" s="1569"/>
      <c r="O64" s="1569"/>
    </row>
    <row r="65" spans="1:15" ht="15" customHeight="1">
      <c r="A65" s="941"/>
      <c r="B65" s="1230"/>
      <c r="C65" s="1230"/>
      <c r="D65" s="1230"/>
      <c r="E65" s="1230"/>
      <c r="F65" s="1230"/>
      <c r="G65" s="1230"/>
      <c r="H65" s="1230"/>
      <c r="I65" s="1230"/>
      <c r="J65" s="1230"/>
      <c r="K65" s="1230"/>
      <c r="L65" s="1230"/>
      <c r="M65" s="1230"/>
      <c r="N65" s="1230"/>
      <c r="O65" s="1230"/>
    </row>
    <row r="66" spans="1:15" ht="15" customHeight="1">
      <c r="A66" s="1234">
        <v>2.5</v>
      </c>
      <c r="B66" s="1568" t="s">
        <v>1008</v>
      </c>
      <c r="C66" s="1569"/>
      <c r="D66" s="1569"/>
      <c r="E66" s="1569"/>
      <c r="F66" s="1569"/>
      <c r="G66" s="1569"/>
      <c r="H66" s="1569"/>
      <c r="I66" s="1569"/>
      <c r="J66" s="1569"/>
      <c r="K66" s="1569"/>
      <c r="L66" s="1569"/>
      <c r="M66" s="1569"/>
      <c r="N66" s="1569"/>
      <c r="O66" s="1569"/>
    </row>
    <row r="67" spans="1:15" ht="15" customHeight="1">
      <c r="A67" s="941"/>
      <c r="B67" s="1569"/>
      <c r="C67" s="1569"/>
      <c r="D67" s="1569"/>
      <c r="E67" s="1569"/>
      <c r="F67" s="1569"/>
      <c r="G67" s="1569"/>
      <c r="H67" s="1569"/>
      <c r="I67" s="1569"/>
      <c r="J67" s="1569"/>
      <c r="K67" s="1569"/>
      <c r="L67" s="1569"/>
      <c r="M67" s="1569"/>
      <c r="N67" s="1569"/>
      <c r="O67" s="1569"/>
    </row>
    <row r="68" spans="1:15" ht="4.2" customHeight="1">
      <c r="A68" s="941"/>
      <c r="B68" s="1569"/>
      <c r="C68" s="1569"/>
      <c r="D68" s="1569"/>
      <c r="E68" s="1569"/>
      <c r="F68" s="1569"/>
      <c r="G68" s="1569"/>
      <c r="H68" s="1569"/>
      <c r="I68" s="1569"/>
      <c r="J68" s="1569"/>
      <c r="K68" s="1569"/>
      <c r="L68" s="1569"/>
      <c r="M68" s="1569"/>
      <c r="N68" s="1569"/>
      <c r="O68" s="1569"/>
    </row>
    <row r="69" spans="1:15" ht="4.2" customHeight="1">
      <c r="A69" s="941"/>
      <c r="B69" s="1525"/>
      <c r="C69" s="1525"/>
      <c r="D69" s="1525"/>
      <c r="E69" s="1525"/>
      <c r="F69" s="1525"/>
      <c r="G69" s="1525"/>
      <c r="H69" s="1525"/>
      <c r="I69" s="1525"/>
      <c r="J69" s="1525"/>
      <c r="K69" s="1525"/>
      <c r="L69" s="1525"/>
      <c r="M69" s="1525"/>
      <c r="N69" s="1525"/>
      <c r="O69" s="1525"/>
    </row>
    <row r="70" spans="1:15" ht="15" customHeight="1">
      <c r="A70" s="1238" t="s">
        <v>2</v>
      </c>
      <c r="B70" s="1237" t="s">
        <v>3</v>
      </c>
      <c r="C70" s="1230"/>
      <c r="D70" s="1230"/>
      <c r="E70" s="1230"/>
      <c r="F70" s="1230"/>
      <c r="G70" s="1230"/>
      <c r="H70" s="1230"/>
      <c r="I70" s="1230"/>
      <c r="J70" s="1230"/>
      <c r="K70" s="1230"/>
      <c r="L70" s="1230"/>
      <c r="M70" s="1230"/>
      <c r="N70" s="1230"/>
      <c r="O70" s="1230"/>
    </row>
    <row r="71" spans="1:15" ht="15" customHeight="1">
      <c r="A71" s="1238"/>
      <c r="B71" s="1237"/>
      <c r="C71" s="1525"/>
      <c r="D71" s="1525"/>
      <c r="E71" s="1525"/>
      <c r="F71" s="1525"/>
      <c r="G71" s="1525"/>
      <c r="H71" s="1525"/>
      <c r="I71" s="1525"/>
      <c r="J71" s="1525"/>
      <c r="K71" s="1525"/>
      <c r="L71" s="1525"/>
      <c r="M71" s="1525"/>
      <c r="N71" s="1525"/>
      <c r="O71" s="1525"/>
    </row>
    <row r="72" spans="1:15" ht="15" customHeight="1">
      <c r="A72" s="941"/>
      <c r="B72" s="1568" t="s">
        <v>1044</v>
      </c>
      <c r="C72" s="1569"/>
      <c r="D72" s="1569"/>
      <c r="E72" s="1569"/>
      <c r="F72" s="1569"/>
      <c r="G72" s="1569"/>
      <c r="H72" s="1569"/>
      <c r="I72" s="1569"/>
      <c r="J72" s="1569"/>
      <c r="K72" s="1569"/>
      <c r="L72" s="1569"/>
      <c r="M72" s="1569"/>
      <c r="N72" s="1569"/>
      <c r="O72" s="1569"/>
    </row>
    <row r="73" spans="1:15" ht="15" customHeight="1">
      <c r="A73" s="941"/>
      <c r="B73" s="1569"/>
      <c r="C73" s="1569"/>
      <c r="D73" s="1569"/>
      <c r="E73" s="1569"/>
      <c r="F73" s="1569"/>
      <c r="G73" s="1569"/>
      <c r="H73" s="1569"/>
      <c r="I73" s="1569"/>
      <c r="J73" s="1569"/>
      <c r="K73" s="1569"/>
      <c r="L73" s="1569"/>
      <c r="M73" s="1569"/>
      <c r="N73" s="1569"/>
      <c r="O73" s="1569"/>
    </row>
    <row r="74" spans="1:15" ht="15" customHeight="1">
      <c r="A74" s="941"/>
      <c r="B74" s="1569"/>
      <c r="C74" s="1569"/>
      <c r="D74" s="1569"/>
      <c r="E74" s="1569"/>
      <c r="F74" s="1569"/>
      <c r="G74" s="1569"/>
      <c r="H74" s="1569"/>
      <c r="I74" s="1569"/>
      <c r="J74" s="1569"/>
      <c r="K74" s="1569"/>
      <c r="L74" s="1569"/>
      <c r="M74" s="1569"/>
      <c r="N74" s="1569"/>
      <c r="O74" s="1569"/>
    </row>
    <row r="75" spans="1:15" ht="15" customHeight="1">
      <c r="A75" s="941"/>
      <c r="B75" s="1230"/>
      <c r="C75" s="1230"/>
      <c r="D75" s="1230"/>
      <c r="E75" s="1230"/>
      <c r="F75" s="1230"/>
      <c r="G75" s="1230"/>
      <c r="H75" s="1230"/>
      <c r="I75" s="1230"/>
      <c r="J75" s="1230"/>
      <c r="K75" s="1230"/>
      <c r="L75" s="1230"/>
      <c r="M75" s="1230"/>
      <c r="N75" s="1230"/>
      <c r="O75" s="1230"/>
    </row>
    <row r="76" spans="1:15" ht="15" customHeight="1">
      <c r="A76" s="941"/>
      <c r="B76" s="1568" t="s">
        <v>1009</v>
      </c>
      <c r="C76" s="1569"/>
      <c r="D76" s="1569"/>
      <c r="E76" s="1569"/>
      <c r="F76" s="1569"/>
      <c r="G76" s="1569"/>
      <c r="H76" s="1569"/>
      <c r="I76" s="1569"/>
      <c r="J76" s="1569"/>
      <c r="K76" s="1569"/>
      <c r="L76" s="1569"/>
      <c r="M76" s="1569"/>
      <c r="N76" s="1569"/>
      <c r="O76" s="1569"/>
    </row>
    <row r="77" spans="1:15" ht="15" customHeight="1">
      <c r="A77" s="941"/>
      <c r="B77" s="1569"/>
      <c r="C77" s="1569"/>
      <c r="D77" s="1569"/>
      <c r="E77" s="1569"/>
      <c r="F77" s="1569"/>
      <c r="G77" s="1569"/>
      <c r="H77" s="1569"/>
      <c r="I77" s="1569"/>
      <c r="J77" s="1569"/>
      <c r="K77" s="1569"/>
      <c r="L77" s="1569"/>
      <c r="M77" s="1569"/>
      <c r="N77" s="1569"/>
      <c r="O77" s="1569"/>
    </row>
    <row r="78" spans="1:15" ht="25.95" customHeight="1">
      <c r="A78" s="941"/>
      <c r="B78" s="1569"/>
      <c r="C78" s="1569"/>
      <c r="D78" s="1569"/>
      <c r="E78" s="1569"/>
      <c r="F78" s="1569"/>
      <c r="G78" s="1569"/>
      <c r="H78" s="1569"/>
      <c r="I78" s="1569"/>
      <c r="J78" s="1569"/>
      <c r="K78" s="1569"/>
      <c r="L78" s="1569"/>
      <c r="M78" s="1569"/>
      <c r="N78" s="1569"/>
      <c r="O78" s="1569"/>
    </row>
    <row r="79" spans="1:15" ht="15" customHeight="1">
      <c r="A79" s="941"/>
      <c r="B79" s="1230"/>
      <c r="C79" s="1230"/>
      <c r="D79" s="1230"/>
      <c r="E79" s="1230"/>
      <c r="F79" s="1230"/>
      <c r="G79" s="1230"/>
      <c r="H79" s="1230"/>
      <c r="I79" s="1230"/>
      <c r="J79" s="1230"/>
      <c r="K79" s="1230"/>
      <c r="L79" s="1230"/>
      <c r="M79" s="1230"/>
      <c r="N79" s="1230"/>
      <c r="O79" s="1230"/>
    </row>
    <row r="80" spans="1:15" ht="15" customHeight="1">
      <c r="A80" s="1238" t="s">
        <v>4</v>
      </c>
      <c r="B80" s="1239" t="s">
        <v>754</v>
      </c>
      <c r="C80" s="1230"/>
      <c r="D80" s="1230"/>
      <c r="E80" s="1230"/>
      <c r="F80" s="1230"/>
      <c r="G80" s="1230"/>
      <c r="H80" s="1230"/>
      <c r="I80" s="1230"/>
      <c r="J80" s="1230"/>
      <c r="K80" s="1230"/>
      <c r="L80" s="1230"/>
      <c r="M80" s="1230"/>
      <c r="N80" s="1230"/>
      <c r="O80" s="1230"/>
    </row>
    <row r="81" spans="1:15" ht="15" customHeight="1">
      <c r="A81" s="941"/>
      <c r="B81" s="1230"/>
      <c r="C81" s="1230"/>
      <c r="D81" s="1230"/>
      <c r="E81" s="1230"/>
      <c r="F81" s="1230"/>
      <c r="G81" s="1230"/>
      <c r="H81" s="1230"/>
      <c r="I81" s="1230"/>
      <c r="J81" s="1230"/>
      <c r="K81" s="1230"/>
      <c r="L81" s="1230"/>
      <c r="M81" s="1230"/>
      <c r="N81" s="1230"/>
      <c r="O81" s="1230"/>
    </row>
    <row r="82" spans="1:15" ht="15" customHeight="1">
      <c r="A82" s="941"/>
      <c r="B82" s="1568" t="s">
        <v>1045</v>
      </c>
      <c r="C82" s="1569"/>
      <c r="D82" s="1569"/>
      <c r="E82" s="1569"/>
      <c r="F82" s="1569"/>
      <c r="G82" s="1569"/>
      <c r="H82" s="1569"/>
      <c r="I82" s="1569"/>
      <c r="J82" s="1569"/>
      <c r="K82" s="1569"/>
      <c r="L82" s="1569"/>
      <c r="M82" s="1569"/>
      <c r="N82" s="1569"/>
      <c r="O82" s="1569"/>
    </row>
    <row r="83" spans="1:15" ht="15" customHeight="1">
      <c r="A83" s="941"/>
      <c r="B83" s="1569"/>
      <c r="C83" s="1569"/>
      <c r="D83" s="1569"/>
      <c r="E83" s="1569"/>
      <c r="F83" s="1569"/>
      <c r="G83" s="1569"/>
      <c r="H83" s="1569"/>
      <c r="I83" s="1569"/>
      <c r="J83" s="1569"/>
      <c r="K83" s="1569"/>
      <c r="L83" s="1569"/>
      <c r="M83" s="1569"/>
      <c r="N83" s="1569"/>
      <c r="O83" s="1569"/>
    </row>
    <row r="84" spans="1:15" ht="54.6" customHeight="1">
      <c r="A84" s="941"/>
      <c r="B84" s="1569"/>
      <c r="C84" s="1569"/>
      <c r="D84" s="1569"/>
      <c r="E84" s="1569"/>
      <c r="F84" s="1569"/>
      <c r="G84" s="1569"/>
      <c r="H84" s="1569"/>
      <c r="I84" s="1569"/>
      <c r="J84" s="1569"/>
      <c r="K84" s="1569"/>
      <c r="L84" s="1569"/>
      <c r="M84" s="1569"/>
      <c r="N84" s="1569"/>
      <c r="O84" s="1569"/>
    </row>
    <row r="85" spans="1:15" ht="15" customHeight="1">
      <c r="A85" s="941"/>
      <c r="B85" s="1230"/>
      <c r="C85" s="1230"/>
      <c r="D85" s="1230"/>
      <c r="E85" s="1230"/>
      <c r="F85" s="1230"/>
      <c r="G85" s="1230"/>
      <c r="H85" s="1230"/>
      <c r="I85" s="1230"/>
      <c r="J85" s="1230"/>
      <c r="K85" s="1230"/>
      <c r="L85" s="1230"/>
      <c r="M85" s="1230"/>
      <c r="N85" s="1230"/>
      <c r="O85" s="1230"/>
    </row>
    <row r="86" spans="1:15" ht="15" customHeight="1">
      <c r="A86" s="1238" t="s">
        <v>5</v>
      </c>
      <c r="B86" s="1240" t="s">
        <v>755</v>
      </c>
      <c r="C86" s="1230"/>
      <c r="D86" s="1230"/>
      <c r="E86" s="1230"/>
      <c r="F86" s="1230"/>
      <c r="G86" s="1230"/>
      <c r="H86" s="1230"/>
      <c r="I86" s="1230"/>
      <c r="J86" s="1230"/>
      <c r="K86" s="1230"/>
      <c r="L86" s="1230"/>
      <c r="M86" s="1230"/>
      <c r="N86" s="1230"/>
      <c r="O86" s="1230"/>
    </row>
    <row r="87" spans="1:15" ht="15" customHeight="1">
      <c r="A87" s="941"/>
      <c r="B87" s="1568" t="s">
        <v>1046</v>
      </c>
      <c r="C87" s="1569"/>
      <c r="D87" s="1569"/>
      <c r="E87" s="1569"/>
      <c r="F87" s="1569"/>
      <c r="G87" s="1569"/>
      <c r="H87" s="1569"/>
      <c r="I87" s="1569"/>
      <c r="J87" s="1569"/>
      <c r="K87" s="1569"/>
      <c r="L87" s="1569"/>
      <c r="M87" s="1569"/>
      <c r="N87" s="1569"/>
      <c r="O87" s="1569"/>
    </row>
    <row r="88" spans="1:15" ht="15" customHeight="1">
      <c r="A88" s="941"/>
      <c r="B88" s="1569"/>
      <c r="C88" s="1569"/>
      <c r="D88" s="1569"/>
      <c r="E88" s="1569"/>
      <c r="F88" s="1569"/>
      <c r="G88" s="1569"/>
      <c r="H88" s="1569"/>
      <c r="I88" s="1569"/>
      <c r="J88" s="1569"/>
      <c r="K88" s="1569"/>
      <c r="L88" s="1569"/>
      <c r="M88" s="1569"/>
      <c r="N88" s="1569"/>
      <c r="O88" s="1569"/>
    </row>
    <row r="89" spans="1:15" ht="13.2" customHeight="1">
      <c r="A89" s="941"/>
      <c r="B89" s="955"/>
      <c r="C89" s="960"/>
      <c r="D89" s="961"/>
      <c r="E89" s="960"/>
      <c r="F89" s="960"/>
      <c r="G89" s="960"/>
      <c r="H89" s="960"/>
      <c r="I89" s="960"/>
      <c r="J89" s="960"/>
      <c r="K89" s="944"/>
      <c r="L89" s="944"/>
      <c r="M89" s="944"/>
      <c r="N89" s="944"/>
      <c r="O89" s="944"/>
    </row>
    <row r="90" spans="1:15" ht="15" hidden="1" customHeight="1">
      <c r="A90" s="962"/>
      <c r="B90" s="964" t="e">
        <f>#REF!+0.1</f>
        <v>#REF!</v>
      </c>
      <c r="C90" s="965" t="s">
        <v>812</v>
      </c>
      <c r="D90" s="971"/>
      <c r="E90" s="971"/>
      <c r="F90" s="971"/>
      <c r="G90" s="971"/>
      <c r="H90" s="971"/>
      <c r="I90" s="971"/>
      <c r="J90" s="971"/>
      <c r="K90" s="963"/>
      <c r="L90" s="963"/>
      <c r="M90" s="963"/>
      <c r="N90" s="963"/>
      <c r="O90" s="963"/>
    </row>
    <row r="91" spans="1:15" ht="15" hidden="1" customHeight="1">
      <c r="A91" s="962"/>
      <c r="B91" s="964"/>
      <c r="C91" s="971"/>
      <c r="D91" s="971"/>
      <c r="E91" s="971"/>
      <c r="F91" s="971"/>
      <c r="G91" s="971"/>
      <c r="H91" s="971"/>
      <c r="I91" s="971"/>
      <c r="J91" s="971"/>
      <c r="K91" s="963"/>
      <c r="L91" s="963"/>
      <c r="M91" s="963"/>
      <c r="N91" s="963"/>
      <c r="O91" s="963"/>
    </row>
    <row r="92" spans="1:15" ht="15" hidden="1" customHeight="1">
      <c r="A92" s="962"/>
      <c r="B92" s="964"/>
      <c r="C92" s="1590" t="s">
        <v>813</v>
      </c>
      <c r="D92" s="1580"/>
      <c r="E92" s="1580"/>
      <c r="F92" s="1580"/>
      <c r="G92" s="1580"/>
      <c r="H92" s="1580"/>
      <c r="I92" s="1580"/>
      <c r="J92" s="1580"/>
      <c r="K92" s="1580"/>
      <c r="L92" s="1580"/>
      <c r="M92" s="1580"/>
      <c r="N92" s="1580"/>
      <c r="O92" s="1580"/>
    </row>
    <row r="93" spans="1:15" ht="15" hidden="1" customHeight="1">
      <c r="A93" s="962"/>
      <c r="B93" s="964"/>
      <c r="C93" s="1580"/>
      <c r="D93" s="1580"/>
      <c r="E93" s="1580"/>
      <c r="F93" s="1580"/>
      <c r="G93" s="1580"/>
      <c r="H93" s="1580"/>
      <c r="I93" s="1580"/>
      <c r="J93" s="1580"/>
      <c r="K93" s="1580"/>
      <c r="L93" s="1580"/>
      <c r="M93" s="1580"/>
      <c r="N93" s="1580"/>
      <c r="O93" s="1580"/>
    </row>
    <row r="94" spans="1:15" ht="15" hidden="1" customHeight="1">
      <c r="A94" s="962"/>
      <c r="B94" s="964"/>
      <c r="C94" s="971"/>
      <c r="D94" s="971"/>
      <c r="E94" s="971"/>
      <c r="F94" s="971"/>
      <c r="G94" s="971"/>
      <c r="H94" s="971"/>
      <c r="I94" s="971"/>
      <c r="J94" s="971"/>
      <c r="K94" s="963"/>
      <c r="L94" s="963"/>
      <c r="M94" s="963"/>
      <c r="N94" s="963"/>
      <c r="O94" s="963"/>
    </row>
    <row r="95" spans="1:15" ht="15" hidden="1" customHeight="1">
      <c r="A95" s="972" t="s">
        <v>4</v>
      </c>
      <c r="B95" s="973" t="s">
        <v>814</v>
      </c>
      <c r="C95" s="974"/>
      <c r="D95" s="974"/>
      <c r="E95" s="974"/>
      <c r="F95" s="974"/>
      <c r="G95" s="975"/>
      <c r="H95" s="974"/>
      <c r="I95" s="974"/>
      <c r="J95" s="974"/>
      <c r="K95" s="974"/>
      <c r="L95" s="974"/>
      <c r="M95" s="976"/>
      <c r="N95" s="976"/>
      <c r="O95" s="976"/>
    </row>
    <row r="96" spans="1:15" ht="15" hidden="1" customHeight="1">
      <c r="A96" s="977"/>
      <c r="B96" s="978"/>
      <c r="C96" s="974"/>
      <c r="D96" s="974"/>
      <c r="E96" s="974"/>
      <c r="F96" s="974"/>
      <c r="G96" s="975"/>
      <c r="H96" s="974"/>
      <c r="I96" s="974"/>
      <c r="J96" s="974"/>
      <c r="K96" s="974"/>
      <c r="L96" s="974"/>
      <c r="M96" s="976"/>
      <c r="N96" s="976"/>
      <c r="O96" s="976"/>
    </row>
    <row r="97" spans="1:15" ht="15" hidden="1" customHeight="1">
      <c r="A97" s="977"/>
      <c r="B97" s="1591" t="s">
        <v>815</v>
      </c>
      <c r="C97" s="1591"/>
      <c r="D97" s="1591"/>
      <c r="E97" s="1591"/>
      <c r="F97" s="1591"/>
      <c r="G97" s="1591"/>
      <c r="H97" s="1591"/>
      <c r="I97" s="1591"/>
      <c r="J97" s="1591"/>
      <c r="K97" s="1591"/>
      <c r="L97" s="1591"/>
      <c r="M97" s="1591"/>
      <c r="N97" s="1591"/>
      <c r="O97" s="1591"/>
    </row>
    <row r="98" spans="1:15" ht="15" hidden="1" customHeight="1">
      <c r="A98" s="977"/>
      <c r="B98" s="1591"/>
      <c r="C98" s="1591"/>
      <c r="D98" s="1591"/>
      <c r="E98" s="1591"/>
      <c r="F98" s="1591"/>
      <c r="G98" s="1591"/>
      <c r="H98" s="1591"/>
      <c r="I98" s="1591"/>
      <c r="J98" s="1591"/>
      <c r="K98" s="1591"/>
      <c r="L98" s="1591"/>
      <c r="M98" s="1591"/>
      <c r="N98" s="1591"/>
      <c r="O98" s="1591"/>
    </row>
    <row r="99" spans="1:15" ht="15" hidden="1" customHeight="1">
      <c r="A99" s="977"/>
      <c r="B99" s="534"/>
      <c r="C99" s="534"/>
      <c r="D99" s="534"/>
      <c r="E99" s="534"/>
      <c r="F99" s="534"/>
      <c r="G99" s="534"/>
      <c r="H99" s="534"/>
      <c r="I99" s="534"/>
      <c r="J99" s="534"/>
      <c r="K99" s="534"/>
      <c r="L99" s="534"/>
      <c r="M99" s="534"/>
      <c r="N99" s="534"/>
      <c r="O99" s="534"/>
    </row>
    <row r="100" spans="1:15" ht="15" hidden="1" customHeight="1">
      <c r="A100" s="91"/>
      <c r="B100" s="979">
        <f>A95+0.1</f>
        <v>4.0999999999999996</v>
      </c>
      <c r="C100" s="952" t="s">
        <v>816</v>
      </c>
      <c r="D100" s="952"/>
      <c r="E100" s="952"/>
      <c r="F100" s="952"/>
      <c r="G100" s="952"/>
      <c r="H100" s="952"/>
      <c r="I100" s="952"/>
      <c r="J100" s="952"/>
      <c r="K100" s="91"/>
      <c r="L100" s="980"/>
      <c r="M100" s="91"/>
      <c r="N100" s="981"/>
      <c r="O100" s="91"/>
    </row>
    <row r="101" spans="1:15" ht="15" hidden="1" customHeight="1">
      <c r="A101" s="91"/>
      <c r="B101" s="951"/>
      <c r="C101" s="982"/>
      <c r="D101" s="982"/>
      <c r="E101" s="982"/>
      <c r="F101" s="982"/>
      <c r="G101" s="982"/>
      <c r="H101" s="982"/>
      <c r="I101" s="982"/>
      <c r="J101" s="982"/>
      <c r="K101" s="91"/>
      <c r="L101" s="980"/>
      <c r="M101" s="91"/>
      <c r="N101" s="981"/>
      <c r="O101" s="91"/>
    </row>
    <row r="102" spans="1:15" ht="15" hidden="1" customHeight="1">
      <c r="A102" s="91"/>
      <c r="B102" s="983"/>
      <c r="C102" s="1592" t="s">
        <v>817</v>
      </c>
      <c r="D102" s="1592"/>
      <c r="E102" s="1592"/>
      <c r="F102" s="1592"/>
      <c r="G102" s="1592"/>
      <c r="H102" s="1592"/>
      <c r="I102" s="1592"/>
      <c r="J102" s="1592"/>
      <c r="K102" s="1592"/>
      <c r="L102" s="1592"/>
      <c r="M102" s="1592"/>
      <c r="N102" s="1592"/>
      <c r="O102" s="1592"/>
    </row>
    <row r="103" spans="1:15" ht="15" hidden="1" customHeight="1">
      <c r="A103" s="91"/>
      <c r="B103" s="983"/>
      <c r="C103" s="1592"/>
      <c r="D103" s="1592"/>
      <c r="E103" s="1592"/>
      <c r="F103" s="1592"/>
      <c r="G103" s="1592"/>
      <c r="H103" s="1592"/>
      <c r="I103" s="1592"/>
      <c r="J103" s="1592"/>
      <c r="K103" s="1592"/>
      <c r="L103" s="1592"/>
      <c r="M103" s="1592"/>
      <c r="N103" s="1592"/>
      <c r="O103" s="1592"/>
    </row>
    <row r="104" spans="1:15" ht="15" hidden="1" customHeight="1">
      <c r="A104" s="91"/>
      <c r="B104" s="983"/>
      <c r="C104" s="984"/>
      <c r="D104" s="984"/>
      <c r="E104" s="984"/>
      <c r="F104" s="984"/>
      <c r="G104" s="984"/>
      <c r="H104" s="984"/>
      <c r="I104" s="984"/>
      <c r="J104" s="984"/>
      <c r="K104" s="91"/>
      <c r="L104" s="980"/>
      <c r="M104" s="91"/>
      <c r="N104" s="985"/>
      <c r="O104" s="91"/>
    </row>
    <row r="105" spans="1:15" ht="15" hidden="1" customHeight="1">
      <c r="A105" s="91"/>
      <c r="B105" s="983"/>
      <c r="C105" s="986" t="s">
        <v>818</v>
      </c>
      <c r="D105" s="987"/>
      <c r="E105" s="987"/>
      <c r="F105" s="987"/>
      <c r="G105" s="987"/>
      <c r="H105" s="987"/>
      <c r="I105" s="987"/>
      <c r="J105" s="987"/>
      <c r="K105" s="987"/>
      <c r="L105" s="726"/>
      <c r="M105" s="726"/>
      <c r="N105" s="985"/>
      <c r="O105" s="91"/>
    </row>
    <row r="106" spans="1:15" ht="15" hidden="1" customHeight="1">
      <c r="A106" s="91"/>
      <c r="B106" s="983"/>
      <c r="C106" s="986"/>
      <c r="D106" s="987"/>
      <c r="E106" s="987"/>
      <c r="F106" s="987"/>
      <c r="G106" s="987"/>
      <c r="H106" s="987"/>
      <c r="I106" s="987"/>
      <c r="J106" s="987"/>
      <c r="K106" s="987"/>
      <c r="L106" s="726"/>
      <c r="M106" s="726"/>
      <c r="N106" s="988"/>
      <c r="O106" s="91"/>
    </row>
    <row r="107" spans="1:15" ht="15" hidden="1" customHeight="1">
      <c r="A107" s="91"/>
      <c r="B107" s="989"/>
      <c r="C107" s="986" t="s">
        <v>819</v>
      </c>
      <c r="D107" s="987"/>
      <c r="E107" s="987"/>
      <c r="F107" s="987"/>
      <c r="G107" s="987"/>
      <c r="H107" s="987"/>
      <c r="I107" s="987"/>
      <c r="J107" s="987"/>
      <c r="K107" s="987"/>
      <c r="L107" s="726"/>
      <c r="M107" s="726"/>
      <c r="N107" s="424"/>
      <c r="O107" s="424"/>
    </row>
    <row r="108" spans="1:15" ht="15" hidden="1" customHeight="1">
      <c r="A108" s="91"/>
      <c r="B108" s="989"/>
      <c r="C108" s="986"/>
      <c r="D108" s="987"/>
      <c r="E108" s="987"/>
      <c r="F108" s="987"/>
      <c r="G108" s="987"/>
      <c r="H108" s="987"/>
      <c r="I108" s="987"/>
      <c r="J108" s="987"/>
      <c r="K108" s="987"/>
      <c r="L108" s="726"/>
      <c r="M108" s="726"/>
      <c r="N108" s="424"/>
      <c r="O108" s="424"/>
    </row>
    <row r="109" spans="1:15" ht="15" hidden="1" customHeight="1">
      <c r="A109" s="91"/>
      <c r="B109" s="989"/>
      <c r="C109" s="990" t="s">
        <v>820</v>
      </c>
      <c r="D109" s="987"/>
      <c r="E109" s="987"/>
      <c r="F109" s="987"/>
      <c r="G109" s="987"/>
      <c r="H109" s="987"/>
      <c r="I109" s="987"/>
      <c r="J109" s="987"/>
      <c r="K109" s="987"/>
      <c r="L109" s="726"/>
      <c r="M109" s="726"/>
      <c r="N109" s="985"/>
      <c r="O109" s="91"/>
    </row>
    <row r="110" spans="1:15" ht="15" hidden="1" customHeight="1">
      <c r="A110" s="91"/>
      <c r="B110" s="989"/>
      <c r="C110" s="990"/>
      <c r="D110" s="987"/>
      <c r="E110" s="987"/>
      <c r="F110" s="987"/>
      <c r="G110" s="987"/>
      <c r="H110" s="987"/>
      <c r="I110" s="987"/>
      <c r="J110" s="987"/>
      <c r="K110" s="987"/>
      <c r="L110" s="726"/>
      <c r="M110" s="726"/>
      <c r="N110" s="424"/>
      <c r="O110" s="424"/>
    </row>
    <row r="111" spans="1:15" ht="15" hidden="1" customHeight="1">
      <c r="A111" s="91"/>
      <c r="B111" s="989"/>
      <c r="C111" s="991" t="s">
        <v>821</v>
      </c>
      <c r="D111" s="987"/>
      <c r="E111" s="987"/>
      <c r="F111" s="987"/>
      <c r="G111" s="987"/>
      <c r="H111" s="987"/>
      <c r="I111" s="987"/>
      <c r="J111" s="987"/>
      <c r="K111" s="987"/>
      <c r="L111" s="726"/>
      <c r="M111" s="726"/>
      <c r="N111" s="424"/>
      <c r="O111" s="424"/>
    </row>
    <row r="112" spans="1:15" ht="15" hidden="1" customHeight="1">
      <c r="A112" s="91"/>
      <c r="B112" s="989"/>
      <c r="C112" s="991"/>
      <c r="D112" s="987"/>
      <c r="E112" s="987"/>
      <c r="F112" s="987"/>
      <c r="G112" s="987"/>
      <c r="H112" s="987"/>
      <c r="I112" s="987"/>
      <c r="J112" s="987"/>
      <c r="K112" s="987"/>
      <c r="L112" s="726"/>
      <c r="M112" s="726"/>
      <c r="N112" s="985"/>
      <c r="O112" s="91"/>
    </row>
    <row r="113" spans="1:15" ht="15" hidden="1" customHeight="1">
      <c r="A113" s="91"/>
      <c r="B113" s="989"/>
      <c r="C113" s="986" t="s">
        <v>822</v>
      </c>
      <c r="D113" s="987"/>
      <c r="E113" s="987"/>
      <c r="F113" s="987"/>
      <c r="G113" s="987"/>
      <c r="H113" s="987"/>
      <c r="I113" s="987"/>
      <c r="J113" s="987"/>
      <c r="K113" s="987"/>
      <c r="L113" s="726"/>
      <c r="M113" s="726"/>
      <c r="N113" s="985"/>
      <c r="O113" s="91"/>
    </row>
    <row r="114" spans="1:15" ht="15" hidden="1" customHeight="1">
      <c r="A114" s="91"/>
      <c r="B114" s="989"/>
      <c r="C114" s="986"/>
      <c r="D114" s="987"/>
      <c r="E114" s="987"/>
      <c r="F114" s="987"/>
      <c r="G114" s="987"/>
      <c r="H114" s="987"/>
      <c r="I114" s="987"/>
      <c r="J114" s="987"/>
      <c r="K114" s="987"/>
      <c r="L114" s="726"/>
      <c r="M114" s="726"/>
      <c r="N114" s="985"/>
      <c r="O114" s="91"/>
    </row>
    <row r="115" spans="1:15" ht="15" hidden="1" customHeight="1">
      <c r="A115" s="91"/>
      <c r="B115" s="989"/>
      <c r="C115" s="990" t="s">
        <v>823</v>
      </c>
      <c r="D115" s="987"/>
      <c r="E115" s="987"/>
      <c r="F115" s="987"/>
      <c r="G115" s="987"/>
      <c r="H115" s="987"/>
      <c r="I115" s="987"/>
      <c r="J115" s="987"/>
      <c r="K115" s="987"/>
      <c r="L115" s="726"/>
      <c r="M115" s="726"/>
      <c r="N115" s="985"/>
      <c r="O115" s="91"/>
    </row>
    <row r="116" spans="1:15" ht="15" hidden="1" customHeight="1">
      <c r="A116" s="91"/>
      <c r="B116" s="989"/>
      <c r="C116" s="990"/>
      <c r="D116" s="987"/>
      <c r="E116" s="987"/>
      <c r="F116" s="987"/>
      <c r="G116" s="987"/>
      <c r="H116" s="987"/>
      <c r="I116" s="987"/>
      <c r="J116" s="987"/>
      <c r="K116" s="987"/>
      <c r="L116" s="726"/>
      <c r="M116" s="726"/>
      <c r="N116" s="985"/>
      <c r="O116" s="91"/>
    </row>
    <row r="117" spans="1:15" ht="15" hidden="1" customHeight="1">
      <c r="A117" s="91"/>
      <c r="B117" s="989"/>
      <c r="C117" s="992" t="s">
        <v>824</v>
      </c>
      <c r="D117" s="987"/>
      <c r="E117" s="987"/>
      <c r="F117" s="987"/>
      <c r="G117" s="987"/>
      <c r="H117" s="987"/>
      <c r="I117" s="987"/>
      <c r="J117" s="987"/>
      <c r="K117" s="987"/>
      <c r="L117" s="726"/>
      <c r="M117" s="726"/>
      <c r="N117" s="985"/>
      <c r="O117" s="91"/>
    </row>
    <row r="118" spans="1:15" ht="15" hidden="1" customHeight="1">
      <c r="A118" s="91"/>
      <c r="B118" s="989"/>
      <c r="C118" s="992"/>
      <c r="D118" s="987"/>
      <c r="E118" s="987"/>
      <c r="F118" s="987"/>
      <c r="G118" s="987"/>
      <c r="H118" s="987"/>
      <c r="I118" s="987"/>
      <c r="J118" s="987"/>
      <c r="K118" s="987"/>
      <c r="L118" s="726"/>
      <c r="M118" s="726"/>
      <c r="N118" s="985"/>
      <c r="O118" s="91"/>
    </row>
    <row r="119" spans="1:15" ht="15" hidden="1" customHeight="1">
      <c r="A119" s="91"/>
      <c r="B119" s="989"/>
      <c r="C119" s="993" t="s">
        <v>825</v>
      </c>
      <c r="D119" s="987"/>
      <c r="E119" s="987"/>
      <c r="F119" s="987"/>
      <c r="G119" s="987"/>
      <c r="H119" s="987"/>
      <c r="I119" s="987"/>
      <c r="J119" s="987"/>
      <c r="K119" s="987"/>
      <c r="L119" s="726"/>
      <c r="M119" s="726"/>
      <c r="N119" s="985"/>
      <c r="O119" s="91"/>
    </row>
    <row r="120" spans="1:15" ht="15" hidden="1" customHeight="1">
      <c r="A120" s="91"/>
      <c r="B120" s="989"/>
      <c r="C120" s="993"/>
      <c r="D120" s="987"/>
      <c r="E120" s="987"/>
      <c r="F120" s="987"/>
      <c r="G120" s="987"/>
      <c r="H120" s="987"/>
      <c r="I120" s="987"/>
      <c r="J120" s="987"/>
      <c r="K120" s="987"/>
      <c r="L120" s="726"/>
      <c r="M120" s="726"/>
      <c r="N120" s="985"/>
      <c r="O120" s="91"/>
    </row>
    <row r="121" spans="1:15" ht="15" hidden="1" customHeight="1">
      <c r="A121" s="91"/>
      <c r="B121" s="989"/>
      <c r="C121" s="993" t="s">
        <v>826</v>
      </c>
      <c r="D121" s="987"/>
      <c r="E121" s="987"/>
      <c r="F121" s="987"/>
      <c r="G121" s="987"/>
      <c r="H121" s="987"/>
      <c r="I121" s="987"/>
      <c r="J121" s="987"/>
      <c r="K121" s="987"/>
      <c r="L121" s="726"/>
      <c r="M121" s="726"/>
      <c r="N121" s="985"/>
      <c r="O121" s="91"/>
    </row>
    <row r="122" spans="1:15" ht="15" hidden="1" customHeight="1">
      <c r="A122" s="91"/>
      <c r="B122" s="989"/>
      <c r="C122" s="993"/>
      <c r="D122" s="987"/>
      <c r="E122" s="987"/>
      <c r="F122" s="987"/>
      <c r="G122" s="987"/>
      <c r="H122" s="987"/>
      <c r="I122" s="987"/>
      <c r="J122" s="987"/>
      <c r="K122" s="987"/>
      <c r="L122" s="726"/>
      <c r="M122" s="726"/>
      <c r="N122" s="985"/>
      <c r="O122" s="91"/>
    </row>
    <row r="123" spans="1:15" ht="15" hidden="1" customHeight="1">
      <c r="A123" s="91"/>
      <c r="B123" s="989"/>
      <c r="C123" s="993" t="s">
        <v>827</v>
      </c>
      <c r="D123" s="987"/>
      <c r="E123" s="987"/>
      <c r="F123" s="987"/>
      <c r="G123" s="987"/>
      <c r="H123" s="987"/>
      <c r="I123" s="987"/>
      <c r="J123" s="987"/>
      <c r="K123" s="987"/>
      <c r="L123" s="726"/>
      <c r="M123" s="726"/>
      <c r="N123" s="985"/>
      <c r="O123" s="91"/>
    </row>
    <row r="124" spans="1:15" ht="15" hidden="1" customHeight="1">
      <c r="A124" s="91"/>
      <c r="B124" s="989"/>
      <c r="C124" s="994"/>
      <c r="D124" s="995"/>
      <c r="E124" s="995"/>
      <c r="F124" s="995"/>
      <c r="G124" s="995"/>
      <c r="H124" s="995"/>
      <c r="I124" s="995"/>
      <c r="J124" s="995"/>
      <c r="K124" s="91"/>
      <c r="L124" s="980"/>
      <c r="M124" s="91"/>
      <c r="N124" s="985"/>
      <c r="O124" s="91"/>
    </row>
    <row r="125" spans="1:15" ht="15" hidden="1" customHeight="1">
      <c r="A125" s="91"/>
      <c r="B125" s="989"/>
      <c r="C125" s="1593" t="s">
        <v>828</v>
      </c>
      <c r="D125" s="1593"/>
      <c r="E125" s="1593"/>
      <c r="F125" s="1593"/>
      <c r="G125" s="1593"/>
      <c r="H125" s="1593"/>
      <c r="I125" s="1593"/>
      <c r="J125" s="1593"/>
      <c r="K125" s="1593"/>
      <c r="L125" s="1593"/>
      <c r="M125" s="1593"/>
      <c r="N125" s="1593"/>
      <c r="O125" s="1593"/>
    </row>
    <row r="126" spans="1:15" ht="15" hidden="1" customHeight="1">
      <c r="A126" s="91"/>
      <c r="B126" s="989"/>
      <c r="C126" s="1593"/>
      <c r="D126" s="1593"/>
      <c r="E126" s="1593"/>
      <c r="F126" s="1593"/>
      <c r="G126" s="1593"/>
      <c r="H126" s="1593"/>
      <c r="I126" s="1593"/>
      <c r="J126" s="1593"/>
      <c r="K126" s="1593"/>
      <c r="L126" s="1593"/>
      <c r="M126" s="1593"/>
      <c r="N126" s="1593"/>
      <c r="O126" s="1593"/>
    </row>
    <row r="127" spans="1:15" ht="15" hidden="1" customHeight="1">
      <c r="A127" s="91"/>
      <c r="B127" s="989"/>
      <c r="C127" s="996"/>
      <c r="D127" s="997"/>
      <c r="E127" s="997"/>
      <c r="F127" s="997"/>
      <c r="G127" s="998"/>
      <c r="H127" s="998"/>
      <c r="I127" s="999"/>
      <c r="J127" s="1000"/>
      <c r="K127" s="91"/>
      <c r="L127" s="980"/>
      <c r="M127" s="91"/>
      <c r="N127" s="988"/>
      <c r="O127" s="91"/>
    </row>
    <row r="128" spans="1:15" ht="15" hidden="1" customHeight="1">
      <c r="A128" s="1001"/>
      <c r="B128" s="989"/>
      <c r="C128" s="1594" t="s">
        <v>829</v>
      </c>
      <c r="D128" s="1594"/>
      <c r="E128" s="1594"/>
      <c r="F128" s="1594"/>
      <c r="G128" s="1594"/>
      <c r="H128" s="1594"/>
      <c r="I128" s="1594"/>
      <c r="J128" s="1594"/>
      <c r="K128" s="1594"/>
      <c r="L128" s="1594"/>
      <c r="M128" s="1594"/>
      <c r="N128" s="1594"/>
      <c r="O128" s="1594"/>
    </row>
    <row r="129" spans="1:15" ht="15" hidden="1" customHeight="1">
      <c r="A129" s="1001"/>
      <c r="B129" s="989"/>
      <c r="C129" s="1594"/>
      <c r="D129" s="1594"/>
      <c r="E129" s="1594"/>
      <c r="F129" s="1594"/>
      <c r="G129" s="1594"/>
      <c r="H129" s="1594"/>
      <c r="I129" s="1594"/>
      <c r="J129" s="1594"/>
      <c r="K129" s="1594"/>
      <c r="L129" s="1594"/>
      <c r="M129" s="1594"/>
      <c r="N129" s="1594"/>
      <c r="O129" s="1594"/>
    </row>
    <row r="130" spans="1:15" ht="15" hidden="1" customHeight="1">
      <c r="A130" s="1001"/>
      <c r="B130" s="989"/>
      <c r="C130" s="1002"/>
      <c r="D130" s="1003"/>
      <c r="E130" s="1003"/>
      <c r="F130" s="1003"/>
      <c r="G130" s="1003"/>
      <c r="H130" s="1003"/>
      <c r="I130" s="1004"/>
      <c r="J130" s="1005"/>
      <c r="K130" s="1006"/>
      <c r="L130" s="1006"/>
      <c r="M130" s="1006"/>
      <c r="N130" s="1006"/>
      <c r="O130" s="1006"/>
    </row>
    <row r="131" spans="1:15" ht="15" hidden="1" customHeight="1">
      <c r="A131" s="1001"/>
      <c r="B131" s="1007">
        <f>B100+0.1</f>
        <v>4.2</v>
      </c>
      <c r="C131" s="1595" t="s">
        <v>830</v>
      </c>
      <c r="D131" s="1580"/>
      <c r="E131" s="1580"/>
      <c r="F131" s="1580"/>
      <c r="G131" s="1580"/>
      <c r="H131" s="1580"/>
      <c r="I131" s="1580"/>
      <c r="J131" s="1580"/>
      <c r="K131" s="1580"/>
      <c r="L131" s="1580"/>
      <c r="M131" s="1580"/>
      <c r="N131" s="1580"/>
      <c r="O131" s="1580"/>
    </row>
    <row r="132" spans="1:15" ht="15" hidden="1" customHeight="1">
      <c r="A132" s="1001"/>
      <c r="B132" s="1008"/>
      <c r="C132" s="1580"/>
      <c r="D132" s="1580"/>
      <c r="E132" s="1580"/>
      <c r="F132" s="1580"/>
      <c r="G132" s="1580"/>
      <c r="H132" s="1580"/>
      <c r="I132" s="1580"/>
      <c r="J132" s="1580"/>
      <c r="K132" s="1580"/>
      <c r="L132" s="1580"/>
      <c r="M132" s="1580"/>
      <c r="N132" s="1580"/>
      <c r="O132" s="1580"/>
    </row>
    <row r="133" spans="1:15" ht="15" hidden="1" customHeight="1">
      <c r="A133" s="1001"/>
      <c r="B133" s="33"/>
      <c r="C133" s="1009"/>
      <c r="D133" s="1009"/>
      <c r="E133" s="1009"/>
      <c r="F133" s="1009"/>
      <c r="G133" s="1009"/>
      <c r="H133" s="33"/>
      <c r="I133" s="1009"/>
      <c r="J133" s="1009"/>
      <c r="K133" s="403"/>
      <c r="L133" s="1010"/>
      <c r="M133" s="1010"/>
      <c r="N133" s="1001"/>
      <c r="O133" s="1001"/>
    </row>
    <row r="134" spans="1:15" ht="15" hidden="1" customHeight="1">
      <c r="A134" s="1001"/>
      <c r="B134" s="33"/>
      <c r="C134" s="1587" t="s">
        <v>831</v>
      </c>
      <c r="D134" s="1587"/>
      <c r="E134" s="1587"/>
      <c r="F134" s="1587"/>
      <c r="G134" s="1587"/>
      <c r="H134" s="1587"/>
      <c r="I134" s="1587"/>
      <c r="J134" s="1587"/>
      <c r="K134" s="1587"/>
      <c r="L134" s="1587"/>
      <c r="M134" s="1587"/>
      <c r="N134" s="1587"/>
      <c r="O134" s="1587"/>
    </row>
    <row r="135" spans="1:15" ht="15" hidden="1" customHeight="1">
      <c r="A135" s="1001"/>
      <c r="B135" s="33"/>
      <c r="C135" s="1587"/>
      <c r="D135" s="1587"/>
      <c r="E135" s="1587"/>
      <c r="F135" s="1587"/>
      <c r="G135" s="1587"/>
      <c r="H135" s="1587"/>
      <c r="I135" s="1587"/>
      <c r="J135" s="1587"/>
      <c r="K135" s="1587"/>
      <c r="L135" s="1587"/>
      <c r="M135" s="1587"/>
      <c r="N135" s="1587"/>
      <c r="O135" s="1587"/>
    </row>
    <row r="136" spans="1:15" ht="15" hidden="1" customHeight="1">
      <c r="A136" s="1001"/>
      <c r="B136" s="33"/>
      <c r="C136" s="1587"/>
      <c r="D136" s="1587"/>
      <c r="E136" s="1587"/>
      <c r="F136" s="1587"/>
      <c r="G136" s="1587"/>
      <c r="H136" s="1587"/>
      <c r="I136" s="1587"/>
      <c r="J136" s="1587"/>
      <c r="K136" s="1587"/>
      <c r="L136" s="1587"/>
      <c r="M136" s="1587"/>
      <c r="N136" s="1587"/>
      <c r="O136" s="1587"/>
    </row>
    <row r="137" spans="1:15" ht="15" hidden="1" customHeight="1">
      <c r="A137" s="1001"/>
      <c r="B137" s="33"/>
      <c r="C137" s="1009"/>
      <c r="D137" s="1009"/>
      <c r="E137" s="1009"/>
      <c r="F137" s="1009"/>
      <c r="G137" s="1009"/>
      <c r="H137" s="33"/>
      <c r="I137" s="1009"/>
      <c r="J137" s="1009"/>
      <c r="K137" s="403"/>
      <c r="L137" s="403"/>
      <c r="M137" s="403"/>
      <c r="N137" s="403"/>
      <c r="O137" s="403"/>
    </row>
    <row r="138" spans="1:15" ht="15" hidden="1" customHeight="1">
      <c r="A138" s="1001"/>
      <c r="B138" s="989"/>
      <c r="C138" s="1002"/>
      <c r="D138" s="1003"/>
      <c r="E138" s="1003"/>
      <c r="F138" s="1003"/>
      <c r="G138" s="1003"/>
      <c r="H138" s="1001"/>
      <c r="I138" s="1001"/>
      <c r="J138" s="1001"/>
      <c r="K138" s="403"/>
      <c r="L138" s="403"/>
      <c r="M138" s="1589" t="s">
        <v>832</v>
      </c>
      <c r="N138" s="1589"/>
      <c r="O138" s="1589"/>
    </row>
    <row r="139" spans="1:15" ht="15" hidden="1" customHeight="1">
      <c r="A139" s="1001"/>
      <c r="B139" s="989"/>
      <c r="C139" s="1002"/>
      <c r="D139" s="1003"/>
      <c r="E139" s="1003"/>
      <c r="F139" s="1003"/>
      <c r="G139" s="1003"/>
      <c r="H139" s="1001"/>
      <c r="I139" s="1001"/>
      <c r="J139" s="1001"/>
      <c r="K139" s="403"/>
      <c r="L139" s="403"/>
      <c r="M139" s="1584" t="s">
        <v>833</v>
      </c>
      <c r="N139" s="1584"/>
      <c r="O139" s="1584"/>
    </row>
    <row r="140" spans="1:15" ht="15" hidden="1" customHeight="1">
      <c r="A140" s="1001"/>
      <c r="B140" s="989"/>
      <c r="C140" s="1011" t="s">
        <v>834</v>
      </c>
      <c r="D140" s="1003"/>
      <c r="E140" s="1003"/>
      <c r="F140" s="1003"/>
      <c r="G140" s="1003"/>
      <c r="H140" s="1001"/>
      <c r="I140" s="1001"/>
      <c r="J140" s="1001"/>
      <c r="K140" s="403"/>
      <c r="L140" s="1010"/>
      <c r="M140" s="1584" t="s">
        <v>835</v>
      </c>
      <c r="N140" s="1584"/>
      <c r="O140" s="1584"/>
    </row>
    <row r="141" spans="1:15" ht="15" hidden="1" customHeight="1">
      <c r="A141" s="1001"/>
      <c r="B141" s="989"/>
      <c r="C141" s="1003"/>
      <c r="D141" s="1003"/>
      <c r="E141" s="1003"/>
      <c r="F141" s="1003"/>
      <c r="G141" s="1003"/>
      <c r="H141" s="1001"/>
      <c r="I141" s="1001"/>
      <c r="J141" s="1001"/>
      <c r="K141" s="1006"/>
      <c r="L141" s="1006"/>
      <c r="M141" s="1003"/>
      <c r="N141" s="1004"/>
      <c r="O141" s="1012"/>
    </row>
    <row r="142" spans="1:15" ht="15" hidden="1" customHeight="1">
      <c r="A142" s="1001"/>
      <c r="B142" s="1013"/>
      <c r="C142" s="990" t="s">
        <v>836</v>
      </c>
      <c r="D142" s="993"/>
      <c r="E142" s="993"/>
      <c r="F142" s="993"/>
      <c r="G142" s="993"/>
      <c r="H142" s="993"/>
      <c r="I142" s="1001"/>
      <c r="J142" s="1001"/>
      <c r="K142" s="1006"/>
      <c r="L142" s="1006"/>
      <c r="M142" s="1014"/>
      <c r="N142" s="1015" t="s">
        <v>837</v>
      </c>
      <c r="O142" s="1016"/>
    </row>
    <row r="143" spans="1:15" ht="15" hidden="1" customHeight="1">
      <c r="A143" s="1001"/>
      <c r="B143" s="1013"/>
      <c r="C143" s="990"/>
      <c r="D143" s="993"/>
      <c r="E143" s="993"/>
      <c r="F143" s="993"/>
      <c r="G143" s="993"/>
      <c r="H143" s="993"/>
      <c r="I143" s="1001"/>
      <c r="J143" s="1001"/>
      <c r="K143" s="403"/>
      <c r="L143" s="1010"/>
      <c r="M143" s="1014"/>
      <c r="N143" s="1015"/>
      <c r="O143" s="1016"/>
    </row>
    <row r="144" spans="1:15" ht="15" hidden="1" customHeight="1">
      <c r="A144" s="1001"/>
      <c r="B144" s="1013"/>
      <c r="C144" s="1017" t="s">
        <v>838</v>
      </c>
      <c r="D144" s="993"/>
      <c r="E144" s="993"/>
      <c r="F144" s="993"/>
      <c r="G144" s="993"/>
      <c r="H144" s="993"/>
      <c r="I144" s="1001"/>
      <c r="J144" s="1001"/>
      <c r="K144" s="403"/>
      <c r="L144" s="1010"/>
      <c r="M144" s="1014"/>
      <c r="N144" s="1015" t="s">
        <v>837</v>
      </c>
      <c r="O144" s="1016"/>
    </row>
    <row r="145" spans="1:15" ht="15" hidden="1" customHeight="1">
      <c r="A145" s="1001"/>
      <c r="B145" s="1013"/>
      <c r="C145" s="1017"/>
      <c r="D145" s="993"/>
      <c r="E145" s="993"/>
      <c r="F145" s="993"/>
      <c r="G145" s="993"/>
      <c r="H145" s="993"/>
      <c r="I145" s="1001"/>
      <c r="J145" s="1001"/>
      <c r="K145" s="403"/>
      <c r="L145" s="1010"/>
      <c r="M145" s="1014"/>
      <c r="N145" s="1015"/>
      <c r="O145" s="1016"/>
    </row>
    <row r="146" spans="1:15" ht="15" hidden="1" customHeight="1">
      <c r="A146" s="1001"/>
      <c r="B146" s="1013"/>
      <c r="C146" s="1018" t="s">
        <v>839</v>
      </c>
      <c r="D146" s="993"/>
      <c r="E146" s="993"/>
      <c r="F146" s="993"/>
      <c r="G146" s="993"/>
      <c r="H146" s="993"/>
      <c r="I146" s="1001"/>
      <c r="J146" s="1001"/>
      <c r="K146" s="403"/>
      <c r="L146" s="1010"/>
      <c r="M146" s="1014"/>
      <c r="N146" s="1015" t="s">
        <v>837</v>
      </c>
      <c r="O146" s="1016"/>
    </row>
    <row r="147" spans="1:15" ht="15" hidden="1" customHeight="1">
      <c r="A147" s="1001"/>
      <c r="B147" s="1013"/>
      <c r="C147" s="1018"/>
      <c r="D147" s="993"/>
      <c r="E147" s="993"/>
      <c r="F147" s="993"/>
      <c r="G147" s="993"/>
      <c r="H147" s="993"/>
      <c r="I147" s="1001"/>
      <c r="J147" s="1001"/>
      <c r="K147" s="403"/>
      <c r="L147" s="1010"/>
      <c r="M147" s="1014"/>
      <c r="N147" s="1015"/>
      <c r="O147" s="1016"/>
    </row>
    <row r="148" spans="1:15" ht="15" hidden="1" customHeight="1">
      <c r="A148" s="1001"/>
      <c r="B148" s="1013"/>
      <c r="C148" s="1018" t="s">
        <v>840</v>
      </c>
      <c r="D148" s="993"/>
      <c r="E148" s="993"/>
      <c r="F148" s="993"/>
      <c r="G148" s="993"/>
      <c r="H148" s="993"/>
      <c r="I148" s="1001"/>
      <c r="J148" s="1001"/>
      <c r="K148" s="403"/>
      <c r="L148" s="1019"/>
      <c r="M148" s="1014"/>
      <c r="N148" s="1015" t="s">
        <v>841</v>
      </c>
      <c r="O148" s="1016"/>
    </row>
    <row r="149" spans="1:15" ht="15" hidden="1" customHeight="1">
      <c r="A149" s="1001"/>
      <c r="B149" s="1013"/>
      <c r="C149" s="1018"/>
      <c r="D149" s="993"/>
      <c r="E149" s="993"/>
      <c r="F149" s="993"/>
      <c r="G149" s="993"/>
      <c r="H149" s="993"/>
      <c r="I149" s="1001"/>
      <c r="J149" s="1001"/>
      <c r="K149" s="403"/>
      <c r="L149" s="1019"/>
      <c r="M149" s="1014"/>
      <c r="N149" s="1015"/>
      <c r="O149" s="1016"/>
    </row>
    <row r="150" spans="1:15" ht="15" hidden="1" customHeight="1">
      <c r="A150" s="1001"/>
      <c r="B150" s="1013"/>
      <c r="C150" s="1018" t="s">
        <v>842</v>
      </c>
      <c r="D150" s="993"/>
      <c r="E150" s="993"/>
      <c r="F150" s="993"/>
      <c r="G150" s="993"/>
      <c r="H150" s="993"/>
      <c r="I150" s="1001"/>
      <c r="J150" s="1001"/>
      <c r="K150" s="403"/>
      <c r="L150" s="1019"/>
      <c r="M150" s="1014"/>
      <c r="N150" s="1015" t="s">
        <v>837</v>
      </c>
      <c r="O150" s="1016"/>
    </row>
    <row r="151" spans="1:15" ht="15" hidden="1" customHeight="1">
      <c r="A151" s="1001"/>
      <c r="B151" s="1013"/>
      <c r="C151" s="1020" t="s">
        <v>843</v>
      </c>
      <c r="D151" s="993"/>
      <c r="E151" s="993"/>
      <c r="F151" s="993"/>
      <c r="G151" s="993"/>
      <c r="H151" s="993"/>
      <c r="I151" s="1001"/>
      <c r="J151" s="1001"/>
      <c r="K151" s="403"/>
      <c r="L151" s="1019"/>
      <c r="M151" s="1014"/>
      <c r="N151" s="1015"/>
      <c r="O151" s="1016"/>
    </row>
    <row r="152" spans="1:15" ht="15" hidden="1" customHeight="1">
      <c r="A152" s="1001"/>
      <c r="B152" s="1013"/>
      <c r="C152" s="1018"/>
      <c r="D152" s="993"/>
      <c r="E152" s="993"/>
      <c r="F152" s="993"/>
      <c r="G152" s="993"/>
      <c r="H152" s="993"/>
      <c r="I152" s="1001"/>
      <c r="J152" s="1001"/>
      <c r="K152" s="403"/>
      <c r="L152" s="1019"/>
      <c r="M152" s="1014"/>
      <c r="N152" s="1015"/>
      <c r="O152" s="1016"/>
    </row>
    <row r="153" spans="1:15" ht="15" hidden="1" customHeight="1">
      <c r="A153" s="1001"/>
      <c r="B153" s="1013"/>
      <c r="C153" s="1018" t="s">
        <v>844</v>
      </c>
      <c r="D153" s="993"/>
      <c r="E153" s="993"/>
      <c r="F153" s="993"/>
      <c r="G153" s="993"/>
      <c r="H153" s="993"/>
      <c r="I153" s="1001"/>
      <c r="J153" s="1001"/>
      <c r="K153" s="403"/>
      <c r="L153" s="1019"/>
      <c r="M153" s="1014"/>
      <c r="N153" s="1015" t="s">
        <v>837</v>
      </c>
      <c r="O153" s="1016"/>
    </row>
    <row r="154" spans="1:15" ht="15" hidden="1" customHeight="1">
      <c r="A154" s="1001"/>
      <c r="B154" s="1013"/>
      <c r="C154" s="1018"/>
      <c r="D154" s="993"/>
      <c r="E154" s="993"/>
      <c r="F154" s="993"/>
      <c r="G154" s="993"/>
      <c r="H154" s="993"/>
      <c r="I154" s="1001"/>
      <c r="J154" s="1001"/>
      <c r="K154" s="403"/>
      <c r="L154" s="1019"/>
      <c r="M154" s="1014"/>
      <c r="N154" s="1015"/>
      <c r="O154" s="1016"/>
    </row>
    <row r="155" spans="1:15" ht="15" hidden="1" customHeight="1">
      <c r="A155" s="1001"/>
      <c r="B155" s="1013"/>
      <c r="C155" s="1018" t="s">
        <v>845</v>
      </c>
      <c r="D155" s="993"/>
      <c r="E155" s="993"/>
      <c r="F155" s="993"/>
      <c r="G155" s="993"/>
      <c r="H155" s="993"/>
      <c r="I155" s="1001"/>
      <c r="J155" s="1001"/>
      <c r="K155" s="403"/>
      <c r="L155" s="1019"/>
      <c r="M155" s="1014"/>
      <c r="N155" s="1015" t="s">
        <v>846</v>
      </c>
      <c r="O155" s="1016"/>
    </row>
    <row r="156" spans="1:15" ht="15" hidden="1" customHeight="1">
      <c r="A156" s="1001"/>
      <c r="B156" s="1013"/>
      <c r="C156" s="1018"/>
      <c r="D156" s="993"/>
      <c r="E156" s="993"/>
      <c r="F156" s="993"/>
      <c r="G156" s="993"/>
      <c r="H156" s="993"/>
      <c r="I156" s="1001"/>
      <c r="J156" s="1001"/>
      <c r="K156" s="403"/>
      <c r="L156" s="1019"/>
      <c r="M156" s="1014"/>
      <c r="N156" s="1015"/>
      <c r="O156" s="1016"/>
    </row>
    <row r="157" spans="1:15" ht="15" hidden="1" customHeight="1">
      <c r="A157" s="1001"/>
      <c r="B157" s="1013"/>
      <c r="C157" s="1018" t="s">
        <v>847</v>
      </c>
      <c r="D157" s="993"/>
      <c r="E157" s="993"/>
      <c r="F157" s="993"/>
      <c r="G157" s="993"/>
      <c r="H157" s="993"/>
      <c r="I157" s="1001"/>
      <c r="J157" s="1001"/>
      <c r="K157" s="403"/>
      <c r="L157" s="1019"/>
      <c r="M157" s="1014"/>
      <c r="N157" s="1021"/>
      <c r="O157" s="1016"/>
    </row>
    <row r="158" spans="1:15" ht="15" hidden="1" customHeight="1">
      <c r="A158" s="1001"/>
      <c r="B158" s="1013"/>
      <c r="C158" s="1018" t="s">
        <v>848</v>
      </c>
      <c r="D158" s="993"/>
      <c r="E158" s="993"/>
      <c r="F158" s="993"/>
      <c r="G158" s="993"/>
      <c r="H158" s="993"/>
      <c r="I158" s="1001"/>
      <c r="J158" s="1001"/>
      <c r="K158" s="403"/>
      <c r="L158" s="1019"/>
      <c r="M158" s="1014"/>
      <c r="N158" s="1022" t="s">
        <v>849</v>
      </c>
      <c r="O158" s="1016"/>
    </row>
    <row r="159" spans="1:15" ht="15" hidden="1" customHeight="1">
      <c r="A159" s="1001"/>
      <c r="B159" s="1013"/>
      <c r="C159" s="1023"/>
      <c r="D159" s="1014"/>
      <c r="E159" s="1014"/>
      <c r="F159" s="1014"/>
      <c r="G159" s="1014"/>
      <c r="H159" s="1001"/>
      <c r="I159" s="1001"/>
      <c r="J159" s="1001"/>
      <c r="K159" s="403"/>
      <c r="L159" s="1019"/>
      <c r="M159" s="1014"/>
      <c r="N159" s="985"/>
      <c r="O159" s="1016"/>
    </row>
    <row r="160" spans="1:15" ht="15" hidden="1" customHeight="1">
      <c r="A160" s="1024"/>
      <c r="B160" s="1025"/>
      <c r="C160" s="1026"/>
      <c r="D160" s="1027"/>
      <c r="E160" s="1027"/>
      <c r="F160" s="1027"/>
      <c r="G160" s="1027"/>
      <c r="H160" s="1024"/>
      <c r="I160" s="1024"/>
      <c r="J160" s="1024"/>
      <c r="K160" s="1024"/>
      <c r="L160" s="968"/>
      <c r="M160" s="1027"/>
      <c r="N160" s="985"/>
      <c r="O160" s="1027"/>
    </row>
    <row r="161" spans="1:15" ht="15" hidden="1" customHeight="1">
      <c r="A161" s="1024"/>
      <c r="B161" s="1028"/>
      <c r="C161" s="1585" t="s">
        <v>850</v>
      </c>
      <c r="D161" s="1585"/>
      <c r="E161" s="1585"/>
      <c r="F161" s="1585"/>
      <c r="G161" s="1585"/>
      <c r="H161" s="1585"/>
      <c r="I161" s="1585"/>
      <c r="J161" s="1585"/>
      <c r="K161" s="1585"/>
      <c r="L161" s="1585"/>
      <c r="M161" s="1585"/>
      <c r="N161" s="1585"/>
      <c r="O161" s="1585"/>
    </row>
    <row r="162" spans="1:15" ht="15" hidden="1" customHeight="1">
      <c r="A162" s="1024"/>
      <c r="B162" s="939"/>
      <c r="C162" s="1585"/>
      <c r="D162" s="1585"/>
      <c r="E162" s="1585"/>
      <c r="F162" s="1585"/>
      <c r="G162" s="1585"/>
      <c r="H162" s="1585"/>
      <c r="I162" s="1585"/>
      <c r="J162" s="1585"/>
      <c r="K162" s="1585"/>
      <c r="L162" s="1585"/>
      <c r="M162" s="1585"/>
      <c r="N162" s="1585"/>
      <c r="O162" s="1585"/>
    </row>
    <row r="163" spans="1:15" ht="15" hidden="1" customHeight="1">
      <c r="A163" s="1024"/>
      <c r="B163" s="939"/>
      <c r="C163" s="1029"/>
      <c r="D163" s="1029"/>
      <c r="E163" s="1029"/>
      <c r="F163" s="1029"/>
      <c r="G163" s="1029"/>
      <c r="H163" s="1029"/>
      <c r="I163" s="1029"/>
      <c r="J163" s="1029"/>
      <c r="K163" s="1029"/>
      <c r="L163" s="1029"/>
      <c r="M163" s="1029"/>
      <c r="N163" s="1029"/>
      <c r="O163" s="1029"/>
    </row>
    <row r="164" spans="1:15" ht="15" hidden="1" customHeight="1">
      <c r="A164" s="1024"/>
      <c r="B164" s="939"/>
      <c r="C164" s="1586" t="s">
        <v>851</v>
      </c>
      <c r="D164" s="1586"/>
      <c r="E164" s="1586"/>
      <c r="F164" s="1586"/>
      <c r="G164" s="1586"/>
      <c r="H164" s="1586"/>
      <c r="I164" s="1586"/>
      <c r="J164" s="1586"/>
      <c r="K164" s="1586"/>
      <c r="L164" s="1586"/>
      <c r="M164" s="1586"/>
      <c r="N164" s="1586"/>
      <c r="O164" s="1586"/>
    </row>
    <row r="165" spans="1:15" ht="15" hidden="1" customHeight="1">
      <c r="A165" s="1024"/>
      <c r="B165" s="939"/>
      <c r="C165" s="1586"/>
      <c r="D165" s="1586"/>
      <c r="E165" s="1586"/>
      <c r="F165" s="1586"/>
      <c r="G165" s="1586"/>
      <c r="H165" s="1586"/>
      <c r="I165" s="1586"/>
      <c r="J165" s="1586"/>
      <c r="K165" s="1586"/>
      <c r="L165" s="1586"/>
      <c r="M165" s="1586"/>
      <c r="N165" s="1586"/>
      <c r="O165" s="1586"/>
    </row>
    <row r="166" spans="1:15" ht="15" hidden="1" customHeight="1">
      <c r="A166" s="1024"/>
      <c r="B166" s="939"/>
      <c r="C166" s="1586"/>
      <c r="D166" s="1586"/>
      <c r="E166" s="1586"/>
      <c r="F166" s="1586"/>
      <c r="G166" s="1586"/>
      <c r="H166" s="1586"/>
      <c r="I166" s="1586"/>
      <c r="J166" s="1586"/>
      <c r="K166" s="1586"/>
      <c r="L166" s="1586"/>
      <c r="M166" s="1586"/>
      <c r="N166" s="1586"/>
      <c r="O166" s="1586"/>
    </row>
    <row r="167" spans="1:15" ht="15" hidden="1" customHeight="1">
      <c r="A167" s="1024"/>
      <c r="B167" s="1030"/>
      <c r="C167" s="1586"/>
      <c r="D167" s="1586"/>
      <c r="E167" s="1586"/>
      <c r="F167" s="1586"/>
      <c r="G167" s="1586"/>
      <c r="H167" s="1586"/>
      <c r="I167" s="1586"/>
      <c r="J167" s="1586"/>
      <c r="K167" s="1586"/>
      <c r="L167" s="1586"/>
      <c r="M167" s="1586"/>
      <c r="N167" s="1586"/>
      <c r="O167" s="1586"/>
    </row>
    <row r="168" spans="1:15" ht="15" hidden="1" customHeight="1">
      <c r="A168" s="1031"/>
      <c r="B168" s="1032"/>
      <c r="C168" s="1586"/>
      <c r="D168" s="1586"/>
      <c r="E168" s="1586"/>
      <c r="F168" s="1586"/>
      <c r="G168" s="1586"/>
      <c r="H168" s="1586"/>
      <c r="I168" s="1586"/>
      <c r="J168" s="1586"/>
      <c r="K168" s="1586"/>
      <c r="L168" s="1586"/>
      <c r="M168" s="1586"/>
      <c r="N168" s="1586"/>
      <c r="O168" s="1586"/>
    </row>
    <row r="169" spans="1:15" ht="15" hidden="1" customHeight="1">
      <c r="A169" s="967"/>
      <c r="B169" s="939"/>
      <c r="C169" s="1586"/>
      <c r="D169" s="1586"/>
      <c r="E169" s="1586"/>
      <c r="F169" s="1586"/>
      <c r="G169" s="1586"/>
      <c r="H169" s="1586"/>
      <c r="I169" s="1586"/>
      <c r="J169" s="1586"/>
      <c r="K169" s="1586"/>
      <c r="L169" s="1586"/>
      <c r="M169" s="1586"/>
      <c r="N169" s="1586"/>
      <c r="O169" s="1586"/>
    </row>
    <row r="170" spans="1:15" ht="15" hidden="1" customHeight="1">
      <c r="A170" s="967"/>
      <c r="B170" s="970"/>
      <c r="C170" s="1586"/>
      <c r="D170" s="1586"/>
      <c r="E170" s="1586"/>
      <c r="F170" s="1586"/>
      <c r="G170" s="1586"/>
      <c r="H170" s="1586"/>
      <c r="I170" s="1586"/>
      <c r="J170" s="1586"/>
      <c r="K170" s="1586"/>
      <c r="L170" s="1586"/>
      <c r="M170" s="1586"/>
      <c r="N170" s="1586"/>
      <c r="O170" s="1586"/>
    </row>
    <row r="171" spans="1:15" ht="15" hidden="1" customHeight="1">
      <c r="A171" s="967"/>
      <c r="B171" s="970"/>
      <c r="C171" s="1033"/>
      <c r="D171" s="1034"/>
      <c r="E171" s="1034"/>
      <c r="F171" s="1034"/>
      <c r="G171" s="1034"/>
      <c r="H171" s="1035"/>
      <c r="I171" s="1034"/>
      <c r="J171" s="1034"/>
      <c r="K171" s="970"/>
      <c r="L171" s="970"/>
      <c r="M171" s="970"/>
      <c r="N171" s="970"/>
      <c r="O171" s="970"/>
    </row>
    <row r="172" spans="1:15" ht="15" hidden="1" customHeight="1">
      <c r="A172" s="967"/>
      <c r="B172" s="939"/>
      <c r="C172" s="1587" t="s">
        <v>852</v>
      </c>
      <c r="D172" s="1587"/>
      <c r="E172" s="1587"/>
      <c r="F172" s="1587"/>
      <c r="G172" s="1587"/>
      <c r="H172" s="1587"/>
      <c r="I172" s="1587"/>
      <c r="J172" s="1587"/>
      <c r="K172" s="1587"/>
      <c r="L172" s="1587"/>
      <c r="M172" s="1587"/>
      <c r="N172" s="1587"/>
      <c r="O172" s="1587"/>
    </row>
    <row r="173" spans="1:15" ht="15" hidden="1" customHeight="1">
      <c r="A173" s="967"/>
      <c r="B173" s="1036"/>
      <c r="C173" s="1587"/>
      <c r="D173" s="1587"/>
      <c r="E173" s="1587"/>
      <c r="F173" s="1587"/>
      <c r="G173" s="1587"/>
      <c r="H173" s="1587"/>
      <c r="I173" s="1587"/>
      <c r="J173" s="1587"/>
      <c r="K173" s="1587"/>
      <c r="L173" s="1587"/>
      <c r="M173" s="1587"/>
      <c r="N173" s="1587"/>
      <c r="O173" s="1587"/>
    </row>
    <row r="174" spans="1:15" ht="15" hidden="1" customHeight="1">
      <c r="A174" s="967"/>
      <c r="B174" s="939"/>
      <c r="C174" s="984"/>
      <c r="D174" s="984"/>
      <c r="E174" s="984"/>
      <c r="F174" s="984"/>
      <c r="G174" s="984"/>
      <c r="H174" s="984"/>
      <c r="I174" s="984"/>
      <c r="J174" s="984"/>
      <c r="K174" s="967"/>
      <c r="L174" s="968"/>
      <c r="M174" s="969"/>
      <c r="N174" s="969"/>
      <c r="O174" s="969"/>
    </row>
    <row r="175" spans="1:15" ht="15" hidden="1" customHeight="1">
      <c r="A175" s="967"/>
      <c r="B175" s="939"/>
      <c r="C175" s="1033"/>
      <c r="D175" s="1034"/>
      <c r="E175" s="1034"/>
      <c r="F175" s="1034"/>
      <c r="G175" s="1034"/>
      <c r="H175" s="967"/>
      <c r="I175" s="967"/>
      <c r="J175" s="967"/>
      <c r="K175" s="963"/>
      <c r="L175" s="963"/>
      <c r="M175" s="1588" t="s">
        <v>853</v>
      </c>
      <c r="N175" s="1588"/>
      <c r="O175" s="1588"/>
    </row>
    <row r="176" spans="1:15" ht="15" hidden="1" customHeight="1">
      <c r="A176" s="967"/>
      <c r="B176" s="939"/>
      <c r="C176" s="1033"/>
      <c r="D176" s="1034"/>
      <c r="E176" s="1034"/>
      <c r="F176" s="1034"/>
      <c r="G176" s="1034"/>
      <c r="H176" s="967"/>
      <c r="I176" s="967"/>
      <c r="J176" s="967"/>
      <c r="K176" s="963"/>
      <c r="L176" s="963"/>
      <c r="M176" s="1588" t="s">
        <v>854</v>
      </c>
      <c r="N176" s="1588"/>
      <c r="O176" s="1588"/>
    </row>
    <row r="177" spans="1:15" ht="15" hidden="1" customHeight="1">
      <c r="A177" s="967"/>
      <c r="B177" s="939"/>
      <c r="C177" s="1011" t="s">
        <v>855</v>
      </c>
      <c r="D177" s="1034"/>
      <c r="E177" s="1034"/>
      <c r="F177" s="1034"/>
      <c r="G177" s="1034"/>
      <c r="H177" s="967"/>
      <c r="I177" s="967"/>
      <c r="J177" s="967"/>
      <c r="K177" s="963"/>
      <c r="L177" s="963"/>
      <c r="M177" s="1588" t="s">
        <v>856</v>
      </c>
      <c r="N177" s="1588"/>
      <c r="O177" s="1588"/>
    </row>
    <row r="178" spans="1:15" ht="15" hidden="1" customHeight="1">
      <c r="A178" s="967"/>
      <c r="B178" s="939"/>
      <c r="C178" s="1016"/>
      <c r="D178" s="1034"/>
      <c r="E178" s="1034"/>
      <c r="F178" s="1034"/>
      <c r="G178" s="1034"/>
      <c r="H178" s="967"/>
      <c r="I178" s="967"/>
      <c r="J178" s="967"/>
      <c r="K178" s="963"/>
      <c r="L178" s="963"/>
      <c r="M178" s="1037"/>
      <c r="N178" s="1037"/>
      <c r="O178" s="1037"/>
    </row>
    <row r="179" spans="1:15" ht="15" hidden="1" customHeight="1">
      <c r="A179" s="967"/>
      <c r="B179" s="939"/>
      <c r="C179" s="1038" t="s">
        <v>857</v>
      </c>
      <c r="D179" s="1034"/>
      <c r="E179" s="1034"/>
      <c r="F179" s="1034"/>
      <c r="G179" s="1034"/>
      <c r="H179" s="1039"/>
      <c r="I179" s="1039"/>
      <c r="J179" s="1039"/>
      <c r="K179" s="1040"/>
      <c r="L179" s="1040"/>
      <c r="M179" s="1041"/>
      <c r="N179" s="1022" t="s">
        <v>858</v>
      </c>
      <c r="O179" s="985"/>
    </row>
    <row r="180" spans="1:15" ht="15" hidden="1" customHeight="1">
      <c r="A180" s="967"/>
      <c r="B180" s="939"/>
      <c r="C180" s="1038"/>
      <c r="D180" s="1034"/>
      <c r="E180" s="1034"/>
      <c r="F180" s="1034"/>
      <c r="G180" s="1034"/>
      <c r="H180" s="1039"/>
      <c r="I180" s="1039"/>
      <c r="J180" s="1039"/>
      <c r="K180" s="1040"/>
      <c r="L180" s="1040"/>
      <c r="M180" s="1042"/>
      <c r="N180" s="1043"/>
      <c r="O180" s="985"/>
    </row>
    <row r="181" spans="1:15" ht="15" hidden="1" customHeight="1">
      <c r="A181" s="967"/>
      <c r="B181" s="939"/>
      <c r="C181" s="1038" t="s">
        <v>859</v>
      </c>
      <c r="D181" s="1034"/>
      <c r="E181" s="1034"/>
      <c r="F181" s="1034"/>
      <c r="G181" s="1034"/>
      <c r="H181" s="1039"/>
      <c r="I181" s="1039"/>
      <c r="J181" s="1039"/>
      <c r="K181" s="1040"/>
      <c r="L181" s="1040"/>
      <c r="M181" s="1035"/>
      <c r="N181" s="1022" t="s">
        <v>860</v>
      </c>
      <c r="O181" s="985"/>
    </row>
    <row r="182" spans="1:15" ht="15" hidden="1" customHeight="1">
      <c r="A182" s="977"/>
      <c r="B182" s="973"/>
      <c r="C182" s="976"/>
      <c r="D182" s="976"/>
      <c r="E182" s="976"/>
      <c r="F182" s="976"/>
      <c r="G182" s="969"/>
      <c r="H182" s="976"/>
      <c r="I182" s="976"/>
      <c r="J182" s="976"/>
      <c r="K182" s="976"/>
      <c r="L182" s="976"/>
      <c r="M182" s="976"/>
      <c r="N182" s="976"/>
      <c r="O182" s="976"/>
    </row>
    <row r="183" spans="1:15" ht="15" hidden="1" customHeight="1">
      <c r="A183" s="977"/>
      <c r="B183" s="973">
        <f>B131+0.1</f>
        <v>4.3</v>
      </c>
      <c r="C183" s="1044" t="s">
        <v>861</v>
      </c>
      <c r="D183" s="411"/>
      <c r="E183" s="411"/>
      <c r="F183" s="411"/>
      <c r="G183" s="1045"/>
      <c r="H183" s="411"/>
      <c r="I183" s="411"/>
      <c r="J183" s="411"/>
      <c r="K183" s="411"/>
      <c r="L183" s="411"/>
      <c r="M183" s="411"/>
      <c r="N183" s="411"/>
      <c r="O183" s="411"/>
    </row>
    <row r="184" spans="1:15" ht="15" hidden="1" customHeight="1">
      <c r="A184" s="977"/>
      <c r="B184" s="973"/>
      <c r="C184" s="1044"/>
      <c r="D184" s="411"/>
      <c r="E184" s="411"/>
      <c r="F184" s="411"/>
      <c r="G184" s="1045"/>
      <c r="H184" s="411"/>
      <c r="I184" s="411"/>
      <c r="J184" s="411"/>
      <c r="K184" s="411"/>
      <c r="L184" s="411"/>
      <c r="M184" s="411"/>
      <c r="N184" s="411"/>
      <c r="O184" s="411"/>
    </row>
    <row r="185" spans="1:15" ht="15" hidden="1" customHeight="1">
      <c r="A185" s="977"/>
      <c r="B185" s="411"/>
      <c r="C185" s="1046"/>
      <c r="D185" s="967"/>
      <c r="E185" s="1047" t="s">
        <v>862</v>
      </c>
      <c r="F185" s="966"/>
      <c r="G185" s="966"/>
      <c r="H185" s="966"/>
      <c r="I185" s="966"/>
      <c r="J185" s="966"/>
      <c r="K185" s="966"/>
      <c r="L185" s="966"/>
      <c r="M185" s="411"/>
      <c r="N185" s="411"/>
      <c r="O185" s="411"/>
    </row>
    <row r="186" spans="1:15" ht="15" hidden="1" customHeight="1">
      <c r="A186" s="977"/>
      <c r="B186" s="411"/>
      <c r="C186" s="966"/>
      <c r="D186" s="966"/>
      <c r="E186" s="966"/>
      <c r="F186" s="966"/>
      <c r="G186" s="966"/>
      <c r="H186" s="966"/>
      <c r="I186" s="966"/>
      <c r="J186" s="966"/>
      <c r="K186" s="966"/>
      <c r="L186" s="966"/>
      <c r="M186" s="411"/>
      <c r="N186" s="411"/>
      <c r="O186" s="411"/>
    </row>
    <row r="187" spans="1:15" ht="15" hidden="1" customHeight="1">
      <c r="A187" s="977"/>
      <c r="B187" s="411"/>
      <c r="C187" s="967"/>
      <c r="D187" s="1048"/>
      <c r="E187" s="1049" t="s">
        <v>863</v>
      </c>
      <c r="F187" s="1048"/>
      <c r="G187" s="1048"/>
      <c r="H187" s="1048"/>
      <c r="I187" s="1048"/>
      <c r="J187" s="1048"/>
      <c r="K187" s="1048"/>
      <c r="L187" s="1048"/>
      <c r="M187" s="411"/>
      <c r="N187" s="411"/>
      <c r="O187" s="411"/>
    </row>
    <row r="188" spans="1:15" ht="15" hidden="1" customHeight="1">
      <c r="A188" s="977"/>
      <c r="B188" s="411"/>
      <c r="C188" s="1048"/>
      <c r="D188" s="1048"/>
      <c r="E188" s="1048"/>
      <c r="F188" s="1048"/>
      <c r="G188" s="1048"/>
      <c r="H188" s="1048"/>
      <c r="I188" s="1048"/>
      <c r="J188" s="1048"/>
      <c r="K188" s="1048"/>
      <c r="L188" s="1048"/>
      <c r="M188" s="411"/>
      <c r="N188" s="411"/>
      <c r="O188" s="411"/>
    </row>
    <row r="189" spans="1:15" ht="15" hidden="1" customHeight="1">
      <c r="A189" s="977"/>
      <c r="B189" s="411"/>
      <c r="C189" s="967"/>
      <c r="D189" s="1050"/>
      <c r="E189" s="1579" t="s">
        <v>864</v>
      </c>
      <c r="F189" s="1580"/>
      <c r="G189" s="1580"/>
      <c r="H189" s="1580"/>
      <c r="I189" s="1580"/>
      <c r="J189" s="1580"/>
      <c r="K189" s="1580"/>
      <c r="L189" s="1580"/>
      <c r="M189" s="1580"/>
      <c r="N189" s="1580"/>
      <c r="O189" s="1580"/>
    </row>
    <row r="190" spans="1:15" ht="15" hidden="1" customHeight="1">
      <c r="A190" s="977"/>
      <c r="B190" s="411"/>
      <c r="C190" s="967"/>
      <c r="D190" s="1050"/>
      <c r="E190" s="1580"/>
      <c r="F190" s="1580"/>
      <c r="G190" s="1580"/>
      <c r="H190" s="1580"/>
      <c r="I190" s="1580"/>
      <c r="J190" s="1580"/>
      <c r="K190" s="1580"/>
      <c r="L190" s="1580"/>
      <c r="M190" s="1580"/>
      <c r="N190" s="1580"/>
      <c r="O190" s="1580"/>
    </row>
    <row r="191" spans="1:15" ht="15" hidden="1" customHeight="1">
      <c r="A191" s="977"/>
      <c r="B191" s="411"/>
      <c r="C191" s="967"/>
      <c r="D191" s="1051"/>
      <c r="E191" s="1051"/>
      <c r="F191" s="1052"/>
      <c r="G191" s="1052"/>
      <c r="H191" s="1052"/>
      <c r="I191" s="1052"/>
      <c r="J191" s="1052"/>
      <c r="K191" s="1052"/>
      <c r="L191" s="1052"/>
      <c r="M191" s="411"/>
      <c r="N191" s="411"/>
      <c r="O191" s="411"/>
    </row>
    <row r="192" spans="1:15" ht="15" hidden="1" customHeight="1">
      <c r="A192" s="977"/>
      <c r="B192" s="411"/>
      <c r="C192" s="967"/>
      <c r="D192" s="1050"/>
      <c r="E192" s="1579" t="s">
        <v>865</v>
      </c>
      <c r="F192" s="1580"/>
      <c r="G192" s="1580"/>
      <c r="H192" s="1580"/>
      <c r="I192" s="1580"/>
      <c r="J192" s="1580"/>
      <c r="K192" s="1580"/>
      <c r="L192" s="1580"/>
      <c r="M192" s="1580"/>
      <c r="N192" s="1580"/>
      <c r="O192" s="1580"/>
    </row>
    <row r="193" spans="1:15" ht="15" hidden="1" customHeight="1">
      <c r="A193" s="977"/>
      <c r="B193" s="411"/>
      <c r="C193" s="1050"/>
      <c r="D193" s="1050"/>
      <c r="E193" s="1580"/>
      <c r="F193" s="1580"/>
      <c r="G193" s="1580"/>
      <c r="H193" s="1580"/>
      <c r="I193" s="1580"/>
      <c r="J193" s="1580"/>
      <c r="K193" s="1580"/>
      <c r="L193" s="1580"/>
      <c r="M193" s="1580"/>
      <c r="N193" s="1580"/>
      <c r="O193" s="1580"/>
    </row>
    <row r="194" spans="1:15" ht="15" hidden="1" customHeight="1">
      <c r="A194" s="977"/>
      <c r="B194" s="411"/>
      <c r="C194" s="1053"/>
      <c r="D194" s="1053"/>
      <c r="E194" s="1053"/>
      <c r="F194" s="1053"/>
      <c r="G194" s="1053"/>
      <c r="H194" s="1053"/>
      <c r="I194" s="1053"/>
      <c r="J194" s="1053"/>
      <c r="K194" s="1053"/>
      <c r="L194" s="1053"/>
      <c r="M194" s="411"/>
      <c r="N194" s="411"/>
      <c r="O194" s="411"/>
    </row>
    <row r="195" spans="1:15" ht="15" hidden="1" customHeight="1">
      <c r="A195" s="977"/>
      <c r="B195" s="411"/>
      <c r="C195" s="967"/>
      <c r="D195" s="967"/>
      <c r="E195" s="1054" t="s">
        <v>63</v>
      </c>
      <c r="F195" s="1579" t="s">
        <v>866</v>
      </c>
      <c r="G195" s="1580"/>
      <c r="H195" s="1580"/>
      <c r="I195" s="1580"/>
      <c r="J195" s="1580"/>
      <c r="K195" s="1580"/>
      <c r="L195" s="1580"/>
      <c r="M195" s="1580"/>
      <c r="N195" s="1580"/>
      <c r="O195" s="1580"/>
    </row>
    <row r="196" spans="1:15" ht="15" hidden="1" customHeight="1">
      <c r="A196" s="977"/>
      <c r="B196" s="411"/>
      <c r="C196" s="967"/>
      <c r="D196" s="967"/>
      <c r="E196" s="1054"/>
      <c r="F196" s="1580"/>
      <c r="G196" s="1580"/>
      <c r="H196" s="1580"/>
      <c r="I196" s="1580"/>
      <c r="J196" s="1580"/>
      <c r="K196" s="1580"/>
      <c r="L196" s="1580"/>
      <c r="M196" s="1580"/>
      <c r="N196" s="1580"/>
      <c r="O196" s="1580"/>
    </row>
    <row r="197" spans="1:15" ht="15" hidden="1" customHeight="1">
      <c r="A197" s="977"/>
      <c r="B197" s="411"/>
      <c r="C197" s="967"/>
      <c r="D197" s="967"/>
      <c r="E197" s="1054"/>
      <c r="F197" s="1580"/>
      <c r="G197" s="1580"/>
      <c r="H197" s="1580"/>
      <c r="I197" s="1580"/>
      <c r="J197" s="1580"/>
      <c r="K197" s="1580"/>
      <c r="L197" s="1580"/>
      <c r="M197" s="1580"/>
      <c r="N197" s="1580"/>
      <c r="O197" s="1580"/>
    </row>
    <row r="198" spans="1:15" ht="15" hidden="1" customHeight="1">
      <c r="A198" s="977"/>
      <c r="B198" s="411"/>
      <c r="C198" s="967"/>
      <c r="D198" s="967"/>
      <c r="E198" s="1054"/>
      <c r="F198" s="1580"/>
      <c r="G198" s="1580"/>
      <c r="H198" s="1580"/>
      <c r="I198" s="1580"/>
      <c r="J198" s="1580"/>
      <c r="K198" s="1580"/>
      <c r="L198" s="1580"/>
      <c r="M198" s="1580"/>
      <c r="N198" s="1580"/>
      <c r="O198" s="1580"/>
    </row>
    <row r="199" spans="1:15" ht="15" hidden="1" customHeight="1">
      <c r="A199" s="977"/>
      <c r="B199" s="411"/>
      <c r="C199" s="967"/>
      <c r="D199" s="967"/>
      <c r="E199" s="1054"/>
      <c r="F199" s="1050"/>
      <c r="G199" s="1050"/>
      <c r="H199" s="1050"/>
      <c r="I199" s="1050"/>
      <c r="J199" s="1050"/>
      <c r="K199" s="1050"/>
      <c r="L199" s="1050"/>
      <c r="M199" s="1050"/>
      <c r="N199" s="1050"/>
      <c r="O199" s="1050"/>
    </row>
    <row r="200" spans="1:15" ht="15" hidden="1" customHeight="1">
      <c r="A200" s="977"/>
      <c r="B200" s="411"/>
      <c r="C200" s="967"/>
      <c r="D200" s="967"/>
      <c r="E200" s="1054" t="s">
        <v>63</v>
      </c>
      <c r="F200" s="1579" t="s">
        <v>867</v>
      </c>
      <c r="G200" s="1580"/>
      <c r="H200" s="1580"/>
      <c r="I200" s="1580"/>
      <c r="J200" s="1580"/>
      <c r="K200" s="1580"/>
      <c r="L200" s="1580"/>
      <c r="M200" s="1580"/>
      <c r="N200" s="1580"/>
      <c r="O200" s="1580"/>
    </row>
    <row r="201" spans="1:15" ht="15" hidden="1" customHeight="1">
      <c r="A201" s="977"/>
      <c r="B201" s="411"/>
      <c r="C201" s="967"/>
      <c r="D201" s="967"/>
      <c r="E201" s="1054"/>
      <c r="F201" s="1580"/>
      <c r="G201" s="1580"/>
      <c r="H201" s="1580"/>
      <c r="I201" s="1580"/>
      <c r="J201" s="1580"/>
      <c r="K201" s="1580"/>
      <c r="L201" s="1580"/>
      <c r="M201" s="1580"/>
      <c r="N201" s="1580"/>
      <c r="O201" s="1580"/>
    </row>
    <row r="202" spans="1:15" ht="15" hidden="1" customHeight="1">
      <c r="A202" s="977"/>
      <c r="B202" s="411"/>
      <c r="C202" s="967"/>
      <c r="D202" s="967"/>
      <c r="E202" s="1054"/>
      <c r="F202" s="1050"/>
      <c r="G202" s="1050"/>
      <c r="H202" s="1050"/>
      <c r="I202" s="1050"/>
      <c r="J202" s="1050"/>
      <c r="K202" s="1050"/>
      <c r="L202" s="1050"/>
      <c r="M202" s="1050"/>
      <c r="N202" s="1050"/>
      <c r="O202" s="1050"/>
    </row>
    <row r="203" spans="1:15" ht="15" hidden="1" customHeight="1">
      <c r="A203" s="977"/>
      <c r="B203" s="411"/>
      <c r="C203" s="967"/>
      <c r="D203" s="967"/>
      <c r="E203" s="1054" t="s">
        <v>63</v>
      </c>
      <c r="F203" s="1579" t="s">
        <v>868</v>
      </c>
      <c r="G203" s="1580"/>
      <c r="H203" s="1580"/>
      <c r="I203" s="1580"/>
      <c r="J203" s="1580"/>
      <c r="K203" s="1580"/>
      <c r="L203" s="1580"/>
      <c r="M203" s="1580"/>
      <c r="N203" s="1580"/>
      <c r="O203" s="1580"/>
    </row>
    <row r="204" spans="1:15" ht="15" hidden="1" customHeight="1">
      <c r="A204" s="977"/>
      <c r="B204" s="411"/>
      <c r="C204" s="1054"/>
      <c r="D204" s="967"/>
      <c r="E204" s="1050"/>
      <c r="F204" s="1580"/>
      <c r="G204" s="1580"/>
      <c r="H204" s="1580"/>
      <c r="I204" s="1580"/>
      <c r="J204" s="1580"/>
      <c r="K204" s="1580"/>
      <c r="L204" s="1580"/>
      <c r="M204" s="1580"/>
      <c r="N204" s="1580"/>
      <c r="O204" s="1580"/>
    </row>
    <row r="205" spans="1:15" ht="15" hidden="1" customHeight="1">
      <c r="A205" s="977"/>
      <c r="B205" s="411"/>
      <c r="C205" s="1054"/>
      <c r="D205" s="967"/>
      <c r="E205" s="1053"/>
      <c r="F205" s="1053"/>
      <c r="G205" s="1053"/>
      <c r="H205" s="1053"/>
      <c r="I205" s="1053"/>
      <c r="J205" s="1053"/>
      <c r="K205" s="1053"/>
      <c r="L205" s="1053"/>
      <c r="M205" s="411"/>
      <c r="N205" s="411"/>
      <c r="O205" s="411"/>
    </row>
    <row r="206" spans="1:15" ht="15" hidden="1" customHeight="1">
      <c r="A206" s="977"/>
      <c r="B206" s="411"/>
      <c r="C206" s="967"/>
      <c r="D206" s="967"/>
      <c r="E206" s="1054" t="s">
        <v>63</v>
      </c>
      <c r="F206" s="1579" t="s">
        <v>869</v>
      </c>
      <c r="G206" s="1580"/>
      <c r="H206" s="1580"/>
      <c r="I206" s="1580"/>
      <c r="J206" s="1580"/>
      <c r="K206" s="1580"/>
      <c r="L206" s="1580"/>
      <c r="M206" s="1580"/>
      <c r="N206" s="1580"/>
      <c r="O206" s="1580"/>
    </row>
    <row r="207" spans="1:15" ht="15" hidden="1" customHeight="1">
      <c r="A207" s="977"/>
      <c r="B207" s="411"/>
      <c r="C207" s="1054"/>
      <c r="D207" s="1050"/>
      <c r="E207" s="1050"/>
      <c r="F207" s="1580"/>
      <c r="G207" s="1580"/>
      <c r="H207" s="1580"/>
      <c r="I207" s="1580"/>
      <c r="J207" s="1580"/>
      <c r="K207" s="1580"/>
      <c r="L207" s="1580"/>
      <c r="M207" s="1580"/>
      <c r="N207" s="1580"/>
      <c r="O207" s="1580"/>
    </row>
    <row r="208" spans="1:15" ht="15" hidden="1" customHeight="1">
      <c r="A208" s="977"/>
      <c r="B208" s="411"/>
      <c r="C208" s="1054"/>
      <c r="D208" s="1053"/>
      <c r="E208" s="1053"/>
      <c r="F208" s="1053"/>
      <c r="G208" s="1053"/>
      <c r="H208" s="1053"/>
      <c r="I208" s="1053"/>
      <c r="J208" s="1053"/>
      <c r="K208" s="1053"/>
      <c r="L208" s="1053"/>
      <c r="M208" s="411"/>
      <c r="N208" s="411"/>
      <c r="O208" s="411"/>
    </row>
    <row r="209" spans="1:15" ht="15" hidden="1" customHeight="1">
      <c r="A209" s="977"/>
      <c r="B209" s="411"/>
      <c r="C209" s="967"/>
      <c r="D209" s="1050"/>
      <c r="E209" s="1579" t="s">
        <v>870</v>
      </c>
      <c r="F209" s="1580"/>
      <c r="G209" s="1580"/>
      <c r="H209" s="1580"/>
      <c r="I209" s="1580"/>
      <c r="J209" s="1580"/>
      <c r="K209" s="1580"/>
      <c r="L209" s="1580"/>
      <c r="M209" s="1580"/>
      <c r="N209" s="1580"/>
      <c r="O209" s="1580"/>
    </row>
    <row r="210" spans="1:15" ht="15" hidden="1" customHeight="1">
      <c r="A210" s="977"/>
      <c r="B210" s="411"/>
      <c r="C210" s="967"/>
      <c r="D210" s="1050"/>
      <c r="E210" s="1580"/>
      <c r="F210" s="1580"/>
      <c r="G210" s="1580"/>
      <c r="H210" s="1580"/>
      <c r="I210" s="1580"/>
      <c r="J210" s="1580"/>
      <c r="K210" s="1580"/>
      <c r="L210" s="1580"/>
      <c r="M210" s="1580"/>
      <c r="N210" s="1580"/>
      <c r="O210" s="1580"/>
    </row>
    <row r="211" spans="1:15" ht="15" hidden="1" customHeight="1">
      <c r="A211" s="977"/>
      <c r="B211" s="411"/>
      <c r="C211" s="967"/>
      <c r="D211" s="1050"/>
      <c r="E211" s="1580"/>
      <c r="F211" s="1580"/>
      <c r="G211" s="1580"/>
      <c r="H211" s="1580"/>
      <c r="I211" s="1580"/>
      <c r="J211" s="1580"/>
      <c r="K211" s="1580"/>
      <c r="L211" s="1580"/>
      <c r="M211" s="1580"/>
      <c r="N211" s="1580"/>
      <c r="O211" s="1580"/>
    </row>
    <row r="212" spans="1:15" ht="15" hidden="1" customHeight="1">
      <c r="A212" s="977"/>
      <c r="B212" s="411"/>
      <c r="C212" s="967"/>
      <c r="D212" s="1050"/>
      <c r="E212" s="1580"/>
      <c r="F212" s="1580"/>
      <c r="G212" s="1580"/>
      <c r="H212" s="1580"/>
      <c r="I212" s="1580"/>
      <c r="J212" s="1580"/>
      <c r="K212" s="1580"/>
      <c r="L212" s="1580"/>
      <c r="M212" s="1580"/>
      <c r="N212" s="1580"/>
      <c r="O212" s="1580"/>
    </row>
    <row r="213" spans="1:15" ht="15" hidden="1" customHeight="1">
      <c r="A213" s="977"/>
      <c r="B213" s="411"/>
      <c r="C213" s="967"/>
      <c r="D213" s="1051"/>
      <c r="E213" s="1580"/>
      <c r="F213" s="1580"/>
      <c r="G213" s="1580"/>
      <c r="H213" s="1580"/>
      <c r="I213" s="1580"/>
      <c r="J213" s="1580"/>
      <c r="K213" s="1580"/>
      <c r="L213" s="1580"/>
      <c r="M213" s="1580"/>
      <c r="N213" s="1580"/>
      <c r="O213" s="1580"/>
    </row>
    <row r="214" spans="1:15" ht="15" hidden="1" customHeight="1">
      <c r="A214" s="977"/>
      <c r="B214" s="411"/>
      <c r="C214" s="967"/>
      <c r="D214" s="1051"/>
      <c r="E214" s="1051"/>
      <c r="F214" s="1051"/>
      <c r="G214" s="1051"/>
      <c r="H214" s="1051"/>
      <c r="I214" s="1051"/>
      <c r="J214" s="1051"/>
      <c r="K214" s="1051"/>
      <c r="L214" s="1051"/>
      <c r="M214" s="411"/>
      <c r="N214" s="411"/>
      <c r="O214" s="411"/>
    </row>
    <row r="215" spans="1:15" ht="15" hidden="1" customHeight="1">
      <c r="A215" s="977"/>
      <c r="B215" s="411"/>
      <c r="C215" s="967"/>
      <c r="D215" s="1047"/>
      <c r="E215" s="1583" t="s">
        <v>871</v>
      </c>
      <c r="F215" s="1580"/>
      <c r="G215" s="1580"/>
      <c r="H215" s="1580"/>
      <c r="I215" s="1580"/>
      <c r="J215" s="1580"/>
      <c r="K215" s="1580"/>
      <c r="L215" s="1580"/>
      <c r="M215" s="1580"/>
      <c r="N215" s="1580"/>
      <c r="O215" s="1580"/>
    </row>
    <row r="216" spans="1:15" ht="15" hidden="1" customHeight="1">
      <c r="A216" s="977"/>
      <c r="B216" s="411"/>
      <c r="C216" s="967"/>
      <c r="D216" s="1047"/>
      <c r="E216" s="1580"/>
      <c r="F216" s="1580"/>
      <c r="G216" s="1580"/>
      <c r="H216" s="1580"/>
      <c r="I216" s="1580"/>
      <c r="J216" s="1580"/>
      <c r="K216" s="1580"/>
      <c r="L216" s="1580"/>
      <c r="M216" s="1580"/>
      <c r="N216" s="1580"/>
      <c r="O216" s="1580"/>
    </row>
    <row r="217" spans="1:15" ht="15" hidden="1" customHeight="1">
      <c r="A217" s="977"/>
      <c r="B217" s="411"/>
      <c r="C217" s="967"/>
      <c r="D217" s="1055"/>
      <c r="E217" s="1056"/>
      <c r="F217" s="1055"/>
      <c r="G217" s="1055"/>
      <c r="H217" s="1055"/>
      <c r="I217" s="1055"/>
      <c r="J217" s="1055"/>
      <c r="K217" s="1055"/>
      <c r="L217" s="1055"/>
      <c r="M217" s="1055"/>
      <c r="N217" s="1055"/>
      <c r="O217" s="1055"/>
    </row>
    <row r="218" spans="1:15" ht="15" hidden="1" customHeight="1">
      <c r="A218" s="977"/>
      <c r="B218" s="411"/>
      <c r="C218" s="967"/>
      <c r="D218" s="1050"/>
      <c r="E218" s="1579" t="s">
        <v>872</v>
      </c>
      <c r="F218" s="1580"/>
      <c r="G218" s="1580"/>
      <c r="H218" s="1580"/>
      <c r="I218" s="1580"/>
      <c r="J218" s="1580"/>
      <c r="K218" s="1580"/>
      <c r="L218" s="1580"/>
      <c r="M218" s="1580"/>
      <c r="N218" s="1580"/>
      <c r="O218" s="1580"/>
    </row>
    <row r="219" spans="1:15" ht="15" hidden="1" customHeight="1">
      <c r="A219" s="977"/>
      <c r="B219" s="411"/>
      <c r="C219" s="967"/>
      <c r="D219" s="1050"/>
      <c r="E219" s="1580"/>
      <c r="F219" s="1580"/>
      <c r="G219" s="1580"/>
      <c r="H219" s="1580"/>
      <c r="I219" s="1580"/>
      <c r="J219" s="1580"/>
      <c r="K219" s="1580"/>
      <c r="L219" s="1580"/>
      <c r="M219" s="1580"/>
      <c r="N219" s="1580"/>
      <c r="O219" s="1580"/>
    </row>
    <row r="220" spans="1:15" ht="15" hidden="1" customHeight="1">
      <c r="A220" s="977"/>
      <c r="B220" s="411"/>
      <c r="C220" s="967"/>
      <c r="D220" s="1050"/>
      <c r="E220" s="1050"/>
      <c r="F220" s="1050"/>
      <c r="G220" s="1050"/>
      <c r="H220" s="1050"/>
      <c r="I220" s="1050"/>
      <c r="J220" s="1050"/>
      <c r="K220" s="1050"/>
      <c r="L220" s="1050"/>
      <c r="M220" s="1050"/>
      <c r="N220" s="1050"/>
      <c r="O220" s="1050"/>
    </row>
    <row r="221" spans="1:15" ht="15" hidden="1" customHeight="1">
      <c r="A221" s="977"/>
      <c r="B221" s="411"/>
      <c r="C221" s="967"/>
      <c r="D221" s="1050"/>
      <c r="E221" s="1579" t="s">
        <v>873</v>
      </c>
      <c r="F221" s="1580"/>
      <c r="G221" s="1580"/>
      <c r="H221" s="1580"/>
      <c r="I221" s="1580"/>
      <c r="J221" s="1580"/>
      <c r="K221" s="1580"/>
      <c r="L221" s="1580"/>
      <c r="M221" s="1580"/>
      <c r="N221" s="1580"/>
      <c r="O221" s="1580"/>
    </row>
    <row r="222" spans="1:15" ht="15" hidden="1" customHeight="1">
      <c r="A222" s="977"/>
      <c r="B222" s="411"/>
      <c r="C222" s="1050"/>
      <c r="D222" s="1050"/>
      <c r="E222" s="1580"/>
      <c r="F222" s="1580"/>
      <c r="G222" s="1580"/>
      <c r="H222" s="1580"/>
      <c r="I222" s="1580"/>
      <c r="J222" s="1580"/>
      <c r="K222" s="1580"/>
      <c r="L222" s="1580"/>
      <c r="M222" s="1580"/>
      <c r="N222" s="1580"/>
      <c r="O222" s="1580"/>
    </row>
    <row r="223" spans="1:15" ht="15" hidden="1" customHeight="1">
      <c r="A223" s="977"/>
      <c r="B223" s="411"/>
      <c r="C223" s="1050"/>
      <c r="D223" s="1050"/>
      <c r="E223" s="1580"/>
      <c r="F223" s="1580"/>
      <c r="G223" s="1580"/>
      <c r="H223" s="1580"/>
      <c r="I223" s="1580"/>
      <c r="J223" s="1580"/>
      <c r="K223" s="1580"/>
      <c r="L223" s="1580"/>
      <c r="M223" s="1580"/>
      <c r="N223" s="1580"/>
      <c r="O223" s="1580"/>
    </row>
    <row r="224" spans="1:15" ht="15" hidden="1" customHeight="1">
      <c r="A224" s="977"/>
      <c r="B224" s="411"/>
      <c r="C224" s="1057"/>
      <c r="D224" s="1057"/>
      <c r="E224" s="1057"/>
      <c r="F224" s="1057"/>
      <c r="G224" s="1057"/>
      <c r="H224" s="1057"/>
      <c r="I224" s="1057"/>
      <c r="J224" s="1057"/>
      <c r="K224" s="1057"/>
      <c r="L224" s="1057"/>
      <c r="M224" s="411"/>
      <c r="N224" s="411"/>
      <c r="O224" s="411"/>
    </row>
    <row r="225" spans="1:15" ht="15" hidden="1" customHeight="1">
      <c r="A225" s="977"/>
      <c r="B225" s="411"/>
      <c r="C225" s="967"/>
      <c r="D225" s="1050"/>
      <c r="E225" s="1579" t="s">
        <v>874</v>
      </c>
      <c r="F225" s="1580"/>
      <c r="G225" s="1580"/>
      <c r="H225" s="1580"/>
      <c r="I225" s="1580"/>
      <c r="J225" s="1580"/>
      <c r="K225" s="1580"/>
      <c r="L225" s="1580"/>
      <c r="M225" s="1580"/>
      <c r="N225" s="1580"/>
      <c r="O225" s="1580"/>
    </row>
    <row r="226" spans="1:15" ht="15" hidden="1" customHeight="1">
      <c r="A226" s="977"/>
      <c r="B226" s="411"/>
      <c r="C226" s="967"/>
      <c r="D226" s="1050"/>
      <c r="E226" s="1580"/>
      <c r="F226" s="1580"/>
      <c r="G226" s="1580"/>
      <c r="H226" s="1580"/>
      <c r="I226" s="1580"/>
      <c r="J226" s="1580"/>
      <c r="K226" s="1580"/>
      <c r="L226" s="1580"/>
      <c r="M226" s="1580"/>
      <c r="N226" s="1580"/>
      <c r="O226" s="1580"/>
    </row>
    <row r="227" spans="1:15" ht="15" hidden="1" customHeight="1">
      <c r="A227" s="977"/>
      <c r="B227" s="411"/>
      <c r="C227" s="967"/>
      <c r="D227" s="1050"/>
      <c r="E227" s="1580"/>
      <c r="F227" s="1580"/>
      <c r="G227" s="1580"/>
      <c r="H227" s="1580"/>
      <c r="I227" s="1580"/>
      <c r="J227" s="1580"/>
      <c r="K227" s="1580"/>
      <c r="L227" s="1580"/>
      <c r="M227" s="1580"/>
      <c r="N227" s="1580"/>
      <c r="O227" s="1580"/>
    </row>
    <row r="228" spans="1:15" ht="15" hidden="1" customHeight="1">
      <c r="A228" s="977"/>
      <c r="B228" s="411"/>
      <c r="C228" s="967"/>
      <c r="D228" s="1050"/>
      <c r="E228" s="1580"/>
      <c r="F228" s="1580"/>
      <c r="G228" s="1580"/>
      <c r="H228" s="1580"/>
      <c r="I228" s="1580"/>
      <c r="J228" s="1580"/>
      <c r="K228" s="1580"/>
      <c r="L228" s="1580"/>
      <c r="M228" s="1580"/>
      <c r="N228" s="1580"/>
      <c r="O228" s="1580"/>
    </row>
    <row r="229" spans="1:15" ht="15" hidden="1" customHeight="1">
      <c r="A229" s="977"/>
      <c r="B229" s="411"/>
      <c r="C229" s="967"/>
      <c r="D229" s="1051"/>
      <c r="E229" s="1051"/>
      <c r="F229" s="1052"/>
      <c r="G229" s="1052"/>
      <c r="H229" s="1052"/>
      <c r="I229" s="1052"/>
      <c r="J229" s="1052"/>
      <c r="K229" s="1052"/>
      <c r="L229" s="1052"/>
      <c r="M229" s="411"/>
      <c r="N229" s="411"/>
      <c r="O229" s="411"/>
    </row>
    <row r="230" spans="1:15" ht="15" hidden="1" customHeight="1">
      <c r="A230" s="977"/>
      <c r="B230" s="411"/>
      <c r="C230" s="967"/>
      <c r="D230" s="1050"/>
      <c r="E230" s="1579" t="s">
        <v>875</v>
      </c>
      <c r="F230" s="1580"/>
      <c r="G230" s="1580"/>
      <c r="H230" s="1580"/>
      <c r="I230" s="1580"/>
      <c r="J230" s="1580"/>
      <c r="K230" s="1580"/>
      <c r="L230" s="1580"/>
      <c r="M230" s="1580"/>
      <c r="N230" s="1580"/>
      <c r="O230" s="1580"/>
    </row>
    <row r="231" spans="1:15" ht="15" hidden="1" customHeight="1">
      <c r="A231" s="977"/>
      <c r="B231" s="411"/>
      <c r="C231" s="967"/>
      <c r="D231" s="1050"/>
      <c r="E231" s="1580"/>
      <c r="F231" s="1580"/>
      <c r="G231" s="1580"/>
      <c r="H231" s="1580"/>
      <c r="I231" s="1580"/>
      <c r="J231" s="1580"/>
      <c r="K231" s="1580"/>
      <c r="L231" s="1580"/>
      <c r="M231" s="1580"/>
      <c r="N231" s="1580"/>
      <c r="O231" s="1580"/>
    </row>
    <row r="232" spans="1:15" ht="15" hidden="1" customHeight="1">
      <c r="A232" s="977"/>
      <c r="B232" s="411"/>
      <c r="C232" s="967"/>
      <c r="D232" s="1050"/>
      <c r="E232" s="1580"/>
      <c r="F232" s="1580"/>
      <c r="G232" s="1580"/>
      <c r="H232" s="1580"/>
      <c r="I232" s="1580"/>
      <c r="J232" s="1580"/>
      <c r="K232" s="1580"/>
      <c r="L232" s="1580"/>
      <c r="M232" s="1580"/>
      <c r="N232" s="1580"/>
      <c r="O232" s="1580"/>
    </row>
    <row r="233" spans="1:15" ht="15" hidden="1" customHeight="1">
      <c r="A233" s="977"/>
      <c r="B233" s="411"/>
      <c r="C233" s="967"/>
      <c r="D233" s="1050"/>
      <c r="E233" s="1580"/>
      <c r="F233" s="1580"/>
      <c r="G233" s="1580"/>
      <c r="H233" s="1580"/>
      <c r="I233" s="1580"/>
      <c r="J233" s="1580"/>
      <c r="K233" s="1580"/>
      <c r="L233" s="1580"/>
      <c r="M233" s="1580"/>
      <c r="N233" s="1580"/>
      <c r="O233" s="1580"/>
    </row>
    <row r="234" spans="1:15" ht="15" hidden="1" customHeight="1">
      <c r="A234" s="977"/>
      <c r="B234" s="411"/>
      <c r="C234" s="967"/>
      <c r="D234" s="1050"/>
      <c r="E234" s="1058"/>
      <c r="F234" s="1058"/>
      <c r="G234" s="1058"/>
      <c r="H234" s="1058"/>
      <c r="I234" s="1058"/>
      <c r="J234" s="1058"/>
      <c r="K234" s="1058"/>
      <c r="L234" s="1058"/>
      <c r="M234" s="1058"/>
      <c r="N234" s="1058"/>
      <c r="O234" s="1058"/>
    </row>
    <row r="235" spans="1:15" ht="15" hidden="1" customHeight="1">
      <c r="A235" s="1059"/>
      <c r="B235" s="1059"/>
      <c r="C235" s="1047"/>
      <c r="D235" s="1047"/>
      <c r="E235" s="1047" t="s">
        <v>876</v>
      </c>
      <c r="F235" s="1047"/>
      <c r="G235" s="1060"/>
      <c r="H235" s="1060"/>
      <c r="I235" s="1060"/>
      <c r="J235" s="1060"/>
      <c r="K235" s="1060"/>
      <c r="L235" s="1060"/>
      <c r="M235" s="1060"/>
    </row>
    <row r="236" spans="1:15" ht="15" hidden="1" customHeight="1">
      <c r="A236" s="1059"/>
      <c r="B236" s="1059"/>
      <c r="C236" s="1047"/>
      <c r="D236" s="1047"/>
      <c r="E236" s="1047"/>
      <c r="F236" s="1047"/>
      <c r="G236" s="1060"/>
      <c r="H236" s="1060"/>
      <c r="I236" s="1060"/>
      <c r="J236" s="1060"/>
      <c r="K236" s="1060"/>
      <c r="L236" s="1060"/>
      <c r="M236" s="1060"/>
    </row>
    <row r="237" spans="1:15" ht="15" hidden="1" customHeight="1">
      <c r="A237" s="1059"/>
      <c r="B237" s="1059"/>
      <c r="C237" s="1061"/>
      <c r="D237" s="1061"/>
      <c r="E237" s="1579" t="s">
        <v>877</v>
      </c>
      <c r="F237" s="1580"/>
      <c r="G237" s="1580"/>
      <c r="H237" s="1580"/>
      <c r="I237" s="1580"/>
      <c r="J237" s="1580"/>
      <c r="K237" s="1580"/>
      <c r="L237" s="1580"/>
      <c r="M237" s="1580"/>
      <c r="N237" s="1580"/>
      <c r="O237" s="1580"/>
    </row>
    <row r="238" spans="1:15" ht="15" hidden="1" customHeight="1">
      <c r="A238" s="1059"/>
      <c r="B238" s="1059"/>
      <c r="C238" s="1061"/>
      <c r="D238" s="1061"/>
      <c r="E238" s="1580"/>
      <c r="F238" s="1580"/>
      <c r="G238" s="1580"/>
      <c r="H238" s="1580"/>
      <c r="I238" s="1580"/>
      <c r="J238" s="1580"/>
      <c r="K238" s="1580"/>
      <c r="L238" s="1580"/>
      <c r="M238" s="1580"/>
      <c r="N238" s="1580"/>
      <c r="O238" s="1580"/>
    </row>
    <row r="239" spans="1:15" ht="15" hidden="1" customHeight="1">
      <c r="A239" s="1059"/>
      <c r="B239" s="1059"/>
      <c r="C239" s="1062"/>
      <c r="D239" s="1062"/>
      <c r="E239" s="1062"/>
      <c r="F239" s="1062"/>
      <c r="G239" s="1062"/>
      <c r="H239" s="1062"/>
      <c r="I239" s="1062"/>
      <c r="J239" s="1062"/>
      <c r="K239" s="1062"/>
      <c r="L239" s="1062"/>
      <c r="M239" s="1062"/>
    </row>
    <row r="240" spans="1:15" ht="15" hidden="1" customHeight="1">
      <c r="A240" s="1059"/>
      <c r="B240" s="1059"/>
      <c r="C240" s="1054"/>
      <c r="D240" s="1061"/>
      <c r="E240" s="1054" t="s">
        <v>63</v>
      </c>
      <c r="F240" s="1579" t="s">
        <v>878</v>
      </c>
      <c r="G240" s="1580"/>
      <c r="H240" s="1580"/>
      <c r="I240" s="1580"/>
      <c r="J240" s="1580"/>
      <c r="K240" s="1580"/>
      <c r="L240" s="1580"/>
      <c r="M240" s="1580"/>
      <c r="N240" s="1580"/>
      <c r="O240" s="1580"/>
    </row>
    <row r="241" spans="1:15" ht="15" hidden="1" customHeight="1">
      <c r="A241" s="1059"/>
      <c r="B241" s="1059"/>
      <c r="C241" s="1054"/>
      <c r="D241" s="1061"/>
      <c r="E241" s="1054"/>
      <c r="F241" s="1580"/>
      <c r="G241" s="1580"/>
      <c r="H241" s="1580"/>
      <c r="I241" s="1580"/>
      <c r="J241" s="1580"/>
      <c r="K241" s="1580"/>
      <c r="L241" s="1580"/>
      <c r="M241" s="1580"/>
      <c r="N241" s="1580"/>
      <c r="O241" s="1580"/>
    </row>
    <row r="242" spans="1:15" ht="15" hidden="1" customHeight="1">
      <c r="A242" s="1059"/>
      <c r="B242" s="1059"/>
      <c r="C242" s="1054"/>
      <c r="D242" s="1061"/>
      <c r="E242" s="1054"/>
      <c r="F242" s="1061"/>
      <c r="G242" s="1061"/>
      <c r="H242" s="1061"/>
      <c r="I242" s="1061"/>
      <c r="J242" s="1061"/>
      <c r="K242" s="1061"/>
      <c r="L242" s="1061"/>
      <c r="M242" s="1061"/>
    </row>
    <row r="243" spans="1:15" ht="15" hidden="1" customHeight="1">
      <c r="A243" s="1059"/>
      <c r="B243" s="1059"/>
      <c r="C243" s="1054"/>
      <c r="D243" s="1061"/>
      <c r="E243" s="1054" t="s">
        <v>63</v>
      </c>
      <c r="F243" s="1579" t="s">
        <v>879</v>
      </c>
      <c r="G243" s="1580"/>
      <c r="H243" s="1580"/>
      <c r="I243" s="1580"/>
      <c r="J243" s="1580"/>
      <c r="K243" s="1580"/>
      <c r="L243" s="1580"/>
      <c r="M243" s="1580"/>
      <c r="N243" s="1580"/>
      <c r="O243" s="1580"/>
    </row>
    <row r="244" spans="1:15" ht="15" hidden="1" customHeight="1">
      <c r="A244" s="1059"/>
      <c r="B244" s="1059"/>
      <c r="C244" s="1063"/>
      <c r="D244" s="1061"/>
      <c r="E244" s="1063"/>
      <c r="F244" s="1580"/>
      <c r="G244" s="1580"/>
      <c r="H244" s="1580"/>
      <c r="I244" s="1580"/>
      <c r="J244" s="1580"/>
      <c r="K244" s="1580"/>
      <c r="L244" s="1580"/>
      <c r="M244" s="1580"/>
      <c r="N244" s="1580"/>
      <c r="O244" s="1580"/>
    </row>
    <row r="245" spans="1:15" ht="15" hidden="1" customHeight="1">
      <c r="A245" s="1059"/>
      <c r="B245" s="1059"/>
      <c r="C245" s="1063"/>
      <c r="D245" s="1061"/>
      <c r="E245" s="1063"/>
      <c r="F245" s="1061"/>
      <c r="G245" s="1061"/>
      <c r="H245" s="1061"/>
      <c r="I245" s="1061"/>
      <c r="J245" s="1061"/>
      <c r="K245" s="1061"/>
      <c r="L245" s="1061"/>
      <c r="M245" s="1061"/>
    </row>
    <row r="246" spans="1:15" ht="15" hidden="1" customHeight="1">
      <c r="A246" s="1059"/>
      <c r="B246" s="1059"/>
      <c r="C246" s="1061"/>
      <c r="D246" s="1061"/>
      <c r="E246" s="1579" t="s">
        <v>880</v>
      </c>
      <c r="F246" s="1580"/>
      <c r="G246" s="1580"/>
      <c r="H246" s="1580"/>
      <c r="I246" s="1580"/>
      <c r="J246" s="1580"/>
      <c r="K246" s="1580"/>
      <c r="L246" s="1580"/>
      <c r="M246" s="1580"/>
      <c r="N246" s="1580"/>
      <c r="O246" s="1580"/>
    </row>
    <row r="247" spans="1:15" ht="15" hidden="1" customHeight="1">
      <c r="A247" s="1059"/>
      <c r="B247" s="1059"/>
      <c r="C247" s="1061"/>
      <c r="D247" s="1061"/>
      <c r="E247" s="1580"/>
      <c r="F247" s="1580"/>
      <c r="G247" s="1580"/>
      <c r="H247" s="1580"/>
      <c r="I247" s="1580"/>
      <c r="J247" s="1580"/>
      <c r="K247" s="1580"/>
      <c r="L247" s="1580"/>
      <c r="M247" s="1580"/>
      <c r="N247" s="1580"/>
      <c r="O247" s="1580"/>
    </row>
    <row r="248" spans="1:15" ht="15" hidden="1" customHeight="1">
      <c r="A248" s="1059"/>
      <c r="B248" s="1059"/>
      <c r="C248" s="1061"/>
      <c r="D248" s="1061"/>
      <c r="E248" s="1061"/>
      <c r="F248" s="1061"/>
      <c r="G248" s="1061"/>
      <c r="H248" s="1061"/>
      <c r="I248" s="1061"/>
      <c r="J248" s="1061"/>
      <c r="K248" s="1061"/>
      <c r="L248" s="1061"/>
      <c r="M248" s="1061"/>
    </row>
    <row r="249" spans="1:15" ht="15" hidden="1" customHeight="1">
      <c r="A249" s="1059"/>
      <c r="B249" s="1059"/>
      <c r="C249" s="1054"/>
      <c r="D249" s="1061"/>
      <c r="E249" s="1054" t="s">
        <v>63</v>
      </c>
      <c r="F249" s="1579" t="s">
        <v>881</v>
      </c>
      <c r="G249" s="1580"/>
      <c r="H249" s="1580"/>
      <c r="I249" s="1580"/>
      <c r="J249" s="1580"/>
      <c r="K249" s="1580"/>
      <c r="L249" s="1580"/>
      <c r="M249" s="1580"/>
      <c r="N249" s="1580"/>
      <c r="O249" s="1580"/>
    </row>
    <row r="250" spans="1:15" ht="15" hidden="1" customHeight="1">
      <c r="A250" s="1059"/>
      <c r="B250" s="1059"/>
      <c r="C250" s="1054"/>
      <c r="D250" s="1061"/>
      <c r="E250" s="1054"/>
      <c r="F250" s="1580"/>
      <c r="G250" s="1580"/>
      <c r="H250" s="1580"/>
      <c r="I250" s="1580"/>
      <c r="J250" s="1580"/>
      <c r="K250" s="1580"/>
      <c r="L250" s="1580"/>
      <c r="M250" s="1580"/>
      <c r="N250" s="1580"/>
      <c r="O250" s="1580"/>
    </row>
    <row r="251" spans="1:15" ht="15" hidden="1" customHeight="1">
      <c r="A251" s="1059"/>
      <c r="B251" s="1059"/>
      <c r="C251" s="1054"/>
      <c r="D251" s="1061"/>
      <c r="E251" s="1054"/>
      <c r="F251" s="1061"/>
      <c r="G251" s="1061"/>
      <c r="H251" s="1061"/>
      <c r="I251" s="1061"/>
      <c r="J251" s="1061"/>
      <c r="K251" s="1061"/>
      <c r="L251" s="1061"/>
      <c r="M251" s="1061"/>
    </row>
    <row r="252" spans="1:15" ht="15" hidden="1" customHeight="1">
      <c r="A252" s="1059"/>
      <c r="B252" s="1059"/>
      <c r="C252" s="1054"/>
      <c r="D252" s="1061"/>
      <c r="E252" s="1054" t="s">
        <v>63</v>
      </c>
      <c r="F252" s="1579" t="s">
        <v>879</v>
      </c>
      <c r="G252" s="1580"/>
      <c r="H252" s="1580"/>
      <c r="I252" s="1580"/>
      <c r="J252" s="1580"/>
      <c r="K252" s="1580"/>
      <c r="L252" s="1580"/>
      <c r="M252" s="1580"/>
      <c r="N252" s="1580"/>
      <c r="O252" s="1580"/>
    </row>
    <row r="253" spans="1:15" ht="15" hidden="1" customHeight="1">
      <c r="A253" s="1059"/>
      <c r="B253" s="1059"/>
      <c r="C253" s="1054"/>
      <c r="D253" s="1061"/>
      <c r="E253" s="1054"/>
      <c r="F253" s="1580"/>
      <c r="G253" s="1580"/>
      <c r="H253" s="1580"/>
      <c r="I253" s="1580"/>
      <c r="J253" s="1580"/>
      <c r="K253" s="1580"/>
      <c r="L253" s="1580"/>
      <c r="M253" s="1580"/>
      <c r="N253" s="1580"/>
      <c r="O253" s="1580"/>
    </row>
    <row r="254" spans="1:15" ht="15" hidden="1" customHeight="1">
      <c r="A254" s="1059"/>
      <c r="B254" s="1059"/>
      <c r="C254" s="1063"/>
      <c r="D254" s="1053"/>
      <c r="E254" s="1063"/>
      <c r="F254" s="1053"/>
      <c r="G254" s="1053"/>
      <c r="H254" s="1053"/>
      <c r="I254" s="1053"/>
      <c r="J254" s="1053"/>
      <c r="K254" s="1053"/>
      <c r="L254" s="1053"/>
      <c r="M254" s="1053"/>
    </row>
    <row r="255" spans="1:15" ht="15" hidden="1" customHeight="1">
      <c r="A255" s="1059"/>
      <c r="B255" s="1059"/>
      <c r="C255" s="1063"/>
      <c r="D255" s="1063"/>
      <c r="E255" s="1063" t="s">
        <v>882</v>
      </c>
      <c r="F255" s="1063"/>
      <c r="G255" s="1064"/>
      <c r="H255" s="1064"/>
      <c r="I255" s="1064"/>
      <c r="J255" s="1064"/>
      <c r="K255" s="1064"/>
      <c r="L255" s="1064"/>
      <c r="M255" s="1064"/>
    </row>
    <row r="256" spans="1:15" ht="15" hidden="1" customHeight="1">
      <c r="A256" s="1059"/>
      <c r="B256" s="1059"/>
      <c r="C256" s="1063"/>
      <c r="D256" s="1063"/>
      <c r="E256" s="1063"/>
      <c r="F256" s="1063"/>
      <c r="G256" s="1064"/>
      <c r="H256" s="1064"/>
      <c r="I256" s="1064"/>
      <c r="J256" s="1064"/>
      <c r="K256" s="1064"/>
      <c r="L256" s="1064"/>
      <c r="M256" s="1064"/>
    </row>
    <row r="257" spans="1:15" ht="15" hidden="1" customHeight="1">
      <c r="A257" s="1059"/>
      <c r="B257" s="1059"/>
      <c r="C257" s="1061"/>
      <c r="D257" s="1061"/>
      <c r="E257" s="1579" t="s">
        <v>883</v>
      </c>
      <c r="F257" s="1580"/>
      <c r="G257" s="1580"/>
      <c r="H257" s="1580"/>
      <c r="I257" s="1580"/>
      <c r="J257" s="1580"/>
      <c r="K257" s="1580"/>
      <c r="L257" s="1580"/>
      <c r="M257" s="1580"/>
      <c r="N257" s="1580"/>
      <c r="O257" s="1580"/>
    </row>
    <row r="258" spans="1:15" ht="15" hidden="1" customHeight="1">
      <c r="A258" s="1059"/>
      <c r="B258" s="1059"/>
      <c r="C258" s="1061"/>
      <c r="D258" s="1061"/>
      <c r="E258" s="1579"/>
      <c r="F258" s="1580"/>
      <c r="G258" s="1580"/>
      <c r="H258" s="1580"/>
      <c r="I258" s="1580"/>
      <c r="J258" s="1580"/>
      <c r="K258" s="1580"/>
      <c r="L258" s="1580"/>
      <c r="M258" s="1580"/>
      <c r="N258" s="1580"/>
      <c r="O258" s="1580"/>
    </row>
    <row r="259" spans="1:15" ht="15" hidden="1" customHeight="1">
      <c r="A259" s="1059"/>
      <c r="B259" s="1059"/>
      <c r="C259" s="1061"/>
      <c r="D259" s="1061"/>
      <c r="E259" s="1580"/>
      <c r="F259" s="1580"/>
      <c r="G259" s="1580"/>
      <c r="H259" s="1580"/>
      <c r="I259" s="1580"/>
      <c r="J259" s="1580"/>
      <c r="K259" s="1580"/>
      <c r="L259" s="1580"/>
      <c r="M259" s="1580"/>
      <c r="N259" s="1580"/>
      <c r="O259" s="1580"/>
    </row>
    <row r="260" spans="1:15" ht="15" hidden="1" customHeight="1">
      <c r="A260" s="977"/>
      <c r="B260" s="411"/>
      <c r="C260" s="967"/>
      <c r="D260" s="1051"/>
      <c r="E260" s="1051"/>
      <c r="F260" s="1052"/>
      <c r="G260" s="1052"/>
      <c r="H260" s="1052"/>
      <c r="I260" s="1052"/>
      <c r="J260" s="1052"/>
      <c r="K260" s="1052"/>
      <c r="L260" s="1052"/>
      <c r="M260" s="411"/>
      <c r="N260" s="411"/>
      <c r="O260" s="411"/>
    </row>
    <row r="261" spans="1:15" ht="15" hidden="1" customHeight="1">
      <c r="A261" s="977"/>
      <c r="B261" s="411"/>
      <c r="C261" s="967"/>
      <c r="D261" s="1065"/>
      <c r="E261" s="1065" t="s">
        <v>884</v>
      </c>
      <c r="F261" s="1060"/>
      <c r="G261" s="1060"/>
      <c r="H261" s="1060"/>
      <c r="I261" s="1060"/>
      <c r="J261" s="1060"/>
      <c r="K261" s="1060"/>
      <c r="L261" s="1060"/>
      <c r="M261" s="411"/>
      <c r="N261" s="411"/>
      <c r="O261" s="411"/>
    </row>
    <row r="262" spans="1:15" ht="15" hidden="1" customHeight="1">
      <c r="A262" s="977"/>
      <c r="B262" s="411"/>
      <c r="C262" s="967"/>
      <c r="D262" s="1065"/>
      <c r="E262" s="1065"/>
      <c r="F262" s="1060"/>
      <c r="G262" s="1060"/>
      <c r="H262" s="1060"/>
      <c r="I262" s="1060"/>
      <c r="J262" s="1060"/>
      <c r="K262" s="1060"/>
      <c r="L262" s="1060"/>
      <c r="M262" s="411"/>
      <c r="N262" s="411"/>
      <c r="O262" s="411"/>
    </row>
    <row r="263" spans="1:15" ht="15" hidden="1" customHeight="1">
      <c r="A263" s="977"/>
      <c r="B263" s="411"/>
      <c r="C263" s="967"/>
      <c r="D263" s="1066"/>
      <c r="E263" s="1581" t="s">
        <v>885</v>
      </c>
      <c r="F263" s="1581"/>
      <c r="G263" s="1581"/>
      <c r="H263" s="1581"/>
      <c r="I263" s="1581"/>
      <c r="J263" s="1581"/>
      <c r="K263" s="1581"/>
      <c r="L263" s="1581"/>
      <c r="M263" s="1581"/>
      <c r="N263" s="1581"/>
      <c r="O263" s="1581"/>
    </row>
    <row r="264" spans="1:15" ht="15" hidden="1" customHeight="1">
      <c r="A264" s="977"/>
      <c r="B264" s="411"/>
      <c r="C264" s="1066"/>
      <c r="D264" s="1066"/>
      <c r="E264" s="1581"/>
      <c r="F264" s="1581"/>
      <c r="G264" s="1581"/>
      <c r="H264" s="1581"/>
      <c r="I264" s="1581"/>
      <c r="J264" s="1581"/>
      <c r="K264" s="1581"/>
      <c r="L264" s="1581"/>
      <c r="M264" s="1581"/>
      <c r="N264" s="1581"/>
      <c r="O264" s="1581"/>
    </row>
    <row r="265" spans="1:15" ht="15" hidden="1" customHeight="1">
      <c r="A265" s="977"/>
      <c r="B265" s="411"/>
      <c r="C265" s="1066"/>
      <c r="D265" s="1066"/>
      <c r="E265" s="1581"/>
      <c r="F265" s="1581"/>
      <c r="G265" s="1581"/>
      <c r="H265" s="1581"/>
      <c r="I265" s="1581"/>
      <c r="J265" s="1581"/>
      <c r="K265" s="1581"/>
      <c r="L265" s="1581"/>
      <c r="M265" s="1581"/>
      <c r="N265" s="1581"/>
      <c r="O265" s="1581"/>
    </row>
    <row r="266" spans="1:15" ht="15" hidden="1" customHeight="1">
      <c r="A266" s="977"/>
      <c r="B266" s="411"/>
      <c r="C266" s="1067"/>
      <c r="D266" s="1067"/>
      <c r="E266" s="1062"/>
      <c r="F266" s="1062"/>
      <c r="G266" s="1062"/>
      <c r="H266" s="1062"/>
      <c r="I266" s="1062"/>
      <c r="J266" s="1062"/>
      <c r="K266" s="1062"/>
      <c r="L266" s="1062"/>
      <c r="M266" s="411"/>
      <c r="N266" s="411"/>
      <c r="O266" s="411"/>
    </row>
    <row r="267" spans="1:15" ht="15" hidden="1" customHeight="1">
      <c r="A267" s="977"/>
      <c r="B267" s="411"/>
      <c r="C267" s="967"/>
      <c r="D267" s="1066"/>
      <c r="E267" s="1066" t="s">
        <v>886</v>
      </c>
      <c r="F267" s="1066"/>
      <c r="G267" s="1066"/>
      <c r="H267" s="1066"/>
      <c r="I267" s="1066"/>
      <c r="J267" s="1066"/>
      <c r="K267" s="1066"/>
      <c r="L267" s="1066"/>
      <c r="M267" s="1066"/>
      <c r="N267" s="1066"/>
      <c r="O267" s="1066"/>
    </row>
    <row r="268" spans="1:15" ht="15" hidden="1" customHeight="1">
      <c r="A268" s="977"/>
      <c r="B268" s="411"/>
      <c r="C268" s="967"/>
      <c r="D268" s="1063"/>
      <c r="E268" s="1061"/>
      <c r="F268" s="1060"/>
      <c r="G268" s="1060"/>
      <c r="H268" s="1060"/>
      <c r="I268" s="1060"/>
      <c r="J268" s="1060"/>
      <c r="K268" s="1060"/>
      <c r="L268" s="1060"/>
      <c r="M268" s="411"/>
      <c r="N268" s="411"/>
      <c r="O268" s="411"/>
    </row>
    <row r="269" spans="1:15" ht="15" hidden="1" customHeight="1">
      <c r="A269" s="977"/>
      <c r="B269" s="411"/>
      <c r="C269" s="967"/>
      <c r="D269" s="1065"/>
      <c r="E269" s="1065" t="s">
        <v>887</v>
      </c>
      <c r="F269" s="1060"/>
      <c r="G269" s="1060"/>
      <c r="H269" s="1060"/>
      <c r="I269" s="1060"/>
      <c r="J269" s="1060"/>
      <c r="K269" s="1060"/>
      <c r="L269" s="1060"/>
      <c r="M269" s="411"/>
      <c r="N269" s="411"/>
      <c r="O269" s="411"/>
    </row>
    <row r="270" spans="1:15" ht="15" hidden="1" customHeight="1">
      <c r="A270" s="977"/>
      <c r="B270" s="411"/>
      <c r="C270" s="967"/>
      <c r="D270" s="1063"/>
      <c r="E270" s="1063"/>
      <c r="F270" s="1060"/>
      <c r="G270" s="1060"/>
      <c r="H270" s="1060"/>
      <c r="I270" s="1060"/>
      <c r="J270" s="1060"/>
      <c r="K270" s="1060"/>
      <c r="L270" s="1060"/>
      <c r="M270" s="411"/>
      <c r="N270" s="411"/>
      <c r="O270" s="411"/>
    </row>
    <row r="271" spans="1:15" ht="15" hidden="1" customHeight="1">
      <c r="A271" s="977"/>
      <c r="B271" s="411"/>
      <c r="C271" s="967"/>
      <c r="D271" s="1066"/>
      <c r="E271" s="1581" t="s">
        <v>888</v>
      </c>
      <c r="F271" s="1580"/>
      <c r="G271" s="1580"/>
      <c r="H271" s="1580"/>
      <c r="I271" s="1580"/>
      <c r="J271" s="1580"/>
      <c r="K271" s="1580"/>
      <c r="L271" s="1580"/>
      <c r="M271" s="1580"/>
      <c r="N271" s="1580"/>
      <c r="O271" s="1580"/>
    </row>
    <row r="272" spans="1:15" ht="15" hidden="1" customHeight="1">
      <c r="A272" s="977"/>
      <c r="B272" s="411"/>
      <c r="C272" s="967"/>
      <c r="D272" s="1066"/>
      <c r="E272" s="1580"/>
      <c r="F272" s="1580"/>
      <c r="G272" s="1580"/>
      <c r="H272" s="1580"/>
      <c r="I272" s="1580"/>
      <c r="J272" s="1580"/>
      <c r="K272" s="1580"/>
      <c r="L272" s="1580"/>
      <c r="M272" s="1580"/>
      <c r="N272" s="1580"/>
      <c r="O272" s="1580"/>
    </row>
    <row r="273" spans="1:15" ht="15" hidden="1" customHeight="1">
      <c r="A273" s="977"/>
      <c r="B273" s="411"/>
      <c r="C273" s="967"/>
      <c r="D273" s="1063"/>
      <c r="E273" s="1063"/>
      <c r="F273" s="1060"/>
      <c r="G273" s="1060"/>
      <c r="H273" s="1060"/>
      <c r="I273" s="1060"/>
      <c r="J273" s="1060"/>
      <c r="K273" s="1060"/>
      <c r="L273" s="1060"/>
      <c r="M273" s="411"/>
      <c r="N273" s="411"/>
      <c r="O273" s="411"/>
    </row>
    <row r="274" spans="1:15" ht="15" hidden="1" customHeight="1">
      <c r="A274" s="977"/>
      <c r="B274" s="411"/>
      <c r="C274" s="967"/>
      <c r="D274" s="1065"/>
      <c r="E274" s="1065" t="s">
        <v>889</v>
      </c>
      <c r="F274" s="1060"/>
      <c r="G274" s="1060"/>
      <c r="H274" s="1060"/>
      <c r="I274" s="1060"/>
      <c r="J274" s="1060"/>
      <c r="K274" s="1060"/>
      <c r="L274" s="1060"/>
      <c r="M274" s="411"/>
      <c r="N274" s="411"/>
      <c r="O274" s="411"/>
    </row>
    <row r="275" spans="1:15" ht="15" hidden="1" customHeight="1">
      <c r="A275" s="977"/>
      <c r="B275" s="411"/>
      <c r="C275" s="967"/>
      <c r="D275" s="1063"/>
      <c r="E275" s="1063"/>
      <c r="F275" s="1060"/>
      <c r="G275" s="1060"/>
      <c r="H275" s="1060"/>
      <c r="I275" s="1060"/>
      <c r="J275" s="1060"/>
      <c r="K275" s="1060"/>
      <c r="L275" s="1060"/>
      <c r="M275" s="411"/>
      <c r="N275" s="411"/>
      <c r="O275" s="411"/>
    </row>
    <row r="276" spans="1:15" ht="15" hidden="1" customHeight="1">
      <c r="A276" s="977"/>
      <c r="B276" s="411"/>
      <c r="C276" s="967"/>
      <c r="D276" s="1047"/>
      <c r="E276" s="1047" t="s">
        <v>890</v>
      </c>
      <c r="F276" s="1060"/>
      <c r="G276" s="1060"/>
      <c r="H276" s="1060"/>
      <c r="I276" s="1060"/>
      <c r="J276" s="1060"/>
      <c r="K276" s="1060"/>
      <c r="L276" s="1060"/>
      <c r="M276" s="411"/>
      <c r="N276" s="411"/>
      <c r="O276" s="411"/>
    </row>
    <row r="277" spans="1:15" ht="15" hidden="1" customHeight="1">
      <c r="A277" s="977"/>
      <c r="B277" s="411"/>
      <c r="C277" s="967"/>
      <c r="D277" s="1050"/>
      <c r="E277" s="1050"/>
      <c r="F277" s="1060"/>
      <c r="G277" s="1060"/>
      <c r="H277" s="1060"/>
      <c r="I277" s="1060"/>
      <c r="J277" s="1060"/>
      <c r="K277" s="1060"/>
      <c r="L277" s="1060"/>
      <c r="M277" s="411"/>
      <c r="N277" s="411"/>
      <c r="O277" s="411"/>
    </row>
    <row r="278" spans="1:15" ht="15" hidden="1" customHeight="1">
      <c r="A278" s="977"/>
      <c r="B278" s="411"/>
      <c r="C278" s="967"/>
      <c r="D278" s="1050"/>
      <c r="E278" s="1579" t="s">
        <v>891</v>
      </c>
      <c r="F278" s="1580"/>
      <c r="G278" s="1580"/>
      <c r="H278" s="1580"/>
      <c r="I278" s="1580"/>
      <c r="J278" s="1580"/>
      <c r="K278" s="1580"/>
      <c r="L278" s="1580"/>
      <c r="M278" s="1580"/>
      <c r="N278" s="1580"/>
      <c r="O278" s="1580"/>
    </row>
    <row r="279" spans="1:15" ht="15" hidden="1" customHeight="1">
      <c r="A279" s="977"/>
      <c r="B279" s="411"/>
      <c r="C279" s="967"/>
      <c r="D279" s="1051"/>
      <c r="E279" s="1051"/>
      <c r="F279" s="1051"/>
      <c r="G279" s="1051"/>
      <c r="H279" s="1051"/>
      <c r="I279" s="1051"/>
      <c r="J279" s="1051"/>
      <c r="K279" s="1051"/>
      <c r="L279" s="1051"/>
      <c r="M279" s="1051"/>
      <c r="N279" s="1051"/>
      <c r="O279" s="1051"/>
    </row>
    <row r="280" spans="1:15" ht="15" hidden="1" customHeight="1">
      <c r="A280" s="977"/>
      <c r="B280" s="411"/>
      <c r="C280" s="967"/>
      <c r="D280" s="1047"/>
      <c r="E280" s="1047" t="s">
        <v>892</v>
      </c>
      <c r="F280" s="1060"/>
      <c r="G280" s="1060"/>
      <c r="H280" s="1060"/>
      <c r="I280" s="1060"/>
      <c r="J280" s="1060"/>
      <c r="K280" s="1060"/>
      <c r="L280" s="1060"/>
      <c r="M280" s="411"/>
      <c r="N280" s="411"/>
      <c r="O280" s="411"/>
    </row>
    <row r="281" spans="1:15" ht="15" hidden="1" customHeight="1">
      <c r="A281" s="977"/>
      <c r="B281" s="411"/>
      <c r="C281" s="967"/>
      <c r="D281" s="1050"/>
      <c r="E281" s="1050"/>
      <c r="F281" s="1060"/>
      <c r="G281" s="1060"/>
      <c r="H281" s="1060"/>
      <c r="I281" s="1060"/>
      <c r="J281" s="1060"/>
      <c r="K281" s="1060"/>
      <c r="L281" s="1060"/>
      <c r="M281" s="411"/>
      <c r="N281" s="411"/>
      <c r="O281" s="411"/>
    </row>
    <row r="282" spans="1:15" ht="15" hidden="1" customHeight="1">
      <c r="A282" s="977"/>
      <c r="B282" s="411"/>
      <c r="C282" s="967"/>
      <c r="D282" s="1050"/>
      <c r="E282" s="1579" t="s">
        <v>893</v>
      </c>
      <c r="F282" s="1580"/>
      <c r="G282" s="1580"/>
      <c r="H282" s="1580"/>
      <c r="I282" s="1580"/>
      <c r="J282" s="1580"/>
      <c r="K282" s="1580"/>
      <c r="L282" s="1580"/>
      <c r="M282" s="1580"/>
      <c r="N282" s="1580"/>
      <c r="O282" s="1580"/>
    </row>
    <row r="283" spans="1:15" ht="15" hidden="1" customHeight="1">
      <c r="A283" s="977"/>
      <c r="B283" s="411"/>
      <c r="C283" s="1050"/>
      <c r="D283" s="1050"/>
      <c r="E283" s="1580"/>
      <c r="F283" s="1580"/>
      <c r="G283" s="1580"/>
      <c r="H283" s="1580"/>
      <c r="I283" s="1580"/>
      <c r="J283" s="1580"/>
      <c r="K283" s="1580"/>
      <c r="L283" s="1580"/>
      <c r="M283" s="1580"/>
      <c r="N283" s="1580"/>
      <c r="O283" s="1580"/>
    </row>
    <row r="284" spans="1:15" ht="15" hidden="1" customHeight="1">
      <c r="A284" s="977"/>
      <c r="B284" s="411"/>
      <c r="C284" s="1050"/>
      <c r="D284" s="1050"/>
      <c r="E284" s="1580"/>
      <c r="F284" s="1580"/>
      <c r="G284" s="1580"/>
      <c r="H284" s="1580"/>
      <c r="I284" s="1580"/>
      <c r="J284" s="1580"/>
      <c r="K284" s="1580"/>
      <c r="L284" s="1580"/>
      <c r="M284" s="1580"/>
      <c r="N284" s="1580"/>
      <c r="O284" s="1580"/>
    </row>
    <row r="285" spans="1:15" ht="15" hidden="1" customHeight="1">
      <c r="A285" s="977"/>
      <c r="B285" s="411"/>
      <c r="C285" s="1050"/>
      <c r="D285" s="1050"/>
      <c r="E285" s="1060"/>
      <c r="F285" s="1060"/>
      <c r="G285" s="1060"/>
      <c r="H285" s="1060"/>
      <c r="I285" s="1060"/>
      <c r="J285" s="1060"/>
      <c r="K285" s="1060"/>
      <c r="L285" s="1060"/>
      <c r="M285" s="411"/>
      <c r="N285" s="411"/>
      <c r="O285" s="411"/>
    </row>
    <row r="286" spans="1:15" ht="15" hidden="1" customHeight="1">
      <c r="A286" s="977"/>
      <c r="B286" s="411"/>
      <c r="C286" s="967"/>
      <c r="D286" s="1047"/>
      <c r="E286" s="1047" t="s">
        <v>894</v>
      </c>
      <c r="F286" s="1060"/>
      <c r="G286" s="1060"/>
      <c r="H286" s="1060"/>
      <c r="I286" s="1060"/>
      <c r="J286" s="1060"/>
      <c r="K286" s="1060"/>
      <c r="L286" s="1060"/>
      <c r="M286" s="411"/>
      <c r="N286" s="411"/>
      <c r="O286" s="411"/>
    </row>
    <row r="287" spans="1:15" ht="15" hidden="1" customHeight="1">
      <c r="A287" s="977"/>
      <c r="B287" s="411"/>
      <c r="C287" s="967"/>
      <c r="D287" s="1050"/>
      <c r="E287" s="1050"/>
      <c r="F287" s="1060"/>
      <c r="G287" s="1060"/>
      <c r="H287" s="1060"/>
      <c r="I287" s="1060"/>
      <c r="J287" s="1060"/>
      <c r="K287" s="1060"/>
      <c r="L287" s="1060"/>
      <c r="M287" s="411"/>
      <c r="N287" s="411"/>
      <c r="O287" s="411"/>
    </row>
    <row r="288" spans="1:15" ht="15" hidden="1" customHeight="1">
      <c r="A288" s="977"/>
      <c r="B288" s="411"/>
      <c r="C288" s="967"/>
      <c r="D288" s="1050"/>
      <c r="E288" s="1579" t="s">
        <v>895</v>
      </c>
      <c r="F288" s="1580"/>
      <c r="G288" s="1580"/>
      <c r="H288" s="1580"/>
      <c r="I288" s="1580"/>
      <c r="J288" s="1580"/>
      <c r="K288" s="1580"/>
      <c r="L288" s="1580"/>
      <c r="M288" s="1580"/>
      <c r="N288" s="1580"/>
      <c r="O288" s="1580"/>
    </row>
    <row r="289" spans="1:15" ht="15" hidden="1" customHeight="1">
      <c r="A289" s="977"/>
      <c r="B289" s="411"/>
      <c r="C289" s="967"/>
      <c r="D289" s="1050"/>
      <c r="E289" s="1580"/>
      <c r="F289" s="1580"/>
      <c r="G289" s="1580"/>
      <c r="H289" s="1580"/>
      <c r="I289" s="1580"/>
      <c r="J289" s="1580"/>
      <c r="K289" s="1580"/>
      <c r="L289" s="1580"/>
      <c r="M289" s="1580"/>
      <c r="N289" s="1580"/>
      <c r="O289" s="1580"/>
    </row>
    <row r="290" spans="1:15" ht="15" hidden="1" customHeight="1">
      <c r="A290" s="977"/>
      <c r="B290" s="411"/>
      <c r="C290" s="967"/>
      <c r="D290" s="1050"/>
      <c r="E290" s="1580"/>
      <c r="F290" s="1580"/>
      <c r="G290" s="1580"/>
      <c r="H290" s="1580"/>
      <c r="I290" s="1580"/>
      <c r="J290" s="1580"/>
      <c r="K290" s="1580"/>
      <c r="L290" s="1580"/>
      <c r="M290" s="1580"/>
      <c r="N290" s="1580"/>
      <c r="O290" s="1580"/>
    </row>
    <row r="291" spans="1:15" ht="15" hidden="1" customHeight="1">
      <c r="A291" s="977"/>
      <c r="B291" s="411"/>
      <c r="C291" s="967"/>
      <c r="D291" s="1050"/>
      <c r="E291" s="1580"/>
      <c r="F291" s="1580"/>
      <c r="G291" s="1580"/>
      <c r="H291" s="1580"/>
      <c r="I291" s="1580"/>
      <c r="J291" s="1580"/>
      <c r="K291" s="1580"/>
      <c r="L291" s="1580"/>
      <c r="M291" s="1580"/>
      <c r="N291" s="1580"/>
      <c r="O291" s="1580"/>
    </row>
    <row r="292" spans="1:15" ht="15" hidden="1" customHeight="1">
      <c r="A292" s="977"/>
      <c r="B292" s="411"/>
      <c r="C292" s="967"/>
      <c r="D292" s="1050"/>
      <c r="E292" s="1580"/>
      <c r="F292" s="1580"/>
      <c r="G292" s="1580"/>
      <c r="H292" s="1580"/>
      <c r="I292" s="1580"/>
      <c r="J292" s="1580"/>
      <c r="K292" s="1580"/>
      <c r="L292" s="1580"/>
      <c r="M292" s="1580"/>
      <c r="N292" s="1580"/>
      <c r="O292" s="1580"/>
    </row>
    <row r="293" spans="1:15" ht="15" hidden="1" customHeight="1">
      <c r="A293" s="977"/>
      <c r="B293" s="411"/>
      <c r="C293" s="967"/>
      <c r="D293" s="1050"/>
      <c r="E293" s="1580"/>
      <c r="F293" s="1580"/>
      <c r="G293" s="1580"/>
      <c r="H293" s="1580"/>
      <c r="I293" s="1580"/>
      <c r="J293" s="1580"/>
      <c r="K293" s="1580"/>
      <c r="L293" s="1580"/>
      <c r="M293" s="1580"/>
      <c r="N293" s="1580"/>
      <c r="O293" s="1580"/>
    </row>
    <row r="294" spans="1:15" ht="15" hidden="1" customHeight="1">
      <c r="A294" s="977"/>
      <c r="B294" s="411"/>
      <c r="C294" s="967"/>
      <c r="D294" s="1050"/>
      <c r="E294" s="1050"/>
      <c r="F294" s="1060"/>
      <c r="G294" s="1060"/>
      <c r="H294" s="1060"/>
      <c r="I294" s="1060"/>
      <c r="J294" s="1060"/>
      <c r="K294" s="1060"/>
      <c r="L294" s="1060"/>
      <c r="M294" s="411"/>
      <c r="N294" s="411"/>
      <c r="O294" s="411"/>
    </row>
    <row r="295" spans="1:15" ht="15" hidden="1" customHeight="1">
      <c r="A295" s="977"/>
      <c r="B295" s="411"/>
      <c r="C295" s="967"/>
      <c r="D295" s="1050"/>
      <c r="E295" s="1579" t="s">
        <v>896</v>
      </c>
      <c r="F295" s="1580"/>
      <c r="G295" s="1580"/>
      <c r="H295" s="1580"/>
      <c r="I295" s="1580"/>
      <c r="J295" s="1580"/>
      <c r="K295" s="1580"/>
      <c r="L295" s="1580"/>
      <c r="M295" s="1580"/>
      <c r="N295" s="1580"/>
      <c r="O295" s="1580"/>
    </row>
    <row r="296" spans="1:15" ht="15" hidden="1" customHeight="1">
      <c r="A296" s="977"/>
      <c r="B296" s="411"/>
      <c r="C296" s="967"/>
      <c r="D296" s="1050"/>
      <c r="E296" s="1580"/>
      <c r="F296" s="1580"/>
      <c r="G296" s="1580"/>
      <c r="H296" s="1580"/>
      <c r="I296" s="1580"/>
      <c r="J296" s="1580"/>
      <c r="K296" s="1580"/>
      <c r="L296" s="1580"/>
      <c r="M296" s="1580"/>
      <c r="N296" s="1580"/>
      <c r="O296" s="1580"/>
    </row>
    <row r="297" spans="1:15" ht="15" hidden="1" customHeight="1">
      <c r="A297" s="977"/>
      <c r="B297" s="411"/>
      <c r="C297" s="967"/>
      <c r="D297" s="1050"/>
      <c r="E297" s="1580"/>
      <c r="F297" s="1580"/>
      <c r="G297" s="1580"/>
      <c r="H297" s="1580"/>
      <c r="I297" s="1580"/>
      <c r="J297" s="1580"/>
      <c r="K297" s="1580"/>
      <c r="L297" s="1580"/>
      <c r="M297" s="1580"/>
      <c r="N297" s="1580"/>
      <c r="O297" s="1580"/>
    </row>
    <row r="298" spans="1:15" ht="15" hidden="1" customHeight="1">
      <c r="A298" s="977"/>
      <c r="B298" s="411"/>
      <c r="C298" s="967"/>
      <c r="D298" s="1050"/>
      <c r="E298" s="1580"/>
      <c r="F298" s="1580"/>
      <c r="G298" s="1580"/>
      <c r="H298" s="1580"/>
      <c r="I298" s="1580"/>
      <c r="J298" s="1580"/>
      <c r="K298" s="1580"/>
      <c r="L298" s="1580"/>
      <c r="M298" s="1580"/>
      <c r="N298" s="1580"/>
      <c r="O298" s="1580"/>
    </row>
    <row r="299" spans="1:15" ht="15" hidden="1" customHeight="1">
      <c r="A299" s="977"/>
      <c r="B299" s="411"/>
      <c r="C299" s="967"/>
      <c r="D299" s="1050"/>
      <c r="E299" s="1580"/>
      <c r="F299" s="1580"/>
      <c r="G299" s="1580"/>
      <c r="H299" s="1580"/>
      <c r="I299" s="1580"/>
      <c r="J299" s="1580"/>
      <c r="K299" s="1580"/>
      <c r="L299" s="1580"/>
      <c r="M299" s="1580"/>
      <c r="N299" s="1580"/>
      <c r="O299" s="1580"/>
    </row>
    <row r="300" spans="1:15" ht="15" hidden="1" customHeight="1">
      <c r="A300" s="977"/>
      <c r="B300" s="411"/>
      <c r="C300" s="967"/>
      <c r="D300" s="1051"/>
      <c r="E300" s="1051"/>
      <c r="F300" s="1051"/>
      <c r="G300" s="1051"/>
      <c r="H300" s="1051"/>
      <c r="I300" s="1051"/>
      <c r="J300" s="1051"/>
      <c r="K300" s="1051"/>
      <c r="L300" s="1051"/>
      <c r="M300" s="411"/>
      <c r="N300" s="411"/>
      <c r="O300" s="411"/>
    </row>
    <row r="301" spans="1:15" ht="15" hidden="1" customHeight="1">
      <c r="A301" s="977"/>
      <c r="B301" s="411"/>
      <c r="C301" s="967"/>
      <c r="D301" s="1047"/>
      <c r="E301" s="1047" t="s">
        <v>897</v>
      </c>
      <c r="F301" s="1060"/>
      <c r="G301" s="1060"/>
      <c r="H301" s="1060"/>
      <c r="I301" s="1060"/>
      <c r="J301" s="1060"/>
      <c r="K301" s="1060"/>
      <c r="L301" s="1060"/>
      <c r="M301" s="411"/>
      <c r="N301" s="411"/>
      <c r="O301" s="411"/>
    </row>
    <row r="302" spans="1:15" ht="15" hidden="1" customHeight="1">
      <c r="A302" s="977"/>
      <c r="B302" s="411"/>
      <c r="C302" s="967"/>
      <c r="D302" s="1050"/>
      <c r="E302" s="1050"/>
      <c r="F302" s="1060"/>
      <c r="G302" s="1060"/>
      <c r="H302" s="1060"/>
      <c r="I302" s="1060"/>
      <c r="J302" s="1060"/>
      <c r="K302" s="1060"/>
      <c r="L302" s="1060"/>
      <c r="M302" s="411"/>
      <c r="N302" s="411"/>
      <c r="O302" s="411"/>
    </row>
    <row r="303" spans="1:15" ht="15" hidden="1" customHeight="1">
      <c r="A303" s="977"/>
      <c r="B303" s="411"/>
      <c r="C303" s="967"/>
      <c r="D303" s="1050"/>
      <c r="E303" s="1579" t="s">
        <v>898</v>
      </c>
      <c r="F303" s="1580"/>
      <c r="G303" s="1580"/>
      <c r="H303" s="1580"/>
      <c r="I303" s="1580"/>
      <c r="J303" s="1580"/>
      <c r="K303" s="1580"/>
      <c r="L303" s="1580"/>
      <c r="M303" s="1580"/>
      <c r="N303" s="1580"/>
      <c r="O303" s="1580"/>
    </row>
    <row r="304" spans="1:15" ht="15" hidden="1" customHeight="1">
      <c r="A304" s="977"/>
      <c r="B304" s="411"/>
      <c r="C304" s="1050"/>
      <c r="D304" s="1050"/>
      <c r="E304" s="1580"/>
      <c r="F304" s="1580"/>
      <c r="G304" s="1580"/>
      <c r="H304" s="1580"/>
      <c r="I304" s="1580"/>
      <c r="J304" s="1580"/>
      <c r="K304" s="1580"/>
      <c r="L304" s="1580"/>
      <c r="M304" s="1580"/>
      <c r="N304" s="1580"/>
      <c r="O304" s="1580"/>
    </row>
    <row r="305" spans="1:15" ht="15" hidden="1" customHeight="1">
      <c r="A305" s="977"/>
      <c r="B305" s="411"/>
      <c r="C305" s="1050"/>
      <c r="D305" s="1050"/>
      <c r="E305" s="1580"/>
      <c r="F305" s="1580"/>
      <c r="G305" s="1580"/>
      <c r="H305" s="1580"/>
      <c r="I305" s="1580"/>
      <c r="J305" s="1580"/>
      <c r="K305" s="1580"/>
      <c r="L305" s="1580"/>
      <c r="M305" s="1580"/>
      <c r="N305" s="1580"/>
      <c r="O305" s="1580"/>
    </row>
    <row r="306" spans="1:15" ht="15" hidden="1" customHeight="1">
      <c r="A306" s="977"/>
      <c r="B306" s="411"/>
      <c r="C306" s="1050"/>
      <c r="D306" s="1050"/>
      <c r="E306" s="1058"/>
      <c r="F306" s="1058"/>
      <c r="G306" s="1058"/>
      <c r="H306" s="1058"/>
      <c r="I306" s="1058"/>
      <c r="J306" s="1058"/>
      <c r="K306" s="1058"/>
      <c r="L306" s="1058"/>
      <c r="M306" s="1058"/>
      <c r="N306" s="1058"/>
      <c r="O306" s="1058"/>
    </row>
    <row r="307" spans="1:15" s="1068" customFormat="1" ht="15" hidden="1" customHeight="1">
      <c r="B307" s="1069"/>
      <c r="D307" s="1070"/>
      <c r="E307" s="1071" t="s">
        <v>899</v>
      </c>
      <c r="L307" s="1072"/>
      <c r="M307" s="1072"/>
      <c r="N307" s="1073"/>
    </row>
    <row r="308" spans="1:15" s="1068" customFormat="1" ht="12" hidden="1" customHeight="1">
      <c r="B308" s="1069"/>
      <c r="C308" s="1071"/>
      <c r="D308" s="1070"/>
      <c r="E308" s="1070"/>
      <c r="L308" s="1072"/>
      <c r="M308" s="1072"/>
      <c r="N308" s="1073"/>
    </row>
    <row r="309" spans="1:15" s="1068" customFormat="1" ht="15" hidden="1" customHeight="1">
      <c r="B309" s="1069"/>
      <c r="D309" s="1074"/>
      <c r="E309" s="1582" t="s">
        <v>900</v>
      </c>
      <c r="F309" s="1582"/>
      <c r="G309" s="1582"/>
      <c r="H309" s="1582"/>
      <c r="I309" s="1582"/>
      <c r="J309" s="1582"/>
      <c r="K309" s="1582"/>
      <c r="L309" s="1582"/>
      <c r="M309" s="1582"/>
      <c r="N309" s="1582"/>
      <c r="O309" s="1582"/>
    </row>
    <row r="310" spans="1:15" s="1068" customFormat="1" ht="15" hidden="1" customHeight="1">
      <c r="B310" s="1069"/>
      <c r="C310" s="1074"/>
      <c r="D310" s="1074"/>
      <c r="E310" s="1582"/>
      <c r="F310" s="1582"/>
      <c r="G310" s="1582"/>
      <c r="H310" s="1582"/>
      <c r="I310" s="1582"/>
      <c r="J310" s="1582"/>
      <c r="K310" s="1582"/>
      <c r="L310" s="1582"/>
      <c r="M310" s="1582"/>
      <c r="N310" s="1582"/>
      <c r="O310" s="1582"/>
    </row>
    <row r="311" spans="1:15" s="1068" customFormat="1" ht="15" hidden="1" customHeight="1">
      <c r="B311" s="1069"/>
      <c r="C311" s="1074"/>
      <c r="D311" s="1074"/>
      <c r="E311" s="1582"/>
      <c r="F311" s="1582"/>
      <c r="G311" s="1582"/>
      <c r="H311" s="1582"/>
      <c r="I311" s="1582"/>
      <c r="J311" s="1582"/>
      <c r="K311" s="1582"/>
      <c r="L311" s="1582"/>
      <c r="M311" s="1582"/>
      <c r="N311" s="1582"/>
      <c r="O311" s="1582"/>
    </row>
    <row r="312" spans="1:15" s="1068" customFormat="1" ht="15" hidden="1" customHeight="1">
      <c r="B312" s="1069"/>
      <c r="C312" s="1074"/>
      <c r="D312" s="1074"/>
      <c r="E312" s="1582"/>
      <c r="F312" s="1582"/>
      <c r="G312" s="1582"/>
      <c r="H312" s="1582"/>
      <c r="I312" s="1582"/>
      <c r="J312" s="1582"/>
      <c r="K312" s="1582"/>
      <c r="L312" s="1582"/>
      <c r="M312" s="1582"/>
      <c r="N312" s="1582"/>
      <c r="O312" s="1582"/>
    </row>
    <row r="313" spans="1:15" s="1068" customFormat="1" ht="12.75" hidden="1" customHeight="1">
      <c r="B313" s="1069"/>
      <c r="C313" s="1074"/>
      <c r="D313" s="1074"/>
      <c r="E313" s="1582"/>
      <c r="F313" s="1582"/>
      <c r="G313" s="1582"/>
      <c r="H313" s="1582"/>
      <c r="I313" s="1582"/>
      <c r="J313" s="1582"/>
      <c r="K313" s="1582"/>
      <c r="L313" s="1582"/>
      <c r="M313" s="1582"/>
      <c r="N313" s="1582"/>
      <c r="O313" s="1582"/>
    </row>
    <row r="314" spans="1:15" s="1068" customFormat="1" ht="13.2" hidden="1" customHeight="1">
      <c r="B314" s="1069"/>
      <c r="L314" s="1072"/>
      <c r="M314" s="1072"/>
      <c r="N314" s="1073"/>
    </row>
    <row r="315" spans="1:15" s="1068" customFormat="1" ht="15" hidden="1" customHeight="1">
      <c r="B315" s="1069"/>
      <c r="D315" s="1075"/>
      <c r="E315" s="1577" t="s">
        <v>901</v>
      </c>
      <c r="F315" s="1577"/>
      <c r="G315" s="1577"/>
      <c r="H315" s="1577"/>
      <c r="I315" s="1577"/>
      <c r="J315" s="1577"/>
      <c r="K315" s="1577"/>
      <c r="L315" s="1577"/>
      <c r="M315" s="1577"/>
      <c r="N315" s="1577"/>
      <c r="O315" s="1577"/>
    </row>
    <row r="316" spans="1:15" s="1068" customFormat="1" ht="15" hidden="1" customHeight="1">
      <c r="B316" s="1069"/>
      <c r="D316" s="1075"/>
      <c r="E316" s="1577"/>
      <c r="F316" s="1577"/>
      <c r="G316" s="1577"/>
      <c r="H316" s="1577"/>
      <c r="I316" s="1577"/>
      <c r="J316" s="1577"/>
      <c r="K316" s="1577"/>
      <c r="L316" s="1577"/>
      <c r="M316" s="1577"/>
      <c r="N316" s="1577"/>
      <c r="O316" s="1577"/>
    </row>
    <row r="317" spans="1:15" s="1068" customFormat="1" ht="15" hidden="1" customHeight="1">
      <c r="B317" s="1069"/>
      <c r="C317" s="1075"/>
      <c r="D317" s="1075"/>
      <c r="E317" s="1577"/>
      <c r="F317" s="1577"/>
      <c r="G317" s="1577"/>
      <c r="H317" s="1577"/>
      <c r="I317" s="1577"/>
      <c r="J317" s="1577"/>
      <c r="K317" s="1577"/>
      <c r="L317" s="1577"/>
      <c r="M317" s="1577"/>
      <c r="N317" s="1577"/>
      <c r="O317" s="1577"/>
    </row>
    <row r="318" spans="1:15" s="1068" customFormat="1" ht="15" hidden="1" customHeight="1">
      <c r="B318" s="1069"/>
      <c r="C318" s="1075"/>
      <c r="D318" s="1075"/>
      <c r="E318" s="1577"/>
      <c r="F318" s="1577"/>
      <c r="G318" s="1577"/>
      <c r="H318" s="1577"/>
      <c r="I318" s="1577"/>
      <c r="J318" s="1577"/>
      <c r="K318" s="1577"/>
      <c r="L318" s="1577"/>
      <c r="M318" s="1577"/>
      <c r="N318" s="1577"/>
      <c r="O318" s="1577"/>
    </row>
    <row r="319" spans="1:15" s="1068" customFormat="1" ht="13.2" hidden="1" customHeight="1">
      <c r="B319" s="1069"/>
      <c r="C319" s="1075"/>
      <c r="D319" s="1075"/>
      <c r="E319" s="1075"/>
      <c r="F319" s="1075"/>
      <c r="G319" s="1075"/>
      <c r="H319" s="1075"/>
      <c r="I319" s="1075"/>
      <c r="J319" s="1075"/>
      <c r="K319" s="1075"/>
      <c r="L319" s="1075"/>
      <c r="M319" s="1075"/>
      <c r="N319" s="1075"/>
      <c r="O319" s="1075"/>
    </row>
    <row r="320" spans="1:15" s="1068" customFormat="1" ht="15" hidden="1" customHeight="1">
      <c r="B320" s="1069"/>
      <c r="C320" s="1075"/>
      <c r="D320" s="1075"/>
      <c r="E320" s="1071" t="s">
        <v>902</v>
      </c>
      <c r="F320" s="1075"/>
      <c r="G320" s="1075"/>
      <c r="H320" s="1075"/>
      <c r="I320" s="1075"/>
      <c r="J320" s="1075"/>
      <c r="K320" s="1075"/>
      <c r="L320" s="1075"/>
      <c r="M320" s="1075"/>
      <c r="N320" s="1075"/>
      <c r="O320" s="1075"/>
    </row>
    <row r="321" spans="1:15" s="1068" customFormat="1" ht="12" hidden="1" customHeight="1">
      <c r="B321" s="1069"/>
      <c r="C321" s="1075"/>
      <c r="D321" s="1075"/>
      <c r="E321" s="1075"/>
      <c r="F321" s="1075"/>
      <c r="G321" s="1075"/>
      <c r="H321" s="1075"/>
      <c r="I321" s="1075"/>
      <c r="J321" s="1075"/>
      <c r="K321" s="1075"/>
      <c r="L321" s="1075"/>
      <c r="M321" s="1075"/>
      <c r="N321" s="1075"/>
      <c r="O321" s="1075"/>
    </row>
    <row r="322" spans="1:15" s="1068" customFormat="1" ht="15" hidden="1" customHeight="1">
      <c r="B322" s="1069"/>
      <c r="C322" s="1075"/>
      <c r="D322" s="1075"/>
      <c r="E322" s="1572" t="s">
        <v>903</v>
      </c>
      <c r="F322" s="1572"/>
      <c r="G322" s="1572"/>
      <c r="H322" s="1572"/>
      <c r="I322" s="1572"/>
      <c r="J322" s="1572"/>
      <c r="K322" s="1572"/>
      <c r="L322" s="1572"/>
      <c r="M322" s="1572"/>
      <c r="N322" s="1572"/>
      <c r="O322" s="1572"/>
    </row>
    <row r="323" spans="1:15" s="1068" customFormat="1" ht="15" hidden="1" customHeight="1">
      <c r="B323" s="1069"/>
      <c r="C323" s="1075"/>
      <c r="D323" s="1075"/>
      <c r="E323" s="1572"/>
      <c r="F323" s="1572"/>
      <c r="G323" s="1572"/>
      <c r="H323" s="1572"/>
      <c r="I323" s="1572"/>
      <c r="J323" s="1572"/>
      <c r="K323" s="1572"/>
      <c r="L323" s="1572"/>
      <c r="M323" s="1572"/>
      <c r="N323" s="1572"/>
      <c r="O323" s="1572"/>
    </row>
    <row r="324" spans="1:15" s="1068" customFormat="1" ht="15" hidden="1" customHeight="1">
      <c r="B324" s="1069"/>
      <c r="C324" s="1075"/>
      <c r="D324" s="1075"/>
      <c r="E324" s="1572"/>
      <c r="F324" s="1572"/>
      <c r="G324" s="1572"/>
      <c r="H324" s="1572"/>
      <c r="I324" s="1572"/>
      <c r="J324" s="1572"/>
      <c r="K324" s="1572"/>
      <c r="L324" s="1572"/>
      <c r="M324" s="1572"/>
      <c r="N324" s="1572"/>
      <c r="O324" s="1572"/>
    </row>
    <row r="325" spans="1:15" s="1068" customFormat="1" ht="13.2" hidden="1" customHeight="1">
      <c r="B325" s="1069"/>
      <c r="C325" s="1075"/>
      <c r="D325" s="1075"/>
      <c r="E325" s="1076"/>
      <c r="F325" s="1076"/>
      <c r="G325" s="1076"/>
      <c r="H325" s="1076"/>
      <c r="I325" s="1076"/>
      <c r="J325" s="1076"/>
      <c r="K325" s="1076"/>
      <c r="L325" s="1076"/>
      <c r="M325" s="1076"/>
      <c r="N325" s="1076"/>
      <c r="O325" s="1076"/>
    </row>
    <row r="326" spans="1:15" s="1068" customFormat="1" ht="15" hidden="1" customHeight="1">
      <c r="B326" s="1069"/>
      <c r="C326" s="1075"/>
      <c r="D326" s="1075"/>
      <c r="E326" s="1071" t="s">
        <v>904</v>
      </c>
      <c r="F326" s="1076"/>
      <c r="G326" s="1076"/>
      <c r="H326" s="1076"/>
      <c r="I326" s="1076"/>
      <c r="J326" s="1076"/>
      <c r="K326" s="1076"/>
      <c r="L326" s="1076"/>
      <c r="M326" s="1076"/>
      <c r="N326" s="1076"/>
      <c r="O326" s="1076"/>
    </row>
    <row r="327" spans="1:15" s="1068" customFormat="1" ht="12" hidden="1" customHeight="1">
      <c r="B327" s="1069"/>
      <c r="C327" s="1075"/>
      <c r="D327" s="1075"/>
      <c r="E327" s="1076"/>
      <c r="F327" s="1076"/>
      <c r="G327" s="1076"/>
      <c r="H327" s="1076"/>
      <c r="I327" s="1076"/>
      <c r="J327" s="1076"/>
      <c r="K327" s="1076"/>
      <c r="L327" s="1076"/>
      <c r="M327" s="1076"/>
      <c r="N327" s="1076"/>
      <c r="O327" s="1076"/>
    </row>
    <row r="328" spans="1:15" s="1068" customFormat="1" ht="15" hidden="1" customHeight="1">
      <c r="B328" s="1069"/>
      <c r="C328" s="1075"/>
      <c r="D328" s="1075"/>
      <c r="E328" s="1573" t="s">
        <v>905</v>
      </c>
      <c r="F328" s="1573"/>
      <c r="G328" s="1573"/>
      <c r="H328" s="1573"/>
      <c r="I328" s="1573"/>
      <c r="J328" s="1573"/>
      <c r="K328" s="1573"/>
      <c r="L328" s="1573"/>
      <c r="M328" s="1573"/>
      <c r="N328" s="1573"/>
      <c r="O328" s="1573"/>
    </row>
    <row r="329" spans="1:15" s="1068" customFormat="1" ht="15" hidden="1" customHeight="1">
      <c r="B329" s="1069"/>
      <c r="C329" s="1075"/>
      <c r="D329" s="1075"/>
      <c r="E329" s="1573"/>
      <c r="F329" s="1573"/>
      <c r="G329" s="1573"/>
      <c r="H329" s="1573"/>
      <c r="I329" s="1573"/>
      <c r="J329" s="1573"/>
      <c r="K329" s="1573"/>
      <c r="L329" s="1573"/>
      <c r="M329" s="1573"/>
      <c r="N329" s="1573"/>
      <c r="O329" s="1573"/>
    </row>
    <row r="330" spans="1:15" s="1068" customFormat="1" ht="15" hidden="1" customHeight="1">
      <c r="B330" s="1069"/>
      <c r="C330" s="1075"/>
      <c r="D330" s="1075"/>
      <c r="E330" s="1573"/>
      <c r="F330" s="1573"/>
      <c r="G330" s="1573"/>
      <c r="H330" s="1573"/>
      <c r="I330" s="1573"/>
      <c r="J330" s="1573"/>
      <c r="K330" s="1573"/>
      <c r="L330" s="1573"/>
      <c r="M330" s="1573"/>
      <c r="N330" s="1573"/>
      <c r="O330" s="1573"/>
    </row>
    <row r="331" spans="1:15" ht="15" hidden="1" customHeight="1">
      <c r="A331" s="411"/>
      <c r="B331" s="1044"/>
      <c r="C331" s="1044"/>
      <c r="D331" s="1077"/>
      <c r="E331" s="1573"/>
      <c r="F331" s="1573"/>
      <c r="G331" s="1573"/>
      <c r="H331" s="1573"/>
      <c r="I331" s="1573"/>
      <c r="J331" s="1573"/>
      <c r="K331" s="1573"/>
      <c r="L331" s="1573"/>
      <c r="M331" s="1573"/>
      <c r="N331" s="1573"/>
      <c r="O331" s="1573"/>
    </row>
    <row r="332" spans="1:15" ht="13.2" hidden="1" customHeight="1">
      <c r="A332" s="411"/>
      <c r="B332" s="1044"/>
      <c r="C332" s="1044"/>
      <c r="D332" s="1077"/>
      <c r="E332" s="1078"/>
      <c r="F332" s="1078"/>
      <c r="G332" s="1078"/>
      <c r="H332" s="1078"/>
      <c r="I332" s="1078"/>
      <c r="J332" s="1078"/>
      <c r="K332" s="1078"/>
      <c r="L332" s="1078"/>
      <c r="M332" s="1078"/>
      <c r="N332" s="1077"/>
      <c r="O332" s="1077"/>
    </row>
    <row r="333" spans="1:15" ht="15" hidden="1" customHeight="1">
      <c r="A333" s="411"/>
      <c r="B333" s="1079">
        <v>4.4000000000000004</v>
      </c>
      <c r="C333" s="1044" t="s">
        <v>906</v>
      </c>
      <c r="D333" s="1077"/>
      <c r="E333" s="1077"/>
      <c r="F333" s="1077"/>
      <c r="G333" s="1080"/>
      <c r="H333" s="1077"/>
      <c r="I333" s="1077"/>
      <c r="J333" s="1077"/>
      <c r="K333" s="1077"/>
      <c r="L333" s="1077"/>
      <c r="M333" s="1077"/>
      <c r="N333" s="1077"/>
      <c r="O333" s="1077"/>
    </row>
    <row r="334" spans="1:15" ht="12" hidden="1" customHeight="1">
      <c r="A334" s="411"/>
      <c r="B334" s="1044"/>
      <c r="C334" s="1077"/>
      <c r="D334" s="1077"/>
      <c r="E334" s="1077"/>
      <c r="F334" s="1077"/>
      <c r="G334" s="1080"/>
      <c r="H334" s="1077"/>
      <c r="I334" s="1077"/>
      <c r="J334" s="1077"/>
      <c r="K334" s="1077"/>
      <c r="L334" s="1077"/>
      <c r="M334" s="1077"/>
      <c r="N334" s="1077"/>
      <c r="O334" s="1077"/>
    </row>
    <row r="335" spans="1:15" ht="15" hidden="1" customHeight="1">
      <c r="A335" s="411"/>
      <c r="B335" s="1044"/>
      <c r="C335" s="1574" t="s">
        <v>907</v>
      </c>
      <c r="D335" s="1574"/>
      <c r="E335" s="1574"/>
      <c r="F335" s="1574"/>
      <c r="G335" s="1574"/>
      <c r="H335" s="1574"/>
      <c r="I335" s="1574"/>
      <c r="J335" s="1574"/>
      <c r="K335" s="1574"/>
      <c r="L335" s="1574"/>
      <c r="M335" s="1574"/>
      <c r="N335" s="1574"/>
      <c r="O335" s="1574"/>
    </row>
    <row r="336" spans="1:15" ht="15" hidden="1" customHeight="1">
      <c r="A336" s="411"/>
      <c r="B336" s="1044"/>
      <c r="C336" s="1574"/>
      <c r="D336" s="1574"/>
      <c r="E336" s="1574"/>
      <c r="F336" s="1574"/>
      <c r="G336" s="1574"/>
      <c r="H336" s="1574"/>
      <c r="I336" s="1574"/>
      <c r="J336" s="1574"/>
      <c r="K336" s="1574"/>
      <c r="L336" s="1574"/>
      <c r="M336" s="1574"/>
      <c r="N336" s="1574"/>
      <c r="O336" s="1574"/>
    </row>
    <row r="337" spans="1:15" ht="15" hidden="1" customHeight="1">
      <c r="A337" s="411"/>
      <c r="B337" s="1044"/>
      <c r="C337" s="1574"/>
      <c r="D337" s="1574"/>
      <c r="E337" s="1574"/>
      <c r="F337" s="1574"/>
      <c r="G337" s="1574"/>
      <c r="H337" s="1574"/>
      <c r="I337" s="1574"/>
      <c r="J337" s="1574"/>
      <c r="K337" s="1574"/>
      <c r="L337" s="1574"/>
      <c r="M337" s="1574"/>
      <c r="N337" s="1574"/>
      <c r="O337" s="1574"/>
    </row>
    <row r="338" spans="1:15" ht="15" hidden="1" customHeight="1">
      <c r="A338" s="411"/>
      <c r="B338" s="1044"/>
      <c r="C338" s="1574"/>
      <c r="D338" s="1574"/>
      <c r="E338" s="1574"/>
      <c r="F338" s="1574"/>
      <c r="G338" s="1574"/>
      <c r="H338" s="1574"/>
      <c r="I338" s="1574"/>
      <c r="J338" s="1574"/>
      <c r="K338" s="1574"/>
      <c r="L338" s="1574"/>
      <c r="M338" s="1574"/>
      <c r="N338" s="1574"/>
      <c r="O338" s="1574"/>
    </row>
    <row r="339" spans="1:15" ht="13.2" hidden="1" customHeight="1">
      <c r="A339" s="411"/>
      <c r="B339" s="1081"/>
      <c r="C339" s="929"/>
      <c r="D339" s="929"/>
      <c r="E339" s="929"/>
      <c r="F339" s="929"/>
      <c r="G339" s="1082"/>
      <c r="H339" s="929"/>
      <c r="I339" s="929"/>
      <c r="J339" s="929"/>
      <c r="K339" s="929"/>
      <c r="L339" s="1077"/>
      <c r="M339" s="1077"/>
      <c r="N339" s="1077"/>
      <c r="O339" s="1077"/>
    </row>
    <row r="340" spans="1:15" ht="15" hidden="1" customHeight="1">
      <c r="A340" s="411"/>
      <c r="B340" s="1083">
        <f>B333+0.1</f>
        <v>4.5</v>
      </c>
      <c r="C340" s="398" t="s">
        <v>908</v>
      </c>
      <c r="D340" s="929"/>
      <c r="E340" s="929"/>
      <c r="F340" s="929"/>
      <c r="G340" s="1082"/>
      <c r="H340" s="929"/>
      <c r="I340" s="929"/>
      <c r="J340" s="929"/>
      <c r="K340" s="929"/>
      <c r="L340" s="1077"/>
      <c r="M340" s="1077"/>
      <c r="N340" s="1077"/>
      <c r="O340" s="1077"/>
    </row>
    <row r="341" spans="1:15" ht="12" hidden="1" customHeight="1">
      <c r="A341" s="411"/>
      <c r="B341" s="1083"/>
      <c r="C341" s="398"/>
      <c r="D341" s="929"/>
      <c r="E341" s="929"/>
      <c r="F341" s="929"/>
      <c r="G341" s="1082"/>
      <c r="H341" s="929"/>
      <c r="I341" s="929"/>
      <c r="J341" s="929"/>
      <c r="K341" s="929"/>
      <c r="L341" s="1077"/>
      <c r="M341" s="1077"/>
      <c r="N341" s="1077"/>
      <c r="O341" s="1077"/>
    </row>
    <row r="342" spans="1:15" ht="15" hidden="1" customHeight="1">
      <c r="A342" s="411"/>
      <c r="B342" s="1081"/>
      <c r="C342" s="1571" t="s">
        <v>909</v>
      </c>
      <c r="D342" s="1571"/>
      <c r="E342" s="1571"/>
      <c r="F342" s="1571"/>
      <c r="G342" s="1571"/>
      <c r="H342" s="1571"/>
      <c r="I342" s="1571"/>
      <c r="J342" s="1571"/>
      <c r="K342" s="1571"/>
      <c r="L342" s="1571"/>
      <c r="M342" s="1571"/>
      <c r="N342" s="1571"/>
      <c r="O342" s="1571"/>
    </row>
    <row r="343" spans="1:15" ht="15" hidden="1" customHeight="1">
      <c r="A343" s="411"/>
      <c r="B343" s="1081"/>
      <c r="C343" s="1571"/>
      <c r="D343" s="1571"/>
      <c r="E343" s="1571"/>
      <c r="F343" s="1571"/>
      <c r="G343" s="1571"/>
      <c r="H343" s="1571"/>
      <c r="I343" s="1571"/>
      <c r="J343" s="1571"/>
      <c r="K343" s="1571"/>
      <c r="L343" s="1571"/>
      <c r="M343" s="1571"/>
      <c r="N343" s="1571"/>
      <c r="O343" s="1571"/>
    </row>
    <row r="344" spans="1:15" ht="15" hidden="1" customHeight="1">
      <c r="A344" s="411"/>
      <c r="B344" s="1081"/>
      <c r="C344" s="1571"/>
      <c r="D344" s="1571"/>
      <c r="E344" s="1571"/>
      <c r="F344" s="1571"/>
      <c r="G344" s="1571"/>
      <c r="H344" s="1571"/>
      <c r="I344" s="1571"/>
      <c r="J344" s="1571"/>
      <c r="K344" s="1571"/>
      <c r="L344" s="1571"/>
      <c r="M344" s="1571"/>
      <c r="N344" s="1571"/>
      <c r="O344" s="1571"/>
    </row>
    <row r="345" spans="1:15" ht="15" hidden="1" customHeight="1">
      <c r="A345" s="411"/>
      <c r="B345" s="1081"/>
      <c r="C345" s="1571"/>
      <c r="D345" s="1571"/>
      <c r="E345" s="1571"/>
      <c r="F345" s="1571"/>
      <c r="G345" s="1571"/>
      <c r="H345" s="1571"/>
      <c r="I345" s="1571"/>
      <c r="J345" s="1571"/>
      <c r="K345" s="1571"/>
      <c r="L345" s="1571"/>
      <c r="M345" s="1571"/>
      <c r="N345" s="1571"/>
      <c r="O345" s="1571"/>
    </row>
    <row r="346" spans="1:15" ht="15" hidden="1" customHeight="1">
      <c r="A346" s="411"/>
      <c r="B346" s="1081"/>
      <c r="C346" s="1571"/>
      <c r="D346" s="1571"/>
      <c r="E346" s="1571"/>
      <c r="F346" s="1571"/>
      <c r="G346" s="1571"/>
      <c r="H346" s="1571"/>
      <c r="I346" s="1571"/>
      <c r="J346" s="1571"/>
      <c r="K346" s="1571"/>
      <c r="L346" s="1571"/>
      <c r="M346" s="1571"/>
      <c r="N346" s="1571"/>
      <c r="O346" s="1571"/>
    </row>
    <row r="347" spans="1:15" ht="15" hidden="1" customHeight="1">
      <c r="A347" s="411"/>
      <c r="B347" s="1081"/>
      <c r="C347" s="1571"/>
      <c r="D347" s="1571"/>
      <c r="E347" s="1571"/>
      <c r="F347" s="1571"/>
      <c r="G347" s="1571"/>
      <c r="H347" s="1571"/>
      <c r="I347" s="1571"/>
      <c r="J347" s="1571"/>
      <c r="K347" s="1571"/>
      <c r="L347" s="1571"/>
      <c r="M347" s="1571"/>
      <c r="N347" s="1571"/>
      <c r="O347" s="1571"/>
    </row>
    <row r="348" spans="1:15" ht="15" hidden="1" customHeight="1">
      <c r="A348" s="411"/>
      <c r="B348" s="1081"/>
      <c r="C348" s="1571"/>
      <c r="D348" s="1571"/>
      <c r="E348" s="1571"/>
      <c r="F348" s="1571"/>
      <c r="G348" s="1571"/>
      <c r="H348" s="1571"/>
      <c r="I348" s="1571"/>
      <c r="J348" s="1571"/>
      <c r="K348" s="1571"/>
      <c r="L348" s="1571"/>
      <c r="M348" s="1571"/>
      <c r="N348" s="1571"/>
      <c r="O348" s="1571"/>
    </row>
    <row r="349" spans="1:15" ht="13.2" hidden="1" customHeight="1">
      <c r="A349" s="941"/>
      <c r="B349" s="939"/>
      <c r="C349" s="970"/>
      <c r="D349" s="970"/>
      <c r="E349" s="970"/>
      <c r="F349" s="970"/>
      <c r="G349" s="970"/>
      <c r="H349" s="970"/>
      <c r="I349" s="970"/>
      <c r="J349" s="970"/>
      <c r="K349" s="970"/>
      <c r="L349" s="970"/>
      <c r="M349" s="970"/>
      <c r="N349" s="970"/>
      <c r="O349" s="970"/>
    </row>
    <row r="350" spans="1:15" ht="15" hidden="1" customHeight="1">
      <c r="A350" s="941"/>
      <c r="B350" s="939"/>
      <c r="C350" s="1571" t="s">
        <v>910</v>
      </c>
      <c r="D350" s="1571"/>
      <c r="E350" s="1571"/>
      <c r="F350" s="1571"/>
      <c r="G350" s="1571"/>
      <c r="H350" s="1571"/>
      <c r="I350" s="1571"/>
      <c r="J350" s="1571"/>
      <c r="K350" s="1571"/>
      <c r="L350" s="1571"/>
      <c r="M350" s="1571"/>
      <c r="N350" s="1571"/>
      <c r="O350" s="1571"/>
    </row>
    <row r="351" spans="1:15" ht="15" hidden="1" customHeight="1">
      <c r="A351" s="941"/>
      <c r="B351" s="1036"/>
      <c r="C351" s="1571"/>
      <c r="D351" s="1571"/>
      <c r="E351" s="1571"/>
      <c r="F351" s="1571"/>
      <c r="G351" s="1571"/>
      <c r="H351" s="1571"/>
      <c r="I351" s="1571"/>
      <c r="J351" s="1571"/>
      <c r="K351" s="1571"/>
      <c r="L351" s="1571"/>
      <c r="M351" s="1571"/>
      <c r="N351" s="1571"/>
      <c r="O351" s="1571"/>
    </row>
    <row r="352" spans="1:15" ht="15" hidden="1" customHeight="1">
      <c r="A352" s="941"/>
      <c r="B352" s="939"/>
      <c r="C352" s="1571"/>
      <c r="D352" s="1571"/>
      <c r="E352" s="1571"/>
      <c r="F352" s="1571"/>
      <c r="G352" s="1571"/>
      <c r="H352" s="1571"/>
      <c r="I352" s="1571"/>
      <c r="J352" s="1571"/>
      <c r="K352" s="1571"/>
      <c r="L352" s="1571"/>
      <c r="M352" s="1571"/>
      <c r="N352" s="1571"/>
      <c r="O352" s="1571"/>
    </row>
    <row r="353" spans="1:15" ht="13.2" hidden="1" customHeight="1">
      <c r="A353" s="941"/>
      <c r="B353" s="939"/>
      <c r="C353" s="970"/>
      <c r="D353" s="970"/>
      <c r="E353" s="970"/>
      <c r="F353" s="970"/>
      <c r="G353" s="970"/>
      <c r="H353" s="970"/>
      <c r="I353" s="970"/>
      <c r="J353" s="970"/>
      <c r="K353" s="970"/>
      <c r="L353" s="970"/>
      <c r="M353" s="970"/>
      <c r="N353" s="970"/>
      <c r="O353" s="970"/>
    </row>
    <row r="354" spans="1:15" ht="15" hidden="1" customHeight="1">
      <c r="A354" s="941"/>
      <c r="B354" s="1083">
        <f>B340+0.1</f>
        <v>4.5999999999999996</v>
      </c>
      <c r="C354" s="1575" t="s">
        <v>911</v>
      </c>
      <c r="D354" s="1575"/>
      <c r="E354" s="1575"/>
      <c r="F354" s="1575"/>
      <c r="G354" s="1575"/>
      <c r="H354" s="1575"/>
      <c r="I354" s="1575"/>
      <c r="J354" s="1575"/>
      <c r="K354" s="1575"/>
      <c r="L354" s="1575"/>
      <c r="M354" s="1575"/>
      <c r="N354" s="1575"/>
      <c r="O354" s="1575"/>
    </row>
    <row r="355" spans="1:15" ht="15" hidden="1" customHeight="1">
      <c r="A355" s="941"/>
      <c r="B355" s="1084"/>
      <c r="C355" s="1575"/>
      <c r="D355" s="1575"/>
      <c r="E355" s="1575"/>
      <c r="F355" s="1575"/>
      <c r="G355" s="1575"/>
      <c r="H355" s="1575"/>
      <c r="I355" s="1575"/>
      <c r="J355" s="1575"/>
      <c r="K355" s="1575"/>
      <c r="L355" s="1575"/>
      <c r="M355" s="1575"/>
      <c r="N355" s="1575"/>
      <c r="O355" s="1575"/>
    </row>
    <row r="356" spans="1:15" ht="12" hidden="1" customHeight="1">
      <c r="A356" s="941"/>
      <c r="B356" s="1084"/>
      <c r="C356" s="1085"/>
      <c r="D356" s="1085"/>
      <c r="E356" s="1085"/>
      <c r="F356" s="1085"/>
      <c r="G356" s="1085"/>
      <c r="H356" s="1085"/>
      <c r="I356" s="1085"/>
      <c r="J356" s="1085"/>
      <c r="K356" s="1085"/>
      <c r="L356" s="1085"/>
      <c r="M356" s="1085"/>
      <c r="N356" s="1085"/>
      <c r="O356" s="1085"/>
    </row>
    <row r="357" spans="1:15" ht="15" hidden="1" customHeight="1">
      <c r="A357" s="941"/>
      <c r="B357" s="400"/>
      <c r="C357" s="1571" t="s">
        <v>912</v>
      </c>
      <c r="D357" s="1571"/>
      <c r="E357" s="1571"/>
      <c r="F357" s="1571"/>
      <c r="G357" s="1571"/>
      <c r="H357" s="1571"/>
      <c r="I357" s="1571"/>
      <c r="J357" s="1571"/>
      <c r="K357" s="1571"/>
      <c r="L357" s="1571"/>
      <c r="M357" s="1571"/>
      <c r="N357" s="1571"/>
      <c r="O357" s="1571"/>
    </row>
    <row r="358" spans="1:15" ht="15" hidden="1" customHeight="1">
      <c r="A358" s="941"/>
      <c r="B358" s="400"/>
      <c r="C358" s="1571"/>
      <c r="D358" s="1571"/>
      <c r="E358" s="1571"/>
      <c r="F358" s="1571"/>
      <c r="G358" s="1571"/>
      <c r="H358" s="1571"/>
      <c r="I358" s="1571"/>
      <c r="J358" s="1571"/>
      <c r="K358" s="1571"/>
      <c r="L358" s="1571"/>
      <c r="M358" s="1571"/>
      <c r="N358" s="1571"/>
      <c r="O358" s="1571"/>
    </row>
    <row r="359" spans="1:15" ht="15" hidden="1" customHeight="1">
      <c r="A359" s="941"/>
      <c r="B359" s="400"/>
      <c r="C359" s="1571"/>
      <c r="D359" s="1571"/>
      <c r="E359" s="1571"/>
      <c r="F359" s="1571"/>
      <c r="G359" s="1571"/>
      <c r="H359" s="1571"/>
      <c r="I359" s="1571"/>
      <c r="J359" s="1571"/>
      <c r="K359" s="1571"/>
      <c r="L359" s="1571"/>
      <c r="M359" s="1571"/>
      <c r="N359" s="1571"/>
      <c r="O359" s="1571"/>
    </row>
    <row r="360" spans="1:15" ht="13.2" hidden="1" customHeight="1">
      <c r="A360" s="941"/>
      <c r="B360" s="400"/>
      <c r="C360" s="376"/>
      <c r="D360" s="376"/>
      <c r="E360" s="376"/>
      <c r="F360" s="376"/>
      <c r="G360" s="1086"/>
      <c r="H360" s="376"/>
      <c r="I360" s="376"/>
      <c r="J360" s="376"/>
      <c r="K360" s="376"/>
      <c r="L360" s="376"/>
      <c r="M360" s="376"/>
      <c r="N360" s="376"/>
      <c r="O360" s="376"/>
    </row>
    <row r="361" spans="1:15" ht="15" hidden="1" customHeight="1">
      <c r="A361" s="941"/>
      <c r="B361" s="400"/>
      <c r="C361" s="1571" t="s">
        <v>913</v>
      </c>
      <c r="D361" s="1571"/>
      <c r="E361" s="1571"/>
      <c r="F361" s="1571"/>
      <c r="G361" s="1571"/>
      <c r="H361" s="1571"/>
      <c r="I361" s="1571"/>
      <c r="J361" s="1571"/>
      <c r="K361" s="1571"/>
      <c r="L361" s="1571"/>
      <c r="M361" s="1571"/>
      <c r="N361" s="1571"/>
      <c r="O361" s="1571"/>
    </row>
    <row r="362" spans="1:15" ht="15" hidden="1" customHeight="1">
      <c r="A362" s="941"/>
      <c r="B362" s="400"/>
      <c r="C362" s="1571"/>
      <c r="D362" s="1571"/>
      <c r="E362" s="1571"/>
      <c r="F362" s="1571"/>
      <c r="G362" s="1571"/>
      <c r="H362" s="1571"/>
      <c r="I362" s="1571"/>
      <c r="J362" s="1571"/>
      <c r="K362" s="1571"/>
      <c r="L362" s="1571"/>
      <c r="M362" s="1571"/>
      <c r="N362" s="1571"/>
      <c r="O362" s="1571"/>
    </row>
    <row r="363" spans="1:15" ht="15" hidden="1" customHeight="1">
      <c r="A363" s="941"/>
      <c r="B363" s="400"/>
      <c r="C363" s="1571"/>
      <c r="D363" s="1571"/>
      <c r="E363" s="1571"/>
      <c r="F363" s="1571"/>
      <c r="G363" s="1571"/>
      <c r="H363" s="1571"/>
      <c r="I363" s="1571"/>
      <c r="J363" s="1571"/>
      <c r="K363" s="1571"/>
      <c r="L363" s="1571"/>
      <c r="M363" s="1571"/>
      <c r="N363" s="1571"/>
      <c r="O363" s="1571"/>
    </row>
    <row r="364" spans="1:15" ht="15" hidden="1" customHeight="1">
      <c r="A364" s="941"/>
      <c r="B364" s="400"/>
      <c r="C364" s="1571"/>
      <c r="D364" s="1571"/>
      <c r="E364" s="1571"/>
      <c r="F364" s="1571"/>
      <c r="G364" s="1571"/>
      <c r="H364" s="1571"/>
      <c r="I364" s="1571"/>
      <c r="J364" s="1571"/>
      <c r="K364" s="1571"/>
      <c r="L364" s="1571"/>
      <c r="M364" s="1571"/>
      <c r="N364" s="1571"/>
      <c r="O364" s="1571"/>
    </row>
    <row r="365" spans="1:15" ht="15" hidden="1" customHeight="1">
      <c r="A365" s="941"/>
      <c r="B365" s="400"/>
      <c r="C365" s="1571"/>
      <c r="D365" s="1571"/>
      <c r="E365" s="1571"/>
      <c r="F365" s="1571"/>
      <c r="G365" s="1571"/>
      <c r="H365" s="1571"/>
      <c r="I365" s="1571"/>
      <c r="J365" s="1571"/>
      <c r="K365" s="1571"/>
      <c r="L365" s="1571"/>
      <c r="M365" s="1571"/>
      <c r="N365" s="1571"/>
      <c r="O365" s="1571"/>
    </row>
    <row r="366" spans="1:15" ht="15" hidden="1" customHeight="1">
      <c r="A366" s="941"/>
      <c r="B366" s="400"/>
      <c r="C366" s="1571"/>
      <c r="D366" s="1571"/>
      <c r="E366" s="1571"/>
      <c r="F366" s="1571"/>
      <c r="G366" s="1571"/>
      <c r="H366" s="1571"/>
      <c r="I366" s="1571"/>
      <c r="J366" s="1571"/>
      <c r="K366" s="1571"/>
      <c r="L366" s="1571"/>
      <c r="M366" s="1571"/>
      <c r="N366" s="1571"/>
      <c r="O366" s="1571"/>
    </row>
    <row r="367" spans="1:15" ht="15" hidden="1" customHeight="1">
      <c r="A367" s="941"/>
      <c r="B367" s="400"/>
      <c r="C367" s="1571"/>
      <c r="D367" s="1571"/>
      <c r="E367" s="1571"/>
      <c r="F367" s="1571"/>
      <c r="G367" s="1571"/>
      <c r="H367" s="1571"/>
      <c r="I367" s="1571"/>
      <c r="J367" s="1571"/>
      <c r="K367" s="1571"/>
      <c r="L367" s="1571"/>
      <c r="M367" s="1571"/>
      <c r="N367" s="1571"/>
      <c r="O367" s="1571"/>
    </row>
    <row r="368" spans="1:15" ht="6" hidden="1" customHeight="1">
      <c r="A368" s="941"/>
      <c r="B368" s="1084"/>
      <c r="C368" s="528"/>
      <c r="D368" s="528"/>
      <c r="E368" s="528"/>
      <c r="F368" s="528"/>
      <c r="G368" s="1087"/>
      <c r="H368" s="528"/>
      <c r="I368" s="528"/>
      <c r="J368" s="528"/>
      <c r="K368" s="528"/>
      <c r="L368" s="1077"/>
      <c r="M368" s="1077"/>
      <c r="N368" s="1077"/>
      <c r="O368" s="1077"/>
    </row>
    <row r="369" spans="1:15" ht="15" hidden="1" customHeight="1">
      <c r="A369" s="941"/>
      <c r="B369" s="1088">
        <f>B354+0.1</f>
        <v>4.7</v>
      </c>
      <c r="C369" s="1044" t="s">
        <v>914</v>
      </c>
      <c r="D369" s="411"/>
      <c r="E369" s="411"/>
      <c r="F369" s="411"/>
      <c r="G369" s="1045"/>
      <c r="H369" s="411"/>
      <c r="I369" s="411"/>
      <c r="J369" s="411"/>
      <c r="K369" s="411"/>
      <c r="L369" s="411"/>
      <c r="M369" s="411"/>
      <c r="N369" s="411"/>
      <c r="O369" s="411"/>
    </row>
    <row r="370" spans="1:15" ht="15" hidden="1" customHeight="1">
      <c r="A370" s="941"/>
      <c r="B370" s="1044"/>
      <c r="C370" s="411"/>
      <c r="D370" s="411"/>
      <c r="E370" s="411"/>
      <c r="F370" s="411"/>
      <c r="G370" s="1045"/>
      <c r="H370" s="411"/>
      <c r="I370" s="411"/>
      <c r="J370" s="411"/>
      <c r="K370" s="411"/>
      <c r="L370" s="411"/>
      <c r="M370" s="411"/>
      <c r="N370" s="411"/>
      <c r="O370" s="411"/>
    </row>
    <row r="371" spans="1:15" ht="15" hidden="1" customHeight="1">
      <c r="A371" s="941"/>
      <c r="B371" s="1044"/>
      <c r="C371" s="1576" t="s">
        <v>915</v>
      </c>
      <c r="D371" s="1576"/>
      <c r="E371" s="1576"/>
      <c r="F371" s="1576"/>
      <c r="G371" s="1576"/>
      <c r="H371" s="1576"/>
      <c r="I371" s="1576"/>
      <c r="J371" s="1576"/>
      <c r="K371" s="1576"/>
      <c r="L371" s="1576"/>
      <c r="M371" s="1576"/>
      <c r="N371" s="1576"/>
      <c r="O371" s="1576"/>
    </row>
    <row r="372" spans="1:15" ht="15" hidden="1" customHeight="1">
      <c r="A372" s="941"/>
      <c r="B372" s="1044"/>
      <c r="C372" s="1576"/>
      <c r="D372" s="1576"/>
      <c r="E372" s="1576"/>
      <c r="F372" s="1576"/>
      <c r="G372" s="1576"/>
      <c r="H372" s="1576"/>
      <c r="I372" s="1576"/>
      <c r="J372" s="1576"/>
      <c r="K372" s="1576"/>
      <c r="L372" s="1576"/>
      <c r="M372" s="1576"/>
      <c r="N372" s="1576"/>
      <c r="O372" s="1576"/>
    </row>
    <row r="373" spans="1:15" ht="15" hidden="1" customHeight="1">
      <c r="A373" s="941"/>
      <c r="B373" s="1044"/>
      <c r="C373" s="1576"/>
      <c r="D373" s="1576"/>
      <c r="E373" s="1576"/>
      <c r="F373" s="1576"/>
      <c r="G373" s="1576"/>
      <c r="H373" s="1576"/>
      <c r="I373" s="1576"/>
      <c r="J373" s="1576"/>
      <c r="K373" s="1576"/>
      <c r="L373" s="1576"/>
      <c r="M373" s="1576"/>
      <c r="N373" s="1576"/>
      <c r="O373" s="1576"/>
    </row>
    <row r="374" spans="1:15" ht="15" hidden="1" customHeight="1">
      <c r="A374" s="941"/>
      <c r="B374" s="1044"/>
      <c r="C374" s="1576"/>
      <c r="D374" s="1576"/>
      <c r="E374" s="1576"/>
      <c r="F374" s="1576"/>
      <c r="G374" s="1576"/>
      <c r="H374" s="1576"/>
      <c r="I374" s="1576"/>
      <c r="J374" s="1576"/>
      <c r="K374" s="1576"/>
      <c r="L374" s="1576"/>
      <c r="M374" s="1576"/>
      <c r="N374" s="1576"/>
      <c r="O374" s="1576"/>
    </row>
    <row r="375" spans="1:15" ht="15" hidden="1" customHeight="1">
      <c r="A375" s="941"/>
      <c r="B375" s="1089"/>
      <c r="C375" s="411"/>
      <c r="D375" s="411"/>
      <c r="E375" s="411"/>
      <c r="F375" s="411"/>
      <c r="G375" s="1045"/>
      <c r="H375" s="411"/>
      <c r="I375" s="411"/>
      <c r="J375" s="411"/>
      <c r="K375" s="411"/>
      <c r="L375" s="411"/>
      <c r="M375" s="411"/>
      <c r="N375" s="411"/>
      <c r="O375" s="411"/>
    </row>
    <row r="376" spans="1:15" ht="15" hidden="1" customHeight="1">
      <c r="A376" s="941"/>
      <c r="B376" s="1088">
        <f>B369+0.1</f>
        <v>4.8</v>
      </c>
      <c r="C376" s="1044" t="s">
        <v>916</v>
      </c>
      <c r="D376" s="411"/>
      <c r="E376" s="411"/>
      <c r="F376" s="411"/>
      <c r="G376" s="1045"/>
      <c r="H376" s="411"/>
      <c r="I376" s="411"/>
      <c r="J376" s="411"/>
      <c r="K376" s="411"/>
      <c r="L376" s="411"/>
      <c r="M376" s="411"/>
      <c r="N376" s="411"/>
      <c r="O376" s="411"/>
    </row>
    <row r="377" spans="1:15" ht="15" hidden="1" customHeight="1">
      <c r="A377" s="941"/>
      <c r="B377" s="1088"/>
      <c r="C377" s="1044"/>
      <c r="D377" s="411"/>
      <c r="E377" s="411"/>
      <c r="F377" s="411"/>
      <c r="G377" s="1045"/>
      <c r="H377" s="411"/>
      <c r="I377" s="411"/>
      <c r="J377" s="411"/>
      <c r="K377" s="411"/>
      <c r="L377" s="411"/>
      <c r="M377" s="411"/>
      <c r="N377" s="411"/>
      <c r="O377" s="411"/>
    </row>
    <row r="378" spans="1:15" ht="15" hidden="1" customHeight="1">
      <c r="A378" s="941"/>
      <c r="B378" s="1088"/>
      <c r="C378" s="1574" t="s">
        <v>917</v>
      </c>
      <c r="D378" s="1574"/>
      <c r="E378" s="1574"/>
      <c r="F378" s="1574"/>
      <c r="G378" s="1574"/>
      <c r="H378" s="1574"/>
      <c r="I378" s="1574"/>
      <c r="J378" s="1574"/>
      <c r="K378" s="1574"/>
      <c r="L378" s="1574"/>
      <c r="M378" s="1574"/>
      <c r="N378" s="1574"/>
      <c r="O378" s="1574"/>
    </row>
    <row r="379" spans="1:15" ht="15" hidden="1" customHeight="1">
      <c r="A379" s="941"/>
      <c r="B379" s="1088"/>
      <c r="C379" s="1574"/>
      <c r="D379" s="1574"/>
      <c r="E379" s="1574"/>
      <c r="F379" s="1574"/>
      <c r="G379" s="1574"/>
      <c r="H379" s="1574"/>
      <c r="I379" s="1574"/>
      <c r="J379" s="1574"/>
      <c r="K379" s="1574"/>
      <c r="L379" s="1574"/>
      <c r="M379" s="1574"/>
      <c r="N379" s="1574"/>
      <c r="O379" s="1574"/>
    </row>
    <row r="380" spans="1:15" ht="15" hidden="1" customHeight="1">
      <c r="A380" s="941"/>
      <c r="B380" s="1088"/>
      <c r="C380" s="411"/>
      <c r="D380" s="411"/>
      <c r="E380" s="411"/>
      <c r="F380" s="411"/>
      <c r="G380" s="1045"/>
      <c r="H380" s="411"/>
      <c r="I380" s="411"/>
      <c r="J380" s="411"/>
      <c r="K380" s="411"/>
      <c r="L380" s="411"/>
      <c r="M380" s="411"/>
      <c r="N380" s="411"/>
      <c r="O380" s="411"/>
    </row>
    <row r="381" spans="1:15" ht="15" hidden="1" customHeight="1">
      <c r="A381" s="941"/>
      <c r="B381" s="1088" t="s">
        <v>918</v>
      </c>
      <c r="C381" s="1044" t="s">
        <v>724</v>
      </c>
      <c r="D381" s="411"/>
      <c r="E381" s="411"/>
      <c r="F381" s="411"/>
      <c r="G381" s="1045"/>
      <c r="H381" s="411"/>
      <c r="I381" s="411"/>
      <c r="J381" s="411"/>
      <c r="K381" s="411"/>
      <c r="L381" s="411"/>
      <c r="M381" s="411"/>
      <c r="N381" s="411"/>
      <c r="O381" s="411"/>
    </row>
    <row r="382" spans="1:15" ht="15" hidden="1" customHeight="1">
      <c r="A382" s="941"/>
      <c r="B382" s="1088"/>
      <c r="C382" s="411"/>
      <c r="D382" s="411"/>
      <c r="E382" s="411"/>
      <c r="F382" s="411"/>
      <c r="G382" s="1045"/>
      <c r="H382" s="411"/>
      <c r="I382" s="411"/>
      <c r="J382" s="411"/>
      <c r="K382" s="411"/>
      <c r="L382" s="411"/>
      <c r="M382" s="411"/>
      <c r="N382" s="411"/>
      <c r="O382" s="411"/>
    </row>
    <row r="383" spans="1:15" ht="15" hidden="1" customHeight="1">
      <c r="A383" s="941"/>
      <c r="B383" s="1088"/>
      <c r="C383" s="1574" t="s">
        <v>919</v>
      </c>
      <c r="D383" s="1574"/>
      <c r="E383" s="1574"/>
      <c r="F383" s="1574"/>
      <c r="G383" s="1574"/>
      <c r="H383" s="1574"/>
      <c r="I383" s="1574"/>
      <c r="J383" s="1574"/>
      <c r="K383" s="1574"/>
      <c r="L383" s="1574"/>
      <c r="M383" s="1574"/>
      <c r="N383" s="1574"/>
      <c r="O383" s="1574"/>
    </row>
    <row r="384" spans="1:15" ht="15" hidden="1" customHeight="1">
      <c r="A384" s="941"/>
      <c r="B384" s="1088"/>
      <c r="C384" s="1574"/>
      <c r="D384" s="1574"/>
      <c r="E384" s="1574"/>
      <c r="F384" s="1574"/>
      <c r="G384" s="1574"/>
      <c r="H384" s="1574"/>
      <c r="I384" s="1574"/>
      <c r="J384" s="1574"/>
      <c r="K384" s="1574"/>
      <c r="L384" s="1574"/>
      <c r="M384" s="1574"/>
      <c r="N384" s="1574"/>
      <c r="O384" s="1574"/>
    </row>
    <row r="385" spans="1:15" ht="15" hidden="1" customHeight="1">
      <c r="A385" s="941"/>
      <c r="B385" s="1088"/>
      <c r="C385" s="1085"/>
      <c r="D385" s="1085"/>
      <c r="E385" s="1085"/>
      <c r="F385" s="1085"/>
      <c r="G385" s="1085"/>
      <c r="H385" s="1085"/>
      <c r="I385" s="1085"/>
      <c r="J385" s="1085"/>
      <c r="K385" s="1085"/>
      <c r="L385" s="1085"/>
      <c r="M385" s="1085"/>
      <c r="N385" s="1085"/>
      <c r="O385" s="1085"/>
    </row>
    <row r="386" spans="1:15" ht="15" hidden="1" customHeight="1">
      <c r="A386" s="941"/>
      <c r="B386" s="1088" t="s">
        <v>920</v>
      </c>
      <c r="C386" s="1044" t="s">
        <v>102</v>
      </c>
      <c r="D386" s="1084"/>
      <c r="E386" s="1084"/>
      <c r="F386" s="1084"/>
      <c r="G386" s="1090"/>
      <c r="H386" s="1084"/>
      <c r="I386" s="1084"/>
      <c r="J386" s="1084"/>
      <c r="K386" s="1084"/>
      <c r="L386" s="1084"/>
      <c r="M386" s="1084"/>
      <c r="N386" s="1084"/>
      <c r="O386" s="1084"/>
    </row>
    <row r="387" spans="1:15" ht="15" hidden="1" customHeight="1">
      <c r="A387" s="941"/>
      <c r="B387" s="1088"/>
      <c r="C387" s="1044"/>
      <c r="D387" s="1084"/>
      <c r="E387" s="1084"/>
      <c r="F387" s="1084"/>
      <c r="G387" s="1090"/>
      <c r="H387" s="1084"/>
      <c r="I387" s="1084"/>
      <c r="J387" s="1084"/>
      <c r="K387" s="1084"/>
      <c r="L387" s="1084"/>
      <c r="M387" s="1084"/>
      <c r="N387" s="1084"/>
      <c r="O387" s="1084"/>
    </row>
    <row r="388" spans="1:15" ht="15" hidden="1" customHeight="1">
      <c r="A388" s="941"/>
      <c r="B388" s="400"/>
      <c r="C388" s="1571" t="s">
        <v>356</v>
      </c>
      <c r="D388" s="1571"/>
      <c r="E388" s="1571"/>
      <c r="F388" s="1571"/>
      <c r="G388" s="1571"/>
      <c r="H388" s="1571"/>
      <c r="I388" s="1571"/>
      <c r="J388" s="1571"/>
      <c r="K388" s="1571"/>
      <c r="L388" s="1571"/>
      <c r="M388" s="1571"/>
      <c r="N388" s="1571"/>
      <c r="O388" s="1571"/>
    </row>
    <row r="389" spans="1:15" ht="15" hidden="1" customHeight="1">
      <c r="A389" s="941"/>
      <c r="B389" s="400"/>
      <c r="C389" s="1571"/>
      <c r="D389" s="1571"/>
      <c r="E389" s="1571"/>
      <c r="F389" s="1571"/>
      <c r="G389" s="1571"/>
      <c r="H389" s="1571"/>
      <c r="I389" s="1571"/>
      <c r="J389" s="1571"/>
      <c r="K389" s="1571"/>
      <c r="L389" s="1571"/>
      <c r="M389" s="1571"/>
      <c r="N389" s="1571"/>
      <c r="O389" s="1571"/>
    </row>
    <row r="390" spans="1:15" ht="15" hidden="1" customHeight="1">
      <c r="A390" s="941"/>
      <c r="B390" s="400"/>
      <c r="C390" s="1571"/>
      <c r="D390" s="1571"/>
      <c r="E390" s="1571"/>
      <c r="F390" s="1571"/>
      <c r="G390" s="1571"/>
      <c r="H390" s="1571"/>
      <c r="I390" s="1571"/>
      <c r="J390" s="1571"/>
      <c r="K390" s="1571"/>
      <c r="L390" s="1571"/>
      <c r="M390" s="1571"/>
      <c r="N390" s="1571"/>
      <c r="O390" s="1571"/>
    </row>
    <row r="391" spans="1:15" ht="15" hidden="1" customHeight="1">
      <c r="A391" s="941"/>
      <c r="B391" s="400"/>
      <c r="C391" s="1571"/>
      <c r="D391" s="1571"/>
      <c r="E391" s="1571"/>
      <c r="F391" s="1571"/>
      <c r="G391" s="1571"/>
      <c r="H391" s="1571"/>
      <c r="I391" s="1571"/>
      <c r="J391" s="1571"/>
      <c r="K391" s="1571"/>
      <c r="L391" s="1571"/>
      <c r="M391" s="1571"/>
      <c r="N391" s="1571"/>
      <c r="O391" s="1571"/>
    </row>
    <row r="392" spans="1:15" ht="15" hidden="1" customHeight="1">
      <c r="A392" s="941"/>
      <c r="B392" s="1091"/>
      <c r="C392" s="1091"/>
      <c r="D392" s="1091"/>
      <c r="E392" s="1091"/>
      <c r="F392" s="1091"/>
      <c r="G392" s="1092"/>
      <c r="H392" s="1091"/>
      <c r="I392" s="1091"/>
      <c r="J392" s="1091"/>
      <c r="K392" s="1091"/>
      <c r="L392" s="1091"/>
      <c r="M392" s="1091"/>
      <c r="N392" s="1091"/>
      <c r="O392" s="1091"/>
    </row>
    <row r="393" spans="1:15" ht="15" hidden="1" customHeight="1">
      <c r="A393" s="941"/>
      <c r="B393" s="1088" t="s">
        <v>921</v>
      </c>
      <c r="C393" s="1044" t="s">
        <v>922</v>
      </c>
      <c r="D393" s="411"/>
      <c r="E393" s="411"/>
      <c r="F393" s="411"/>
      <c r="G393" s="1045"/>
      <c r="H393" s="411"/>
      <c r="I393" s="411"/>
      <c r="J393" s="411"/>
      <c r="K393" s="411"/>
      <c r="L393" s="411"/>
      <c r="M393" s="411"/>
      <c r="N393" s="411"/>
      <c r="O393" s="411"/>
    </row>
    <row r="394" spans="1:15" ht="15" hidden="1" customHeight="1">
      <c r="A394" s="941"/>
      <c r="B394" s="1089"/>
      <c r="C394" s="1077"/>
      <c r="D394" s="1077"/>
      <c r="E394" s="1077"/>
      <c r="F394" s="1077"/>
      <c r="G394" s="1080"/>
      <c r="H394" s="1077"/>
      <c r="I394" s="1077"/>
      <c r="J394" s="1077"/>
      <c r="K394" s="411"/>
      <c r="L394" s="411"/>
      <c r="M394" s="411"/>
      <c r="N394" s="411"/>
      <c r="O394" s="411"/>
    </row>
    <row r="395" spans="1:15" ht="15" hidden="1" customHeight="1">
      <c r="A395" s="941"/>
      <c r="B395" s="1089"/>
      <c r="C395" s="1093" t="s">
        <v>63</v>
      </c>
      <c r="D395" s="1574" t="s">
        <v>923</v>
      </c>
      <c r="E395" s="1574"/>
      <c r="F395" s="1574"/>
      <c r="G395" s="1574"/>
      <c r="H395" s="1574"/>
      <c r="I395" s="1574"/>
      <c r="J395" s="1574"/>
      <c r="K395" s="1574"/>
      <c r="L395" s="1574"/>
      <c r="M395" s="1574"/>
      <c r="N395" s="1574"/>
      <c r="O395" s="1574"/>
    </row>
    <row r="396" spans="1:15" ht="15" hidden="1" customHeight="1">
      <c r="A396" s="941"/>
      <c r="B396" s="1089"/>
      <c r="C396" s="1084"/>
      <c r="D396" s="1574"/>
      <c r="E396" s="1574"/>
      <c r="F396" s="1574"/>
      <c r="G396" s="1574"/>
      <c r="H396" s="1574"/>
      <c r="I396" s="1574"/>
      <c r="J396" s="1574"/>
      <c r="K396" s="1574"/>
      <c r="L396" s="1574"/>
      <c r="M396" s="1574"/>
      <c r="N396" s="1574"/>
      <c r="O396" s="1574"/>
    </row>
    <row r="397" spans="1:15" ht="15" hidden="1" customHeight="1">
      <c r="A397" s="941"/>
      <c r="B397" s="1089"/>
      <c r="C397" s="1084"/>
      <c r="D397" s="910"/>
      <c r="E397" s="910"/>
      <c r="F397" s="910"/>
      <c r="G397" s="910"/>
      <c r="H397" s="910"/>
      <c r="I397" s="910"/>
      <c r="J397" s="910"/>
      <c r="K397" s="910"/>
      <c r="L397" s="910"/>
      <c r="M397" s="910"/>
      <c r="N397" s="910"/>
      <c r="O397" s="910"/>
    </row>
    <row r="398" spans="1:15" ht="15" hidden="1" customHeight="1">
      <c r="A398" s="941"/>
      <c r="B398" s="1089"/>
      <c r="C398" s="1093" t="s">
        <v>63</v>
      </c>
      <c r="D398" s="1574" t="s">
        <v>924</v>
      </c>
      <c r="E398" s="1574"/>
      <c r="F398" s="1574"/>
      <c r="G398" s="1574"/>
      <c r="H398" s="1574"/>
      <c r="I398" s="1574"/>
      <c r="J398" s="1574"/>
      <c r="K398" s="1574"/>
      <c r="L398" s="1574"/>
      <c r="M398" s="1574"/>
      <c r="N398" s="1574"/>
      <c r="O398" s="1574"/>
    </row>
    <row r="399" spans="1:15" ht="15" hidden="1" customHeight="1">
      <c r="A399" s="941"/>
      <c r="B399" s="1089"/>
      <c r="C399" s="1093"/>
      <c r="D399" s="1574"/>
      <c r="E399" s="1574"/>
      <c r="F399" s="1574"/>
      <c r="G399" s="1574"/>
      <c r="H399" s="1574"/>
      <c r="I399" s="1574"/>
      <c r="J399" s="1574"/>
      <c r="K399" s="1574"/>
      <c r="L399" s="1574"/>
      <c r="M399" s="1574"/>
      <c r="N399" s="1574"/>
      <c r="O399" s="1574"/>
    </row>
    <row r="400" spans="1:15" ht="15" hidden="1" customHeight="1">
      <c r="A400" s="941"/>
      <c r="B400" s="1089"/>
      <c r="C400" s="928"/>
      <c r="D400" s="376"/>
      <c r="E400" s="376"/>
      <c r="F400" s="376"/>
      <c r="G400" s="1086"/>
      <c r="H400" s="376"/>
      <c r="I400" s="376"/>
      <c r="J400" s="376"/>
      <c r="K400" s="376"/>
      <c r="L400" s="376"/>
      <c r="M400" s="376"/>
      <c r="N400" s="376"/>
      <c r="O400" s="376"/>
    </row>
    <row r="401" spans="1:15" ht="15" hidden="1" customHeight="1">
      <c r="A401" s="941"/>
      <c r="B401" s="1089"/>
      <c r="C401" s="928" t="s">
        <v>63</v>
      </c>
      <c r="D401" s="376" t="s">
        <v>925</v>
      </c>
      <c r="E401" s="376"/>
      <c r="F401" s="376"/>
      <c r="G401" s="1086"/>
      <c r="H401" s="376"/>
      <c r="I401" s="376"/>
      <c r="J401" s="376"/>
      <c r="K401" s="376"/>
      <c r="L401" s="376"/>
      <c r="M401" s="376"/>
      <c r="N401" s="376"/>
      <c r="O401" s="376"/>
    </row>
    <row r="402" spans="1:15" ht="15" hidden="1" customHeight="1">
      <c r="A402" s="941"/>
      <c r="B402" s="1089"/>
      <c r="C402" s="928"/>
      <c r="D402" s="376"/>
      <c r="E402" s="376"/>
      <c r="F402" s="376"/>
      <c r="G402" s="1086"/>
      <c r="H402" s="376"/>
      <c r="I402" s="376"/>
      <c r="J402" s="376"/>
      <c r="K402" s="376"/>
      <c r="L402" s="376"/>
      <c r="M402" s="376"/>
      <c r="N402" s="376"/>
      <c r="O402" s="376"/>
    </row>
    <row r="403" spans="1:15" ht="15" hidden="1" customHeight="1">
      <c r="A403" s="941"/>
      <c r="B403" s="1089"/>
      <c r="C403" s="928" t="s">
        <v>63</v>
      </c>
      <c r="D403" s="1578" t="s">
        <v>926</v>
      </c>
      <c r="E403" s="1578"/>
      <c r="F403" s="1578"/>
      <c r="G403" s="1578"/>
      <c r="H403" s="1578"/>
      <c r="I403" s="1578"/>
      <c r="J403" s="1578"/>
      <c r="K403" s="1578"/>
      <c r="L403" s="1578"/>
      <c r="M403" s="1578"/>
      <c r="N403" s="1578"/>
      <c r="O403" s="1578"/>
    </row>
    <row r="404" spans="1:15" ht="15" hidden="1" customHeight="1">
      <c r="A404" s="941"/>
      <c r="B404" s="1089"/>
      <c r="C404" s="928"/>
      <c r="D404" s="1578"/>
      <c r="E404" s="1578"/>
      <c r="F404" s="1578"/>
      <c r="G404" s="1578"/>
      <c r="H404" s="1578"/>
      <c r="I404" s="1578"/>
      <c r="J404" s="1578"/>
      <c r="K404" s="1578"/>
      <c r="L404" s="1578"/>
      <c r="M404" s="1578"/>
      <c r="N404" s="1578"/>
      <c r="O404" s="1578"/>
    </row>
    <row r="405" spans="1:15" ht="15" hidden="1" customHeight="1">
      <c r="A405" s="941"/>
      <c r="B405" s="1089"/>
      <c r="C405" s="411"/>
      <c r="D405" s="1077"/>
      <c r="E405" s="1077"/>
      <c r="F405" s="1077"/>
      <c r="G405" s="1080"/>
      <c r="H405" s="1077"/>
      <c r="I405" s="1077"/>
      <c r="J405" s="1077"/>
      <c r="K405" s="411"/>
      <c r="L405" s="411"/>
      <c r="M405" s="411"/>
      <c r="N405" s="411"/>
      <c r="O405" s="411"/>
    </row>
    <row r="406" spans="1:15" ht="15" hidden="1" customHeight="1">
      <c r="A406" s="941"/>
      <c r="B406" s="1094">
        <v>4.12</v>
      </c>
      <c r="C406" s="1044" t="s">
        <v>927</v>
      </c>
      <c r="D406" s="1044"/>
      <c r="E406" s="1095"/>
      <c r="F406" s="1095"/>
      <c r="G406" s="1096"/>
      <c r="H406" s="1095"/>
      <c r="I406" s="1095"/>
      <c r="J406" s="1095"/>
      <c r="K406" s="1095"/>
      <c r="L406" s="1095"/>
      <c r="M406" s="1095"/>
      <c r="N406" s="1095"/>
      <c r="O406" s="1095"/>
    </row>
    <row r="407" spans="1:15" ht="15" hidden="1" customHeight="1">
      <c r="A407" s="941"/>
      <c r="B407" s="1089"/>
      <c r="C407" s="411"/>
      <c r="D407" s="1077"/>
      <c r="E407" s="1077"/>
      <c r="F407" s="1077"/>
      <c r="G407" s="1080"/>
      <c r="H407" s="1077"/>
      <c r="I407" s="1077"/>
      <c r="J407" s="1077"/>
      <c r="K407" s="411"/>
      <c r="L407" s="411"/>
      <c r="M407" s="411"/>
      <c r="N407" s="411"/>
      <c r="O407" s="411"/>
    </row>
    <row r="408" spans="1:15" ht="15" hidden="1" customHeight="1">
      <c r="A408" s="941"/>
      <c r="B408" s="1089"/>
      <c r="C408" s="1574" t="s">
        <v>928</v>
      </c>
      <c r="D408" s="1574"/>
      <c r="E408" s="1574"/>
      <c r="F408" s="1574"/>
      <c r="G408" s="1574"/>
      <c r="H408" s="1574"/>
      <c r="I408" s="1574"/>
      <c r="J408" s="1574"/>
      <c r="K408" s="1574"/>
      <c r="L408" s="1574"/>
      <c r="M408" s="1574"/>
      <c r="N408" s="1574"/>
      <c r="O408" s="1574"/>
    </row>
    <row r="409" spans="1:15" ht="15" hidden="1" customHeight="1">
      <c r="A409" s="941"/>
      <c r="B409" s="1089"/>
      <c r="C409" s="1574"/>
      <c r="D409" s="1574"/>
      <c r="E409" s="1574"/>
      <c r="F409" s="1574"/>
      <c r="G409" s="1574"/>
      <c r="H409" s="1574"/>
      <c r="I409" s="1574"/>
      <c r="J409" s="1574"/>
      <c r="K409" s="1574"/>
      <c r="L409" s="1574"/>
      <c r="M409" s="1574"/>
      <c r="N409" s="1574"/>
      <c r="O409" s="1574"/>
    </row>
    <row r="410" spans="1:15" ht="15" hidden="1" customHeight="1">
      <c r="A410" s="941"/>
      <c r="B410" s="1089"/>
      <c r="C410" s="1574"/>
      <c r="D410" s="1574"/>
      <c r="E410" s="1574"/>
      <c r="F410" s="1574"/>
      <c r="G410" s="1574"/>
      <c r="H410" s="1574"/>
      <c r="I410" s="1574"/>
      <c r="J410" s="1574"/>
      <c r="K410" s="1574"/>
      <c r="L410" s="1574"/>
      <c r="M410" s="1574"/>
      <c r="N410" s="1574"/>
      <c r="O410" s="1574"/>
    </row>
    <row r="411" spans="1:15" ht="15" hidden="1" customHeight="1">
      <c r="A411" s="941"/>
      <c r="B411" s="1089"/>
      <c r="C411" s="1574"/>
      <c r="D411" s="1574"/>
      <c r="E411" s="1574"/>
      <c r="F411" s="1574"/>
      <c r="G411" s="1574"/>
      <c r="H411" s="1574"/>
      <c r="I411" s="1574"/>
      <c r="J411" s="1574"/>
      <c r="K411" s="1574"/>
      <c r="L411" s="1574"/>
      <c r="M411" s="1574"/>
      <c r="N411" s="1574"/>
      <c r="O411" s="1574"/>
    </row>
    <row r="412" spans="1:15" ht="15" hidden="1" customHeight="1">
      <c r="A412" s="941"/>
      <c r="B412" s="1089"/>
      <c r="C412" s="411"/>
      <c r="D412" s="411"/>
      <c r="E412" s="411"/>
      <c r="F412" s="411"/>
      <c r="G412" s="1045"/>
      <c r="H412" s="1095"/>
      <c r="I412" s="1095"/>
      <c r="J412" s="1095"/>
      <c r="K412" s="1095"/>
      <c r="L412" s="1095"/>
      <c r="M412" s="1095"/>
      <c r="N412" s="1095"/>
      <c r="O412" s="1095"/>
    </row>
    <row r="413" spans="1:15" ht="15" hidden="1" customHeight="1">
      <c r="A413" s="941"/>
      <c r="B413" s="1094">
        <f>B406+0.01</f>
        <v>4.13</v>
      </c>
      <c r="C413" s="1044" t="s">
        <v>929</v>
      </c>
      <c r="D413" s="1044"/>
      <c r="E413" s="1095"/>
      <c r="F413" s="1095"/>
      <c r="G413" s="1096"/>
      <c r="H413" s="1095"/>
      <c r="I413" s="1095"/>
      <c r="J413" s="1095"/>
      <c r="K413" s="1095"/>
      <c r="L413" s="1095"/>
      <c r="M413" s="1095"/>
      <c r="N413" s="1095"/>
      <c r="O413" s="1095"/>
    </row>
    <row r="414" spans="1:15" ht="15" hidden="1" customHeight="1">
      <c r="A414" s="941"/>
      <c r="B414" s="411"/>
      <c r="C414" s="411"/>
      <c r="D414" s="411"/>
      <c r="E414" s="1095"/>
      <c r="F414" s="1095"/>
      <c r="G414" s="1096"/>
      <c r="H414" s="1095"/>
      <c r="I414" s="1095"/>
      <c r="J414" s="1095"/>
      <c r="K414" s="1095"/>
      <c r="L414" s="1095"/>
      <c r="M414" s="1095"/>
      <c r="N414" s="1095"/>
      <c r="O414" s="1095"/>
    </row>
    <row r="415" spans="1:15" ht="15" hidden="1" customHeight="1">
      <c r="A415" s="941"/>
      <c r="B415" s="411"/>
      <c r="C415" s="1574" t="s">
        <v>930</v>
      </c>
      <c r="D415" s="1574"/>
      <c r="E415" s="1574"/>
      <c r="F415" s="1574"/>
      <c r="G415" s="1574"/>
      <c r="H415" s="1574"/>
      <c r="I415" s="1574"/>
      <c r="J415" s="1574"/>
      <c r="K415" s="1574"/>
      <c r="L415" s="1574"/>
      <c r="M415" s="1574"/>
      <c r="N415" s="1574"/>
      <c r="O415" s="1574"/>
    </row>
    <row r="416" spans="1:15" ht="15" hidden="1" customHeight="1">
      <c r="A416" s="941"/>
      <c r="B416" s="411"/>
      <c r="C416" s="1574"/>
      <c r="D416" s="1574"/>
      <c r="E416" s="1574"/>
      <c r="F416" s="1574"/>
      <c r="G416" s="1574"/>
      <c r="H416" s="1574"/>
      <c r="I416" s="1574"/>
      <c r="J416" s="1574"/>
      <c r="K416" s="1574"/>
      <c r="L416" s="1574"/>
      <c r="M416" s="1574"/>
      <c r="N416" s="1574"/>
      <c r="O416" s="1574"/>
    </row>
    <row r="417" spans="1:18" ht="15" hidden="1" customHeight="1">
      <c r="A417" s="941"/>
      <c r="B417" s="411"/>
      <c r="C417" s="1574"/>
      <c r="D417" s="1574"/>
      <c r="E417" s="1574"/>
      <c r="F417" s="1574"/>
      <c r="G417" s="1574"/>
      <c r="H417" s="1574"/>
      <c r="I417" s="1574"/>
      <c r="J417" s="1574"/>
      <c r="K417" s="1574"/>
      <c r="L417" s="1574"/>
      <c r="M417" s="1574"/>
      <c r="N417" s="1574"/>
      <c r="O417" s="1574"/>
    </row>
    <row r="418" spans="1:18" ht="15" hidden="1" customHeight="1">
      <c r="A418" s="941"/>
      <c r="B418" s="1089"/>
      <c r="C418" s="1574"/>
      <c r="D418" s="1574"/>
      <c r="E418" s="1574"/>
      <c r="F418" s="1574"/>
      <c r="G418" s="1574"/>
      <c r="H418" s="1574"/>
      <c r="I418" s="1574"/>
      <c r="J418" s="1574"/>
      <c r="K418" s="1574"/>
      <c r="L418" s="1574"/>
      <c r="M418" s="1574"/>
      <c r="N418" s="1574"/>
      <c r="O418" s="1574"/>
    </row>
    <row r="419" spans="1:18" ht="15" hidden="1" customHeight="1">
      <c r="A419" s="941"/>
      <c r="B419" s="1089"/>
      <c r="C419" s="1574"/>
      <c r="D419" s="1574"/>
      <c r="E419" s="1574"/>
      <c r="F419" s="1574"/>
      <c r="G419" s="1574"/>
      <c r="H419" s="1574"/>
      <c r="I419" s="1574"/>
      <c r="J419" s="1574"/>
      <c r="K419" s="1574"/>
      <c r="L419" s="1574"/>
      <c r="M419" s="1574"/>
      <c r="N419" s="1574"/>
      <c r="O419" s="1574"/>
    </row>
    <row r="420" spans="1:18" ht="15" hidden="1" customHeight="1">
      <c r="A420" s="941"/>
      <c r="B420" s="1089"/>
      <c r="C420" s="1574"/>
      <c r="D420" s="1574"/>
      <c r="E420" s="1574"/>
      <c r="F420" s="1574"/>
      <c r="G420" s="1574"/>
      <c r="H420" s="1574"/>
      <c r="I420" s="1574"/>
      <c r="J420" s="1574"/>
      <c r="K420" s="1574"/>
      <c r="L420" s="1574"/>
      <c r="M420" s="1574"/>
      <c r="N420" s="1574"/>
      <c r="O420" s="1574"/>
    </row>
    <row r="421" spans="1:18" ht="15" hidden="1" customHeight="1">
      <c r="A421" s="941"/>
      <c r="B421" s="1089"/>
      <c r="C421" s="1077"/>
      <c r="D421" s="1077"/>
      <c r="E421" s="1077"/>
      <c r="F421" s="1077"/>
      <c r="G421" s="1077"/>
      <c r="H421" s="1077"/>
      <c r="I421" s="1077"/>
      <c r="J421" s="1077"/>
      <c r="K421" s="1077"/>
      <c r="L421" s="1077"/>
      <c r="M421" s="1077"/>
      <c r="N421" s="1077"/>
      <c r="O421" s="1077"/>
    </row>
    <row r="422" spans="1:18" ht="15" hidden="1" customHeight="1">
      <c r="A422" s="941"/>
      <c r="B422" s="1097">
        <v>4.13</v>
      </c>
      <c r="C422" s="1098" t="s">
        <v>931</v>
      </c>
      <c r="D422" s="1099"/>
      <c r="E422" s="1098"/>
      <c r="F422" s="1098"/>
      <c r="G422" s="1098"/>
      <c r="H422" s="1098"/>
      <c r="I422" s="1100"/>
      <c r="J422" s="1100"/>
      <c r="K422" s="1100"/>
      <c r="L422" s="1100"/>
      <c r="M422" s="1101"/>
      <c r="N422" s="1099"/>
      <c r="O422" s="1099"/>
    </row>
    <row r="423" spans="1:18" ht="15" hidden="1" customHeight="1">
      <c r="A423" s="941"/>
      <c r="B423" s="1099"/>
      <c r="C423" s="344"/>
      <c r="D423" s="1100"/>
      <c r="E423" s="1100"/>
      <c r="F423" s="1100"/>
      <c r="G423" s="1100"/>
      <c r="H423" s="1100"/>
      <c r="I423" s="1100"/>
      <c r="J423" s="1100"/>
      <c r="K423" s="1100"/>
      <c r="L423" s="1100"/>
      <c r="M423" s="1101"/>
      <c r="N423" s="1099"/>
      <c r="O423" s="1099"/>
    </row>
    <row r="424" spans="1:18" ht="15" hidden="1" customHeight="1">
      <c r="A424" s="941"/>
      <c r="B424" s="1099"/>
      <c r="C424" s="1102" t="s">
        <v>63</v>
      </c>
      <c r="D424" s="1571" t="s">
        <v>932</v>
      </c>
      <c r="E424" s="1571"/>
      <c r="F424" s="1571"/>
      <c r="G424" s="1571"/>
      <c r="H424" s="1571"/>
      <c r="I424" s="1571"/>
      <c r="J424" s="1571"/>
      <c r="K424" s="1571"/>
      <c r="L424" s="1571"/>
      <c r="M424" s="1571"/>
      <c r="N424" s="1571"/>
      <c r="O424" s="1571"/>
    </row>
    <row r="425" spans="1:18" ht="15" hidden="1" customHeight="1">
      <c r="A425" s="941"/>
      <c r="B425" s="1099"/>
      <c r="C425" s="928"/>
      <c r="D425" s="1571"/>
      <c r="E425" s="1571"/>
      <c r="F425" s="1571"/>
      <c r="G425" s="1571"/>
      <c r="H425" s="1571"/>
      <c r="I425" s="1571"/>
      <c r="J425" s="1571"/>
      <c r="K425" s="1571"/>
      <c r="L425" s="1571"/>
      <c r="M425" s="1571"/>
      <c r="N425" s="1571"/>
      <c r="O425" s="1571"/>
    </row>
    <row r="426" spans="1:18" ht="15" hidden="1" customHeight="1">
      <c r="A426" s="941"/>
      <c r="B426" s="1099"/>
      <c r="C426" s="400"/>
      <c r="D426" s="1100"/>
      <c r="E426" s="1100"/>
      <c r="F426" s="1100"/>
      <c r="G426" s="1100"/>
      <c r="H426" s="1100"/>
      <c r="I426" s="1100"/>
      <c r="J426" s="1100"/>
      <c r="K426" s="1100"/>
      <c r="L426" s="1100"/>
      <c r="M426" s="1101"/>
      <c r="N426" s="1099"/>
      <c r="O426" s="1099"/>
    </row>
    <row r="427" spans="1:18" ht="15" hidden="1" customHeight="1">
      <c r="A427" s="941"/>
      <c r="B427" s="1099"/>
      <c r="C427" s="1102" t="s">
        <v>63</v>
      </c>
      <c r="D427" s="1570" t="s">
        <v>933</v>
      </c>
      <c r="E427" s="1570"/>
      <c r="F427" s="1570"/>
      <c r="G427" s="1570"/>
      <c r="H427" s="1570"/>
      <c r="I427" s="1570"/>
      <c r="J427" s="1570"/>
      <c r="K427" s="1570"/>
      <c r="L427" s="1570"/>
      <c r="M427" s="1570"/>
      <c r="N427" s="1570"/>
      <c r="O427" s="1570"/>
    </row>
    <row r="428" spans="1:18" ht="15" hidden="1" customHeight="1">
      <c r="A428" s="941"/>
      <c r="B428" s="1099"/>
      <c r="C428" s="1102"/>
      <c r="D428" s="1570"/>
      <c r="E428" s="1570"/>
      <c r="F428" s="1570"/>
      <c r="G428" s="1570"/>
      <c r="H428" s="1570"/>
      <c r="I428" s="1570"/>
      <c r="J428" s="1570"/>
      <c r="K428" s="1570"/>
      <c r="L428" s="1570"/>
      <c r="M428" s="1570"/>
      <c r="N428" s="1570"/>
      <c r="O428" s="1570"/>
    </row>
    <row r="429" spans="1:18" ht="15" hidden="1" customHeight="1">
      <c r="A429" s="941"/>
      <c r="B429" s="1099"/>
      <c r="C429" s="1102"/>
      <c r="D429" s="1099"/>
      <c r="E429" s="1103"/>
      <c r="F429" s="1103"/>
      <c r="G429" s="1103"/>
      <c r="H429" s="1103"/>
      <c r="I429" s="1103"/>
      <c r="J429" s="1103"/>
      <c r="K429" s="1103"/>
      <c r="L429" s="1103"/>
      <c r="M429" s="1103"/>
      <c r="N429" s="1103"/>
      <c r="O429" s="1103"/>
    </row>
    <row r="430" spans="1:18" ht="15" hidden="1" customHeight="1">
      <c r="A430" s="941"/>
      <c r="B430" s="1099"/>
      <c r="C430" s="1102" t="s">
        <v>63</v>
      </c>
      <c r="D430" s="1570" t="s">
        <v>934</v>
      </c>
      <c r="E430" s="1570"/>
      <c r="F430" s="1570"/>
      <c r="G430" s="1570"/>
      <c r="H430" s="1570"/>
      <c r="I430" s="1570"/>
      <c r="J430" s="1570"/>
      <c r="K430" s="1570"/>
      <c r="L430" s="1570"/>
      <c r="M430" s="1570"/>
      <c r="N430" s="1570"/>
      <c r="O430" s="1570"/>
    </row>
    <row r="431" spans="1:18" ht="15" hidden="1" customHeight="1">
      <c r="A431" s="941"/>
      <c r="B431" s="1099"/>
      <c r="C431" s="344"/>
      <c r="D431" s="1570"/>
      <c r="E431" s="1570"/>
      <c r="F431" s="1570"/>
      <c r="G431" s="1570"/>
      <c r="H431" s="1570"/>
      <c r="I431" s="1570"/>
      <c r="J431" s="1570"/>
      <c r="K431" s="1570"/>
      <c r="L431" s="1570"/>
      <c r="M431" s="1570"/>
      <c r="N431" s="1570"/>
      <c r="O431" s="1570"/>
    </row>
    <row r="432" spans="1:18" ht="15" hidden="1" customHeight="1">
      <c r="A432" s="941"/>
      <c r="B432" s="939"/>
      <c r="C432" s="944"/>
      <c r="D432" s="944"/>
      <c r="E432" s="944"/>
      <c r="F432" s="944"/>
      <c r="G432" s="944"/>
      <c r="H432" s="944"/>
      <c r="I432" s="944"/>
      <c r="J432" s="944"/>
      <c r="K432" s="944"/>
      <c r="L432" s="944"/>
      <c r="M432" s="944"/>
      <c r="N432" s="944"/>
      <c r="O432" s="944"/>
      <c r="Q432">
        <v>10</v>
      </c>
      <c r="R432" t="s">
        <v>935</v>
      </c>
    </row>
    <row r="433" spans="16:18" ht="22.2" hidden="1" customHeight="1"/>
    <row r="434" spans="16:18" ht="15" customHeight="1">
      <c r="Q434">
        <v>13.5</v>
      </c>
      <c r="R434" t="s">
        <v>936</v>
      </c>
    </row>
    <row r="435" spans="16:18" ht="15" customHeight="1"/>
    <row r="436" spans="16:18" ht="15" customHeight="1">
      <c r="P436" t="s">
        <v>937</v>
      </c>
      <c r="Q436" t="s">
        <v>938</v>
      </c>
    </row>
    <row r="437" spans="16:18" ht="15" customHeight="1">
      <c r="P437">
        <f>'[169]TB-Equity'!L4+'[169]TB-Debt'!L4+'[169]TB- MM'!L4</f>
        <v>911</v>
      </c>
      <c r="Q437">
        <f>230963+14914+12633</f>
        <v>258510</v>
      </c>
    </row>
    <row r="438" spans="16:18" ht="15" customHeight="1"/>
    <row r="439" spans="16:18" ht="12" customHeight="1">
      <c r="P439">
        <f>'[169]TB-Debt'!$L$5</f>
        <v>6</v>
      </c>
      <c r="Q439">
        <v>10042</v>
      </c>
    </row>
    <row r="440" spans="16:18" ht="15" customHeight="1"/>
    <row r="441" spans="16:18" ht="15" customHeight="1">
      <c r="Q441" t="s">
        <v>5</v>
      </c>
      <c r="R441" t="s">
        <v>939</v>
      </c>
    </row>
    <row r="442" spans="16:18" ht="15" customHeight="1"/>
    <row r="443" spans="16:18" ht="15" customHeight="1"/>
    <row r="444" spans="16:18" ht="15" customHeight="1"/>
    <row r="445" spans="16:18" ht="15" customHeight="1"/>
    <row r="446" spans="16:18" ht="15" customHeight="1"/>
    <row r="447" spans="16:18" ht="15" customHeight="1"/>
    <row r="448" spans="16:18" ht="15" customHeight="1"/>
    <row r="449" spans="18:18" ht="15" customHeight="1"/>
    <row r="450" spans="18:18" ht="15" customHeight="1"/>
    <row r="451" spans="18:18" ht="15" customHeight="1"/>
    <row r="452" spans="18:18" ht="15" customHeight="1">
      <c r="R452" t="s">
        <v>940</v>
      </c>
    </row>
    <row r="453" spans="18:18" ht="15" customHeight="1"/>
    <row r="454" spans="18:18" ht="15" customHeight="1"/>
    <row r="455" spans="18:18" ht="12" customHeight="1"/>
    <row r="456" spans="18:18" ht="15" customHeight="1"/>
    <row r="457" spans="18:18" ht="15" customHeight="1"/>
    <row r="458" spans="18:18" ht="15" customHeight="1"/>
    <row r="459" spans="18:18" ht="15" customHeight="1"/>
    <row r="460" spans="18:18" ht="15" customHeight="1"/>
    <row r="461" spans="18:18" ht="15" customHeight="1"/>
    <row r="462" spans="18:18" ht="15" customHeight="1"/>
    <row r="463" spans="18:18" ht="15" customHeight="1"/>
    <row r="464" spans="18:18" ht="15" customHeight="1"/>
    <row r="465" ht="15" customHeight="1"/>
    <row r="466" ht="15" customHeight="1"/>
    <row r="467" ht="15" customHeight="1"/>
    <row r="468" ht="15" customHeight="1"/>
    <row r="469" ht="15" customHeight="1"/>
    <row r="470" ht="15" customHeight="1"/>
    <row r="471" ht="15" customHeight="1"/>
    <row r="472" ht="15" customHeight="1"/>
    <row r="473" ht="15" customHeight="1"/>
  </sheetData>
  <mergeCells count="86">
    <mergeCell ref="C44:O45"/>
    <mergeCell ref="A1:O1"/>
    <mergeCell ref="A2:O2"/>
    <mergeCell ref="A3:O3"/>
    <mergeCell ref="C8:O16"/>
    <mergeCell ref="C18:O21"/>
    <mergeCell ref="C22:J22"/>
    <mergeCell ref="C23:O26"/>
    <mergeCell ref="C28:O29"/>
    <mergeCell ref="C31:O32"/>
    <mergeCell ref="B38:O39"/>
    <mergeCell ref="C41:O42"/>
    <mergeCell ref="M138:O138"/>
    <mergeCell ref="C47:O48"/>
    <mergeCell ref="B50:O52"/>
    <mergeCell ref="C92:O93"/>
    <mergeCell ref="B97:O98"/>
    <mergeCell ref="C102:O103"/>
    <mergeCell ref="C125:O126"/>
    <mergeCell ref="C128:O129"/>
    <mergeCell ref="C131:O132"/>
    <mergeCell ref="C134:O136"/>
    <mergeCell ref="B54:O56"/>
    <mergeCell ref="B58:O60"/>
    <mergeCell ref="B62:O64"/>
    <mergeCell ref="B66:O68"/>
    <mergeCell ref="B72:O74"/>
    <mergeCell ref="B76:O78"/>
    <mergeCell ref="F200:O201"/>
    <mergeCell ref="M139:O139"/>
    <mergeCell ref="M140:O140"/>
    <mergeCell ref="C161:O162"/>
    <mergeCell ref="C164:O170"/>
    <mergeCell ref="C172:O173"/>
    <mergeCell ref="M175:O175"/>
    <mergeCell ref="M176:O176"/>
    <mergeCell ref="M177:O177"/>
    <mergeCell ref="E189:O190"/>
    <mergeCell ref="E192:O193"/>
    <mergeCell ref="F195:O198"/>
    <mergeCell ref="E309:O313"/>
    <mergeCell ref="E246:O247"/>
    <mergeCell ref="F203:O204"/>
    <mergeCell ref="F206:O207"/>
    <mergeCell ref="E209:O213"/>
    <mergeCell ref="E215:O216"/>
    <mergeCell ref="E218:O219"/>
    <mergeCell ref="E221:O223"/>
    <mergeCell ref="E225:O228"/>
    <mergeCell ref="E230:O233"/>
    <mergeCell ref="E237:O238"/>
    <mergeCell ref="F240:O241"/>
    <mergeCell ref="F243:O244"/>
    <mergeCell ref="E278:O278"/>
    <mergeCell ref="E282:O284"/>
    <mergeCell ref="E288:O293"/>
    <mergeCell ref="E295:O299"/>
    <mergeCell ref="E303:O305"/>
    <mergeCell ref="F249:O250"/>
    <mergeCell ref="F252:O253"/>
    <mergeCell ref="E257:O259"/>
    <mergeCell ref="E263:O265"/>
    <mergeCell ref="E271:O272"/>
    <mergeCell ref="D430:O431"/>
    <mergeCell ref="D395:O396"/>
    <mergeCell ref="D398:O399"/>
    <mergeCell ref="D403:O404"/>
    <mergeCell ref="C408:O411"/>
    <mergeCell ref="C415:O420"/>
    <mergeCell ref="D424:O425"/>
    <mergeCell ref="B82:O84"/>
    <mergeCell ref="B87:O88"/>
    <mergeCell ref="D427:O428"/>
    <mergeCell ref="C388:O391"/>
    <mergeCell ref="E322:O324"/>
    <mergeCell ref="E328:O331"/>
    <mergeCell ref="C335:O338"/>
    <mergeCell ref="C342:O348"/>
    <mergeCell ref="C350:O352"/>
    <mergeCell ref="C354:O355"/>
    <mergeCell ref="C357:O359"/>
    <mergeCell ref="C361:O367"/>
    <mergeCell ref="C371:O374"/>
    <mergeCell ref="C378:O379"/>
    <mergeCell ref="C383:O384"/>
    <mergeCell ref="E315:O318"/>
  </mergeCells>
  <pageMargins left="0.75" right="0.25" top="0.75" bottom="0" header="0.25" footer="0"/>
  <pageSetup paperSize="9" scale="78" firstPageNumber="6" fitToHeight="6" orientation="portrait" useFirstPageNumber="1" r:id="rId1"/>
  <headerFooter differentFirst="1">
    <oddHeader>&amp;C&amp;"Arial Black,Regular"&amp;11&amp;P&amp;R&amp;"Arial Black,Regular"&amp;11PAKISTAN PENSION FUND</oddHeader>
  </headerFooter>
  <rowBreaks count="1" manualBreakCount="1">
    <brk id="64" max="14" man="1"/>
  </rowBreaks>
  <colBreaks count="1" manualBreakCount="1">
    <brk id="15" max="43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AK184"/>
  <sheetViews>
    <sheetView view="pageBreakPreview" topLeftCell="A42" zoomScale="85" zoomScaleNormal="85" zoomScaleSheetLayoutView="85" workbookViewId="0">
      <selection activeCell="A42" sqref="A42"/>
    </sheetView>
  </sheetViews>
  <sheetFormatPr defaultColWidth="9.33203125" defaultRowHeight="13.8"/>
  <cols>
    <col min="1" max="1" width="6.6640625" style="376" customWidth="1"/>
    <col min="2" max="2" width="4.44140625" style="376" customWidth="1"/>
    <col min="3" max="3" width="3.6640625" style="376" customWidth="1"/>
    <col min="4" max="4" width="5.44140625" style="376" customWidth="1"/>
    <col min="5" max="5" width="4" style="376" customWidth="1"/>
    <col min="6" max="6" width="5.6640625" style="376" customWidth="1"/>
    <col min="7" max="7" width="7.33203125" style="376" customWidth="1"/>
    <col min="8" max="8" width="13.5546875" style="376" customWidth="1"/>
    <col min="9" max="9" width="0.6640625" style="376" customWidth="1"/>
    <col min="10" max="10" width="15" style="376" customWidth="1"/>
    <col min="11" max="11" width="0.6640625" style="376" customWidth="1"/>
    <col min="12" max="12" width="15" style="376" customWidth="1"/>
    <col min="13" max="13" width="0.6640625" style="376" customWidth="1"/>
    <col min="14" max="14" width="15.44140625" style="376" customWidth="1"/>
    <col min="15" max="15" width="0.5546875" style="376" customWidth="1"/>
    <col min="16" max="16" width="17.33203125" style="376" customWidth="1"/>
    <col min="17" max="17" width="1.33203125" style="376" hidden="1" customWidth="1"/>
    <col min="18" max="19" width="16.5546875" style="376" bestFit="1" customWidth="1"/>
    <col min="20" max="20" width="17.33203125" style="376" bestFit="1" customWidth="1"/>
    <col min="21" max="22" width="18.33203125" style="376" customWidth="1"/>
    <col min="23" max="23" width="15.44140625" style="376" bestFit="1" customWidth="1"/>
    <col min="24" max="24" width="17.33203125" style="376" customWidth="1"/>
    <col min="25" max="25" width="18.44140625" style="376" customWidth="1"/>
    <col min="26" max="26" width="11.44140625" style="376" bestFit="1" customWidth="1"/>
    <col min="27" max="27" width="9.5546875" style="376" bestFit="1" customWidth="1"/>
    <col min="28" max="28" width="15.33203125" style="376" bestFit="1" customWidth="1"/>
    <col min="29" max="29" width="13" style="376" customWidth="1"/>
    <col min="30" max="30" width="17" style="376" bestFit="1" customWidth="1"/>
    <col min="31" max="31" width="11.44140625" style="376" bestFit="1" customWidth="1"/>
    <col min="32" max="32" width="16.5546875" style="376" bestFit="1" customWidth="1"/>
    <col min="33" max="33" width="11.44140625" style="376" bestFit="1" customWidth="1"/>
    <col min="34" max="34" width="9.33203125" style="376"/>
    <col min="35" max="35" width="11.6640625" style="376" bestFit="1" customWidth="1"/>
    <col min="36" max="36" width="9.33203125" style="376"/>
    <col min="37" max="37" width="11.6640625" style="376" bestFit="1" customWidth="1"/>
    <col min="38" max="16384" width="9.33203125" style="376"/>
  </cols>
  <sheetData>
    <row r="1" spans="1:34" hidden="1">
      <c r="A1" s="399" t="s">
        <v>2</v>
      </c>
      <c r="B1" s="89" t="s">
        <v>3</v>
      </c>
      <c r="H1" s="401"/>
      <c r="I1" s="401"/>
    </row>
    <row r="2" spans="1:34" ht="3.75" hidden="1" customHeight="1">
      <c r="A2" s="402"/>
      <c r="B2" s="404"/>
      <c r="C2" s="1202"/>
      <c r="D2" s="1202"/>
      <c r="E2" s="1202"/>
      <c r="F2" s="1202"/>
      <c r="G2" s="1202"/>
      <c r="H2" s="1202"/>
      <c r="I2" s="1202"/>
      <c r="J2" s="1202"/>
      <c r="K2" s="1202"/>
      <c r="L2" s="1202"/>
      <c r="M2" s="1202"/>
      <c r="N2" s="1202"/>
      <c r="O2" s="1202"/>
      <c r="P2" s="1202"/>
      <c r="Q2" s="866"/>
      <c r="R2" s="871"/>
    </row>
    <row r="3" spans="1:34" ht="3.75" hidden="1" customHeight="1">
      <c r="A3" s="402"/>
      <c r="B3" s="404"/>
      <c r="C3" s="1202"/>
      <c r="D3" s="1202"/>
      <c r="E3" s="1202"/>
      <c r="F3" s="1202"/>
      <c r="G3" s="1202"/>
      <c r="H3" s="1202"/>
      <c r="I3" s="1202"/>
      <c r="J3" s="1202"/>
      <c r="K3" s="1202"/>
      <c r="L3" s="1202"/>
      <c r="M3" s="1202"/>
      <c r="N3" s="1202"/>
      <c r="O3" s="1202"/>
      <c r="P3" s="1202"/>
      <c r="Q3" s="866"/>
      <c r="R3" s="871"/>
    </row>
    <row r="4" spans="1:34" hidden="1">
      <c r="A4" s="402"/>
      <c r="B4" s="641">
        <v>3.1</v>
      </c>
      <c r="C4" s="1619" t="s">
        <v>761</v>
      </c>
      <c r="D4" s="1619"/>
      <c r="E4" s="1619"/>
      <c r="F4" s="1619"/>
      <c r="G4" s="1619"/>
      <c r="H4" s="1619"/>
      <c r="I4" s="1619"/>
      <c r="J4" s="1619"/>
      <c r="K4" s="1619"/>
      <c r="L4" s="1619"/>
      <c r="M4" s="1619"/>
      <c r="N4" s="1619"/>
      <c r="O4" s="1619"/>
      <c r="P4" s="1619"/>
      <c r="Q4" s="866"/>
      <c r="R4" s="871"/>
    </row>
    <row r="5" spans="1:34" hidden="1">
      <c r="A5" s="402"/>
      <c r="B5" s="645"/>
      <c r="C5" s="1619"/>
      <c r="D5" s="1619"/>
      <c r="E5" s="1619"/>
      <c r="F5" s="1619"/>
      <c r="G5" s="1619"/>
      <c r="H5" s="1619"/>
      <c r="I5" s="1619"/>
      <c r="J5" s="1619"/>
      <c r="K5" s="1619"/>
      <c r="L5" s="1619"/>
      <c r="M5" s="1619"/>
      <c r="N5" s="1619"/>
      <c r="O5" s="1619"/>
      <c r="P5" s="1619"/>
      <c r="Q5" s="866"/>
      <c r="R5" s="871"/>
    </row>
    <row r="6" spans="1:34" hidden="1">
      <c r="A6" s="402"/>
      <c r="B6" s="645"/>
      <c r="C6" s="1619"/>
      <c r="D6" s="1619"/>
      <c r="E6" s="1619"/>
      <c r="F6" s="1619"/>
      <c r="G6" s="1619"/>
      <c r="H6" s="1619"/>
      <c r="I6" s="1619"/>
      <c r="J6" s="1619"/>
      <c r="K6" s="1619"/>
      <c r="L6" s="1619"/>
      <c r="M6" s="1619"/>
      <c r="N6" s="1619"/>
      <c r="O6" s="1619"/>
      <c r="P6" s="1619"/>
      <c r="Q6" s="866"/>
      <c r="R6" s="871"/>
    </row>
    <row r="7" spans="1:34" ht="3.75" hidden="1" customHeight="1">
      <c r="A7" s="402"/>
      <c r="B7" s="644"/>
      <c r="C7" s="644"/>
      <c r="D7" s="644"/>
      <c r="E7" s="644"/>
      <c r="F7" s="644"/>
      <c r="G7" s="644"/>
      <c r="H7" s="644"/>
      <c r="I7" s="644"/>
      <c r="J7" s="644"/>
      <c r="K7" s="644"/>
      <c r="L7" s="644"/>
      <c r="M7" s="644"/>
      <c r="N7" s="644"/>
      <c r="O7" s="644"/>
      <c r="P7" s="644"/>
      <c r="Q7" s="866"/>
      <c r="R7" s="871"/>
    </row>
    <row r="8" spans="1:34" ht="3.75" hidden="1" customHeight="1">
      <c r="A8" s="402"/>
      <c r="B8" s="641">
        <v>3.2</v>
      </c>
      <c r="C8" s="1618" t="s">
        <v>753</v>
      </c>
      <c r="D8" s="1618"/>
      <c r="E8" s="1618"/>
      <c r="F8" s="1618"/>
      <c r="G8" s="1618"/>
      <c r="H8" s="1618"/>
      <c r="I8" s="1618"/>
      <c r="J8" s="1618"/>
      <c r="K8" s="1618"/>
      <c r="L8" s="1618"/>
      <c r="M8" s="1618"/>
      <c r="N8" s="1618"/>
      <c r="O8" s="1618"/>
      <c r="P8" s="1618"/>
      <c r="Q8" s="866"/>
      <c r="R8" s="871"/>
    </row>
    <row r="9" spans="1:34" ht="3.75" hidden="1" customHeight="1">
      <c r="A9" s="402"/>
      <c r="B9" s="645"/>
      <c r="C9" s="1619" t="s">
        <v>762</v>
      </c>
      <c r="D9" s="1619"/>
      <c r="E9" s="1619"/>
      <c r="F9" s="1619"/>
      <c r="G9" s="1619"/>
      <c r="H9" s="1619"/>
      <c r="I9" s="1619"/>
      <c r="J9" s="1619"/>
      <c r="K9" s="1619"/>
      <c r="L9" s="1619"/>
      <c r="M9" s="1619"/>
      <c r="N9" s="1619"/>
      <c r="O9" s="1619"/>
      <c r="P9" s="1619"/>
      <c r="Q9" s="866"/>
      <c r="R9" s="871"/>
    </row>
    <row r="10" spans="1:34" hidden="1">
      <c r="A10" s="402"/>
      <c r="B10" s="645"/>
      <c r="C10" s="1619"/>
      <c r="D10" s="1619"/>
      <c r="E10" s="1619"/>
      <c r="F10" s="1619"/>
      <c r="G10" s="1619"/>
      <c r="H10" s="1619"/>
      <c r="I10" s="1619"/>
      <c r="J10" s="1619"/>
      <c r="K10" s="1619"/>
      <c r="L10" s="1619"/>
      <c r="M10" s="1619"/>
      <c r="N10" s="1619"/>
      <c r="O10" s="1619"/>
      <c r="P10" s="1619"/>
      <c r="Q10" s="866"/>
      <c r="R10" s="871"/>
      <c r="S10" s="1601"/>
      <c r="T10" s="1601"/>
      <c r="U10" s="1601"/>
      <c r="V10" s="1601"/>
      <c r="W10" s="1601"/>
      <c r="X10" s="1601"/>
      <c r="Y10" s="1601"/>
      <c r="Z10" s="1601"/>
      <c r="AA10" s="1601"/>
      <c r="AB10" s="1601"/>
      <c r="AC10" s="1601"/>
      <c r="AD10" s="1601"/>
      <c r="AE10" s="1601"/>
      <c r="AF10" s="1601"/>
      <c r="AG10" s="1601"/>
      <c r="AH10" s="1601"/>
    </row>
    <row r="11" spans="1:34" ht="3.75" hidden="1" customHeight="1">
      <c r="A11" s="402"/>
      <c r="B11" s="645"/>
      <c r="C11" s="1619"/>
      <c r="D11" s="1619"/>
      <c r="E11" s="1619"/>
      <c r="F11" s="1619"/>
      <c r="G11" s="1619"/>
      <c r="H11" s="1619"/>
      <c r="I11" s="1619"/>
      <c r="J11" s="1619"/>
      <c r="K11" s="1619"/>
      <c r="L11" s="1619"/>
      <c r="M11" s="1619"/>
      <c r="N11" s="1619"/>
      <c r="O11" s="1619"/>
      <c r="P11" s="1619"/>
      <c r="Q11" s="866"/>
      <c r="R11" s="871"/>
      <c r="S11" s="1601"/>
      <c r="T11" s="1601"/>
      <c r="U11" s="1601"/>
      <c r="V11" s="1601"/>
      <c r="W11" s="1601"/>
      <c r="X11" s="1601"/>
      <c r="Y11" s="1601"/>
      <c r="Z11" s="1601"/>
      <c r="AA11" s="1601"/>
      <c r="AB11" s="1601"/>
      <c r="AC11" s="1601"/>
      <c r="AD11" s="1601"/>
      <c r="AE11" s="1601"/>
      <c r="AF11" s="1601"/>
      <c r="AG11" s="1601"/>
      <c r="AH11" s="1601"/>
    </row>
    <row r="12" spans="1:34" ht="3.75" hidden="1" customHeight="1">
      <c r="A12" s="402"/>
      <c r="B12" s="645"/>
      <c r="C12" s="1619"/>
      <c r="D12" s="1619"/>
      <c r="E12" s="1619"/>
      <c r="F12" s="1619"/>
      <c r="G12" s="1619"/>
      <c r="H12" s="1619"/>
      <c r="I12" s="1619"/>
      <c r="J12" s="1619"/>
      <c r="K12" s="1619"/>
      <c r="L12" s="1619"/>
      <c r="M12" s="1619"/>
      <c r="N12" s="1619"/>
      <c r="O12" s="1619"/>
      <c r="P12" s="1619"/>
      <c r="Q12" s="866"/>
      <c r="R12" s="871"/>
      <c r="S12" s="1601"/>
      <c r="T12" s="1601"/>
      <c r="U12" s="1601"/>
      <c r="V12" s="1601"/>
      <c r="W12" s="1601"/>
      <c r="X12" s="1601"/>
      <c r="Y12" s="1601"/>
      <c r="Z12" s="1601"/>
      <c r="AA12" s="1601"/>
      <c r="AB12" s="1601"/>
      <c r="AC12" s="1601"/>
      <c r="AD12" s="1601"/>
      <c r="AE12" s="1601"/>
      <c r="AF12" s="1601"/>
      <c r="AG12" s="1601"/>
      <c r="AH12" s="1601"/>
    </row>
    <row r="13" spans="1:34" hidden="1">
      <c r="A13" s="402"/>
      <c r="B13" s="645"/>
      <c r="C13" s="920"/>
      <c r="D13" s="920"/>
      <c r="E13" s="920"/>
      <c r="F13" s="920"/>
      <c r="G13" s="920"/>
      <c r="H13" s="920"/>
      <c r="I13" s="920"/>
      <c r="J13" s="920"/>
      <c r="K13" s="920"/>
      <c r="L13" s="920"/>
      <c r="M13" s="920"/>
      <c r="N13" s="920"/>
      <c r="O13" s="920"/>
      <c r="P13" s="920"/>
      <c r="Q13" s="912"/>
      <c r="R13" s="913"/>
    </row>
    <row r="14" spans="1:34" hidden="1">
      <c r="A14" s="402">
        <v>4</v>
      </c>
      <c r="B14" s="89" t="s">
        <v>754</v>
      </c>
      <c r="C14" s="920"/>
      <c r="D14" s="920"/>
      <c r="E14" s="920"/>
      <c r="F14" s="920"/>
      <c r="G14" s="920"/>
      <c r="H14" s="920"/>
      <c r="I14" s="920"/>
      <c r="J14" s="920"/>
      <c r="K14" s="920"/>
      <c r="L14" s="920"/>
      <c r="M14" s="920"/>
      <c r="N14" s="920"/>
      <c r="O14" s="920"/>
      <c r="P14" s="920"/>
      <c r="Q14" s="912"/>
      <c r="R14" s="913"/>
    </row>
    <row r="15" spans="1:34" hidden="1">
      <c r="A15" s="402"/>
      <c r="B15" s="645"/>
      <c r="C15" s="920"/>
      <c r="D15" s="920"/>
      <c r="E15" s="920"/>
      <c r="F15" s="920"/>
      <c r="G15" s="920"/>
      <c r="H15" s="920"/>
      <c r="I15" s="920"/>
      <c r="J15" s="920"/>
      <c r="K15" s="920"/>
      <c r="L15" s="920"/>
      <c r="M15" s="920"/>
      <c r="N15" s="920"/>
      <c r="O15" s="920"/>
      <c r="P15" s="920"/>
      <c r="Q15" s="912"/>
      <c r="R15" s="913"/>
    </row>
    <row r="16" spans="1:34" ht="3.75" hidden="1" customHeight="1">
      <c r="A16" s="402"/>
      <c r="B16" s="1608" t="s">
        <v>763</v>
      </c>
      <c r="C16" s="1608"/>
      <c r="D16" s="1608"/>
      <c r="E16" s="1608"/>
      <c r="F16" s="1608"/>
      <c r="G16" s="1608"/>
      <c r="H16" s="1608"/>
      <c r="I16" s="1608"/>
      <c r="J16" s="1608"/>
      <c r="K16" s="1608"/>
      <c r="L16" s="1608"/>
      <c r="M16" s="1608"/>
      <c r="N16" s="1608"/>
      <c r="O16" s="1608"/>
      <c r="P16" s="1608"/>
      <c r="Q16" s="912"/>
      <c r="R16" s="913"/>
    </row>
    <row r="17" spans="1:26" hidden="1">
      <c r="A17" s="402"/>
      <c r="B17" s="1608"/>
      <c r="C17" s="1608"/>
      <c r="D17" s="1608"/>
      <c r="E17" s="1608"/>
      <c r="F17" s="1608"/>
      <c r="G17" s="1608"/>
      <c r="H17" s="1608"/>
      <c r="I17" s="1608"/>
      <c r="J17" s="1608"/>
      <c r="K17" s="1608"/>
      <c r="L17" s="1608"/>
      <c r="M17" s="1608"/>
      <c r="N17" s="1608"/>
      <c r="O17" s="1608"/>
      <c r="P17" s="1608"/>
      <c r="Q17" s="912"/>
      <c r="R17" s="913"/>
    </row>
    <row r="18" spans="1:26" ht="3.75" hidden="1" customHeight="1">
      <c r="A18" s="402"/>
      <c r="B18" s="1608"/>
      <c r="C18" s="1608"/>
      <c r="D18" s="1608"/>
      <c r="E18" s="1608"/>
      <c r="F18" s="1608"/>
      <c r="G18" s="1608"/>
      <c r="H18" s="1608"/>
      <c r="I18" s="1608"/>
      <c r="J18" s="1608"/>
      <c r="K18" s="1608"/>
      <c r="L18" s="1608"/>
      <c r="M18" s="1608"/>
      <c r="N18" s="1608"/>
      <c r="O18" s="1608"/>
      <c r="P18" s="1608"/>
      <c r="Q18" s="912"/>
      <c r="R18" s="913"/>
    </row>
    <row r="19" spans="1:26" hidden="1">
      <c r="A19" s="402"/>
      <c r="B19" s="645"/>
      <c r="C19" s="920"/>
      <c r="D19" s="920"/>
      <c r="E19" s="920"/>
      <c r="F19" s="920"/>
      <c r="G19" s="920"/>
      <c r="H19" s="920"/>
      <c r="I19" s="920"/>
      <c r="J19" s="920"/>
      <c r="K19" s="920"/>
      <c r="L19" s="920"/>
      <c r="M19" s="920"/>
      <c r="N19" s="920"/>
      <c r="O19" s="920"/>
      <c r="P19" s="920"/>
      <c r="Q19" s="912"/>
      <c r="R19" s="913"/>
    </row>
    <row r="20" spans="1:26" hidden="1">
      <c r="A20" s="402">
        <v>5</v>
      </c>
      <c r="B20" s="89" t="s">
        <v>755</v>
      </c>
      <c r="C20" s="920"/>
      <c r="D20" s="920"/>
      <c r="E20" s="920"/>
      <c r="F20" s="920"/>
      <c r="G20" s="920"/>
      <c r="H20" s="920"/>
      <c r="I20" s="920"/>
      <c r="J20" s="920"/>
      <c r="K20" s="920"/>
      <c r="L20" s="920"/>
      <c r="M20" s="920"/>
      <c r="N20" s="920"/>
      <c r="O20" s="920"/>
      <c r="P20" s="920"/>
      <c r="Q20" s="912"/>
      <c r="R20" s="913"/>
    </row>
    <row r="21" spans="1:26" hidden="1">
      <c r="A21" s="402"/>
      <c r="B21" s="645"/>
      <c r="C21" s="920"/>
      <c r="D21" s="920"/>
      <c r="E21" s="920"/>
      <c r="F21" s="920"/>
      <c r="G21" s="920"/>
      <c r="H21" s="920"/>
      <c r="I21" s="920"/>
      <c r="J21" s="920"/>
      <c r="K21" s="920"/>
      <c r="L21" s="920"/>
      <c r="M21" s="920"/>
      <c r="N21" s="920"/>
      <c r="O21" s="920"/>
      <c r="P21" s="920"/>
      <c r="Q21" s="912"/>
      <c r="R21" s="913"/>
    </row>
    <row r="22" spans="1:26" hidden="1">
      <c r="A22" s="402"/>
      <c r="B22" s="1608" t="s">
        <v>756</v>
      </c>
      <c r="C22" s="1608"/>
      <c r="D22" s="1608"/>
      <c r="E22" s="1608"/>
      <c r="F22" s="1608"/>
      <c r="G22" s="1608"/>
      <c r="H22" s="1608"/>
      <c r="I22" s="1608"/>
      <c r="J22" s="1608"/>
      <c r="K22" s="1608"/>
      <c r="L22" s="1608"/>
      <c r="M22" s="1608"/>
      <c r="N22" s="1608"/>
      <c r="O22" s="1608"/>
      <c r="P22" s="1608"/>
      <c r="Q22" s="912"/>
      <c r="R22" s="913"/>
    </row>
    <row r="23" spans="1:26" hidden="1">
      <c r="A23" s="402"/>
      <c r="B23" s="1608"/>
      <c r="C23" s="1608"/>
      <c r="D23" s="1608"/>
      <c r="E23" s="1608"/>
      <c r="F23" s="1608"/>
      <c r="G23" s="1608"/>
      <c r="H23" s="1608"/>
      <c r="I23" s="1608"/>
      <c r="J23" s="1608"/>
      <c r="K23" s="1608"/>
      <c r="L23" s="1608"/>
      <c r="M23" s="1608"/>
      <c r="N23" s="1608"/>
      <c r="O23" s="1608"/>
      <c r="P23" s="1608"/>
      <c r="Q23" s="912"/>
      <c r="R23" s="913"/>
    </row>
    <row r="24" spans="1:26" ht="3.75" hidden="1" customHeight="1">
      <c r="A24" s="402"/>
      <c r="B24" s="1608"/>
      <c r="C24" s="1608"/>
      <c r="D24" s="1608"/>
      <c r="E24" s="1608"/>
      <c r="F24" s="1608"/>
      <c r="G24" s="1608"/>
      <c r="H24" s="1608"/>
      <c r="I24" s="1608"/>
      <c r="J24" s="1608"/>
      <c r="K24" s="1608"/>
      <c r="L24" s="1608"/>
      <c r="M24" s="1608"/>
      <c r="N24" s="1608"/>
      <c r="O24" s="1608"/>
      <c r="P24" s="1608"/>
      <c r="Q24" s="912"/>
      <c r="R24" s="913"/>
    </row>
    <row r="25" spans="1:26">
      <c r="A25" s="402"/>
      <c r="B25" s="645"/>
      <c r="C25" s="920"/>
      <c r="D25" s="920"/>
      <c r="E25" s="920"/>
      <c r="F25" s="920"/>
      <c r="G25" s="920"/>
      <c r="H25" s="920"/>
      <c r="I25" s="920"/>
      <c r="J25" s="920"/>
      <c r="K25" s="920"/>
      <c r="L25" s="920"/>
      <c r="M25" s="920"/>
      <c r="N25" s="920"/>
      <c r="O25" s="920"/>
      <c r="P25" s="920"/>
      <c r="Q25" s="912"/>
      <c r="R25" s="913"/>
    </row>
    <row r="26" spans="1:26">
      <c r="A26" s="402"/>
      <c r="B26" s="645"/>
      <c r="C26" s="867"/>
      <c r="D26" s="867"/>
      <c r="E26" s="867"/>
      <c r="F26" s="867"/>
      <c r="G26" s="867"/>
      <c r="H26" s="867"/>
      <c r="I26" s="867"/>
      <c r="J26" s="867"/>
      <c r="K26" s="867"/>
      <c r="L26" s="867"/>
      <c r="M26" s="867"/>
      <c r="N26" s="867"/>
      <c r="O26" s="867"/>
      <c r="P26" s="867"/>
      <c r="Q26" s="866"/>
      <c r="R26" s="871"/>
    </row>
    <row r="27" spans="1:26" ht="14.1" customHeight="1">
      <c r="A27" s="402"/>
      <c r="B27" s="91"/>
      <c r="C27" s="91"/>
      <c r="D27" s="91"/>
      <c r="E27" s="91"/>
      <c r="F27" s="91"/>
      <c r="G27" s="91"/>
      <c r="O27" s="91"/>
      <c r="P27" s="91"/>
      <c r="Q27" s="91"/>
      <c r="R27" s="871"/>
    </row>
    <row r="28" spans="1:26">
      <c r="A28" s="399">
        <v>6</v>
      </c>
      <c r="B28" s="407" t="s">
        <v>11</v>
      </c>
      <c r="C28" s="91"/>
      <c r="D28" s="91"/>
      <c r="E28" s="91"/>
      <c r="F28" s="91"/>
      <c r="G28" s="1196"/>
      <c r="H28" s="1605" t="s">
        <v>1047</v>
      </c>
      <c r="I28" s="1605"/>
      <c r="J28" s="1605"/>
      <c r="K28" s="1605"/>
      <c r="L28" s="1605"/>
      <c r="M28" s="1605"/>
      <c r="N28" s="1605"/>
      <c r="O28" s="1204"/>
      <c r="P28" s="414"/>
      <c r="Q28" s="619"/>
      <c r="R28" s="405"/>
      <c r="S28" s="406"/>
      <c r="T28" s="406"/>
      <c r="U28" s="406"/>
      <c r="V28" s="406"/>
      <c r="W28" s="406"/>
    </row>
    <row r="29" spans="1:26" ht="13.5" customHeight="1">
      <c r="A29" s="408"/>
      <c r="B29" s="905"/>
      <c r="C29" s="910"/>
      <c r="D29" s="910"/>
      <c r="E29" s="910"/>
      <c r="F29" s="910"/>
      <c r="G29" s="910"/>
      <c r="H29" s="1196"/>
      <c r="J29" s="1196"/>
      <c r="L29" s="1196" t="s">
        <v>395</v>
      </c>
      <c r="M29" s="1196"/>
      <c r="N29" s="1196"/>
      <c r="P29" s="1204"/>
      <c r="Q29" s="91"/>
      <c r="R29" s="648"/>
      <c r="S29" s="407"/>
      <c r="T29" s="286"/>
      <c r="U29" s="904"/>
      <c r="V29" s="904"/>
      <c r="W29" s="903"/>
      <c r="X29" s="903"/>
      <c r="Y29" s="9"/>
      <c r="Z29" s="9"/>
    </row>
    <row r="30" spans="1:26" ht="13.5" customHeight="1">
      <c r="A30" s="408"/>
      <c r="B30" s="905"/>
      <c r="C30" s="910"/>
      <c r="D30" s="910"/>
      <c r="E30" s="910"/>
      <c r="F30" s="910"/>
      <c r="G30" s="910"/>
      <c r="H30" s="1196" t="s">
        <v>347</v>
      </c>
      <c r="J30" s="1196" t="s">
        <v>18</v>
      </c>
      <c r="L30" s="1196" t="s">
        <v>396</v>
      </c>
      <c r="M30" s="417"/>
      <c r="N30" s="1196"/>
      <c r="P30" s="1204" t="s">
        <v>595</v>
      </c>
      <c r="Q30" s="91"/>
      <c r="R30" s="648"/>
      <c r="S30" s="407"/>
      <c r="T30" s="286"/>
      <c r="U30" s="904"/>
      <c r="V30" s="904"/>
      <c r="W30" s="903"/>
      <c r="X30" s="903"/>
      <c r="Y30" s="9"/>
      <c r="Z30" s="9"/>
    </row>
    <row r="31" spans="1:26" ht="13.5" customHeight="1">
      <c r="A31" s="408"/>
      <c r="C31" s="910"/>
      <c r="D31" s="910"/>
      <c r="E31" s="910"/>
      <c r="F31" s="910"/>
      <c r="G31" s="910"/>
      <c r="H31" s="1196" t="s">
        <v>397</v>
      </c>
      <c r="J31" s="1196" t="s">
        <v>397</v>
      </c>
      <c r="L31" s="1196" t="s">
        <v>397</v>
      </c>
      <c r="N31" s="1196" t="s">
        <v>9</v>
      </c>
      <c r="P31" s="1223" t="s">
        <v>1037</v>
      </c>
      <c r="Q31" s="91"/>
      <c r="R31" s="648"/>
      <c r="S31" s="407"/>
      <c r="T31" s="286"/>
      <c r="U31" s="904"/>
      <c r="V31" s="904"/>
      <c r="W31" s="903"/>
      <c r="X31" s="903"/>
      <c r="Y31" s="9"/>
      <c r="Z31" s="9"/>
    </row>
    <row r="32" spans="1:26" ht="13.5" customHeight="1">
      <c r="A32" s="408"/>
      <c r="C32" s="910"/>
      <c r="D32" s="910"/>
      <c r="E32" s="910"/>
      <c r="F32" s="910"/>
      <c r="G32" s="910"/>
      <c r="H32" s="1561" t="s">
        <v>764</v>
      </c>
      <c r="I32" s="1561"/>
      <c r="J32" s="1561"/>
      <c r="K32" s="1561"/>
      <c r="L32" s="1561"/>
      <c r="M32" s="1561"/>
      <c r="N32" s="1561"/>
      <c r="O32" s="1561"/>
      <c r="P32" s="1561"/>
      <c r="Q32" s="91"/>
      <c r="R32" s="648"/>
      <c r="S32" s="407"/>
      <c r="T32" s="286"/>
      <c r="U32" s="904"/>
      <c r="V32" s="904"/>
      <c r="W32" s="903"/>
      <c r="X32" s="903"/>
      <c r="Y32" s="9"/>
      <c r="Z32" s="9"/>
    </row>
    <row r="33" spans="1:26" ht="13.5" customHeight="1">
      <c r="A33" s="408"/>
      <c r="C33" s="910"/>
      <c r="D33" s="910"/>
      <c r="E33" s="910"/>
      <c r="F33" s="910"/>
      <c r="G33" s="910"/>
      <c r="H33" s="910"/>
      <c r="I33" s="910"/>
      <c r="J33" s="910"/>
      <c r="K33" s="910"/>
      <c r="L33" s="910"/>
      <c r="M33" s="910"/>
      <c r="N33" s="906"/>
      <c r="O33" s="906"/>
      <c r="P33" s="906"/>
      <c r="Q33" s="91"/>
      <c r="R33" s="648"/>
      <c r="S33" s="407"/>
      <c r="T33" s="286"/>
      <c r="U33" s="904"/>
      <c r="V33" s="904"/>
      <c r="W33" s="903"/>
      <c r="X33" s="903"/>
      <c r="Y33" s="9"/>
      <c r="Z33" s="9"/>
    </row>
    <row r="34" spans="1:26" ht="13.5" customHeight="1">
      <c r="A34" s="408"/>
      <c r="C34" s="1248"/>
      <c r="D34" s="1248"/>
      <c r="E34" s="1248"/>
      <c r="F34" s="1248"/>
      <c r="G34" s="1248"/>
      <c r="H34" s="1307"/>
      <c r="I34" s="1248"/>
      <c r="J34" s="1307"/>
      <c r="K34" s="1248"/>
      <c r="L34" s="1307"/>
      <c r="M34" s="1248"/>
      <c r="N34" s="1308"/>
      <c r="O34" s="906"/>
      <c r="P34" s="1308"/>
      <c r="Q34" s="91"/>
      <c r="R34" s="648"/>
      <c r="S34" s="407"/>
      <c r="T34" s="286"/>
      <c r="U34" s="1245"/>
      <c r="V34" s="1245"/>
      <c r="W34" s="1244"/>
      <c r="X34" s="1244"/>
      <c r="Y34" s="9"/>
      <c r="Z34" s="9"/>
    </row>
    <row r="35" spans="1:26" ht="15" customHeight="1" thickBot="1">
      <c r="A35" s="408"/>
      <c r="B35" s="90" t="s">
        <v>752</v>
      </c>
      <c r="C35" s="910"/>
      <c r="D35" s="910"/>
      <c r="E35" s="910"/>
      <c r="F35" s="910"/>
      <c r="G35" s="1211">
        <f>+A38</f>
        <v>6.1</v>
      </c>
      <c r="H35" s="915">
        <f>BS!E12</f>
        <v>29820</v>
      </c>
      <c r="I35" s="915"/>
      <c r="J35" s="915">
        <f>BS!G12</f>
        <v>439928</v>
      </c>
      <c r="K35" s="915"/>
      <c r="L35" s="915">
        <f>BS!I12</f>
        <v>554541</v>
      </c>
      <c r="M35" s="915"/>
      <c r="N35" s="915">
        <f>SUM(H35:L35)</f>
        <v>1024289</v>
      </c>
      <c r="O35" s="910"/>
      <c r="P35" s="916">
        <v>995664</v>
      </c>
      <c r="Q35" s="91"/>
      <c r="R35" s="648"/>
      <c r="S35" s="407"/>
      <c r="T35" s="286"/>
      <c r="U35" s="904"/>
      <c r="V35" s="904"/>
      <c r="W35" s="903"/>
      <c r="X35" s="903"/>
      <c r="Y35" s="9"/>
      <c r="Z35" s="9"/>
    </row>
    <row r="36" spans="1:26" ht="3.75" hidden="1" customHeight="1" thickTop="1" thickBot="1">
      <c r="A36" s="408"/>
      <c r="B36" s="90"/>
      <c r="C36" s="910"/>
      <c r="D36" s="910"/>
      <c r="E36" s="910"/>
      <c r="F36" s="910"/>
      <c r="G36" s="910"/>
      <c r="H36" s="915">
        <f t="shared" ref="H36:P36" si="0">SUM(H35:H35)</f>
        <v>29820</v>
      </c>
      <c r="I36" s="915">
        <f t="shared" si="0"/>
        <v>0</v>
      </c>
      <c r="J36" s="915">
        <f t="shared" si="0"/>
        <v>439928</v>
      </c>
      <c r="K36" s="915">
        <f t="shared" si="0"/>
        <v>0</v>
      </c>
      <c r="L36" s="915">
        <f t="shared" si="0"/>
        <v>554541</v>
      </c>
      <c r="M36" s="915">
        <f t="shared" si="0"/>
        <v>0</v>
      </c>
      <c r="N36" s="915">
        <f t="shared" si="0"/>
        <v>1024289</v>
      </c>
      <c r="O36" s="907">
        <f t="shared" si="0"/>
        <v>0</v>
      </c>
      <c r="P36" s="916">
        <f t="shared" si="0"/>
        <v>995664</v>
      </c>
      <c r="Q36" s="91"/>
      <c r="R36" s="648"/>
      <c r="S36" s="407"/>
      <c r="T36" s="286"/>
      <c r="U36" s="904"/>
      <c r="V36" s="904"/>
      <c r="W36" s="903"/>
      <c r="X36" s="903"/>
      <c r="Y36" s="9"/>
      <c r="Z36" s="9"/>
    </row>
    <row r="37" spans="1:26" ht="15" customHeight="1" thickTop="1">
      <c r="A37" s="408"/>
      <c r="B37" s="90"/>
      <c r="C37" s="910"/>
      <c r="D37" s="910"/>
      <c r="E37" s="910"/>
      <c r="F37" s="910"/>
      <c r="G37" s="910"/>
      <c r="H37" s="914"/>
      <c r="I37" s="914"/>
      <c r="J37" s="914"/>
      <c r="K37" s="914"/>
      <c r="L37" s="914"/>
      <c r="M37" s="914"/>
      <c r="N37" s="914"/>
      <c r="O37" s="914"/>
      <c r="P37" s="914"/>
      <c r="Q37" s="91"/>
      <c r="R37" s="648"/>
      <c r="S37" s="407"/>
      <c r="T37" s="286"/>
      <c r="U37" s="909"/>
      <c r="V37" s="909"/>
      <c r="W37" s="908"/>
      <c r="X37" s="908"/>
      <c r="Y37" s="9"/>
      <c r="Z37" s="9"/>
    </row>
    <row r="38" spans="1:26">
      <c r="A38" s="1526">
        <v>6.1</v>
      </c>
      <c r="B38" s="1606" t="s">
        <v>1159</v>
      </c>
      <c r="C38" s="1607"/>
      <c r="D38" s="1607"/>
      <c r="E38" s="1607"/>
      <c r="F38" s="1607"/>
      <c r="G38" s="1607"/>
      <c r="H38" s="1607"/>
      <c r="I38" s="1607"/>
      <c r="J38" s="1607"/>
      <c r="K38" s="1607"/>
      <c r="L38" s="1607"/>
      <c r="M38" s="1607"/>
      <c r="N38" s="1607"/>
      <c r="O38" s="1607"/>
      <c r="P38" s="1607"/>
      <c r="Q38" s="91"/>
      <c r="R38" s="648">
        <v>198513</v>
      </c>
      <c r="S38" s="407"/>
      <c r="T38" s="286"/>
      <c r="U38" s="861"/>
      <c r="V38" s="861"/>
      <c r="W38" s="857"/>
      <c r="X38" s="857"/>
      <c r="Y38" s="9"/>
      <c r="Z38" s="9"/>
    </row>
    <row r="39" spans="1:26" ht="12.75" customHeight="1">
      <c r="A39" s="408"/>
      <c r="B39" s="1606"/>
      <c r="C39" s="1607"/>
      <c r="D39" s="1607"/>
      <c r="E39" s="1607"/>
      <c r="F39" s="1607"/>
      <c r="G39" s="1607"/>
      <c r="H39" s="1607"/>
      <c r="I39" s="1607"/>
      <c r="J39" s="1607"/>
      <c r="K39" s="1607"/>
      <c r="L39" s="1607"/>
      <c r="M39" s="1607"/>
      <c r="N39" s="1607"/>
      <c r="O39" s="1607"/>
      <c r="P39" s="1607"/>
      <c r="Q39" s="91"/>
      <c r="R39" s="648"/>
      <c r="S39" s="407"/>
      <c r="T39" s="286"/>
      <c r="U39" s="861"/>
      <c r="V39" s="861"/>
      <c r="W39" s="857"/>
      <c r="X39" s="857"/>
      <c r="Y39" s="9"/>
      <c r="Z39" s="9"/>
    </row>
    <row r="40" spans="1:26" ht="4.95" customHeight="1">
      <c r="A40" s="408"/>
      <c r="B40" s="1606"/>
      <c r="C40" s="1607"/>
      <c r="D40" s="1607"/>
      <c r="E40" s="1607"/>
      <c r="F40" s="1607"/>
      <c r="G40" s="1607"/>
      <c r="H40" s="1607"/>
      <c r="I40" s="1607"/>
      <c r="J40" s="1607"/>
      <c r="K40" s="1607"/>
      <c r="L40" s="1607"/>
      <c r="M40" s="1607"/>
      <c r="N40" s="1607"/>
      <c r="O40" s="1607"/>
      <c r="P40" s="1607"/>
      <c r="Q40" s="91"/>
      <c r="R40" s="648">
        <v>174653</v>
      </c>
      <c r="S40" s="407"/>
      <c r="T40" s="286"/>
      <c r="U40" s="861"/>
      <c r="V40" s="861"/>
      <c r="W40" s="857"/>
      <c r="X40" s="857"/>
      <c r="Y40" s="9"/>
      <c r="Z40" s="9"/>
    </row>
    <row r="41" spans="1:26" ht="14.1" customHeight="1">
      <c r="A41" s="400"/>
      <c r="B41" s="910"/>
      <c r="C41" s="910"/>
      <c r="D41" s="910"/>
      <c r="E41" s="910"/>
      <c r="F41" s="910"/>
      <c r="G41" s="910"/>
      <c r="H41" s="910"/>
      <c r="I41" s="910"/>
      <c r="J41" s="910"/>
      <c r="K41" s="910"/>
      <c r="L41" s="910"/>
      <c r="M41" s="910"/>
      <c r="N41" s="910"/>
      <c r="O41" s="910"/>
      <c r="P41" s="910"/>
      <c r="Q41" s="9"/>
      <c r="R41" s="648">
        <v>119590</v>
      </c>
      <c r="S41" s="407"/>
      <c r="T41" s="286"/>
      <c r="U41" s="861"/>
      <c r="V41" s="861"/>
      <c r="W41" s="857"/>
      <c r="X41" s="857"/>
      <c r="Y41" s="9"/>
      <c r="Z41" s="9"/>
    </row>
    <row r="42" spans="1:26">
      <c r="A42" s="379">
        <v>7</v>
      </c>
      <c r="B42" s="344" t="s">
        <v>394</v>
      </c>
      <c r="C42" s="409"/>
      <c r="D42" s="409"/>
      <c r="E42" s="410"/>
      <c r="F42" s="410"/>
      <c r="G42" s="410"/>
      <c r="H42" s="410"/>
      <c r="I42" s="410"/>
      <c r="J42" s="410"/>
      <c r="K42" s="410"/>
      <c r="L42" s="410"/>
      <c r="M42" s="410"/>
      <c r="N42" s="410"/>
      <c r="O42" s="410"/>
      <c r="P42" s="910"/>
      <c r="Q42" s="9"/>
      <c r="R42" s="648">
        <v>10079</v>
      </c>
      <c r="S42" s="407"/>
      <c r="T42" s="286"/>
      <c r="U42" s="861"/>
      <c r="V42" s="861"/>
      <c r="W42" s="857"/>
      <c r="X42" s="857"/>
      <c r="Y42" s="9"/>
      <c r="Z42" s="9"/>
    </row>
    <row r="43" spans="1:26" ht="14.1" customHeight="1">
      <c r="A43" s="379"/>
      <c r="B43" s="344"/>
      <c r="C43" s="409"/>
      <c r="D43" s="409"/>
      <c r="E43" s="410"/>
      <c r="F43" s="410"/>
      <c r="G43" s="410"/>
      <c r="H43" s="410"/>
      <c r="I43" s="410"/>
      <c r="J43" s="410"/>
      <c r="K43" s="410"/>
      <c r="L43" s="410"/>
      <c r="M43" s="410"/>
      <c r="N43" s="410"/>
      <c r="O43" s="410"/>
      <c r="P43" s="910"/>
      <c r="Q43" s="9"/>
      <c r="R43" s="400"/>
      <c r="S43" s="407"/>
      <c r="T43" s="286"/>
      <c r="U43" s="861"/>
      <c r="V43" s="861"/>
      <c r="W43" s="857"/>
      <c r="X43" s="857"/>
      <c r="Y43" s="9"/>
      <c r="Z43" s="9"/>
    </row>
    <row r="44" spans="1:26" ht="15" customHeight="1">
      <c r="A44" s="415"/>
      <c r="B44" s="286"/>
      <c r="C44" s="286"/>
      <c r="D44" s="286"/>
      <c r="E44" s="416"/>
      <c r="F44" s="416"/>
      <c r="H44" s="1605" t="s">
        <v>1047</v>
      </c>
      <c r="I44" s="1605"/>
      <c r="J44" s="1605"/>
      <c r="K44" s="1605"/>
      <c r="L44" s="1605"/>
      <c r="M44" s="1605"/>
      <c r="N44" s="1605"/>
      <c r="P44" s="414" t="s">
        <v>645</v>
      </c>
      <c r="Q44" s="9"/>
      <c r="R44" s="400"/>
      <c r="S44" s="407"/>
      <c r="T44" s="286"/>
      <c r="U44" s="861"/>
      <c r="V44" s="861"/>
      <c r="W44" s="857"/>
      <c r="X44" s="857"/>
      <c r="Y44" s="9"/>
      <c r="Z44" s="9"/>
    </row>
    <row r="45" spans="1:26">
      <c r="A45" s="415"/>
      <c r="B45" s="286"/>
      <c r="C45" s="286"/>
      <c r="D45" s="286"/>
      <c r="E45" s="416"/>
      <c r="F45" s="416"/>
      <c r="H45" s="1196"/>
      <c r="J45" s="1196"/>
      <c r="L45" s="1196" t="s">
        <v>395</v>
      </c>
      <c r="M45" s="1196"/>
      <c r="N45" s="1196"/>
      <c r="P45" s="1204"/>
      <c r="Q45" s="9"/>
      <c r="R45" s="400"/>
      <c r="S45" s="407"/>
      <c r="T45" s="286"/>
      <c r="U45" s="861"/>
      <c r="V45" s="861"/>
      <c r="W45" s="857"/>
      <c r="X45" s="857"/>
      <c r="Y45" s="9"/>
      <c r="Z45" s="9"/>
    </row>
    <row r="46" spans="1:26">
      <c r="A46" s="417"/>
      <c r="B46" s="286"/>
      <c r="C46" s="418"/>
      <c r="D46" s="286"/>
      <c r="E46" s="416"/>
      <c r="F46" s="416"/>
      <c r="H46" s="1196" t="s">
        <v>347</v>
      </c>
      <c r="J46" s="1196" t="s">
        <v>18</v>
      </c>
      <c r="L46" s="1196" t="s">
        <v>396</v>
      </c>
      <c r="M46" s="417"/>
      <c r="N46" s="1196"/>
      <c r="P46" s="1204" t="s">
        <v>595</v>
      </c>
      <c r="Q46" s="9"/>
      <c r="R46" s="400"/>
      <c r="S46" s="407"/>
      <c r="T46" s="286"/>
      <c r="U46" s="861"/>
      <c r="V46" s="861"/>
      <c r="W46" s="857"/>
      <c r="X46" s="857"/>
      <c r="Y46" s="9"/>
      <c r="Z46" s="9"/>
    </row>
    <row r="47" spans="1:26">
      <c r="A47" s="417"/>
      <c r="B47" s="286"/>
      <c r="C47" s="286"/>
      <c r="D47" s="286"/>
      <c r="E47" s="416"/>
      <c r="F47" s="416"/>
      <c r="H47" s="1196" t="s">
        <v>397</v>
      </c>
      <c r="J47" s="1196" t="s">
        <v>397</v>
      </c>
      <c r="L47" s="1196" t="s">
        <v>397</v>
      </c>
      <c r="N47" s="1196" t="s">
        <v>9</v>
      </c>
      <c r="P47" s="1223" t="s">
        <v>1037</v>
      </c>
      <c r="Q47" s="9"/>
      <c r="R47" s="400"/>
      <c r="S47" s="407"/>
      <c r="T47" s="286"/>
      <c r="U47" s="861"/>
      <c r="V47" s="861"/>
      <c r="W47" s="857"/>
      <c r="X47" s="857"/>
      <c r="Y47" s="9"/>
      <c r="Z47" s="9"/>
    </row>
    <row r="48" spans="1:26">
      <c r="A48" s="417"/>
      <c r="B48" s="286"/>
      <c r="C48" s="286"/>
      <c r="D48" s="286"/>
      <c r="E48" s="416"/>
      <c r="G48" s="419" t="s">
        <v>36</v>
      </c>
      <c r="H48" s="1561" t="s">
        <v>764</v>
      </c>
      <c r="I48" s="1561"/>
      <c r="J48" s="1561"/>
      <c r="K48" s="1561"/>
      <c r="L48" s="1561"/>
      <c r="M48" s="1561"/>
      <c r="N48" s="1561"/>
      <c r="O48" s="1561"/>
      <c r="P48" s="1561"/>
      <c r="Q48" s="9"/>
      <c r="R48" s="819">
        <v>610458162</v>
      </c>
      <c r="S48" s="387">
        <v>281255999</v>
      </c>
      <c r="T48" s="859">
        <v>224251268</v>
      </c>
      <c r="U48" s="861"/>
      <c r="W48" s="857"/>
      <c r="X48" s="857"/>
      <c r="Y48" s="9"/>
      <c r="Z48" s="9"/>
    </row>
    <row r="49" spans="1:26">
      <c r="A49" s="214"/>
      <c r="B49" s="423" t="s">
        <v>647</v>
      </c>
      <c r="C49" s="91"/>
      <c r="D49" s="91"/>
      <c r="E49" s="91"/>
      <c r="G49" s="1206"/>
      <c r="H49" s="285"/>
      <c r="I49" s="285"/>
      <c r="J49" s="285"/>
      <c r="K49" s="285"/>
      <c r="L49" s="285"/>
      <c r="M49" s="285"/>
      <c r="N49" s="285"/>
      <c r="O49" s="214"/>
      <c r="P49" s="422"/>
      <c r="Q49" s="868"/>
      <c r="R49" s="820">
        <f>H58-R48</f>
        <v>-609558260</v>
      </c>
      <c r="S49" s="821">
        <f>J58-S48</f>
        <v>-281101369</v>
      </c>
      <c r="T49" s="822">
        <f>L58-T48</f>
        <v>-224251268</v>
      </c>
      <c r="U49" s="861"/>
      <c r="V49" s="861"/>
      <c r="W49" s="857"/>
      <c r="X49" s="857"/>
      <c r="Y49" s="9"/>
      <c r="Z49" s="9"/>
    </row>
    <row r="50" spans="1:26">
      <c r="A50" s="214"/>
      <c r="B50" s="649" t="s">
        <v>648</v>
      </c>
      <c r="C50" s="214"/>
      <c r="D50" s="214"/>
      <c r="E50" s="413"/>
      <c r="G50" s="413"/>
      <c r="H50" s="425"/>
      <c r="I50" s="425"/>
      <c r="J50" s="425"/>
      <c r="K50" s="425"/>
      <c r="L50" s="425"/>
      <c r="M50" s="425"/>
      <c r="N50" s="421"/>
      <c r="O50" s="214"/>
      <c r="P50" s="422"/>
      <c r="Q50" s="868"/>
      <c r="R50" s="400"/>
      <c r="S50" s="803"/>
      <c r="T50" s="286"/>
      <c r="U50" s="861"/>
      <c r="V50" s="861"/>
      <c r="W50" s="857"/>
      <c r="X50" s="857"/>
      <c r="Y50" s="9"/>
      <c r="Z50" s="9"/>
    </row>
    <row r="51" spans="1:26">
      <c r="A51" s="214"/>
      <c r="B51" s="426" t="s">
        <v>65</v>
      </c>
      <c r="C51" s="427"/>
      <c r="D51" s="214"/>
      <c r="E51" s="427"/>
      <c r="G51" s="428">
        <f>+'5.1'!A10</f>
        <v>7.1</v>
      </c>
      <c r="H51" s="1438">
        <f>'5.1'!I150</f>
        <v>899902</v>
      </c>
      <c r="I51" s="429"/>
      <c r="J51" s="1439">
        <v>0</v>
      </c>
      <c r="K51" s="429"/>
      <c r="L51" s="1439">
        <v>0</v>
      </c>
      <c r="M51" s="429"/>
      <c r="N51" s="1440">
        <f>H51+J51+L51</f>
        <v>899902</v>
      </c>
      <c r="O51" s="430"/>
      <c r="P51" s="883">
        <v>883204</v>
      </c>
      <c r="Q51" s="431"/>
      <c r="R51" s="400"/>
      <c r="S51" s="407"/>
      <c r="T51" s="286"/>
      <c r="U51" s="861"/>
      <c r="V51" s="861"/>
      <c r="W51" s="857"/>
      <c r="X51" s="857"/>
      <c r="Y51" s="9"/>
      <c r="Z51" s="9"/>
    </row>
    <row r="52" spans="1:26">
      <c r="A52" s="214"/>
      <c r="B52" s="426" t="s">
        <v>691</v>
      </c>
      <c r="C52" s="427"/>
      <c r="D52" s="214"/>
      <c r="E52" s="427"/>
      <c r="G52" s="610">
        <f>'5.2'!A11</f>
        <v>7.2</v>
      </c>
      <c r="H52" s="1486">
        <v>0</v>
      </c>
      <c r="I52" s="429"/>
      <c r="J52" s="1487">
        <f>'5.2'!$J$54</f>
        <v>107102</v>
      </c>
      <c r="K52" s="429"/>
      <c r="L52" s="341">
        <f>'5.2'!J83</f>
        <v>0</v>
      </c>
      <c r="M52" s="429"/>
      <c r="N52" s="1488">
        <f>H52+J52+L52</f>
        <v>107102</v>
      </c>
      <c r="O52" s="430"/>
      <c r="P52" s="432">
        <v>78290</v>
      </c>
      <c r="Q52" s="431"/>
      <c r="R52" s="400"/>
      <c r="S52" s="407"/>
      <c r="T52" s="286"/>
      <c r="U52" s="861"/>
      <c r="V52" s="861"/>
      <c r="W52" s="857"/>
      <c r="X52" s="857"/>
      <c r="Y52" s="9"/>
      <c r="Z52" s="9"/>
    </row>
    <row r="53" spans="1:26">
      <c r="A53" s="214"/>
      <c r="B53" s="426" t="s">
        <v>692</v>
      </c>
      <c r="C53" s="427"/>
      <c r="D53" s="214"/>
      <c r="E53" s="427"/>
      <c r="G53" s="610"/>
      <c r="H53" s="1486"/>
      <c r="I53" s="429"/>
      <c r="J53" s="1487"/>
      <c r="K53" s="429"/>
      <c r="L53" s="1486"/>
      <c r="M53" s="429"/>
      <c r="N53" s="1488"/>
      <c r="O53" s="430"/>
      <c r="P53" s="432"/>
      <c r="Q53" s="431"/>
      <c r="R53" s="400"/>
      <c r="S53" s="407"/>
      <c r="T53" s="286"/>
      <c r="U53" s="861"/>
      <c r="V53" s="861"/>
      <c r="W53" s="857"/>
      <c r="X53" s="857"/>
      <c r="Y53" s="9"/>
      <c r="Z53" s="9"/>
    </row>
    <row r="54" spans="1:26">
      <c r="A54" s="214"/>
      <c r="B54" s="445" t="s">
        <v>693</v>
      </c>
      <c r="C54" s="427"/>
      <c r="D54" s="214"/>
      <c r="E54" s="427"/>
      <c r="H54" s="737"/>
      <c r="J54" s="737"/>
      <c r="L54" s="737"/>
      <c r="N54" s="737"/>
      <c r="P54" s="737"/>
      <c r="Q54" s="431"/>
      <c r="R54" s="400"/>
      <c r="S54" s="407"/>
      <c r="T54" s="1490">
        <v>939334063.11000001</v>
      </c>
      <c r="U54" s="861"/>
      <c r="V54" s="861"/>
      <c r="W54" s="857"/>
      <c r="X54" s="857"/>
      <c r="Y54" s="9"/>
      <c r="Z54" s="9"/>
    </row>
    <row r="55" spans="1:26">
      <c r="A55" s="214"/>
      <c r="B55" s="445" t="s">
        <v>694</v>
      </c>
      <c r="C55" s="427"/>
      <c r="D55" s="214"/>
      <c r="E55" s="427"/>
      <c r="G55" s="610">
        <f>'5.3'!A1</f>
        <v>7.3</v>
      </c>
      <c r="H55" s="1486">
        <v>0</v>
      </c>
      <c r="I55" s="429"/>
      <c r="J55" s="1487">
        <f>'5.3'!J17</f>
        <v>47528</v>
      </c>
      <c r="K55" s="429"/>
      <c r="L55" s="1486">
        <v>0</v>
      </c>
      <c r="M55" s="429"/>
      <c r="N55" s="1488">
        <f>H55+J55+L55</f>
        <v>47528</v>
      </c>
      <c r="O55" s="430"/>
      <c r="P55" s="432">
        <v>54323</v>
      </c>
      <c r="Q55" s="431"/>
      <c r="R55" s="400"/>
      <c r="S55" s="407"/>
      <c r="T55" s="1490">
        <v>922622739.24000001</v>
      </c>
      <c r="U55" s="861"/>
      <c r="V55" s="861"/>
      <c r="W55" s="857"/>
      <c r="X55" s="857"/>
      <c r="Y55" s="9"/>
      <c r="Z55" s="9"/>
    </row>
    <row r="56" spans="1:26">
      <c r="A56" s="411"/>
      <c r="B56" s="214" t="s">
        <v>398</v>
      </c>
      <c r="C56" s="410"/>
      <c r="D56" s="410"/>
      <c r="E56" s="410"/>
      <c r="G56" s="295">
        <f>'5.4-5.6'!A27</f>
        <v>7.4</v>
      </c>
      <c r="H56" s="341">
        <v>0</v>
      </c>
      <c r="I56" s="236"/>
      <c r="J56" s="341">
        <f>'5.4-5.6'!J35</f>
        <v>0</v>
      </c>
      <c r="K56" s="236"/>
      <c r="L56" s="341">
        <f>'5.4-5.6'!J37</f>
        <v>0</v>
      </c>
      <c r="M56" s="236"/>
      <c r="N56" s="1489">
        <f>H56+J56+L56</f>
        <v>0</v>
      </c>
      <c r="O56" s="434"/>
      <c r="P56" s="342">
        <v>0</v>
      </c>
      <c r="Q56" s="431"/>
      <c r="R56" s="400"/>
      <c r="S56" s="407"/>
      <c r="T56" s="1490">
        <f>+T54-T55</f>
        <v>16711323.869999999</v>
      </c>
      <c r="U56" s="861"/>
      <c r="V56" s="861"/>
      <c r="W56" s="857"/>
      <c r="X56" s="857"/>
      <c r="Y56" s="9"/>
      <c r="Z56" s="9"/>
    </row>
    <row r="57" spans="1:26" hidden="1">
      <c r="A57" s="411"/>
      <c r="B57" s="214" t="s">
        <v>658</v>
      </c>
      <c r="C57" s="427"/>
      <c r="D57" s="214"/>
      <c r="E57" s="427"/>
      <c r="G57" s="610">
        <v>7.5</v>
      </c>
      <c r="H57" s="433">
        <v>0</v>
      </c>
      <c r="I57" s="429"/>
      <c r="J57" s="343">
        <v>0</v>
      </c>
      <c r="K57" s="429"/>
      <c r="L57" s="343">
        <v>0</v>
      </c>
      <c r="M57" s="236"/>
      <c r="N57" s="757">
        <f>H57+J57+L57</f>
        <v>0</v>
      </c>
      <c r="O57" s="434"/>
      <c r="P57" s="884">
        <v>0</v>
      </c>
      <c r="Q57" s="431"/>
      <c r="R57" s="400"/>
      <c r="S57" s="407"/>
      <c r="T57" s="792" t="e">
        <f>J59-#REF!</f>
        <v>#REF!</v>
      </c>
      <c r="U57" s="861"/>
      <c r="V57" s="796" t="e">
        <f>#REF!-L59</f>
        <v>#REF!</v>
      </c>
      <c r="W57" s="857"/>
      <c r="X57" s="857"/>
      <c r="Y57" s="9"/>
      <c r="Z57" s="9"/>
    </row>
    <row r="58" spans="1:26" ht="14.4" thickBot="1">
      <c r="A58" s="411"/>
      <c r="B58" s="214"/>
      <c r="C58" s="427"/>
      <c r="D58" s="214"/>
      <c r="E58" s="427"/>
      <c r="G58" s="610"/>
      <c r="H58" s="808">
        <f>SUM(H51:H57)</f>
        <v>899902</v>
      </c>
      <c r="I58" s="429"/>
      <c r="J58" s="808">
        <f>SUM(J51:J57)</f>
        <v>154630</v>
      </c>
      <c r="K58" s="429"/>
      <c r="L58" s="808">
        <f>SUM(L51:L57)</f>
        <v>0</v>
      </c>
      <c r="M58" s="236"/>
      <c r="N58" s="808">
        <f>SUM(N51:N57)</f>
        <v>1054532</v>
      </c>
      <c r="O58" s="758">
        <f t="shared" ref="O58" si="1">SUM(O56:O57)</f>
        <v>0</v>
      </c>
      <c r="P58" s="808">
        <f>SUM(P51:P57)</f>
        <v>1015817</v>
      </c>
      <c r="Q58" s="431"/>
      <c r="R58" s="400"/>
      <c r="S58" s="407"/>
      <c r="T58" s="286"/>
      <c r="U58" s="861"/>
      <c r="V58" s="861"/>
      <c r="W58" s="857"/>
      <c r="X58" s="857"/>
      <c r="Y58" s="9"/>
      <c r="Z58" s="9"/>
    </row>
    <row r="59" spans="1:26" ht="15" thickTop="1" thickBot="1">
      <c r="A59" s="435"/>
      <c r="B59" s="436"/>
      <c r="C59" s="437"/>
      <c r="D59" s="437"/>
      <c r="E59" s="437"/>
      <c r="G59" s="437"/>
      <c r="H59" s="807"/>
      <c r="I59" s="438"/>
      <c r="J59" s="807"/>
      <c r="K59" s="439"/>
      <c r="L59" s="807"/>
      <c r="M59" s="439"/>
      <c r="N59" s="807"/>
      <c r="O59" s="439"/>
      <c r="P59" s="809"/>
      <c r="Q59" s="431"/>
      <c r="R59" s="400"/>
      <c r="S59" s="407"/>
      <c r="T59" s="286"/>
      <c r="U59" s="861"/>
      <c r="V59" s="861"/>
      <c r="W59" s="857"/>
      <c r="X59" s="857"/>
      <c r="Y59" s="9"/>
      <c r="Z59" s="9"/>
    </row>
    <row r="60" spans="1:26" ht="14.4" thickTop="1">
      <c r="A60" s="435"/>
      <c r="B60" s="436"/>
      <c r="C60" s="437"/>
      <c r="D60" s="437"/>
      <c r="E60" s="437"/>
      <c r="G60" s="437"/>
      <c r="H60" s="824"/>
      <c r="I60" s="438"/>
      <c r="J60" s="824"/>
      <c r="K60" s="439"/>
      <c r="L60" s="824"/>
      <c r="M60" s="439"/>
      <c r="N60" s="824"/>
      <c r="O60" s="439"/>
      <c r="P60" s="825"/>
      <c r="Q60" s="431"/>
      <c r="R60" s="400"/>
      <c r="S60" s="407"/>
      <c r="T60" s="286"/>
      <c r="U60" s="861"/>
      <c r="V60" s="861"/>
      <c r="W60" s="857"/>
      <c r="X60" s="857"/>
      <c r="Y60" s="9"/>
      <c r="Z60" s="9"/>
    </row>
    <row r="61" spans="1:26">
      <c r="A61" s="435"/>
      <c r="B61" s="436"/>
      <c r="C61" s="437"/>
      <c r="D61" s="437"/>
      <c r="E61" s="437"/>
      <c r="G61" s="437"/>
      <c r="H61" s="824">
        <f>H58-BS!E13</f>
        <v>0</v>
      </c>
      <c r="I61" s="438"/>
      <c r="J61" s="824"/>
      <c r="K61" s="439"/>
      <c r="L61" s="824"/>
      <c r="M61" s="439"/>
      <c r="N61" s="824"/>
      <c r="O61" s="439"/>
      <c r="P61" s="825"/>
      <c r="Q61" s="431"/>
      <c r="R61" s="400"/>
      <c r="S61" s="407"/>
      <c r="T61" s="286"/>
      <c r="U61" s="861"/>
      <c r="V61" s="861"/>
      <c r="W61" s="857"/>
      <c r="X61" s="857"/>
      <c r="Y61" s="9"/>
      <c r="Z61" s="9"/>
    </row>
    <row r="62" spans="1:26">
      <c r="A62" s="435"/>
      <c r="B62" s="436"/>
      <c r="C62" s="437"/>
      <c r="D62" s="437"/>
      <c r="E62" s="437"/>
      <c r="G62" s="437"/>
      <c r="H62" s="824"/>
      <c r="I62" s="438"/>
      <c r="J62" s="824"/>
      <c r="K62" s="439"/>
      <c r="L62" s="824"/>
      <c r="M62" s="439"/>
      <c r="N62" s="824"/>
      <c r="O62" s="439"/>
      <c r="P62" s="825"/>
      <c r="Q62" s="431"/>
      <c r="R62" s="400"/>
      <c r="S62" s="407"/>
      <c r="T62" s="286"/>
      <c r="U62" s="861"/>
      <c r="V62" s="861"/>
      <c r="W62" s="857"/>
      <c r="X62" s="857"/>
      <c r="Y62" s="9"/>
      <c r="Z62" s="9"/>
    </row>
    <row r="63" spans="1:26">
      <c r="A63" s="435"/>
      <c r="B63" s="436"/>
      <c r="C63" s="437"/>
      <c r="D63" s="437"/>
      <c r="E63" s="437"/>
      <c r="G63" s="437"/>
      <c r="H63" s="824"/>
      <c r="I63" s="438"/>
      <c r="J63" s="824"/>
      <c r="K63" s="439"/>
      <c r="L63" s="824"/>
      <c r="M63" s="439"/>
      <c r="N63" s="824"/>
      <c r="O63" s="439"/>
      <c r="P63" s="825"/>
      <c r="Q63" s="431"/>
      <c r="R63" s="400"/>
      <c r="S63" s="407"/>
      <c r="T63" s="286"/>
      <c r="U63" s="861"/>
      <c r="V63" s="861"/>
      <c r="W63" s="857"/>
      <c r="X63" s="857"/>
      <c r="Y63" s="9"/>
      <c r="Z63" s="9"/>
    </row>
    <row r="64" spans="1:26">
      <c r="A64" s="435"/>
      <c r="B64" s="436"/>
      <c r="C64" s="437"/>
      <c r="D64" s="437"/>
      <c r="E64" s="437"/>
      <c r="G64" s="437"/>
      <c r="H64" s="824"/>
      <c r="I64" s="438"/>
      <c r="J64" s="824"/>
      <c r="K64" s="439"/>
      <c r="L64" s="824"/>
      <c r="M64" s="439"/>
      <c r="N64" s="824"/>
      <c r="O64" s="439"/>
      <c r="P64" s="825"/>
      <c r="Q64" s="431"/>
      <c r="R64" s="400"/>
      <c r="S64" s="407"/>
      <c r="T64" s="286"/>
      <c r="U64" s="861"/>
      <c r="V64" s="861"/>
      <c r="W64" s="857"/>
      <c r="X64" s="857"/>
      <c r="Y64" s="9"/>
      <c r="Z64" s="9"/>
    </row>
    <row r="65" spans="1:33">
      <c r="A65" s="435"/>
      <c r="B65" s="436"/>
      <c r="C65" s="437"/>
      <c r="D65" s="437"/>
      <c r="E65" s="437"/>
      <c r="G65" s="437"/>
      <c r="H65" s="824"/>
      <c r="I65" s="438"/>
      <c r="J65" s="824"/>
      <c r="K65" s="439"/>
      <c r="L65" s="824"/>
      <c r="M65" s="439"/>
      <c r="N65" s="824"/>
      <c r="O65" s="439"/>
      <c r="P65" s="825"/>
      <c r="Q65" s="431"/>
      <c r="R65" s="400"/>
      <c r="S65" s="407"/>
      <c r="T65" s="286"/>
      <c r="U65" s="861"/>
      <c r="V65" s="861"/>
      <c r="W65" s="857"/>
      <c r="X65" s="857"/>
      <c r="Y65" s="9"/>
      <c r="Z65" s="9"/>
    </row>
    <row r="66" spans="1:33">
      <c r="A66" s="435"/>
      <c r="B66" s="436"/>
      <c r="C66" s="437"/>
      <c r="D66" s="437"/>
      <c r="E66" s="437"/>
      <c r="G66" s="437"/>
      <c r="H66" s="824"/>
      <c r="I66" s="438"/>
      <c r="J66" s="824"/>
      <c r="K66" s="439"/>
      <c r="L66" s="824"/>
      <c r="M66" s="439"/>
      <c r="N66" s="824"/>
      <c r="O66" s="439"/>
      <c r="P66" s="825"/>
      <c r="Q66" s="431"/>
      <c r="R66" s="400"/>
      <c r="S66" s="407"/>
      <c r="T66" s="286"/>
      <c r="U66" s="861"/>
      <c r="V66" s="861"/>
      <c r="W66" s="857"/>
      <c r="X66" s="857"/>
      <c r="Y66" s="9"/>
      <c r="Z66" s="9"/>
    </row>
    <row r="67" spans="1:33">
      <c r="A67" s="435"/>
      <c r="B67" s="436"/>
      <c r="C67" s="437"/>
      <c r="D67" s="437"/>
      <c r="E67" s="437"/>
      <c r="G67" s="437"/>
      <c r="H67" s="824"/>
      <c r="I67" s="438"/>
      <c r="J67" s="824"/>
      <c r="K67" s="439"/>
      <c r="L67" s="824"/>
      <c r="M67" s="439"/>
      <c r="N67" s="824"/>
      <c r="O67" s="439"/>
      <c r="P67" s="825"/>
      <c r="Q67" s="431"/>
      <c r="R67" s="400"/>
      <c r="S67" s="407"/>
      <c r="T67" s="286"/>
      <c r="U67" s="861"/>
      <c r="V67" s="861"/>
      <c r="W67" s="857"/>
      <c r="X67" s="857"/>
      <c r="Y67" s="9"/>
      <c r="Z67" s="9"/>
    </row>
    <row r="68" spans="1:33">
      <c r="A68" s="435"/>
      <c r="B68" s="436"/>
      <c r="C68" s="437"/>
      <c r="D68" s="437"/>
      <c r="E68" s="437"/>
      <c r="G68" s="437"/>
      <c r="H68" s="824"/>
      <c r="I68" s="438"/>
      <c r="J68" s="824"/>
      <c r="K68" s="439"/>
      <c r="L68" s="824"/>
      <c r="M68" s="439"/>
      <c r="N68" s="824"/>
      <c r="O68" s="439"/>
      <c r="P68" s="825"/>
      <c r="Q68" s="431"/>
      <c r="R68" s="400"/>
      <c r="S68" s="407"/>
      <c r="T68" s="286"/>
      <c r="U68" s="861"/>
      <c r="V68" s="861"/>
      <c r="W68" s="857"/>
      <c r="X68" s="857"/>
      <c r="Y68" s="9"/>
      <c r="Z68" s="9"/>
    </row>
    <row r="69" spans="1:33">
      <c r="A69" s="435"/>
      <c r="B69" s="436"/>
      <c r="C69" s="437"/>
      <c r="D69" s="437"/>
      <c r="E69" s="437"/>
      <c r="G69" s="437"/>
      <c r="H69" s="824"/>
      <c r="I69" s="438"/>
      <c r="J69" s="824"/>
      <c r="K69" s="439"/>
      <c r="L69" s="824"/>
      <c r="M69" s="439"/>
      <c r="N69" s="824"/>
      <c r="O69" s="439"/>
      <c r="P69" s="825"/>
      <c r="Q69" s="431"/>
      <c r="R69" s="400"/>
      <c r="S69" s="407"/>
      <c r="T69" s="286"/>
      <c r="U69" s="861"/>
      <c r="V69" s="861"/>
      <c r="W69" s="857"/>
      <c r="X69" s="857"/>
      <c r="Y69" s="9"/>
      <c r="Z69" s="9"/>
    </row>
    <row r="70" spans="1:33">
      <c r="A70" s="435"/>
      <c r="B70" s="436"/>
      <c r="C70" s="437"/>
      <c r="D70" s="437"/>
      <c r="E70" s="437"/>
      <c r="G70" s="437"/>
      <c r="H70" s="824"/>
      <c r="I70" s="438"/>
      <c r="J70" s="824"/>
      <c r="K70" s="439"/>
      <c r="L70" s="824"/>
      <c r="M70" s="439"/>
      <c r="N70" s="824"/>
      <c r="O70" s="439"/>
      <c r="P70" s="825"/>
      <c r="Q70" s="431"/>
      <c r="R70" s="400"/>
      <c r="S70" s="407"/>
      <c r="T70" s="286"/>
      <c r="U70" s="861"/>
      <c r="V70" s="861"/>
      <c r="W70" s="857"/>
      <c r="X70" s="857"/>
      <c r="Y70" s="9"/>
      <c r="Z70" s="9"/>
    </row>
    <row r="71" spans="1:33">
      <c r="A71" s="435"/>
      <c r="B71" s="436"/>
      <c r="C71" s="437"/>
      <c r="D71" s="437"/>
      <c r="E71" s="437"/>
      <c r="G71" s="437"/>
      <c r="H71" s="824"/>
      <c r="I71" s="438"/>
      <c r="J71" s="824"/>
      <c r="K71" s="439"/>
      <c r="L71" s="824"/>
      <c r="M71" s="439"/>
      <c r="N71" s="824"/>
      <c r="O71" s="439"/>
      <c r="P71" s="825"/>
      <c r="Q71" s="431"/>
      <c r="R71" s="400"/>
      <c r="S71" s="407"/>
      <c r="T71" s="286"/>
      <c r="U71" s="861"/>
      <c r="V71" s="861"/>
      <c r="W71" s="857"/>
      <c r="X71" s="857"/>
      <c r="Y71" s="9"/>
      <c r="Z71" s="9"/>
    </row>
    <row r="72" spans="1:33">
      <c r="A72" s="435"/>
      <c r="B72" s="436"/>
      <c r="C72" s="437"/>
      <c r="D72" s="437"/>
      <c r="E72" s="437"/>
      <c r="G72" s="437"/>
      <c r="H72" s="824"/>
      <c r="I72" s="438"/>
      <c r="J72" s="824"/>
      <c r="K72" s="439"/>
      <c r="L72" s="824"/>
      <c r="M72" s="439"/>
      <c r="N72" s="824"/>
      <c r="O72" s="439"/>
      <c r="P72" s="825"/>
      <c r="Q72" s="431"/>
      <c r="R72" s="400"/>
      <c r="S72" s="407"/>
      <c r="T72" s="286"/>
      <c r="U72" s="861"/>
      <c r="V72" s="861"/>
      <c r="W72" s="857"/>
      <c r="X72" s="857"/>
      <c r="Y72" s="9"/>
      <c r="Z72" s="9"/>
    </row>
    <row r="73" spans="1:33">
      <c r="A73" s="435"/>
      <c r="B73" s="436"/>
      <c r="C73" s="437"/>
      <c r="D73" s="437"/>
      <c r="E73" s="437"/>
      <c r="G73" s="437"/>
      <c r="H73" s="824"/>
      <c r="I73" s="438"/>
      <c r="J73" s="824"/>
      <c r="K73" s="439"/>
      <c r="L73" s="824"/>
      <c r="M73" s="439"/>
      <c r="N73" s="824"/>
      <c r="O73" s="439"/>
      <c r="P73" s="825"/>
      <c r="Q73" s="431"/>
      <c r="R73" s="400"/>
      <c r="S73" s="407"/>
      <c r="T73" s="286"/>
      <c r="U73" s="861"/>
      <c r="V73" s="861"/>
      <c r="W73" s="857"/>
      <c r="X73" s="857"/>
      <c r="Y73" s="9"/>
      <c r="Z73" s="9"/>
    </row>
    <row r="74" spans="1:33">
      <c r="A74" s="435"/>
      <c r="B74" s="436"/>
      <c r="C74" s="437"/>
      <c r="D74" s="437"/>
      <c r="E74" s="437"/>
      <c r="G74" s="437"/>
      <c r="H74" s="824"/>
      <c r="I74" s="438"/>
      <c r="J74" s="824"/>
      <c r="K74" s="439"/>
      <c r="L74" s="824"/>
      <c r="M74" s="439"/>
      <c r="N74" s="824"/>
      <c r="O74" s="439"/>
      <c r="P74" s="825"/>
      <c r="Q74" s="431"/>
      <c r="R74" s="400"/>
      <c r="S74" s="407"/>
      <c r="T74" s="286"/>
      <c r="U74" s="861"/>
      <c r="V74" s="861"/>
      <c r="W74" s="857"/>
      <c r="X74" s="857"/>
      <c r="Y74" s="9"/>
      <c r="Z74" s="9"/>
    </row>
    <row r="75" spans="1:33">
      <c r="Q75" s="9"/>
      <c r="R75" s="400"/>
      <c r="S75" s="400"/>
      <c r="T75" s="440"/>
      <c r="U75" s="295"/>
      <c r="V75" s="295"/>
      <c r="W75" s="295"/>
      <c r="X75" s="286"/>
      <c r="Y75" s="286"/>
      <c r="Z75" s="1605"/>
      <c r="AA75" s="1605"/>
      <c r="AB75" s="1605"/>
      <c r="AC75" s="1605"/>
      <c r="AD75" s="1605"/>
      <c r="AE75" s="1605"/>
      <c r="AF75" s="621"/>
      <c r="AG75" s="1603" t="s">
        <v>579</v>
      </c>
    </row>
    <row r="76" spans="1:33">
      <c r="A76" s="400"/>
      <c r="C76" s="214"/>
      <c r="D76" s="214"/>
      <c r="E76" s="214"/>
      <c r="F76" s="214"/>
      <c r="G76" s="214"/>
      <c r="H76" s="1609" t="s">
        <v>450</v>
      </c>
      <c r="I76" s="1609"/>
      <c r="J76" s="1609"/>
      <c r="K76" s="1609"/>
      <c r="L76" s="1609"/>
      <c r="M76" s="1609"/>
      <c r="N76" s="1609"/>
      <c r="O76" s="621"/>
      <c r="P76" s="1603" t="s">
        <v>451</v>
      </c>
      <c r="Q76" s="441"/>
      <c r="R76" s="400"/>
      <c r="S76" s="400"/>
      <c r="T76" s="440"/>
      <c r="U76" s="295"/>
      <c r="V76" s="295"/>
      <c r="W76" s="295"/>
      <c r="X76" s="286"/>
      <c r="Y76" s="286"/>
      <c r="Z76" s="1609" t="s">
        <v>576</v>
      </c>
      <c r="AA76" s="1609"/>
      <c r="AB76" s="1609"/>
      <c r="AC76" s="1609"/>
      <c r="AD76" s="1609"/>
      <c r="AE76" s="1609"/>
      <c r="AF76" s="621"/>
      <c r="AG76" s="1603"/>
    </row>
    <row r="77" spans="1:33">
      <c r="A77" s="400"/>
      <c r="C77" s="214"/>
      <c r="D77" s="214"/>
      <c r="E77" s="214"/>
      <c r="F77" s="214"/>
      <c r="G77" s="214"/>
      <c r="H77" s="1603" t="s">
        <v>123</v>
      </c>
      <c r="I77" s="1203"/>
      <c r="J77" s="1603" t="s">
        <v>122</v>
      </c>
      <c r="K77" s="1203"/>
      <c r="L77" s="1603" t="s">
        <v>121</v>
      </c>
      <c r="M77" s="1204"/>
      <c r="N77" s="1603" t="s">
        <v>9</v>
      </c>
      <c r="O77" s="1204"/>
      <c r="P77" s="1603"/>
      <c r="Q77" s="619"/>
      <c r="R77" s="400"/>
      <c r="U77" s="286"/>
      <c r="V77" s="286"/>
      <c r="W77" s="286"/>
      <c r="X77" s="286"/>
      <c r="Y77" s="286"/>
      <c r="Z77" s="1603" t="s">
        <v>123</v>
      </c>
      <c r="AA77" s="1603" t="s">
        <v>122</v>
      </c>
      <c r="AB77" s="869"/>
      <c r="AC77" s="1603" t="s">
        <v>121</v>
      </c>
      <c r="AD77" s="870"/>
      <c r="AE77" s="1604" t="s">
        <v>9</v>
      </c>
      <c r="AF77" s="870"/>
      <c r="AG77" s="1603"/>
    </row>
    <row r="78" spans="1:33">
      <c r="A78" s="400"/>
      <c r="C78" s="214"/>
      <c r="D78" s="214"/>
      <c r="E78" s="214"/>
      <c r="F78" s="214"/>
      <c r="G78" s="214"/>
      <c r="H78" s="1610"/>
      <c r="I78" s="1203"/>
      <c r="J78" s="1610"/>
      <c r="K78" s="1203"/>
      <c r="L78" s="1610"/>
      <c r="M78" s="1204"/>
      <c r="N78" s="1603"/>
      <c r="O78" s="1204"/>
      <c r="P78" s="1603"/>
      <c r="Q78" s="619"/>
      <c r="R78" s="400"/>
      <c r="S78" s="399" t="s">
        <v>12</v>
      </c>
      <c r="T78" s="1613" t="s">
        <v>437</v>
      </c>
      <c r="U78" s="1612"/>
      <c r="V78" s="1612"/>
      <c r="W78" s="1612"/>
      <c r="X78" s="1612"/>
      <c r="Y78" s="1612"/>
      <c r="Z78" s="1610"/>
      <c r="AA78" s="1610"/>
      <c r="AB78" s="869"/>
      <c r="AC78" s="1610"/>
      <c r="AD78" s="870"/>
      <c r="AE78" s="1603"/>
      <c r="AF78" s="870"/>
      <c r="AG78" s="1603"/>
    </row>
    <row r="79" spans="1:33">
      <c r="A79" s="400"/>
      <c r="C79" s="214"/>
      <c r="D79" s="214"/>
      <c r="E79" s="214"/>
      <c r="F79" s="214"/>
      <c r="G79" s="214"/>
      <c r="H79" s="1610"/>
      <c r="I79" s="1204"/>
      <c r="J79" s="1610"/>
      <c r="K79" s="1204"/>
      <c r="L79" s="1610"/>
      <c r="M79" s="1204"/>
      <c r="N79" s="1603"/>
      <c r="O79" s="1204"/>
      <c r="P79" s="1603"/>
      <c r="Q79" s="619"/>
      <c r="R79" s="400"/>
      <c r="T79" s="1612"/>
      <c r="U79" s="1612"/>
      <c r="V79" s="1612"/>
      <c r="W79" s="1612"/>
      <c r="X79" s="1612"/>
      <c r="Y79" s="1612"/>
      <c r="Z79" s="1610"/>
      <c r="AA79" s="1610"/>
      <c r="AB79" s="870"/>
      <c r="AC79" s="1610"/>
      <c r="AD79" s="870"/>
      <c r="AE79" s="1603"/>
      <c r="AF79" s="870"/>
      <c r="AG79" s="1603"/>
    </row>
    <row r="80" spans="1:33">
      <c r="A80" s="400"/>
      <c r="C80" s="214"/>
      <c r="D80" s="214"/>
      <c r="E80" s="214"/>
      <c r="F80" s="214"/>
      <c r="G80" s="214"/>
      <c r="H80" s="420" t="s">
        <v>120</v>
      </c>
      <c r="I80" s="420"/>
      <c r="J80" s="7"/>
      <c r="K80" s="7"/>
      <c r="L80" s="7"/>
      <c r="M80" s="7"/>
      <c r="N80" s="7"/>
      <c r="O80" s="7"/>
      <c r="P80" s="1197"/>
      <c r="Q80" s="864"/>
      <c r="R80" s="400"/>
      <c r="S80" s="399"/>
      <c r="T80" s="407"/>
      <c r="U80" s="286"/>
      <c r="V80" s="286"/>
      <c r="W80" s="286"/>
      <c r="X80" s="286"/>
      <c r="Y80" s="286"/>
      <c r="Z80" s="420" t="s">
        <v>120</v>
      </c>
      <c r="AA80" s="7"/>
      <c r="AB80" s="7"/>
      <c r="AC80" s="7"/>
      <c r="AD80" s="7"/>
      <c r="AE80" s="7"/>
      <c r="AF80" s="7"/>
      <c r="AG80" s="864"/>
    </row>
    <row r="81" spans="1:37">
      <c r="A81" s="399" t="s">
        <v>10</v>
      </c>
      <c r="B81" s="285" t="s">
        <v>130</v>
      </c>
      <c r="C81" s="214"/>
      <c r="D81" s="214"/>
      <c r="E81" s="214"/>
      <c r="F81" s="214"/>
      <c r="G81" s="214"/>
      <c r="H81" s="214"/>
      <c r="I81" s="288"/>
      <c r="J81" s="214"/>
      <c r="K81" s="288"/>
      <c r="L81" s="214"/>
      <c r="M81" s="288"/>
      <c r="N81" s="288"/>
      <c r="O81" s="288"/>
      <c r="P81" s="214"/>
      <c r="Q81" s="288"/>
      <c r="R81" s="405"/>
      <c r="S81" s="400"/>
      <c r="T81" s="442" t="s">
        <v>431</v>
      </c>
      <c r="U81" s="214"/>
      <c r="V81" s="214"/>
      <c r="W81" s="214"/>
      <c r="X81" s="214"/>
      <c r="Y81" s="214"/>
      <c r="Z81" s="443"/>
      <c r="AA81" s="443"/>
      <c r="AB81" s="443"/>
      <c r="AC81" s="443"/>
      <c r="AD81" s="443"/>
      <c r="AE81" s="443"/>
      <c r="AF81" s="443"/>
      <c r="AG81" s="443"/>
    </row>
    <row r="82" spans="1:37">
      <c r="A82" s="380"/>
      <c r="B82" s="302" t="s">
        <v>131</v>
      </c>
      <c r="C82" s="214"/>
      <c r="D82" s="214"/>
      <c r="E82" s="214"/>
      <c r="F82" s="214"/>
      <c r="G82" s="214"/>
      <c r="H82" s="214"/>
      <c r="I82" s="288"/>
      <c r="J82" s="214"/>
      <c r="K82" s="288"/>
      <c r="L82" s="214"/>
      <c r="M82" s="288"/>
      <c r="N82" s="288"/>
      <c r="O82" s="288"/>
      <c r="P82" s="214"/>
      <c r="Q82" s="288"/>
      <c r="R82" s="444"/>
      <c r="S82" s="400"/>
      <c r="T82" s="445" t="s">
        <v>432</v>
      </c>
      <c r="U82" s="214"/>
      <c r="V82" s="214"/>
      <c r="W82" s="214"/>
      <c r="X82" s="214"/>
      <c r="Y82" s="214"/>
      <c r="Z82" s="446"/>
      <c r="AA82" s="446"/>
      <c r="AB82" s="446"/>
      <c r="AC82" s="446"/>
      <c r="AD82" s="446"/>
      <c r="AE82" s="446"/>
      <c r="AF82" s="446"/>
      <c r="AG82" s="447"/>
    </row>
    <row r="83" spans="1:37">
      <c r="A83" s="400"/>
      <c r="Q83" s="9"/>
      <c r="R83" s="448"/>
      <c r="S83" s="400"/>
      <c r="T83" s="449" t="s">
        <v>421</v>
      </c>
      <c r="U83" s="214"/>
      <c r="V83" s="214"/>
      <c r="W83" s="214"/>
      <c r="X83" s="214"/>
      <c r="Y83" s="214"/>
      <c r="Z83" s="446">
        <f>'TB-Equity'!C27</f>
        <v>2500</v>
      </c>
      <c r="AA83" s="446">
        <f>'TB-Debt'!H11</f>
        <v>550828</v>
      </c>
      <c r="AB83" s="446"/>
      <c r="AC83" s="446">
        <v>0</v>
      </c>
      <c r="AD83" s="446"/>
      <c r="AE83" s="446" t="s">
        <v>587</v>
      </c>
      <c r="AF83" s="446"/>
      <c r="AG83" s="447">
        <v>2500000</v>
      </c>
    </row>
    <row r="84" spans="1:37">
      <c r="A84" s="400"/>
      <c r="B84" s="409" t="s">
        <v>433</v>
      </c>
      <c r="Q84" s="9"/>
      <c r="R84" s="448"/>
      <c r="S84" s="400"/>
      <c r="T84" s="445" t="s">
        <v>381</v>
      </c>
      <c r="U84" s="214"/>
      <c r="V84" s="214"/>
      <c r="W84" s="214"/>
      <c r="X84" s="214"/>
      <c r="Y84" s="214"/>
      <c r="Z84" s="446"/>
      <c r="AA84" s="446"/>
      <c r="AB84" s="446"/>
      <c r="AC84" s="446"/>
      <c r="AD84" s="446"/>
      <c r="AE84" s="446"/>
      <c r="AF84" s="446"/>
      <c r="AG84" s="447"/>
    </row>
    <row r="85" spans="1:37">
      <c r="A85" s="400"/>
      <c r="B85" s="409" t="s">
        <v>592</v>
      </c>
      <c r="C85" s="214"/>
      <c r="D85" s="214"/>
      <c r="E85" s="214"/>
      <c r="F85" s="214"/>
      <c r="G85" s="214"/>
      <c r="H85" s="446">
        <f>'TB-Equity'!$D$51</f>
        <v>0</v>
      </c>
      <c r="I85" s="450"/>
      <c r="J85" s="446">
        <f>'TB-Debt'!$H$38</f>
        <v>1862103</v>
      </c>
      <c r="K85" s="446"/>
      <c r="L85" s="446">
        <f>'TB- MM'!$H$36</f>
        <v>480397</v>
      </c>
      <c r="M85" s="446"/>
      <c r="N85" s="446">
        <f>SUM(H85+J85+L85)</f>
        <v>2342500</v>
      </c>
      <c r="O85" s="446"/>
      <c r="P85" s="447">
        <v>5926074</v>
      </c>
      <c r="Q85" s="9"/>
      <c r="R85" s="405"/>
      <c r="S85" s="400"/>
      <c r="T85" s="445" t="s">
        <v>382</v>
      </c>
      <c r="U85" s="214"/>
      <c r="V85" s="214"/>
      <c r="W85" s="214"/>
      <c r="X85" s="214"/>
      <c r="Y85" s="214"/>
      <c r="Z85" s="446">
        <f>'TB-Equity'!$C$28</f>
        <v>200</v>
      </c>
      <c r="AA85" s="446">
        <f>'TB-Debt'!$H$17</f>
        <v>200</v>
      </c>
      <c r="AB85" s="446"/>
      <c r="AC85" s="446">
        <f>'TB- MM'!$H$11</f>
        <v>200</v>
      </c>
      <c r="AD85" s="446"/>
      <c r="AE85" s="446">
        <f>SUM(Z85:AC85)</f>
        <v>600</v>
      </c>
      <c r="AF85" s="446"/>
      <c r="AG85" s="447">
        <v>500000</v>
      </c>
    </row>
    <row r="86" spans="1:37">
      <c r="A86" s="400"/>
      <c r="B86" s="214" t="s">
        <v>378</v>
      </c>
      <c r="C86" s="214"/>
      <c r="D86" s="214"/>
      <c r="E86" s="214"/>
      <c r="F86" s="214"/>
      <c r="G86" s="214"/>
      <c r="H86" s="451"/>
      <c r="I86" s="451"/>
      <c r="J86" s="452"/>
      <c r="K86" s="452"/>
      <c r="L86" s="452"/>
      <c r="M86" s="452"/>
      <c r="N86" s="452"/>
      <c r="O86" s="452"/>
      <c r="P86" s="453"/>
      <c r="Q86" s="9"/>
      <c r="R86" s="454"/>
      <c r="S86" s="400"/>
      <c r="T86" s="455" t="s">
        <v>331</v>
      </c>
      <c r="U86" s="214"/>
      <c r="V86" s="214"/>
      <c r="W86" s="214"/>
      <c r="X86" s="214"/>
      <c r="Y86" s="214"/>
      <c r="Z86" s="446">
        <f>'TB-Equity'!$H$15+'TB-Equity'!H13</f>
        <v>114160</v>
      </c>
      <c r="AA86" s="446">
        <f>'TB-Debt'!$H$12</f>
        <v>172</v>
      </c>
      <c r="AB86" s="446"/>
      <c r="AC86" s="446">
        <f>'TB- MM'!$H$10</f>
        <v>35276</v>
      </c>
      <c r="AD86" s="446"/>
      <c r="AE86" s="446">
        <f>SUM(Z86:AC86)</f>
        <v>149608</v>
      </c>
      <c r="AF86" s="446"/>
      <c r="AG86" s="447">
        <v>449755</v>
      </c>
    </row>
    <row r="87" spans="1:37">
      <c r="A87" s="400"/>
      <c r="B87" s="214" t="s">
        <v>379</v>
      </c>
      <c r="C87" s="214"/>
      <c r="D87" s="214"/>
      <c r="E87" s="214"/>
      <c r="F87" s="214"/>
      <c r="G87" s="214"/>
      <c r="H87" s="451"/>
      <c r="I87" s="451"/>
      <c r="J87" s="452"/>
      <c r="K87" s="452"/>
      <c r="L87" s="452"/>
      <c r="M87" s="452"/>
      <c r="N87" s="452"/>
      <c r="O87" s="452"/>
      <c r="P87" s="453"/>
      <c r="Q87" s="9"/>
      <c r="R87" s="456"/>
      <c r="S87" s="400"/>
      <c r="T87" s="373" t="s">
        <v>13</v>
      </c>
      <c r="U87" s="214"/>
      <c r="V87" s="214"/>
      <c r="W87" s="214"/>
      <c r="X87" s="214"/>
      <c r="Y87" s="214"/>
      <c r="Z87" s="446">
        <f>'TB-Equity'!$C$30+127.67</f>
        <v>164</v>
      </c>
      <c r="AA87" s="446">
        <f>'TB-Debt'!$H$18+1251</f>
        <v>17751</v>
      </c>
      <c r="AB87" s="446"/>
      <c r="AC87" s="446">
        <f>'TB- MM'!$H$17-165</f>
        <v>16335</v>
      </c>
      <c r="AD87" s="446"/>
      <c r="AE87" s="446">
        <f>SUM(Z87:AC87)</f>
        <v>34250</v>
      </c>
      <c r="AF87" s="446"/>
      <c r="AG87" s="447">
        <v>612140</v>
      </c>
    </row>
    <row r="88" spans="1:37" s="214" customFormat="1" ht="14.4" thickBot="1">
      <c r="A88" s="400"/>
      <c r="B88" s="297" t="s">
        <v>593</v>
      </c>
      <c r="H88" s="451">
        <f>'TB-Equity'!$D$44</f>
        <v>2420</v>
      </c>
      <c r="I88" s="451"/>
      <c r="J88" s="451">
        <f>'TB-Debt'!$H$30</f>
        <v>2404933</v>
      </c>
      <c r="K88" s="452"/>
      <c r="L88" s="451">
        <f>'TB- MM'!$H$28</f>
        <v>1151294</v>
      </c>
      <c r="M88" s="452"/>
      <c r="N88" s="452">
        <f t="shared" ref="N88:N93" si="2">SUM(H88+J88+L88)</f>
        <v>3558647</v>
      </c>
      <c r="O88" s="452"/>
      <c r="P88" s="457">
        <v>5976465</v>
      </c>
      <c r="Q88" s="447"/>
      <c r="R88" s="458"/>
      <c r="S88" s="344"/>
      <c r="Z88" s="459">
        <f>SUM(Z82:Z87)</f>
        <v>117024</v>
      </c>
      <c r="AA88" s="459">
        <f>SUM(AA81:AA87)</f>
        <v>568951</v>
      </c>
      <c r="AB88" s="460"/>
      <c r="AC88" s="459">
        <f>SUM(AC81:AC87)</f>
        <v>51811</v>
      </c>
      <c r="AD88" s="460"/>
      <c r="AE88" s="459">
        <f>SUM(AE81:AE87)</f>
        <v>184458</v>
      </c>
      <c r="AF88" s="459"/>
      <c r="AG88" s="461">
        <f>SUM(AG81:AG87)</f>
        <v>4061895</v>
      </c>
    </row>
    <row r="89" spans="1:37" s="214" customFormat="1" ht="14.4" thickTop="1">
      <c r="A89" s="400"/>
      <c r="B89" s="409" t="s">
        <v>375</v>
      </c>
      <c r="H89" s="446">
        <f>'TB-Equity'!$D$50</f>
        <v>340</v>
      </c>
      <c r="I89" s="446"/>
      <c r="J89" s="446">
        <f>'TB-Debt'!$H$37</f>
        <v>1626</v>
      </c>
      <c r="K89" s="446"/>
      <c r="L89" s="446">
        <f>'TB- MM'!$H$35</f>
        <v>1419</v>
      </c>
      <c r="M89" s="446"/>
      <c r="N89" s="446">
        <f t="shared" si="2"/>
        <v>3385</v>
      </c>
      <c r="O89" s="446"/>
      <c r="P89" s="447">
        <v>267154</v>
      </c>
      <c r="Q89" s="447"/>
      <c r="R89" s="458"/>
      <c r="S89" s="462"/>
      <c r="T89" s="462"/>
      <c r="U89" s="462"/>
      <c r="V89" s="462"/>
      <c r="W89" s="462"/>
    </row>
    <row r="90" spans="1:37" s="214" customFormat="1">
      <c r="A90" s="400"/>
      <c r="B90" s="409" t="s">
        <v>376</v>
      </c>
      <c r="H90" s="446">
        <f>'TB-Equity'!$D$53</f>
        <v>198</v>
      </c>
      <c r="I90" s="446"/>
      <c r="J90" s="446">
        <f>'TB-Debt'!$H$40</f>
        <v>194605</v>
      </c>
      <c r="K90" s="446"/>
      <c r="L90" s="446">
        <f>'TB- MM'!$H$38</f>
        <v>41972</v>
      </c>
      <c r="M90" s="446"/>
      <c r="N90" s="446">
        <f t="shared" si="2"/>
        <v>236775</v>
      </c>
      <c r="O90" s="446"/>
      <c r="P90" s="447">
        <v>468401</v>
      </c>
      <c r="Q90" s="447"/>
      <c r="R90" s="458"/>
      <c r="S90" s="462"/>
      <c r="T90" s="462"/>
      <c r="U90" s="462"/>
      <c r="V90" s="344"/>
      <c r="AC90" s="1605"/>
      <c r="AD90" s="1605"/>
      <c r="AE90" s="1605"/>
      <c r="AF90" s="1605"/>
      <c r="AG90" s="1605"/>
      <c r="AH90" s="1605"/>
      <c r="AI90" s="1605"/>
      <c r="AJ90" s="621"/>
      <c r="AK90" s="1603" t="s">
        <v>451</v>
      </c>
    </row>
    <row r="91" spans="1:37" s="214" customFormat="1">
      <c r="A91" s="400"/>
      <c r="B91" s="409" t="s">
        <v>377</v>
      </c>
      <c r="H91" s="446">
        <f>'TB-Equity'!$D$52</f>
        <v>232</v>
      </c>
      <c r="I91" s="450"/>
      <c r="J91" s="446">
        <f>'TB-Debt'!$H$39</f>
        <v>232744</v>
      </c>
      <c r="K91" s="446"/>
      <c r="L91" s="446">
        <f>'TB- MM'!$H$37</f>
        <v>80906</v>
      </c>
      <c r="M91" s="446"/>
      <c r="N91" s="446">
        <f t="shared" si="2"/>
        <v>313882</v>
      </c>
      <c r="O91" s="446"/>
      <c r="P91" s="447">
        <v>422687</v>
      </c>
      <c r="Q91" s="447"/>
      <c r="R91" s="458"/>
      <c r="S91" s="462"/>
      <c r="T91" s="462"/>
      <c r="U91" s="462"/>
      <c r="V91" s="344"/>
      <c r="AC91" s="1609" t="s">
        <v>576</v>
      </c>
      <c r="AD91" s="1609"/>
      <c r="AE91" s="1609"/>
      <c r="AF91" s="1609"/>
      <c r="AG91" s="1609"/>
      <c r="AH91" s="1609"/>
      <c r="AI91" s="1609"/>
      <c r="AJ91" s="621"/>
      <c r="AK91" s="1603"/>
    </row>
    <row r="92" spans="1:37" s="214" customFormat="1">
      <c r="A92" s="400"/>
      <c r="B92" s="409" t="s">
        <v>42</v>
      </c>
      <c r="H92" s="451">
        <v>0</v>
      </c>
      <c r="I92" s="451"/>
      <c r="J92" s="451">
        <v>0</v>
      </c>
      <c r="K92" s="452"/>
      <c r="L92" s="451">
        <f>'TB- MM'!$H$34-1</f>
        <v>-1</v>
      </c>
      <c r="M92" s="452"/>
      <c r="N92" s="446">
        <f t="shared" si="2"/>
        <v>-1</v>
      </c>
      <c r="O92" s="452"/>
      <c r="P92" s="457">
        <v>22097</v>
      </c>
      <c r="Q92" s="447"/>
      <c r="R92" s="458"/>
      <c r="S92" s="462"/>
      <c r="T92" s="462"/>
      <c r="U92" s="462"/>
      <c r="V92" s="344"/>
      <c r="AC92" s="1603" t="s">
        <v>123</v>
      </c>
      <c r="AD92" s="869"/>
      <c r="AE92" s="1603" t="s">
        <v>122</v>
      </c>
      <c r="AF92" s="869"/>
      <c r="AG92" s="1603" t="s">
        <v>121</v>
      </c>
      <c r="AH92" s="870"/>
      <c r="AI92" s="1604" t="s">
        <v>9</v>
      </c>
      <c r="AJ92" s="870"/>
      <c r="AK92" s="1603"/>
    </row>
    <row r="93" spans="1:37" s="214" customFormat="1">
      <c r="A93" s="400"/>
      <c r="B93" s="373" t="s">
        <v>15</v>
      </c>
      <c r="H93" s="446">
        <v>0</v>
      </c>
      <c r="I93" s="450"/>
      <c r="J93" s="446">
        <f>'TB-Debt'!$H$41+1</f>
        <v>651</v>
      </c>
      <c r="K93" s="446"/>
      <c r="L93" s="446">
        <v>0</v>
      </c>
      <c r="M93" s="446"/>
      <c r="N93" s="446">
        <f t="shared" si="2"/>
        <v>651</v>
      </c>
      <c r="O93" s="446"/>
      <c r="P93" s="447">
        <v>650</v>
      </c>
      <c r="Q93" s="447"/>
      <c r="R93" s="458"/>
      <c r="S93" s="462"/>
      <c r="T93" s="462"/>
      <c r="U93" s="462"/>
      <c r="V93" s="379" t="s">
        <v>14</v>
      </c>
      <c r="W93" s="1611" t="s">
        <v>134</v>
      </c>
      <c r="X93" s="1612"/>
      <c r="Y93" s="1612"/>
      <c r="Z93" s="1612"/>
      <c r="AA93" s="1612"/>
      <c r="AB93" s="1612"/>
      <c r="AC93" s="1610"/>
      <c r="AD93" s="869"/>
      <c r="AE93" s="1610"/>
      <c r="AF93" s="869"/>
      <c r="AG93" s="1610"/>
      <c r="AH93" s="870"/>
      <c r="AI93" s="1603"/>
      <c r="AJ93" s="870"/>
      <c r="AK93" s="1603"/>
    </row>
    <row r="94" spans="1:37" ht="14.4" thickBot="1">
      <c r="A94" s="344"/>
      <c r="B94" s="214"/>
      <c r="C94" s="214"/>
      <c r="D94" s="214"/>
      <c r="E94" s="214"/>
      <c r="F94" s="214"/>
      <c r="G94" s="214"/>
      <c r="H94" s="459">
        <f>SUM(H85:H93)</f>
        <v>3190</v>
      </c>
      <c r="I94" s="460"/>
      <c r="J94" s="459">
        <f>SUM(J85:J93)</f>
        <v>4696662</v>
      </c>
      <c r="K94" s="460"/>
      <c r="L94" s="459">
        <f>SUM(L85:L93)</f>
        <v>1755987</v>
      </c>
      <c r="M94" s="460"/>
      <c r="N94" s="459">
        <f>SUM(N85:N93)</f>
        <v>6455839</v>
      </c>
      <c r="O94" s="459"/>
      <c r="P94" s="461">
        <f>SUM(P85:P93)</f>
        <v>13083528</v>
      </c>
      <c r="Q94" s="463"/>
      <c r="R94" s="405"/>
      <c r="S94" s="406"/>
      <c r="T94" s="406"/>
      <c r="U94" s="406"/>
      <c r="W94" s="1612"/>
      <c r="X94" s="1612"/>
      <c r="Y94" s="1612"/>
      <c r="Z94" s="1612"/>
      <c r="AA94" s="1612"/>
      <c r="AB94" s="1612"/>
      <c r="AC94" s="1610"/>
      <c r="AD94" s="870"/>
      <c r="AE94" s="1610"/>
      <c r="AF94" s="870"/>
      <c r="AG94" s="1610"/>
      <c r="AH94" s="870"/>
      <c r="AI94" s="1603"/>
      <c r="AJ94" s="870"/>
      <c r="AK94" s="1603"/>
    </row>
    <row r="95" spans="1:37" ht="14.4" thickTop="1">
      <c r="Q95" s="9"/>
      <c r="R95" s="405"/>
      <c r="S95" s="406"/>
      <c r="T95" s="406"/>
      <c r="U95" s="406"/>
      <c r="V95" s="400"/>
      <c r="X95" s="214"/>
      <c r="Y95" s="214"/>
      <c r="Z95" s="214"/>
      <c r="AA95" s="214"/>
      <c r="AB95" s="214"/>
      <c r="AC95" s="420" t="s">
        <v>120</v>
      </c>
      <c r="AD95" s="420"/>
      <c r="AE95" s="7"/>
      <c r="AF95" s="7"/>
      <c r="AG95" s="7"/>
      <c r="AH95" s="7"/>
      <c r="AI95" s="7"/>
      <c r="AJ95" s="7"/>
      <c r="AK95" s="864"/>
    </row>
    <row r="96" spans="1:37">
      <c r="Q96" s="864"/>
      <c r="R96" s="405"/>
      <c r="S96" s="406"/>
      <c r="T96" s="406"/>
      <c r="U96" s="406"/>
      <c r="V96" s="400"/>
      <c r="W96" s="412" t="s">
        <v>135</v>
      </c>
      <c r="X96" s="214"/>
      <c r="Y96" s="214"/>
      <c r="Z96" s="214"/>
      <c r="AA96" s="214"/>
      <c r="AB96" s="214"/>
      <c r="AC96" s="443"/>
      <c r="AD96" s="443"/>
      <c r="AE96" s="443"/>
      <c r="AF96" s="443"/>
      <c r="AG96" s="443"/>
      <c r="AH96" s="443"/>
      <c r="AI96" s="443"/>
      <c r="AJ96" s="443"/>
      <c r="AK96" s="443"/>
    </row>
    <row r="97" spans="1:37">
      <c r="A97" s="380" t="s">
        <v>643</v>
      </c>
      <c r="B97" s="285" t="s">
        <v>429</v>
      </c>
      <c r="Q97" s="443"/>
      <c r="R97" s="464" t="s">
        <v>347</v>
      </c>
      <c r="S97" s="464" t="s">
        <v>18</v>
      </c>
      <c r="T97" s="464" t="s">
        <v>105</v>
      </c>
      <c r="U97" s="406"/>
      <c r="V97" s="400"/>
      <c r="W97" s="297" t="s">
        <v>30</v>
      </c>
      <c r="X97" s="214"/>
      <c r="Y97" s="214"/>
      <c r="Z97" s="214"/>
      <c r="AA97" s="214"/>
      <c r="AB97" s="214"/>
      <c r="AC97" s="451">
        <f>'TB-Equity'!$D$42</f>
        <v>1185</v>
      </c>
      <c r="AD97" s="451"/>
      <c r="AE97" s="452">
        <f>'TB-Debt'!$H$28</f>
        <v>653</v>
      </c>
      <c r="AF97" s="452"/>
      <c r="AG97" s="452">
        <f>'TB- MM'!$H$26</f>
        <v>685</v>
      </c>
      <c r="AH97" s="452"/>
      <c r="AI97" s="452">
        <f>SUM(AC97:AG97)</f>
        <v>2523</v>
      </c>
      <c r="AJ97" s="452"/>
      <c r="AK97" s="453">
        <v>1915079</v>
      </c>
    </row>
    <row r="98" spans="1:37">
      <c r="Q98" s="9"/>
      <c r="R98" s="465">
        <f>H85</f>
        <v>0</v>
      </c>
      <c r="S98" s="465">
        <f>J85</f>
        <v>1862103</v>
      </c>
      <c r="T98" s="466">
        <f>L85</f>
        <v>480397</v>
      </c>
      <c r="U98" s="406"/>
      <c r="V98" s="400"/>
      <c r="W98" s="412" t="s">
        <v>380</v>
      </c>
      <c r="X98" s="214"/>
      <c r="Y98" s="214"/>
      <c r="Z98" s="214"/>
      <c r="AA98" s="214"/>
      <c r="AB98" s="214"/>
      <c r="AC98" s="451"/>
      <c r="AD98" s="451"/>
      <c r="AE98" s="452"/>
      <c r="AF98" s="452"/>
      <c r="AG98" s="452"/>
      <c r="AH98" s="452"/>
      <c r="AI98" s="452"/>
      <c r="AJ98" s="452"/>
      <c r="AK98" s="453"/>
    </row>
    <row r="99" spans="1:37">
      <c r="B99" s="1571" t="s">
        <v>588</v>
      </c>
      <c r="C99" s="1571"/>
      <c r="D99" s="1571"/>
      <c r="E99" s="1571"/>
      <c r="F99" s="1571"/>
      <c r="G99" s="1571"/>
      <c r="H99" s="1571"/>
      <c r="I99" s="1571"/>
      <c r="J99" s="1571"/>
      <c r="K99" s="1571"/>
      <c r="L99" s="1571"/>
      <c r="M99" s="1571"/>
      <c r="N99" s="1571"/>
      <c r="O99" s="1571"/>
      <c r="P99" s="1571"/>
      <c r="Q99" s="1571"/>
      <c r="R99" s="256">
        <f>BS!E38</f>
        <v>1681562</v>
      </c>
      <c r="S99" s="256">
        <f>BS!G38</f>
        <v>1606119</v>
      </c>
      <c r="T99" s="256">
        <f>BS!I38</f>
        <v>1946976</v>
      </c>
      <c r="U99" s="406"/>
      <c r="V99" s="400"/>
      <c r="W99" s="297" t="s">
        <v>422</v>
      </c>
      <c r="X99" s="214"/>
      <c r="Y99" s="214"/>
      <c r="Z99" s="214"/>
      <c r="AA99" s="214"/>
      <c r="AB99" s="214"/>
      <c r="AC99" s="451"/>
      <c r="AD99" s="451"/>
      <c r="AE99" s="452"/>
      <c r="AF99" s="452"/>
      <c r="AG99" s="452"/>
      <c r="AH99" s="452"/>
      <c r="AI99" s="452"/>
      <c r="AJ99" s="452"/>
      <c r="AK99" s="453"/>
    </row>
    <row r="100" spans="1:37">
      <c r="B100" s="1571"/>
      <c r="C100" s="1571"/>
      <c r="D100" s="1571"/>
      <c r="E100" s="1571"/>
      <c r="F100" s="1571"/>
      <c r="G100" s="1571"/>
      <c r="H100" s="1571"/>
      <c r="I100" s="1571"/>
      <c r="J100" s="1571"/>
      <c r="K100" s="1571"/>
      <c r="L100" s="1571"/>
      <c r="M100" s="1571"/>
      <c r="N100" s="1571"/>
      <c r="O100" s="1571"/>
      <c r="P100" s="1571"/>
      <c r="Q100" s="1571"/>
      <c r="R100" s="467">
        <f>R98/R99</f>
        <v>0</v>
      </c>
      <c r="S100" s="467">
        <f t="shared" ref="S100:T100" si="3">S98/S99</f>
        <v>1.1599999999999999</v>
      </c>
      <c r="T100" s="467">
        <f t="shared" si="3"/>
        <v>0.25</v>
      </c>
      <c r="U100" s="406"/>
      <c r="V100" s="400"/>
      <c r="W100" s="297" t="s">
        <v>30</v>
      </c>
      <c r="X100" s="214"/>
      <c r="Y100" s="214"/>
      <c r="Z100" s="214"/>
      <c r="AA100" s="214"/>
      <c r="AB100" s="214"/>
      <c r="AC100" s="451">
        <f>'TB-Equity'!$D$43</f>
        <v>154</v>
      </c>
      <c r="AD100" s="451"/>
      <c r="AE100" s="452">
        <f>'TB-Debt'!$H$29</f>
        <v>85</v>
      </c>
      <c r="AF100" s="452"/>
      <c r="AG100" s="452">
        <f>'TB- MM'!$H$27</f>
        <v>89</v>
      </c>
      <c r="AH100" s="452"/>
      <c r="AI100" s="452">
        <f>SUM(AC100:AG100)</f>
        <v>328</v>
      </c>
      <c r="AJ100" s="452"/>
      <c r="AK100" s="453">
        <v>248959</v>
      </c>
    </row>
    <row r="101" spans="1:37">
      <c r="B101" s="1571"/>
      <c r="C101" s="1571"/>
      <c r="D101" s="1571"/>
      <c r="E101" s="1571"/>
      <c r="F101" s="1571"/>
      <c r="G101" s="1571"/>
      <c r="H101" s="1571"/>
      <c r="I101" s="1571"/>
      <c r="J101" s="1571"/>
      <c r="K101" s="1571"/>
      <c r="L101" s="1571"/>
      <c r="M101" s="1571"/>
      <c r="N101" s="1571"/>
      <c r="O101" s="1571"/>
      <c r="P101" s="1571"/>
      <c r="Q101" s="1571"/>
      <c r="R101" s="405"/>
      <c r="S101" s="406"/>
      <c r="T101" s="406"/>
      <c r="U101" s="406"/>
      <c r="V101" s="400"/>
      <c r="W101" s="297"/>
      <c r="X101" s="214"/>
      <c r="Y101" s="214"/>
      <c r="Z101" s="214"/>
      <c r="AA101" s="214"/>
      <c r="AB101" s="214"/>
      <c r="AC101" s="451"/>
      <c r="AD101" s="451"/>
      <c r="AE101" s="452"/>
      <c r="AF101" s="452"/>
      <c r="AG101" s="452"/>
      <c r="AH101" s="452"/>
      <c r="AI101" s="452"/>
      <c r="AJ101" s="452"/>
      <c r="AK101" s="453"/>
    </row>
    <row r="102" spans="1:37" ht="14.4" thickBot="1">
      <c r="B102" s="1571"/>
      <c r="C102" s="1571"/>
      <c r="D102" s="1571"/>
      <c r="E102" s="1571"/>
      <c r="F102" s="1571"/>
      <c r="G102" s="1571"/>
      <c r="H102" s="1571"/>
      <c r="I102" s="1571"/>
      <c r="J102" s="1571"/>
      <c r="K102" s="1571"/>
      <c r="L102" s="1571"/>
      <c r="M102" s="1571"/>
      <c r="N102" s="1571"/>
      <c r="O102" s="1571"/>
      <c r="P102" s="1571"/>
      <c r="Q102" s="1571"/>
      <c r="R102" s="405"/>
      <c r="S102" s="406"/>
      <c r="T102" s="406"/>
      <c r="U102" s="406"/>
      <c r="V102" s="344"/>
      <c r="W102" s="214"/>
      <c r="X102" s="214"/>
      <c r="Y102" s="214"/>
      <c r="Z102" s="214"/>
      <c r="AA102" s="214"/>
      <c r="AB102" s="214"/>
      <c r="AC102" s="468">
        <f>SUM(AC97:AC100)</f>
        <v>1339</v>
      </c>
      <c r="AD102" s="469"/>
      <c r="AE102" s="468">
        <f>SUM(AE97:AE100)</f>
        <v>738</v>
      </c>
      <c r="AF102" s="469"/>
      <c r="AG102" s="468">
        <f>SUM(AG97:AG100)</f>
        <v>774</v>
      </c>
      <c r="AH102" s="469"/>
      <c r="AI102" s="468">
        <f>SUM(AI97:AI100)</f>
        <v>2851</v>
      </c>
      <c r="AJ102" s="468"/>
      <c r="AK102" s="470">
        <f>SUM(AK97:AK100)</f>
        <v>2164038</v>
      </c>
    </row>
    <row r="103" spans="1:37" s="214" customFormat="1" ht="14.4" thickTop="1">
      <c r="B103" s="1571"/>
      <c r="C103" s="1571"/>
      <c r="D103" s="1571"/>
      <c r="E103" s="1571"/>
      <c r="F103" s="1571"/>
      <c r="G103" s="1571"/>
      <c r="H103" s="1571"/>
      <c r="I103" s="1571"/>
      <c r="J103" s="1571"/>
      <c r="K103" s="1571"/>
      <c r="L103" s="1571"/>
      <c r="M103" s="1571"/>
      <c r="N103" s="1571"/>
      <c r="O103" s="1571"/>
      <c r="P103" s="1571"/>
      <c r="Q103" s="1571"/>
      <c r="R103" s="458"/>
      <c r="S103" s="462"/>
      <c r="T103" s="462"/>
      <c r="U103" s="462"/>
      <c r="V103" s="462"/>
      <c r="W103" s="462"/>
    </row>
    <row r="104" spans="1:37" s="214" customFormat="1">
      <c r="B104" s="1199"/>
      <c r="C104" s="1199"/>
      <c r="D104" s="1199"/>
      <c r="E104" s="1199"/>
      <c r="F104" s="1199"/>
      <c r="G104" s="1199"/>
      <c r="H104" s="1199"/>
      <c r="I104" s="1199"/>
      <c r="J104" s="1199"/>
      <c r="K104" s="1199"/>
      <c r="L104" s="1199"/>
      <c r="M104" s="1199"/>
      <c r="N104" s="1199"/>
      <c r="O104" s="1199"/>
      <c r="P104" s="1199"/>
      <c r="Q104" s="872"/>
      <c r="R104" s="458"/>
      <c r="S104" s="462"/>
      <c r="T104" s="462"/>
      <c r="U104" s="462"/>
      <c r="V104" s="462"/>
      <c r="W104" s="462"/>
    </row>
    <row r="105" spans="1:37">
      <c r="A105" s="380" t="s">
        <v>644</v>
      </c>
      <c r="B105" s="1611" t="s">
        <v>373</v>
      </c>
      <c r="C105" s="1611"/>
      <c r="D105" s="1611"/>
      <c r="E105" s="1611"/>
      <c r="F105" s="1611"/>
      <c r="G105" s="1611"/>
      <c r="H105" s="1611"/>
      <c r="I105" s="1611"/>
      <c r="J105" s="1611"/>
      <c r="K105" s="1611"/>
      <c r="L105" s="1611"/>
      <c r="M105" s="1611"/>
      <c r="N105" s="1611"/>
      <c r="O105" s="1611"/>
      <c r="P105" s="1200"/>
      <c r="U105" s="406"/>
      <c r="V105" s="406"/>
      <c r="W105" s="406"/>
      <c r="AA105" s="471"/>
      <c r="AB105" s="471"/>
      <c r="AC105" s="471"/>
      <c r="AD105" s="471"/>
    </row>
    <row r="106" spans="1:37">
      <c r="A106" s="400"/>
      <c r="B106" s="214"/>
      <c r="W106" s="443"/>
      <c r="AA106" s="443"/>
      <c r="AB106" s="443"/>
      <c r="AC106" s="443"/>
      <c r="AD106" s="443"/>
    </row>
    <row r="107" spans="1:37">
      <c r="B107" s="1617" t="s">
        <v>589</v>
      </c>
      <c r="C107" s="1617"/>
      <c r="D107" s="1617"/>
      <c r="E107" s="1617"/>
      <c r="F107" s="1617"/>
      <c r="G107" s="1617"/>
      <c r="H107" s="1617"/>
      <c r="I107" s="1617"/>
      <c r="J107" s="1617"/>
      <c r="K107" s="1617"/>
      <c r="L107" s="1617"/>
      <c r="M107" s="1617"/>
      <c r="N107" s="1617"/>
      <c r="O107" s="1617"/>
      <c r="P107" s="1617"/>
      <c r="R107" s="376" t="s">
        <v>347</v>
      </c>
      <c r="S107" s="376" t="s">
        <v>18</v>
      </c>
      <c r="T107" s="376" t="s">
        <v>105</v>
      </c>
      <c r="V107" s="406"/>
      <c r="W107" s="406"/>
      <c r="AA107" s="443"/>
      <c r="AB107" s="443"/>
      <c r="AC107" s="443"/>
      <c r="AD107" s="443"/>
    </row>
    <row r="108" spans="1:37">
      <c r="A108" s="400"/>
      <c r="B108" s="1617"/>
      <c r="C108" s="1617"/>
      <c r="D108" s="1617"/>
      <c r="E108" s="1617"/>
      <c r="F108" s="1617"/>
      <c r="G108" s="1617"/>
      <c r="H108" s="1617"/>
      <c r="I108" s="1617"/>
      <c r="J108" s="1617"/>
      <c r="K108" s="1617"/>
      <c r="L108" s="1617"/>
      <c r="M108" s="1617"/>
      <c r="N108" s="1617"/>
      <c r="O108" s="1617"/>
      <c r="P108" s="1617"/>
      <c r="R108" s="472">
        <f>H88</f>
        <v>2420</v>
      </c>
      <c r="S108" s="472">
        <f>J88</f>
        <v>2404933</v>
      </c>
      <c r="T108" s="472">
        <f>L88</f>
        <v>1151294</v>
      </c>
      <c r="U108" s="472">
        <f>T108+S108+R108</f>
        <v>3558647</v>
      </c>
      <c r="V108" s="406"/>
      <c r="W108" s="406"/>
      <c r="AA108" s="471"/>
      <c r="AB108" s="471"/>
      <c r="AC108" s="471"/>
      <c r="AD108" s="471"/>
    </row>
    <row r="109" spans="1:37">
      <c r="A109" s="400"/>
      <c r="B109" s="1617"/>
      <c r="C109" s="1617"/>
      <c r="D109" s="1617"/>
      <c r="E109" s="1617"/>
      <c r="F109" s="1617"/>
      <c r="G109" s="1617"/>
      <c r="H109" s="1617"/>
      <c r="I109" s="1617"/>
      <c r="J109" s="1617"/>
      <c r="K109" s="1617"/>
      <c r="L109" s="1617"/>
      <c r="M109" s="1617"/>
      <c r="N109" s="1617"/>
      <c r="O109" s="1617"/>
      <c r="P109" s="1617"/>
      <c r="R109" s="642">
        <f>R99</f>
        <v>1681562</v>
      </c>
      <c r="S109" s="642">
        <f>S99</f>
        <v>1606119</v>
      </c>
      <c r="T109" s="642">
        <f>T99</f>
        <v>1946976</v>
      </c>
      <c r="U109" s="250"/>
      <c r="V109" s="406"/>
      <c r="W109" s="406"/>
    </row>
    <row r="110" spans="1:37">
      <c r="A110" s="400"/>
      <c r="B110" s="1617"/>
      <c r="C110" s="1617"/>
      <c r="D110" s="1617"/>
      <c r="E110" s="1617"/>
      <c r="F110" s="1617"/>
      <c r="G110" s="1617"/>
      <c r="H110" s="1617"/>
      <c r="I110" s="1617"/>
      <c r="J110" s="1617"/>
      <c r="K110" s="1617"/>
      <c r="L110" s="1617"/>
      <c r="M110" s="1617"/>
      <c r="N110" s="1617"/>
      <c r="O110" s="1617"/>
      <c r="P110" s="1617"/>
      <c r="R110" s="643">
        <f>R108/R109</f>
        <v>0</v>
      </c>
      <c r="S110" s="643">
        <f t="shared" ref="S110:T110" si="4">S108/S109</f>
        <v>1.5</v>
      </c>
      <c r="T110" s="643">
        <f t="shared" si="4"/>
        <v>0.59</v>
      </c>
      <c r="U110" s="250"/>
      <c r="V110" s="406"/>
      <c r="W110" s="406"/>
      <c r="AA110" s="471"/>
      <c r="AB110" s="471"/>
      <c r="AC110" s="471"/>
      <c r="AD110" s="471"/>
    </row>
    <row r="111" spans="1:37">
      <c r="A111" s="400"/>
      <c r="B111" s="1617"/>
      <c r="C111" s="1617"/>
      <c r="D111" s="1617"/>
      <c r="E111" s="1617"/>
      <c r="F111" s="1617"/>
      <c r="G111" s="1617"/>
      <c r="H111" s="1617"/>
      <c r="I111" s="1617"/>
      <c r="J111" s="1617"/>
      <c r="K111" s="1617"/>
      <c r="L111" s="1617"/>
      <c r="M111" s="1617"/>
      <c r="N111" s="1617"/>
      <c r="O111" s="1617"/>
      <c r="P111" s="1617"/>
      <c r="R111" s="473"/>
      <c r="S111" s="473"/>
      <c r="V111" s="406"/>
      <c r="W111" s="406"/>
    </row>
    <row r="112" spans="1:37">
      <c r="A112" s="400"/>
      <c r="B112" s="528"/>
      <c r="C112" s="528"/>
      <c r="D112" s="528"/>
      <c r="E112" s="528"/>
      <c r="F112" s="528"/>
      <c r="G112" s="528"/>
      <c r="H112" s="528"/>
      <c r="I112" s="528"/>
      <c r="J112" s="528"/>
      <c r="K112" s="528"/>
      <c r="L112" s="528"/>
      <c r="M112" s="528"/>
      <c r="N112" s="528"/>
      <c r="O112" s="528"/>
      <c r="P112" s="528"/>
      <c r="R112" s="474"/>
      <c r="S112" s="474"/>
      <c r="V112" s="406"/>
      <c r="W112" s="406"/>
    </row>
    <row r="113" spans="1:32">
      <c r="A113" s="399" t="s">
        <v>12</v>
      </c>
      <c r="B113" s="7" t="s">
        <v>345</v>
      </c>
      <c r="C113" s="2"/>
      <c r="D113" s="2"/>
      <c r="E113" s="2"/>
      <c r="F113" s="2"/>
      <c r="G113" s="2"/>
      <c r="H113" s="284"/>
      <c r="I113" s="284"/>
      <c r="J113" s="284"/>
      <c r="K113" s="284"/>
      <c r="L113" s="284"/>
      <c r="M113" s="284"/>
      <c r="N113" s="284"/>
      <c r="O113" s="284"/>
      <c r="P113" s="284"/>
      <c r="Q113" s="284"/>
    </row>
    <row r="114" spans="1:32">
      <c r="A114" s="475"/>
      <c r="B114" s="277"/>
      <c r="C114" s="464"/>
      <c r="D114" s="464"/>
      <c r="E114" s="464"/>
      <c r="F114" s="464"/>
      <c r="G114" s="464"/>
      <c r="H114" s="464"/>
      <c r="I114" s="464"/>
      <c r="J114" s="476"/>
      <c r="K114" s="476"/>
      <c r="L114" s="466"/>
      <c r="M114" s="466"/>
      <c r="N114" s="466"/>
      <c r="O114" s="466"/>
      <c r="P114" s="477"/>
      <c r="Q114" s="477"/>
    </row>
    <row r="115" spans="1:32">
      <c r="A115" s="399" t="s">
        <v>591</v>
      </c>
      <c r="B115" s="1616" t="s">
        <v>452</v>
      </c>
      <c r="C115" s="1616"/>
      <c r="D115" s="1616"/>
      <c r="E115" s="1616"/>
      <c r="F115" s="1616"/>
      <c r="G115" s="1616"/>
      <c r="H115" s="1616"/>
      <c r="I115" s="1616"/>
      <c r="J115" s="1616"/>
      <c r="K115" s="1616"/>
      <c r="L115" s="1616"/>
      <c r="M115" s="1616"/>
      <c r="N115" s="1616"/>
      <c r="O115" s="1616"/>
      <c r="P115" s="1616"/>
      <c r="Q115" s="403"/>
      <c r="S115" s="91"/>
      <c r="T115" s="91"/>
      <c r="U115" s="91"/>
      <c r="V115" s="91"/>
      <c r="W115" s="91"/>
      <c r="X115" s="91"/>
      <c r="Y115" s="91"/>
      <c r="Z115" s="91"/>
      <c r="AA115" s="91"/>
      <c r="AB115" s="91"/>
      <c r="AC115" s="91"/>
      <c r="AD115" s="91"/>
      <c r="AE115" s="91"/>
      <c r="AF115" s="91"/>
    </row>
    <row r="116" spans="1:32" hidden="1">
      <c r="A116" s="478"/>
      <c r="B116" s="91"/>
      <c r="C116" s="1199"/>
      <c r="D116" s="1199"/>
      <c r="E116" s="1199"/>
      <c r="F116" s="1199"/>
      <c r="G116" s="1199"/>
      <c r="H116" s="1199"/>
      <c r="I116" s="1199"/>
      <c r="J116" s="1199"/>
      <c r="K116" s="1199"/>
      <c r="L116" s="1199"/>
      <c r="M116" s="1199"/>
      <c r="N116" s="1199"/>
      <c r="O116" s="1199"/>
      <c r="P116" s="1199"/>
      <c r="Q116" s="403"/>
      <c r="S116" s="91"/>
      <c r="T116" s="91"/>
      <c r="U116" s="91"/>
      <c r="V116" s="91"/>
      <c r="W116" s="91"/>
      <c r="X116" s="91"/>
      <c r="Y116" s="91"/>
      <c r="Z116" s="91"/>
      <c r="AA116" s="91"/>
      <c r="AB116" s="91"/>
      <c r="AC116" s="91"/>
      <c r="AD116" s="91"/>
      <c r="AE116" s="91"/>
      <c r="AF116" s="91"/>
    </row>
    <row r="117" spans="1:32" hidden="1">
      <c r="A117" s="399" t="s">
        <v>23</v>
      </c>
      <c r="B117" s="398" t="s">
        <v>367</v>
      </c>
      <c r="C117" s="91"/>
      <c r="D117" s="91"/>
      <c r="E117" s="91"/>
      <c r="F117" s="91"/>
      <c r="G117" s="91"/>
      <c r="H117" s="91"/>
      <c r="I117" s="91"/>
      <c r="J117" s="91"/>
      <c r="K117" s="91"/>
      <c r="L117" s="91"/>
      <c r="M117" s="91"/>
      <c r="N117" s="91"/>
      <c r="O117" s="91"/>
      <c r="P117" s="91"/>
      <c r="Q117" s="91"/>
      <c r="R117" s="479"/>
      <c r="S117" s="480"/>
      <c r="T117" s="480"/>
      <c r="U117" s="480"/>
      <c r="V117" s="480"/>
      <c r="W117" s="406"/>
    </row>
    <row r="118" spans="1:32" hidden="1">
      <c r="A118" s="399"/>
      <c r="B118" s="481" t="s">
        <v>132</v>
      </c>
      <c r="C118" s="190"/>
      <c r="D118" s="190"/>
      <c r="E118" s="190"/>
      <c r="F118" s="190"/>
      <c r="G118" s="190"/>
      <c r="R118" s="482"/>
      <c r="S118" s="483"/>
      <c r="T118" s="484"/>
      <c r="U118" s="406"/>
      <c r="V118" s="406"/>
      <c r="W118" s="406"/>
    </row>
    <row r="119" spans="1:32" hidden="1">
      <c r="A119" s="1201"/>
      <c r="B119" s="485"/>
      <c r="R119" s="406"/>
      <c r="S119" s="406"/>
      <c r="T119" s="484"/>
    </row>
    <row r="120" spans="1:32" hidden="1">
      <c r="A120" s="1201"/>
      <c r="H120" s="1605"/>
      <c r="I120" s="1605"/>
      <c r="J120" s="1605"/>
      <c r="K120" s="1605"/>
      <c r="L120" s="1605"/>
      <c r="M120" s="1605"/>
      <c r="N120" s="1605"/>
      <c r="O120" s="621"/>
      <c r="Q120" s="310"/>
      <c r="R120" s="406"/>
      <c r="S120" s="406"/>
      <c r="T120" s="484"/>
    </row>
    <row r="121" spans="1:32" hidden="1">
      <c r="A121" s="1201"/>
      <c r="H121" s="1609" t="s">
        <v>450</v>
      </c>
      <c r="I121" s="1609"/>
      <c r="J121" s="1609"/>
      <c r="K121" s="1609"/>
      <c r="L121" s="1609"/>
      <c r="M121" s="1609"/>
      <c r="N121" s="1609"/>
      <c r="O121" s="621"/>
      <c r="Q121" s="310"/>
      <c r="R121" s="406"/>
      <c r="S121" s="406"/>
      <c r="T121" s="484"/>
      <c r="V121" s="406"/>
    </row>
    <row r="122" spans="1:32" ht="3.75" hidden="1" customHeight="1">
      <c r="A122" s="1201"/>
      <c r="H122" s="1604" t="s">
        <v>123</v>
      </c>
      <c r="I122" s="1203"/>
      <c r="J122" s="1604" t="s">
        <v>122</v>
      </c>
      <c r="K122" s="1203"/>
      <c r="L122" s="1604" t="s">
        <v>121</v>
      </c>
      <c r="M122" s="1204"/>
      <c r="N122" s="1604" t="s">
        <v>9</v>
      </c>
      <c r="O122" s="1204"/>
      <c r="P122" s="1603" t="s">
        <v>580</v>
      </c>
      <c r="Q122" s="619"/>
      <c r="R122" s="1602"/>
      <c r="S122" s="1602"/>
      <c r="T122" s="484"/>
      <c r="V122" s="406"/>
      <c r="W122" s="250"/>
    </row>
    <row r="123" spans="1:32" hidden="1">
      <c r="A123" s="1201"/>
      <c r="H123" s="1603"/>
      <c r="I123" s="1203"/>
      <c r="J123" s="1603"/>
      <c r="K123" s="1203"/>
      <c r="L123" s="1603"/>
      <c r="M123" s="1204"/>
      <c r="N123" s="1603"/>
      <c r="O123" s="1204"/>
      <c r="P123" s="1603"/>
      <c r="Q123" s="619"/>
      <c r="R123" s="406"/>
      <c r="S123" s="406"/>
      <c r="T123" s="484"/>
      <c r="V123" s="406"/>
      <c r="W123" s="250"/>
    </row>
    <row r="124" spans="1:32" hidden="1">
      <c r="A124" s="1201"/>
      <c r="H124" s="1603"/>
      <c r="I124" s="1204"/>
      <c r="J124" s="1603"/>
      <c r="K124" s="1204"/>
      <c r="L124" s="1603"/>
      <c r="M124" s="1204"/>
      <c r="N124" s="1603"/>
      <c r="O124" s="1204"/>
      <c r="P124" s="1603"/>
      <c r="Q124" s="619"/>
      <c r="R124" s="486"/>
      <c r="S124" s="406"/>
      <c r="T124" s="406"/>
      <c r="W124" s="487"/>
    </row>
    <row r="125" spans="1:32" hidden="1">
      <c r="A125" s="1201"/>
      <c r="H125" s="420" t="s">
        <v>120</v>
      </c>
      <c r="I125" s="420"/>
      <c r="J125" s="420"/>
      <c r="K125" s="420"/>
      <c r="L125" s="420"/>
      <c r="M125" s="420"/>
      <c r="N125" s="420"/>
      <c r="O125" s="420"/>
      <c r="P125" s="1603"/>
      <c r="Q125" s="420"/>
      <c r="R125" s="486"/>
      <c r="S125" s="406"/>
      <c r="T125" s="406"/>
      <c r="U125" s="406"/>
      <c r="V125" s="406"/>
      <c r="W125" s="406"/>
    </row>
    <row r="126" spans="1:32" hidden="1">
      <c r="A126" s="1201"/>
      <c r="R126" s="486"/>
      <c r="S126" s="406"/>
      <c r="T126" s="406"/>
      <c r="U126" s="406"/>
      <c r="V126" s="406"/>
      <c r="W126" s="406"/>
    </row>
    <row r="127" spans="1:32" hidden="1">
      <c r="A127" s="1201"/>
      <c r="B127" s="376" t="s">
        <v>20</v>
      </c>
      <c r="H127" s="360">
        <v>0</v>
      </c>
      <c r="I127" s="360"/>
      <c r="J127" s="360">
        <v>0</v>
      </c>
      <c r="K127" s="360"/>
      <c r="L127" s="360">
        <v>0</v>
      </c>
      <c r="M127" s="360"/>
      <c r="N127" s="360">
        <f>SUM(H127:L127)</f>
        <v>0</v>
      </c>
      <c r="O127" s="360"/>
      <c r="P127" s="488">
        <v>188903795</v>
      </c>
      <c r="Q127" s="488"/>
      <c r="R127" s="489"/>
      <c r="T127" s="490"/>
    </row>
    <row r="128" spans="1:32" hidden="1">
      <c r="A128" s="1201"/>
      <c r="B128" s="376" t="s">
        <v>21</v>
      </c>
      <c r="H128" s="491">
        <v>0</v>
      </c>
      <c r="I128" s="491"/>
      <c r="J128" s="491">
        <v>0</v>
      </c>
      <c r="K128" s="491"/>
      <c r="L128" s="491">
        <v>0</v>
      </c>
      <c r="M128" s="491"/>
      <c r="N128" s="492">
        <f>SUM(H128:L128)</f>
        <v>0</v>
      </c>
      <c r="O128" s="491"/>
      <c r="P128" s="493">
        <v>159212183</v>
      </c>
      <c r="Q128" s="494"/>
      <c r="T128" s="490"/>
      <c r="U128" s="495"/>
    </row>
    <row r="129" spans="1:32" hidden="1">
      <c r="A129" s="1201"/>
      <c r="H129" s="496">
        <f>H127-H128</f>
        <v>0</v>
      </c>
      <c r="I129" s="491"/>
      <c r="J129" s="496">
        <f>J127-J128</f>
        <v>0</v>
      </c>
      <c r="K129" s="491"/>
      <c r="L129" s="496">
        <f>L127+L128</f>
        <v>0</v>
      </c>
      <c r="M129" s="491"/>
      <c r="N129" s="491">
        <f>SUM(H129:L129)</f>
        <v>0</v>
      </c>
      <c r="O129" s="491"/>
      <c r="P129" s="497">
        <f>P127-P128</f>
        <v>29691612</v>
      </c>
      <c r="Q129" s="359"/>
      <c r="R129" s="398"/>
      <c r="T129" s="489"/>
      <c r="U129" s="498"/>
    </row>
    <row r="130" spans="1:32" hidden="1">
      <c r="A130" s="1201"/>
      <c r="H130" s="360"/>
      <c r="I130" s="360"/>
      <c r="J130" s="360"/>
      <c r="K130" s="360"/>
      <c r="L130" s="360"/>
      <c r="M130" s="360"/>
      <c r="N130" s="360"/>
      <c r="O130" s="360"/>
      <c r="P130" s="345"/>
      <c r="Q130" s="345"/>
      <c r="R130" s="620"/>
      <c r="S130" s="620"/>
      <c r="U130" s="498"/>
    </row>
    <row r="131" spans="1:32" hidden="1">
      <c r="A131" s="1201"/>
      <c r="B131" s="376" t="s">
        <v>427</v>
      </c>
      <c r="Q131" s="494"/>
      <c r="R131" s="250"/>
      <c r="S131" s="499"/>
      <c r="U131" s="500"/>
    </row>
    <row r="132" spans="1:32" hidden="1">
      <c r="A132" s="1201"/>
      <c r="H132" s="501">
        <v>0</v>
      </c>
      <c r="I132" s="502"/>
      <c r="J132" s="501">
        <v>-535714</v>
      </c>
      <c r="K132" s="502"/>
      <c r="L132" s="503">
        <v>0</v>
      </c>
      <c r="M132" s="372"/>
      <c r="N132" s="503">
        <f>SUM(H132:L132)</f>
        <v>-535714</v>
      </c>
      <c r="O132" s="372"/>
      <c r="P132" s="504">
        <v>-535714</v>
      </c>
      <c r="Q132" s="505"/>
      <c r="R132" s="250"/>
      <c r="S132" s="498"/>
      <c r="U132" s="495"/>
    </row>
    <row r="133" spans="1:32" hidden="1">
      <c r="A133" s="1201" t="s">
        <v>22</v>
      </c>
      <c r="H133" s="506">
        <f>SUM(H131:H132)</f>
        <v>0</v>
      </c>
      <c r="I133" s="506"/>
      <c r="J133" s="506">
        <f>SUM(J131:J132)</f>
        <v>-535714</v>
      </c>
      <c r="K133" s="506"/>
      <c r="L133" s="506">
        <f>SUM(L131:L132)</f>
        <v>0</v>
      </c>
      <c r="M133" s="506"/>
      <c r="N133" s="506">
        <f>SUM(N131:N132)</f>
        <v>-535714</v>
      </c>
      <c r="O133" s="506"/>
      <c r="P133" s="494">
        <v>-535714</v>
      </c>
      <c r="Q133" s="494"/>
      <c r="R133" s="250"/>
      <c r="S133" s="498"/>
      <c r="U133" s="495"/>
    </row>
    <row r="134" spans="1:32" hidden="1">
      <c r="A134" s="1201"/>
      <c r="H134" s="506"/>
      <c r="I134" s="506"/>
      <c r="J134" s="506"/>
      <c r="K134" s="506"/>
      <c r="L134" s="506"/>
      <c r="M134" s="506"/>
      <c r="N134" s="506"/>
      <c r="O134" s="506"/>
      <c r="P134" s="494"/>
      <c r="Q134" s="494"/>
      <c r="R134" s="250"/>
      <c r="S134" s="498"/>
      <c r="U134" s="498"/>
      <c r="AF134" s="507"/>
    </row>
    <row r="135" spans="1:32" hidden="1">
      <c r="A135" s="1201"/>
      <c r="H135" s="506">
        <f>IS!F13</f>
        <v>2251</v>
      </c>
      <c r="I135" s="506"/>
      <c r="J135" s="506" t="e">
        <f>IS!#REF!</f>
        <v>#REF!</v>
      </c>
      <c r="K135" s="506"/>
      <c r="L135" s="506">
        <v>0</v>
      </c>
      <c r="M135" s="506"/>
      <c r="N135" s="506" t="e">
        <f>SUM(H135:L135)</f>
        <v>#REF!</v>
      </c>
      <c r="O135" s="506"/>
      <c r="P135" s="494">
        <v>7139620</v>
      </c>
      <c r="Q135" s="494"/>
      <c r="R135" s="508"/>
      <c r="S135" s="508"/>
      <c r="U135" s="498"/>
      <c r="W135" s="472"/>
      <c r="AF135" s="507"/>
    </row>
    <row r="136" spans="1:32" hidden="1">
      <c r="A136" s="1201"/>
      <c r="H136" s="506"/>
      <c r="I136" s="506"/>
      <c r="J136" s="506"/>
      <c r="K136" s="506"/>
      <c r="L136" s="506"/>
      <c r="M136" s="506"/>
      <c r="N136" s="506"/>
      <c r="O136" s="506"/>
      <c r="P136" s="494"/>
      <c r="Q136" s="494"/>
      <c r="R136" s="498"/>
      <c r="S136" s="498"/>
      <c r="U136" s="498"/>
      <c r="AF136" s="507"/>
    </row>
    <row r="137" spans="1:32" hidden="1">
      <c r="A137" s="1201"/>
      <c r="B137" s="509" t="s">
        <v>428</v>
      </c>
      <c r="H137" s="491">
        <v>0</v>
      </c>
      <c r="I137" s="491"/>
      <c r="J137" s="491">
        <v>0</v>
      </c>
      <c r="K137" s="491"/>
      <c r="L137" s="506">
        <v>0</v>
      </c>
      <c r="M137" s="506"/>
      <c r="N137" s="506">
        <f>SUM(H137:L137)</f>
        <v>0</v>
      </c>
      <c r="O137" s="506"/>
      <c r="P137" s="494">
        <v>-6604305</v>
      </c>
      <c r="Q137" s="494"/>
      <c r="R137" s="511"/>
      <c r="S137" s="511"/>
      <c r="T137" s="510"/>
      <c r="X137" s="512"/>
      <c r="AF137" s="507"/>
    </row>
    <row r="138" spans="1:32" hidden="1">
      <c r="A138" s="1201"/>
      <c r="B138" s="376" t="s">
        <v>383</v>
      </c>
      <c r="H138" s="491"/>
      <c r="I138" s="491"/>
      <c r="J138" s="491"/>
      <c r="K138" s="491"/>
      <c r="L138" s="506"/>
      <c r="M138" s="506"/>
      <c r="N138" s="506"/>
      <c r="O138" s="506"/>
      <c r="P138" s="494"/>
      <c r="Q138" s="494"/>
      <c r="R138" s="511"/>
      <c r="S138" s="511"/>
      <c r="V138" s="507"/>
      <c r="W138" s="507"/>
      <c r="X138" s="507"/>
    </row>
    <row r="139" spans="1:32" hidden="1">
      <c r="A139" s="1201"/>
      <c r="B139" s="509" t="s">
        <v>384</v>
      </c>
      <c r="H139" s="491"/>
      <c r="I139" s="491"/>
      <c r="J139" s="491"/>
      <c r="K139" s="491"/>
      <c r="L139" s="506"/>
      <c r="M139" s="506"/>
      <c r="N139" s="506"/>
      <c r="O139" s="506"/>
      <c r="P139" s="494"/>
      <c r="Q139" s="494"/>
      <c r="R139" s="250"/>
      <c r="S139" s="250"/>
      <c r="V139" s="507"/>
      <c r="W139" s="507"/>
      <c r="X139" s="507"/>
    </row>
    <row r="140" spans="1:32" hidden="1">
      <c r="A140" s="1201"/>
      <c r="B140" s="509" t="s">
        <v>385</v>
      </c>
      <c r="H140" s="491"/>
      <c r="I140" s="491"/>
      <c r="J140" s="491"/>
      <c r="K140" s="491"/>
      <c r="L140" s="506"/>
      <c r="M140" s="506"/>
      <c r="N140" s="506"/>
      <c r="O140" s="506"/>
      <c r="P140" s="494"/>
      <c r="Q140" s="494"/>
      <c r="R140" s="250"/>
      <c r="S140" s="250"/>
      <c r="V140" s="507"/>
      <c r="W140" s="507"/>
      <c r="X140" s="507"/>
    </row>
    <row r="141" spans="1:32" hidden="1">
      <c r="A141" s="1201"/>
      <c r="B141" s="509" t="s">
        <v>386</v>
      </c>
      <c r="H141" s="491">
        <v>0</v>
      </c>
      <c r="J141" s="292">
        <v>130018.14</v>
      </c>
      <c r="K141" s="491"/>
      <c r="L141" s="506">
        <v>0</v>
      </c>
      <c r="M141" s="506"/>
      <c r="N141" s="506">
        <f>SUM(H141:L141)</f>
        <v>130018</v>
      </c>
      <c r="O141" s="506"/>
      <c r="P141" s="488">
        <v>83079117</v>
      </c>
      <c r="Q141" s="494"/>
      <c r="S141" s="511"/>
      <c r="V141" s="513"/>
      <c r="W141" s="513"/>
      <c r="X141" s="513"/>
    </row>
    <row r="142" spans="1:32" hidden="1">
      <c r="A142" s="1201"/>
      <c r="B142" s="509"/>
      <c r="I142" s="495"/>
      <c r="J142" s="292"/>
      <c r="K142" s="491"/>
      <c r="L142" s="506"/>
      <c r="M142" s="506"/>
      <c r="N142" s="506"/>
      <c r="O142" s="506"/>
      <c r="P142" s="488"/>
      <c r="Q142" s="494"/>
      <c r="S142" s="511"/>
      <c r="X142" s="512"/>
    </row>
    <row r="143" spans="1:32" s="214" customFormat="1" ht="3.75" hidden="1" customHeight="1" thickBot="1">
      <c r="A143" s="412"/>
      <c r="B143" s="1615" t="s">
        <v>312</v>
      </c>
      <c r="C143" s="1615"/>
      <c r="D143" s="1615"/>
      <c r="E143" s="1615"/>
      <c r="F143" s="1615"/>
      <c r="G143" s="1615"/>
      <c r="H143" s="514">
        <f>H129+H137-H141</f>
        <v>0</v>
      </c>
      <c r="I143" s="515"/>
      <c r="J143" s="514">
        <f>J129-J141</f>
        <v>-130018</v>
      </c>
      <c r="K143" s="515" t="e">
        <v>#REF!</v>
      </c>
      <c r="L143" s="514">
        <f>L129+L141</f>
        <v>0</v>
      </c>
      <c r="M143" s="515"/>
      <c r="N143" s="514">
        <f>N129+N141</f>
        <v>130018</v>
      </c>
      <c r="O143" s="515"/>
      <c r="P143" s="516">
        <f>P129+P141</f>
        <v>112770729</v>
      </c>
      <c r="Q143" s="517"/>
      <c r="R143" s="518"/>
      <c r="S143" s="519"/>
      <c r="V143" s="520"/>
    </row>
    <row r="144" spans="1:32" ht="14.4" hidden="1" thickTop="1">
      <c r="A144" s="1201"/>
      <c r="H144" s="521"/>
      <c r="I144" s="521"/>
      <c r="J144" s="522"/>
      <c r="K144" s="522"/>
      <c r="L144" s="521"/>
      <c r="M144" s="521"/>
      <c r="N144" s="521"/>
      <c r="O144" s="521"/>
      <c r="P144" s="523"/>
      <c r="Q144" s="523"/>
      <c r="R144" s="620"/>
      <c r="S144" s="620"/>
    </row>
    <row r="145" spans="1:26" hidden="1">
      <c r="Q145" s="872"/>
      <c r="R145" s="250"/>
      <c r="S145" s="250"/>
    </row>
    <row r="146" spans="1:26">
      <c r="C146" s="1199"/>
      <c r="D146" s="1199"/>
      <c r="E146" s="1199"/>
      <c r="F146" s="1199"/>
      <c r="G146" s="1199"/>
      <c r="H146" s="1199"/>
      <c r="I146" s="1199"/>
      <c r="J146" s="1199"/>
      <c r="K146" s="1199"/>
      <c r="L146" s="1199"/>
      <c r="M146" s="1199"/>
      <c r="N146" s="1199"/>
      <c r="O146" s="1199"/>
      <c r="P146" s="1199"/>
      <c r="Q146" s="872"/>
      <c r="R146" s="511"/>
      <c r="S146" s="511"/>
    </row>
    <row r="147" spans="1:26">
      <c r="C147" s="1199"/>
      <c r="D147" s="1199"/>
      <c r="E147" s="1199"/>
      <c r="F147" s="1199"/>
      <c r="G147" s="1199"/>
      <c r="H147" s="1199"/>
      <c r="I147" s="1199"/>
      <c r="J147" s="1199"/>
      <c r="K147" s="1199"/>
      <c r="L147" s="1199"/>
      <c r="M147" s="1199"/>
      <c r="N147" s="1199"/>
      <c r="O147" s="1199"/>
      <c r="R147" s="511"/>
      <c r="S147" s="511"/>
    </row>
    <row r="148" spans="1:26">
      <c r="C148" s="1199"/>
      <c r="D148" s="1199"/>
      <c r="E148" s="1199"/>
      <c r="F148" s="1199"/>
      <c r="G148" s="1199"/>
      <c r="H148" s="1199"/>
      <c r="I148" s="1199"/>
      <c r="J148" s="1199"/>
      <c r="K148" s="1199"/>
      <c r="L148" s="1199"/>
      <c r="M148" s="1199"/>
      <c r="N148" s="1199"/>
      <c r="O148" s="1199"/>
      <c r="V148" s="869"/>
      <c r="W148" s="524"/>
      <c r="X148" s="524"/>
      <c r="Y148" s="524"/>
      <c r="Z148" s="398"/>
    </row>
    <row r="149" spans="1:26">
      <c r="C149" s="91"/>
      <c r="D149" s="91"/>
      <c r="E149" s="91"/>
      <c r="F149" s="91"/>
      <c r="G149" s="91"/>
      <c r="H149" s="91"/>
      <c r="I149" s="91"/>
      <c r="J149" s="91"/>
      <c r="K149" s="91"/>
      <c r="L149" s="91"/>
      <c r="M149" s="91"/>
      <c r="N149" s="91"/>
      <c r="O149" s="91"/>
      <c r="P149" s="91"/>
      <c r="Q149" s="91"/>
      <c r="V149" s="422"/>
      <c r="W149" s="524"/>
      <c r="X149" s="524"/>
      <c r="Y149" s="524"/>
      <c r="Z149" s="398"/>
    </row>
    <row r="150" spans="1:26">
      <c r="A150" s="2"/>
      <c r="C150" s="91"/>
      <c r="D150" s="91"/>
      <c r="E150" s="91"/>
      <c r="F150" s="91"/>
      <c r="G150" s="91"/>
      <c r="H150" s="91"/>
      <c r="I150" s="91"/>
      <c r="J150" s="91"/>
      <c r="K150" s="91"/>
      <c r="L150" s="91"/>
      <c r="M150" s="91"/>
      <c r="N150" s="91"/>
      <c r="O150" s="91"/>
      <c r="P150" s="91"/>
      <c r="Q150" s="91"/>
      <c r="V150" s="422"/>
      <c r="W150" s="524"/>
      <c r="X150" s="524"/>
      <c r="Y150" s="524"/>
      <c r="Z150" s="398"/>
    </row>
    <row r="151" spans="1:26">
      <c r="A151" s="2"/>
      <c r="C151" s="91"/>
      <c r="D151" s="91"/>
      <c r="E151" s="91"/>
      <c r="F151" s="91"/>
      <c r="G151" s="91"/>
      <c r="H151" s="91"/>
      <c r="I151" s="91"/>
      <c r="J151" s="91"/>
      <c r="K151" s="91"/>
      <c r="L151" s="91"/>
      <c r="M151" s="91"/>
      <c r="N151" s="91"/>
      <c r="O151" s="91"/>
      <c r="P151" s="91"/>
      <c r="Q151" s="91"/>
      <c r="V151" s="422"/>
      <c r="W151" s="524"/>
      <c r="X151" s="524"/>
      <c r="Y151" s="524"/>
      <c r="Z151" s="398"/>
    </row>
    <row r="152" spans="1:26">
      <c r="A152" s="2"/>
      <c r="B152" s="910"/>
      <c r="C152" s="910"/>
      <c r="D152" s="910"/>
      <c r="E152" s="910"/>
      <c r="F152" s="910"/>
      <c r="G152" s="910"/>
      <c r="H152" s="910"/>
      <c r="I152" s="910"/>
      <c r="J152" s="910"/>
      <c r="K152" s="910"/>
      <c r="L152" s="910"/>
      <c r="M152" s="910"/>
      <c r="N152" s="910"/>
      <c r="O152" s="910"/>
      <c r="P152" s="910"/>
      <c r="Q152" s="868"/>
      <c r="V152" s="869"/>
    </row>
    <row r="153" spans="1:26">
      <c r="A153" s="478"/>
    </row>
    <row r="154" spans="1:26">
      <c r="V154" s="472"/>
      <c r="X154" s="524"/>
      <c r="Y154" s="524"/>
    </row>
    <row r="155" spans="1:26">
      <c r="X155" s="524"/>
      <c r="Y155" s="524"/>
    </row>
    <row r="156" spans="1:26">
      <c r="X156" s="525"/>
      <c r="Y156" s="526"/>
    </row>
    <row r="157" spans="1:26">
      <c r="C157" s="527"/>
      <c r="D157" s="1614" t="s">
        <v>332</v>
      </c>
      <c r="E157" s="1614"/>
      <c r="F157" s="1614"/>
    </row>
    <row r="158" spans="1:26">
      <c r="C158" s="1200" t="s">
        <v>333</v>
      </c>
      <c r="D158" s="334">
        <v>9045987</v>
      </c>
      <c r="E158" s="214"/>
      <c r="F158" s="422">
        <v>3878669</v>
      </c>
      <c r="V158" s="528"/>
      <c r="W158" s="528"/>
      <c r="X158" s="528"/>
      <c r="Y158" s="528"/>
      <c r="Z158" s="528"/>
    </row>
    <row r="159" spans="1:26" ht="41.4">
      <c r="C159" s="1200" t="s">
        <v>334</v>
      </c>
      <c r="D159" s="334">
        <v>-10656853</v>
      </c>
      <c r="E159" s="214"/>
      <c r="F159" s="422">
        <v>-6294233</v>
      </c>
      <c r="V159" s="528"/>
      <c r="W159" s="528"/>
      <c r="X159" s="528"/>
      <c r="Y159" s="529"/>
      <c r="Z159" s="528"/>
    </row>
    <row r="160" spans="1:26" ht="55.2">
      <c r="C160" s="1200" t="s">
        <v>335</v>
      </c>
      <c r="D160" s="334">
        <v>-6111550</v>
      </c>
      <c r="E160" s="214"/>
      <c r="F160" s="422">
        <v>-5476623</v>
      </c>
      <c r="V160" s="528"/>
      <c r="W160" s="528"/>
      <c r="X160" s="528"/>
      <c r="Y160" s="528"/>
      <c r="Z160" s="528"/>
    </row>
    <row r="161" spans="2:26">
      <c r="C161" s="376" t="s">
        <v>336</v>
      </c>
      <c r="D161" s="376">
        <v>0</v>
      </c>
      <c r="F161" s="525">
        <v>535714</v>
      </c>
      <c r="V161" s="528"/>
      <c r="W161" s="528"/>
      <c r="X161" s="528"/>
      <c r="Y161" s="528"/>
      <c r="Z161" s="528"/>
    </row>
    <row r="162" spans="2:26">
      <c r="C162" s="376" t="s">
        <v>337</v>
      </c>
      <c r="D162" s="472">
        <f>'3-5'!H129</f>
        <v>0</v>
      </c>
      <c r="F162" s="525">
        <v>1989636</v>
      </c>
      <c r="V162" s="869"/>
      <c r="W162" s="528"/>
      <c r="X162" s="528"/>
      <c r="Y162" s="528"/>
      <c r="Z162" s="528"/>
    </row>
    <row r="163" spans="2:26">
      <c r="C163" s="1202"/>
      <c r="W163" s="528"/>
      <c r="X163" s="528"/>
      <c r="Y163" s="528"/>
      <c r="Z163" s="528"/>
    </row>
    <row r="164" spans="2:26">
      <c r="B164" s="376">
        <v>-2429500</v>
      </c>
      <c r="C164" s="1202"/>
      <c r="D164" s="472">
        <f>D162-D161-D160-D158</f>
        <v>-2934437</v>
      </c>
      <c r="F164" s="472">
        <f>F162-F161-F160-F158</f>
        <v>3051876</v>
      </c>
      <c r="V164" s="472"/>
      <c r="W164" s="528"/>
      <c r="X164" s="528"/>
      <c r="Y164" s="528"/>
      <c r="Z164" s="528"/>
    </row>
    <row r="165" spans="2:26">
      <c r="B165" s="472">
        <f>D164-D159</f>
        <v>7722416</v>
      </c>
      <c r="C165" s="1202"/>
      <c r="D165" s="472">
        <f>I138-D164</f>
        <v>2934437</v>
      </c>
      <c r="W165" s="528"/>
      <c r="X165" s="528"/>
      <c r="Y165" s="528"/>
      <c r="Z165" s="528"/>
    </row>
    <row r="166" spans="2:26">
      <c r="C166" s="1202"/>
      <c r="D166" s="1614" t="s">
        <v>338</v>
      </c>
      <c r="E166" s="1614"/>
      <c r="F166" s="1614"/>
      <c r="W166" s="528"/>
      <c r="X166" s="528"/>
      <c r="Y166" s="528"/>
      <c r="Z166" s="528"/>
    </row>
    <row r="167" spans="2:26">
      <c r="C167" s="1200" t="s">
        <v>333</v>
      </c>
      <c r="D167" s="334">
        <f>D158</f>
        <v>9045987</v>
      </c>
      <c r="F167" s="376">
        <v>3878669</v>
      </c>
      <c r="W167" s="530"/>
      <c r="X167" s="531"/>
      <c r="Y167" s="532"/>
      <c r="Z167" s="533"/>
    </row>
    <row r="168" spans="2:26" ht="41.4">
      <c r="C168" s="1200" t="s">
        <v>334</v>
      </c>
      <c r="D168" s="334">
        <f>-21651396-B165</f>
        <v>-29373812</v>
      </c>
      <c r="E168" s="472">
        <f>D164-D173</f>
        <v>18716959</v>
      </c>
      <c r="F168" s="376">
        <v>-1730090.24999998</v>
      </c>
      <c r="V168" s="528"/>
      <c r="W168" s="525"/>
      <c r="X168" s="525"/>
      <c r="Y168" s="525"/>
    </row>
    <row r="169" spans="2:26" ht="55.2">
      <c r="C169" s="1200" t="s">
        <v>335</v>
      </c>
      <c r="D169" s="334">
        <v>-3248068</v>
      </c>
      <c r="F169" s="376">
        <v>-26643</v>
      </c>
      <c r="V169" s="528"/>
      <c r="W169" s="525"/>
      <c r="X169" s="525"/>
      <c r="Y169" s="525"/>
    </row>
    <row r="170" spans="2:26">
      <c r="C170" s="376" t="s">
        <v>336</v>
      </c>
      <c r="D170" s="376">
        <v>0</v>
      </c>
      <c r="E170" s="472">
        <f>D164-D168</f>
        <v>26439375</v>
      </c>
      <c r="F170" s="376">
        <v>267857</v>
      </c>
      <c r="V170" s="528"/>
      <c r="W170" s="525"/>
      <c r="X170" s="525"/>
      <c r="Y170" s="525"/>
    </row>
    <row r="171" spans="2:26">
      <c r="C171" s="376" t="s">
        <v>337</v>
      </c>
      <c r="D171" s="472">
        <v>-15853477</v>
      </c>
      <c r="F171" s="376">
        <v>-2407098.5</v>
      </c>
      <c r="W171" s="525"/>
      <c r="X171" s="525"/>
      <c r="Y171" s="525"/>
    </row>
    <row r="172" spans="2:26">
      <c r="C172" s="1202"/>
      <c r="E172" s="528"/>
      <c r="F172" s="528"/>
      <c r="W172" s="525"/>
      <c r="X172" s="525"/>
      <c r="Y172" s="525"/>
    </row>
    <row r="173" spans="2:26">
      <c r="D173" s="472">
        <f>D171-D170-D169-D167</f>
        <v>-21651396</v>
      </c>
      <c r="E173" s="528"/>
      <c r="F173" s="528">
        <f>F171-F170-F169-F167</f>
        <v>-6526981.5</v>
      </c>
    </row>
    <row r="174" spans="2:26">
      <c r="D174" s="472" t="e">
        <f>#REF!-D173</f>
        <v>#REF!</v>
      </c>
      <c r="E174" s="528"/>
      <c r="F174" s="528"/>
    </row>
    <row r="175" spans="2:26">
      <c r="C175" s="1198"/>
      <c r="D175" s="528"/>
      <c r="E175" s="528"/>
      <c r="F175" s="528"/>
    </row>
    <row r="176" spans="2:26">
      <c r="C176" s="1202"/>
      <c r="D176" s="1614" t="s">
        <v>339</v>
      </c>
      <c r="E176" s="1614"/>
      <c r="F176" s="1614"/>
    </row>
    <row r="177" spans="3:6">
      <c r="C177" s="1200" t="s">
        <v>333</v>
      </c>
      <c r="D177" s="334">
        <v>9045986</v>
      </c>
    </row>
    <row r="178" spans="3:6" ht="41.4">
      <c r="C178" s="1200" t="s">
        <v>334</v>
      </c>
      <c r="D178" s="334">
        <v>-24899463</v>
      </c>
      <c r="F178" s="472">
        <f>D173-D178</f>
        <v>3248067</v>
      </c>
    </row>
    <row r="179" spans="3:6" ht="55.2">
      <c r="C179" s="1200" t="s">
        <v>335</v>
      </c>
      <c r="D179" s="334">
        <v>0</v>
      </c>
    </row>
    <row r="180" spans="3:6">
      <c r="C180" s="376" t="s">
        <v>336</v>
      </c>
      <c r="D180" s="376">
        <v>0</v>
      </c>
    </row>
    <row r="181" spans="3:6">
      <c r="C181" s="376" t="s">
        <v>337</v>
      </c>
      <c r="D181" s="472">
        <v>-15853477</v>
      </c>
    </row>
    <row r="182" spans="3:6">
      <c r="C182" s="1202"/>
      <c r="E182" s="528"/>
      <c r="F182" s="528"/>
    </row>
    <row r="183" spans="3:6">
      <c r="D183" s="472">
        <f>D181-D180-D179-D177</f>
        <v>-24899463</v>
      </c>
      <c r="E183" s="528"/>
      <c r="F183" s="528"/>
    </row>
    <row r="184" spans="3:6">
      <c r="D184" s="472" t="e">
        <v>#REF!</v>
      </c>
      <c r="E184" s="528"/>
      <c r="F184" s="528"/>
    </row>
  </sheetData>
  <mergeCells count="49">
    <mergeCell ref="H28:N28"/>
    <mergeCell ref="C8:P8"/>
    <mergeCell ref="C9:P12"/>
    <mergeCell ref="B16:P18"/>
    <mergeCell ref="C4:P6"/>
    <mergeCell ref="D176:F176"/>
    <mergeCell ref="D157:F157"/>
    <mergeCell ref="H122:H124"/>
    <mergeCell ref="N77:N79"/>
    <mergeCell ref="H121:N121"/>
    <mergeCell ref="B143:G143"/>
    <mergeCell ref="N122:N124"/>
    <mergeCell ref="B105:O105"/>
    <mergeCell ref="D166:F166"/>
    <mergeCell ref="B115:P115"/>
    <mergeCell ref="H77:H79"/>
    <mergeCell ref="B107:P111"/>
    <mergeCell ref="AK90:AK94"/>
    <mergeCell ref="AC91:AI91"/>
    <mergeCell ref="J77:J79"/>
    <mergeCell ref="L77:L79"/>
    <mergeCell ref="P76:P79"/>
    <mergeCell ref="AC77:AC79"/>
    <mergeCell ref="H76:N76"/>
    <mergeCell ref="AI92:AI94"/>
    <mergeCell ref="AC92:AC94"/>
    <mergeCell ref="AE92:AE94"/>
    <mergeCell ref="AG92:AG94"/>
    <mergeCell ref="AE77:AE79"/>
    <mergeCell ref="AC90:AI90"/>
    <mergeCell ref="W93:AB94"/>
    <mergeCell ref="T78:Y79"/>
    <mergeCell ref="AG75:AG79"/>
    <mergeCell ref="S10:AH12"/>
    <mergeCell ref="R122:S122"/>
    <mergeCell ref="P122:P125"/>
    <mergeCell ref="L122:L124"/>
    <mergeCell ref="Z75:AE75"/>
    <mergeCell ref="H48:P48"/>
    <mergeCell ref="B38:P40"/>
    <mergeCell ref="H44:N44"/>
    <mergeCell ref="H32:P32"/>
    <mergeCell ref="B22:P24"/>
    <mergeCell ref="B99:Q103"/>
    <mergeCell ref="J122:J124"/>
    <mergeCell ref="H120:N120"/>
    <mergeCell ref="Z76:AE76"/>
    <mergeCell ref="Z77:Z79"/>
    <mergeCell ref="AA77:AA79"/>
  </mergeCells>
  <pageMargins left="0.68" right="0.25" top="0.57999999999999996" bottom="0" header="0.25" footer="0"/>
  <pageSetup paperSize="9" scale="82" firstPageNumber="9" fitToHeight="0" orientation="portrait" useFirstPageNumber="1" r:id="rId1"/>
  <headerFooter>
    <oddHeader>&amp;C&amp;"Arial Black,Regular"&amp;11&amp;P&amp;R&amp;"Arial Black,Regular"&amp;11PKISTAN PENSION FUND</oddHeader>
  </headerFooter>
  <rowBreaks count="2" manualBreakCount="2">
    <brk id="74" max="16" man="1"/>
    <brk id="95" max="1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188"/>
  <sheetViews>
    <sheetView view="pageBreakPreview" topLeftCell="A4" zoomScale="85" zoomScaleNormal="85" zoomScaleSheetLayoutView="85" workbookViewId="0">
      <pane ySplit="7" topLeftCell="A143" activePane="bottomLeft" state="frozen"/>
      <selection activeCell="F20" sqref="F20"/>
      <selection pane="bottomLeft" activeCell="E164" sqref="E164"/>
    </sheetView>
  </sheetViews>
  <sheetFormatPr defaultColWidth="10.6640625" defaultRowHeight="13.8"/>
  <cols>
    <col min="1" max="1" width="5.6640625" style="1259" customWidth="1"/>
    <col min="2" max="2" width="38.33203125" style="1281" customWidth="1"/>
    <col min="3" max="7" width="14.5546875" style="1259" customWidth="1"/>
    <col min="8" max="8" width="14" style="1260" customWidth="1"/>
    <col min="9" max="9" width="14" style="1259" customWidth="1"/>
    <col min="10" max="10" width="14.33203125" style="1259" customWidth="1"/>
    <col min="11" max="11" width="15.6640625" style="1527" customWidth="1"/>
    <col min="12" max="12" width="1.33203125" style="1527" customWidth="1"/>
    <col min="13" max="13" width="16.44140625" style="1527" customWidth="1"/>
    <col min="14" max="14" width="17" style="1261" bestFit="1" customWidth="1"/>
    <col min="15" max="15" width="17.33203125" style="1262" bestFit="1" customWidth="1"/>
    <col min="16" max="16" width="10.6640625" style="1259" customWidth="1"/>
    <col min="17" max="17" width="11.5546875" style="1259" bestFit="1" customWidth="1"/>
    <col min="18" max="18" width="13.6640625" style="1259" bestFit="1" customWidth="1"/>
    <col min="19" max="19" width="10.6640625" style="1263" customWidth="1"/>
    <col min="20" max="20" width="11.33203125" style="1259" bestFit="1" customWidth="1"/>
    <col min="21" max="21" width="10.6640625" style="1259"/>
    <col min="22" max="22" width="13.6640625" style="1259" bestFit="1" customWidth="1"/>
    <col min="23" max="23" width="11" style="1259" bestFit="1" customWidth="1"/>
    <col min="24" max="256" width="10.6640625" style="1259"/>
    <col min="257" max="257" width="4.44140625" style="1259" customWidth="1"/>
    <col min="258" max="258" width="40.6640625" style="1259" customWidth="1"/>
    <col min="259" max="260" width="11.5546875" style="1259" customWidth="1"/>
    <col min="261" max="261" width="9.5546875" style="1259" customWidth="1"/>
    <col min="262" max="262" width="10.33203125" style="1259" customWidth="1"/>
    <col min="263" max="263" width="11.44140625" style="1259" customWidth="1"/>
    <col min="264" max="265" width="14" style="1259" customWidth="1"/>
    <col min="266" max="266" width="13.5546875" style="1259" customWidth="1"/>
    <col min="267" max="267" width="14" style="1259" customWidth="1"/>
    <col min="268" max="268" width="1.33203125" style="1259" customWidth="1"/>
    <col min="269" max="269" width="13.5546875" style="1259" customWidth="1"/>
    <col min="270" max="270" width="15.5546875" style="1259" bestFit="1" customWidth="1"/>
    <col min="271" max="271" width="16.6640625" style="1259" bestFit="1" customWidth="1"/>
    <col min="272" max="272" width="10.6640625" style="1259" customWidth="1"/>
    <col min="273" max="273" width="11.5546875" style="1259" bestFit="1" customWidth="1"/>
    <col min="274" max="274" width="13.5546875" style="1259" bestFit="1" customWidth="1"/>
    <col min="275" max="275" width="10.6640625" style="1259" customWidth="1"/>
    <col min="276" max="276" width="11" style="1259" bestFit="1" customWidth="1"/>
    <col min="277" max="512" width="10.6640625" style="1259"/>
    <col min="513" max="513" width="4.44140625" style="1259" customWidth="1"/>
    <col min="514" max="514" width="40.6640625" style="1259" customWidth="1"/>
    <col min="515" max="516" width="11.5546875" style="1259" customWidth="1"/>
    <col min="517" max="517" width="9.5546875" style="1259" customWidth="1"/>
    <col min="518" max="518" width="10.33203125" style="1259" customWidth="1"/>
    <col min="519" max="519" width="11.44140625" style="1259" customWidth="1"/>
    <col min="520" max="521" width="14" style="1259" customWidth="1"/>
    <col min="522" max="522" width="13.5546875" style="1259" customWidth="1"/>
    <col min="523" max="523" width="14" style="1259" customWidth="1"/>
    <col min="524" max="524" width="1.33203125" style="1259" customWidth="1"/>
    <col min="525" max="525" width="13.5546875" style="1259" customWidth="1"/>
    <col min="526" max="526" width="15.5546875" style="1259" bestFit="1" customWidth="1"/>
    <col min="527" max="527" width="16.6640625" style="1259" bestFit="1" customWidth="1"/>
    <col min="528" max="528" width="10.6640625" style="1259" customWidth="1"/>
    <col min="529" max="529" width="11.5546875" style="1259" bestFit="1" customWidth="1"/>
    <col min="530" max="530" width="13.5546875" style="1259" bestFit="1" customWidth="1"/>
    <col min="531" max="531" width="10.6640625" style="1259" customWidth="1"/>
    <col min="532" max="532" width="11" style="1259" bestFit="1" customWidth="1"/>
    <col min="533" max="768" width="10.6640625" style="1259"/>
    <col min="769" max="769" width="4.44140625" style="1259" customWidth="1"/>
    <col min="770" max="770" width="40.6640625" style="1259" customWidth="1"/>
    <col min="771" max="772" width="11.5546875" style="1259" customWidth="1"/>
    <col min="773" max="773" width="9.5546875" style="1259" customWidth="1"/>
    <col min="774" max="774" width="10.33203125" style="1259" customWidth="1"/>
    <col min="775" max="775" width="11.44140625" style="1259" customWidth="1"/>
    <col min="776" max="777" width="14" style="1259" customWidth="1"/>
    <col min="778" max="778" width="13.5546875" style="1259" customWidth="1"/>
    <col min="779" max="779" width="14" style="1259" customWidth="1"/>
    <col min="780" max="780" width="1.33203125" style="1259" customWidth="1"/>
    <col min="781" max="781" width="13.5546875" style="1259" customWidth="1"/>
    <col min="782" max="782" width="15.5546875" style="1259" bestFit="1" customWidth="1"/>
    <col min="783" max="783" width="16.6640625" style="1259" bestFit="1" customWidth="1"/>
    <col min="784" max="784" width="10.6640625" style="1259" customWidth="1"/>
    <col min="785" max="785" width="11.5546875" style="1259" bestFit="1" customWidth="1"/>
    <col min="786" max="786" width="13.5546875" style="1259" bestFit="1" customWidth="1"/>
    <col min="787" max="787" width="10.6640625" style="1259" customWidth="1"/>
    <col min="788" max="788" width="11" style="1259" bestFit="1" customWidth="1"/>
    <col min="789" max="1024" width="10.6640625" style="1259"/>
    <col min="1025" max="1025" width="4.44140625" style="1259" customWidth="1"/>
    <col min="1026" max="1026" width="40.6640625" style="1259" customWidth="1"/>
    <col min="1027" max="1028" width="11.5546875" style="1259" customWidth="1"/>
    <col min="1029" max="1029" width="9.5546875" style="1259" customWidth="1"/>
    <col min="1030" max="1030" width="10.33203125" style="1259" customWidth="1"/>
    <col min="1031" max="1031" width="11.44140625" style="1259" customWidth="1"/>
    <col min="1032" max="1033" width="14" style="1259" customWidth="1"/>
    <col min="1034" max="1034" width="13.5546875" style="1259" customWidth="1"/>
    <col min="1035" max="1035" width="14" style="1259" customWidth="1"/>
    <col min="1036" max="1036" width="1.33203125" style="1259" customWidth="1"/>
    <col min="1037" max="1037" width="13.5546875" style="1259" customWidth="1"/>
    <col min="1038" max="1038" width="15.5546875" style="1259" bestFit="1" customWidth="1"/>
    <col min="1039" max="1039" width="16.6640625" style="1259" bestFit="1" customWidth="1"/>
    <col min="1040" max="1040" width="10.6640625" style="1259" customWidth="1"/>
    <col min="1041" max="1041" width="11.5546875" style="1259" bestFit="1" customWidth="1"/>
    <col min="1042" max="1042" width="13.5546875" style="1259" bestFit="1" customWidth="1"/>
    <col min="1043" max="1043" width="10.6640625" style="1259" customWidth="1"/>
    <col min="1044" max="1044" width="11" style="1259" bestFit="1" customWidth="1"/>
    <col min="1045" max="1280" width="10.6640625" style="1259"/>
    <col min="1281" max="1281" width="4.44140625" style="1259" customWidth="1"/>
    <col min="1282" max="1282" width="40.6640625" style="1259" customWidth="1"/>
    <col min="1283" max="1284" width="11.5546875" style="1259" customWidth="1"/>
    <col min="1285" max="1285" width="9.5546875" style="1259" customWidth="1"/>
    <col min="1286" max="1286" width="10.33203125" style="1259" customWidth="1"/>
    <col min="1287" max="1287" width="11.44140625" style="1259" customWidth="1"/>
    <col min="1288" max="1289" width="14" style="1259" customWidth="1"/>
    <col min="1290" max="1290" width="13.5546875" style="1259" customWidth="1"/>
    <col min="1291" max="1291" width="14" style="1259" customWidth="1"/>
    <col min="1292" max="1292" width="1.33203125" style="1259" customWidth="1"/>
    <col min="1293" max="1293" width="13.5546875" style="1259" customWidth="1"/>
    <col min="1294" max="1294" width="15.5546875" style="1259" bestFit="1" customWidth="1"/>
    <col min="1295" max="1295" width="16.6640625" style="1259" bestFit="1" customWidth="1"/>
    <col min="1296" max="1296" width="10.6640625" style="1259" customWidth="1"/>
    <col min="1297" max="1297" width="11.5546875" style="1259" bestFit="1" customWidth="1"/>
    <col min="1298" max="1298" width="13.5546875" style="1259" bestFit="1" customWidth="1"/>
    <col min="1299" max="1299" width="10.6640625" style="1259" customWidth="1"/>
    <col min="1300" max="1300" width="11" style="1259" bestFit="1" customWidth="1"/>
    <col min="1301" max="1536" width="10.6640625" style="1259"/>
    <col min="1537" max="1537" width="4.44140625" style="1259" customWidth="1"/>
    <col min="1538" max="1538" width="40.6640625" style="1259" customWidth="1"/>
    <col min="1539" max="1540" width="11.5546875" style="1259" customWidth="1"/>
    <col min="1541" max="1541" width="9.5546875" style="1259" customWidth="1"/>
    <col min="1542" max="1542" width="10.33203125" style="1259" customWidth="1"/>
    <col min="1543" max="1543" width="11.44140625" style="1259" customWidth="1"/>
    <col min="1544" max="1545" width="14" style="1259" customWidth="1"/>
    <col min="1546" max="1546" width="13.5546875" style="1259" customWidth="1"/>
    <col min="1547" max="1547" width="14" style="1259" customWidth="1"/>
    <col min="1548" max="1548" width="1.33203125" style="1259" customWidth="1"/>
    <col min="1549" max="1549" width="13.5546875" style="1259" customWidth="1"/>
    <col min="1550" max="1550" width="15.5546875" style="1259" bestFit="1" customWidth="1"/>
    <col min="1551" max="1551" width="16.6640625" style="1259" bestFit="1" customWidth="1"/>
    <col min="1552" max="1552" width="10.6640625" style="1259" customWidth="1"/>
    <col min="1553" max="1553" width="11.5546875" style="1259" bestFit="1" customWidth="1"/>
    <col min="1554" max="1554" width="13.5546875" style="1259" bestFit="1" customWidth="1"/>
    <col min="1555" max="1555" width="10.6640625" style="1259" customWidth="1"/>
    <col min="1556" max="1556" width="11" style="1259" bestFit="1" customWidth="1"/>
    <col min="1557" max="1792" width="10.6640625" style="1259"/>
    <col min="1793" max="1793" width="4.44140625" style="1259" customWidth="1"/>
    <col min="1794" max="1794" width="40.6640625" style="1259" customWidth="1"/>
    <col min="1795" max="1796" width="11.5546875" style="1259" customWidth="1"/>
    <col min="1797" max="1797" width="9.5546875" style="1259" customWidth="1"/>
    <col min="1798" max="1798" width="10.33203125" style="1259" customWidth="1"/>
    <col min="1799" max="1799" width="11.44140625" style="1259" customWidth="1"/>
    <col min="1800" max="1801" width="14" style="1259" customWidth="1"/>
    <col min="1802" max="1802" width="13.5546875" style="1259" customWidth="1"/>
    <col min="1803" max="1803" width="14" style="1259" customWidth="1"/>
    <col min="1804" max="1804" width="1.33203125" style="1259" customWidth="1"/>
    <col min="1805" max="1805" width="13.5546875" style="1259" customWidth="1"/>
    <col min="1806" max="1806" width="15.5546875" style="1259" bestFit="1" customWidth="1"/>
    <col min="1807" max="1807" width="16.6640625" style="1259" bestFit="1" customWidth="1"/>
    <col min="1808" max="1808" width="10.6640625" style="1259" customWidth="1"/>
    <col min="1809" max="1809" width="11.5546875" style="1259" bestFit="1" customWidth="1"/>
    <col min="1810" max="1810" width="13.5546875" style="1259" bestFit="1" customWidth="1"/>
    <col min="1811" max="1811" width="10.6640625" style="1259" customWidth="1"/>
    <col min="1812" max="1812" width="11" style="1259" bestFit="1" customWidth="1"/>
    <col min="1813" max="2048" width="10.6640625" style="1259"/>
    <col min="2049" max="2049" width="4.44140625" style="1259" customWidth="1"/>
    <col min="2050" max="2050" width="40.6640625" style="1259" customWidth="1"/>
    <col min="2051" max="2052" width="11.5546875" style="1259" customWidth="1"/>
    <col min="2053" max="2053" width="9.5546875" style="1259" customWidth="1"/>
    <col min="2054" max="2054" width="10.33203125" style="1259" customWidth="1"/>
    <col min="2055" max="2055" width="11.44140625" style="1259" customWidth="1"/>
    <col min="2056" max="2057" width="14" style="1259" customWidth="1"/>
    <col min="2058" max="2058" width="13.5546875" style="1259" customWidth="1"/>
    <col min="2059" max="2059" width="14" style="1259" customWidth="1"/>
    <col min="2060" max="2060" width="1.33203125" style="1259" customWidth="1"/>
    <col min="2061" max="2061" width="13.5546875" style="1259" customWidth="1"/>
    <col min="2062" max="2062" width="15.5546875" style="1259" bestFit="1" customWidth="1"/>
    <col min="2063" max="2063" width="16.6640625" style="1259" bestFit="1" customWidth="1"/>
    <col min="2064" max="2064" width="10.6640625" style="1259" customWidth="1"/>
    <col min="2065" max="2065" width="11.5546875" style="1259" bestFit="1" customWidth="1"/>
    <col min="2066" max="2066" width="13.5546875" style="1259" bestFit="1" customWidth="1"/>
    <col min="2067" max="2067" width="10.6640625" style="1259" customWidth="1"/>
    <col min="2068" max="2068" width="11" style="1259" bestFit="1" customWidth="1"/>
    <col min="2069" max="2304" width="10.6640625" style="1259"/>
    <col min="2305" max="2305" width="4.44140625" style="1259" customWidth="1"/>
    <col min="2306" max="2306" width="40.6640625" style="1259" customWidth="1"/>
    <col min="2307" max="2308" width="11.5546875" style="1259" customWidth="1"/>
    <col min="2309" max="2309" width="9.5546875" style="1259" customWidth="1"/>
    <col min="2310" max="2310" width="10.33203125" style="1259" customWidth="1"/>
    <col min="2311" max="2311" width="11.44140625" style="1259" customWidth="1"/>
    <col min="2312" max="2313" width="14" style="1259" customWidth="1"/>
    <col min="2314" max="2314" width="13.5546875" style="1259" customWidth="1"/>
    <col min="2315" max="2315" width="14" style="1259" customWidth="1"/>
    <col min="2316" max="2316" width="1.33203125" style="1259" customWidth="1"/>
    <col min="2317" max="2317" width="13.5546875" style="1259" customWidth="1"/>
    <col min="2318" max="2318" width="15.5546875" style="1259" bestFit="1" customWidth="1"/>
    <col min="2319" max="2319" width="16.6640625" style="1259" bestFit="1" customWidth="1"/>
    <col min="2320" max="2320" width="10.6640625" style="1259" customWidth="1"/>
    <col min="2321" max="2321" width="11.5546875" style="1259" bestFit="1" customWidth="1"/>
    <col min="2322" max="2322" width="13.5546875" style="1259" bestFit="1" customWidth="1"/>
    <col min="2323" max="2323" width="10.6640625" style="1259" customWidth="1"/>
    <col min="2324" max="2324" width="11" style="1259" bestFit="1" customWidth="1"/>
    <col min="2325" max="2560" width="10.6640625" style="1259"/>
    <col min="2561" max="2561" width="4.44140625" style="1259" customWidth="1"/>
    <col min="2562" max="2562" width="40.6640625" style="1259" customWidth="1"/>
    <col min="2563" max="2564" width="11.5546875" style="1259" customWidth="1"/>
    <col min="2565" max="2565" width="9.5546875" style="1259" customWidth="1"/>
    <col min="2566" max="2566" width="10.33203125" style="1259" customWidth="1"/>
    <col min="2567" max="2567" width="11.44140625" style="1259" customWidth="1"/>
    <col min="2568" max="2569" width="14" style="1259" customWidth="1"/>
    <col min="2570" max="2570" width="13.5546875" style="1259" customWidth="1"/>
    <col min="2571" max="2571" width="14" style="1259" customWidth="1"/>
    <col min="2572" max="2572" width="1.33203125" style="1259" customWidth="1"/>
    <col min="2573" max="2573" width="13.5546875" style="1259" customWidth="1"/>
    <col min="2574" max="2574" width="15.5546875" style="1259" bestFit="1" customWidth="1"/>
    <col min="2575" max="2575" width="16.6640625" style="1259" bestFit="1" customWidth="1"/>
    <col min="2576" max="2576" width="10.6640625" style="1259" customWidth="1"/>
    <col min="2577" max="2577" width="11.5546875" style="1259" bestFit="1" customWidth="1"/>
    <col min="2578" max="2578" width="13.5546875" style="1259" bestFit="1" customWidth="1"/>
    <col min="2579" max="2579" width="10.6640625" style="1259" customWidth="1"/>
    <col min="2580" max="2580" width="11" style="1259" bestFit="1" customWidth="1"/>
    <col min="2581" max="2816" width="10.6640625" style="1259"/>
    <col min="2817" max="2817" width="4.44140625" style="1259" customWidth="1"/>
    <col min="2818" max="2818" width="40.6640625" style="1259" customWidth="1"/>
    <col min="2819" max="2820" width="11.5546875" style="1259" customWidth="1"/>
    <col min="2821" max="2821" width="9.5546875" style="1259" customWidth="1"/>
    <col min="2822" max="2822" width="10.33203125" style="1259" customWidth="1"/>
    <col min="2823" max="2823" width="11.44140625" style="1259" customWidth="1"/>
    <col min="2824" max="2825" width="14" style="1259" customWidth="1"/>
    <col min="2826" max="2826" width="13.5546875" style="1259" customWidth="1"/>
    <col min="2827" max="2827" width="14" style="1259" customWidth="1"/>
    <col min="2828" max="2828" width="1.33203125" style="1259" customWidth="1"/>
    <col min="2829" max="2829" width="13.5546875" style="1259" customWidth="1"/>
    <col min="2830" max="2830" width="15.5546875" style="1259" bestFit="1" customWidth="1"/>
    <col min="2831" max="2831" width="16.6640625" style="1259" bestFit="1" customWidth="1"/>
    <col min="2832" max="2832" width="10.6640625" style="1259" customWidth="1"/>
    <col min="2833" max="2833" width="11.5546875" style="1259" bestFit="1" customWidth="1"/>
    <col min="2834" max="2834" width="13.5546875" style="1259" bestFit="1" customWidth="1"/>
    <col min="2835" max="2835" width="10.6640625" style="1259" customWidth="1"/>
    <col min="2836" max="2836" width="11" style="1259" bestFit="1" customWidth="1"/>
    <col min="2837" max="3072" width="10.6640625" style="1259"/>
    <col min="3073" max="3073" width="4.44140625" style="1259" customWidth="1"/>
    <col min="3074" max="3074" width="40.6640625" style="1259" customWidth="1"/>
    <col min="3075" max="3076" width="11.5546875" style="1259" customWidth="1"/>
    <col min="3077" max="3077" width="9.5546875" style="1259" customWidth="1"/>
    <col min="3078" max="3078" width="10.33203125" style="1259" customWidth="1"/>
    <col min="3079" max="3079" width="11.44140625" style="1259" customWidth="1"/>
    <col min="3080" max="3081" width="14" style="1259" customWidth="1"/>
    <col min="3082" max="3082" width="13.5546875" style="1259" customWidth="1"/>
    <col min="3083" max="3083" width="14" style="1259" customWidth="1"/>
    <col min="3084" max="3084" width="1.33203125" style="1259" customWidth="1"/>
    <col min="3085" max="3085" width="13.5546875" style="1259" customWidth="1"/>
    <col min="3086" max="3086" width="15.5546875" style="1259" bestFit="1" customWidth="1"/>
    <col min="3087" max="3087" width="16.6640625" style="1259" bestFit="1" customWidth="1"/>
    <col min="3088" max="3088" width="10.6640625" style="1259" customWidth="1"/>
    <col min="3089" max="3089" width="11.5546875" style="1259" bestFit="1" customWidth="1"/>
    <col min="3090" max="3090" width="13.5546875" style="1259" bestFit="1" customWidth="1"/>
    <col min="3091" max="3091" width="10.6640625" style="1259" customWidth="1"/>
    <col min="3092" max="3092" width="11" style="1259" bestFit="1" customWidth="1"/>
    <col min="3093" max="3328" width="10.6640625" style="1259"/>
    <col min="3329" max="3329" width="4.44140625" style="1259" customWidth="1"/>
    <col min="3330" max="3330" width="40.6640625" style="1259" customWidth="1"/>
    <col min="3331" max="3332" width="11.5546875" style="1259" customWidth="1"/>
    <col min="3333" max="3333" width="9.5546875" style="1259" customWidth="1"/>
    <col min="3334" max="3334" width="10.33203125" style="1259" customWidth="1"/>
    <col min="3335" max="3335" width="11.44140625" style="1259" customWidth="1"/>
    <col min="3336" max="3337" width="14" style="1259" customWidth="1"/>
    <col min="3338" max="3338" width="13.5546875" style="1259" customWidth="1"/>
    <col min="3339" max="3339" width="14" style="1259" customWidth="1"/>
    <col min="3340" max="3340" width="1.33203125" style="1259" customWidth="1"/>
    <col min="3341" max="3341" width="13.5546875" style="1259" customWidth="1"/>
    <col min="3342" max="3342" width="15.5546875" style="1259" bestFit="1" customWidth="1"/>
    <col min="3343" max="3343" width="16.6640625" style="1259" bestFit="1" customWidth="1"/>
    <col min="3344" max="3344" width="10.6640625" style="1259" customWidth="1"/>
    <col min="3345" max="3345" width="11.5546875" style="1259" bestFit="1" customWidth="1"/>
    <col min="3346" max="3346" width="13.5546875" style="1259" bestFit="1" customWidth="1"/>
    <col min="3347" max="3347" width="10.6640625" style="1259" customWidth="1"/>
    <col min="3348" max="3348" width="11" style="1259" bestFit="1" customWidth="1"/>
    <col min="3349" max="3584" width="10.6640625" style="1259"/>
    <col min="3585" max="3585" width="4.44140625" style="1259" customWidth="1"/>
    <col min="3586" max="3586" width="40.6640625" style="1259" customWidth="1"/>
    <col min="3587" max="3588" width="11.5546875" style="1259" customWidth="1"/>
    <col min="3589" max="3589" width="9.5546875" style="1259" customWidth="1"/>
    <col min="3590" max="3590" width="10.33203125" style="1259" customWidth="1"/>
    <col min="3591" max="3591" width="11.44140625" style="1259" customWidth="1"/>
    <col min="3592" max="3593" width="14" style="1259" customWidth="1"/>
    <col min="3594" max="3594" width="13.5546875" style="1259" customWidth="1"/>
    <col min="3595" max="3595" width="14" style="1259" customWidth="1"/>
    <col min="3596" max="3596" width="1.33203125" style="1259" customWidth="1"/>
    <col min="3597" max="3597" width="13.5546875" style="1259" customWidth="1"/>
    <col min="3598" max="3598" width="15.5546875" style="1259" bestFit="1" customWidth="1"/>
    <col min="3599" max="3599" width="16.6640625" style="1259" bestFit="1" customWidth="1"/>
    <col min="3600" max="3600" width="10.6640625" style="1259" customWidth="1"/>
    <col min="3601" max="3601" width="11.5546875" style="1259" bestFit="1" customWidth="1"/>
    <col min="3602" max="3602" width="13.5546875" style="1259" bestFit="1" customWidth="1"/>
    <col min="3603" max="3603" width="10.6640625" style="1259" customWidth="1"/>
    <col min="3604" max="3604" width="11" style="1259" bestFit="1" customWidth="1"/>
    <col min="3605" max="3840" width="10.6640625" style="1259"/>
    <col min="3841" max="3841" width="4.44140625" style="1259" customWidth="1"/>
    <col min="3842" max="3842" width="40.6640625" style="1259" customWidth="1"/>
    <col min="3843" max="3844" width="11.5546875" style="1259" customWidth="1"/>
    <col min="3845" max="3845" width="9.5546875" style="1259" customWidth="1"/>
    <col min="3846" max="3846" width="10.33203125" style="1259" customWidth="1"/>
    <col min="3847" max="3847" width="11.44140625" style="1259" customWidth="1"/>
    <col min="3848" max="3849" width="14" style="1259" customWidth="1"/>
    <col min="3850" max="3850" width="13.5546875" style="1259" customWidth="1"/>
    <col min="3851" max="3851" width="14" style="1259" customWidth="1"/>
    <col min="3852" max="3852" width="1.33203125" style="1259" customWidth="1"/>
    <col min="3853" max="3853" width="13.5546875" style="1259" customWidth="1"/>
    <col min="3854" max="3854" width="15.5546875" style="1259" bestFit="1" customWidth="1"/>
    <col min="3855" max="3855" width="16.6640625" style="1259" bestFit="1" customWidth="1"/>
    <col min="3856" max="3856" width="10.6640625" style="1259" customWidth="1"/>
    <col min="3857" max="3857" width="11.5546875" style="1259" bestFit="1" customWidth="1"/>
    <col min="3858" max="3858" width="13.5546875" style="1259" bestFit="1" customWidth="1"/>
    <col min="3859" max="3859" width="10.6640625" style="1259" customWidth="1"/>
    <col min="3860" max="3860" width="11" style="1259" bestFit="1" customWidth="1"/>
    <col min="3861" max="4096" width="10.6640625" style="1259"/>
    <col min="4097" max="4097" width="4.44140625" style="1259" customWidth="1"/>
    <col min="4098" max="4098" width="40.6640625" style="1259" customWidth="1"/>
    <col min="4099" max="4100" width="11.5546875" style="1259" customWidth="1"/>
    <col min="4101" max="4101" width="9.5546875" style="1259" customWidth="1"/>
    <col min="4102" max="4102" width="10.33203125" style="1259" customWidth="1"/>
    <col min="4103" max="4103" width="11.44140625" style="1259" customWidth="1"/>
    <col min="4104" max="4105" width="14" style="1259" customWidth="1"/>
    <col min="4106" max="4106" width="13.5546875" style="1259" customWidth="1"/>
    <col min="4107" max="4107" width="14" style="1259" customWidth="1"/>
    <col min="4108" max="4108" width="1.33203125" style="1259" customWidth="1"/>
    <col min="4109" max="4109" width="13.5546875" style="1259" customWidth="1"/>
    <col min="4110" max="4110" width="15.5546875" style="1259" bestFit="1" customWidth="1"/>
    <col min="4111" max="4111" width="16.6640625" style="1259" bestFit="1" customWidth="1"/>
    <col min="4112" max="4112" width="10.6640625" style="1259" customWidth="1"/>
    <col min="4113" max="4113" width="11.5546875" style="1259" bestFit="1" customWidth="1"/>
    <col min="4114" max="4114" width="13.5546875" style="1259" bestFit="1" customWidth="1"/>
    <col min="4115" max="4115" width="10.6640625" style="1259" customWidth="1"/>
    <col min="4116" max="4116" width="11" style="1259" bestFit="1" customWidth="1"/>
    <col min="4117" max="4352" width="10.6640625" style="1259"/>
    <col min="4353" max="4353" width="4.44140625" style="1259" customWidth="1"/>
    <col min="4354" max="4354" width="40.6640625" style="1259" customWidth="1"/>
    <col min="4355" max="4356" width="11.5546875" style="1259" customWidth="1"/>
    <col min="4357" max="4357" width="9.5546875" style="1259" customWidth="1"/>
    <col min="4358" max="4358" width="10.33203125" style="1259" customWidth="1"/>
    <col min="4359" max="4359" width="11.44140625" style="1259" customWidth="1"/>
    <col min="4360" max="4361" width="14" style="1259" customWidth="1"/>
    <col min="4362" max="4362" width="13.5546875" style="1259" customWidth="1"/>
    <col min="4363" max="4363" width="14" style="1259" customWidth="1"/>
    <col min="4364" max="4364" width="1.33203125" style="1259" customWidth="1"/>
    <col min="4365" max="4365" width="13.5546875" style="1259" customWidth="1"/>
    <col min="4366" max="4366" width="15.5546875" style="1259" bestFit="1" customWidth="1"/>
    <col min="4367" max="4367" width="16.6640625" style="1259" bestFit="1" customWidth="1"/>
    <col min="4368" max="4368" width="10.6640625" style="1259" customWidth="1"/>
    <col min="4369" max="4369" width="11.5546875" style="1259" bestFit="1" customWidth="1"/>
    <col min="4370" max="4370" width="13.5546875" style="1259" bestFit="1" customWidth="1"/>
    <col min="4371" max="4371" width="10.6640625" style="1259" customWidth="1"/>
    <col min="4372" max="4372" width="11" style="1259" bestFit="1" customWidth="1"/>
    <col min="4373" max="4608" width="10.6640625" style="1259"/>
    <col min="4609" max="4609" width="4.44140625" style="1259" customWidth="1"/>
    <col min="4610" max="4610" width="40.6640625" style="1259" customWidth="1"/>
    <col min="4611" max="4612" width="11.5546875" style="1259" customWidth="1"/>
    <col min="4613" max="4613" width="9.5546875" style="1259" customWidth="1"/>
    <col min="4614" max="4614" width="10.33203125" style="1259" customWidth="1"/>
    <col min="4615" max="4615" width="11.44140625" style="1259" customWidth="1"/>
    <col min="4616" max="4617" width="14" style="1259" customWidth="1"/>
    <col min="4618" max="4618" width="13.5546875" style="1259" customWidth="1"/>
    <col min="4619" max="4619" width="14" style="1259" customWidth="1"/>
    <col min="4620" max="4620" width="1.33203125" style="1259" customWidth="1"/>
    <col min="4621" max="4621" width="13.5546875" style="1259" customWidth="1"/>
    <col min="4622" max="4622" width="15.5546875" style="1259" bestFit="1" customWidth="1"/>
    <col min="4623" max="4623" width="16.6640625" style="1259" bestFit="1" customWidth="1"/>
    <col min="4624" max="4624" width="10.6640625" style="1259" customWidth="1"/>
    <col min="4625" max="4625" width="11.5546875" style="1259" bestFit="1" customWidth="1"/>
    <col min="4626" max="4626" width="13.5546875" style="1259" bestFit="1" customWidth="1"/>
    <col min="4627" max="4627" width="10.6640625" style="1259" customWidth="1"/>
    <col min="4628" max="4628" width="11" style="1259" bestFit="1" customWidth="1"/>
    <col min="4629" max="4864" width="10.6640625" style="1259"/>
    <col min="4865" max="4865" width="4.44140625" style="1259" customWidth="1"/>
    <col min="4866" max="4866" width="40.6640625" style="1259" customWidth="1"/>
    <col min="4867" max="4868" width="11.5546875" style="1259" customWidth="1"/>
    <col min="4869" max="4869" width="9.5546875" style="1259" customWidth="1"/>
    <col min="4870" max="4870" width="10.33203125" style="1259" customWidth="1"/>
    <col min="4871" max="4871" width="11.44140625" style="1259" customWidth="1"/>
    <col min="4872" max="4873" width="14" style="1259" customWidth="1"/>
    <col min="4874" max="4874" width="13.5546875" style="1259" customWidth="1"/>
    <col min="4875" max="4875" width="14" style="1259" customWidth="1"/>
    <col min="4876" max="4876" width="1.33203125" style="1259" customWidth="1"/>
    <col min="4877" max="4877" width="13.5546875" style="1259" customWidth="1"/>
    <col min="4878" max="4878" width="15.5546875" style="1259" bestFit="1" customWidth="1"/>
    <col min="4879" max="4879" width="16.6640625" style="1259" bestFit="1" customWidth="1"/>
    <col min="4880" max="4880" width="10.6640625" style="1259" customWidth="1"/>
    <col min="4881" max="4881" width="11.5546875" style="1259" bestFit="1" customWidth="1"/>
    <col min="4882" max="4882" width="13.5546875" style="1259" bestFit="1" customWidth="1"/>
    <col min="4883" max="4883" width="10.6640625" style="1259" customWidth="1"/>
    <col min="4884" max="4884" width="11" style="1259" bestFit="1" customWidth="1"/>
    <col min="4885" max="5120" width="10.6640625" style="1259"/>
    <col min="5121" max="5121" width="4.44140625" style="1259" customWidth="1"/>
    <col min="5122" max="5122" width="40.6640625" style="1259" customWidth="1"/>
    <col min="5123" max="5124" width="11.5546875" style="1259" customWidth="1"/>
    <col min="5125" max="5125" width="9.5546875" style="1259" customWidth="1"/>
    <col min="5126" max="5126" width="10.33203125" style="1259" customWidth="1"/>
    <col min="5127" max="5127" width="11.44140625" style="1259" customWidth="1"/>
    <col min="5128" max="5129" width="14" style="1259" customWidth="1"/>
    <col min="5130" max="5130" width="13.5546875" style="1259" customWidth="1"/>
    <col min="5131" max="5131" width="14" style="1259" customWidth="1"/>
    <col min="5132" max="5132" width="1.33203125" style="1259" customWidth="1"/>
    <col min="5133" max="5133" width="13.5546875" style="1259" customWidth="1"/>
    <col min="5134" max="5134" width="15.5546875" style="1259" bestFit="1" customWidth="1"/>
    <col min="5135" max="5135" width="16.6640625" style="1259" bestFit="1" customWidth="1"/>
    <col min="5136" max="5136" width="10.6640625" style="1259" customWidth="1"/>
    <col min="5137" max="5137" width="11.5546875" style="1259" bestFit="1" customWidth="1"/>
    <col min="5138" max="5138" width="13.5546875" style="1259" bestFit="1" customWidth="1"/>
    <col min="5139" max="5139" width="10.6640625" style="1259" customWidth="1"/>
    <col min="5140" max="5140" width="11" style="1259" bestFit="1" customWidth="1"/>
    <col min="5141" max="5376" width="10.6640625" style="1259"/>
    <col min="5377" max="5377" width="4.44140625" style="1259" customWidth="1"/>
    <col min="5378" max="5378" width="40.6640625" style="1259" customWidth="1"/>
    <col min="5379" max="5380" width="11.5546875" style="1259" customWidth="1"/>
    <col min="5381" max="5381" width="9.5546875" style="1259" customWidth="1"/>
    <col min="5382" max="5382" width="10.33203125" style="1259" customWidth="1"/>
    <col min="5383" max="5383" width="11.44140625" style="1259" customWidth="1"/>
    <col min="5384" max="5385" width="14" style="1259" customWidth="1"/>
    <col min="5386" max="5386" width="13.5546875" style="1259" customWidth="1"/>
    <col min="5387" max="5387" width="14" style="1259" customWidth="1"/>
    <col min="5388" max="5388" width="1.33203125" style="1259" customWidth="1"/>
    <col min="5389" max="5389" width="13.5546875" style="1259" customWidth="1"/>
    <col min="5390" max="5390" width="15.5546875" style="1259" bestFit="1" customWidth="1"/>
    <col min="5391" max="5391" width="16.6640625" style="1259" bestFit="1" customWidth="1"/>
    <col min="5392" max="5392" width="10.6640625" style="1259" customWidth="1"/>
    <col min="5393" max="5393" width="11.5546875" style="1259" bestFit="1" customWidth="1"/>
    <col min="5394" max="5394" width="13.5546875" style="1259" bestFit="1" customWidth="1"/>
    <col min="5395" max="5395" width="10.6640625" style="1259" customWidth="1"/>
    <col min="5396" max="5396" width="11" style="1259" bestFit="1" customWidth="1"/>
    <col min="5397" max="5632" width="10.6640625" style="1259"/>
    <col min="5633" max="5633" width="4.44140625" style="1259" customWidth="1"/>
    <col min="5634" max="5634" width="40.6640625" style="1259" customWidth="1"/>
    <col min="5635" max="5636" width="11.5546875" style="1259" customWidth="1"/>
    <col min="5637" max="5637" width="9.5546875" style="1259" customWidth="1"/>
    <col min="5638" max="5638" width="10.33203125" style="1259" customWidth="1"/>
    <col min="5639" max="5639" width="11.44140625" style="1259" customWidth="1"/>
    <col min="5640" max="5641" width="14" style="1259" customWidth="1"/>
    <col min="5642" max="5642" width="13.5546875" style="1259" customWidth="1"/>
    <col min="5643" max="5643" width="14" style="1259" customWidth="1"/>
    <col min="5644" max="5644" width="1.33203125" style="1259" customWidth="1"/>
    <col min="5645" max="5645" width="13.5546875" style="1259" customWidth="1"/>
    <col min="5646" max="5646" width="15.5546875" style="1259" bestFit="1" customWidth="1"/>
    <col min="5647" max="5647" width="16.6640625" style="1259" bestFit="1" customWidth="1"/>
    <col min="5648" max="5648" width="10.6640625" style="1259" customWidth="1"/>
    <col min="5649" max="5649" width="11.5546875" style="1259" bestFit="1" customWidth="1"/>
    <col min="5650" max="5650" width="13.5546875" style="1259" bestFit="1" customWidth="1"/>
    <col min="5651" max="5651" width="10.6640625" style="1259" customWidth="1"/>
    <col min="5652" max="5652" width="11" style="1259" bestFit="1" customWidth="1"/>
    <col min="5653" max="5888" width="10.6640625" style="1259"/>
    <col min="5889" max="5889" width="4.44140625" style="1259" customWidth="1"/>
    <col min="5890" max="5890" width="40.6640625" style="1259" customWidth="1"/>
    <col min="5891" max="5892" width="11.5546875" style="1259" customWidth="1"/>
    <col min="5893" max="5893" width="9.5546875" style="1259" customWidth="1"/>
    <col min="5894" max="5894" width="10.33203125" style="1259" customWidth="1"/>
    <col min="5895" max="5895" width="11.44140625" style="1259" customWidth="1"/>
    <col min="5896" max="5897" width="14" style="1259" customWidth="1"/>
    <col min="5898" max="5898" width="13.5546875" style="1259" customWidth="1"/>
    <col min="5899" max="5899" width="14" style="1259" customWidth="1"/>
    <col min="5900" max="5900" width="1.33203125" style="1259" customWidth="1"/>
    <col min="5901" max="5901" width="13.5546875" style="1259" customWidth="1"/>
    <col min="5902" max="5902" width="15.5546875" style="1259" bestFit="1" customWidth="1"/>
    <col min="5903" max="5903" width="16.6640625" style="1259" bestFit="1" customWidth="1"/>
    <col min="5904" max="5904" width="10.6640625" style="1259" customWidth="1"/>
    <col min="5905" max="5905" width="11.5546875" style="1259" bestFit="1" customWidth="1"/>
    <col min="5906" max="5906" width="13.5546875" style="1259" bestFit="1" customWidth="1"/>
    <col min="5907" max="5907" width="10.6640625" style="1259" customWidth="1"/>
    <col min="5908" max="5908" width="11" style="1259" bestFit="1" customWidth="1"/>
    <col min="5909" max="6144" width="10.6640625" style="1259"/>
    <col min="6145" max="6145" width="4.44140625" style="1259" customWidth="1"/>
    <col min="6146" max="6146" width="40.6640625" style="1259" customWidth="1"/>
    <col min="6147" max="6148" width="11.5546875" style="1259" customWidth="1"/>
    <col min="6149" max="6149" width="9.5546875" style="1259" customWidth="1"/>
    <col min="6150" max="6150" width="10.33203125" style="1259" customWidth="1"/>
    <col min="6151" max="6151" width="11.44140625" style="1259" customWidth="1"/>
    <col min="6152" max="6153" width="14" style="1259" customWidth="1"/>
    <col min="6154" max="6154" width="13.5546875" style="1259" customWidth="1"/>
    <col min="6155" max="6155" width="14" style="1259" customWidth="1"/>
    <col min="6156" max="6156" width="1.33203125" style="1259" customWidth="1"/>
    <col min="6157" max="6157" width="13.5546875" style="1259" customWidth="1"/>
    <col min="6158" max="6158" width="15.5546875" style="1259" bestFit="1" customWidth="1"/>
    <col min="6159" max="6159" width="16.6640625" style="1259" bestFit="1" customWidth="1"/>
    <col min="6160" max="6160" width="10.6640625" style="1259" customWidth="1"/>
    <col min="6161" max="6161" width="11.5546875" style="1259" bestFit="1" customWidth="1"/>
    <col min="6162" max="6162" width="13.5546875" style="1259" bestFit="1" customWidth="1"/>
    <col min="6163" max="6163" width="10.6640625" style="1259" customWidth="1"/>
    <col min="6164" max="6164" width="11" style="1259" bestFit="1" customWidth="1"/>
    <col min="6165" max="6400" width="10.6640625" style="1259"/>
    <col min="6401" max="6401" width="4.44140625" style="1259" customWidth="1"/>
    <col min="6402" max="6402" width="40.6640625" style="1259" customWidth="1"/>
    <col min="6403" max="6404" width="11.5546875" style="1259" customWidth="1"/>
    <col min="6405" max="6405" width="9.5546875" style="1259" customWidth="1"/>
    <col min="6406" max="6406" width="10.33203125" style="1259" customWidth="1"/>
    <col min="6407" max="6407" width="11.44140625" style="1259" customWidth="1"/>
    <col min="6408" max="6409" width="14" style="1259" customWidth="1"/>
    <col min="6410" max="6410" width="13.5546875" style="1259" customWidth="1"/>
    <col min="6411" max="6411" width="14" style="1259" customWidth="1"/>
    <col min="6412" max="6412" width="1.33203125" style="1259" customWidth="1"/>
    <col min="6413" max="6413" width="13.5546875" style="1259" customWidth="1"/>
    <col min="6414" max="6414" width="15.5546875" style="1259" bestFit="1" customWidth="1"/>
    <col min="6415" max="6415" width="16.6640625" style="1259" bestFit="1" customWidth="1"/>
    <col min="6416" max="6416" width="10.6640625" style="1259" customWidth="1"/>
    <col min="6417" max="6417" width="11.5546875" style="1259" bestFit="1" customWidth="1"/>
    <col min="6418" max="6418" width="13.5546875" style="1259" bestFit="1" customWidth="1"/>
    <col min="6419" max="6419" width="10.6640625" style="1259" customWidth="1"/>
    <col min="6420" max="6420" width="11" style="1259" bestFit="1" customWidth="1"/>
    <col min="6421" max="6656" width="10.6640625" style="1259"/>
    <col min="6657" max="6657" width="4.44140625" style="1259" customWidth="1"/>
    <col min="6658" max="6658" width="40.6640625" style="1259" customWidth="1"/>
    <col min="6659" max="6660" width="11.5546875" style="1259" customWidth="1"/>
    <col min="6661" max="6661" width="9.5546875" style="1259" customWidth="1"/>
    <col min="6662" max="6662" width="10.33203125" style="1259" customWidth="1"/>
    <col min="6663" max="6663" width="11.44140625" style="1259" customWidth="1"/>
    <col min="6664" max="6665" width="14" style="1259" customWidth="1"/>
    <col min="6666" max="6666" width="13.5546875" style="1259" customWidth="1"/>
    <col min="6667" max="6667" width="14" style="1259" customWidth="1"/>
    <col min="6668" max="6668" width="1.33203125" style="1259" customWidth="1"/>
    <col min="6669" max="6669" width="13.5546875" style="1259" customWidth="1"/>
    <col min="6670" max="6670" width="15.5546875" style="1259" bestFit="1" customWidth="1"/>
    <col min="6671" max="6671" width="16.6640625" style="1259" bestFit="1" customWidth="1"/>
    <col min="6672" max="6672" width="10.6640625" style="1259" customWidth="1"/>
    <col min="6673" max="6673" width="11.5546875" style="1259" bestFit="1" customWidth="1"/>
    <col min="6674" max="6674" width="13.5546875" style="1259" bestFit="1" customWidth="1"/>
    <col min="6675" max="6675" width="10.6640625" style="1259" customWidth="1"/>
    <col min="6676" max="6676" width="11" style="1259" bestFit="1" customWidth="1"/>
    <col min="6677" max="6912" width="10.6640625" style="1259"/>
    <col min="6913" max="6913" width="4.44140625" style="1259" customWidth="1"/>
    <col min="6914" max="6914" width="40.6640625" style="1259" customWidth="1"/>
    <col min="6915" max="6916" width="11.5546875" style="1259" customWidth="1"/>
    <col min="6917" max="6917" width="9.5546875" style="1259" customWidth="1"/>
    <col min="6918" max="6918" width="10.33203125" style="1259" customWidth="1"/>
    <col min="6919" max="6919" width="11.44140625" style="1259" customWidth="1"/>
    <col min="6920" max="6921" width="14" style="1259" customWidth="1"/>
    <col min="6922" max="6922" width="13.5546875" style="1259" customWidth="1"/>
    <col min="6923" max="6923" width="14" style="1259" customWidth="1"/>
    <col min="6924" max="6924" width="1.33203125" style="1259" customWidth="1"/>
    <col min="6925" max="6925" width="13.5546875" style="1259" customWidth="1"/>
    <col min="6926" max="6926" width="15.5546875" style="1259" bestFit="1" customWidth="1"/>
    <col min="6927" max="6927" width="16.6640625" style="1259" bestFit="1" customWidth="1"/>
    <col min="6928" max="6928" width="10.6640625" style="1259" customWidth="1"/>
    <col min="6929" max="6929" width="11.5546875" style="1259" bestFit="1" customWidth="1"/>
    <col min="6930" max="6930" width="13.5546875" style="1259" bestFit="1" customWidth="1"/>
    <col min="6931" max="6931" width="10.6640625" style="1259" customWidth="1"/>
    <col min="6932" max="6932" width="11" style="1259" bestFit="1" customWidth="1"/>
    <col min="6933" max="7168" width="10.6640625" style="1259"/>
    <col min="7169" max="7169" width="4.44140625" style="1259" customWidth="1"/>
    <col min="7170" max="7170" width="40.6640625" style="1259" customWidth="1"/>
    <col min="7171" max="7172" width="11.5546875" style="1259" customWidth="1"/>
    <col min="7173" max="7173" width="9.5546875" style="1259" customWidth="1"/>
    <col min="7174" max="7174" width="10.33203125" style="1259" customWidth="1"/>
    <col min="7175" max="7175" width="11.44140625" style="1259" customWidth="1"/>
    <col min="7176" max="7177" width="14" style="1259" customWidth="1"/>
    <col min="7178" max="7178" width="13.5546875" style="1259" customWidth="1"/>
    <col min="7179" max="7179" width="14" style="1259" customWidth="1"/>
    <col min="7180" max="7180" width="1.33203125" style="1259" customWidth="1"/>
    <col min="7181" max="7181" width="13.5546875" style="1259" customWidth="1"/>
    <col min="7182" max="7182" width="15.5546875" style="1259" bestFit="1" customWidth="1"/>
    <col min="7183" max="7183" width="16.6640625" style="1259" bestFit="1" customWidth="1"/>
    <col min="7184" max="7184" width="10.6640625" style="1259" customWidth="1"/>
    <col min="7185" max="7185" width="11.5546875" style="1259" bestFit="1" customWidth="1"/>
    <col min="7186" max="7186" width="13.5546875" style="1259" bestFit="1" customWidth="1"/>
    <col min="7187" max="7187" width="10.6640625" style="1259" customWidth="1"/>
    <col min="7188" max="7188" width="11" style="1259" bestFit="1" customWidth="1"/>
    <col min="7189" max="7424" width="10.6640625" style="1259"/>
    <col min="7425" max="7425" width="4.44140625" style="1259" customWidth="1"/>
    <col min="7426" max="7426" width="40.6640625" style="1259" customWidth="1"/>
    <col min="7427" max="7428" width="11.5546875" style="1259" customWidth="1"/>
    <col min="7429" max="7429" width="9.5546875" style="1259" customWidth="1"/>
    <col min="7430" max="7430" width="10.33203125" style="1259" customWidth="1"/>
    <col min="7431" max="7431" width="11.44140625" style="1259" customWidth="1"/>
    <col min="7432" max="7433" width="14" style="1259" customWidth="1"/>
    <col min="7434" max="7434" width="13.5546875" style="1259" customWidth="1"/>
    <col min="7435" max="7435" width="14" style="1259" customWidth="1"/>
    <col min="7436" max="7436" width="1.33203125" style="1259" customWidth="1"/>
    <col min="7437" max="7437" width="13.5546875" style="1259" customWidth="1"/>
    <col min="7438" max="7438" width="15.5546875" style="1259" bestFit="1" customWidth="1"/>
    <col min="7439" max="7439" width="16.6640625" style="1259" bestFit="1" customWidth="1"/>
    <col min="7440" max="7440" width="10.6640625" style="1259" customWidth="1"/>
    <col min="7441" max="7441" width="11.5546875" style="1259" bestFit="1" customWidth="1"/>
    <col min="7442" max="7442" width="13.5546875" style="1259" bestFit="1" customWidth="1"/>
    <col min="7443" max="7443" width="10.6640625" style="1259" customWidth="1"/>
    <col min="7444" max="7444" width="11" style="1259" bestFit="1" customWidth="1"/>
    <col min="7445" max="7680" width="10.6640625" style="1259"/>
    <col min="7681" max="7681" width="4.44140625" style="1259" customWidth="1"/>
    <col min="7682" max="7682" width="40.6640625" style="1259" customWidth="1"/>
    <col min="7683" max="7684" width="11.5546875" style="1259" customWidth="1"/>
    <col min="7685" max="7685" width="9.5546875" style="1259" customWidth="1"/>
    <col min="7686" max="7686" width="10.33203125" style="1259" customWidth="1"/>
    <col min="7687" max="7687" width="11.44140625" style="1259" customWidth="1"/>
    <col min="7688" max="7689" width="14" style="1259" customWidth="1"/>
    <col min="7690" max="7690" width="13.5546875" style="1259" customWidth="1"/>
    <col min="7691" max="7691" width="14" style="1259" customWidth="1"/>
    <col min="7692" max="7692" width="1.33203125" style="1259" customWidth="1"/>
    <col min="7693" max="7693" width="13.5546875" style="1259" customWidth="1"/>
    <col min="7694" max="7694" width="15.5546875" style="1259" bestFit="1" customWidth="1"/>
    <col min="7695" max="7695" width="16.6640625" style="1259" bestFit="1" customWidth="1"/>
    <col min="7696" max="7696" width="10.6640625" style="1259" customWidth="1"/>
    <col min="7697" max="7697" width="11.5546875" style="1259" bestFit="1" customWidth="1"/>
    <col min="7698" max="7698" width="13.5546875" style="1259" bestFit="1" customWidth="1"/>
    <col min="7699" max="7699" width="10.6640625" style="1259" customWidth="1"/>
    <col min="7700" max="7700" width="11" style="1259" bestFit="1" customWidth="1"/>
    <col min="7701" max="7936" width="10.6640625" style="1259"/>
    <col min="7937" max="7937" width="4.44140625" style="1259" customWidth="1"/>
    <col min="7938" max="7938" width="40.6640625" style="1259" customWidth="1"/>
    <col min="7939" max="7940" width="11.5546875" style="1259" customWidth="1"/>
    <col min="7941" max="7941" width="9.5546875" style="1259" customWidth="1"/>
    <col min="7942" max="7942" width="10.33203125" style="1259" customWidth="1"/>
    <col min="7943" max="7943" width="11.44140625" style="1259" customWidth="1"/>
    <col min="7944" max="7945" width="14" style="1259" customWidth="1"/>
    <col min="7946" max="7946" width="13.5546875" style="1259" customWidth="1"/>
    <col min="7947" max="7947" width="14" style="1259" customWidth="1"/>
    <col min="7948" max="7948" width="1.33203125" style="1259" customWidth="1"/>
    <col min="7949" max="7949" width="13.5546875" style="1259" customWidth="1"/>
    <col min="7950" max="7950" width="15.5546875" style="1259" bestFit="1" customWidth="1"/>
    <col min="7951" max="7951" width="16.6640625" style="1259" bestFit="1" customWidth="1"/>
    <col min="7952" max="7952" width="10.6640625" style="1259" customWidth="1"/>
    <col min="7953" max="7953" width="11.5546875" style="1259" bestFit="1" customWidth="1"/>
    <col min="7954" max="7954" width="13.5546875" style="1259" bestFit="1" customWidth="1"/>
    <col min="7955" max="7955" width="10.6640625" style="1259" customWidth="1"/>
    <col min="7956" max="7956" width="11" style="1259" bestFit="1" customWidth="1"/>
    <col min="7957" max="8192" width="10.6640625" style="1259"/>
    <col min="8193" max="8193" width="4.44140625" style="1259" customWidth="1"/>
    <col min="8194" max="8194" width="40.6640625" style="1259" customWidth="1"/>
    <col min="8195" max="8196" width="11.5546875" style="1259" customWidth="1"/>
    <col min="8197" max="8197" width="9.5546875" style="1259" customWidth="1"/>
    <col min="8198" max="8198" width="10.33203125" style="1259" customWidth="1"/>
    <col min="8199" max="8199" width="11.44140625" style="1259" customWidth="1"/>
    <col min="8200" max="8201" width="14" style="1259" customWidth="1"/>
    <col min="8202" max="8202" width="13.5546875" style="1259" customWidth="1"/>
    <col min="8203" max="8203" width="14" style="1259" customWidth="1"/>
    <col min="8204" max="8204" width="1.33203125" style="1259" customWidth="1"/>
    <col min="8205" max="8205" width="13.5546875" style="1259" customWidth="1"/>
    <col min="8206" max="8206" width="15.5546875" style="1259" bestFit="1" customWidth="1"/>
    <col min="8207" max="8207" width="16.6640625" style="1259" bestFit="1" customWidth="1"/>
    <col min="8208" max="8208" width="10.6640625" style="1259" customWidth="1"/>
    <col min="8209" max="8209" width="11.5546875" style="1259" bestFit="1" customWidth="1"/>
    <col min="8210" max="8210" width="13.5546875" style="1259" bestFit="1" customWidth="1"/>
    <col min="8211" max="8211" width="10.6640625" style="1259" customWidth="1"/>
    <col min="8212" max="8212" width="11" style="1259" bestFit="1" customWidth="1"/>
    <col min="8213" max="8448" width="10.6640625" style="1259"/>
    <col min="8449" max="8449" width="4.44140625" style="1259" customWidth="1"/>
    <col min="8450" max="8450" width="40.6640625" style="1259" customWidth="1"/>
    <col min="8451" max="8452" width="11.5546875" style="1259" customWidth="1"/>
    <col min="8453" max="8453" width="9.5546875" style="1259" customWidth="1"/>
    <col min="8454" max="8454" width="10.33203125" style="1259" customWidth="1"/>
    <col min="8455" max="8455" width="11.44140625" style="1259" customWidth="1"/>
    <col min="8456" max="8457" width="14" style="1259" customWidth="1"/>
    <col min="8458" max="8458" width="13.5546875" style="1259" customWidth="1"/>
    <col min="8459" max="8459" width="14" style="1259" customWidth="1"/>
    <col min="8460" max="8460" width="1.33203125" style="1259" customWidth="1"/>
    <col min="8461" max="8461" width="13.5546875" style="1259" customWidth="1"/>
    <col min="8462" max="8462" width="15.5546875" style="1259" bestFit="1" customWidth="1"/>
    <col min="8463" max="8463" width="16.6640625" style="1259" bestFit="1" customWidth="1"/>
    <col min="8464" max="8464" width="10.6640625" style="1259" customWidth="1"/>
    <col min="8465" max="8465" width="11.5546875" style="1259" bestFit="1" customWidth="1"/>
    <col min="8466" max="8466" width="13.5546875" style="1259" bestFit="1" customWidth="1"/>
    <col min="8467" max="8467" width="10.6640625" style="1259" customWidth="1"/>
    <col min="8468" max="8468" width="11" style="1259" bestFit="1" customWidth="1"/>
    <col min="8469" max="8704" width="10.6640625" style="1259"/>
    <col min="8705" max="8705" width="4.44140625" style="1259" customWidth="1"/>
    <col min="8706" max="8706" width="40.6640625" style="1259" customWidth="1"/>
    <col min="8707" max="8708" width="11.5546875" style="1259" customWidth="1"/>
    <col min="8709" max="8709" width="9.5546875" style="1259" customWidth="1"/>
    <col min="8710" max="8710" width="10.33203125" style="1259" customWidth="1"/>
    <col min="8711" max="8711" width="11.44140625" style="1259" customWidth="1"/>
    <col min="8712" max="8713" width="14" style="1259" customWidth="1"/>
    <col min="8714" max="8714" width="13.5546875" style="1259" customWidth="1"/>
    <col min="8715" max="8715" width="14" style="1259" customWidth="1"/>
    <col min="8716" max="8716" width="1.33203125" style="1259" customWidth="1"/>
    <col min="8717" max="8717" width="13.5546875" style="1259" customWidth="1"/>
    <col min="8718" max="8718" width="15.5546875" style="1259" bestFit="1" customWidth="1"/>
    <col min="8719" max="8719" width="16.6640625" style="1259" bestFit="1" customWidth="1"/>
    <col min="8720" max="8720" width="10.6640625" style="1259" customWidth="1"/>
    <col min="8721" max="8721" width="11.5546875" style="1259" bestFit="1" customWidth="1"/>
    <col min="8722" max="8722" width="13.5546875" style="1259" bestFit="1" customWidth="1"/>
    <col min="8723" max="8723" width="10.6640625" style="1259" customWidth="1"/>
    <col min="8724" max="8724" width="11" style="1259" bestFit="1" customWidth="1"/>
    <col min="8725" max="8960" width="10.6640625" style="1259"/>
    <col min="8961" max="8961" width="4.44140625" style="1259" customWidth="1"/>
    <col min="8962" max="8962" width="40.6640625" style="1259" customWidth="1"/>
    <col min="8963" max="8964" width="11.5546875" style="1259" customWidth="1"/>
    <col min="8965" max="8965" width="9.5546875" style="1259" customWidth="1"/>
    <col min="8966" max="8966" width="10.33203125" style="1259" customWidth="1"/>
    <col min="8967" max="8967" width="11.44140625" style="1259" customWidth="1"/>
    <col min="8968" max="8969" width="14" style="1259" customWidth="1"/>
    <col min="8970" max="8970" width="13.5546875" style="1259" customWidth="1"/>
    <col min="8971" max="8971" width="14" style="1259" customWidth="1"/>
    <col min="8972" max="8972" width="1.33203125" style="1259" customWidth="1"/>
    <col min="8973" max="8973" width="13.5546875" style="1259" customWidth="1"/>
    <col min="8974" max="8974" width="15.5546875" style="1259" bestFit="1" customWidth="1"/>
    <col min="8975" max="8975" width="16.6640625" style="1259" bestFit="1" customWidth="1"/>
    <col min="8976" max="8976" width="10.6640625" style="1259" customWidth="1"/>
    <col min="8977" max="8977" width="11.5546875" style="1259" bestFit="1" customWidth="1"/>
    <col min="8978" max="8978" width="13.5546875" style="1259" bestFit="1" customWidth="1"/>
    <col min="8979" max="8979" width="10.6640625" style="1259" customWidth="1"/>
    <col min="8980" max="8980" width="11" style="1259" bestFit="1" customWidth="1"/>
    <col min="8981" max="9216" width="10.6640625" style="1259"/>
    <col min="9217" max="9217" width="4.44140625" style="1259" customWidth="1"/>
    <col min="9218" max="9218" width="40.6640625" style="1259" customWidth="1"/>
    <col min="9219" max="9220" width="11.5546875" style="1259" customWidth="1"/>
    <col min="9221" max="9221" width="9.5546875" style="1259" customWidth="1"/>
    <col min="9222" max="9222" width="10.33203125" style="1259" customWidth="1"/>
    <col min="9223" max="9223" width="11.44140625" style="1259" customWidth="1"/>
    <col min="9224" max="9225" width="14" style="1259" customWidth="1"/>
    <col min="9226" max="9226" width="13.5546875" style="1259" customWidth="1"/>
    <col min="9227" max="9227" width="14" style="1259" customWidth="1"/>
    <col min="9228" max="9228" width="1.33203125" style="1259" customWidth="1"/>
    <col min="9229" max="9229" width="13.5546875" style="1259" customWidth="1"/>
    <col min="9230" max="9230" width="15.5546875" style="1259" bestFit="1" customWidth="1"/>
    <col min="9231" max="9231" width="16.6640625" style="1259" bestFit="1" customWidth="1"/>
    <col min="9232" max="9232" width="10.6640625" style="1259" customWidth="1"/>
    <col min="9233" max="9233" width="11.5546875" style="1259" bestFit="1" customWidth="1"/>
    <col min="9234" max="9234" width="13.5546875" style="1259" bestFit="1" customWidth="1"/>
    <col min="9235" max="9235" width="10.6640625" style="1259" customWidth="1"/>
    <col min="9236" max="9236" width="11" style="1259" bestFit="1" customWidth="1"/>
    <col min="9237" max="9472" width="10.6640625" style="1259"/>
    <col min="9473" max="9473" width="4.44140625" style="1259" customWidth="1"/>
    <col min="9474" max="9474" width="40.6640625" style="1259" customWidth="1"/>
    <col min="9475" max="9476" width="11.5546875" style="1259" customWidth="1"/>
    <col min="9477" max="9477" width="9.5546875" style="1259" customWidth="1"/>
    <col min="9478" max="9478" width="10.33203125" style="1259" customWidth="1"/>
    <col min="9479" max="9479" width="11.44140625" style="1259" customWidth="1"/>
    <col min="9480" max="9481" width="14" style="1259" customWidth="1"/>
    <col min="9482" max="9482" width="13.5546875" style="1259" customWidth="1"/>
    <col min="9483" max="9483" width="14" style="1259" customWidth="1"/>
    <col min="9484" max="9484" width="1.33203125" style="1259" customWidth="1"/>
    <col min="9485" max="9485" width="13.5546875" style="1259" customWidth="1"/>
    <col min="9486" max="9486" width="15.5546875" style="1259" bestFit="1" customWidth="1"/>
    <col min="9487" max="9487" width="16.6640625" style="1259" bestFit="1" customWidth="1"/>
    <col min="9488" max="9488" width="10.6640625" style="1259" customWidth="1"/>
    <col min="9489" max="9489" width="11.5546875" style="1259" bestFit="1" customWidth="1"/>
    <col min="9490" max="9490" width="13.5546875" style="1259" bestFit="1" customWidth="1"/>
    <col min="9491" max="9491" width="10.6640625" style="1259" customWidth="1"/>
    <col min="9492" max="9492" width="11" style="1259" bestFit="1" customWidth="1"/>
    <col min="9493" max="9728" width="10.6640625" style="1259"/>
    <col min="9729" max="9729" width="4.44140625" style="1259" customWidth="1"/>
    <col min="9730" max="9730" width="40.6640625" style="1259" customWidth="1"/>
    <col min="9731" max="9732" width="11.5546875" style="1259" customWidth="1"/>
    <col min="9733" max="9733" width="9.5546875" style="1259" customWidth="1"/>
    <col min="9734" max="9734" width="10.33203125" style="1259" customWidth="1"/>
    <col min="9735" max="9735" width="11.44140625" style="1259" customWidth="1"/>
    <col min="9736" max="9737" width="14" style="1259" customWidth="1"/>
    <col min="9738" max="9738" width="13.5546875" style="1259" customWidth="1"/>
    <col min="9739" max="9739" width="14" style="1259" customWidth="1"/>
    <col min="9740" max="9740" width="1.33203125" style="1259" customWidth="1"/>
    <col min="9741" max="9741" width="13.5546875" style="1259" customWidth="1"/>
    <col min="9742" max="9742" width="15.5546875" style="1259" bestFit="1" customWidth="1"/>
    <col min="9743" max="9743" width="16.6640625" style="1259" bestFit="1" customWidth="1"/>
    <col min="9744" max="9744" width="10.6640625" style="1259" customWidth="1"/>
    <col min="9745" max="9745" width="11.5546875" style="1259" bestFit="1" customWidth="1"/>
    <col min="9746" max="9746" width="13.5546875" style="1259" bestFit="1" customWidth="1"/>
    <col min="9747" max="9747" width="10.6640625" style="1259" customWidth="1"/>
    <col min="9748" max="9748" width="11" style="1259" bestFit="1" customWidth="1"/>
    <col min="9749" max="9984" width="10.6640625" style="1259"/>
    <col min="9985" max="9985" width="4.44140625" style="1259" customWidth="1"/>
    <col min="9986" max="9986" width="40.6640625" style="1259" customWidth="1"/>
    <col min="9987" max="9988" width="11.5546875" style="1259" customWidth="1"/>
    <col min="9989" max="9989" width="9.5546875" style="1259" customWidth="1"/>
    <col min="9990" max="9990" width="10.33203125" style="1259" customWidth="1"/>
    <col min="9991" max="9991" width="11.44140625" style="1259" customWidth="1"/>
    <col min="9992" max="9993" width="14" style="1259" customWidth="1"/>
    <col min="9994" max="9994" width="13.5546875" style="1259" customWidth="1"/>
    <col min="9995" max="9995" width="14" style="1259" customWidth="1"/>
    <col min="9996" max="9996" width="1.33203125" style="1259" customWidth="1"/>
    <col min="9997" max="9997" width="13.5546875" style="1259" customWidth="1"/>
    <col min="9998" max="9998" width="15.5546875" style="1259" bestFit="1" customWidth="1"/>
    <col min="9999" max="9999" width="16.6640625" style="1259" bestFit="1" customWidth="1"/>
    <col min="10000" max="10000" width="10.6640625" style="1259" customWidth="1"/>
    <col min="10001" max="10001" width="11.5546875" style="1259" bestFit="1" customWidth="1"/>
    <col min="10002" max="10002" width="13.5546875" style="1259" bestFit="1" customWidth="1"/>
    <col min="10003" max="10003" width="10.6640625" style="1259" customWidth="1"/>
    <col min="10004" max="10004" width="11" style="1259" bestFit="1" customWidth="1"/>
    <col min="10005" max="10240" width="10.6640625" style="1259"/>
    <col min="10241" max="10241" width="4.44140625" style="1259" customWidth="1"/>
    <col min="10242" max="10242" width="40.6640625" style="1259" customWidth="1"/>
    <col min="10243" max="10244" width="11.5546875" style="1259" customWidth="1"/>
    <col min="10245" max="10245" width="9.5546875" style="1259" customWidth="1"/>
    <col min="10246" max="10246" width="10.33203125" style="1259" customWidth="1"/>
    <col min="10247" max="10247" width="11.44140625" style="1259" customWidth="1"/>
    <col min="10248" max="10249" width="14" style="1259" customWidth="1"/>
    <col min="10250" max="10250" width="13.5546875" style="1259" customWidth="1"/>
    <col min="10251" max="10251" width="14" style="1259" customWidth="1"/>
    <col min="10252" max="10252" width="1.33203125" style="1259" customWidth="1"/>
    <col min="10253" max="10253" width="13.5546875" style="1259" customWidth="1"/>
    <col min="10254" max="10254" width="15.5546875" style="1259" bestFit="1" customWidth="1"/>
    <col min="10255" max="10255" width="16.6640625" style="1259" bestFit="1" customWidth="1"/>
    <col min="10256" max="10256" width="10.6640625" style="1259" customWidth="1"/>
    <col min="10257" max="10257" width="11.5546875" style="1259" bestFit="1" customWidth="1"/>
    <col min="10258" max="10258" width="13.5546875" style="1259" bestFit="1" customWidth="1"/>
    <col min="10259" max="10259" width="10.6640625" style="1259" customWidth="1"/>
    <col min="10260" max="10260" width="11" style="1259" bestFit="1" customWidth="1"/>
    <col min="10261" max="10496" width="10.6640625" style="1259"/>
    <col min="10497" max="10497" width="4.44140625" style="1259" customWidth="1"/>
    <col min="10498" max="10498" width="40.6640625" style="1259" customWidth="1"/>
    <col min="10499" max="10500" width="11.5546875" style="1259" customWidth="1"/>
    <col min="10501" max="10501" width="9.5546875" style="1259" customWidth="1"/>
    <col min="10502" max="10502" width="10.33203125" style="1259" customWidth="1"/>
    <col min="10503" max="10503" width="11.44140625" style="1259" customWidth="1"/>
    <col min="10504" max="10505" width="14" style="1259" customWidth="1"/>
    <col min="10506" max="10506" width="13.5546875" style="1259" customWidth="1"/>
    <col min="10507" max="10507" width="14" style="1259" customWidth="1"/>
    <col min="10508" max="10508" width="1.33203125" style="1259" customWidth="1"/>
    <col min="10509" max="10509" width="13.5546875" style="1259" customWidth="1"/>
    <col min="10510" max="10510" width="15.5546875" style="1259" bestFit="1" customWidth="1"/>
    <col min="10511" max="10511" width="16.6640625" style="1259" bestFit="1" customWidth="1"/>
    <col min="10512" max="10512" width="10.6640625" style="1259" customWidth="1"/>
    <col min="10513" max="10513" width="11.5546875" style="1259" bestFit="1" customWidth="1"/>
    <col min="10514" max="10514" width="13.5546875" style="1259" bestFit="1" customWidth="1"/>
    <col min="10515" max="10515" width="10.6640625" style="1259" customWidth="1"/>
    <col min="10516" max="10516" width="11" style="1259" bestFit="1" customWidth="1"/>
    <col min="10517" max="10752" width="10.6640625" style="1259"/>
    <col min="10753" max="10753" width="4.44140625" style="1259" customWidth="1"/>
    <col min="10754" max="10754" width="40.6640625" style="1259" customWidth="1"/>
    <col min="10755" max="10756" width="11.5546875" style="1259" customWidth="1"/>
    <col min="10757" max="10757" width="9.5546875" style="1259" customWidth="1"/>
    <col min="10758" max="10758" width="10.33203125" style="1259" customWidth="1"/>
    <col min="10759" max="10759" width="11.44140625" style="1259" customWidth="1"/>
    <col min="10760" max="10761" width="14" style="1259" customWidth="1"/>
    <col min="10762" max="10762" width="13.5546875" style="1259" customWidth="1"/>
    <col min="10763" max="10763" width="14" style="1259" customWidth="1"/>
    <col min="10764" max="10764" width="1.33203125" style="1259" customWidth="1"/>
    <col min="10765" max="10765" width="13.5546875" style="1259" customWidth="1"/>
    <col min="10766" max="10766" width="15.5546875" style="1259" bestFit="1" customWidth="1"/>
    <col min="10767" max="10767" width="16.6640625" style="1259" bestFit="1" customWidth="1"/>
    <col min="10768" max="10768" width="10.6640625" style="1259" customWidth="1"/>
    <col min="10769" max="10769" width="11.5546875" style="1259" bestFit="1" customWidth="1"/>
    <col min="10770" max="10770" width="13.5546875" style="1259" bestFit="1" customWidth="1"/>
    <col min="10771" max="10771" width="10.6640625" style="1259" customWidth="1"/>
    <col min="10772" max="10772" width="11" style="1259" bestFit="1" customWidth="1"/>
    <col min="10773" max="11008" width="10.6640625" style="1259"/>
    <col min="11009" max="11009" width="4.44140625" style="1259" customWidth="1"/>
    <col min="11010" max="11010" width="40.6640625" style="1259" customWidth="1"/>
    <col min="11011" max="11012" width="11.5546875" style="1259" customWidth="1"/>
    <col min="11013" max="11013" width="9.5546875" style="1259" customWidth="1"/>
    <col min="11014" max="11014" width="10.33203125" style="1259" customWidth="1"/>
    <col min="11015" max="11015" width="11.44140625" style="1259" customWidth="1"/>
    <col min="11016" max="11017" width="14" style="1259" customWidth="1"/>
    <col min="11018" max="11018" width="13.5546875" style="1259" customWidth="1"/>
    <col min="11019" max="11019" width="14" style="1259" customWidth="1"/>
    <col min="11020" max="11020" width="1.33203125" style="1259" customWidth="1"/>
    <col min="11021" max="11021" width="13.5546875" style="1259" customWidth="1"/>
    <col min="11022" max="11022" width="15.5546875" style="1259" bestFit="1" customWidth="1"/>
    <col min="11023" max="11023" width="16.6640625" style="1259" bestFit="1" customWidth="1"/>
    <col min="11024" max="11024" width="10.6640625" style="1259" customWidth="1"/>
    <col min="11025" max="11025" width="11.5546875" style="1259" bestFit="1" customWidth="1"/>
    <col min="11026" max="11026" width="13.5546875" style="1259" bestFit="1" customWidth="1"/>
    <col min="11027" max="11027" width="10.6640625" style="1259" customWidth="1"/>
    <col min="11028" max="11028" width="11" style="1259" bestFit="1" customWidth="1"/>
    <col min="11029" max="11264" width="10.6640625" style="1259"/>
    <col min="11265" max="11265" width="4.44140625" style="1259" customWidth="1"/>
    <col min="11266" max="11266" width="40.6640625" style="1259" customWidth="1"/>
    <col min="11267" max="11268" width="11.5546875" style="1259" customWidth="1"/>
    <col min="11269" max="11269" width="9.5546875" style="1259" customWidth="1"/>
    <col min="11270" max="11270" width="10.33203125" style="1259" customWidth="1"/>
    <col min="11271" max="11271" width="11.44140625" style="1259" customWidth="1"/>
    <col min="11272" max="11273" width="14" style="1259" customWidth="1"/>
    <col min="11274" max="11274" width="13.5546875" style="1259" customWidth="1"/>
    <col min="11275" max="11275" width="14" style="1259" customWidth="1"/>
    <col min="11276" max="11276" width="1.33203125" style="1259" customWidth="1"/>
    <col min="11277" max="11277" width="13.5546875" style="1259" customWidth="1"/>
    <col min="11278" max="11278" width="15.5546875" style="1259" bestFit="1" customWidth="1"/>
    <col min="11279" max="11279" width="16.6640625" style="1259" bestFit="1" customWidth="1"/>
    <col min="11280" max="11280" width="10.6640625" style="1259" customWidth="1"/>
    <col min="11281" max="11281" width="11.5546875" style="1259" bestFit="1" customWidth="1"/>
    <col min="11282" max="11282" width="13.5546875" style="1259" bestFit="1" customWidth="1"/>
    <col min="11283" max="11283" width="10.6640625" style="1259" customWidth="1"/>
    <col min="11284" max="11284" width="11" style="1259" bestFit="1" customWidth="1"/>
    <col min="11285" max="11520" width="10.6640625" style="1259"/>
    <col min="11521" max="11521" width="4.44140625" style="1259" customWidth="1"/>
    <col min="11522" max="11522" width="40.6640625" style="1259" customWidth="1"/>
    <col min="11523" max="11524" width="11.5546875" style="1259" customWidth="1"/>
    <col min="11525" max="11525" width="9.5546875" style="1259" customWidth="1"/>
    <col min="11526" max="11526" width="10.33203125" style="1259" customWidth="1"/>
    <col min="11527" max="11527" width="11.44140625" style="1259" customWidth="1"/>
    <col min="11528" max="11529" width="14" style="1259" customWidth="1"/>
    <col min="11530" max="11530" width="13.5546875" style="1259" customWidth="1"/>
    <col min="11531" max="11531" width="14" style="1259" customWidth="1"/>
    <col min="11532" max="11532" width="1.33203125" style="1259" customWidth="1"/>
    <col min="11533" max="11533" width="13.5546875" style="1259" customWidth="1"/>
    <col min="11534" max="11534" width="15.5546875" style="1259" bestFit="1" customWidth="1"/>
    <col min="11535" max="11535" width="16.6640625" style="1259" bestFit="1" customWidth="1"/>
    <col min="11536" max="11536" width="10.6640625" style="1259" customWidth="1"/>
    <col min="11537" max="11537" width="11.5546875" style="1259" bestFit="1" customWidth="1"/>
    <col min="11538" max="11538" width="13.5546875" style="1259" bestFit="1" customWidth="1"/>
    <col min="11539" max="11539" width="10.6640625" style="1259" customWidth="1"/>
    <col min="11540" max="11540" width="11" style="1259" bestFit="1" customWidth="1"/>
    <col min="11541" max="11776" width="10.6640625" style="1259"/>
    <col min="11777" max="11777" width="4.44140625" style="1259" customWidth="1"/>
    <col min="11778" max="11778" width="40.6640625" style="1259" customWidth="1"/>
    <col min="11779" max="11780" width="11.5546875" style="1259" customWidth="1"/>
    <col min="11781" max="11781" width="9.5546875" style="1259" customWidth="1"/>
    <col min="11782" max="11782" width="10.33203125" style="1259" customWidth="1"/>
    <col min="11783" max="11783" width="11.44140625" style="1259" customWidth="1"/>
    <col min="11784" max="11785" width="14" style="1259" customWidth="1"/>
    <col min="11786" max="11786" width="13.5546875" style="1259" customWidth="1"/>
    <col min="11787" max="11787" width="14" style="1259" customWidth="1"/>
    <col min="11788" max="11788" width="1.33203125" style="1259" customWidth="1"/>
    <col min="11789" max="11789" width="13.5546875" style="1259" customWidth="1"/>
    <col min="11790" max="11790" width="15.5546875" style="1259" bestFit="1" customWidth="1"/>
    <col min="11791" max="11791" width="16.6640625" style="1259" bestFit="1" customWidth="1"/>
    <col min="11792" max="11792" width="10.6640625" style="1259" customWidth="1"/>
    <col min="11793" max="11793" width="11.5546875" style="1259" bestFit="1" customWidth="1"/>
    <col min="11794" max="11794" width="13.5546875" style="1259" bestFit="1" customWidth="1"/>
    <col min="11795" max="11795" width="10.6640625" style="1259" customWidth="1"/>
    <col min="11796" max="11796" width="11" style="1259" bestFit="1" customWidth="1"/>
    <col min="11797" max="12032" width="10.6640625" style="1259"/>
    <col min="12033" max="12033" width="4.44140625" style="1259" customWidth="1"/>
    <col min="12034" max="12034" width="40.6640625" style="1259" customWidth="1"/>
    <col min="12035" max="12036" width="11.5546875" style="1259" customWidth="1"/>
    <col min="12037" max="12037" width="9.5546875" style="1259" customWidth="1"/>
    <col min="12038" max="12038" width="10.33203125" style="1259" customWidth="1"/>
    <col min="12039" max="12039" width="11.44140625" style="1259" customWidth="1"/>
    <col min="12040" max="12041" width="14" style="1259" customWidth="1"/>
    <col min="12042" max="12042" width="13.5546875" style="1259" customWidth="1"/>
    <col min="12043" max="12043" width="14" style="1259" customWidth="1"/>
    <col min="12044" max="12044" width="1.33203125" style="1259" customWidth="1"/>
    <col min="12045" max="12045" width="13.5546875" style="1259" customWidth="1"/>
    <col min="12046" max="12046" width="15.5546875" style="1259" bestFit="1" customWidth="1"/>
    <col min="12047" max="12047" width="16.6640625" style="1259" bestFit="1" customWidth="1"/>
    <col min="12048" max="12048" width="10.6640625" style="1259" customWidth="1"/>
    <col min="12049" max="12049" width="11.5546875" style="1259" bestFit="1" customWidth="1"/>
    <col min="12050" max="12050" width="13.5546875" style="1259" bestFit="1" customWidth="1"/>
    <col min="12051" max="12051" width="10.6640625" style="1259" customWidth="1"/>
    <col min="12052" max="12052" width="11" style="1259" bestFit="1" customWidth="1"/>
    <col min="12053" max="12288" width="10.6640625" style="1259"/>
    <col min="12289" max="12289" width="4.44140625" style="1259" customWidth="1"/>
    <col min="12290" max="12290" width="40.6640625" style="1259" customWidth="1"/>
    <col min="12291" max="12292" width="11.5546875" style="1259" customWidth="1"/>
    <col min="12293" max="12293" width="9.5546875" style="1259" customWidth="1"/>
    <col min="12294" max="12294" width="10.33203125" style="1259" customWidth="1"/>
    <col min="12295" max="12295" width="11.44140625" style="1259" customWidth="1"/>
    <col min="12296" max="12297" width="14" style="1259" customWidth="1"/>
    <col min="12298" max="12298" width="13.5546875" style="1259" customWidth="1"/>
    <col min="12299" max="12299" width="14" style="1259" customWidth="1"/>
    <col min="12300" max="12300" width="1.33203125" style="1259" customWidth="1"/>
    <col min="12301" max="12301" width="13.5546875" style="1259" customWidth="1"/>
    <col min="12302" max="12302" width="15.5546875" style="1259" bestFit="1" customWidth="1"/>
    <col min="12303" max="12303" width="16.6640625" style="1259" bestFit="1" customWidth="1"/>
    <col min="12304" max="12304" width="10.6640625" style="1259" customWidth="1"/>
    <col min="12305" max="12305" width="11.5546875" style="1259" bestFit="1" customWidth="1"/>
    <col min="12306" max="12306" width="13.5546875" style="1259" bestFit="1" customWidth="1"/>
    <col min="12307" max="12307" width="10.6640625" style="1259" customWidth="1"/>
    <col min="12308" max="12308" width="11" style="1259" bestFit="1" customWidth="1"/>
    <col min="12309" max="12544" width="10.6640625" style="1259"/>
    <col min="12545" max="12545" width="4.44140625" style="1259" customWidth="1"/>
    <col min="12546" max="12546" width="40.6640625" style="1259" customWidth="1"/>
    <col min="12547" max="12548" width="11.5546875" style="1259" customWidth="1"/>
    <col min="12549" max="12549" width="9.5546875" style="1259" customWidth="1"/>
    <col min="12550" max="12550" width="10.33203125" style="1259" customWidth="1"/>
    <col min="12551" max="12551" width="11.44140625" style="1259" customWidth="1"/>
    <col min="12552" max="12553" width="14" style="1259" customWidth="1"/>
    <col min="12554" max="12554" width="13.5546875" style="1259" customWidth="1"/>
    <col min="12555" max="12555" width="14" style="1259" customWidth="1"/>
    <col min="12556" max="12556" width="1.33203125" style="1259" customWidth="1"/>
    <col min="12557" max="12557" width="13.5546875" style="1259" customWidth="1"/>
    <col min="12558" max="12558" width="15.5546875" style="1259" bestFit="1" customWidth="1"/>
    <col min="12559" max="12559" width="16.6640625" style="1259" bestFit="1" customWidth="1"/>
    <col min="12560" max="12560" width="10.6640625" style="1259" customWidth="1"/>
    <col min="12561" max="12561" width="11.5546875" style="1259" bestFit="1" customWidth="1"/>
    <col min="12562" max="12562" width="13.5546875" style="1259" bestFit="1" customWidth="1"/>
    <col min="12563" max="12563" width="10.6640625" style="1259" customWidth="1"/>
    <col min="12564" max="12564" width="11" style="1259" bestFit="1" customWidth="1"/>
    <col min="12565" max="12800" width="10.6640625" style="1259"/>
    <col min="12801" max="12801" width="4.44140625" style="1259" customWidth="1"/>
    <col min="12802" max="12802" width="40.6640625" style="1259" customWidth="1"/>
    <col min="12803" max="12804" width="11.5546875" style="1259" customWidth="1"/>
    <col min="12805" max="12805" width="9.5546875" style="1259" customWidth="1"/>
    <col min="12806" max="12806" width="10.33203125" style="1259" customWidth="1"/>
    <col min="12807" max="12807" width="11.44140625" style="1259" customWidth="1"/>
    <col min="12808" max="12809" width="14" style="1259" customWidth="1"/>
    <col min="12810" max="12810" width="13.5546875" style="1259" customWidth="1"/>
    <col min="12811" max="12811" width="14" style="1259" customWidth="1"/>
    <col min="12812" max="12812" width="1.33203125" style="1259" customWidth="1"/>
    <col min="12813" max="12813" width="13.5546875" style="1259" customWidth="1"/>
    <col min="12814" max="12814" width="15.5546875" style="1259" bestFit="1" customWidth="1"/>
    <col min="12815" max="12815" width="16.6640625" style="1259" bestFit="1" customWidth="1"/>
    <col min="12816" max="12816" width="10.6640625" style="1259" customWidth="1"/>
    <col min="12817" max="12817" width="11.5546875" style="1259" bestFit="1" customWidth="1"/>
    <col min="12818" max="12818" width="13.5546875" style="1259" bestFit="1" customWidth="1"/>
    <col min="12819" max="12819" width="10.6640625" style="1259" customWidth="1"/>
    <col min="12820" max="12820" width="11" style="1259" bestFit="1" customWidth="1"/>
    <col min="12821" max="13056" width="10.6640625" style="1259"/>
    <col min="13057" max="13057" width="4.44140625" style="1259" customWidth="1"/>
    <col min="13058" max="13058" width="40.6640625" style="1259" customWidth="1"/>
    <col min="13059" max="13060" width="11.5546875" style="1259" customWidth="1"/>
    <col min="13061" max="13061" width="9.5546875" style="1259" customWidth="1"/>
    <col min="13062" max="13062" width="10.33203125" style="1259" customWidth="1"/>
    <col min="13063" max="13063" width="11.44140625" style="1259" customWidth="1"/>
    <col min="13064" max="13065" width="14" style="1259" customWidth="1"/>
    <col min="13066" max="13066" width="13.5546875" style="1259" customWidth="1"/>
    <col min="13067" max="13067" width="14" style="1259" customWidth="1"/>
    <col min="13068" max="13068" width="1.33203125" style="1259" customWidth="1"/>
    <col min="13069" max="13069" width="13.5546875" style="1259" customWidth="1"/>
    <col min="13070" max="13070" width="15.5546875" style="1259" bestFit="1" customWidth="1"/>
    <col min="13071" max="13071" width="16.6640625" style="1259" bestFit="1" customWidth="1"/>
    <col min="13072" max="13072" width="10.6640625" style="1259" customWidth="1"/>
    <col min="13073" max="13073" width="11.5546875" style="1259" bestFit="1" customWidth="1"/>
    <col min="13074" max="13074" width="13.5546875" style="1259" bestFit="1" customWidth="1"/>
    <col min="13075" max="13075" width="10.6640625" style="1259" customWidth="1"/>
    <col min="13076" max="13076" width="11" style="1259" bestFit="1" customWidth="1"/>
    <col min="13077" max="13312" width="10.6640625" style="1259"/>
    <col min="13313" max="13313" width="4.44140625" style="1259" customWidth="1"/>
    <col min="13314" max="13314" width="40.6640625" style="1259" customWidth="1"/>
    <col min="13315" max="13316" width="11.5546875" style="1259" customWidth="1"/>
    <col min="13317" max="13317" width="9.5546875" style="1259" customWidth="1"/>
    <col min="13318" max="13318" width="10.33203125" style="1259" customWidth="1"/>
    <col min="13319" max="13319" width="11.44140625" style="1259" customWidth="1"/>
    <col min="13320" max="13321" width="14" style="1259" customWidth="1"/>
    <col min="13322" max="13322" width="13.5546875" style="1259" customWidth="1"/>
    <col min="13323" max="13323" width="14" style="1259" customWidth="1"/>
    <col min="13324" max="13324" width="1.33203125" style="1259" customWidth="1"/>
    <col min="13325" max="13325" width="13.5546875" style="1259" customWidth="1"/>
    <col min="13326" max="13326" width="15.5546875" style="1259" bestFit="1" customWidth="1"/>
    <col min="13327" max="13327" width="16.6640625" style="1259" bestFit="1" customWidth="1"/>
    <col min="13328" max="13328" width="10.6640625" style="1259" customWidth="1"/>
    <col min="13329" max="13329" width="11.5546875" style="1259" bestFit="1" customWidth="1"/>
    <col min="13330" max="13330" width="13.5546875" style="1259" bestFit="1" customWidth="1"/>
    <col min="13331" max="13331" width="10.6640625" style="1259" customWidth="1"/>
    <col min="13332" max="13332" width="11" style="1259" bestFit="1" customWidth="1"/>
    <col min="13333" max="13568" width="10.6640625" style="1259"/>
    <col min="13569" max="13569" width="4.44140625" style="1259" customWidth="1"/>
    <col min="13570" max="13570" width="40.6640625" style="1259" customWidth="1"/>
    <col min="13571" max="13572" width="11.5546875" style="1259" customWidth="1"/>
    <col min="13573" max="13573" width="9.5546875" style="1259" customWidth="1"/>
    <col min="13574" max="13574" width="10.33203125" style="1259" customWidth="1"/>
    <col min="13575" max="13575" width="11.44140625" style="1259" customWidth="1"/>
    <col min="13576" max="13577" width="14" style="1259" customWidth="1"/>
    <col min="13578" max="13578" width="13.5546875" style="1259" customWidth="1"/>
    <col min="13579" max="13579" width="14" style="1259" customWidth="1"/>
    <col min="13580" max="13580" width="1.33203125" style="1259" customWidth="1"/>
    <col min="13581" max="13581" width="13.5546875" style="1259" customWidth="1"/>
    <col min="13582" max="13582" width="15.5546875" style="1259" bestFit="1" customWidth="1"/>
    <col min="13583" max="13583" width="16.6640625" style="1259" bestFit="1" customWidth="1"/>
    <col min="13584" max="13584" width="10.6640625" style="1259" customWidth="1"/>
    <col min="13585" max="13585" width="11.5546875" style="1259" bestFit="1" customWidth="1"/>
    <col min="13586" max="13586" width="13.5546875" style="1259" bestFit="1" customWidth="1"/>
    <col min="13587" max="13587" width="10.6640625" style="1259" customWidth="1"/>
    <col min="13588" max="13588" width="11" style="1259" bestFit="1" customWidth="1"/>
    <col min="13589" max="13824" width="10.6640625" style="1259"/>
    <col min="13825" max="13825" width="4.44140625" style="1259" customWidth="1"/>
    <col min="13826" max="13826" width="40.6640625" style="1259" customWidth="1"/>
    <col min="13827" max="13828" width="11.5546875" style="1259" customWidth="1"/>
    <col min="13829" max="13829" width="9.5546875" style="1259" customWidth="1"/>
    <col min="13830" max="13830" width="10.33203125" style="1259" customWidth="1"/>
    <col min="13831" max="13831" width="11.44140625" style="1259" customWidth="1"/>
    <col min="13832" max="13833" width="14" style="1259" customWidth="1"/>
    <col min="13834" max="13834" width="13.5546875" style="1259" customWidth="1"/>
    <col min="13835" max="13835" width="14" style="1259" customWidth="1"/>
    <col min="13836" max="13836" width="1.33203125" style="1259" customWidth="1"/>
    <col min="13837" max="13837" width="13.5546875" style="1259" customWidth="1"/>
    <col min="13838" max="13838" width="15.5546875" style="1259" bestFit="1" customWidth="1"/>
    <col min="13839" max="13839" width="16.6640625" style="1259" bestFit="1" customWidth="1"/>
    <col min="13840" max="13840" width="10.6640625" style="1259" customWidth="1"/>
    <col min="13841" max="13841" width="11.5546875" style="1259" bestFit="1" customWidth="1"/>
    <col min="13842" max="13842" width="13.5546875" style="1259" bestFit="1" customWidth="1"/>
    <col min="13843" max="13843" width="10.6640625" style="1259" customWidth="1"/>
    <col min="13844" max="13844" width="11" style="1259" bestFit="1" customWidth="1"/>
    <col min="13845" max="14080" width="10.6640625" style="1259"/>
    <col min="14081" max="14081" width="4.44140625" style="1259" customWidth="1"/>
    <col min="14082" max="14082" width="40.6640625" style="1259" customWidth="1"/>
    <col min="14083" max="14084" width="11.5546875" style="1259" customWidth="1"/>
    <col min="14085" max="14085" width="9.5546875" style="1259" customWidth="1"/>
    <col min="14086" max="14086" width="10.33203125" style="1259" customWidth="1"/>
    <col min="14087" max="14087" width="11.44140625" style="1259" customWidth="1"/>
    <col min="14088" max="14089" width="14" style="1259" customWidth="1"/>
    <col min="14090" max="14090" width="13.5546875" style="1259" customWidth="1"/>
    <col min="14091" max="14091" width="14" style="1259" customWidth="1"/>
    <col min="14092" max="14092" width="1.33203125" style="1259" customWidth="1"/>
    <col min="14093" max="14093" width="13.5546875" style="1259" customWidth="1"/>
    <col min="14094" max="14094" width="15.5546875" style="1259" bestFit="1" customWidth="1"/>
    <col min="14095" max="14095" width="16.6640625" style="1259" bestFit="1" customWidth="1"/>
    <col min="14096" max="14096" width="10.6640625" style="1259" customWidth="1"/>
    <col min="14097" max="14097" width="11.5546875" style="1259" bestFit="1" customWidth="1"/>
    <col min="14098" max="14098" width="13.5546875" style="1259" bestFit="1" customWidth="1"/>
    <col min="14099" max="14099" width="10.6640625" style="1259" customWidth="1"/>
    <col min="14100" max="14100" width="11" style="1259" bestFit="1" customWidth="1"/>
    <col min="14101" max="14336" width="10.6640625" style="1259"/>
    <col min="14337" max="14337" width="4.44140625" style="1259" customWidth="1"/>
    <col min="14338" max="14338" width="40.6640625" style="1259" customWidth="1"/>
    <col min="14339" max="14340" width="11.5546875" style="1259" customWidth="1"/>
    <col min="14341" max="14341" width="9.5546875" style="1259" customWidth="1"/>
    <col min="14342" max="14342" width="10.33203125" style="1259" customWidth="1"/>
    <col min="14343" max="14343" width="11.44140625" style="1259" customWidth="1"/>
    <col min="14344" max="14345" width="14" style="1259" customWidth="1"/>
    <col min="14346" max="14346" width="13.5546875" style="1259" customWidth="1"/>
    <col min="14347" max="14347" width="14" style="1259" customWidth="1"/>
    <col min="14348" max="14348" width="1.33203125" style="1259" customWidth="1"/>
    <col min="14349" max="14349" width="13.5546875" style="1259" customWidth="1"/>
    <col min="14350" max="14350" width="15.5546875" style="1259" bestFit="1" customWidth="1"/>
    <col min="14351" max="14351" width="16.6640625" style="1259" bestFit="1" customWidth="1"/>
    <col min="14352" max="14352" width="10.6640625" style="1259" customWidth="1"/>
    <col min="14353" max="14353" width="11.5546875" style="1259" bestFit="1" customWidth="1"/>
    <col min="14354" max="14354" width="13.5546875" style="1259" bestFit="1" customWidth="1"/>
    <col min="14355" max="14355" width="10.6640625" style="1259" customWidth="1"/>
    <col min="14356" max="14356" width="11" style="1259" bestFit="1" customWidth="1"/>
    <col min="14357" max="14592" width="10.6640625" style="1259"/>
    <col min="14593" max="14593" width="4.44140625" style="1259" customWidth="1"/>
    <col min="14594" max="14594" width="40.6640625" style="1259" customWidth="1"/>
    <col min="14595" max="14596" width="11.5546875" style="1259" customWidth="1"/>
    <col min="14597" max="14597" width="9.5546875" style="1259" customWidth="1"/>
    <col min="14598" max="14598" width="10.33203125" style="1259" customWidth="1"/>
    <col min="14599" max="14599" width="11.44140625" style="1259" customWidth="1"/>
    <col min="14600" max="14601" width="14" style="1259" customWidth="1"/>
    <col min="14602" max="14602" width="13.5546875" style="1259" customWidth="1"/>
    <col min="14603" max="14603" width="14" style="1259" customWidth="1"/>
    <col min="14604" max="14604" width="1.33203125" style="1259" customWidth="1"/>
    <col min="14605" max="14605" width="13.5546875" style="1259" customWidth="1"/>
    <col min="14606" max="14606" width="15.5546875" style="1259" bestFit="1" customWidth="1"/>
    <col min="14607" max="14607" width="16.6640625" style="1259" bestFit="1" customWidth="1"/>
    <col min="14608" max="14608" width="10.6640625" style="1259" customWidth="1"/>
    <col min="14609" max="14609" width="11.5546875" style="1259" bestFit="1" customWidth="1"/>
    <col min="14610" max="14610" width="13.5546875" style="1259" bestFit="1" customWidth="1"/>
    <col min="14611" max="14611" width="10.6640625" style="1259" customWidth="1"/>
    <col min="14612" max="14612" width="11" style="1259" bestFit="1" customWidth="1"/>
    <col min="14613" max="14848" width="10.6640625" style="1259"/>
    <col min="14849" max="14849" width="4.44140625" style="1259" customWidth="1"/>
    <col min="14850" max="14850" width="40.6640625" style="1259" customWidth="1"/>
    <col min="14851" max="14852" width="11.5546875" style="1259" customWidth="1"/>
    <col min="14853" max="14853" width="9.5546875" style="1259" customWidth="1"/>
    <col min="14854" max="14854" width="10.33203125" style="1259" customWidth="1"/>
    <col min="14855" max="14855" width="11.44140625" style="1259" customWidth="1"/>
    <col min="14856" max="14857" width="14" style="1259" customWidth="1"/>
    <col min="14858" max="14858" width="13.5546875" style="1259" customWidth="1"/>
    <col min="14859" max="14859" width="14" style="1259" customWidth="1"/>
    <col min="14860" max="14860" width="1.33203125" style="1259" customWidth="1"/>
    <col min="14861" max="14861" width="13.5546875" style="1259" customWidth="1"/>
    <col min="14862" max="14862" width="15.5546875" style="1259" bestFit="1" customWidth="1"/>
    <col min="14863" max="14863" width="16.6640625" style="1259" bestFit="1" customWidth="1"/>
    <col min="14864" max="14864" width="10.6640625" style="1259" customWidth="1"/>
    <col min="14865" max="14865" width="11.5546875" style="1259" bestFit="1" customWidth="1"/>
    <col min="14866" max="14866" width="13.5546875" style="1259" bestFit="1" customWidth="1"/>
    <col min="14867" max="14867" width="10.6640625" style="1259" customWidth="1"/>
    <col min="14868" max="14868" width="11" style="1259" bestFit="1" customWidth="1"/>
    <col min="14869" max="15104" width="10.6640625" style="1259"/>
    <col min="15105" max="15105" width="4.44140625" style="1259" customWidth="1"/>
    <col min="15106" max="15106" width="40.6640625" style="1259" customWidth="1"/>
    <col min="15107" max="15108" width="11.5546875" style="1259" customWidth="1"/>
    <col min="15109" max="15109" width="9.5546875" style="1259" customWidth="1"/>
    <col min="15110" max="15110" width="10.33203125" style="1259" customWidth="1"/>
    <col min="15111" max="15111" width="11.44140625" style="1259" customWidth="1"/>
    <col min="15112" max="15113" width="14" style="1259" customWidth="1"/>
    <col min="15114" max="15114" width="13.5546875" style="1259" customWidth="1"/>
    <col min="15115" max="15115" width="14" style="1259" customWidth="1"/>
    <col min="15116" max="15116" width="1.33203125" style="1259" customWidth="1"/>
    <col min="15117" max="15117" width="13.5546875" style="1259" customWidth="1"/>
    <col min="15118" max="15118" width="15.5546875" style="1259" bestFit="1" customWidth="1"/>
    <col min="15119" max="15119" width="16.6640625" style="1259" bestFit="1" customWidth="1"/>
    <col min="15120" max="15120" width="10.6640625" style="1259" customWidth="1"/>
    <col min="15121" max="15121" width="11.5546875" style="1259" bestFit="1" customWidth="1"/>
    <col min="15122" max="15122" width="13.5546875" style="1259" bestFit="1" customWidth="1"/>
    <col min="15123" max="15123" width="10.6640625" style="1259" customWidth="1"/>
    <col min="15124" max="15124" width="11" style="1259" bestFit="1" customWidth="1"/>
    <col min="15125" max="15360" width="10.6640625" style="1259"/>
    <col min="15361" max="15361" width="4.44140625" style="1259" customWidth="1"/>
    <col min="15362" max="15362" width="40.6640625" style="1259" customWidth="1"/>
    <col min="15363" max="15364" width="11.5546875" style="1259" customWidth="1"/>
    <col min="15365" max="15365" width="9.5546875" style="1259" customWidth="1"/>
    <col min="15366" max="15366" width="10.33203125" style="1259" customWidth="1"/>
    <col min="15367" max="15367" width="11.44140625" style="1259" customWidth="1"/>
    <col min="15368" max="15369" width="14" style="1259" customWidth="1"/>
    <col min="15370" max="15370" width="13.5546875" style="1259" customWidth="1"/>
    <col min="15371" max="15371" width="14" style="1259" customWidth="1"/>
    <col min="15372" max="15372" width="1.33203125" style="1259" customWidth="1"/>
    <col min="15373" max="15373" width="13.5546875" style="1259" customWidth="1"/>
    <col min="15374" max="15374" width="15.5546875" style="1259" bestFit="1" customWidth="1"/>
    <col min="15375" max="15375" width="16.6640625" style="1259" bestFit="1" customWidth="1"/>
    <col min="15376" max="15376" width="10.6640625" style="1259" customWidth="1"/>
    <col min="15377" max="15377" width="11.5546875" style="1259" bestFit="1" customWidth="1"/>
    <col min="15378" max="15378" width="13.5546875" style="1259" bestFit="1" customWidth="1"/>
    <col min="15379" max="15379" width="10.6640625" style="1259" customWidth="1"/>
    <col min="15380" max="15380" width="11" style="1259" bestFit="1" customWidth="1"/>
    <col min="15381" max="15616" width="10.6640625" style="1259"/>
    <col min="15617" max="15617" width="4.44140625" style="1259" customWidth="1"/>
    <col min="15618" max="15618" width="40.6640625" style="1259" customWidth="1"/>
    <col min="15619" max="15620" width="11.5546875" style="1259" customWidth="1"/>
    <col min="15621" max="15621" width="9.5546875" style="1259" customWidth="1"/>
    <col min="15622" max="15622" width="10.33203125" style="1259" customWidth="1"/>
    <col min="15623" max="15623" width="11.44140625" style="1259" customWidth="1"/>
    <col min="15624" max="15625" width="14" style="1259" customWidth="1"/>
    <col min="15626" max="15626" width="13.5546875" style="1259" customWidth="1"/>
    <col min="15627" max="15627" width="14" style="1259" customWidth="1"/>
    <col min="15628" max="15628" width="1.33203125" style="1259" customWidth="1"/>
    <col min="15629" max="15629" width="13.5546875" style="1259" customWidth="1"/>
    <col min="15630" max="15630" width="15.5546875" style="1259" bestFit="1" customWidth="1"/>
    <col min="15631" max="15631" width="16.6640625" style="1259" bestFit="1" customWidth="1"/>
    <col min="15632" max="15632" width="10.6640625" style="1259" customWidth="1"/>
    <col min="15633" max="15633" width="11.5546875" style="1259" bestFit="1" customWidth="1"/>
    <col min="15634" max="15634" width="13.5546875" style="1259" bestFit="1" customWidth="1"/>
    <col min="15635" max="15635" width="10.6640625" style="1259" customWidth="1"/>
    <col min="15636" max="15636" width="11" style="1259" bestFit="1" customWidth="1"/>
    <col min="15637" max="15872" width="10.6640625" style="1259"/>
    <col min="15873" max="15873" width="4.44140625" style="1259" customWidth="1"/>
    <col min="15874" max="15874" width="40.6640625" style="1259" customWidth="1"/>
    <col min="15875" max="15876" width="11.5546875" style="1259" customWidth="1"/>
    <col min="15877" max="15877" width="9.5546875" style="1259" customWidth="1"/>
    <col min="15878" max="15878" width="10.33203125" style="1259" customWidth="1"/>
    <col min="15879" max="15879" width="11.44140625" style="1259" customWidth="1"/>
    <col min="15880" max="15881" width="14" style="1259" customWidth="1"/>
    <col min="15882" max="15882" width="13.5546875" style="1259" customWidth="1"/>
    <col min="15883" max="15883" width="14" style="1259" customWidth="1"/>
    <col min="15884" max="15884" width="1.33203125" style="1259" customWidth="1"/>
    <col min="15885" max="15885" width="13.5546875" style="1259" customWidth="1"/>
    <col min="15886" max="15886" width="15.5546875" style="1259" bestFit="1" customWidth="1"/>
    <col min="15887" max="15887" width="16.6640625" style="1259" bestFit="1" customWidth="1"/>
    <col min="15888" max="15888" width="10.6640625" style="1259" customWidth="1"/>
    <col min="15889" max="15889" width="11.5546875" style="1259" bestFit="1" customWidth="1"/>
    <col min="15890" max="15890" width="13.5546875" style="1259" bestFit="1" customWidth="1"/>
    <col min="15891" max="15891" width="10.6640625" style="1259" customWidth="1"/>
    <col min="15892" max="15892" width="11" style="1259" bestFit="1" customWidth="1"/>
    <col min="15893" max="16128" width="10.6640625" style="1259"/>
    <col min="16129" max="16129" width="4.44140625" style="1259" customWidth="1"/>
    <col min="16130" max="16130" width="40.6640625" style="1259" customWidth="1"/>
    <col min="16131" max="16132" width="11.5546875" style="1259" customWidth="1"/>
    <col min="16133" max="16133" width="9.5546875" style="1259" customWidth="1"/>
    <col min="16134" max="16134" width="10.33203125" style="1259" customWidth="1"/>
    <col min="16135" max="16135" width="11.44140625" style="1259" customWidth="1"/>
    <col min="16136" max="16137" width="14" style="1259" customWidth="1"/>
    <col min="16138" max="16138" width="13.5546875" style="1259" customWidth="1"/>
    <col min="16139" max="16139" width="14" style="1259" customWidth="1"/>
    <col min="16140" max="16140" width="1.33203125" style="1259" customWidth="1"/>
    <col min="16141" max="16141" width="13.5546875" style="1259" customWidth="1"/>
    <col min="16142" max="16142" width="15.5546875" style="1259" bestFit="1" customWidth="1"/>
    <col min="16143" max="16143" width="16.6640625" style="1259" bestFit="1" customWidth="1"/>
    <col min="16144" max="16144" width="10.6640625" style="1259" customWidth="1"/>
    <col min="16145" max="16145" width="11.5546875" style="1259" bestFit="1" customWidth="1"/>
    <col min="16146" max="16146" width="13.5546875" style="1259" bestFit="1" customWidth="1"/>
    <col min="16147" max="16147" width="10.6640625" style="1259" customWidth="1"/>
    <col min="16148" max="16148" width="11" style="1259" bestFit="1" customWidth="1"/>
    <col min="16149" max="16384" width="10.6640625" style="1259"/>
  </cols>
  <sheetData>
    <row r="1" spans="1:18">
      <c r="A1" s="1257">
        <v>5.0999999999999996</v>
      </c>
      <c r="B1" s="1258" t="s">
        <v>683</v>
      </c>
    </row>
    <row r="2" spans="1:18" ht="12" customHeight="1">
      <c r="A2" s="1257"/>
      <c r="B2" s="1258"/>
    </row>
    <row r="3" spans="1:18">
      <c r="A3" s="1257"/>
      <c r="B3" s="1264" t="s">
        <v>52</v>
      </c>
    </row>
    <row r="4" spans="1:18" ht="12" customHeight="1">
      <c r="A4" s="392"/>
      <c r="B4" s="1383"/>
      <c r="C4" s="1384"/>
      <c r="D4" s="1335"/>
      <c r="E4" s="1335"/>
      <c r="F4" s="1335"/>
      <c r="G4" s="1336"/>
      <c r="H4" s="5"/>
      <c r="I4" s="1336"/>
      <c r="J4" s="1336"/>
      <c r="K4" s="301"/>
      <c r="L4" s="301"/>
      <c r="M4" s="301"/>
    </row>
    <row r="5" spans="1:18" ht="15" customHeight="1">
      <c r="A5" s="392"/>
      <c r="B5" s="1620" t="s">
        <v>67</v>
      </c>
      <c r="C5" s="1637" t="s">
        <v>678</v>
      </c>
      <c r="D5" s="1638"/>
      <c r="E5" s="1638"/>
      <c r="F5" s="1638"/>
      <c r="G5" s="1639"/>
      <c r="H5" s="1640" t="s">
        <v>1048</v>
      </c>
      <c r="I5" s="1641"/>
      <c r="J5" s="1642"/>
      <c r="K5" s="1634" t="s">
        <v>68</v>
      </c>
      <c r="L5" s="1528"/>
      <c r="M5" s="1634" t="s">
        <v>388</v>
      </c>
      <c r="O5" s="1260"/>
    </row>
    <row r="6" spans="1:18" ht="15" customHeight="1">
      <c r="A6" s="392"/>
      <c r="B6" s="1620"/>
      <c r="C6" s="1625" t="s">
        <v>1064</v>
      </c>
      <c r="D6" s="1620" t="s">
        <v>671</v>
      </c>
      <c r="E6" s="1620" t="s">
        <v>673</v>
      </c>
      <c r="F6" s="1620" t="s">
        <v>672</v>
      </c>
      <c r="G6" s="1620" t="s">
        <v>1062</v>
      </c>
      <c r="H6" s="1621" t="s">
        <v>389</v>
      </c>
      <c r="I6" s="1625" t="s">
        <v>71</v>
      </c>
      <c r="J6" s="1625" t="s">
        <v>675</v>
      </c>
      <c r="K6" s="1635"/>
      <c r="L6" s="1528"/>
      <c r="M6" s="1635"/>
    </row>
    <row r="7" spans="1:18" ht="15" customHeight="1">
      <c r="A7" s="392"/>
      <c r="B7" s="1620"/>
      <c r="C7" s="1626"/>
      <c r="D7" s="1620"/>
      <c r="E7" s="1620"/>
      <c r="F7" s="1620"/>
      <c r="G7" s="1620"/>
      <c r="H7" s="1622"/>
      <c r="I7" s="1626"/>
      <c r="J7" s="1626"/>
      <c r="K7" s="1635"/>
      <c r="L7" s="1528"/>
      <c r="M7" s="1635"/>
    </row>
    <row r="8" spans="1:18" ht="15" customHeight="1">
      <c r="A8" s="392"/>
      <c r="B8" s="1620"/>
      <c r="C8" s="1626"/>
      <c r="D8" s="1620"/>
      <c r="E8" s="1620"/>
      <c r="F8" s="1620"/>
      <c r="G8" s="1620"/>
      <c r="H8" s="1622"/>
      <c r="I8" s="1626"/>
      <c r="J8" s="1626"/>
      <c r="K8" s="1635"/>
      <c r="L8" s="1528"/>
      <c r="M8" s="1635"/>
    </row>
    <row r="9" spans="1:18" ht="15" customHeight="1">
      <c r="A9" s="392"/>
      <c r="B9" s="1620"/>
      <c r="C9" s="1626"/>
      <c r="D9" s="1620"/>
      <c r="E9" s="1620"/>
      <c r="F9" s="1620"/>
      <c r="G9" s="1620"/>
      <c r="H9" s="1622"/>
      <c r="I9" s="1626"/>
      <c r="J9" s="1626"/>
      <c r="K9" s="1635"/>
      <c r="L9" s="1528"/>
      <c r="M9" s="1635"/>
      <c r="N9" s="1261" t="s">
        <v>92</v>
      </c>
      <c r="O9" s="1266" t="s">
        <v>420</v>
      </c>
    </row>
    <row r="10" spans="1:18" ht="15" customHeight="1">
      <c r="A10" s="1385">
        <v>7.1</v>
      </c>
      <c r="B10" s="1620"/>
      <c r="C10" s="1627"/>
      <c r="D10" s="1620"/>
      <c r="E10" s="1620"/>
      <c r="F10" s="1620"/>
      <c r="G10" s="1620"/>
      <c r="H10" s="1623"/>
      <c r="I10" s="1627"/>
      <c r="J10" s="1627"/>
      <c r="K10" s="1636"/>
      <c r="L10" s="1528"/>
      <c r="M10" s="1636"/>
      <c r="N10" s="1259"/>
    </row>
    <row r="11" spans="1:18">
      <c r="A11" s="392"/>
      <c r="B11" s="1386"/>
      <c r="C11" s="1387"/>
      <c r="D11" s="1387"/>
      <c r="E11" s="1387"/>
      <c r="F11" s="1388"/>
      <c r="G11" s="1388"/>
      <c r="H11" s="1630" t="s">
        <v>1117</v>
      </c>
      <c r="I11" s="1630"/>
      <c r="J11" s="1630"/>
      <c r="K11" s="1631" t="s">
        <v>676</v>
      </c>
      <c r="L11" s="1632"/>
      <c r="M11" s="1633"/>
    </row>
    <row r="12" spans="1:18">
      <c r="A12" s="392"/>
      <c r="B12" s="1389" t="s">
        <v>390</v>
      </c>
      <c r="C12" s="1390"/>
      <c r="D12" s="1390"/>
      <c r="E12" s="1390"/>
      <c r="F12" s="287"/>
      <c r="G12" s="287"/>
      <c r="H12" s="1327"/>
      <c r="I12" s="1327"/>
      <c r="J12" s="1327"/>
      <c r="K12" s="1529"/>
      <c r="L12" s="1529"/>
      <c r="M12" s="1529"/>
    </row>
    <row r="13" spans="1:18" ht="12" customHeight="1">
      <c r="A13" s="392"/>
      <c r="B13" s="1389"/>
      <c r="C13" s="1390"/>
      <c r="D13" s="1390"/>
      <c r="E13" s="1390"/>
      <c r="F13" s="287"/>
      <c r="G13" s="287"/>
      <c r="H13" s="1327"/>
      <c r="I13" s="1327"/>
      <c r="J13" s="1327"/>
      <c r="K13" s="1529"/>
      <c r="L13" s="1529"/>
      <c r="M13" s="1529"/>
    </row>
    <row r="14" spans="1:18">
      <c r="A14" s="537"/>
      <c r="B14" s="1391" t="s">
        <v>1119</v>
      </c>
      <c r="C14" s="538"/>
      <c r="D14" s="538"/>
      <c r="E14" s="538"/>
      <c r="F14" s="538"/>
      <c r="G14" s="538"/>
      <c r="H14" s="1392"/>
      <c r="I14" s="539"/>
      <c r="J14" s="540"/>
      <c r="K14" s="1414"/>
      <c r="L14" s="1414"/>
      <c r="M14" s="1414"/>
      <c r="N14" s="1270">
        <v>1000</v>
      </c>
    </row>
    <row r="15" spans="1:18">
      <c r="A15" s="537"/>
      <c r="B15" s="1393" t="s">
        <v>1115</v>
      </c>
      <c r="C15" s="538">
        <v>28000</v>
      </c>
      <c r="D15" s="538">
        <v>0</v>
      </c>
      <c r="E15" s="538">
        <v>0</v>
      </c>
      <c r="F15" s="538">
        <v>0</v>
      </c>
      <c r="G15" s="1394">
        <f>+C15+D15+E15-F15</f>
        <v>28000</v>
      </c>
      <c r="H15" s="1395">
        <v>9682</v>
      </c>
      <c r="I15" s="1394">
        <v>7377</v>
      </c>
      <c r="J15" s="1394">
        <f>(+I15-H15)</f>
        <v>-2305</v>
      </c>
      <c r="K15" s="1414">
        <v>0.8</v>
      </c>
      <c r="L15" s="1404"/>
      <c r="M15" s="1414">
        <v>0</v>
      </c>
      <c r="N15" s="1266">
        <f>937122762/1000</f>
        <v>937123</v>
      </c>
      <c r="O15" s="1262">
        <v>1034066000</v>
      </c>
      <c r="P15" s="1272"/>
      <c r="R15" s="1273"/>
    </row>
    <row r="16" spans="1:18">
      <c r="A16" s="537"/>
      <c r="B16" s="1393" t="s">
        <v>797</v>
      </c>
      <c r="C16" s="538">
        <v>16800</v>
      </c>
      <c r="D16" s="538">
        <v>0</v>
      </c>
      <c r="E16" s="538">
        <v>0</v>
      </c>
      <c r="F16" s="538">
        <v>1800</v>
      </c>
      <c r="G16" s="1394">
        <f>+C16+D16+E16-F16</f>
        <v>15000</v>
      </c>
      <c r="H16" s="1395">
        <v>18812</v>
      </c>
      <c r="I16" s="1394">
        <v>17522</v>
      </c>
      <c r="J16" s="1394">
        <f>(+I16-H16)</f>
        <v>-1290</v>
      </c>
      <c r="K16" s="1414">
        <v>2</v>
      </c>
      <c r="L16" s="1404"/>
      <c r="M16" s="1414">
        <v>0</v>
      </c>
      <c r="N16" s="1266"/>
      <c r="P16" s="1272"/>
      <c r="R16" s="1273"/>
    </row>
    <row r="17" spans="1:20">
      <c r="A17" s="537"/>
      <c r="B17" s="1393" t="s">
        <v>1116</v>
      </c>
      <c r="C17" s="538">
        <v>26000</v>
      </c>
      <c r="D17" s="538">
        <v>5500</v>
      </c>
      <c r="E17" s="538"/>
      <c r="F17" s="538">
        <v>0</v>
      </c>
      <c r="G17" s="1394">
        <f>+C17+D17+E17-F17</f>
        <v>31500</v>
      </c>
      <c r="H17" s="1395">
        <v>10902</v>
      </c>
      <c r="I17" s="1394">
        <v>8428</v>
      </c>
      <c r="J17" s="1394">
        <f>(+I17-H17)</f>
        <v>-2474</v>
      </c>
      <c r="K17" s="1414">
        <v>1</v>
      </c>
      <c r="L17" s="1404"/>
      <c r="M17" s="1414">
        <v>0</v>
      </c>
      <c r="N17" s="1266"/>
      <c r="P17" s="1272"/>
      <c r="R17" s="1273"/>
    </row>
    <row r="18" spans="1:20">
      <c r="A18" s="537"/>
      <c r="B18" s="1393"/>
      <c r="C18" s="538"/>
      <c r="D18" s="538"/>
      <c r="E18" s="538"/>
      <c r="F18" s="538"/>
      <c r="G18" s="1394"/>
      <c r="H18" s="538"/>
      <c r="I18" s="538"/>
      <c r="J18" s="538"/>
      <c r="K18" s="1414"/>
      <c r="L18" s="1404"/>
      <c r="M18" s="1414"/>
      <c r="N18" s="1266"/>
      <c r="O18" s="1262">
        <v>0</v>
      </c>
      <c r="P18" s="1272"/>
      <c r="R18" s="1273"/>
    </row>
    <row r="19" spans="1:20" s="1277" customFormat="1">
      <c r="A19" s="541"/>
      <c r="B19" s="542" t="s">
        <v>94</v>
      </c>
      <c r="C19" s="1396"/>
      <c r="D19" s="1396"/>
      <c r="E19" s="1396"/>
      <c r="F19" s="1396"/>
      <c r="G19" s="1397"/>
      <c r="H19" s="1398">
        <f>SUM(H15:H18)</f>
        <v>39396</v>
      </c>
      <c r="I19" s="1398">
        <f>SUM(I15:I18)</f>
        <v>33327</v>
      </c>
      <c r="J19" s="1398">
        <f>SUM(J15:J18)</f>
        <v>-6069</v>
      </c>
      <c r="K19" s="1399">
        <f>SUM(K15:K18)</f>
        <v>3.8</v>
      </c>
      <c r="L19" s="1530"/>
      <c r="M19" s="1399">
        <f>SUM(M15:M18)</f>
        <v>0</v>
      </c>
      <c r="N19" s="1266"/>
      <c r="O19" s="1275"/>
      <c r="P19" s="1276"/>
      <c r="R19" s="1278"/>
      <c r="S19" s="1279"/>
      <c r="T19" s="1280"/>
    </row>
    <row r="20" spans="1:20">
      <c r="A20" s="537"/>
      <c r="B20" s="1400" t="s">
        <v>1118</v>
      </c>
      <c r="C20" s="538"/>
      <c r="D20" s="538"/>
      <c r="E20" s="538"/>
      <c r="F20" s="538"/>
      <c r="G20" s="1401"/>
      <c r="H20" s="1401"/>
      <c r="I20" s="1401"/>
      <c r="J20" s="1401"/>
      <c r="K20" s="1531"/>
      <c r="L20" s="1531"/>
      <c r="M20" s="1531"/>
      <c r="N20" s="1266">
        <v>680659971</v>
      </c>
    </row>
    <row r="21" spans="1:20">
      <c r="A21" s="537"/>
      <c r="B21" s="395" t="s">
        <v>798</v>
      </c>
      <c r="C21" s="538">
        <v>43500</v>
      </c>
      <c r="D21" s="538">
        <v>0</v>
      </c>
      <c r="E21" s="538">
        <v>0</v>
      </c>
      <c r="F21" s="538"/>
      <c r="G21" s="1394">
        <f t="shared" ref="G21" si="0">+C21+D21+E21-F21</f>
        <v>43500</v>
      </c>
      <c r="H21" s="1394">
        <v>11936</v>
      </c>
      <c r="I21" s="1394">
        <v>9783</v>
      </c>
      <c r="J21" s="1394">
        <f t="shared" ref="J21" si="1">(+I21-H21)</f>
        <v>-2153</v>
      </c>
      <c r="K21" s="1404">
        <v>1</v>
      </c>
      <c r="L21" s="1404"/>
      <c r="M21" s="1404">
        <v>0.2</v>
      </c>
      <c r="N21" s="1266"/>
    </row>
    <row r="22" spans="1:20">
      <c r="A22" s="537"/>
      <c r="B22" s="395" t="s">
        <v>1120</v>
      </c>
      <c r="C22" s="538">
        <v>0</v>
      </c>
      <c r="D22" s="538">
        <v>0</v>
      </c>
      <c r="E22" s="538">
        <v>0</v>
      </c>
      <c r="F22" s="538">
        <v>0</v>
      </c>
      <c r="G22" s="1394">
        <f>+C22+D22+E22-F22</f>
        <v>0</v>
      </c>
      <c r="H22" s="1402">
        <v>0</v>
      </c>
      <c r="I22" s="1402">
        <v>0</v>
      </c>
      <c r="J22" s="1394">
        <f>(+I22-H22)</f>
        <v>0</v>
      </c>
      <c r="K22" s="1414">
        <v>0</v>
      </c>
      <c r="L22" s="1404"/>
      <c r="M22" s="1404">
        <v>0</v>
      </c>
      <c r="N22" s="1266">
        <v>680659971</v>
      </c>
      <c r="O22" s="1262">
        <v>144000000</v>
      </c>
      <c r="R22" s="1273"/>
    </row>
    <row r="23" spans="1:20">
      <c r="A23" s="537"/>
      <c r="B23" s="395" t="s">
        <v>1120</v>
      </c>
      <c r="C23" s="538">
        <v>0</v>
      </c>
      <c r="D23" s="538">
        <v>11000</v>
      </c>
      <c r="E23" s="538">
        <v>1650</v>
      </c>
      <c r="F23" s="538"/>
      <c r="G23" s="1394">
        <f t="shared" ref="G23:G24" si="2">+C23+D23+E23-F23</f>
        <v>12650</v>
      </c>
      <c r="H23" s="1402">
        <v>3795</v>
      </c>
      <c r="I23" s="1402">
        <v>3038</v>
      </c>
      <c r="J23" s="1394">
        <f t="shared" ref="J23:J24" si="3">(+I23-H23)</f>
        <v>-757</v>
      </c>
      <c r="K23" s="1414">
        <v>0</v>
      </c>
      <c r="L23" s="1404"/>
      <c r="M23" s="1404">
        <v>0.1</v>
      </c>
      <c r="N23" s="1266"/>
      <c r="R23" s="1273"/>
    </row>
    <row r="24" spans="1:20">
      <c r="A24" s="537"/>
      <c r="B24" s="395" t="s">
        <v>81</v>
      </c>
      <c r="C24" s="538">
        <v>45000</v>
      </c>
      <c r="D24" s="538">
        <v>0</v>
      </c>
      <c r="E24" s="538">
        <v>0</v>
      </c>
      <c r="F24" s="538"/>
      <c r="G24" s="1394">
        <f t="shared" si="2"/>
        <v>45000</v>
      </c>
      <c r="H24" s="1402">
        <v>19025</v>
      </c>
      <c r="I24" s="1402">
        <v>17476</v>
      </c>
      <c r="J24" s="1394">
        <f t="shared" si="3"/>
        <v>-1549</v>
      </c>
      <c r="K24" s="1414">
        <v>2</v>
      </c>
      <c r="L24" s="1404"/>
      <c r="M24" s="1404">
        <v>0.1</v>
      </c>
      <c r="N24" s="1266"/>
      <c r="R24" s="1273"/>
    </row>
    <row r="25" spans="1:20">
      <c r="A25" s="537"/>
      <c r="B25" s="1403"/>
      <c r="C25" s="1402"/>
      <c r="D25" s="538"/>
      <c r="E25" s="538"/>
      <c r="F25" s="538"/>
      <c r="G25" s="1394"/>
      <c r="H25" s="1394"/>
      <c r="I25" s="1394"/>
      <c r="J25" s="1394"/>
      <c r="K25" s="1414"/>
      <c r="L25" s="1404"/>
      <c r="M25" s="1404"/>
      <c r="N25" s="1266">
        <v>680659971</v>
      </c>
      <c r="O25" s="1262">
        <v>1016111000</v>
      </c>
      <c r="R25" s="1273"/>
    </row>
    <row r="26" spans="1:20">
      <c r="A26" s="537"/>
      <c r="B26" s="1393"/>
      <c r="C26" s="538"/>
      <c r="D26" s="538"/>
      <c r="E26" s="538"/>
      <c r="F26" s="538"/>
      <c r="G26" s="1394"/>
      <c r="H26" s="1405">
        <f>SUM(H21:H25)</f>
        <v>34756</v>
      </c>
      <c r="I26" s="1405">
        <f>SUM(I21:I25)</f>
        <v>30297</v>
      </c>
      <c r="J26" s="1405">
        <f>SUM(J21:J25)</f>
        <v>-4459</v>
      </c>
      <c r="K26" s="1399">
        <f>SUM(K21:K25)</f>
        <v>3</v>
      </c>
      <c r="L26" s="1404"/>
      <c r="M26" s="1399">
        <f>SUM(M21:M25)</f>
        <v>0.4</v>
      </c>
      <c r="N26" s="1266">
        <v>680659971</v>
      </c>
      <c r="R26" s="1273"/>
      <c r="T26" s="1263"/>
    </row>
    <row r="27" spans="1:20">
      <c r="A27" s="537"/>
      <c r="B27" s="1400" t="s">
        <v>799</v>
      </c>
      <c r="C27" s="538"/>
      <c r="D27" s="538"/>
      <c r="E27" s="538"/>
      <c r="F27" s="538"/>
      <c r="G27" s="1394"/>
      <c r="H27" s="1401"/>
      <c r="I27" s="1401"/>
      <c r="J27" s="1401"/>
      <c r="K27" s="1531"/>
      <c r="L27" s="1404"/>
      <c r="M27" s="1531"/>
      <c r="N27" s="1266"/>
      <c r="R27" s="1273"/>
      <c r="T27" s="1263"/>
    </row>
    <row r="28" spans="1:20">
      <c r="A28" s="537"/>
      <c r="B28" s="1393" t="s">
        <v>800</v>
      </c>
      <c r="C28" s="538">
        <v>0</v>
      </c>
      <c r="D28" s="538">
        <v>150000</v>
      </c>
      <c r="E28" s="538">
        <v>0</v>
      </c>
      <c r="F28" s="538">
        <v>0</v>
      </c>
      <c r="G28" s="1394">
        <f>+C28+D28+E28-F28</f>
        <v>150000</v>
      </c>
      <c r="H28" s="1402">
        <v>4781</v>
      </c>
      <c r="I28" s="1402">
        <v>4133</v>
      </c>
      <c r="J28" s="1394">
        <f>(+I28-H28)</f>
        <v>-648</v>
      </c>
      <c r="K28" s="1404">
        <v>0.4</v>
      </c>
      <c r="L28" s="1404"/>
      <c r="M28" s="1404">
        <v>0</v>
      </c>
      <c r="N28" s="1266"/>
      <c r="R28" s="1273"/>
      <c r="T28" s="1263"/>
    </row>
    <row r="29" spans="1:20">
      <c r="A29" s="537"/>
      <c r="B29" s="1393"/>
      <c r="C29" s="538"/>
      <c r="D29" s="538"/>
      <c r="E29" s="538"/>
      <c r="F29" s="538"/>
      <c r="G29" s="1394"/>
      <c r="H29" s="1401"/>
      <c r="I29" s="1401"/>
      <c r="J29" s="1401"/>
      <c r="K29" s="1531"/>
      <c r="L29" s="1404"/>
      <c r="M29" s="1531"/>
      <c r="N29" s="1266"/>
      <c r="R29" s="1273"/>
      <c r="T29" s="1263"/>
    </row>
    <row r="30" spans="1:20">
      <c r="A30" s="537"/>
      <c r="B30" s="1393"/>
      <c r="C30" s="538"/>
      <c r="D30" s="538"/>
      <c r="E30" s="538"/>
      <c r="F30" s="538"/>
      <c r="G30" s="1394"/>
      <c r="H30" s="1405">
        <f>SUM(H28:H29)</f>
        <v>4781</v>
      </c>
      <c r="I30" s="1405">
        <f t="shared" ref="I30:J30" si="4">SUM(I28:I29)</f>
        <v>4133</v>
      </c>
      <c r="J30" s="1405">
        <f t="shared" si="4"/>
        <v>-648</v>
      </c>
      <c r="K30" s="1399">
        <f>SUM(K28:K29)</f>
        <v>0.4</v>
      </c>
      <c r="L30" s="1404"/>
      <c r="M30" s="1399">
        <f>SUM(M28:M29)</f>
        <v>0</v>
      </c>
      <c r="N30" s="1266"/>
      <c r="R30" s="1273"/>
      <c r="T30" s="1263"/>
    </row>
    <row r="31" spans="1:20">
      <c r="A31" s="537"/>
      <c r="B31" s="1393"/>
      <c r="C31" s="538"/>
      <c r="D31" s="538"/>
      <c r="E31" s="538"/>
      <c r="F31" s="538"/>
      <c r="G31" s="1394"/>
      <c r="H31" s="1401"/>
      <c r="I31" s="1401"/>
      <c r="J31" s="1401"/>
      <c r="K31" s="1531"/>
      <c r="L31" s="1404"/>
      <c r="M31" s="1531"/>
      <c r="N31" s="1266"/>
      <c r="R31" s="1273"/>
      <c r="T31" s="1263"/>
    </row>
    <row r="32" spans="1:20">
      <c r="A32" s="537"/>
      <c r="B32" s="1400" t="s">
        <v>314</v>
      </c>
      <c r="C32" s="538"/>
      <c r="D32" s="538"/>
      <c r="E32" s="538"/>
      <c r="F32" s="538"/>
      <c r="G32" s="1401"/>
      <c r="H32" s="299"/>
      <c r="I32" s="299"/>
      <c r="J32" s="1401"/>
      <c r="K32" s="1531"/>
      <c r="L32" s="1531"/>
      <c r="M32" s="1531"/>
      <c r="N32" s="1266"/>
    </row>
    <row r="33" spans="1:23">
      <c r="A33" s="537"/>
      <c r="B33" s="1393" t="s">
        <v>1121</v>
      </c>
      <c r="C33" s="538">
        <v>101500</v>
      </c>
      <c r="D33" s="538">
        <v>0</v>
      </c>
      <c r="E33" s="538">
        <v>0</v>
      </c>
      <c r="F33" s="538">
        <v>0</v>
      </c>
      <c r="G33" s="1394">
        <f>+C33+D33+E33-F33</f>
        <v>101500</v>
      </c>
      <c r="H33" s="1394">
        <v>18252</v>
      </c>
      <c r="I33" s="1394">
        <v>14297</v>
      </c>
      <c r="J33" s="1394">
        <f>+I33-H33</f>
        <v>-3955</v>
      </c>
      <c r="K33" s="1404">
        <v>1.5</v>
      </c>
      <c r="L33" s="1404"/>
      <c r="M33" s="1404">
        <v>0.1</v>
      </c>
      <c r="N33" s="1266">
        <v>680659971</v>
      </c>
      <c r="O33" s="1262">
        <v>2008613000</v>
      </c>
      <c r="R33" s="1273"/>
    </row>
    <row r="34" spans="1:23">
      <c r="A34" s="537"/>
      <c r="B34" s="1393" t="s">
        <v>801</v>
      </c>
      <c r="C34" s="538">
        <v>48600</v>
      </c>
      <c r="D34" s="538">
        <v>0</v>
      </c>
      <c r="E34" s="538">
        <v>0</v>
      </c>
      <c r="F34" s="538">
        <v>0</v>
      </c>
      <c r="G34" s="1394">
        <f t="shared" ref="G34:G40" si="5">+C34+D34+E34-F34</f>
        <v>48600</v>
      </c>
      <c r="H34" s="1394">
        <v>7850</v>
      </c>
      <c r="I34" s="1394">
        <v>6892</v>
      </c>
      <c r="J34" s="1394">
        <f t="shared" ref="J34:J40" si="6">+I34-H34</f>
        <v>-958</v>
      </c>
      <c r="K34" s="1404">
        <v>0.7</v>
      </c>
      <c r="L34" s="1404"/>
      <c r="M34" s="1404">
        <v>0</v>
      </c>
      <c r="N34" s="1266">
        <v>680659971</v>
      </c>
      <c r="O34" s="1262">
        <v>3233750000</v>
      </c>
      <c r="R34" s="1273"/>
    </row>
    <row r="35" spans="1:23">
      <c r="A35" s="537"/>
      <c r="B35" s="1393" t="s">
        <v>79</v>
      </c>
      <c r="C35" s="538">
        <v>0</v>
      </c>
      <c r="D35" s="538">
        <v>42000</v>
      </c>
      <c r="E35" s="538">
        <v>0</v>
      </c>
      <c r="F35" s="538">
        <v>0</v>
      </c>
      <c r="G35" s="1394">
        <f t="shared" si="5"/>
        <v>42000</v>
      </c>
      <c r="H35" s="1394">
        <v>5655</v>
      </c>
      <c r="I35" s="1394">
        <v>6015</v>
      </c>
      <c r="J35" s="1394">
        <f t="shared" si="6"/>
        <v>360</v>
      </c>
      <c r="K35" s="1404">
        <v>0.6</v>
      </c>
      <c r="L35" s="1404"/>
      <c r="M35" s="1404">
        <v>0</v>
      </c>
      <c r="N35" s="1266">
        <v>680659971</v>
      </c>
      <c r="O35" s="1262">
        <v>6596673000</v>
      </c>
      <c r="R35" s="1273"/>
    </row>
    <row r="36" spans="1:23">
      <c r="A36" s="537"/>
      <c r="B36" s="1393" t="s">
        <v>1122</v>
      </c>
      <c r="C36" s="538">
        <v>134500</v>
      </c>
      <c r="D36" s="538">
        <v>0</v>
      </c>
      <c r="E36" s="538">
        <v>0</v>
      </c>
      <c r="F36" s="538">
        <v>134500</v>
      </c>
      <c r="G36" s="1394">
        <f t="shared" si="5"/>
        <v>0</v>
      </c>
      <c r="H36" s="1394">
        <v>0</v>
      </c>
      <c r="I36" s="1394">
        <v>0</v>
      </c>
      <c r="J36" s="1394">
        <f t="shared" si="6"/>
        <v>0</v>
      </c>
      <c r="K36" s="1404">
        <v>0</v>
      </c>
      <c r="L36" s="1404"/>
      <c r="M36" s="1404">
        <v>0</v>
      </c>
      <c r="N36" s="1266"/>
      <c r="R36" s="1273"/>
    </row>
    <row r="37" spans="1:23">
      <c r="A37" s="537"/>
      <c r="B37" s="1393" t="s">
        <v>1123</v>
      </c>
      <c r="C37" s="538">
        <v>127010</v>
      </c>
      <c r="D37" s="538">
        <v>67000</v>
      </c>
      <c r="E37" s="538">
        <v>0</v>
      </c>
      <c r="F37" s="538">
        <v>0</v>
      </c>
      <c r="G37" s="1394">
        <f t="shared" si="5"/>
        <v>194010</v>
      </c>
      <c r="H37" s="1394">
        <v>38200</v>
      </c>
      <c r="I37" s="1394">
        <v>33358</v>
      </c>
      <c r="J37" s="1394">
        <f t="shared" si="6"/>
        <v>-4842</v>
      </c>
      <c r="K37" s="1404">
        <v>3.6</v>
      </c>
      <c r="L37" s="1404"/>
      <c r="M37" s="1404">
        <v>0.1</v>
      </c>
      <c r="N37" s="1266"/>
      <c r="R37" s="1273"/>
    </row>
    <row r="38" spans="1:23">
      <c r="A38" s="537"/>
      <c r="B38" s="1393" t="s">
        <v>80</v>
      </c>
      <c r="C38" s="538">
        <v>81150</v>
      </c>
      <c r="D38" s="538">
        <v>0</v>
      </c>
      <c r="E38" s="538">
        <v>0</v>
      </c>
      <c r="F38" s="538">
        <v>11150</v>
      </c>
      <c r="G38" s="1394">
        <f t="shared" si="5"/>
        <v>70000</v>
      </c>
      <c r="H38" s="1394">
        <v>60441</v>
      </c>
      <c r="I38" s="1394">
        <v>50603</v>
      </c>
      <c r="J38" s="1394">
        <f t="shared" si="6"/>
        <v>-9838</v>
      </c>
      <c r="K38" s="1404">
        <v>5.4</v>
      </c>
      <c r="L38" s="1404"/>
      <c r="M38" s="1404">
        <v>0</v>
      </c>
      <c r="N38" s="1266"/>
      <c r="R38" s="1273"/>
    </row>
    <row r="39" spans="1:23">
      <c r="A39" s="537"/>
      <c r="B39" s="1393" t="s">
        <v>315</v>
      </c>
      <c r="C39" s="538">
        <v>783000</v>
      </c>
      <c r="D39" s="538">
        <v>57000</v>
      </c>
      <c r="E39" s="538"/>
      <c r="F39" s="538">
        <v>0</v>
      </c>
      <c r="G39" s="1394">
        <f t="shared" si="5"/>
        <v>840000</v>
      </c>
      <c r="H39" s="1394">
        <v>39416</v>
      </c>
      <c r="I39" s="1394">
        <v>29568</v>
      </c>
      <c r="J39" s="1394">
        <f t="shared" si="6"/>
        <v>-9848</v>
      </c>
      <c r="K39" s="1404">
        <v>3.2</v>
      </c>
      <c r="L39" s="1404"/>
      <c r="M39" s="1404">
        <v>0.1</v>
      </c>
      <c r="N39" s="1266"/>
      <c r="R39" s="1273"/>
    </row>
    <row r="40" spans="1:23">
      <c r="A40" s="537"/>
      <c r="B40" s="1393" t="s">
        <v>802</v>
      </c>
      <c r="C40" s="538">
        <v>194000</v>
      </c>
      <c r="D40" s="538">
        <v>0</v>
      </c>
      <c r="E40" s="538">
        <v>0</v>
      </c>
      <c r="F40" s="538">
        <v>93000</v>
      </c>
      <c r="G40" s="1394">
        <f t="shared" si="5"/>
        <v>101000</v>
      </c>
      <c r="H40" s="1394">
        <v>13238</v>
      </c>
      <c r="I40" s="1394">
        <v>8919</v>
      </c>
      <c r="J40" s="1394">
        <f t="shared" si="6"/>
        <v>-4319</v>
      </c>
      <c r="K40" s="1404">
        <v>1</v>
      </c>
      <c r="L40" s="1404"/>
      <c r="M40" s="1404">
        <v>0</v>
      </c>
      <c r="N40" s="1266"/>
      <c r="R40" s="1273"/>
    </row>
    <row r="41" spans="1:23">
      <c r="A41" s="537"/>
      <c r="B41" s="1393"/>
      <c r="C41" s="538"/>
      <c r="D41" s="538"/>
      <c r="E41" s="538"/>
      <c r="F41" s="538"/>
      <c r="G41" s="1394"/>
      <c r="H41" s="538"/>
      <c r="I41" s="538"/>
      <c r="J41" s="1394"/>
      <c r="K41" s="1414"/>
      <c r="L41" s="1404"/>
      <c r="M41" s="1404"/>
      <c r="N41" s="1266"/>
      <c r="R41" s="1273"/>
    </row>
    <row r="42" spans="1:23">
      <c r="A42" s="537"/>
      <c r="B42" s="1393"/>
      <c r="C42" s="538"/>
      <c r="D42" s="538"/>
      <c r="E42" s="538"/>
      <c r="F42" s="538"/>
      <c r="G42" s="1401"/>
      <c r="H42" s="1406">
        <f>SUM(H33:H41)</f>
        <v>183052</v>
      </c>
      <c r="I42" s="1406">
        <f>SUM(I33:I41)</f>
        <v>149652</v>
      </c>
      <c r="J42" s="1406">
        <f>SUM(J33:J41)</f>
        <v>-33400</v>
      </c>
      <c r="K42" s="1407">
        <f>SUM(K33:K41)</f>
        <v>16</v>
      </c>
      <c r="L42" s="1531"/>
      <c r="M42" s="1407">
        <f>SUM(M33:M41)</f>
        <v>0.3</v>
      </c>
      <c r="N42" s="1266"/>
      <c r="R42" s="1273"/>
    </row>
    <row r="43" spans="1:23">
      <c r="A43" s="537"/>
      <c r="B43" s="1400" t="s">
        <v>679</v>
      </c>
      <c r="C43" s="538"/>
      <c r="D43" s="538"/>
      <c r="E43" s="538"/>
      <c r="F43" s="538"/>
      <c r="G43" s="1401"/>
      <c r="H43" s="1401"/>
      <c r="I43" s="1401"/>
      <c r="J43" s="1401"/>
      <c r="K43" s="1532"/>
      <c r="L43" s="1532"/>
      <c r="M43" s="1532"/>
      <c r="N43" s="1266"/>
      <c r="R43" s="1273"/>
    </row>
    <row r="44" spans="1:23">
      <c r="A44" s="537"/>
      <c r="B44" s="1408" t="s">
        <v>392</v>
      </c>
      <c r="C44" s="538">
        <v>10500</v>
      </c>
      <c r="D44" s="538">
        <v>7150</v>
      </c>
      <c r="E44" s="538">
        <v>0</v>
      </c>
      <c r="F44" s="538">
        <v>0</v>
      </c>
      <c r="G44" s="1394">
        <f t="shared" ref="G44:G46" si="7">+C44+D44+E44-F44</f>
        <v>17650</v>
      </c>
      <c r="H44" s="1394">
        <v>10103</v>
      </c>
      <c r="I44" s="1394">
        <v>11025</v>
      </c>
      <c r="J44" s="1394">
        <f t="shared" ref="J44:J46" si="8">+I44-H44</f>
        <v>922</v>
      </c>
      <c r="K44" s="1404">
        <v>1.2</v>
      </c>
      <c r="L44" s="1404"/>
      <c r="M44" s="1404">
        <v>0.1</v>
      </c>
      <c r="N44" s="1266">
        <v>680659971</v>
      </c>
      <c r="O44" s="1262">
        <v>94362000</v>
      </c>
      <c r="R44" s="1273"/>
    </row>
    <row r="45" spans="1:23">
      <c r="A45" s="537"/>
      <c r="B45" s="1408" t="s">
        <v>1124</v>
      </c>
      <c r="C45" s="538">
        <v>135000</v>
      </c>
      <c r="D45" s="538">
        <v>0</v>
      </c>
      <c r="E45" s="538">
        <v>0</v>
      </c>
      <c r="F45" s="538">
        <v>135000</v>
      </c>
      <c r="G45" s="1394">
        <f t="shared" si="7"/>
        <v>0</v>
      </c>
      <c r="H45" s="1394">
        <v>0</v>
      </c>
      <c r="I45" s="1394">
        <v>0</v>
      </c>
      <c r="J45" s="1394">
        <f t="shared" si="8"/>
        <v>0</v>
      </c>
      <c r="K45" s="1404">
        <v>0</v>
      </c>
      <c r="L45" s="1404"/>
      <c r="M45" s="1404">
        <v>0</v>
      </c>
      <c r="N45" s="1283">
        <v>6634688000</v>
      </c>
      <c r="O45" s="1262">
        <v>9089233000</v>
      </c>
      <c r="P45" s="1282"/>
      <c r="Q45" s="1282"/>
      <c r="R45" s="1284"/>
      <c r="S45" s="1262"/>
      <c r="V45" s="1273"/>
      <c r="W45" s="1263"/>
    </row>
    <row r="46" spans="1:23">
      <c r="A46" s="537"/>
      <c r="B46" s="1408" t="s">
        <v>803</v>
      </c>
      <c r="C46" s="538">
        <v>307714</v>
      </c>
      <c r="D46" s="538">
        <v>0</v>
      </c>
      <c r="E46" s="538">
        <v>0</v>
      </c>
      <c r="F46" s="538">
        <v>100000</v>
      </c>
      <c r="G46" s="1394">
        <f t="shared" si="7"/>
        <v>207714</v>
      </c>
      <c r="H46" s="1394">
        <v>9812</v>
      </c>
      <c r="I46" s="1394">
        <v>11439</v>
      </c>
      <c r="J46" s="1394">
        <f t="shared" si="8"/>
        <v>1627</v>
      </c>
      <c r="K46" s="1404">
        <v>1.2</v>
      </c>
      <c r="L46" s="1404"/>
      <c r="M46" s="1404">
        <v>0</v>
      </c>
      <c r="N46" s="1283"/>
      <c r="P46" s="1282"/>
      <c r="Q46" s="1282"/>
      <c r="R46" s="1284"/>
      <c r="S46" s="1262"/>
      <c r="V46" s="1273"/>
      <c r="W46" s="1263"/>
    </row>
    <row r="47" spans="1:23">
      <c r="A47" s="537"/>
      <c r="B47" s="1408"/>
      <c r="C47" s="538"/>
      <c r="D47" s="538"/>
      <c r="E47" s="538"/>
      <c r="F47" s="538"/>
      <c r="G47" s="1394"/>
      <c r="H47" s="1394"/>
      <c r="I47" s="1394"/>
      <c r="J47" s="1394"/>
      <c r="K47" s="1404"/>
      <c r="L47" s="1404"/>
      <c r="M47" s="1404"/>
      <c r="N47" s="1283"/>
      <c r="P47" s="1282"/>
      <c r="Q47" s="1282"/>
      <c r="R47" s="1284"/>
      <c r="S47" s="1262"/>
      <c r="V47" s="1273"/>
      <c r="W47" s="1263"/>
    </row>
    <row r="48" spans="1:23">
      <c r="A48" s="537"/>
      <c r="B48" s="1408"/>
      <c r="C48" s="538"/>
      <c r="D48" s="538"/>
      <c r="E48" s="538"/>
      <c r="F48" s="538"/>
      <c r="G48" s="1409"/>
      <c r="H48" s="1406">
        <f>SUM(H44:H46)</f>
        <v>19915</v>
      </c>
      <c r="I48" s="1406">
        <f>SUM(I44:I46)</f>
        <v>22464</v>
      </c>
      <c r="J48" s="1406">
        <f>SUM(J44:J46)</f>
        <v>2549</v>
      </c>
      <c r="K48" s="1407">
        <f>SUM(K44:K46)</f>
        <v>2.4</v>
      </c>
      <c r="L48" s="1531"/>
      <c r="M48" s="1407">
        <f>SUM(M44:M46)</f>
        <v>0.1</v>
      </c>
      <c r="N48" s="1283"/>
      <c r="O48" s="1282"/>
      <c r="P48" s="1282"/>
      <c r="Q48" s="1282"/>
      <c r="R48" s="1284"/>
      <c r="S48" s="1262"/>
      <c r="V48" s="1273"/>
      <c r="W48" s="1263"/>
    </row>
    <row r="49" spans="1:23">
      <c r="A49" s="537"/>
      <c r="B49" s="1408"/>
      <c r="C49" s="538"/>
      <c r="D49" s="538"/>
      <c r="E49" s="538"/>
      <c r="F49" s="538"/>
      <c r="G49" s="1409"/>
      <c r="H49" s="1401"/>
      <c r="I49" s="1401"/>
      <c r="J49" s="1401"/>
      <c r="K49" s="1342"/>
      <c r="L49" s="1532"/>
      <c r="M49" s="1410"/>
      <c r="N49" s="1283"/>
      <c r="O49" s="1282"/>
      <c r="P49" s="1282"/>
      <c r="Q49" s="1282"/>
      <c r="R49" s="1284"/>
      <c r="S49" s="1262"/>
      <c r="V49" s="1273"/>
      <c r="W49" s="1263"/>
    </row>
    <row r="50" spans="1:23" ht="12" customHeight="1">
      <c r="A50" s="537"/>
      <c r="B50" s="1408"/>
      <c r="C50" s="538"/>
      <c r="D50" s="538"/>
      <c r="E50" s="538"/>
      <c r="F50" s="538"/>
      <c r="G50" s="1409"/>
      <c r="H50" s="1401"/>
      <c r="I50" s="1401"/>
      <c r="J50" s="1401"/>
      <c r="K50" s="1342"/>
      <c r="L50" s="1532"/>
      <c r="M50" s="1410"/>
      <c r="N50" s="1283"/>
      <c r="O50" s="1282"/>
      <c r="P50" s="1282"/>
      <c r="Q50" s="1282"/>
      <c r="R50" s="1284"/>
      <c r="S50" s="1262"/>
      <c r="V50" s="1273"/>
      <c r="W50" s="1263"/>
    </row>
    <row r="51" spans="1:23">
      <c r="A51" s="537"/>
      <c r="B51" s="1400" t="s">
        <v>680</v>
      </c>
      <c r="C51" s="538"/>
      <c r="D51" s="538"/>
      <c r="E51" s="538"/>
      <c r="F51" s="1411"/>
      <c r="G51" s="1401"/>
      <c r="H51" s="299"/>
      <c r="I51" s="299"/>
      <c r="J51" s="299"/>
      <c r="K51" s="1532"/>
      <c r="L51" s="1532"/>
      <c r="M51" s="1532"/>
      <c r="N51" s="1266">
        <v>1000</v>
      </c>
      <c r="O51" s="1286"/>
      <c r="R51" s="1273"/>
      <c r="T51" s="1263"/>
    </row>
    <row r="52" spans="1:23">
      <c r="A52" s="537"/>
      <c r="B52" s="1412" t="s">
        <v>391</v>
      </c>
      <c r="C52" s="538">
        <v>195000</v>
      </c>
      <c r="D52" s="538">
        <v>0</v>
      </c>
      <c r="E52" s="538">
        <v>0</v>
      </c>
      <c r="F52" s="1411">
        <v>0</v>
      </c>
      <c r="G52" s="1394">
        <f t="shared" ref="G52:G60" si="9">+C52+D52+E52-F52</f>
        <v>195000</v>
      </c>
      <c r="H52" s="1413">
        <v>14459</v>
      </c>
      <c r="I52" s="1413">
        <v>13260</v>
      </c>
      <c r="J52" s="1394">
        <f t="shared" ref="J52:J60" si="10">+I52-H52</f>
        <v>-1199</v>
      </c>
      <c r="K52" s="1414">
        <v>1.4</v>
      </c>
      <c r="L52" s="1414"/>
      <c r="M52" s="1414">
        <v>0</v>
      </c>
      <c r="N52" s="1266"/>
      <c r="O52" s="1272">
        <v>11691923000</v>
      </c>
      <c r="R52" s="1273"/>
      <c r="T52" s="1263"/>
    </row>
    <row r="53" spans="1:23">
      <c r="A53" s="537"/>
      <c r="B53" s="1412" t="s">
        <v>1125</v>
      </c>
      <c r="C53" s="538">
        <v>580000</v>
      </c>
      <c r="D53" s="538">
        <v>0</v>
      </c>
      <c r="E53" s="538">
        <v>0</v>
      </c>
      <c r="F53" s="538">
        <v>0</v>
      </c>
      <c r="G53" s="1394">
        <f t="shared" si="9"/>
        <v>580000</v>
      </c>
      <c r="H53" s="1394">
        <v>18664</v>
      </c>
      <c r="I53" s="1394">
        <v>18763</v>
      </c>
      <c r="J53" s="1394">
        <f t="shared" si="10"/>
        <v>99</v>
      </c>
      <c r="K53" s="1414">
        <v>2</v>
      </c>
      <c r="L53" s="1414"/>
      <c r="M53" s="1414">
        <v>0</v>
      </c>
      <c r="N53" s="1266">
        <v>680659971</v>
      </c>
      <c r="O53" s="1272">
        <v>11450738000</v>
      </c>
      <c r="P53" s="1272"/>
      <c r="R53" s="1273"/>
      <c r="T53" s="1287"/>
    </row>
    <row r="54" spans="1:23">
      <c r="A54" s="537"/>
      <c r="B54" s="1412" t="s">
        <v>745</v>
      </c>
      <c r="C54" s="538">
        <v>348460</v>
      </c>
      <c r="D54" s="538">
        <v>0</v>
      </c>
      <c r="E54" s="538">
        <v>0</v>
      </c>
      <c r="F54" s="538">
        <v>0</v>
      </c>
      <c r="G54" s="1394">
        <f t="shared" si="9"/>
        <v>348460</v>
      </c>
      <c r="H54" s="1394">
        <v>24434</v>
      </c>
      <c r="I54" s="1394">
        <v>24096</v>
      </c>
      <c r="J54" s="1394">
        <f t="shared" si="10"/>
        <v>-338</v>
      </c>
      <c r="K54" s="1414">
        <v>2.6</v>
      </c>
      <c r="L54" s="1414"/>
      <c r="M54" s="1414">
        <v>0</v>
      </c>
      <c r="N54" s="1266">
        <v>680659971</v>
      </c>
      <c r="O54" s="1272">
        <v>12602601000</v>
      </c>
      <c r="P54" s="1272"/>
      <c r="R54" s="1273"/>
      <c r="T54" s="1287"/>
    </row>
    <row r="55" spans="1:23">
      <c r="A55" s="537"/>
      <c r="B55" s="1415" t="s">
        <v>1126</v>
      </c>
      <c r="C55" s="538">
        <v>830000</v>
      </c>
      <c r="D55" s="538">
        <v>0</v>
      </c>
      <c r="E55" s="538">
        <v>0</v>
      </c>
      <c r="F55" s="538">
        <v>0</v>
      </c>
      <c r="G55" s="1394">
        <f t="shared" si="9"/>
        <v>830000</v>
      </c>
      <c r="H55" s="1413">
        <v>6972</v>
      </c>
      <c r="I55" s="1413">
        <v>6773</v>
      </c>
      <c r="J55" s="1394">
        <f t="shared" si="10"/>
        <v>-199</v>
      </c>
      <c r="K55" s="1414">
        <v>0.7</v>
      </c>
      <c r="L55" s="1414"/>
      <c r="M55" s="1414">
        <v>0</v>
      </c>
      <c r="N55" s="1266">
        <v>680659971</v>
      </c>
      <c r="O55" s="1262">
        <v>17743628000</v>
      </c>
      <c r="R55" s="1273"/>
    </row>
    <row r="56" spans="1:23">
      <c r="A56" s="537"/>
      <c r="B56" s="1416" t="s">
        <v>364</v>
      </c>
      <c r="C56" s="538">
        <v>0</v>
      </c>
      <c r="D56" s="538">
        <v>715500</v>
      </c>
      <c r="E56" s="538">
        <v>0</v>
      </c>
      <c r="F56" s="538">
        <v>0</v>
      </c>
      <c r="G56" s="1394">
        <f t="shared" si="9"/>
        <v>715500</v>
      </c>
      <c r="H56" s="1413">
        <v>14439</v>
      </c>
      <c r="I56" s="1413">
        <v>18832</v>
      </c>
      <c r="J56" s="1394">
        <f t="shared" si="10"/>
        <v>4393</v>
      </c>
      <c r="K56" s="1414">
        <v>2</v>
      </c>
      <c r="L56" s="1414"/>
      <c r="M56" s="1414">
        <v>0.1</v>
      </c>
      <c r="N56" s="1266">
        <v>680659971</v>
      </c>
      <c r="O56" s="1262">
        <v>11114254000</v>
      </c>
      <c r="R56" s="1273"/>
    </row>
    <row r="57" spans="1:23">
      <c r="A57" s="537"/>
      <c r="B57" s="1416" t="s">
        <v>83</v>
      </c>
      <c r="C57" s="538">
        <v>462000</v>
      </c>
      <c r="D57" s="538">
        <v>0</v>
      </c>
      <c r="E57" s="538">
        <v>0</v>
      </c>
      <c r="F57" s="538">
        <v>0</v>
      </c>
      <c r="G57" s="1394">
        <f t="shared" si="9"/>
        <v>462000</v>
      </c>
      <c r="H57" s="1357">
        <v>56535</v>
      </c>
      <c r="I57" s="1357">
        <v>50520</v>
      </c>
      <c r="J57" s="1392">
        <f t="shared" si="10"/>
        <v>-6015</v>
      </c>
      <c r="K57" s="1414">
        <v>5.4</v>
      </c>
      <c r="L57" s="1414"/>
      <c r="M57" s="1414">
        <v>0</v>
      </c>
      <c r="N57" s="1283"/>
      <c r="O57" s="1288">
        <v>26436923000</v>
      </c>
      <c r="P57" s="1288"/>
      <c r="Q57" s="1288"/>
      <c r="R57" s="1284"/>
      <c r="S57" s="1262"/>
      <c r="V57" s="1273"/>
      <c r="W57" s="1263"/>
    </row>
    <row r="58" spans="1:23">
      <c r="A58" s="537"/>
      <c r="B58" s="1416" t="s">
        <v>714</v>
      </c>
      <c r="C58" s="538">
        <v>340000</v>
      </c>
      <c r="D58" s="538">
        <v>123000</v>
      </c>
      <c r="E58" s="538">
        <v>0</v>
      </c>
      <c r="F58" s="538">
        <v>0</v>
      </c>
      <c r="G58" s="1394">
        <f t="shared" si="9"/>
        <v>463000</v>
      </c>
      <c r="H58" s="1413">
        <v>18857</v>
      </c>
      <c r="I58" s="1413">
        <v>20141</v>
      </c>
      <c r="J58" s="1394">
        <f t="shared" si="10"/>
        <v>1284</v>
      </c>
      <c r="K58" s="1414">
        <v>2.2000000000000002</v>
      </c>
      <c r="L58" s="1414"/>
      <c r="M58" s="1414">
        <v>0</v>
      </c>
      <c r="N58" s="1266">
        <v>680659971</v>
      </c>
      <c r="O58" s="1262">
        <v>15176965000</v>
      </c>
      <c r="R58" s="1273"/>
    </row>
    <row r="59" spans="1:23">
      <c r="A59" s="537"/>
      <c r="B59" s="1416" t="s">
        <v>84</v>
      </c>
      <c r="C59" s="538">
        <v>80000</v>
      </c>
      <c r="D59" s="538">
        <v>0</v>
      </c>
      <c r="E59" s="538">
        <v>12000</v>
      </c>
      <c r="F59" s="538">
        <v>0</v>
      </c>
      <c r="G59" s="1394">
        <f t="shared" si="9"/>
        <v>92000</v>
      </c>
      <c r="H59" s="1413">
        <v>9233</v>
      </c>
      <c r="I59" s="1413">
        <v>12874</v>
      </c>
      <c r="J59" s="1394">
        <f t="shared" si="10"/>
        <v>3641</v>
      </c>
      <c r="K59" s="1414">
        <v>1.4</v>
      </c>
      <c r="L59" s="1414"/>
      <c r="M59" s="1414">
        <v>0</v>
      </c>
      <c r="N59" s="1266"/>
      <c r="R59" s="1273"/>
    </row>
    <row r="60" spans="1:23">
      <c r="A60" s="537"/>
      <c r="B60" s="1416" t="s">
        <v>85</v>
      </c>
      <c r="C60" s="538">
        <v>442134</v>
      </c>
      <c r="D60" s="538">
        <v>65030</v>
      </c>
      <c r="E60" s="538">
        <v>0</v>
      </c>
      <c r="F60" s="538">
        <v>0</v>
      </c>
      <c r="G60" s="1394">
        <f t="shared" si="9"/>
        <v>507164</v>
      </c>
      <c r="H60" s="1413">
        <v>62069</v>
      </c>
      <c r="I60" s="1413">
        <v>60129</v>
      </c>
      <c r="J60" s="1394">
        <f t="shared" si="10"/>
        <v>-1940</v>
      </c>
      <c r="K60" s="1414">
        <v>6.4</v>
      </c>
      <c r="L60" s="1414"/>
      <c r="M60" s="1414">
        <v>0</v>
      </c>
      <c r="N60" s="1266">
        <v>680659971</v>
      </c>
      <c r="O60" s="1262">
        <v>14668525000</v>
      </c>
      <c r="R60" s="1273"/>
    </row>
    <row r="61" spans="1:23">
      <c r="A61" s="537"/>
      <c r="B61" s="1416"/>
      <c r="C61" s="538"/>
      <c r="D61" s="538"/>
      <c r="E61" s="538"/>
      <c r="F61" s="538"/>
      <c r="G61" s="1394"/>
      <c r="H61" s="1413"/>
      <c r="I61" s="1413"/>
      <c r="J61" s="1394"/>
      <c r="K61" s="1414"/>
      <c r="L61" s="1414"/>
      <c r="M61" s="1414"/>
      <c r="N61" s="1266"/>
      <c r="R61" s="1273"/>
    </row>
    <row r="62" spans="1:23">
      <c r="A62" s="537"/>
      <c r="B62" s="1417" t="s">
        <v>94</v>
      </c>
      <c r="C62" s="538"/>
      <c r="D62" s="538"/>
      <c r="E62" s="538"/>
      <c r="F62" s="538"/>
      <c r="G62" s="1401"/>
      <c r="H62" s="1406">
        <f>SUM(H52:H61)</f>
        <v>225662</v>
      </c>
      <c r="I62" s="1406">
        <f>SUM(I52:I61)</f>
        <v>225388</v>
      </c>
      <c r="J62" s="1406">
        <f>SUM(J52:J61)</f>
        <v>-274</v>
      </c>
      <c r="K62" s="1418">
        <f>SUM(K52:K61)</f>
        <v>24.1</v>
      </c>
      <c r="L62" s="1422"/>
      <c r="M62" s="1418">
        <f>SUM(M52:M61)</f>
        <v>0.1</v>
      </c>
      <c r="N62" s="1266">
        <v>1000</v>
      </c>
      <c r="R62" s="1273"/>
      <c r="T62" s="1263"/>
    </row>
    <row r="63" spans="1:23">
      <c r="A63" s="537"/>
      <c r="B63" s="1419" t="s">
        <v>1129</v>
      </c>
      <c r="C63" s="538"/>
      <c r="D63" s="538"/>
      <c r="E63" s="538"/>
      <c r="F63" s="538"/>
      <c r="G63" s="1401"/>
      <c r="H63" s="1420"/>
      <c r="I63" s="1420"/>
      <c r="J63" s="1420"/>
      <c r="K63" s="1532"/>
      <c r="L63" s="1532"/>
      <c r="M63" s="1532"/>
      <c r="N63" s="1266"/>
      <c r="O63" s="1289"/>
      <c r="P63" s="1267"/>
      <c r="Q63" s="1267"/>
      <c r="R63" s="1273"/>
      <c r="S63" s="1290"/>
      <c r="T63" s="1267"/>
    </row>
    <row r="64" spans="1:23">
      <c r="A64" s="537"/>
      <c r="B64" s="1421" t="s">
        <v>1127</v>
      </c>
      <c r="C64" s="538">
        <v>0</v>
      </c>
      <c r="D64" s="538">
        <v>338500</v>
      </c>
      <c r="E64" s="538">
        <v>0</v>
      </c>
      <c r="F64" s="538">
        <v>0</v>
      </c>
      <c r="G64" s="1394">
        <f>+C64+D64+E64-F64</f>
        <v>338500</v>
      </c>
      <c r="H64" s="1402">
        <v>14421</v>
      </c>
      <c r="I64" s="1402">
        <v>13252</v>
      </c>
      <c r="J64" s="1394">
        <f>+I64-H64</f>
        <v>-1169</v>
      </c>
      <c r="K64" s="1404">
        <v>1.4</v>
      </c>
      <c r="L64" s="1404"/>
      <c r="M64" s="1404">
        <v>0.1</v>
      </c>
      <c r="N64" s="1266">
        <v>680659971</v>
      </c>
      <c r="O64" s="1289">
        <v>5237847000</v>
      </c>
      <c r="P64" s="1267"/>
      <c r="Q64" s="1267"/>
      <c r="R64" s="1273"/>
      <c r="T64" s="1267"/>
    </row>
    <row r="65" spans="1:24">
      <c r="A65" s="537"/>
      <c r="B65" s="1421" t="s">
        <v>1128</v>
      </c>
      <c r="C65" s="538">
        <v>0</v>
      </c>
      <c r="D65" s="538">
        <v>129000</v>
      </c>
      <c r="E65" s="538">
        <v>0</v>
      </c>
      <c r="F65" s="538">
        <v>0</v>
      </c>
      <c r="G65" s="1394">
        <f>+C65+D65+E65-F65</f>
        <v>129000</v>
      </c>
      <c r="H65" s="1402">
        <v>14993</v>
      </c>
      <c r="I65" s="1402">
        <v>12593</v>
      </c>
      <c r="J65" s="1394">
        <f>+I65-H65</f>
        <v>-2400</v>
      </c>
      <c r="K65" s="1404">
        <v>1.3</v>
      </c>
      <c r="L65" s="1404"/>
      <c r="M65" s="1404">
        <v>0</v>
      </c>
      <c r="N65" s="1283">
        <v>9341100000</v>
      </c>
      <c r="O65" s="1288">
        <v>9341100000</v>
      </c>
      <c r="P65" s="1288"/>
      <c r="Q65" s="1288"/>
      <c r="R65" s="1291">
        <v>75.599999999999994</v>
      </c>
      <c r="S65" s="1262">
        <f>R65*1000000</f>
        <v>75600000</v>
      </c>
      <c r="T65" s="1259">
        <v>10</v>
      </c>
      <c r="V65" s="1273">
        <v>777377249</v>
      </c>
      <c r="W65" s="1263">
        <f>I65/V65</f>
        <v>0</v>
      </c>
    </row>
    <row r="66" spans="1:24">
      <c r="A66" s="537"/>
      <c r="B66" s="1421"/>
      <c r="C66" s="538"/>
      <c r="D66" s="538"/>
      <c r="E66" s="538"/>
      <c r="F66" s="538"/>
      <c r="G66" s="1394"/>
      <c r="H66" s="1402"/>
      <c r="I66" s="1402"/>
      <c r="J66" s="1394"/>
      <c r="K66" s="1404"/>
      <c r="L66" s="1404"/>
      <c r="M66" s="1404"/>
      <c r="N66" s="1283"/>
      <c r="O66" s="1288"/>
      <c r="P66" s="1288"/>
      <c r="Q66" s="1288"/>
      <c r="R66" s="1291"/>
      <c r="S66" s="1262"/>
      <c r="V66" s="1273"/>
      <c r="W66" s="1263"/>
    </row>
    <row r="67" spans="1:24">
      <c r="A67" s="537"/>
      <c r="B67" s="1421"/>
      <c r="C67" s="538"/>
      <c r="D67" s="538"/>
      <c r="E67" s="538"/>
      <c r="F67" s="538"/>
      <c r="G67" s="1401"/>
      <c r="H67" s="1405">
        <f>SUM(H64:H65)</f>
        <v>29414</v>
      </c>
      <c r="I67" s="1405">
        <f>SUM(I64:I65)</f>
        <v>25845</v>
      </c>
      <c r="J67" s="1405">
        <f>SUM(J64:J65)</f>
        <v>-3569</v>
      </c>
      <c r="K67" s="1418">
        <f>SUM(K64:K65)</f>
        <v>2.7</v>
      </c>
      <c r="L67" s="1422"/>
      <c r="M67" s="1418">
        <f>SUM(M64:M65)</f>
        <v>0.1</v>
      </c>
      <c r="N67" s="1266"/>
      <c r="O67" s="1289"/>
      <c r="P67" s="1267"/>
      <c r="Q67" s="1267"/>
      <c r="R67" s="1273"/>
      <c r="T67" s="1267"/>
    </row>
    <row r="68" spans="1:24">
      <c r="A68" s="537"/>
      <c r="B68" s="1419" t="s">
        <v>313</v>
      </c>
      <c r="C68" s="538"/>
      <c r="D68" s="538"/>
      <c r="E68" s="538"/>
      <c r="F68" s="538"/>
      <c r="G68" s="1401"/>
      <c r="H68" s="1420"/>
      <c r="I68" s="1420"/>
      <c r="J68" s="1420"/>
      <c r="K68" s="1532"/>
      <c r="L68" s="1532"/>
      <c r="M68" s="1532"/>
      <c r="N68" s="1266"/>
      <c r="O68" s="1289"/>
      <c r="P68" s="1267"/>
      <c r="Q68" s="1267"/>
      <c r="R68" s="1273"/>
      <c r="T68" s="1267"/>
    </row>
    <row r="69" spans="1:24">
      <c r="A69" s="537"/>
      <c r="B69" s="1421" t="s">
        <v>393</v>
      </c>
      <c r="C69" s="538">
        <v>474</v>
      </c>
      <c r="D69" s="538">
        <v>0</v>
      </c>
      <c r="E69" s="538">
        <v>0</v>
      </c>
      <c r="F69" s="538">
        <v>0</v>
      </c>
      <c r="G69" s="1394">
        <f>+C69+D69+E69-F69</f>
        <v>474</v>
      </c>
      <c r="H69" s="1402">
        <v>33</v>
      </c>
      <c r="I69" s="1402">
        <v>33</v>
      </c>
      <c r="J69" s="1394">
        <f>+I69-H69</f>
        <v>0</v>
      </c>
      <c r="K69" s="1404">
        <v>0</v>
      </c>
      <c r="L69" s="1404"/>
      <c r="M69" s="1404">
        <v>0</v>
      </c>
      <c r="N69" s="1266"/>
      <c r="O69" s="1289"/>
      <c r="P69" s="1267"/>
      <c r="Q69" s="1267"/>
      <c r="R69" s="1273"/>
      <c r="T69" s="1267"/>
    </row>
    <row r="70" spans="1:24">
      <c r="A70" s="537"/>
      <c r="B70" s="1421" t="s">
        <v>78</v>
      </c>
      <c r="C70" s="538">
        <v>67920</v>
      </c>
      <c r="D70" s="538">
        <v>65000</v>
      </c>
      <c r="E70" s="538">
        <v>0</v>
      </c>
      <c r="F70" s="538">
        <v>0</v>
      </c>
      <c r="G70" s="1394">
        <f>+C70+D70+E70-F70</f>
        <v>132920</v>
      </c>
      <c r="H70" s="1402">
        <v>39315</v>
      </c>
      <c r="I70" s="1402">
        <v>37184</v>
      </c>
      <c r="J70" s="1394">
        <f>+I70-H70</f>
        <v>-2131</v>
      </c>
      <c r="K70" s="1404">
        <v>4</v>
      </c>
      <c r="L70" s="1404"/>
      <c r="M70" s="1404">
        <v>0</v>
      </c>
      <c r="N70" s="1266"/>
      <c r="O70" s="1289"/>
      <c r="P70" s="1267"/>
      <c r="Q70" s="1267"/>
      <c r="R70" s="1273"/>
      <c r="T70" s="1267"/>
    </row>
    <row r="71" spans="1:24">
      <c r="A71" s="537"/>
      <c r="B71" s="1421"/>
      <c r="C71" s="538"/>
      <c r="D71" s="538"/>
      <c r="E71" s="538"/>
      <c r="F71" s="538"/>
      <c r="G71" s="1394"/>
      <c r="H71" s="1402"/>
      <c r="I71" s="1402"/>
      <c r="J71" s="1394"/>
      <c r="K71" s="1404"/>
      <c r="L71" s="1404"/>
      <c r="M71" s="1404"/>
      <c r="N71" s="1266"/>
      <c r="O71" s="1289"/>
      <c r="P71" s="1267"/>
      <c r="Q71" s="1267"/>
      <c r="R71" s="1273"/>
      <c r="T71" s="1267"/>
    </row>
    <row r="72" spans="1:24">
      <c r="A72" s="537"/>
      <c r="B72" s="1421"/>
      <c r="C72" s="538"/>
      <c r="D72" s="538"/>
      <c r="E72" s="538"/>
      <c r="F72" s="538"/>
      <c r="G72" s="1401"/>
      <c r="H72" s="1405">
        <f>SUM(H69:H70)</f>
        <v>39348</v>
      </c>
      <c r="I72" s="1405">
        <f>SUM(I69:I70)</f>
        <v>37217</v>
      </c>
      <c r="J72" s="1405">
        <f>SUM(J69:J70)</f>
        <v>-2131</v>
      </c>
      <c r="K72" s="1418">
        <f>SUM(K69:K70)</f>
        <v>4</v>
      </c>
      <c r="L72" s="1422"/>
      <c r="M72" s="1418">
        <f>SUM(M69:M70)</f>
        <v>0</v>
      </c>
      <c r="N72" s="1266"/>
      <c r="O72" s="1289"/>
      <c r="P72" s="1267"/>
      <c r="Q72" s="1267"/>
      <c r="R72" s="1273"/>
      <c r="T72" s="1267"/>
    </row>
    <row r="73" spans="1:24">
      <c r="A73" s="537"/>
      <c r="B73" s="1421"/>
      <c r="C73" s="538"/>
      <c r="D73" s="538"/>
      <c r="E73" s="538"/>
      <c r="F73" s="538"/>
      <c r="G73" s="1401"/>
      <c r="H73" s="1401"/>
      <c r="I73" s="1401"/>
      <c r="J73" s="1401"/>
      <c r="K73" s="1422"/>
      <c r="L73" s="1422"/>
      <c r="M73" s="1422"/>
      <c r="N73" s="1266"/>
      <c r="O73" s="1289"/>
      <c r="P73" s="1267"/>
      <c r="Q73" s="1267"/>
      <c r="R73" s="1273"/>
      <c r="T73" s="1267"/>
    </row>
    <row r="74" spans="1:24">
      <c r="A74" s="537"/>
      <c r="B74" s="1421"/>
      <c r="C74" s="538"/>
      <c r="D74" s="538"/>
      <c r="E74" s="538"/>
      <c r="F74" s="538"/>
      <c r="G74" s="1401"/>
      <c r="H74" s="1401"/>
      <c r="I74" s="1401"/>
      <c r="J74" s="1401"/>
      <c r="K74" s="1422"/>
      <c r="L74" s="1422"/>
      <c r="M74" s="1422"/>
      <c r="N74" s="1266"/>
      <c r="O74" s="1289"/>
      <c r="P74" s="1267"/>
      <c r="Q74" s="1267"/>
      <c r="R74" s="1273"/>
      <c r="T74" s="1267"/>
    </row>
    <row r="75" spans="1:24">
      <c r="A75" s="537"/>
      <c r="B75" s="1400" t="s">
        <v>1130</v>
      </c>
      <c r="C75" s="538"/>
      <c r="D75" s="538"/>
      <c r="E75" s="538"/>
      <c r="F75" s="538"/>
      <c r="G75" s="1401"/>
      <c r="H75" s="299"/>
      <c r="I75" s="299"/>
      <c r="J75" s="1401"/>
      <c r="K75" s="1532"/>
      <c r="L75" s="1532"/>
      <c r="M75" s="1532"/>
      <c r="N75" s="1266"/>
      <c r="R75" s="1273"/>
    </row>
    <row r="76" spans="1:24">
      <c r="A76" s="537"/>
      <c r="B76" s="1417" t="s">
        <v>804</v>
      </c>
      <c r="C76" s="538">
        <v>14500</v>
      </c>
      <c r="D76" s="538">
        <v>0</v>
      </c>
      <c r="E76" s="538">
        <v>0</v>
      </c>
      <c r="F76" s="538">
        <v>0</v>
      </c>
      <c r="G76" s="1392">
        <f>+C76+D76+E76-F76</f>
        <v>14500</v>
      </c>
      <c r="H76" s="1392">
        <v>8436</v>
      </c>
      <c r="I76" s="1392">
        <v>7337</v>
      </c>
      <c r="J76" s="1392">
        <f>+I76-H76</f>
        <v>-1099</v>
      </c>
      <c r="K76" s="1404">
        <v>0.8</v>
      </c>
      <c r="L76" s="1404"/>
      <c r="M76" s="1404">
        <v>0.1</v>
      </c>
      <c r="N76" s="1283">
        <v>1421174000</v>
      </c>
      <c r="O76" s="1283">
        <v>1421174000</v>
      </c>
      <c r="P76" s="1282"/>
      <c r="Q76" s="1282"/>
      <c r="R76" s="1291"/>
      <c r="S76" s="1262"/>
      <c r="V76" s="1273"/>
      <c r="W76" s="1263"/>
      <c r="X76" s="1287"/>
    </row>
    <row r="77" spans="1:24">
      <c r="A77" s="537"/>
      <c r="B77" s="1417" t="s">
        <v>575</v>
      </c>
      <c r="C77" s="538">
        <v>675</v>
      </c>
      <c r="D77" s="538">
        <v>0</v>
      </c>
      <c r="E77" s="538">
        <v>0</v>
      </c>
      <c r="F77" s="538">
        <v>0</v>
      </c>
      <c r="G77" s="1392">
        <f>+C77+D77+E77-F77</f>
        <v>675</v>
      </c>
      <c r="H77" s="1394">
        <v>155</v>
      </c>
      <c r="I77" s="1394">
        <v>143</v>
      </c>
      <c r="J77" s="1394">
        <f>+I77-H77</f>
        <v>-12</v>
      </c>
      <c r="K77" s="1404">
        <v>0</v>
      </c>
      <c r="L77" s="1404"/>
      <c r="M77" s="1404">
        <v>0</v>
      </c>
      <c r="N77" s="1266">
        <v>680659971</v>
      </c>
      <c r="O77" s="1262">
        <v>621641000</v>
      </c>
      <c r="R77" s="1273"/>
    </row>
    <row r="78" spans="1:24">
      <c r="A78" s="537"/>
      <c r="B78" s="1417" t="s">
        <v>310</v>
      </c>
      <c r="C78" s="538">
        <v>13255</v>
      </c>
      <c r="D78" s="538">
        <v>0</v>
      </c>
      <c r="E78" s="538">
        <v>0</v>
      </c>
      <c r="F78" s="538">
        <v>0</v>
      </c>
      <c r="G78" s="1392">
        <f t="shared" ref="G78:G79" si="11">+C78+D78+E78-F78</f>
        <v>13255</v>
      </c>
      <c r="H78" s="1394">
        <v>4392</v>
      </c>
      <c r="I78" s="1394">
        <v>4232</v>
      </c>
      <c r="J78" s="1394">
        <f t="shared" ref="J78:J79" si="12">+I78-H78</f>
        <v>-160</v>
      </c>
      <c r="K78" s="1404">
        <v>0.5</v>
      </c>
      <c r="L78" s="1404"/>
      <c r="M78" s="1404">
        <v>0.2</v>
      </c>
      <c r="N78" s="1266">
        <v>680659971</v>
      </c>
      <c r="R78" s="1273"/>
    </row>
    <row r="79" spans="1:24">
      <c r="A79" s="537"/>
      <c r="B79" s="1417" t="s">
        <v>1131</v>
      </c>
      <c r="C79" s="538">
        <v>288000</v>
      </c>
      <c r="D79" s="538">
        <v>0</v>
      </c>
      <c r="E79" s="538">
        <v>0</v>
      </c>
      <c r="F79" s="538">
        <v>58000</v>
      </c>
      <c r="G79" s="1392">
        <f t="shared" si="11"/>
        <v>230000</v>
      </c>
      <c r="H79" s="1394">
        <v>8450</v>
      </c>
      <c r="I79" s="1394">
        <v>8264</v>
      </c>
      <c r="J79" s="1394">
        <f t="shared" si="12"/>
        <v>-186</v>
      </c>
      <c r="K79" s="1404">
        <v>0.9</v>
      </c>
      <c r="L79" s="1404"/>
      <c r="M79" s="1404">
        <v>0.2</v>
      </c>
      <c r="N79" s="1266">
        <v>680659971</v>
      </c>
      <c r="R79" s="1273"/>
    </row>
    <row r="80" spans="1:24">
      <c r="A80" s="537"/>
      <c r="B80" s="1417"/>
      <c r="C80" s="538"/>
      <c r="D80" s="538"/>
      <c r="E80" s="538"/>
      <c r="F80" s="538"/>
      <c r="G80" s="1392"/>
      <c r="H80" s="1394"/>
      <c r="I80" s="1394"/>
      <c r="J80" s="1394"/>
      <c r="K80" s="1404"/>
      <c r="L80" s="1404"/>
      <c r="M80" s="1404"/>
      <c r="N80" s="1266"/>
      <c r="R80" s="1273"/>
    </row>
    <row r="81" spans="1:20">
      <c r="A81" s="537"/>
      <c r="B81" s="1417" t="s">
        <v>94</v>
      </c>
      <c r="C81" s="538"/>
      <c r="D81" s="538"/>
      <c r="E81" s="538"/>
      <c r="F81" s="538"/>
      <c r="G81" s="1401"/>
      <c r="H81" s="1406">
        <f>SUM(H76:H79)</f>
        <v>21433</v>
      </c>
      <c r="I81" s="1406">
        <f t="shared" ref="I81:J81" si="13">SUM(I76:I79)</f>
        <v>19976</v>
      </c>
      <c r="J81" s="1406">
        <f t="shared" si="13"/>
        <v>-1457</v>
      </c>
      <c r="K81" s="1418">
        <f>SUM(K76:K79)</f>
        <v>2.2000000000000002</v>
      </c>
      <c r="L81" s="1422"/>
      <c r="M81" s="1418">
        <f>SUM(M76:M79)</f>
        <v>0.5</v>
      </c>
      <c r="N81" s="1266">
        <v>1000</v>
      </c>
      <c r="R81" s="1273"/>
      <c r="T81" s="1287"/>
    </row>
    <row r="82" spans="1:20">
      <c r="A82" s="537"/>
      <c r="B82" s="1417"/>
      <c r="C82" s="538"/>
      <c r="D82" s="538"/>
      <c r="E82" s="538"/>
      <c r="F82" s="538"/>
      <c r="G82" s="1401"/>
      <c r="H82" s="299"/>
      <c r="I82" s="299"/>
      <c r="J82" s="299"/>
      <c r="K82" s="1422"/>
      <c r="L82" s="1422"/>
      <c r="M82" s="1422"/>
      <c r="N82" s="1266"/>
      <c r="R82" s="1273"/>
      <c r="T82" s="1287"/>
    </row>
    <row r="83" spans="1:20">
      <c r="A83" s="537"/>
      <c r="B83" s="1417"/>
      <c r="C83" s="538"/>
      <c r="D83" s="538"/>
      <c r="E83" s="538"/>
      <c r="F83" s="538"/>
      <c r="G83" s="1401"/>
      <c r="H83" s="299"/>
      <c r="I83" s="299"/>
      <c r="J83" s="299"/>
      <c r="K83" s="1422"/>
      <c r="L83" s="1422"/>
      <c r="M83" s="1422"/>
      <c r="N83" s="1266"/>
      <c r="R83" s="1273"/>
      <c r="T83" s="1287"/>
    </row>
    <row r="84" spans="1:20">
      <c r="A84" s="537"/>
      <c r="B84" s="1423" t="s">
        <v>1132</v>
      </c>
      <c r="C84" s="1423"/>
      <c r="D84" s="1423"/>
      <c r="E84" s="1423"/>
      <c r="F84" s="1423"/>
      <c r="G84" s="1401"/>
      <c r="H84" s="1401"/>
      <c r="I84" s="1401"/>
      <c r="J84" s="1401"/>
      <c r="K84" s="1532"/>
      <c r="L84" s="1532"/>
      <c r="M84" s="1532"/>
      <c r="N84" s="1266"/>
      <c r="R84" s="1273"/>
      <c r="T84" s="1287"/>
    </row>
    <row r="85" spans="1:20">
      <c r="A85" s="537"/>
      <c r="B85" s="1424" t="s">
        <v>1133</v>
      </c>
      <c r="C85" s="538">
        <v>280000</v>
      </c>
      <c r="D85" s="538">
        <v>0</v>
      </c>
      <c r="E85" s="538">
        <v>0</v>
      </c>
      <c r="F85" s="538">
        <v>0</v>
      </c>
      <c r="G85" s="1394">
        <f>+C85+D85+E85-F85</f>
        <v>280000</v>
      </c>
      <c r="H85" s="1394">
        <v>9338</v>
      </c>
      <c r="I85" s="1394">
        <v>8534</v>
      </c>
      <c r="J85" s="1394">
        <f>+I85-H85</f>
        <v>-804</v>
      </c>
      <c r="K85" s="1404">
        <v>0.9</v>
      </c>
      <c r="L85" s="1404"/>
      <c r="M85" s="1404">
        <v>0.1</v>
      </c>
      <c r="N85" s="1266">
        <v>680659971</v>
      </c>
      <c r="O85" s="1262">
        <v>120288000</v>
      </c>
      <c r="R85" s="1273"/>
      <c r="T85" s="1287"/>
    </row>
    <row r="86" spans="1:20">
      <c r="A86" s="537"/>
      <c r="B86" s="1424"/>
      <c r="C86" s="538"/>
      <c r="D86" s="538"/>
      <c r="E86" s="538"/>
      <c r="F86" s="538"/>
      <c r="G86" s="1394"/>
      <c r="H86" s="1394"/>
      <c r="I86" s="1394"/>
      <c r="J86" s="1394"/>
      <c r="K86" s="1414"/>
      <c r="L86" s="1404"/>
      <c r="M86" s="1404"/>
      <c r="N86" s="1266"/>
      <c r="R86" s="1273"/>
      <c r="T86" s="1287"/>
    </row>
    <row r="87" spans="1:20">
      <c r="A87" s="537"/>
      <c r="B87" s="1425" t="s">
        <v>94</v>
      </c>
      <c r="C87" s="1425"/>
      <c r="D87" s="1425"/>
      <c r="E87" s="1425"/>
      <c r="F87" s="1425"/>
      <c r="G87" s="1401"/>
      <c r="H87" s="1405">
        <f>SUM(H85:H85)</f>
        <v>9338</v>
      </c>
      <c r="I87" s="1405">
        <f>SUM(I85:I85)</f>
        <v>8534</v>
      </c>
      <c r="J87" s="1405">
        <f>SUM(J85:J85)</f>
        <v>-804</v>
      </c>
      <c r="K87" s="1418">
        <f>SUM(K85:K85)</f>
        <v>0.9</v>
      </c>
      <c r="L87" s="1422"/>
      <c r="M87" s="1418">
        <f>SUM(M85:M85)</f>
        <v>0.1</v>
      </c>
      <c r="N87" s="1266"/>
      <c r="R87" s="1273"/>
      <c r="T87" s="1287"/>
    </row>
    <row r="88" spans="1:20">
      <c r="A88" s="537"/>
      <c r="B88" s="1417"/>
      <c r="C88" s="538"/>
      <c r="D88" s="538"/>
      <c r="E88" s="538"/>
      <c r="F88" s="538"/>
      <c r="G88" s="1401"/>
      <c r="H88" s="299"/>
      <c r="I88" s="299"/>
      <c r="J88" s="299"/>
      <c r="K88" s="1422"/>
      <c r="L88" s="1422"/>
      <c r="M88" s="1422"/>
      <c r="N88" s="1266"/>
      <c r="R88" s="1273"/>
      <c r="T88" s="1287"/>
    </row>
    <row r="89" spans="1:20">
      <c r="A89" s="537"/>
      <c r="B89" s="1417"/>
      <c r="C89" s="538"/>
      <c r="D89" s="538"/>
      <c r="E89" s="538"/>
      <c r="F89" s="538"/>
      <c r="G89" s="1401"/>
      <c r="H89" s="299"/>
      <c r="I89" s="299"/>
      <c r="J89" s="299"/>
      <c r="K89" s="1422"/>
      <c r="L89" s="1422"/>
      <c r="M89" s="1422"/>
      <c r="N89" s="1266"/>
      <c r="R89" s="1273"/>
      <c r="T89" s="1287"/>
    </row>
    <row r="90" spans="1:20">
      <c r="A90" s="537"/>
      <c r="B90" s="1423" t="s">
        <v>1134</v>
      </c>
      <c r="C90" s="1423"/>
      <c r="D90" s="1423"/>
      <c r="E90" s="1423"/>
      <c r="F90" s="1423"/>
      <c r="G90" s="1401"/>
      <c r="H90" s="1401"/>
      <c r="I90" s="1401"/>
      <c r="J90" s="1401"/>
      <c r="K90" s="1532"/>
      <c r="L90" s="1532"/>
      <c r="M90" s="1532"/>
      <c r="N90" s="1266"/>
      <c r="R90" s="1273"/>
      <c r="T90" s="1287"/>
    </row>
    <row r="91" spans="1:20">
      <c r="A91" s="537"/>
      <c r="B91" s="1424" t="s">
        <v>1135</v>
      </c>
      <c r="C91" s="538">
        <v>2300</v>
      </c>
      <c r="D91" s="538">
        <v>0</v>
      </c>
      <c r="E91" s="538">
        <v>0</v>
      </c>
      <c r="F91" s="538">
        <v>0</v>
      </c>
      <c r="G91" s="1394">
        <f>+C91+D91+E91-F91</f>
        <v>2300</v>
      </c>
      <c r="H91" s="1394">
        <v>267</v>
      </c>
      <c r="I91" s="1394">
        <v>250</v>
      </c>
      <c r="J91" s="1394">
        <f>+I91-H91</f>
        <v>-17</v>
      </c>
      <c r="K91" s="1404">
        <v>0</v>
      </c>
      <c r="L91" s="1404"/>
      <c r="M91" s="1404">
        <v>0</v>
      </c>
      <c r="N91" s="1266">
        <v>680659971</v>
      </c>
      <c r="O91" s="1262">
        <v>120288000</v>
      </c>
      <c r="R91" s="1273"/>
      <c r="T91" s="1287"/>
    </row>
    <row r="92" spans="1:20">
      <c r="A92" s="537"/>
      <c r="B92" s="1424"/>
      <c r="C92" s="538"/>
      <c r="D92" s="538"/>
      <c r="E92" s="538"/>
      <c r="F92" s="538"/>
      <c r="G92" s="1394"/>
      <c r="H92" s="1394"/>
      <c r="I92" s="1394"/>
      <c r="J92" s="1394"/>
      <c r="K92" s="1414"/>
      <c r="L92" s="1404"/>
      <c r="M92" s="1404"/>
      <c r="N92" s="1266"/>
      <c r="R92" s="1273"/>
      <c r="T92" s="1287"/>
    </row>
    <row r="93" spans="1:20">
      <c r="A93" s="537"/>
      <c r="B93" s="1425" t="s">
        <v>94</v>
      </c>
      <c r="C93" s="1425"/>
      <c r="D93" s="1425"/>
      <c r="E93" s="1425"/>
      <c r="F93" s="1425"/>
      <c r="G93" s="1401"/>
      <c r="H93" s="1405">
        <f>SUM(H91:H91)</f>
        <v>267</v>
      </c>
      <c r="I93" s="1405">
        <f>SUM(I91:I91)</f>
        <v>250</v>
      </c>
      <c r="J93" s="1405">
        <f>SUM(J91:J91)</f>
        <v>-17</v>
      </c>
      <c r="K93" s="1418">
        <f>SUM(K91:K91)</f>
        <v>0</v>
      </c>
      <c r="L93" s="1422"/>
      <c r="M93" s="1418">
        <f>SUM(M91:M91)</f>
        <v>0</v>
      </c>
      <c r="N93" s="1266"/>
      <c r="R93" s="1273"/>
      <c r="T93" s="1287"/>
    </row>
    <row r="94" spans="1:20">
      <c r="A94" s="537"/>
      <c r="B94" s="1417"/>
      <c r="C94" s="538"/>
      <c r="D94" s="538"/>
      <c r="E94" s="538"/>
      <c r="F94" s="538"/>
      <c r="G94" s="1401"/>
      <c r="H94" s="299"/>
      <c r="I94" s="299"/>
      <c r="J94" s="299"/>
      <c r="K94" s="1422"/>
      <c r="L94" s="1422"/>
      <c r="M94" s="1422"/>
      <c r="N94" s="1266"/>
      <c r="R94" s="1273"/>
      <c r="T94" s="1287"/>
    </row>
    <row r="95" spans="1:20">
      <c r="A95" s="537"/>
      <c r="B95" s="1417"/>
      <c r="C95" s="538"/>
      <c r="D95" s="538"/>
      <c r="E95" s="538"/>
      <c r="F95" s="538"/>
      <c r="G95" s="1401"/>
      <c r="H95" s="299"/>
      <c r="I95" s="299"/>
      <c r="J95" s="299"/>
      <c r="K95" s="1422"/>
      <c r="L95" s="1422"/>
      <c r="M95" s="1422"/>
      <c r="N95" s="1266"/>
      <c r="R95" s="1273"/>
      <c r="T95" s="1287"/>
    </row>
    <row r="96" spans="1:20">
      <c r="A96" s="537"/>
      <c r="B96" s="1423" t="s">
        <v>1137</v>
      </c>
      <c r="C96" s="1423"/>
      <c r="D96" s="1423"/>
      <c r="E96" s="1423"/>
      <c r="F96" s="1423"/>
      <c r="G96" s="1401"/>
      <c r="H96" s="1401"/>
      <c r="I96" s="1401"/>
      <c r="J96" s="1401"/>
      <c r="K96" s="1532"/>
      <c r="L96" s="1532"/>
      <c r="M96" s="1532"/>
      <c r="N96" s="1266"/>
      <c r="R96" s="1273"/>
      <c r="T96" s="1287"/>
    </row>
    <row r="97" spans="1:20">
      <c r="A97" s="537"/>
      <c r="B97" s="1424" t="s">
        <v>363</v>
      </c>
      <c r="C97" s="538">
        <v>4380</v>
      </c>
      <c r="D97" s="538">
        <v>0</v>
      </c>
      <c r="E97" s="538">
        <v>0</v>
      </c>
      <c r="F97" s="538">
        <v>0</v>
      </c>
      <c r="G97" s="1394">
        <f>+C97+D97+E97-F97</f>
        <v>4380</v>
      </c>
      <c r="H97" s="1394">
        <v>7509</v>
      </c>
      <c r="I97" s="1394">
        <v>7768</v>
      </c>
      <c r="J97" s="1394">
        <f>+I97-H97</f>
        <v>259</v>
      </c>
      <c r="K97" s="1404">
        <v>0.8</v>
      </c>
      <c r="L97" s="1404"/>
      <c r="M97" s="1404">
        <v>0.1</v>
      </c>
      <c r="N97" s="1266">
        <v>680659971</v>
      </c>
      <c r="O97" s="1262">
        <v>75600000</v>
      </c>
      <c r="R97" s="1273"/>
      <c r="T97" s="1287"/>
    </row>
    <row r="98" spans="1:20">
      <c r="A98" s="537"/>
      <c r="B98" s="1424" t="s">
        <v>1136</v>
      </c>
      <c r="C98" s="538">
        <v>0</v>
      </c>
      <c r="D98" s="538">
        <v>5500</v>
      </c>
      <c r="E98" s="538">
        <v>0</v>
      </c>
      <c r="F98" s="538">
        <v>0</v>
      </c>
      <c r="G98" s="1394">
        <f>+C98+D98+E98-F98</f>
        <v>5500</v>
      </c>
      <c r="H98" s="1394">
        <v>2418</v>
      </c>
      <c r="I98" s="1394">
        <v>2453</v>
      </c>
      <c r="J98" s="1394">
        <f>+I98-H98</f>
        <v>35</v>
      </c>
      <c r="K98" s="1404">
        <v>0.3</v>
      </c>
      <c r="L98" s="1404"/>
      <c r="M98" s="1404">
        <v>0</v>
      </c>
      <c r="N98" s="1266">
        <v>680659971</v>
      </c>
      <c r="O98" s="1262">
        <v>120288000</v>
      </c>
      <c r="R98" s="1273"/>
      <c r="T98" s="1287"/>
    </row>
    <row r="99" spans="1:20">
      <c r="A99" s="537"/>
      <c r="B99" s="1424"/>
      <c r="C99" s="538"/>
      <c r="D99" s="538"/>
      <c r="E99" s="538"/>
      <c r="F99" s="538"/>
      <c r="G99" s="1394"/>
      <c r="H99" s="1394"/>
      <c r="I99" s="1394"/>
      <c r="J99" s="1394"/>
      <c r="K99" s="1414"/>
      <c r="L99" s="1404"/>
      <c r="M99" s="1404"/>
      <c r="N99" s="1266"/>
      <c r="R99" s="1273"/>
      <c r="T99" s="1287"/>
    </row>
    <row r="100" spans="1:20">
      <c r="A100" s="537"/>
      <c r="B100" s="1425" t="s">
        <v>94</v>
      </c>
      <c r="C100" s="1425"/>
      <c r="D100" s="1425"/>
      <c r="E100" s="1425"/>
      <c r="F100" s="1425"/>
      <c r="G100" s="1401"/>
      <c r="H100" s="1405">
        <f>SUM(H97:H98)</f>
        <v>9927</v>
      </c>
      <c r="I100" s="1405">
        <f>SUM(I97:I98)</f>
        <v>10221</v>
      </c>
      <c r="J100" s="1405">
        <f>SUM(J97:J98)</f>
        <v>294</v>
      </c>
      <c r="K100" s="1418">
        <f>SUM(K97:K98)</f>
        <v>1.1000000000000001</v>
      </c>
      <c r="L100" s="1422"/>
      <c r="M100" s="1418">
        <f>SUM(M97:M98)</f>
        <v>0.1</v>
      </c>
      <c r="N100" s="1266"/>
      <c r="R100" s="1273"/>
      <c r="T100" s="1287"/>
    </row>
    <row r="101" spans="1:20">
      <c r="A101" s="537"/>
      <c r="B101" s="1423" t="s">
        <v>316</v>
      </c>
      <c r="C101" s="1423"/>
      <c r="D101" s="1423"/>
      <c r="E101" s="1423"/>
      <c r="F101" s="1423"/>
      <c r="G101" s="1401"/>
      <c r="H101" s="1401"/>
      <c r="I101" s="1401"/>
      <c r="J101" s="1401"/>
      <c r="K101" s="1532"/>
      <c r="L101" s="1532"/>
      <c r="M101" s="1532"/>
      <c r="N101" s="1266">
        <v>1000</v>
      </c>
      <c r="R101" s="1273"/>
      <c r="T101" s="1287"/>
    </row>
    <row r="102" spans="1:20">
      <c r="A102" s="537"/>
      <c r="B102" s="1424" t="s">
        <v>1138</v>
      </c>
      <c r="C102" s="538">
        <v>27200</v>
      </c>
      <c r="D102" s="538">
        <v>40800</v>
      </c>
      <c r="E102" s="538">
        <v>0</v>
      </c>
      <c r="F102" s="538">
        <v>0</v>
      </c>
      <c r="G102" s="1394">
        <f>+C102+D102+E102-F102</f>
        <v>68000</v>
      </c>
      <c r="H102" s="1394">
        <v>14930</v>
      </c>
      <c r="I102" s="1394">
        <v>13086</v>
      </c>
      <c r="J102" s="1394">
        <f>+I102-H102</f>
        <v>-1844</v>
      </c>
      <c r="K102" s="1404">
        <v>1.4</v>
      </c>
      <c r="L102" s="1404"/>
      <c r="M102" s="1404">
        <v>0.1</v>
      </c>
      <c r="N102" s="1266">
        <v>680659971</v>
      </c>
      <c r="O102" s="1262">
        <v>545379000</v>
      </c>
      <c r="R102" s="1273"/>
      <c r="T102" s="1287"/>
    </row>
    <row r="103" spans="1:20">
      <c r="A103" s="537"/>
      <c r="B103" s="1424" t="s">
        <v>807</v>
      </c>
      <c r="C103" s="538">
        <v>47500</v>
      </c>
      <c r="D103" s="538">
        <v>0</v>
      </c>
      <c r="E103" s="538">
        <v>0</v>
      </c>
      <c r="F103" s="538">
        <v>0</v>
      </c>
      <c r="G103" s="1394">
        <f>+C103+D103+E103-F103</f>
        <v>47500</v>
      </c>
      <c r="H103" s="1394">
        <v>8716</v>
      </c>
      <c r="I103" s="1394">
        <v>9405</v>
      </c>
      <c r="J103" s="1394">
        <f>+I103-H103</f>
        <v>689</v>
      </c>
      <c r="K103" s="1404">
        <v>1</v>
      </c>
      <c r="L103" s="1404"/>
      <c r="M103" s="1404">
        <v>0.1</v>
      </c>
      <c r="N103" s="1266"/>
      <c r="R103" s="1273"/>
      <c r="T103" s="1287"/>
    </row>
    <row r="104" spans="1:20">
      <c r="A104" s="537"/>
      <c r="B104" s="1424"/>
      <c r="C104" s="538"/>
      <c r="D104" s="538"/>
      <c r="E104" s="538"/>
      <c r="F104" s="538"/>
      <c r="G104" s="1394"/>
      <c r="H104" s="1401"/>
      <c r="I104" s="1401"/>
      <c r="J104" s="1401"/>
      <c r="K104" s="1531"/>
      <c r="L104" s="1531"/>
      <c r="M104" s="1531"/>
      <c r="N104" s="1266"/>
      <c r="R104" s="1273"/>
      <c r="T104" s="1287"/>
    </row>
    <row r="105" spans="1:20">
      <c r="A105" s="537"/>
      <c r="B105" s="1424"/>
      <c r="C105" s="538"/>
      <c r="D105" s="538"/>
      <c r="E105" s="538"/>
      <c r="F105" s="538"/>
      <c r="G105" s="1394"/>
      <c r="H105" s="1405">
        <f>SUM(H102:H103)</f>
        <v>23646</v>
      </c>
      <c r="I105" s="1405">
        <f>SUM(I102:I103)</f>
        <v>22491</v>
      </c>
      <c r="J105" s="1405">
        <f>SUM(J102:J103)</f>
        <v>-1155</v>
      </c>
      <c r="K105" s="1418">
        <f>SUM(K102:K103)</f>
        <v>2.4</v>
      </c>
      <c r="L105" s="1422"/>
      <c r="M105" s="1418">
        <f>SUM(M102:M103)</f>
        <v>0.2</v>
      </c>
      <c r="N105" s="1266"/>
      <c r="R105" s="1273"/>
      <c r="T105" s="1287"/>
    </row>
    <row r="106" spans="1:20">
      <c r="A106" s="537"/>
      <c r="B106" s="1423" t="s">
        <v>1139</v>
      </c>
      <c r="C106" s="1423"/>
      <c r="D106" s="1423"/>
      <c r="E106" s="1423"/>
      <c r="F106" s="1423"/>
      <c r="G106" s="1401"/>
      <c r="H106" s="1401"/>
      <c r="I106" s="1401"/>
      <c r="J106" s="1401"/>
      <c r="K106" s="1532"/>
      <c r="L106" s="1532"/>
      <c r="M106" s="1532"/>
      <c r="N106" s="1266"/>
      <c r="R106" s="1273"/>
      <c r="T106" s="1287"/>
    </row>
    <row r="107" spans="1:20">
      <c r="A107" s="537"/>
      <c r="B107" s="1424" t="s">
        <v>359</v>
      </c>
      <c r="C107" s="538">
        <v>23820</v>
      </c>
      <c r="D107" s="538">
        <v>6940</v>
      </c>
      <c r="E107" s="538">
        <v>0</v>
      </c>
      <c r="F107" s="538">
        <v>0</v>
      </c>
      <c r="G107" s="1394">
        <f>+C107+D107+E107-F107</f>
        <v>30760</v>
      </c>
      <c r="H107" s="1394">
        <v>46779</v>
      </c>
      <c r="I107" s="1394">
        <v>47782</v>
      </c>
      <c r="J107" s="1394">
        <f>+I107-H107</f>
        <v>1003</v>
      </c>
      <c r="K107" s="1404">
        <v>5.0999999999999996</v>
      </c>
      <c r="L107" s="1404"/>
      <c r="M107" s="1404">
        <v>0</v>
      </c>
      <c r="N107" s="1266">
        <v>680659971</v>
      </c>
      <c r="O107" s="1262">
        <v>43009284000</v>
      </c>
      <c r="P107" s="1285">
        <f>D107-111000</f>
        <v>-104060</v>
      </c>
      <c r="R107" s="1273"/>
      <c r="T107" s="1287"/>
    </row>
    <row r="108" spans="1:20">
      <c r="A108" s="537"/>
      <c r="B108" s="1424" t="s">
        <v>75</v>
      </c>
      <c r="C108" s="538">
        <v>370200</v>
      </c>
      <c r="D108" s="538">
        <v>0</v>
      </c>
      <c r="E108" s="538">
        <v>0</v>
      </c>
      <c r="F108" s="538">
        <v>70000</v>
      </c>
      <c r="G108" s="1394">
        <f>+C108+D108+E108-F108</f>
        <v>300200</v>
      </c>
      <c r="H108" s="1394">
        <v>28528</v>
      </c>
      <c r="I108" s="1394">
        <v>25157</v>
      </c>
      <c r="J108" s="1394">
        <f>+I108-H108</f>
        <v>-3371</v>
      </c>
      <c r="K108" s="1404">
        <v>2.7</v>
      </c>
      <c r="L108" s="1404"/>
      <c r="M108" s="1404">
        <v>0</v>
      </c>
      <c r="N108" s="1266">
        <v>680659971</v>
      </c>
      <c r="O108" s="1262">
        <v>2838551000</v>
      </c>
      <c r="R108" s="1273"/>
      <c r="T108" s="1287"/>
    </row>
    <row r="109" spans="1:20">
      <c r="A109" s="537"/>
      <c r="B109" s="1424" t="s">
        <v>76</v>
      </c>
      <c r="C109" s="538">
        <v>39700</v>
      </c>
      <c r="D109" s="538">
        <v>0</v>
      </c>
      <c r="E109" s="538">
        <v>0</v>
      </c>
      <c r="F109" s="538">
        <v>0</v>
      </c>
      <c r="G109" s="1394">
        <f>+C109+D109+E109-F109</f>
        <v>39700</v>
      </c>
      <c r="H109" s="1394">
        <v>15636</v>
      </c>
      <c r="I109" s="1394">
        <v>14901</v>
      </c>
      <c r="J109" s="1394">
        <f>+I109-H109</f>
        <v>-735</v>
      </c>
      <c r="K109" s="1404">
        <v>1.6</v>
      </c>
      <c r="L109" s="1404"/>
      <c r="M109" s="1404">
        <v>0</v>
      </c>
      <c r="N109" s="1266">
        <v>680659971</v>
      </c>
      <c r="O109" s="1262">
        <v>22674730000</v>
      </c>
      <c r="R109" s="1273"/>
      <c r="T109" s="1287"/>
    </row>
    <row r="110" spans="1:20">
      <c r="A110" s="537"/>
      <c r="B110" s="1424" t="s">
        <v>77</v>
      </c>
      <c r="C110" s="538">
        <v>236155</v>
      </c>
      <c r="D110" s="538">
        <v>0</v>
      </c>
      <c r="E110" s="538">
        <v>0</v>
      </c>
      <c r="F110" s="538">
        <v>0</v>
      </c>
      <c r="G110" s="1394">
        <f>+C110+D110+E110-F110</f>
        <v>236155</v>
      </c>
      <c r="H110" s="1394">
        <v>20505</v>
      </c>
      <c r="I110" s="1394">
        <v>17690</v>
      </c>
      <c r="J110" s="1394">
        <f>+I110-H110</f>
        <v>-2815</v>
      </c>
      <c r="K110" s="1404">
        <v>1.9</v>
      </c>
      <c r="L110" s="1404"/>
      <c r="M110" s="1404">
        <v>0</v>
      </c>
      <c r="N110" s="1266"/>
      <c r="O110" s="1262">
        <v>1212750000</v>
      </c>
      <c r="R110" s="1273"/>
      <c r="T110" s="1287"/>
    </row>
    <row r="111" spans="1:20">
      <c r="A111" s="537"/>
      <c r="B111" s="1424"/>
      <c r="C111" s="538"/>
      <c r="D111" s="538"/>
      <c r="E111" s="538"/>
      <c r="F111" s="538"/>
      <c r="G111" s="1394"/>
      <c r="H111" s="1394"/>
      <c r="I111" s="1394"/>
      <c r="J111" s="1394"/>
      <c r="K111" s="1404"/>
      <c r="L111" s="1404"/>
      <c r="M111" s="1404"/>
      <c r="N111" s="1266"/>
      <c r="R111" s="1273"/>
      <c r="T111" s="1287"/>
    </row>
    <row r="112" spans="1:20">
      <c r="A112" s="537"/>
      <c r="B112" s="1425" t="s">
        <v>94</v>
      </c>
      <c r="C112" s="1425"/>
      <c r="D112" s="1425"/>
      <c r="E112" s="1425"/>
      <c r="F112" s="1425"/>
      <c r="G112" s="1401"/>
      <c r="H112" s="1405">
        <f>SUM(H107:H110)</f>
        <v>111448</v>
      </c>
      <c r="I112" s="1405">
        <f>SUM(I107:I110)</f>
        <v>105530</v>
      </c>
      <c r="J112" s="1405">
        <f>SUM(J107:J110)</f>
        <v>-5918</v>
      </c>
      <c r="K112" s="1418">
        <f>SUM(K107:K110)</f>
        <v>11.3</v>
      </c>
      <c r="L112" s="1532"/>
      <c r="M112" s="1418">
        <f>SUM(M107:M110)</f>
        <v>0</v>
      </c>
      <c r="N112" s="1266"/>
      <c r="R112" s="1273"/>
      <c r="T112" s="1287"/>
    </row>
    <row r="113" spans="1:24" ht="15" customHeight="1">
      <c r="A113" s="537"/>
      <c r="B113" s="1423" t="s">
        <v>1141</v>
      </c>
      <c r="C113" s="1423"/>
      <c r="D113" s="1423"/>
      <c r="E113" s="1423"/>
      <c r="F113" s="1423"/>
      <c r="G113" s="1401"/>
      <c r="H113" s="1401"/>
      <c r="I113" s="1401"/>
      <c r="J113" s="1401"/>
      <c r="K113" s="1532"/>
      <c r="L113" s="1532"/>
      <c r="M113" s="1532"/>
      <c r="N113" s="1266">
        <v>1000</v>
      </c>
      <c r="R113" s="1273"/>
      <c r="T113" s="1287"/>
    </row>
    <row r="114" spans="1:24" ht="15" customHeight="1">
      <c r="A114" s="537"/>
      <c r="B114" s="1408" t="s">
        <v>74</v>
      </c>
      <c r="C114" s="364">
        <v>52000</v>
      </c>
      <c r="D114" s="1426">
        <v>0</v>
      </c>
      <c r="E114" s="364">
        <v>0</v>
      </c>
      <c r="F114" s="1426">
        <v>0</v>
      </c>
      <c r="G114" s="1394">
        <f>+C114+D114+E114-F114</f>
        <v>52000</v>
      </c>
      <c r="H114" s="1394">
        <v>16694</v>
      </c>
      <c r="I114" s="1394">
        <v>15080</v>
      </c>
      <c r="J114" s="1394">
        <f>+I114-H114</f>
        <v>-1614</v>
      </c>
      <c r="K114" s="1404">
        <v>1.6</v>
      </c>
      <c r="L114" s="1404"/>
      <c r="M114" s="1404">
        <v>0.1</v>
      </c>
      <c r="N114" s="1266">
        <v>680659971</v>
      </c>
      <c r="O114" s="1262">
        <v>6342166000</v>
      </c>
      <c r="R114" s="1273"/>
      <c r="T114" s="1287"/>
    </row>
    <row r="115" spans="1:24" ht="15" customHeight="1">
      <c r="A115" s="537"/>
      <c r="B115" s="1408" t="s">
        <v>1140</v>
      </c>
      <c r="C115" s="364">
        <v>150500</v>
      </c>
      <c r="D115" s="1426">
        <v>0</v>
      </c>
      <c r="E115" s="364">
        <v>0</v>
      </c>
      <c r="F115" s="364">
        <v>10500</v>
      </c>
      <c r="G115" s="1394">
        <f>+C115+D115+E115-F115</f>
        <v>140000</v>
      </c>
      <c r="H115" s="1394">
        <v>31395</v>
      </c>
      <c r="I115" s="1394">
        <v>28139</v>
      </c>
      <c r="J115" s="1394">
        <f>+I115-H115</f>
        <v>-3256</v>
      </c>
      <c r="K115" s="1404">
        <v>3</v>
      </c>
      <c r="L115" s="1404"/>
      <c r="M115" s="1404">
        <v>0</v>
      </c>
      <c r="N115" s="1266"/>
      <c r="O115" s="1262">
        <v>3912277000</v>
      </c>
      <c r="R115" s="1273"/>
      <c r="T115" s="1287"/>
    </row>
    <row r="116" spans="1:24" ht="15" customHeight="1">
      <c r="A116" s="537"/>
      <c r="B116" s="1425" t="s">
        <v>94</v>
      </c>
      <c r="C116" s="1425"/>
      <c r="D116" s="1425"/>
      <c r="E116" s="1425"/>
      <c r="F116" s="1425"/>
      <c r="G116" s="1401"/>
      <c r="H116" s="1405">
        <f>SUM(H114:H115)</f>
        <v>48089</v>
      </c>
      <c r="I116" s="1405">
        <f>SUM(I114:I115)</f>
        <v>43219</v>
      </c>
      <c r="J116" s="1405">
        <f>SUM(J114:J115)</f>
        <v>-4870</v>
      </c>
      <c r="K116" s="1418">
        <f>SUM(K114:K115)</f>
        <v>4.5999999999999996</v>
      </c>
      <c r="L116" s="1532"/>
      <c r="M116" s="1418">
        <f>SUM(M114:M115)</f>
        <v>0.1</v>
      </c>
      <c r="N116" s="1266"/>
      <c r="R116" s="1273"/>
      <c r="T116" s="1287"/>
    </row>
    <row r="117" spans="1:24" ht="15" customHeight="1">
      <c r="A117" s="537"/>
      <c r="B117" s="1425"/>
      <c r="C117" s="1425"/>
      <c r="D117" s="1425"/>
      <c r="E117" s="1425"/>
      <c r="F117" s="1425"/>
      <c r="G117" s="1401"/>
      <c r="H117" s="1401"/>
      <c r="I117" s="1401"/>
      <c r="J117" s="1401"/>
      <c r="K117" s="1422"/>
      <c r="L117" s="1532"/>
      <c r="M117" s="1422"/>
      <c r="N117" s="1266"/>
      <c r="R117" s="1273"/>
      <c r="T117" s="1287"/>
    </row>
    <row r="118" spans="1:24" ht="15" customHeight="1">
      <c r="A118" s="537"/>
      <c r="B118" s="1425"/>
      <c r="C118" s="1425"/>
      <c r="D118" s="1425"/>
      <c r="E118" s="1425"/>
      <c r="F118" s="1425"/>
      <c r="G118" s="1401"/>
      <c r="H118" s="1401"/>
      <c r="I118" s="1401"/>
      <c r="J118" s="1401"/>
      <c r="K118" s="1422"/>
      <c r="L118" s="1532"/>
      <c r="M118" s="1422"/>
      <c r="N118" s="1266"/>
      <c r="R118" s="1273"/>
      <c r="T118" s="1287"/>
    </row>
    <row r="119" spans="1:24">
      <c r="A119" s="537"/>
      <c r="B119" s="1423" t="s">
        <v>1142</v>
      </c>
      <c r="C119" s="1423"/>
      <c r="D119" s="1423"/>
      <c r="E119" s="1423"/>
      <c r="F119" s="1423"/>
      <c r="G119" s="1401"/>
      <c r="H119" s="1401"/>
      <c r="I119" s="1401"/>
      <c r="J119" s="1401"/>
      <c r="K119" s="1532"/>
      <c r="L119" s="1532"/>
      <c r="M119" s="1532"/>
      <c r="N119" s="1266"/>
      <c r="R119" s="1273"/>
      <c r="T119" s="1287"/>
    </row>
    <row r="120" spans="1:24" ht="15" customHeight="1">
      <c r="A120" s="537"/>
      <c r="B120" s="1424" t="s">
        <v>1143</v>
      </c>
      <c r="C120" s="538">
        <v>39700</v>
      </c>
      <c r="D120" s="538">
        <v>8300</v>
      </c>
      <c r="E120" s="538">
        <v>0</v>
      </c>
      <c r="F120" s="538">
        <v>0</v>
      </c>
      <c r="G120" s="1394">
        <f t="shared" ref="G120:G121" si="14">+C120+D120+E120-F120</f>
        <v>48000</v>
      </c>
      <c r="H120" s="1394">
        <v>25903</v>
      </c>
      <c r="I120" s="1394">
        <v>22529</v>
      </c>
      <c r="J120" s="1394">
        <f t="shared" ref="J120:J121" si="15">+I120-H120</f>
        <v>-3374</v>
      </c>
      <c r="K120" s="1404">
        <v>2.4</v>
      </c>
      <c r="L120" s="1404"/>
      <c r="M120" s="1404">
        <v>0.1</v>
      </c>
      <c r="N120" s="1266"/>
      <c r="R120" s="1273"/>
      <c r="T120" s="1287"/>
    </row>
    <row r="121" spans="1:24" ht="15" customHeight="1">
      <c r="A121" s="537"/>
      <c r="B121" s="1424" t="s">
        <v>90</v>
      </c>
      <c r="C121" s="538">
        <v>4600</v>
      </c>
      <c r="D121" s="538">
        <v>0</v>
      </c>
      <c r="E121" s="538">
        <v>0</v>
      </c>
      <c r="F121" s="538">
        <v>0</v>
      </c>
      <c r="G121" s="1394">
        <f t="shared" si="14"/>
        <v>4600</v>
      </c>
      <c r="H121" s="1394">
        <v>665</v>
      </c>
      <c r="I121" s="1394">
        <v>615</v>
      </c>
      <c r="J121" s="1394">
        <f t="shared" si="15"/>
        <v>-50</v>
      </c>
      <c r="K121" s="1404">
        <v>0.1</v>
      </c>
      <c r="L121" s="1404"/>
      <c r="M121" s="1404">
        <v>0</v>
      </c>
      <c r="N121" s="1266"/>
      <c r="R121" s="1273"/>
      <c r="T121" s="1287"/>
    </row>
    <row r="122" spans="1:24" ht="15" customHeight="1">
      <c r="A122" s="537"/>
      <c r="B122" s="1424"/>
      <c r="C122" s="538"/>
      <c r="D122" s="538"/>
      <c r="E122" s="538"/>
      <c r="F122" s="538"/>
      <c r="G122" s="1394"/>
      <c r="H122" s="1394"/>
      <c r="I122" s="1394"/>
      <c r="J122" s="1394"/>
      <c r="K122" s="1414"/>
      <c r="L122" s="1404"/>
      <c r="M122" s="1404"/>
      <c r="N122" s="1266"/>
      <c r="R122" s="1273"/>
      <c r="T122" s="1287"/>
    </row>
    <row r="123" spans="1:24">
      <c r="A123" s="537"/>
      <c r="B123" s="1425" t="s">
        <v>94</v>
      </c>
      <c r="C123" s="1425"/>
      <c r="D123" s="1425"/>
      <c r="E123" s="1425"/>
      <c r="F123" s="1425"/>
      <c r="G123" s="1401"/>
      <c r="H123" s="1405">
        <f>SUM(H120:H122)</f>
        <v>26568</v>
      </c>
      <c r="I123" s="1405">
        <f>SUM(I120:I122)</f>
        <v>23144</v>
      </c>
      <c r="J123" s="1405">
        <f>SUM(J120:J122)</f>
        <v>-3424</v>
      </c>
      <c r="K123" s="1418">
        <f>SUM(K120:K122)</f>
        <v>2.5</v>
      </c>
      <c r="L123" s="1532"/>
      <c r="M123" s="1418">
        <f>SUM(M120:M122)</f>
        <v>0.1</v>
      </c>
      <c r="N123" s="1266"/>
      <c r="R123" s="1273"/>
      <c r="T123" s="1287"/>
    </row>
    <row r="124" spans="1:24" ht="15" customHeight="1">
      <c r="A124" s="537"/>
      <c r="B124" s="1423" t="s">
        <v>340</v>
      </c>
      <c r="C124" s="1423"/>
      <c r="D124" s="1423"/>
      <c r="E124" s="1423"/>
      <c r="F124" s="1423"/>
      <c r="G124" s="1401"/>
      <c r="H124" s="1401"/>
      <c r="I124" s="1401"/>
      <c r="J124" s="1401"/>
      <c r="K124" s="1532"/>
      <c r="L124" s="1532"/>
      <c r="M124" s="1532"/>
      <c r="N124" s="1266">
        <v>1000</v>
      </c>
      <c r="R124" s="1273"/>
      <c r="T124" s="1287"/>
    </row>
    <row r="125" spans="1:24">
      <c r="A125" s="537"/>
      <c r="B125" s="1424" t="s">
        <v>805</v>
      </c>
      <c r="C125" s="538">
        <v>29750</v>
      </c>
      <c r="D125" s="538">
        <v>0</v>
      </c>
      <c r="E125" s="538">
        <v>0</v>
      </c>
      <c r="F125" s="538">
        <v>5500</v>
      </c>
      <c r="G125" s="1392">
        <f>+C125+D125+E125-F125</f>
        <v>24250</v>
      </c>
      <c r="H125" s="1392">
        <v>19215</v>
      </c>
      <c r="I125" s="1392">
        <v>18742</v>
      </c>
      <c r="J125" s="1392">
        <f>+I125-H125</f>
        <v>-473</v>
      </c>
      <c r="K125" s="1404">
        <v>2</v>
      </c>
      <c r="L125" s="1404"/>
      <c r="M125" s="1404">
        <v>0</v>
      </c>
      <c r="N125" s="1283">
        <v>2800000000</v>
      </c>
      <c r="O125" s="1262">
        <v>2800000000</v>
      </c>
      <c r="P125" s="1282"/>
      <c r="Q125" s="1282"/>
      <c r="R125" s="1284"/>
      <c r="S125" s="1262"/>
      <c r="V125" s="1273"/>
      <c r="W125" s="1263"/>
      <c r="X125" s="1287"/>
    </row>
    <row r="126" spans="1:24">
      <c r="A126" s="537"/>
      <c r="B126" s="1424" t="s">
        <v>1144</v>
      </c>
      <c r="C126" s="538">
        <v>0</v>
      </c>
      <c r="D126" s="538">
        <v>35000</v>
      </c>
      <c r="E126" s="538">
        <v>0</v>
      </c>
      <c r="F126" s="538">
        <v>0</v>
      </c>
      <c r="G126" s="1392">
        <f>+C126+D126+E126-F126</f>
        <v>35000</v>
      </c>
      <c r="H126" s="1394">
        <v>9792</v>
      </c>
      <c r="I126" s="1394">
        <v>8928</v>
      </c>
      <c r="J126" s="1394">
        <f>+I126-H126</f>
        <v>-864</v>
      </c>
      <c r="K126" s="1404">
        <v>1</v>
      </c>
      <c r="L126" s="1404"/>
      <c r="M126" s="1404">
        <v>0</v>
      </c>
      <c r="N126" s="1266">
        <v>680659971</v>
      </c>
      <c r="O126" s="1262">
        <v>540876000</v>
      </c>
      <c r="R126" s="1273"/>
      <c r="T126" s="1287"/>
    </row>
    <row r="127" spans="1:24">
      <c r="A127" s="537"/>
      <c r="B127" s="1424" t="s">
        <v>1145</v>
      </c>
      <c r="C127" s="538">
        <v>15000</v>
      </c>
      <c r="D127" s="538">
        <v>0</v>
      </c>
      <c r="E127" s="538">
        <v>0</v>
      </c>
      <c r="F127" s="538">
        <v>0</v>
      </c>
      <c r="G127" s="1392">
        <f>+C127+D127+E127-F127</f>
        <v>15000</v>
      </c>
      <c r="H127" s="1394">
        <v>9000</v>
      </c>
      <c r="I127" s="1394">
        <v>9295</v>
      </c>
      <c r="J127" s="1394">
        <f>+I127-H127</f>
        <v>295</v>
      </c>
      <c r="K127" s="1404">
        <v>1</v>
      </c>
      <c r="L127" s="1404"/>
      <c r="M127" s="1404">
        <v>0</v>
      </c>
      <c r="N127" s="1266">
        <v>680659971</v>
      </c>
      <c r="O127" s="1262">
        <v>2124252000</v>
      </c>
      <c r="R127" s="1273"/>
      <c r="T127" s="1287"/>
    </row>
    <row r="128" spans="1:24">
      <c r="A128" s="537"/>
      <c r="B128" s="1424" t="s">
        <v>746</v>
      </c>
      <c r="C128" s="538">
        <v>1</v>
      </c>
      <c r="D128" s="538">
        <v>0</v>
      </c>
      <c r="E128" s="538">
        <v>0</v>
      </c>
      <c r="F128" s="538">
        <v>0</v>
      </c>
      <c r="G128" s="1392">
        <f t="shared" ref="G128:G129" si="16">+C128+D128+E128-F128</f>
        <v>1</v>
      </c>
      <c r="H128" s="1394">
        <v>0</v>
      </c>
      <c r="I128" s="1394">
        <v>0</v>
      </c>
      <c r="J128" s="1394">
        <f t="shared" ref="J128:J129" si="17">+I128-H128</f>
        <v>0</v>
      </c>
      <c r="K128" s="1404">
        <v>0</v>
      </c>
      <c r="L128" s="1404"/>
      <c r="M128" s="1404">
        <v>0</v>
      </c>
      <c r="N128" s="1266"/>
      <c r="R128" s="1273"/>
      <c r="T128" s="1287"/>
    </row>
    <row r="129" spans="1:24">
      <c r="A129" s="537"/>
      <c r="B129" s="1424" t="s">
        <v>681</v>
      </c>
      <c r="C129" s="538">
        <v>32321</v>
      </c>
      <c r="D129" s="538">
        <v>0</v>
      </c>
      <c r="E129" s="538">
        <v>0</v>
      </c>
      <c r="F129" s="538">
        <v>0</v>
      </c>
      <c r="G129" s="1392">
        <f t="shared" si="16"/>
        <v>32321</v>
      </c>
      <c r="H129" s="1394">
        <v>7842</v>
      </c>
      <c r="I129" s="1394">
        <v>6513</v>
      </c>
      <c r="J129" s="1394">
        <f t="shared" si="17"/>
        <v>-1329</v>
      </c>
      <c r="K129" s="1404">
        <v>0.7</v>
      </c>
      <c r="L129" s="1404"/>
      <c r="M129" s="1404">
        <v>0</v>
      </c>
      <c r="N129" s="1266"/>
      <c r="R129" s="1273"/>
      <c r="T129" s="1287"/>
    </row>
    <row r="130" spans="1:24">
      <c r="A130" s="537"/>
      <c r="B130" s="1424"/>
      <c r="C130" s="538"/>
      <c r="D130" s="538"/>
      <c r="E130" s="538"/>
      <c r="F130" s="538"/>
      <c r="G130" s="1392"/>
      <c r="H130" s="1394"/>
      <c r="I130" s="1394"/>
      <c r="J130" s="1394"/>
      <c r="K130" s="1414"/>
      <c r="L130" s="1404"/>
      <c r="M130" s="1404"/>
      <c r="N130" s="1266"/>
      <c r="R130" s="1273"/>
      <c r="T130" s="1287"/>
    </row>
    <row r="131" spans="1:24">
      <c r="A131" s="537"/>
      <c r="B131" s="205"/>
      <c r="C131" s="205"/>
      <c r="D131" s="1425"/>
      <c r="E131" s="1425"/>
      <c r="F131" s="1427"/>
      <c r="G131" s="1401"/>
      <c r="H131" s="1405">
        <f>SUM(H125:H129)</f>
        <v>45849</v>
      </c>
      <c r="I131" s="1405">
        <f t="shared" ref="I131:K131" si="18">SUM(I125:I129)</f>
        <v>43478</v>
      </c>
      <c r="J131" s="1405">
        <f t="shared" si="18"/>
        <v>-2371</v>
      </c>
      <c r="K131" s="1418">
        <f t="shared" si="18"/>
        <v>4.7</v>
      </c>
      <c r="L131" s="1531"/>
      <c r="M131" s="1407">
        <f>SUM(M125:M129)</f>
        <v>0</v>
      </c>
      <c r="N131" s="1266">
        <v>1000</v>
      </c>
      <c r="R131" s="1273"/>
      <c r="T131" s="1287"/>
    </row>
    <row r="132" spans="1:24" ht="15" customHeight="1">
      <c r="A132" s="537"/>
      <c r="B132" s="1423" t="s">
        <v>1146</v>
      </c>
      <c r="C132" s="1423"/>
      <c r="D132" s="1423"/>
      <c r="E132" s="1423"/>
      <c r="F132" s="1428"/>
      <c r="G132" s="1401"/>
      <c r="H132" s="1401"/>
      <c r="I132" s="1401"/>
      <c r="J132" s="1401"/>
      <c r="K132" s="1532"/>
      <c r="L132" s="1532"/>
      <c r="M132" s="1532"/>
      <c r="N132" s="1266"/>
      <c r="R132" s="1273"/>
      <c r="T132" s="1287"/>
    </row>
    <row r="133" spans="1:24" ht="15" customHeight="1">
      <c r="A133" s="537"/>
      <c r="B133" s="1424" t="s">
        <v>82</v>
      </c>
      <c r="C133" s="538">
        <v>400000</v>
      </c>
      <c r="D133" s="538">
        <v>0</v>
      </c>
      <c r="E133" s="538">
        <v>0</v>
      </c>
      <c r="F133" s="538">
        <v>60000</v>
      </c>
      <c r="G133" s="1394">
        <f>+C133+D133+E133-F133</f>
        <v>340000</v>
      </c>
      <c r="H133" s="538">
        <v>27088</v>
      </c>
      <c r="I133" s="538">
        <v>25000</v>
      </c>
      <c r="J133" s="1394">
        <f>+I133-H133</f>
        <v>-2088</v>
      </c>
      <c r="K133" s="1404">
        <v>2.7</v>
      </c>
      <c r="L133" s="1404"/>
      <c r="M133" s="1404">
        <v>0</v>
      </c>
      <c r="N133" s="1266">
        <v>680659971</v>
      </c>
      <c r="O133" s="1262">
        <v>3633800000</v>
      </c>
      <c r="R133" s="1273"/>
      <c r="T133" s="1287"/>
    </row>
    <row r="134" spans="1:24">
      <c r="A134" s="537"/>
      <c r="B134" s="1425" t="s">
        <v>94</v>
      </c>
      <c r="C134" s="1425"/>
      <c r="D134" s="1425"/>
      <c r="E134" s="1425"/>
      <c r="F134" s="1425"/>
      <c r="G134" s="1401"/>
      <c r="H134" s="1405">
        <f>SUM(H133:H133)</f>
        <v>27088</v>
      </c>
      <c r="I134" s="1405">
        <f>SUM(I133:I133)</f>
        <v>25000</v>
      </c>
      <c r="J134" s="1405">
        <f>SUM(J133:J133)</f>
        <v>-2088</v>
      </c>
      <c r="K134" s="1407">
        <f>SUM(K133:K133)</f>
        <v>2.7</v>
      </c>
      <c r="L134" s="1531"/>
      <c r="M134" s="1407">
        <f>SUM(M133:M133)</f>
        <v>0</v>
      </c>
      <c r="N134" s="1266"/>
      <c r="R134" s="1273"/>
      <c r="T134" s="1287"/>
    </row>
    <row r="135" spans="1:24" ht="12" customHeight="1">
      <c r="A135" s="537"/>
      <c r="B135" s="1393"/>
      <c r="C135" s="538"/>
      <c r="D135" s="538"/>
      <c r="E135" s="538"/>
      <c r="F135" s="538"/>
      <c r="G135" s="1401"/>
      <c r="H135" s="1429"/>
      <c r="I135" s="1429"/>
      <c r="J135" s="1429"/>
      <c r="K135" s="1532"/>
      <c r="L135" s="1532"/>
      <c r="M135" s="1532"/>
      <c r="N135" s="1266"/>
      <c r="R135" s="1273"/>
      <c r="T135" s="1287"/>
    </row>
    <row r="136" spans="1:24" ht="15" customHeight="1">
      <c r="A136" s="537"/>
      <c r="B136" s="1423" t="s">
        <v>1147</v>
      </c>
      <c r="C136" s="1423"/>
      <c r="D136" s="1423"/>
      <c r="E136" s="1423"/>
      <c r="F136" s="1423"/>
      <c r="G136" s="1401"/>
      <c r="H136" s="1401"/>
      <c r="I136" s="1401"/>
      <c r="J136" s="1401"/>
      <c r="K136" s="1532"/>
      <c r="L136" s="1532"/>
      <c r="M136" s="1532"/>
      <c r="N136" s="1266">
        <v>1000</v>
      </c>
      <c r="R136" s="1273"/>
      <c r="T136" s="1287"/>
    </row>
    <row r="137" spans="1:24" ht="15" customHeight="1">
      <c r="A137" s="537"/>
      <c r="B137" s="1424" t="s">
        <v>360</v>
      </c>
      <c r="C137" s="538">
        <v>96000</v>
      </c>
      <c r="D137" s="538">
        <v>0</v>
      </c>
      <c r="E137" s="538">
        <v>0</v>
      </c>
      <c r="F137" s="538">
        <v>0</v>
      </c>
      <c r="G137" s="1394">
        <f>+C137+D137+E137-F137</f>
        <v>96000</v>
      </c>
      <c r="H137" s="1394">
        <v>8801</v>
      </c>
      <c r="I137" s="1394">
        <v>11843</v>
      </c>
      <c r="J137" s="1394">
        <f>+I137-H137</f>
        <v>3042</v>
      </c>
      <c r="K137" s="1404">
        <v>1.3</v>
      </c>
      <c r="L137" s="1404"/>
      <c r="M137" s="1404">
        <v>0</v>
      </c>
      <c r="N137" s="1266">
        <v>680659971</v>
      </c>
      <c r="O137" s="1262">
        <v>945000000</v>
      </c>
      <c r="R137" s="1273"/>
      <c r="T137" s="1287"/>
    </row>
    <row r="138" spans="1:24" ht="15" customHeight="1">
      <c r="A138" s="537"/>
      <c r="B138" s="1424" t="s">
        <v>1148</v>
      </c>
      <c r="C138" s="538">
        <v>35000</v>
      </c>
      <c r="D138" s="538">
        <v>25000</v>
      </c>
      <c r="E138" s="538">
        <v>0</v>
      </c>
      <c r="F138" s="538">
        <v>0</v>
      </c>
      <c r="G138" s="1394">
        <f>+C138+D138+E138-F138</f>
        <v>60000</v>
      </c>
      <c r="H138" s="1394">
        <v>9826</v>
      </c>
      <c r="I138" s="1394">
        <v>9700</v>
      </c>
      <c r="J138" s="1394">
        <f>+I138-H138</f>
        <v>-126</v>
      </c>
      <c r="K138" s="1404">
        <v>1</v>
      </c>
      <c r="L138" s="1404"/>
      <c r="M138" s="1404">
        <v>0</v>
      </c>
      <c r="N138" s="1266"/>
      <c r="R138" s="1273"/>
      <c r="T138" s="1287"/>
    </row>
    <row r="139" spans="1:24" ht="15" customHeight="1">
      <c r="A139" s="537"/>
      <c r="B139" s="1408"/>
      <c r="C139" s="538"/>
      <c r="D139" s="538"/>
      <c r="E139" s="538"/>
      <c r="F139" s="538"/>
      <c r="G139" s="1394"/>
      <c r="H139" s="1394"/>
      <c r="I139" s="1394"/>
      <c r="J139" s="1394"/>
      <c r="K139" s="1404"/>
      <c r="L139" s="1404"/>
      <c r="M139" s="1404"/>
      <c r="N139" s="1283"/>
      <c r="P139" s="1282"/>
      <c r="Q139" s="1282"/>
      <c r="R139" s="1284"/>
      <c r="S139" s="1262"/>
      <c r="V139" s="1273"/>
      <c r="W139" s="1263"/>
      <c r="X139" s="1287"/>
    </row>
    <row r="140" spans="1:24" ht="15" customHeight="1">
      <c r="A140" s="537"/>
      <c r="B140" s="1393"/>
      <c r="C140" s="538"/>
      <c r="D140" s="538"/>
      <c r="E140" s="538"/>
      <c r="F140" s="538"/>
      <c r="G140" s="1401"/>
      <c r="H140" s="1405">
        <f>SUM(H137:H139)</f>
        <v>18627</v>
      </c>
      <c r="I140" s="1405">
        <f>SUM(I137:I139)</f>
        <v>21543</v>
      </c>
      <c r="J140" s="1405">
        <f>SUM(J137:J139)</f>
        <v>2916</v>
      </c>
      <c r="K140" s="1418">
        <f>SUM(K137:K139)</f>
        <v>2.2999999999999998</v>
      </c>
      <c r="L140" s="1532"/>
      <c r="M140" s="1418">
        <f>SUM(M137:M139)</f>
        <v>0</v>
      </c>
      <c r="N140" s="1266"/>
      <c r="R140" s="1273"/>
      <c r="T140" s="1287"/>
    </row>
    <row r="141" spans="1:24" ht="15" customHeight="1">
      <c r="A141" s="537"/>
      <c r="B141" s="1423" t="s">
        <v>1149</v>
      </c>
      <c r="C141" s="1423"/>
      <c r="D141" s="1423"/>
      <c r="E141" s="1423"/>
      <c r="F141" s="1423"/>
      <c r="G141" s="1401"/>
      <c r="H141" s="1401"/>
      <c r="I141" s="1401"/>
      <c r="J141" s="1401"/>
      <c r="K141" s="1532"/>
      <c r="L141" s="1532"/>
      <c r="M141" s="1532"/>
      <c r="N141" s="1266"/>
      <c r="R141" s="1273"/>
      <c r="T141" s="1287"/>
    </row>
    <row r="142" spans="1:24">
      <c r="A142" s="537"/>
      <c r="B142" s="1424" t="s">
        <v>747</v>
      </c>
      <c r="C142" s="538">
        <v>393360</v>
      </c>
      <c r="D142" s="538">
        <v>0</v>
      </c>
      <c r="E142" s="538">
        <v>0</v>
      </c>
      <c r="F142" s="538">
        <v>40000</v>
      </c>
      <c r="G142" s="1394">
        <f>+C142+D142+E142-F142</f>
        <v>353360</v>
      </c>
      <c r="H142" s="1394">
        <v>17926</v>
      </c>
      <c r="I142" s="1394">
        <v>19368</v>
      </c>
      <c r="J142" s="1394">
        <f>+I142-H142</f>
        <v>1442</v>
      </c>
      <c r="K142" s="1404">
        <v>2.1</v>
      </c>
      <c r="L142" s="1404"/>
      <c r="M142" s="1404">
        <v>0.1</v>
      </c>
      <c r="N142" s="1266">
        <v>680659971</v>
      </c>
      <c r="O142" s="1262">
        <v>2992964000</v>
      </c>
      <c r="R142" s="1273"/>
      <c r="T142" s="1287"/>
    </row>
    <row r="143" spans="1:24" ht="15" customHeight="1">
      <c r="A143" s="537"/>
      <c r="B143" s="1424" t="s">
        <v>806</v>
      </c>
      <c r="C143" s="538">
        <v>272500</v>
      </c>
      <c r="D143" s="538">
        <v>0</v>
      </c>
      <c r="E143" s="538">
        <v>0</v>
      </c>
      <c r="F143" s="538">
        <v>0</v>
      </c>
      <c r="G143" s="1394">
        <f>+C143+D143+E143-F143</f>
        <v>272500</v>
      </c>
      <c r="H143" s="1394">
        <v>19083</v>
      </c>
      <c r="I143" s="1394">
        <v>19394</v>
      </c>
      <c r="J143" s="1394">
        <f>+I143-H143</f>
        <v>311</v>
      </c>
      <c r="K143" s="1404">
        <v>2.1</v>
      </c>
      <c r="L143" s="1404"/>
      <c r="M143" s="1404">
        <v>0</v>
      </c>
      <c r="N143" s="1266"/>
      <c r="O143" s="1262">
        <v>3564955000</v>
      </c>
      <c r="R143" s="1273"/>
      <c r="T143" s="1287"/>
    </row>
    <row r="144" spans="1:24" ht="15" customHeight="1">
      <c r="A144" s="537"/>
      <c r="B144" s="1424" t="s">
        <v>362</v>
      </c>
      <c r="C144" s="538">
        <v>135800</v>
      </c>
      <c r="D144" s="538">
        <v>0</v>
      </c>
      <c r="E144" s="538">
        <v>0</v>
      </c>
      <c r="F144" s="538">
        <v>0</v>
      </c>
      <c r="G144" s="1394">
        <f>+C144+D144+E144-F144</f>
        <v>135800</v>
      </c>
      <c r="H144" s="1394">
        <v>10212</v>
      </c>
      <c r="I144" s="1394">
        <v>9431</v>
      </c>
      <c r="J144" s="1394">
        <f>+I144-H144</f>
        <v>-781</v>
      </c>
      <c r="K144" s="1404">
        <v>1</v>
      </c>
      <c r="L144" s="1404"/>
      <c r="M144" s="1404">
        <v>0.1</v>
      </c>
      <c r="N144" s="1266"/>
      <c r="R144" s="1273"/>
      <c r="T144" s="1287"/>
    </row>
    <row r="145" spans="1:20" ht="15" customHeight="1">
      <c r="A145" s="537"/>
      <c r="B145" s="1424"/>
      <c r="C145" s="538"/>
      <c r="D145" s="538"/>
      <c r="E145" s="538"/>
      <c r="F145" s="538"/>
      <c r="G145" s="1394"/>
      <c r="H145" s="1394"/>
      <c r="I145" s="1394"/>
      <c r="J145" s="1394"/>
      <c r="K145" s="1404"/>
      <c r="L145" s="1404"/>
      <c r="M145" s="1404"/>
      <c r="N145" s="1266"/>
      <c r="R145" s="1273"/>
      <c r="T145" s="1287"/>
    </row>
    <row r="146" spans="1:20" ht="15" customHeight="1">
      <c r="A146" s="537"/>
      <c r="B146" s="1393"/>
      <c r="C146" s="538"/>
      <c r="D146" s="538"/>
      <c r="E146" s="538"/>
      <c r="F146" s="538"/>
      <c r="G146" s="1401"/>
      <c r="H146" s="1405">
        <f>SUM(H141:H144)</f>
        <v>47221</v>
      </c>
      <c r="I146" s="1405">
        <f>SUM(I141:I144)</f>
        <v>48193</v>
      </c>
      <c r="J146" s="1405">
        <f>SUM(J141:J144)</f>
        <v>972</v>
      </c>
      <c r="K146" s="1418">
        <f>SUM(K142:K144)</f>
        <v>5.2</v>
      </c>
      <c r="L146" s="1404"/>
      <c r="M146" s="1407">
        <f>SUM(M141:M144)</f>
        <v>0.2</v>
      </c>
      <c r="N146" s="1266"/>
      <c r="R146" s="1273"/>
      <c r="T146" s="1287"/>
    </row>
    <row r="147" spans="1:20" ht="15" customHeight="1">
      <c r="A147" s="537"/>
      <c r="B147" s="1424"/>
      <c r="C147" s="538"/>
      <c r="D147" s="538"/>
      <c r="E147" s="538"/>
      <c r="F147" s="538"/>
      <c r="G147" s="1394"/>
      <c r="H147" s="1394"/>
      <c r="I147" s="1394"/>
      <c r="J147" s="1394"/>
      <c r="K147" s="1404"/>
      <c r="L147" s="1404"/>
      <c r="M147" s="1404"/>
      <c r="N147" s="1266"/>
      <c r="R147" s="1273"/>
      <c r="T147" s="1287"/>
    </row>
    <row r="148" spans="1:20" ht="15" customHeight="1">
      <c r="A148" s="537"/>
      <c r="B148" s="1393"/>
      <c r="C148" s="538"/>
      <c r="D148" s="538"/>
      <c r="E148" s="538"/>
      <c r="F148" s="538"/>
      <c r="G148" s="1401"/>
      <c r="H148" s="1401"/>
      <c r="I148" s="1401"/>
      <c r="J148" s="1401"/>
      <c r="K148" s="1531"/>
      <c r="L148" s="1404"/>
      <c r="M148" s="1531"/>
      <c r="N148" s="1266"/>
      <c r="R148" s="1273"/>
      <c r="T148" s="1287"/>
    </row>
    <row r="149" spans="1:20" ht="12" customHeight="1">
      <c r="A149" s="537"/>
      <c r="B149" s="1393"/>
      <c r="C149" s="538"/>
      <c r="D149" s="538"/>
      <c r="E149" s="538"/>
      <c r="F149" s="538"/>
      <c r="G149" s="1401"/>
      <c r="H149" s="1401"/>
      <c r="I149" s="1401"/>
      <c r="J149" s="1401"/>
      <c r="K149" s="1422"/>
      <c r="L149" s="1422"/>
      <c r="M149" s="1422"/>
      <c r="N149" s="1266"/>
      <c r="R149" s="1273"/>
      <c r="T149" s="1287"/>
    </row>
    <row r="150" spans="1:20" s="1277" customFormat="1" ht="14.4" thickBot="1">
      <c r="A150" s="541"/>
      <c r="B150" s="1430" t="s">
        <v>1049</v>
      </c>
      <c r="C150" s="1431"/>
      <c r="D150" s="1431"/>
      <c r="E150" s="1431"/>
      <c r="F150" s="1431"/>
      <c r="G150" s="1432"/>
      <c r="H150" s="1433">
        <f>+H19+H26+H30+H42+H48+H62+H67+H72+H81+H87+H93+H100+H105+H112+H116+H123+H131+H134+H140+H146</f>
        <v>965825</v>
      </c>
      <c r="I150" s="1433">
        <f>+I19+I26+I30+I42+I48+I62+I67+I72+I81+I87+I93+I100+I105+I112+I116+I123+I131+I134+I140+I146</f>
        <v>899902</v>
      </c>
      <c r="J150" s="1433">
        <f>+J19+J26+J30+J42+J48+J62+J67+J72+J81+J87+J93+J100+J105+J112+J116+J123+J131+J134+J140+J146</f>
        <v>-65923</v>
      </c>
      <c r="K150" s="1533"/>
      <c r="L150" s="1533"/>
      <c r="M150" s="1534"/>
      <c r="N150" s="1266">
        <f>'3-5'!H59</f>
        <v>0</v>
      </c>
      <c r="O150" s="1292"/>
      <c r="S150" s="1279"/>
    </row>
    <row r="151" spans="1:20" ht="12" customHeight="1" thickTop="1">
      <c r="A151" s="537"/>
      <c r="B151" s="545"/>
      <c r="C151" s="392"/>
      <c r="D151" s="392"/>
      <c r="E151" s="392"/>
      <c r="F151" s="392"/>
      <c r="G151" s="1434"/>
      <c r="H151" s="1435"/>
      <c r="I151" s="1436"/>
      <c r="J151" s="1437"/>
      <c r="K151" s="1535"/>
      <c r="L151" s="1535"/>
      <c r="M151" s="1535"/>
      <c r="N151" s="1266"/>
    </row>
    <row r="152" spans="1:20" ht="15" customHeight="1" thickBot="1">
      <c r="A152" s="537"/>
      <c r="B152" s="542" t="s">
        <v>1050</v>
      </c>
      <c r="C152" s="392"/>
      <c r="D152" s="392"/>
      <c r="E152" s="392"/>
      <c r="F152" s="392"/>
      <c r="G152" s="546"/>
      <c r="H152" s="1224">
        <v>780083</v>
      </c>
      <c r="I152" s="1225">
        <v>883204</v>
      </c>
      <c r="J152" s="1226">
        <v>103121</v>
      </c>
      <c r="K152" s="1535"/>
      <c r="L152" s="1535"/>
      <c r="M152" s="1535"/>
      <c r="N152" s="1266"/>
      <c r="O152" s="1265"/>
    </row>
    <row r="153" spans="1:20" ht="12" customHeight="1" thickTop="1">
      <c r="A153" s="537"/>
      <c r="B153" s="542"/>
      <c r="C153" s="392"/>
      <c r="D153" s="392"/>
      <c r="E153" s="392"/>
      <c r="F153" s="392"/>
      <c r="G153" s="546"/>
      <c r="H153" s="753"/>
      <c r="I153" s="546"/>
      <c r="J153" s="754"/>
      <c r="K153" s="1535"/>
      <c r="L153" s="1535"/>
      <c r="M153" s="1535"/>
      <c r="N153" s="1266"/>
      <c r="O153" s="1265"/>
    </row>
    <row r="154" spans="1:20" ht="12" hidden="1" customHeight="1">
      <c r="A154" s="1267"/>
      <c r="B154" s="1628" t="s">
        <v>721</v>
      </c>
      <c r="C154" s="1629"/>
      <c r="D154" s="1629"/>
      <c r="E154" s="1629"/>
      <c r="F154" s="1629"/>
      <c r="G154" s="1629"/>
      <c r="H154" s="1629"/>
      <c r="I154" s="1629"/>
      <c r="J154" s="1629"/>
      <c r="K154" s="1629"/>
      <c r="L154" s="1629"/>
      <c r="M154" s="1629"/>
      <c r="N154" s="1266"/>
      <c r="O154" s="1265"/>
    </row>
    <row r="155" spans="1:20" ht="19.95" hidden="1" customHeight="1">
      <c r="A155" s="1267"/>
      <c r="B155" s="1629"/>
      <c r="C155" s="1629"/>
      <c r="D155" s="1629"/>
      <c r="E155" s="1629"/>
      <c r="F155" s="1629"/>
      <c r="G155" s="1629"/>
      <c r="H155" s="1629"/>
      <c r="I155" s="1629"/>
      <c r="J155" s="1629"/>
      <c r="K155" s="1629"/>
      <c r="L155" s="1629"/>
      <c r="M155" s="1629"/>
      <c r="N155" s="1266"/>
      <c r="O155" s="1265"/>
    </row>
    <row r="156" spans="1:20" ht="12" hidden="1" customHeight="1">
      <c r="A156" s="1267"/>
      <c r="B156" s="1274"/>
      <c r="G156" s="1294"/>
      <c r="H156" s="1295"/>
      <c r="I156" s="1294"/>
      <c r="J156" s="1296"/>
      <c r="N156" s="1266"/>
      <c r="O156" s="1265"/>
    </row>
    <row r="159" spans="1:20">
      <c r="I159" s="1259">
        <v>819361</v>
      </c>
    </row>
    <row r="160" spans="1:20">
      <c r="I160" s="1262">
        <f>I159-I150</f>
        <v>-80541</v>
      </c>
      <c r="K160" s="1527">
        <f>I150-H150</f>
        <v>-65923</v>
      </c>
    </row>
    <row r="166" spans="1:17" ht="15" customHeight="1">
      <c r="A166" s="1267"/>
      <c r="B166" s="1274"/>
      <c r="G166" s="1294"/>
      <c r="H166" s="1295"/>
      <c r="I166" s="1294"/>
      <c r="J166" s="1296"/>
      <c r="N166" s="1266"/>
      <c r="O166" s="1265"/>
    </row>
    <row r="167" spans="1:17" ht="15" customHeight="1">
      <c r="A167" s="1267"/>
      <c r="B167" s="1293"/>
      <c r="H167" s="1269"/>
      <c r="I167" s="1289"/>
      <c r="N167" s="1266"/>
      <c r="O167" s="1265"/>
    </row>
    <row r="168" spans="1:17" ht="15" customHeight="1">
      <c r="A168" s="1267"/>
      <c r="B168" s="1293"/>
      <c r="C168" s="1285"/>
      <c r="D168" s="1285"/>
      <c r="E168" s="1285"/>
      <c r="F168" s="1285"/>
      <c r="G168" s="1285"/>
      <c r="H168" s="1269"/>
      <c r="I168" s="1297">
        <v>475434908</v>
      </c>
      <c r="J168" s="1259">
        <v>-33233421</v>
      </c>
      <c r="K168" s="1624"/>
      <c r="L168" s="1624"/>
      <c r="M168" s="1624"/>
    </row>
    <row r="169" spans="1:17" ht="15" customHeight="1">
      <c r="A169" s="1267"/>
      <c r="B169" s="1293"/>
      <c r="D169" s="1285"/>
      <c r="E169" s="1285"/>
      <c r="F169" s="1285"/>
      <c r="G169" s="1285"/>
      <c r="I169" s="1285">
        <f>+I168-I150</f>
        <v>474535006</v>
      </c>
      <c r="J169" s="1285">
        <f>+J168-J150</f>
        <v>-33167498</v>
      </c>
      <c r="K169" s="1536"/>
      <c r="L169" s="1537"/>
      <c r="M169" s="1536"/>
    </row>
    <row r="170" spans="1:17" ht="15" customHeight="1">
      <c r="A170" s="1267"/>
      <c r="B170" s="1293"/>
      <c r="K170" s="1624"/>
      <c r="L170" s="1624"/>
      <c r="M170" s="1624"/>
      <c r="Q170" s="1272"/>
    </row>
    <row r="171" spans="1:17" ht="10.199999999999999" customHeight="1">
      <c r="A171" s="1267"/>
      <c r="B171" s="1293"/>
      <c r="I171" s="1298"/>
      <c r="J171" s="1299"/>
      <c r="K171" s="1538"/>
      <c r="L171" s="1538"/>
      <c r="M171" s="1538"/>
      <c r="N171" s="1259"/>
      <c r="O171" s="1259"/>
    </row>
    <row r="172" spans="1:17" ht="15" customHeight="1">
      <c r="A172" s="1267"/>
      <c r="B172" s="1293"/>
      <c r="K172" s="1539"/>
      <c r="L172" s="1540"/>
      <c r="M172" s="1541"/>
      <c r="N172" s="1272"/>
    </row>
    <row r="173" spans="1:17">
      <c r="A173" s="1267"/>
      <c r="E173" s="1300"/>
      <c r="H173" s="1269"/>
      <c r="I173" s="1268"/>
      <c r="J173" s="1268"/>
    </row>
    <row r="174" spans="1:17">
      <c r="A174" s="1267"/>
      <c r="B174" s="1259"/>
      <c r="H174" s="1301"/>
      <c r="I174" s="1302"/>
      <c r="J174" s="1268"/>
    </row>
    <row r="175" spans="1:17">
      <c r="A175" s="1267"/>
      <c r="B175" s="1259"/>
      <c r="H175" s="1269"/>
      <c r="I175" s="1268"/>
      <c r="J175" s="1268"/>
    </row>
    <row r="176" spans="1:17">
      <c r="A176" s="1267"/>
      <c r="B176" s="1259"/>
      <c r="H176" s="1269"/>
      <c r="I176" s="1268"/>
      <c r="J176" s="1268"/>
    </row>
    <row r="177" spans="2:19">
      <c r="B177" s="1259"/>
      <c r="H177" s="1269"/>
      <c r="I177" s="1268"/>
      <c r="J177" s="1268"/>
    </row>
    <row r="178" spans="2:19">
      <c r="B178" s="1259"/>
      <c r="H178" s="1269"/>
      <c r="I178" s="1268"/>
      <c r="J178" s="1268"/>
    </row>
    <row r="179" spans="2:19">
      <c r="B179" s="1259"/>
      <c r="H179" s="1269"/>
      <c r="I179" s="1268"/>
    </row>
    <row r="180" spans="2:19">
      <c r="B180" s="1259"/>
      <c r="H180" s="1269"/>
      <c r="I180" s="1267"/>
    </row>
    <row r="181" spans="2:19">
      <c r="B181" s="1259"/>
      <c r="H181" s="1269"/>
      <c r="I181" s="1267"/>
    </row>
    <row r="182" spans="2:19">
      <c r="B182" s="1259"/>
      <c r="H182" s="1269"/>
      <c r="I182" s="1267"/>
    </row>
    <row r="183" spans="2:19">
      <c r="B183" s="1259"/>
      <c r="H183" s="1269"/>
      <c r="I183" s="1267"/>
    </row>
    <row r="184" spans="2:19" s="1262" customFormat="1">
      <c r="B184" s="1259"/>
      <c r="C184" s="1259"/>
      <c r="D184" s="1259"/>
      <c r="E184" s="1259"/>
      <c r="F184" s="1259"/>
      <c r="G184" s="1259"/>
      <c r="H184" s="1269"/>
      <c r="I184" s="1267"/>
      <c r="J184" s="1259"/>
      <c r="K184" s="1527"/>
      <c r="L184" s="1527"/>
      <c r="M184" s="1527"/>
      <c r="N184" s="1261"/>
      <c r="P184" s="1259"/>
      <c r="Q184" s="1259"/>
      <c r="R184" s="1259"/>
      <c r="S184" s="1263"/>
    </row>
    <row r="185" spans="2:19" s="1262" customFormat="1">
      <c r="B185" s="1259"/>
      <c r="C185" s="1259"/>
      <c r="D185" s="1259"/>
      <c r="E185" s="1259"/>
      <c r="F185" s="1259"/>
      <c r="G185" s="1259"/>
      <c r="H185" s="1269"/>
      <c r="I185" s="1267"/>
      <c r="J185" s="1259"/>
      <c r="K185" s="1527"/>
      <c r="L185" s="1527"/>
      <c r="M185" s="1527"/>
      <c r="N185" s="1259"/>
      <c r="P185" s="1259"/>
      <c r="Q185" s="1259"/>
      <c r="R185" s="1259"/>
      <c r="S185" s="1263"/>
    </row>
    <row r="186" spans="2:19" s="1262" customFormat="1">
      <c r="B186" s="1259"/>
      <c r="C186" s="1259"/>
      <c r="D186" s="1259"/>
      <c r="E186" s="1259"/>
      <c r="F186" s="1259"/>
      <c r="G186" s="1259"/>
      <c r="H186" s="1269"/>
      <c r="I186" s="1289"/>
      <c r="J186" s="1259"/>
      <c r="K186" s="1527"/>
      <c r="L186" s="1527"/>
      <c r="M186" s="1527"/>
      <c r="N186" s="1259"/>
      <c r="P186" s="1259"/>
      <c r="Q186" s="1259"/>
      <c r="R186" s="1259"/>
      <c r="S186" s="1263"/>
    </row>
    <row r="187" spans="2:19" s="1262" customFormat="1">
      <c r="B187" s="1293"/>
      <c r="C187" s="1259"/>
      <c r="D187" s="1259"/>
      <c r="E187" s="1259"/>
      <c r="F187" s="1259"/>
      <c r="G187" s="1259"/>
      <c r="H187" s="1269"/>
      <c r="I187" s="1267"/>
      <c r="J187" s="1259"/>
      <c r="K187" s="1527"/>
      <c r="L187" s="1527"/>
      <c r="M187" s="1527"/>
      <c r="N187" s="1259"/>
      <c r="P187" s="1259"/>
      <c r="Q187" s="1259"/>
      <c r="R187" s="1259"/>
      <c r="S187" s="1263"/>
    </row>
    <row r="188" spans="2:19" s="1262" customFormat="1">
      <c r="B188" s="1258"/>
      <c r="C188" s="1259"/>
      <c r="D188" s="1259"/>
      <c r="E188" s="1259"/>
      <c r="F188" s="1259"/>
      <c r="G188" s="1259"/>
      <c r="H188" s="1260"/>
      <c r="I188" s="1259"/>
      <c r="J188" s="1259"/>
      <c r="K188" s="1527"/>
      <c r="L188" s="1527"/>
      <c r="M188" s="1527"/>
      <c r="N188" s="1259"/>
      <c r="P188" s="1259"/>
      <c r="Q188" s="1259"/>
      <c r="R188" s="1259"/>
      <c r="S188" s="1263"/>
    </row>
  </sheetData>
  <mergeCells count="18">
    <mergeCell ref="E6:E10"/>
    <mergeCell ref="F6:F10"/>
    <mergeCell ref="G6:G10"/>
    <mergeCell ref="H6:H10"/>
    <mergeCell ref="K170:M170"/>
    <mergeCell ref="J6:J10"/>
    <mergeCell ref="B154:M155"/>
    <mergeCell ref="H11:J11"/>
    <mergeCell ref="K168:M168"/>
    <mergeCell ref="K11:M11"/>
    <mergeCell ref="K5:K10"/>
    <mergeCell ref="B5:B10"/>
    <mergeCell ref="C5:G5"/>
    <mergeCell ref="H5:J5"/>
    <mergeCell ref="M5:M10"/>
    <mergeCell ref="C6:C10"/>
    <mergeCell ref="I6:I10"/>
    <mergeCell ref="D6:D10"/>
  </mergeCells>
  <pageMargins left="0.68" right="0.25" top="0.57999999999999996" bottom="0" header="0.25" footer="0"/>
  <pageSetup paperSize="9" scale="72" firstPageNumber="11" fitToHeight="0" orientation="landscape" useFirstPageNumber="1" r:id="rId1"/>
  <headerFooter>
    <oddHeader>&amp;C&amp;"Arial Black,Regular"&amp;11&amp;P&amp;R&amp;"Arial Black,Regular"&amp;11PAKISTAN PENSION FUND</oddHeader>
  </headerFooter>
  <rowBreaks count="4" manualBreakCount="4">
    <brk id="49" max="12" man="1"/>
    <brk id="117" max="12" man="1"/>
    <brk id="156" max="12" man="1"/>
    <brk id="165" max="1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S202"/>
  <sheetViews>
    <sheetView view="pageBreakPreview" topLeftCell="A79" zoomScale="80" zoomScaleSheetLayoutView="80" workbookViewId="0">
      <selection activeCell="K94" sqref="K94"/>
    </sheetView>
  </sheetViews>
  <sheetFormatPr defaultColWidth="9" defaultRowHeight="13.8"/>
  <cols>
    <col min="1" max="1" width="5.6640625" style="549" customWidth="1"/>
    <col min="2" max="2" width="41" style="395" customWidth="1"/>
    <col min="3" max="4" width="13.6640625" style="395" customWidth="1"/>
    <col min="5" max="11" width="15.6640625" style="392" customWidth="1"/>
    <col min="12" max="12" width="0.6640625" style="392" customWidth="1"/>
    <col min="13" max="13" width="15.6640625" style="392" customWidth="1"/>
    <col min="14" max="14" width="17.33203125" style="548" customWidth="1"/>
    <col min="15" max="15" width="12.5546875" style="548" customWidth="1"/>
    <col min="16" max="16" width="1" style="548" customWidth="1"/>
    <col min="17" max="17" width="16.44140625" style="548" bestFit="1" customWidth="1"/>
    <col min="18" max="18" width="13.33203125" style="392" customWidth="1"/>
    <col min="19" max="19" width="14.5546875" style="392" bestFit="1" customWidth="1"/>
    <col min="20" max="20" width="16.6640625" style="392" bestFit="1" customWidth="1"/>
    <col min="21" max="258" width="9" style="392"/>
    <col min="259" max="259" width="29" style="392" customWidth="1"/>
    <col min="260" max="261" width="14.6640625" style="392" customWidth="1"/>
    <col min="262" max="262" width="16.33203125" style="392" customWidth="1"/>
    <col min="263" max="263" width="15.5546875" style="392" customWidth="1"/>
    <col min="264" max="264" width="14.44140625" style="392" customWidth="1"/>
    <col min="265" max="265" width="14.33203125" style="392" customWidth="1"/>
    <col min="266" max="266" width="16.33203125" style="392" customWidth="1"/>
    <col min="267" max="267" width="0.6640625" style="392" customWidth="1"/>
    <col min="268" max="268" width="15" style="392" customWidth="1"/>
    <col min="269" max="269" width="1" style="392" customWidth="1"/>
    <col min="270" max="270" width="17.33203125" style="392" customWidth="1"/>
    <col min="271" max="271" width="12.5546875" style="392" customWidth="1"/>
    <col min="272" max="272" width="1" style="392" customWidth="1"/>
    <col min="273" max="273" width="16.44140625" style="392" bestFit="1" customWidth="1"/>
    <col min="274" max="274" width="13.33203125" style="392" customWidth="1"/>
    <col min="275" max="275" width="14.5546875" style="392" bestFit="1" customWidth="1"/>
    <col min="276" max="276" width="16.6640625" style="392" bestFit="1" customWidth="1"/>
    <col min="277" max="514" width="9" style="392"/>
    <col min="515" max="515" width="29" style="392" customWidth="1"/>
    <col min="516" max="517" width="14.6640625" style="392" customWidth="1"/>
    <col min="518" max="518" width="16.33203125" style="392" customWidth="1"/>
    <col min="519" max="519" width="15.5546875" style="392" customWidth="1"/>
    <col min="520" max="520" width="14.44140625" style="392" customWidth="1"/>
    <col min="521" max="521" width="14.33203125" style="392" customWidth="1"/>
    <col min="522" max="522" width="16.33203125" style="392" customWidth="1"/>
    <col min="523" max="523" width="0.6640625" style="392" customWidth="1"/>
    <col min="524" max="524" width="15" style="392" customWidth="1"/>
    <col min="525" max="525" width="1" style="392" customWidth="1"/>
    <col min="526" max="526" width="17.33203125" style="392" customWidth="1"/>
    <col min="527" max="527" width="12.5546875" style="392" customWidth="1"/>
    <col min="528" max="528" width="1" style="392" customWidth="1"/>
    <col min="529" max="529" width="16.44140625" style="392" bestFit="1" customWidth="1"/>
    <col min="530" max="530" width="13.33203125" style="392" customWidth="1"/>
    <col min="531" max="531" width="14.5546875" style="392" bestFit="1" customWidth="1"/>
    <col min="532" max="532" width="16.6640625" style="392" bestFit="1" customWidth="1"/>
    <col min="533" max="770" width="9" style="392"/>
    <col min="771" max="771" width="29" style="392" customWidth="1"/>
    <col min="772" max="773" width="14.6640625" style="392" customWidth="1"/>
    <col min="774" max="774" width="16.33203125" style="392" customWidth="1"/>
    <col min="775" max="775" width="15.5546875" style="392" customWidth="1"/>
    <col min="776" max="776" width="14.44140625" style="392" customWidth="1"/>
    <col min="777" max="777" width="14.33203125" style="392" customWidth="1"/>
    <col min="778" max="778" width="16.33203125" style="392" customWidth="1"/>
    <col min="779" max="779" width="0.6640625" style="392" customWidth="1"/>
    <col min="780" max="780" width="15" style="392" customWidth="1"/>
    <col min="781" max="781" width="1" style="392" customWidth="1"/>
    <col min="782" max="782" width="17.33203125" style="392" customWidth="1"/>
    <col min="783" max="783" width="12.5546875" style="392" customWidth="1"/>
    <col min="784" max="784" width="1" style="392" customWidth="1"/>
    <col min="785" max="785" width="16.44140625" style="392" bestFit="1" customWidth="1"/>
    <col min="786" max="786" width="13.33203125" style="392" customWidth="1"/>
    <col min="787" max="787" width="14.5546875" style="392" bestFit="1" customWidth="1"/>
    <col min="788" max="788" width="16.6640625" style="392" bestFit="1" customWidth="1"/>
    <col min="789" max="1026" width="9" style="392"/>
    <col min="1027" max="1027" width="29" style="392" customWidth="1"/>
    <col min="1028" max="1029" width="14.6640625" style="392" customWidth="1"/>
    <col min="1030" max="1030" width="16.33203125" style="392" customWidth="1"/>
    <col min="1031" max="1031" width="15.5546875" style="392" customWidth="1"/>
    <col min="1032" max="1032" width="14.44140625" style="392" customWidth="1"/>
    <col min="1033" max="1033" width="14.33203125" style="392" customWidth="1"/>
    <col min="1034" max="1034" width="16.33203125" style="392" customWidth="1"/>
    <col min="1035" max="1035" width="0.6640625" style="392" customWidth="1"/>
    <col min="1036" max="1036" width="15" style="392" customWidth="1"/>
    <col min="1037" max="1037" width="1" style="392" customWidth="1"/>
    <col min="1038" max="1038" width="17.33203125" style="392" customWidth="1"/>
    <col min="1039" max="1039" width="12.5546875" style="392" customWidth="1"/>
    <col min="1040" max="1040" width="1" style="392" customWidth="1"/>
    <col min="1041" max="1041" width="16.44140625" style="392" bestFit="1" customWidth="1"/>
    <col min="1042" max="1042" width="13.33203125" style="392" customWidth="1"/>
    <col min="1043" max="1043" width="14.5546875" style="392" bestFit="1" customWidth="1"/>
    <col min="1044" max="1044" width="16.6640625" style="392" bestFit="1" customWidth="1"/>
    <col min="1045" max="1282" width="9" style="392"/>
    <col min="1283" max="1283" width="29" style="392" customWidth="1"/>
    <col min="1284" max="1285" width="14.6640625" style="392" customWidth="1"/>
    <col min="1286" max="1286" width="16.33203125" style="392" customWidth="1"/>
    <col min="1287" max="1287" width="15.5546875" style="392" customWidth="1"/>
    <col min="1288" max="1288" width="14.44140625" style="392" customWidth="1"/>
    <col min="1289" max="1289" width="14.33203125" style="392" customWidth="1"/>
    <col min="1290" max="1290" width="16.33203125" style="392" customWidth="1"/>
    <col min="1291" max="1291" width="0.6640625" style="392" customWidth="1"/>
    <col min="1292" max="1292" width="15" style="392" customWidth="1"/>
    <col min="1293" max="1293" width="1" style="392" customWidth="1"/>
    <col min="1294" max="1294" width="17.33203125" style="392" customWidth="1"/>
    <col min="1295" max="1295" width="12.5546875" style="392" customWidth="1"/>
    <col min="1296" max="1296" width="1" style="392" customWidth="1"/>
    <col min="1297" max="1297" width="16.44140625" style="392" bestFit="1" customWidth="1"/>
    <col min="1298" max="1298" width="13.33203125" style="392" customWidth="1"/>
    <col min="1299" max="1299" width="14.5546875" style="392" bestFit="1" customWidth="1"/>
    <col min="1300" max="1300" width="16.6640625" style="392" bestFit="1" customWidth="1"/>
    <col min="1301" max="1538" width="9" style="392"/>
    <col min="1539" max="1539" width="29" style="392" customWidth="1"/>
    <col min="1540" max="1541" width="14.6640625" style="392" customWidth="1"/>
    <col min="1542" max="1542" width="16.33203125" style="392" customWidth="1"/>
    <col min="1543" max="1543" width="15.5546875" style="392" customWidth="1"/>
    <col min="1544" max="1544" width="14.44140625" style="392" customWidth="1"/>
    <col min="1545" max="1545" width="14.33203125" style="392" customWidth="1"/>
    <col min="1546" max="1546" width="16.33203125" style="392" customWidth="1"/>
    <col min="1547" max="1547" width="0.6640625" style="392" customWidth="1"/>
    <col min="1548" max="1548" width="15" style="392" customWidth="1"/>
    <col min="1549" max="1549" width="1" style="392" customWidth="1"/>
    <col min="1550" max="1550" width="17.33203125" style="392" customWidth="1"/>
    <col min="1551" max="1551" width="12.5546875" style="392" customWidth="1"/>
    <col min="1552" max="1552" width="1" style="392" customWidth="1"/>
    <col min="1553" max="1553" width="16.44140625" style="392" bestFit="1" customWidth="1"/>
    <col min="1554" max="1554" width="13.33203125" style="392" customWidth="1"/>
    <col min="1555" max="1555" width="14.5546875" style="392" bestFit="1" customWidth="1"/>
    <col min="1556" max="1556" width="16.6640625" style="392" bestFit="1" customWidth="1"/>
    <col min="1557" max="1794" width="9" style="392"/>
    <col min="1795" max="1795" width="29" style="392" customWidth="1"/>
    <col min="1796" max="1797" width="14.6640625" style="392" customWidth="1"/>
    <col min="1798" max="1798" width="16.33203125" style="392" customWidth="1"/>
    <col min="1799" max="1799" width="15.5546875" style="392" customWidth="1"/>
    <col min="1800" max="1800" width="14.44140625" style="392" customWidth="1"/>
    <col min="1801" max="1801" width="14.33203125" style="392" customWidth="1"/>
    <col min="1802" max="1802" width="16.33203125" style="392" customWidth="1"/>
    <col min="1803" max="1803" width="0.6640625" style="392" customWidth="1"/>
    <col min="1804" max="1804" width="15" style="392" customWidth="1"/>
    <col min="1805" max="1805" width="1" style="392" customWidth="1"/>
    <col min="1806" max="1806" width="17.33203125" style="392" customWidth="1"/>
    <col min="1807" max="1807" width="12.5546875" style="392" customWidth="1"/>
    <col min="1808" max="1808" width="1" style="392" customWidth="1"/>
    <col min="1809" max="1809" width="16.44140625" style="392" bestFit="1" customWidth="1"/>
    <col min="1810" max="1810" width="13.33203125" style="392" customWidth="1"/>
    <col min="1811" max="1811" width="14.5546875" style="392" bestFit="1" customWidth="1"/>
    <col min="1812" max="1812" width="16.6640625" style="392" bestFit="1" customWidth="1"/>
    <col min="1813" max="2050" width="9" style="392"/>
    <col min="2051" max="2051" width="29" style="392" customWidth="1"/>
    <col min="2052" max="2053" width="14.6640625" style="392" customWidth="1"/>
    <col min="2054" max="2054" width="16.33203125" style="392" customWidth="1"/>
    <col min="2055" max="2055" width="15.5546875" style="392" customWidth="1"/>
    <col min="2056" max="2056" width="14.44140625" style="392" customWidth="1"/>
    <col min="2057" max="2057" width="14.33203125" style="392" customWidth="1"/>
    <col min="2058" max="2058" width="16.33203125" style="392" customWidth="1"/>
    <col min="2059" max="2059" width="0.6640625" style="392" customWidth="1"/>
    <col min="2060" max="2060" width="15" style="392" customWidth="1"/>
    <col min="2061" max="2061" width="1" style="392" customWidth="1"/>
    <col min="2062" max="2062" width="17.33203125" style="392" customWidth="1"/>
    <col min="2063" max="2063" width="12.5546875" style="392" customWidth="1"/>
    <col min="2064" max="2064" width="1" style="392" customWidth="1"/>
    <col min="2065" max="2065" width="16.44140625" style="392" bestFit="1" customWidth="1"/>
    <col min="2066" max="2066" width="13.33203125" style="392" customWidth="1"/>
    <col min="2067" max="2067" width="14.5546875" style="392" bestFit="1" customWidth="1"/>
    <col min="2068" max="2068" width="16.6640625" style="392" bestFit="1" customWidth="1"/>
    <col min="2069" max="2306" width="9" style="392"/>
    <col min="2307" max="2307" width="29" style="392" customWidth="1"/>
    <col min="2308" max="2309" width="14.6640625" style="392" customWidth="1"/>
    <col min="2310" max="2310" width="16.33203125" style="392" customWidth="1"/>
    <col min="2311" max="2311" width="15.5546875" style="392" customWidth="1"/>
    <col min="2312" max="2312" width="14.44140625" style="392" customWidth="1"/>
    <col min="2313" max="2313" width="14.33203125" style="392" customWidth="1"/>
    <col min="2314" max="2314" width="16.33203125" style="392" customWidth="1"/>
    <col min="2315" max="2315" width="0.6640625" style="392" customWidth="1"/>
    <col min="2316" max="2316" width="15" style="392" customWidth="1"/>
    <col min="2317" max="2317" width="1" style="392" customWidth="1"/>
    <col min="2318" max="2318" width="17.33203125" style="392" customWidth="1"/>
    <col min="2319" max="2319" width="12.5546875" style="392" customWidth="1"/>
    <col min="2320" max="2320" width="1" style="392" customWidth="1"/>
    <col min="2321" max="2321" width="16.44140625" style="392" bestFit="1" customWidth="1"/>
    <col min="2322" max="2322" width="13.33203125" style="392" customWidth="1"/>
    <col min="2323" max="2323" width="14.5546875" style="392" bestFit="1" customWidth="1"/>
    <col min="2324" max="2324" width="16.6640625" style="392" bestFit="1" customWidth="1"/>
    <col min="2325" max="2562" width="9" style="392"/>
    <col min="2563" max="2563" width="29" style="392" customWidth="1"/>
    <col min="2564" max="2565" width="14.6640625" style="392" customWidth="1"/>
    <col min="2566" max="2566" width="16.33203125" style="392" customWidth="1"/>
    <col min="2567" max="2567" width="15.5546875" style="392" customWidth="1"/>
    <col min="2568" max="2568" width="14.44140625" style="392" customWidth="1"/>
    <col min="2569" max="2569" width="14.33203125" style="392" customWidth="1"/>
    <col min="2570" max="2570" width="16.33203125" style="392" customWidth="1"/>
    <col min="2571" max="2571" width="0.6640625" style="392" customWidth="1"/>
    <col min="2572" max="2572" width="15" style="392" customWidth="1"/>
    <col min="2573" max="2573" width="1" style="392" customWidth="1"/>
    <col min="2574" max="2574" width="17.33203125" style="392" customWidth="1"/>
    <col min="2575" max="2575" width="12.5546875" style="392" customWidth="1"/>
    <col min="2576" max="2576" width="1" style="392" customWidth="1"/>
    <col min="2577" max="2577" width="16.44140625" style="392" bestFit="1" customWidth="1"/>
    <col min="2578" max="2578" width="13.33203125" style="392" customWidth="1"/>
    <col min="2579" max="2579" width="14.5546875" style="392" bestFit="1" customWidth="1"/>
    <col min="2580" max="2580" width="16.6640625" style="392" bestFit="1" customWidth="1"/>
    <col min="2581" max="2818" width="9" style="392"/>
    <col min="2819" max="2819" width="29" style="392" customWidth="1"/>
    <col min="2820" max="2821" width="14.6640625" style="392" customWidth="1"/>
    <col min="2822" max="2822" width="16.33203125" style="392" customWidth="1"/>
    <col min="2823" max="2823" width="15.5546875" style="392" customWidth="1"/>
    <col min="2824" max="2824" width="14.44140625" style="392" customWidth="1"/>
    <col min="2825" max="2825" width="14.33203125" style="392" customWidth="1"/>
    <col min="2826" max="2826" width="16.33203125" style="392" customWidth="1"/>
    <col min="2827" max="2827" width="0.6640625" style="392" customWidth="1"/>
    <col min="2828" max="2828" width="15" style="392" customWidth="1"/>
    <col min="2829" max="2829" width="1" style="392" customWidth="1"/>
    <col min="2830" max="2830" width="17.33203125" style="392" customWidth="1"/>
    <col min="2831" max="2831" width="12.5546875" style="392" customWidth="1"/>
    <col min="2832" max="2832" width="1" style="392" customWidth="1"/>
    <col min="2833" max="2833" width="16.44140625" style="392" bestFit="1" customWidth="1"/>
    <col min="2834" max="2834" width="13.33203125" style="392" customWidth="1"/>
    <col min="2835" max="2835" width="14.5546875" style="392" bestFit="1" customWidth="1"/>
    <col min="2836" max="2836" width="16.6640625" style="392" bestFit="1" customWidth="1"/>
    <col min="2837" max="3074" width="9" style="392"/>
    <col min="3075" max="3075" width="29" style="392" customWidth="1"/>
    <col min="3076" max="3077" width="14.6640625" style="392" customWidth="1"/>
    <col min="3078" max="3078" width="16.33203125" style="392" customWidth="1"/>
    <col min="3079" max="3079" width="15.5546875" style="392" customWidth="1"/>
    <col min="3080" max="3080" width="14.44140625" style="392" customWidth="1"/>
    <col min="3081" max="3081" width="14.33203125" style="392" customWidth="1"/>
    <col min="3082" max="3082" width="16.33203125" style="392" customWidth="1"/>
    <col min="3083" max="3083" width="0.6640625" style="392" customWidth="1"/>
    <col min="3084" max="3084" width="15" style="392" customWidth="1"/>
    <col min="3085" max="3085" width="1" style="392" customWidth="1"/>
    <col min="3086" max="3086" width="17.33203125" style="392" customWidth="1"/>
    <col min="3087" max="3087" width="12.5546875" style="392" customWidth="1"/>
    <col min="3088" max="3088" width="1" style="392" customWidth="1"/>
    <col min="3089" max="3089" width="16.44140625" style="392" bestFit="1" customWidth="1"/>
    <col min="3090" max="3090" width="13.33203125" style="392" customWidth="1"/>
    <col min="3091" max="3091" width="14.5546875" style="392" bestFit="1" customWidth="1"/>
    <col min="3092" max="3092" width="16.6640625" style="392" bestFit="1" customWidth="1"/>
    <col min="3093" max="3330" width="9" style="392"/>
    <col min="3331" max="3331" width="29" style="392" customWidth="1"/>
    <col min="3332" max="3333" width="14.6640625" style="392" customWidth="1"/>
    <col min="3334" max="3334" width="16.33203125" style="392" customWidth="1"/>
    <col min="3335" max="3335" width="15.5546875" style="392" customWidth="1"/>
    <col min="3336" max="3336" width="14.44140625" style="392" customWidth="1"/>
    <col min="3337" max="3337" width="14.33203125" style="392" customWidth="1"/>
    <col min="3338" max="3338" width="16.33203125" style="392" customWidth="1"/>
    <col min="3339" max="3339" width="0.6640625" style="392" customWidth="1"/>
    <col min="3340" max="3340" width="15" style="392" customWidth="1"/>
    <col min="3341" max="3341" width="1" style="392" customWidth="1"/>
    <col min="3342" max="3342" width="17.33203125" style="392" customWidth="1"/>
    <col min="3343" max="3343" width="12.5546875" style="392" customWidth="1"/>
    <col min="3344" max="3344" width="1" style="392" customWidth="1"/>
    <col min="3345" max="3345" width="16.44140625" style="392" bestFit="1" customWidth="1"/>
    <col min="3346" max="3346" width="13.33203125" style="392" customWidth="1"/>
    <col min="3347" max="3347" width="14.5546875" style="392" bestFit="1" customWidth="1"/>
    <col min="3348" max="3348" width="16.6640625" style="392" bestFit="1" customWidth="1"/>
    <col min="3349" max="3586" width="9" style="392"/>
    <col min="3587" max="3587" width="29" style="392" customWidth="1"/>
    <col min="3588" max="3589" width="14.6640625" style="392" customWidth="1"/>
    <col min="3590" max="3590" width="16.33203125" style="392" customWidth="1"/>
    <col min="3591" max="3591" width="15.5546875" style="392" customWidth="1"/>
    <col min="3592" max="3592" width="14.44140625" style="392" customWidth="1"/>
    <col min="3593" max="3593" width="14.33203125" style="392" customWidth="1"/>
    <col min="3594" max="3594" width="16.33203125" style="392" customWidth="1"/>
    <col min="3595" max="3595" width="0.6640625" style="392" customWidth="1"/>
    <col min="3596" max="3596" width="15" style="392" customWidth="1"/>
    <col min="3597" max="3597" width="1" style="392" customWidth="1"/>
    <col min="3598" max="3598" width="17.33203125" style="392" customWidth="1"/>
    <col min="3599" max="3599" width="12.5546875" style="392" customWidth="1"/>
    <col min="3600" max="3600" width="1" style="392" customWidth="1"/>
    <col min="3601" max="3601" width="16.44140625" style="392" bestFit="1" customWidth="1"/>
    <col min="3602" max="3602" width="13.33203125" style="392" customWidth="1"/>
    <col min="3603" max="3603" width="14.5546875" style="392" bestFit="1" customWidth="1"/>
    <col min="3604" max="3604" width="16.6640625" style="392" bestFit="1" customWidth="1"/>
    <col min="3605" max="3842" width="9" style="392"/>
    <col min="3843" max="3843" width="29" style="392" customWidth="1"/>
    <col min="3844" max="3845" width="14.6640625" style="392" customWidth="1"/>
    <col min="3846" max="3846" width="16.33203125" style="392" customWidth="1"/>
    <col min="3847" max="3847" width="15.5546875" style="392" customWidth="1"/>
    <col min="3848" max="3848" width="14.44140625" style="392" customWidth="1"/>
    <col min="3849" max="3849" width="14.33203125" style="392" customWidth="1"/>
    <col min="3850" max="3850" width="16.33203125" style="392" customWidth="1"/>
    <col min="3851" max="3851" width="0.6640625" style="392" customWidth="1"/>
    <col min="3852" max="3852" width="15" style="392" customWidth="1"/>
    <col min="3853" max="3853" width="1" style="392" customWidth="1"/>
    <col min="3854" max="3854" width="17.33203125" style="392" customWidth="1"/>
    <col min="3855" max="3855" width="12.5546875" style="392" customWidth="1"/>
    <col min="3856" max="3856" width="1" style="392" customWidth="1"/>
    <col min="3857" max="3857" width="16.44140625" style="392" bestFit="1" customWidth="1"/>
    <col min="3858" max="3858" width="13.33203125" style="392" customWidth="1"/>
    <col min="3859" max="3859" width="14.5546875" style="392" bestFit="1" customWidth="1"/>
    <col min="3860" max="3860" width="16.6640625" style="392" bestFit="1" customWidth="1"/>
    <col min="3861" max="4098" width="9" style="392"/>
    <col min="4099" max="4099" width="29" style="392" customWidth="1"/>
    <col min="4100" max="4101" width="14.6640625" style="392" customWidth="1"/>
    <col min="4102" max="4102" width="16.33203125" style="392" customWidth="1"/>
    <col min="4103" max="4103" width="15.5546875" style="392" customWidth="1"/>
    <col min="4104" max="4104" width="14.44140625" style="392" customWidth="1"/>
    <col min="4105" max="4105" width="14.33203125" style="392" customWidth="1"/>
    <col min="4106" max="4106" width="16.33203125" style="392" customWidth="1"/>
    <col min="4107" max="4107" width="0.6640625" style="392" customWidth="1"/>
    <col min="4108" max="4108" width="15" style="392" customWidth="1"/>
    <col min="4109" max="4109" width="1" style="392" customWidth="1"/>
    <col min="4110" max="4110" width="17.33203125" style="392" customWidth="1"/>
    <col min="4111" max="4111" width="12.5546875" style="392" customWidth="1"/>
    <col min="4112" max="4112" width="1" style="392" customWidth="1"/>
    <col min="4113" max="4113" width="16.44140625" style="392" bestFit="1" customWidth="1"/>
    <col min="4114" max="4114" width="13.33203125" style="392" customWidth="1"/>
    <col min="4115" max="4115" width="14.5546875" style="392" bestFit="1" customWidth="1"/>
    <col min="4116" max="4116" width="16.6640625" style="392" bestFit="1" customWidth="1"/>
    <col min="4117" max="4354" width="9" style="392"/>
    <col min="4355" max="4355" width="29" style="392" customWidth="1"/>
    <col min="4356" max="4357" width="14.6640625" style="392" customWidth="1"/>
    <col min="4358" max="4358" width="16.33203125" style="392" customWidth="1"/>
    <col min="4359" max="4359" width="15.5546875" style="392" customWidth="1"/>
    <col min="4360" max="4360" width="14.44140625" style="392" customWidth="1"/>
    <col min="4361" max="4361" width="14.33203125" style="392" customWidth="1"/>
    <col min="4362" max="4362" width="16.33203125" style="392" customWidth="1"/>
    <col min="4363" max="4363" width="0.6640625" style="392" customWidth="1"/>
    <col min="4364" max="4364" width="15" style="392" customWidth="1"/>
    <col min="4365" max="4365" width="1" style="392" customWidth="1"/>
    <col min="4366" max="4366" width="17.33203125" style="392" customWidth="1"/>
    <col min="4367" max="4367" width="12.5546875" style="392" customWidth="1"/>
    <col min="4368" max="4368" width="1" style="392" customWidth="1"/>
    <col min="4369" max="4369" width="16.44140625" style="392" bestFit="1" customWidth="1"/>
    <col min="4370" max="4370" width="13.33203125" style="392" customWidth="1"/>
    <col min="4371" max="4371" width="14.5546875" style="392" bestFit="1" customWidth="1"/>
    <col min="4372" max="4372" width="16.6640625" style="392" bestFit="1" customWidth="1"/>
    <col min="4373" max="4610" width="9" style="392"/>
    <col min="4611" max="4611" width="29" style="392" customWidth="1"/>
    <col min="4612" max="4613" width="14.6640625" style="392" customWidth="1"/>
    <col min="4614" max="4614" width="16.33203125" style="392" customWidth="1"/>
    <col min="4615" max="4615" width="15.5546875" style="392" customWidth="1"/>
    <col min="4616" max="4616" width="14.44140625" style="392" customWidth="1"/>
    <col min="4617" max="4617" width="14.33203125" style="392" customWidth="1"/>
    <col min="4618" max="4618" width="16.33203125" style="392" customWidth="1"/>
    <col min="4619" max="4619" width="0.6640625" style="392" customWidth="1"/>
    <col min="4620" max="4620" width="15" style="392" customWidth="1"/>
    <col min="4621" max="4621" width="1" style="392" customWidth="1"/>
    <col min="4622" max="4622" width="17.33203125" style="392" customWidth="1"/>
    <col min="4623" max="4623" width="12.5546875" style="392" customWidth="1"/>
    <col min="4624" max="4624" width="1" style="392" customWidth="1"/>
    <col min="4625" max="4625" width="16.44140625" style="392" bestFit="1" customWidth="1"/>
    <col min="4626" max="4626" width="13.33203125" style="392" customWidth="1"/>
    <col min="4627" max="4627" width="14.5546875" style="392" bestFit="1" customWidth="1"/>
    <col min="4628" max="4628" width="16.6640625" style="392" bestFit="1" customWidth="1"/>
    <col min="4629" max="4866" width="9" style="392"/>
    <col min="4867" max="4867" width="29" style="392" customWidth="1"/>
    <col min="4868" max="4869" width="14.6640625" style="392" customWidth="1"/>
    <col min="4870" max="4870" width="16.33203125" style="392" customWidth="1"/>
    <col min="4871" max="4871" width="15.5546875" style="392" customWidth="1"/>
    <col min="4872" max="4872" width="14.44140625" style="392" customWidth="1"/>
    <col min="4873" max="4873" width="14.33203125" style="392" customWidth="1"/>
    <col min="4874" max="4874" width="16.33203125" style="392" customWidth="1"/>
    <col min="4875" max="4875" width="0.6640625" style="392" customWidth="1"/>
    <col min="4876" max="4876" width="15" style="392" customWidth="1"/>
    <col min="4877" max="4877" width="1" style="392" customWidth="1"/>
    <col min="4878" max="4878" width="17.33203125" style="392" customWidth="1"/>
    <col min="4879" max="4879" width="12.5546875" style="392" customWidth="1"/>
    <col min="4880" max="4880" width="1" style="392" customWidth="1"/>
    <col min="4881" max="4881" width="16.44140625" style="392" bestFit="1" customWidth="1"/>
    <col min="4882" max="4882" width="13.33203125" style="392" customWidth="1"/>
    <col min="4883" max="4883" width="14.5546875" style="392" bestFit="1" customWidth="1"/>
    <col min="4884" max="4884" width="16.6640625" style="392" bestFit="1" customWidth="1"/>
    <col min="4885" max="5122" width="9" style="392"/>
    <col min="5123" max="5123" width="29" style="392" customWidth="1"/>
    <col min="5124" max="5125" width="14.6640625" style="392" customWidth="1"/>
    <col min="5126" max="5126" width="16.33203125" style="392" customWidth="1"/>
    <col min="5127" max="5127" width="15.5546875" style="392" customWidth="1"/>
    <col min="5128" max="5128" width="14.44140625" style="392" customWidth="1"/>
    <col min="5129" max="5129" width="14.33203125" style="392" customWidth="1"/>
    <col min="5130" max="5130" width="16.33203125" style="392" customWidth="1"/>
    <col min="5131" max="5131" width="0.6640625" style="392" customWidth="1"/>
    <col min="5132" max="5132" width="15" style="392" customWidth="1"/>
    <col min="5133" max="5133" width="1" style="392" customWidth="1"/>
    <col min="5134" max="5134" width="17.33203125" style="392" customWidth="1"/>
    <col min="5135" max="5135" width="12.5546875" style="392" customWidth="1"/>
    <col min="5136" max="5136" width="1" style="392" customWidth="1"/>
    <col min="5137" max="5137" width="16.44140625" style="392" bestFit="1" customWidth="1"/>
    <col min="5138" max="5138" width="13.33203125" style="392" customWidth="1"/>
    <col min="5139" max="5139" width="14.5546875" style="392" bestFit="1" customWidth="1"/>
    <col min="5140" max="5140" width="16.6640625" style="392" bestFit="1" customWidth="1"/>
    <col min="5141" max="5378" width="9" style="392"/>
    <col min="5379" max="5379" width="29" style="392" customWidth="1"/>
    <col min="5380" max="5381" width="14.6640625" style="392" customWidth="1"/>
    <col min="5382" max="5382" width="16.33203125" style="392" customWidth="1"/>
    <col min="5383" max="5383" width="15.5546875" style="392" customWidth="1"/>
    <col min="5384" max="5384" width="14.44140625" style="392" customWidth="1"/>
    <col min="5385" max="5385" width="14.33203125" style="392" customWidth="1"/>
    <col min="5386" max="5386" width="16.33203125" style="392" customWidth="1"/>
    <col min="5387" max="5387" width="0.6640625" style="392" customWidth="1"/>
    <col min="5388" max="5388" width="15" style="392" customWidth="1"/>
    <col min="5389" max="5389" width="1" style="392" customWidth="1"/>
    <col min="5390" max="5390" width="17.33203125" style="392" customWidth="1"/>
    <col min="5391" max="5391" width="12.5546875" style="392" customWidth="1"/>
    <col min="5392" max="5392" width="1" style="392" customWidth="1"/>
    <col min="5393" max="5393" width="16.44140625" style="392" bestFit="1" customWidth="1"/>
    <col min="5394" max="5394" width="13.33203125" style="392" customWidth="1"/>
    <col min="5395" max="5395" width="14.5546875" style="392" bestFit="1" customWidth="1"/>
    <col min="5396" max="5396" width="16.6640625" style="392" bestFit="1" customWidth="1"/>
    <col min="5397" max="5634" width="9" style="392"/>
    <col min="5635" max="5635" width="29" style="392" customWidth="1"/>
    <col min="5636" max="5637" width="14.6640625" style="392" customWidth="1"/>
    <col min="5638" max="5638" width="16.33203125" style="392" customWidth="1"/>
    <col min="5639" max="5639" width="15.5546875" style="392" customWidth="1"/>
    <col min="5640" max="5640" width="14.44140625" style="392" customWidth="1"/>
    <col min="5641" max="5641" width="14.33203125" style="392" customWidth="1"/>
    <col min="5642" max="5642" width="16.33203125" style="392" customWidth="1"/>
    <col min="5643" max="5643" width="0.6640625" style="392" customWidth="1"/>
    <col min="5644" max="5644" width="15" style="392" customWidth="1"/>
    <col min="5645" max="5645" width="1" style="392" customWidth="1"/>
    <col min="5646" max="5646" width="17.33203125" style="392" customWidth="1"/>
    <col min="5647" max="5647" width="12.5546875" style="392" customWidth="1"/>
    <col min="5648" max="5648" width="1" style="392" customWidth="1"/>
    <col min="5649" max="5649" width="16.44140625" style="392" bestFit="1" customWidth="1"/>
    <col min="5650" max="5650" width="13.33203125" style="392" customWidth="1"/>
    <col min="5651" max="5651" width="14.5546875" style="392" bestFit="1" customWidth="1"/>
    <col min="5652" max="5652" width="16.6640625" style="392" bestFit="1" customWidth="1"/>
    <col min="5653" max="5890" width="9" style="392"/>
    <col min="5891" max="5891" width="29" style="392" customWidth="1"/>
    <col min="5892" max="5893" width="14.6640625" style="392" customWidth="1"/>
    <col min="5894" max="5894" width="16.33203125" style="392" customWidth="1"/>
    <col min="5895" max="5895" width="15.5546875" style="392" customWidth="1"/>
    <col min="5896" max="5896" width="14.44140625" style="392" customWidth="1"/>
    <col min="5897" max="5897" width="14.33203125" style="392" customWidth="1"/>
    <col min="5898" max="5898" width="16.33203125" style="392" customWidth="1"/>
    <col min="5899" max="5899" width="0.6640625" style="392" customWidth="1"/>
    <col min="5900" max="5900" width="15" style="392" customWidth="1"/>
    <col min="5901" max="5901" width="1" style="392" customWidth="1"/>
    <col min="5902" max="5902" width="17.33203125" style="392" customWidth="1"/>
    <col min="5903" max="5903" width="12.5546875" style="392" customWidth="1"/>
    <col min="5904" max="5904" width="1" style="392" customWidth="1"/>
    <col min="5905" max="5905" width="16.44140625" style="392" bestFit="1" customWidth="1"/>
    <col min="5906" max="5906" width="13.33203125" style="392" customWidth="1"/>
    <col min="5907" max="5907" width="14.5546875" style="392" bestFit="1" customWidth="1"/>
    <col min="5908" max="5908" width="16.6640625" style="392" bestFit="1" customWidth="1"/>
    <col min="5909" max="6146" width="9" style="392"/>
    <col min="6147" max="6147" width="29" style="392" customWidth="1"/>
    <col min="6148" max="6149" width="14.6640625" style="392" customWidth="1"/>
    <col min="6150" max="6150" width="16.33203125" style="392" customWidth="1"/>
    <col min="6151" max="6151" width="15.5546875" style="392" customWidth="1"/>
    <col min="6152" max="6152" width="14.44140625" style="392" customWidth="1"/>
    <col min="6153" max="6153" width="14.33203125" style="392" customWidth="1"/>
    <col min="6154" max="6154" width="16.33203125" style="392" customWidth="1"/>
    <col min="6155" max="6155" width="0.6640625" style="392" customWidth="1"/>
    <col min="6156" max="6156" width="15" style="392" customWidth="1"/>
    <col min="6157" max="6157" width="1" style="392" customWidth="1"/>
    <col min="6158" max="6158" width="17.33203125" style="392" customWidth="1"/>
    <col min="6159" max="6159" width="12.5546875" style="392" customWidth="1"/>
    <col min="6160" max="6160" width="1" style="392" customWidth="1"/>
    <col min="6161" max="6161" width="16.44140625" style="392" bestFit="1" customWidth="1"/>
    <col min="6162" max="6162" width="13.33203125" style="392" customWidth="1"/>
    <col min="6163" max="6163" width="14.5546875" style="392" bestFit="1" customWidth="1"/>
    <col min="6164" max="6164" width="16.6640625" style="392" bestFit="1" customWidth="1"/>
    <col min="6165" max="6402" width="9" style="392"/>
    <col min="6403" max="6403" width="29" style="392" customWidth="1"/>
    <col min="6404" max="6405" width="14.6640625" style="392" customWidth="1"/>
    <col min="6406" max="6406" width="16.33203125" style="392" customWidth="1"/>
    <col min="6407" max="6407" width="15.5546875" style="392" customWidth="1"/>
    <col min="6408" max="6408" width="14.44140625" style="392" customWidth="1"/>
    <col min="6409" max="6409" width="14.33203125" style="392" customWidth="1"/>
    <col min="6410" max="6410" width="16.33203125" style="392" customWidth="1"/>
    <col min="6411" max="6411" width="0.6640625" style="392" customWidth="1"/>
    <col min="6412" max="6412" width="15" style="392" customWidth="1"/>
    <col min="6413" max="6413" width="1" style="392" customWidth="1"/>
    <col min="6414" max="6414" width="17.33203125" style="392" customWidth="1"/>
    <col min="6415" max="6415" width="12.5546875" style="392" customWidth="1"/>
    <col min="6416" max="6416" width="1" style="392" customWidth="1"/>
    <col min="6417" max="6417" width="16.44140625" style="392" bestFit="1" customWidth="1"/>
    <col min="6418" max="6418" width="13.33203125" style="392" customWidth="1"/>
    <col min="6419" max="6419" width="14.5546875" style="392" bestFit="1" customWidth="1"/>
    <col min="6420" max="6420" width="16.6640625" style="392" bestFit="1" customWidth="1"/>
    <col min="6421" max="6658" width="9" style="392"/>
    <col min="6659" max="6659" width="29" style="392" customWidth="1"/>
    <col min="6660" max="6661" width="14.6640625" style="392" customWidth="1"/>
    <col min="6662" max="6662" width="16.33203125" style="392" customWidth="1"/>
    <col min="6663" max="6663" width="15.5546875" style="392" customWidth="1"/>
    <col min="6664" max="6664" width="14.44140625" style="392" customWidth="1"/>
    <col min="6665" max="6665" width="14.33203125" style="392" customWidth="1"/>
    <col min="6666" max="6666" width="16.33203125" style="392" customWidth="1"/>
    <col min="6667" max="6667" width="0.6640625" style="392" customWidth="1"/>
    <col min="6668" max="6668" width="15" style="392" customWidth="1"/>
    <col min="6669" max="6669" width="1" style="392" customWidth="1"/>
    <col min="6670" max="6670" width="17.33203125" style="392" customWidth="1"/>
    <col min="6671" max="6671" width="12.5546875" style="392" customWidth="1"/>
    <col min="6672" max="6672" width="1" style="392" customWidth="1"/>
    <col min="6673" max="6673" width="16.44140625" style="392" bestFit="1" customWidth="1"/>
    <col min="6674" max="6674" width="13.33203125" style="392" customWidth="1"/>
    <col min="6675" max="6675" width="14.5546875" style="392" bestFit="1" customWidth="1"/>
    <col min="6676" max="6676" width="16.6640625" style="392" bestFit="1" customWidth="1"/>
    <col min="6677" max="6914" width="9" style="392"/>
    <col min="6915" max="6915" width="29" style="392" customWidth="1"/>
    <col min="6916" max="6917" width="14.6640625" style="392" customWidth="1"/>
    <col min="6918" max="6918" width="16.33203125" style="392" customWidth="1"/>
    <col min="6919" max="6919" width="15.5546875" style="392" customWidth="1"/>
    <col min="6920" max="6920" width="14.44140625" style="392" customWidth="1"/>
    <col min="6921" max="6921" width="14.33203125" style="392" customWidth="1"/>
    <col min="6922" max="6922" width="16.33203125" style="392" customWidth="1"/>
    <col min="6923" max="6923" width="0.6640625" style="392" customWidth="1"/>
    <col min="6924" max="6924" width="15" style="392" customWidth="1"/>
    <col min="6925" max="6925" width="1" style="392" customWidth="1"/>
    <col min="6926" max="6926" width="17.33203125" style="392" customWidth="1"/>
    <col min="6927" max="6927" width="12.5546875" style="392" customWidth="1"/>
    <col min="6928" max="6928" width="1" style="392" customWidth="1"/>
    <col min="6929" max="6929" width="16.44140625" style="392" bestFit="1" customWidth="1"/>
    <col min="6930" max="6930" width="13.33203125" style="392" customWidth="1"/>
    <col min="6931" max="6931" width="14.5546875" style="392" bestFit="1" customWidth="1"/>
    <col min="6932" max="6932" width="16.6640625" style="392" bestFit="1" customWidth="1"/>
    <col min="6933" max="7170" width="9" style="392"/>
    <col min="7171" max="7171" width="29" style="392" customWidth="1"/>
    <col min="7172" max="7173" width="14.6640625" style="392" customWidth="1"/>
    <col min="7174" max="7174" width="16.33203125" style="392" customWidth="1"/>
    <col min="7175" max="7175" width="15.5546875" style="392" customWidth="1"/>
    <col min="7176" max="7176" width="14.44140625" style="392" customWidth="1"/>
    <col min="7177" max="7177" width="14.33203125" style="392" customWidth="1"/>
    <col min="7178" max="7178" width="16.33203125" style="392" customWidth="1"/>
    <col min="7179" max="7179" width="0.6640625" style="392" customWidth="1"/>
    <col min="7180" max="7180" width="15" style="392" customWidth="1"/>
    <col min="7181" max="7181" width="1" style="392" customWidth="1"/>
    <col min="7182" max="7182" width="17.33203125" style="392" customWidth="1"/>
    <col min="7183" max="7183" width="12.5546875" style="392" customWidth="1"/>
    <col min="7184" max="7184" width="1" style="392" customWidth="1"/>
    <col min="7185" max="7185" width="16.44140625" style="392" bestFit="1" customWidth="1"/>
    <col min="7186" max="7186" width="13.33203125" style="392" customWidth="1"/>
    <col min="7187" max="7187" width="14.5546875" style="392" bestFit="1" customWidth="1"/>
    <col min="7188" max="7188" width="16.6640625" style="392" bestFit="1" customWidth="1"/>
    <col min="7189" max="7426" width="9" style="392"/>
    <col min="7427" max="7427" width="29" style="392" customWidth="1"/>
    <col min="7428" max="7429" width="14.6640625" style="392" customWidth="1"/>
    <col min="7430" max="7430" width="16.33203125" style="392" customWidth="1"/>
    <col min="7431" max="7431" width="15.5546875" style="392" customWidth="1"/>
    <col min="7432" max="7432" width="14.44140625" style="392" customWidth="1"/>
    <col min="7433" max="7433" width="14.33203125" style="392" customWidth="1"/>
    <col min="7434" max="7434" width="16.33203125" style="392" customWidth="1"/>
    <col min="7435" max="7435" width="0.6640625" style="392" customWidth="1"/>
    <col min="7436" max="7436" width="15" style="392" customWidth="1"/>
    <col min="7437" max="7437" width="1" style="392" customWidth="1"/>
    <col min="7438" max="7438" width="17.33203125" style="392" customWidth="1"/>
    <col min="7439" max="7439" width="12.5546875" style="392" customWidth="1"/>
    <col min="7440" max="7440" width="1" style="392" customWidth="1"/>
    <col min="7441" max="7441" width="16.44140625" style="392" bestFit="1" customWidth="1"/>
    <col min="7442" max="7442" width="13.33203125" style="392" customWidth="1"/>
    <col min="7443" max="7443" width="14.5546875" style="392" bestFit="1" customWidth="1"/>
    <col min="7444" max="7444" width="16.6640625" style="392" bestFit="1" customWidth="1"/>
    <col min="7445" max="7682" width="9" style="392"/>
    <col min="7683" max="7683" width="29" style="392" customWidth="1"/>
    <col min="7684" max="7685" width="14.6640625" style="392" customWidth="1"/>
    <col min="7686" max="7686" width="16.33203125" style="392" customWidth="1"/>
    <col min="7687" max="7687" width="15.5546875" style="392" customWidth="1"/>
    <col min="7688" max="7688" width="14.44140625" style="392" customWidth="1"/>
    <col min="7689" max="7689" width="14.33203125" style="392" customWidth="1"/>
    <col min="7690" max="7690" width="16.33203125" style="392" customWidth="1"/>
    <col min="7691" max="7691" width="0.6640625" style="392" customWidth="1"/>
    <col min="7692" max="7692" width="15" style="392" customWidth="1"/>
    <col min="7693" max="7693" width="1" style="392" customWidth="1"/>
    <col min="7694" max="7694" width="17.33203125" style="392" customWidth="1"/>
    <col min="7695" max="7695" width="12.5546875" style="392" customWidth="1"/>
    <col min="7696" max="7696" width="1" style="392" customWidth="1"/>
    <col min="7697" max="7697" width="16.44140625" style="392" bestFit="1" customWidth="1"/>
    <col min="7698" max="7698" width="13.33203125" style="392" customWidth="1"/>
    <col min="7699" max="7699" width="14.5546875" style="392" bestFit="1" customWidth="1"/>
    <col min="7700" max="7700" width="16.6640625" style="392" bestFit="1" customWidth="1"/>
    <col min="7701" max="7938" width="9" style="392"/>
    <col min="7939" max="7939" width="29" style="392" customWidth="1"/>
    <col min="7940" max="7941" width="14.6640625" style="392" customWidth="1"/>
    <col min="7942" max="7942" width="16.33203125" style="392" customWidth="1"/>
    <col min="7943" max="7943" width="15.5546875" style="392" customWidth="1"/>
    <col min="7944" max="7944" width="14.44140625" style="392" customWidth="1"/>
    <col min="7945" max="7945" width="14.33203125" style="392" customWidth="1"/>
    <col min="7946" max="7946" width="16.33203125" style="392" customWidth="1"/>
    <col min="7947" max="7947" width="0.6640625" style="392" customWidth="1"/>
    <col min="7948" max="7948" width="15" style="392" customWidth="1"/>
    <col min="7949" max="7949" width="1" style="392" customWidth="1"/>
    <col min="7950" max="7950" width="17.33203125" style="392" customWidth="1"/>
    <col min="7951" max="7951" width="12.5546875" style="392" customWidth="1"/>
    <col min="7952" max="7952" width="1" style="392" customWidth="1"/>
    <col min="7953" max="7953" width="16.44140625" style="392" bestFit="1" customWidth="1"/>
    <col min="7954" max="7954" width="13.33203125" style="392" customWidth="1"/>
    <col min="7955" max="7955" width="14.5546875" style="392" bestFit="1" customWidth="1"/>
    <col min="7956" max="7956" width="16.6640625" style="392" bestFit="1" customWidth="1"/>
    <col min="7957" max="8194" width="9" style="392"/>
    <col min="8195" max="8195" width="29" style="392" customWidth="1"/>
    <col min="8196" max="8197" width="14.6640625" style="392" customWidth="1"/>
    <col min="8198" max="8198" width="16.33203125" style="392" customWidth="1"/>
    <col min="8199" max="8199" width="15.5546875" style="392" customWidth="1"/>
    <col min="8200" max="8200" width="14.44140625" style="392" customWidth="1"/>
    <col min="8201" max="8201" width="14.33203125" style="392" customWidth="1"/>
    <col min="8202" max="8202" width="16.33203125" style="392" customWidth="1"/>
    <col min="8203" max="8203" width="0.6640625" style="392" customWidth="1"/>
    <col min="8204" max="8204" width="15" style="392" customWidth="1"/>
    <col min="8205" max="8205" width="1" style="392" customWidth="1"/>
    <col min="8206" max="8206" width="17.33203125" style="392" customWidth="1"/>
    <col min="8207" max="8207" width="12.5546875" style="392" customWidth="1"/>
    <col min="8208" max="8208" width="1" style="392" customWidth="1"/>
    <col min="8209" max="8209" width="16.44140625" style="392" bestFit="1" customWidth="1"/>
    <col min="8210" max="8210" width="13.33203125" style="392" customWidth="1"/>
    <col min="8211" max="8211" width="14.5546875" style="392" bestFit="1" customWidth="1"/>
    <col min="8212" max="8212" width="16.6640625" style="392" bestFit="1" customWidth="1"/>
    <col min="8213" max="8450" width="9" style="392"/>
    <col min="8451" max="8451" width="29" style="392" customWidth="1"/>
    <col min="8452" max="8453" width="14.6640625" style="392" customWidth="1"/>
    <col min="8454" max="8454" width="16.33203125" style="392" customWidth="1"/>
    <col min="8455" max="8455" width="15.5546875" style="392" customWidth="1"/>
    <col min="8456" max="8456" width="14.44140625" style="392" customWidth="1"/>
    <col min="8457" max="8457" width="14.33203125" style="392" customWidth="1"/>
    <col min="8458" max="8458" width="16.33203125" style="392" customWidth="1"/>
    <col min="8459" max="8459" width="0.6640625" style="392" customWidth="1"/>
    <col min="8460" max="8460" width="15" style="392" customWidth="1"/>
    <col min="8461" max="8461" width="1" style="392" customWidth="1"/>
    <col min="8462" max="8462" width="17.33203125" style="392" customWidth="1"/>
    <col min="8463" max="8463" width="12.5546875" style="392" customWidth="1"/>
    <col min="8464" max="8464" width="1" style="392" customWidth="1"/>
    <col min="8465" max="8465" width="16.44140625" style="392" bestFit="1" customWidth="1"/>
    <col min="8466" max="8466" width="13.33203125" style="392" customWidth="1"/>
    <col min="8467" max="8467" width="14.5546875" style="392" bestFit="1" customWidth="1"/>
    <col min="8468" max="8468" width="16.6640625" style="392" bestFit="1" customWidth="1"/>
    <col min="8469" max="8706" width="9" style="392"/>
    <col min="8707" max="8707" width="29" style="392" customWidth="1"/>
    <col min="8708" max="8709" width="14.6640625" style="392" customWidth="1"/>
    <col min="8710" max="8710" width="16.33203125" style="392" customWidth="1"/>
    <col min="8711" max="8711" width="15.5546875" style="392" customWidth="1"/>
    <col min="8712" max="8712" width="14.44140625" style="392" customWidth="1"/>
    <col min="8713" max="8713" width="14.33203125" style="392" customWidth="1"/>
    <col min="8714" max="8714" width="16.33203125" style="392" customWidth="1"/>
    <col min="8715" max="8715" width="0.6640625" style="392" customWidth="1"/>
    <col min="8716" max="8716" width="15" style="392" customWidth="1"/>
    <col min="8717" max="8717" width="1" style="392" customWidth="1"/>
    <col min="8718" max="8718" width="17.33203125" style="392" customWidth="1"/>
    <col min="8719" max="8719" width="12.5546875" style="392" customWidth="1"/>
    <col min="8720" max="8720" width="1" style="392" customWidth="1"/>
    <col min="8721" max="8721" width="16.44140625" style="392" bestFit="1" customWidth="1"/>
    <col min="8722" max="8722" width="13.33203125" style="392" customWidth="1"/>
    <col min="8723" max="8723" width="14.5546875" style="392" bestFit="1" customWidth="1"/>
    <col min="8724" max="8724" width="16.6640625" style="392" bestFit="1" customWidth="1"/>
    <col min="8725" max="8962" width="9" style="392"/>
    <col min="8963" max="8963" width="29" style="392" customWidth="1"/>
    <col min="8964" max="8965" width="14.6640625" style="392" customWidth="1"/>
    <col min="8966" max="8966" width="16.33203125" style="392" customWidth="1"/>
    <col min="8967" max="8967" width="15.5546875" style="392" customWidth="1"/>
    <col min="8968" max="8968" width="14.44140625" style="392" customWidth="1"/>
    <col min="8969" max="8969" width="14.33203125" style="392" customWidth="1"/>
    <col min="8970" max="8970" width="16.33203125" style="392" customWidth="1"/>
    <col min="8971" max="8971" width="0.6640625" style="392" customWidth="1"/>
    <col min="8972" max="8972" width="15" style="392" customWidth="1"/>
    <col min="8973" max="8973" width="1" style="392" customWidth="1"/>
    <col min="8974" max="8974" width="17.33203125" style="392" customWidth="1"/>
    <col min="8975" max="8975" width="12.5546875" style="392" customWidth="1"/>
    <col min="8976" max="8976" width="1" style="392" customWidth="1"/>
    <col min="8977" max="8977" width="16.44140625" style="392" bestFit="1" customWidth="1"/>
    <col min="8978" max="8978" width="13.33203125" style="392" customWidth="1"/>
    <col min="8979" max="8979" width="14.5546875" style="392" bestFit="1" customWidth="1"/>
    <col min="8980" max="8980" width="16.6640625" style="392" bestFit="1" customWidth="1"/>
    <col min="8981" max="9218" width="9" style="392"/>
    <col min="9219" max="9219" width="29" style="392" customWidth="1"/>
    <col min="9220" max="9221" width="14.6640625" style="392" customWidth="1"/>
    <col min="9222" max="9222" width="16.33203125" style="392" customWidth="1"/>
    <col min="9223" max="9223" width="15.5546875" style="392" customWidth="1"/>
    <col min="9224" max="9224" width="14.44140625" style="392" customWidth="1"/>
    <col min="9225" max="9225" width="14.33203125" style="392" customWidth="1"/>
    <col min="9226" max="9226" width="16.33203125" style="392" customWidth="1"/>
    <col min="9227" max="9227" width="0.6640625" style="392" customWidth="1"/>
    <col min="9228" max="9228" width="15" style="392" customWidth="1"/>
    <col min="9229" max="9229" width="1" style="392" customWidth="1"/>
    <col min="9230" max="9230" width="17.33203125" style="392" customWidth="1"/>
    <col min="9231" max="9231" width="12.5546875" style="392" customWidth="1"/>
    <col min="9232" max="9232" width="1" style="392" customWidth="1"/>
    <col min="9233" max="9233" width="16.44140625" style="392" bestFit="1" customWidth="1"/>
    <col min="9234" max="9234" width="13.33203125" style="392" customWidth="1"/>
    <col min="9235" max="9235" width="14.5546875" style="392" bestFit="1" customWidth="1"/>
    <col min="9236" max="9236" width="16.6640625" style="392" bestFit="1" customWidth="1"/>
    <col min="9237" max="9474" width="9" style="392"/>
    <col min="9475" max="9475" width="29" style="392" customWidth="1"/>
    <col min="9476" max="9477" width="14.6640625" style="392" customWidth="1"/>
    <col min="9478" max="9478" width="16.33203125" style="392" customWidth="1"/>
    <col min="9479" max="9479" width="15.5546875" style="392" customWidth="1"/>
    <col min="9480" max="9480" width="14.44140625" style="392" customWidth="1"/>
    <col min="9481" max="9481" width="14.33203125" style="392" customWidth="1"/>
    <col min="9482" max="9482" width="16.33203125" style="392" customWidth="1"/>
    <col min="9483" max="9483" width="0.6640625" style="392" customWidth="1"/>
    <col min="9484" max="9484" width="15" style="392" customWidth="1"/>
    <col min="9485" max="9485" width="1" style="392" customWidth="1"/>
    <col min="9486" max="9486" width="17.33203125" style="392" customWidth="1"/>
    <col min="9487" max="9487" width="12.5546875" style="392" customWidth="1"/>
    <col min="9488" max="9488" width="1" style="392" customWidth="1"/>
    <col min="9489" max="9489" width="16.44140625" style="392" bestFit="1" customWidth="1"/>
    <col min="9490" max="9490" width="13.33203125" style="392" customWidth="1"/>
    <col min="9491" max="9491" width="14.5546875" style="392" bestFit="1" customWidth="1"/>
    <col min="9492" max="9492" width="16.6640625" style="392" bestFit="1" customWidth="1"/>
    <col min="9493" max="9730" width="9" style="392"/>
    <col min="9731" max="9731" width="29" style="392" customWidth="1"/>
    <col min="9732" max="9733" width="14.6640625" style="392" customWidth="1"/>
    <col min="9734" max="9734" width="16.33203125" style="392" customWidth="1"/>
    <col min="9735" max="9735" width="15.5546875" style="392" customWidth="1"/>
    <col min="9736" max="9736" width="14.44140625" style="392" customWidth="1"/>
    <col min="9737" max="9737" width="14.33203125" style="392" customWidth="1"/>
    <col min="9738" max="9738" width="16.33203125" style="392" customWidth="1"/>
    <col min="9739" max="9739" width="0.6640625" style="392" customWidth="1"/>
    <col min="9740" max="9740" width="15" style="392" customWidth="1"/>
    <col min="9741" max="9741" width="1" style="392" customWidth="1"/>
    <col min="9742" max="9742" width="17.33203125" style="392" customWidth="1"/>
    <col min="9743" max="9743" width="12.5546875" style="392" customWidth="1"/>
    <col min="9744" max="9744" width="1" style="392" customWidth="1"/>
    <col min="9745" max="9745" width="16.44140625" style="392" bestFit="1" customWidth="1"/>
    <col min="9746" max="9746" width="13.33203125" style="392" customWidth="1"/>
    <col min="9747" max="9747" width="14.5546875" style="392" bestFit="1" customWidth="1"/>
    <col min="9748" max="9748" width="16.6640625" style="392" bestFit="1" customWidth="1"/>
    <col min="9749" max="9986" width="9" style="392"/>
    <col min="9987" max="9987" width="29" style="392" customWidth="1"/>
    <col min="9988" max="9989" width="14.6640625" style="392" customWidth="1"/>
    <col min="9990" max="9990" width="16.33203125" style="392" customWidth="1"/>
    <col min="9991" max="9991" width="15.5546875" style="392" customWidth="1"/>
    <col min="9992" max="9992" width="14.44140625" style="392" customWidth="1"/>
    <col min="9993" max="9993" width="14.33203125" style="392" customWidth="1"/>
    <col min="9994" max="9994" width="16.33203125" style="392" customWidth="1"/>
    <col min="9995" max="9995" width="0.6640625" style="392" customWidth="1"/>
    <col min="9996" max="9996" width="15" style="392" customWidth="1"/>
    <col min="9997" max="9997" width="1" style="392" customWidth="1"/>
    <col min="9998" max="9998" width="17.33203125" style="392" customWidth="1"/>
    <col min="9999" max="9999" width="12.5546875" style="392" customWidth="1"/>
    <col min="10000" max="10000" width="1" style="392" customWidth="1"/>
    <col min="10001" max="10001" width="16.44140625" style="392" bestFit="1" customWidth="1"/>
    <col min="10002" max="10002" width="13.33203125" style="392" customWidth="1"/>
    <col min="10003" max="10003" width="14.5546875" style="392" bestFit="1" customWidth="1"/>
    <col min="10004" max="10004" width="16.6640625" style="392" bestFit="1" customWidth="1"/>
    <col min="10005" max="10242" width="9" style="392"/>
    <col min="10243" max="10243" width="29" style="392" customWidth="1"/>
    <col min="10244" max="10245" width="14.6640625" style="392" customWidth="1"/>
    <col min="10246" max="10246" width="16.33203125" style="392" customWidth="1"/>
    <col min="10247" max="10247" width="15.5546875" style="392" customWidth="1"/>
    <col min="10248" max="10248" width="14.44140625" style="392" customWidth="1"/>
    <col min="10249" max="10249" width="14.33203125" style="392" customWidth="1"/>
    <col min="10250" max="10250" width="16.33203125" style="392" customWidth="1"/>
    <col min="10251" max="10251" width="0.6640625" style="392" customWidth="1"/>
    <col min="10252" max="10252" width="15" style="392" customWidth="1"/>
    <col min="10253" max="10253" width="1" style="392" customWidth="1"/>
    <col min="10254" max="10254" width="17.33203125" style="392" customWidth="1"/>
    <col min="10255" max="10255" width="12.5546875" style="392" customWidth="1"/>
    <col min="10256" max="10256" width="1" style="392" customWidth="1"/>
    <col min="10257" max="10257" width="16.44140625" style="392" bestFit="1" customWidth="1"/>
    <col min="10258" max="10258" width="13.33203125" style="392" customWidth="1"/>
    <col min="10259" max="10259" width="14.5546875" style="392" bestFit="1" customWidth="1"/>
    <col min="10260" max="10260" width="16.6640625" style="392" bestFit="1" customWidth="1"/>
    <col min="10261" max="10498" width="9" style="392"/>
    <col min="10499" max="10499" width="29" style="392" customWidth="1"/>
    <col min="10500" max="10501" width="14.6640625" style="392" customWidth="1"/>
    <col min="10502" max="10502" width="16.33203125" style="392" customWidth="1"/>
    <col min="10503" max="10503" width="15.5546875" style="392" customWidth="1"/>
    <col min="10504" max="10504" width="14.44140625" style="392" customWidth="1"/>
    <col min="10505" max="10505" width="14.33203125" style="392" customWidth="1"/>
    <col min="10506" max="10506" width="16.33203125" style="392" customWidth="1"/>
    <col min="10507" max="10507" width="0.6640625" style="392" customWidth="1"/>
    <col min="10508" max="10508" width="15" style="392" customWidth="1"/>
    <col min="10509" max="10509" width="1" style="392" customWidth="1"/>
    <col min="10510" max="10510" width="17.33203125" style="392" customWidth="1"/>
    <col min="10511" max="10511" width="12.5546875" style="392" customWidth="1"/>
    <col min="10512" max="10512" width="1" style="392" customWidth="1"/>
    <col min="10513" max="10513" width="16.44140625" style="392" bestFit="1" customWidth="1"/>
    <col min="10514" max="10514" width="13.33203125" style="392" customWidth="1"/>
    <col min="10515" max="10515" width="14.5546875" style="392" bestFit="1" customWidth="1"/>
    <col min="10516" max="10516" width="16.6640625" style="392" bestFit="1" customWidth="1"/>
    <col min="10517" max="10754" width="9" style="392"/>
    <col min="10755" max="10755" width="29" style="392" customWidth="1"/>
    <col min="10756" max="10757" width="14.6640625" style="392" customWidth="1"/>
    <col min="10758" max="10758" width="16.33203125" style="392" customWidth="1"/>
    <col min="10759" max="10759" width="15.5546875" style="392" customWidth="1"/>
    <col min="10760" max="10760" width="14.44140625" style="392" customWidth="1"/>
    <col min="10761" max="10761" width="14.33203125" style="392" customWidth="1"/>
    <col min="10762" max="10762" width="16.33203125" style="392" customWidth="1"/>
    <col min="10763" max="10763" width="0.6640625" style="392" customWidth="1"/>
    <col min="10764" max="10764" width="15" style="392" customWidth="1"/>
    <col min="10765" max="10765" width="1" style="392" customWidth="1"/>
    <col min="10766" max="10766" width="17.33203125" style="392" customWidth="1"/>
    <col min="10767" max="10767" width="12.5546875" style="392" customWidth="1"/>
    <col min="10768" max="10768" width="1" style="392" customWidth="1"/>
    <col min="10769" max="10769" width="16.44140625" style="392" bestFit="1" customWidth="1"/>
    <col min="10770" max="10770" width="13.33203125" style="392" customWidth="1"/>
    <col min="10771" max="10771" width="14.5546875" style="392" bestFit="1" customWidth="1"/>
    <col min="10772" max="10772" width="16.6640625" style="392" bestFit="1" customWidth="1"/>
    <col min="10773" max="11010" width="9" style="392"/>
    <col min="11011" max="11011" width="29" style="392" customWidth="1"/>
    <col min="11012" max="11013" width="14.6640625" style="392" customWidth="1"/>
    <col min="11014" max="11014" width="16.33203125" style="392" customWidth="1"/>
    <col min="11015" max="11015" width="15.5546875" style="392" customWidth="1"/>
    <col min="11016" max="11016" width="14.44140625" style="392" customWidth="1"/>
    <col min="11017" max="11017" width="14.33203125" style="392" customWidth="1"/>
    <col min="11018" max="11018" width="16.33203125" style="392" customWidth="1"/>
    <col min="11019" max="11019" width="0.6640625" style="392" customWidth="1"/>
    <col min="11020" max="11020" width="15" style="392" customWidth="1"/>
    <col min="11021" max="11021" width="1" style="392" customWidth="1"/>
    <col min="11022" max="11022" width="17.33203125" style="392" customWidth="1"/>
    <col min="11023" max="11023" width="12.5546875" style="392" customWidth="1"/>
    <col min="11024" max="11024" width="1" style="392" customWidth="1"/>
    <col min="11025" max="11025" width="16.44140625" style="392" bestFit="1" customWidth="1"/>
    <col min="11026" max="11026" width="13.33203125" style="392" customWidth="1"/>
    <col min="11027" max="11027" width="14.5546875" style="392" bestFit="1" customWidth="1"/>
    <col min="11028" max="11028" width="16.6640625" style="392" bestFit="1" customWidth="1"/>
    <col min="11029" max="11266" width="9" style="392"/>
    <col min="11267" max="11267" width="29" style="392" customWidth="1"/>
    <col min="11268" max="11269" width="14.6640625" style="392" customWidth="1"/>
    <col min="11270" max="11270" width="16.33203125" style="392" customWidth="1"/>
    <col min="11271" max="11271" width="15.5546875" style="392" customWidth="1"/>
    <col min="11272" max="11272" width="14.44140625" style="392" customWidth="1"/>
    <col min="11273" max="11273" width="14.33203125" style="392" customWidth="1"/>
    <col min="11274" max="11274" width="16.33203125" style="392" customWidth="1"/>
    <col min="11275" max="11275" width="0.6640625" style="392" customWidth="1"/>
    <col min="11276" max="11276" width="15" style="392" customWidth="1"/>
    <col min="11277" max="11277" width="1" style="392" customWidth="1"/>
    <col min="11278" max="11278" width="17.33203125" style="392" customWidth="1"/>
    <col min="11279" max="11279" width="12.5546875" style="392" customWidth="1"/>
    <col min="11280" max="11280" width="1" style="392" customWidth="1"/>
    <col min="11281" max="11281" width="16.44140625" style="392" bestFit="1" customWidth="1"/>
    <col min="11282" max="11282" width="13.33203125" style="392" customWidth="1"/>
    <col min="11283" max="11283" width="14.5546875" style="392" bestFit="1" customWidth="1"/>
    <col min="11284" max="11284" width="16.6640625" style="392" bestFit="1" customWidth="1"/>
    <col min="11285" max="11522" width="9" style="392"/>
    <col min="11523" max="11523" width="29" style="392" customWidth="1"/>
    <col min="11524" max="11525" width="14.6640625" style="392" customWidth="1"/>
    <col min="11526" max="11526" width="16.33203125" style="392" customWidth="1"/>
    <col min="11527" max="11527" width="15.5546875" style="392" customWidth="1"/>
    <col min="11528" max="11528" width="14.44140625" style="392" customWidth="1"/>
    <col min="11529" max="11529" width="14.33203125" style="392" customWidth="1"/>
    <col min="11530" max="11530" width="16.33203125" style="392" customWidth="1"/>
    <col min="11531" max="11531" width="0.6640625" style="392" customWidth="1"/>
    <col min="11532" max="11532" width="15" style="392" customWidth="1"/>
    <col min="11533" max="11533" width="1" style="392" customWidth="1"/>
    <col min="11534" max="11534" width="17.33203125" style="392" customWidth="1"/>
    <col min="11535" max="11535" width="12.5546875" style="392" customWidth="1"/>
    <col min="11536" max="11536" width="1" style="392" customWidth="1"/>
    <col min="11537" max="11537" width="16.44140625" style="392" bestFit="1" customWidth="1"/>
    <col min="11538" max="11538" width="13.33203125" style="392" customWidth="1"/>
    <col min="11539" max="11539" width="14.5546875" style="392" bestFit="1" customWidth="1"/>
    <col min="11540" max="11540" width="16.6640625" style="392" bestFit="1" customWidth="1"/>
    <col min="11541" max="11778" width="9" style="392"/>
    <col min="11779" max="11779" width="29" style="392" customWidth="1"/>
    <col min="11780" max="11781" width="14.6640625" style="392" customWidth="1"/>
    <col min="11782" max="11782" width="16.33203125" style="392" customWidth="1"/>
    <col min="11783" max="11783" width="15.5546875" style="392" customWidth="1"/>
    <col min="11784" max="11784" width="14.44140625" style="392" customWidth="1"/>
    <col min="11785" max="11785" width="14.33203125" style="392" customWidth="1"/>
    <col min="11786" max="11786" width="16.33203125" style="392" customWidth="1"/>
    <col min="11787" max="11787" width="0.6640625" style="392" customWidth="1"/>
    <col min="11788" max="11788" width="15" style="392" customWidth="1"/>
    <col min="11789" max="11789" width="1" style="392" customWidth="1"/>
    <col min="11790" max="11790" width="17.33203125" style="392" customWidth="1"/>
    <col min="11791" max="11791" width="12.5546875" style="392" customWidth="1"/>
    <col min="11792" max="11792" width="1" style="392" customWidth="1"/>
    <col min="11793" max="11793" width="16.44140625" style="392" bestFit="1" customWidth="1"/>
    <col min="11794" max="11794" width="13.33203125" style="392" customWidth="1"/>
    <col min="11795" max="11795" width="14.5546875" style="392" bestFit="1" customWidth="1"/>
    <col min="11796" max="11796" width="16.6640625" style="392" bestFit="1" customWidth="1"/>
    <col min="11797" max="12034" width="9" style="392"/>
    <col min="12035" max="12035" width="29" style="392" customWidth="1"/>
    <col min="12036" max="12037" width="14.6640625" style="392" customWidth="1"/>
    <col min="12038" max="12038" width="16.33203125" style="392" customWidth="1"/>
    <col min="12039" max="12039" width="15.5546875" style="392" customWidth="1"/>
    <col min="12040" max="12040" width="14.44140625" style="392" customWidth="1"/>
    <col min="12041" max="12041" width="14.33203125" style="392" customWidth="1"/>
    <col min="12042" max="12042" width="16.33203125" style="392" customWidth="1"/>
    <col min="12043" max="12043" width="0.6640625" style="392" customWidth="1"/>
    <col min="12044" max="12044" width="15" style="392" customWidth="1"/>
    <col min="12045" max="12045" width="1" style="392" customWidth="1"/>
    <col min="12046" max="12046" width="17.33203125" style="392" customWidth="1"/>
    <col min="12047" max="12047" width="12.5546875" style="392" customWidth="1"/>
    <col min="12048" max="12048" width="1" style="392" customWidth="1"/>
    <col min="12049" max="12049" width="16.44140625" style="392" bestFit="1" customWidth="1"/>
    <col min="12050" max="12050" width="13.33203125" style="392" customWidth="1"/>
    <col min="12051" max="12051" width="14.5546875" style="392" bestFit="1" customWidth="1"/>
    <col min="12052" max="12052" width="16.6640625" style="392" bestFit="1" customWidth="1"/>
    <col min="12053" max="12290" width="9" style="392"/>
    <col min="12291" max="12291" width="29" style="392" customWidth="1"/>
    <col min="12292" max="12293" width="14.6640625" style="392" customWidth="1"/>
    <col min="12294" max="12294" width="16.33203125" style="392" customWidth="1"/>
    <col min="12295" max="12295" width="15.5546875" style="392" customWidth="1"/>
    <col min="12296" max="12296" width="14.44140625" style="392" customWidth="1"/>
    <col min="12297" max="12297" width="14.33203125" style="392" customWidth="1"/>
    <col min="12298" max="12298" width="16.33203125" style="392" customWidth="1"/>
    <col min="12299" max="12299" width="0.6640625" style="392" customWidth="1"/>
    <col min="12300" max="12300" width="15" style="392" customWidth="1"/>
    <col min="12301" max="12301" width="1" style="392" customWidth="1"/>
    <col min="12302" max="12302" width="17.33203125" style="392" customWidth="1"/>
    <col min="12303" max="12303" width="12.5546875" style="392" customWidth="1"/>
    <col min="12304" max="12304" width="1" style="392" customWidth="1"/>
    <col min="12305" max="12305" width="16.44140625" style="392" bestFit="1" customWidth="1"/>
    <col min="12306" max="12306" width="13.33203125" style="392" customWidth="1"/>
    <col min="12307" max="12307" width="14.5546875" style="392" bestFit="1" customWidth="1"/>
    <col min="12308" max="12308" width="16.6640625" style="392" bestFit="1" customWidth="1"/>
    <col min="12309" max="12546" width="9" style="392"/>
    <col min="12547" max="12547" width="29" style="392" customWidth="1"/>
    <col min="12548" max="12549" width="14.6640625" style="392" customWidth="1"/>
    <col min="12550" max="12550" width="16.33203125" style="392" customWidth="1"/>
    <col min="12551" max="12551" width="15.5546875" style="392" customWidth="1"/>
    <col min="12552" max="12552" width="14.44140625" style="392" customWidth="1"/>
    <col min="12553" max="12553" width="14.33203125" style="392" customWidth="1"/>
    <col min="12554" max="12554" width="16.33203125" style="392" customWidth="1"/>
    <col min="12555" max="12555" width="0.6640625" style="392" customWidth="1"/>
    <col min="12556" max="12556" width="15" style="392" customWidth="1"/>
    <col min="12557" max="12557" width="1" style="392" customWidth="1"/>
    <col min="12558" max="12558" width="17.33203125" style="392" customWidth="1"/>
    <col min="12559" max="12559" width="12.5546875" style="392" customWidth="1"/>
    <col min="12560" max="12560" width="1" style="392" customWidth="1"/>
    <col min="12561" max="12561" width="16.44140625" style="392" bestFit="1" customWidth="1"/>
    <col min="12562" max="12562" width="13.33203125" style="392" customWidth="1"/>
    <col min="12563" max="12563" width="14.5546875" style="392" bestFit="1" customWidth="1"/>
    <col min="12564" max="12564" width="16.6640625" style="392" bestFit="1" customWidth="1"/>
    <col min="12565" max="12802" width="9" style="392"/>
    <col min="12803" max="12803" width="29" style="392" customWidth="1"/>
    <col min="12804" max="12805" width="14.6640625" style="392" customWidth="1"/>
    <col min="12806" max="12806" width="16.33203125" style="392" customWidth="1"/>
    <col min="12807" max="12807" width="15.5546875" style="392" customWidth="1"/>
    <col min="12808" max="12808" width="14.44140625" style="392" customWidth="1"/>
    <col min="12809" max="12809" width="14.33203125" style="392" customWidth="1"/>
    <col min="12810" max="12810" width="16.33203125" style="392" customWidth="1"/>
    <col min="12811" max="12811" width="0.6640625" style="392" customWidth="1"/>
    <col min="12812" max="12812" width="15" style="392" customWidth="1"/>
    <col min="12813" max="12813" width="1" style="392" customWidth="1"/>
    <col min="12814" max="12814" width="17.33203125" style="392" customWidth="1"/>
    <col min="12815" max="12815" width="12.5546875" style="392" customWidth="1"/>
    <col min="12816" max="12816" width="1" style="392" customWidth="1"/>
    <col min="12817" max="12817" width="16.44140625" style="392" bestFit="1" customWidth="1"/>
    <col min="12818" max="12818" width="13.33203125" style="392" customWidth="1"/>
    <col min="12819" max="12819" width="14.5546875" style="392" bestFit="1" customWidth="1"/>
    <col min="12820" max="12820" width="16.6640625" style="392" bestFit="1" customWidth="1"/>
    <col min="12821" max="13058" width="9" style="392"/>
    <col min="13059" max="13059" width="29" style="392" customWidth="1"/>
    <col min="13060" max="13061" width="14.6640625" style="392" customWidth="1"/>
    <col min="13062" max="13062" width="16.33203125" style="392" customWidth="1"/>
    <col min="13063" max="13063" width="15.5546875" style="392" customWidth="1"/>
    <col min="13064" max="13064" width="14.44140625" style="392" customWidth="1"/>
    <col min="13065" max="13065" width="14.33203125" style="392" customWidth="1"/>
    <col min="13066" max="13066" width="16.33203125" style="392" customWidth="1"/>
    <col min="13067" max="13067" width="0.6640625" style="392" customWidth="1"/>
    <col min="13068" max="13068" width="15" style="392" customWidth="1"/>
    <col min="13069" max="13069" width="1" style="392" customWidth="1"/>
    <col min="13070" max="13070" width="17.33203125" style="392" customWidth="1"/>
    <col min="13071" max="13071" width="12.5546875" style="392" customWidth="1"/>
    <col min="13072" max="13072" width="1" style="392" customWidth="1"/>
    <col min="13073" max="13073" width="16.44140625" style="392" bestFit="1" customWidth="1"/>
    <col min="13074" max="13074" width="13.33203125" style="392" customWidth="1"/>
    <col min="13075" max="13075" width="14.5546875" style="392" bestFit="1" customWidth="1"/>
    <col min="13076" max="13076" width="16.6640625" style="392" bestFit="1" customWidth="1"/>
    <col min="13077" max="13314" width="9" style="392"/>
    <col min="13315" max="13315" width="29" style="392" customWidth="1"/>
    <col min="13316" max="13317" width="14.6640625" style="392" customWidth="1"/>
    <col min="13318" max="13318" width="16.33203125" style="392" customWidth="1"/>
    <col min="13319" max="13319" width="15.5546875" style="392" customWidth="1"/>
    <col min="13320" max="13320" width="14.44140625" style="392" customWidth="1"/>
    <col min="13321" max="13321" width="14.33203125" style="392" customWidth="1"/>
    <col min="13322" max="13322" width="16.33203125" style="392" customWidth="1"/>
    <col min="13323" max="13323" width="0.6640625" style="392" customWidth="1"/>
    <col min="13324" max="13324" width="15" style="392" customWidth="1"/>
    <col min="13325" max="13325" width="1" style="392" customWidth="1"/>
    <col min="13326" max="13326" width="17.33203125" style="392" customWidth="1"/>
    <col min="13327" max="13327" width="12.5546875" style="392" customWidth="1"/>
    <col min="13328" max="13328" width="1" style="392" customWidth="1"/>
    <col min="13329" max="13329" width="16.44140625" style="392" bestFit="1" customWidth="1"/>
    <col min="13330" max="13330" width="13.33203125" style="392" customWidth="1"/>
    <col min="13331" max="13331" width="14.5546875" style="392" bestFit="1" customWidth="1"/>
    <col min="13332" max="13332" width="16.6640625" style="392" bestFit="1" customWidth="1"/>
    <col min="13333" max="13570" width="9" style="392"/>
    <col min="13571" max="13571" width="29" style="392" customWidth="1"/>
    <col min="13572" max="13573" width="14.6640625" style="392" customWidth="1"/>
    <col min="13574" max="13574" width="16.33203125" style="392" customWidth="1"/>
    <col min="13575" max="13575" width="15.5546875" style="392" customWidth="1"/>
    <col min="13576" max="13576" width="14.44140625" style="392" customWidth="1"/>
    <col min="13577" max="13577" width="14.33203125" style="392" customWidth="1"/>
    <col min="13578" max="13578" width="16.33203125" style="392" customWidth="1"/>
    <col min="13579" max="13579" width="0.6640625" style="392" customWidth="1"/>
    <col min="13580" max="13580" width="15" style="392" customWidth="1"/>
    <col min="13581" max="13581" width="1" style="392" customWidth="1"/>
    <col min="13582" max="13582" width="17.33203125" style="392" customWidth="1"/>
    <col min="13583" max="13583" width="12.5546875" style="392" customWidth="1"/>
    <col min="13584" max="13584" width="1" style="392" customWidth="1"/>
    <col min="13585" max="13585" width="16.44140625" style="392" bestFit="1" customWidth="1"/>
    <col min="13586" max="13586" width="13.33203125" style="392" customWidth="1"/>
    <col min="13587" max="13587" width="14.5546875" style="392" bestFit="1" customWidth="1"/>
    <col min="13588" max="13588" width="16.6640625" style="392" bestFit="1" customWidth="1"/>
    <col min="13589" max="13826" width="9" style="392"/>
    <col min="13827" max="13827" width="29" style="392" customWidth="1"/>
    <col min="13828" max="13829" width="14.6640625" style="392" customWidth="1"/>
    <col min="13830" max="13830" width="16.33203125" style="392" customWidth="1"/>
    <col min="13831" max="13831" width="15.5546875" style="392" customWidth="1"/>
    <col min="13832" max="13832" width="14.44140625" style="392" customWidth="1"/>
    <col min="13833" max="13833" width="14.33203125" style="392" customWidth="1"/>
    <col min="13834" max="13834" width="16.33203125" style="392" customWidth="1"/>
    <col min="13835" max="13835" width="0.6640625" style="392" customWidth="1"/>
    <col min="13836" max="13836" width="15" style="392" customWidth="1"/>
    <col min="13837" max="13837" width="1" style="392" customWidth="1"/>
    <col min="13838" max="13838" width="17.33203125" style="392" customWidth="1"/>
    <col min="13839" max="13839" width="12.5546875" style="392" customWidth="1"/>
    <col min="13840" max="13840" width="1" style="392" customWidth="1"/>
    <col min="13841" max="13841" width="16.44140625" style="392" bestFit="1" customWidth="1"/>
    <col min="13842" max="13842" width="13.33203125" style="392" customWidth="1"/>
    <col min="13843" max="13843" width="14.5546875" style="392" bestFit="1" customWidth="1"/>
    <col min="13844" max="13844" width="16.6640625" style="392" bestFit="1" customWidth="1"/>
    <col min="13845" max="14082" width="9" style="392"/>
    <col min="14083" max="14083" width="29" style="392" customWidth="1"/>
    <col min="14084" max="14085" width="14.6640625" style="392" customWidth="1"/>
    <col min="14086" max="14086" width="16.33203125" style="392" customWidth="1"/>
    <col min="14087" max="14087" width="15.5546875" style="392" customWidth="1"/>
    <col min="14088" max="14088" width="14.44140625" style="392" customWidth="1"/>
    <col min="14089" max="14089" width="14.33203125" style="392" customWidth="1"/>
    <col min="14090" max="14090" width="16.33203125" style="392" customWidth="1"/>
    <col min="14091" max="14091" width="0.6640625" style="392" customWidth="1"/>
    <col min="14092" max="14092" width="15" style="392" customWidth="1"/>
    <col min="14093" max="14093" width="1" style="392" customWidth="1"/>
    <col min="14094" max="14094" width="17.33203125" style="392" customWidth="1"/>
    <col min="14095" max="14095" width="12.5546875" style="392" customWidth="1"/>
    <col min="14096" max="14096" width="1" style="392" customWidth="1"/>
    <col min="14097" max="14097" width="16.44140625" style="392" bestFit="1" customWidth="1"/>
    <col min="14098" max="14098" width="13.33203125" style="392" customWidth="1"/>
    <col min="14099" max="14099" width="14.5546875" style="392" bestFit="1" customWidth="1"/>
    <col min="14100" max="14100" width="16.6640625" style="392" bestFit="1" customWidth="1"/>
    <col min="14101" max="14338" width="9" style="392"/>
    <col min="14339" max="14339" width="29" style="392" customWidth="1"/>
    <col min="14340" max="14341" width="14.6640625" style="392" customWidth="1"/>
    <col min="14342" max="14342" width="16.33203125" style="392" customWidth="1"/>
    <col min="14343" max="14343" width="15.5546875" style="392" customWidth="1"/>
    <col min="14344" max="14344" width="14.44140625" style="392" customWidth="1"/>
    <col min="14345" max="14345" width="14.33203125" style="392" customWidth="1"/>
    <col min="14346" max="14346" width="16.33203125" style="392" customWidth="1"/>
    <col min="14347" max="14347" width="0.6640625" style="392" customWidth="1"/>
    <col min="14348" max="14348" width="15" style="392" customWidth="1"/>
    <col min="14349" max="14349" width="1" style="392" customWidth="1"/>
    <col min="14350" max="14350" width="17.33203125" style="392" customWidth="1"/>
    <col min="14351" max="14351" width="12.5546875" style="392" customWidth="1"/>
    <col min="14352" max="14352" width="1" style="392" customWidth="1"/>
    <col min="14353" max="14353" width="16.44140625" style="392" bestFit="1" customWidth="1"/>
    <col min="14354" max="14354" width="13.33203125" style="392" customWidth="1"/>
    <col min="14355" max="14355" width="14.5546875" style="392" bestFit="1" customWidth="1"/>
    <col min="14356" max="14356" width="16.6640625" style="392" bestFit="1" customWidth="1"/>
    <col min="14357" max="14594" width="9" style="392"/>
    <col min="14595" max="14595" width="29" style="392" customWidth="1"/>
    <col min="14596" max="14597" width="14.6640625" style="392" customWidth="1"/>
    <col min="14598" max="14598" width="16.33203125" style="392" customWidth="1"/>
    <col min="14599" max="14599" width="15.5546875" style="392" customWidth="1"/>
    <col min="14600" max="14600" width="14.44140625" style="392" customWidth="1"/>
    <col min="14601" max="14601" width="14.33203125" style="392" customWidth="1"/>
    <col min="14602" max="14602" width="16.33203125" style="392" customWidth="1"/>
    <col min="14603" max="14603" width="0.6640625" style="392" customWidth="1"/>
    <col min="14604" max="14604" width="15" style="392" customWidth="1"/>
    <col min="14605" max="14605" width="1" style="392" customWidth="1"/>
    <col min="14606" max="14606" width="17.33203125" style="392" customWidth="1"/>
    <col min="14607" max="14607" width="12.5546875" style="392" customWidth="1"/>
    <col min="14608" max="14608" width="1" style="392" customWidth="1"/>
    <col min="14609" max="14609" width="16.44140625" style="392" bestFit="1" customWidth="1"/>
    <col min="14610" max="14610" width="13.33203125" style="392" customWidth="1"/>
    <col min="14611" max="14611" width="14.5546875" style="392" bestFit="1" customWidth="1"/>
    <col min="14612" max="14612" width="16.6640625" style="392" bestFit="1" customWidth="1"/>
    <col min="14613" max="14850" width="9" style="392"/>
    <col min="14851" max="14851" width="29" style="392" customWidth="1"/>
    <col min="14852" max="14853" width="14.6640625" style="392" customWidth="1"/>
    <col min="14854" max="14854" width="16.33203125" style="392" customWidth="1"/>
    <col min="14855" max="14855" width="15.5546875" style="392" customWidth="1"/>
    <col min="14856" max="14856" width="14.44140625" style="392" customWidth="1"/>
    <col min="14857" max="14857" width="14.33203125" style="392" customWidth="1"/>
    <col min="14858" max="14858" width="16.33203125" style="392" customWidth="1"/>
    <col min="14859" max="14859" width="0.6640625" style="392" customWidth="1"/>
    <col min="14860" max="14860" width="15" style="392" customWidth="1"/>
    <col min="14861" max="14861" width="1" style="392" customWidth="1"/>
    <col min="14862" max="14862" width="17.33203125" style="392" customWidth="1"/>
    <col min="14863" max="14863" width="12.5546875" style="392" customWidth="1"/>
    <col min="14864" max="14864" width="1" style="392" customWidth="1"/>
    <col min="14865" max="14865" width="16.44140625" style="392" bestFit="1" customWidth="1"/>
    <col min="14866" max="14866" width="13.33203125" style="392" customWidth="1"/>
    <col min="14867" max="14867" width="14.5546875" style="392" bestFit="1" customWidth="1"/>
    <col min="14868" max="14868" width="16.6640625" style="392" bestFit="1" customWidth="1"/>
    <col min="14869" max="15106" width="9" style="392"/>
    <col min="15107" max="15107" width="29" style="392" customWidth="1"/>
    <col min="15108" max="15109" width="14.6640625" style="392" customWidth="1"/>
    <col min="15110" max="15110" width="16.33203125" style="392" customWidth="1"/>
    <col min="15111" max="15111" width="15.5546875" style="392" customWidth="1"/>
    <col min="15112" max="15112" width="14.44140625" style="392" customWidth="1"/>
    <col min="15113" max="15113" width="14.33203125" style="392" customWidth="1"/>
    <col min="15114" max="15114" width="16.33203125" style="392" customWidth="1"/>
    <col min="15115" max="15115" width="0.6640625" style="392" customWidth="1"/>
    <col min="15116" max="15116" width="15" style="392" customWidth="1"/>
    <col min="15117" max="15117" width="1" style="392" customWidth="1"/>
    <col min="15118" max="15118" width="17.33203125" style="392" customWidth="1"/>
    <col min="15119" max="15119" width="12.5546875" style="392" customWidth="1"/>
    <col min="15120" max="15120" width="1" style="392" customWidth="1"/>
    <col min="15121" max="15121" width="16.44140625" style="392" bestFit="1" customWidth="1"/>
    <col min="15122" max="15122" width="13.33203125" style="392" customWidth="1"/>
    <col min="15123" max="15123" width="14.5546875" style="392" bestFit="1" customWidth="1"/>
    <col min="15124" max="15124" width="16.6640625" style="392" bestFit="1" customWidth="1"/>
    <col min="15125" max="15362" width="9" style="392"/>
    <col min="15363" max="15363" width="29" style="392" customWidth="1"/>
    <col min="15364" max="15365" width="14.6640625" style="392" customWidth="1"/>
    <col min="15366" max="15366" width="16.33203125" style="392" customWidth="1"/>
    <col min="15367" max="15367" width="15.5546875" style="392" customWidth="1"/>
    <col min="15368" max="15368" width="14.44140625" style="392" customWidth="1"/>
    <col min="15369" max="15369" width="14.33203125" style="392" customWidth="1"/>
    <col min="15370" max="15370" width="16.33203125" style="392" customWidth="1"/>
    <col min="15371" max="15371" width="0.6640625" style="392" customWidth="1"/>
    <col min="15372" max="15372" width="15" style="392" customWidth="1"/>
    <col min="15373" max="15373" width="1" style="392" customWidth="1"/>
    <col min="15374" max="15374" width="17.33203125" style="392" customWidth="1"/>
    <col min="15375" max="15375" width="12.5546875" style="392" customWidth="1"/>
    <col min="15376" max="15376" width="1" style="392" customWidth="1"/>
    <col min="15377" max="15377" width="16.44140625" style="392" bestFit="1" customWidth="1"/>
    <col min="15378" max="15378" width="13.33203125" style="392" customWidth="1"/>
    <col min="15379" max="15379" width="14.5546875" style="392" bestFit="1" customWidth="1"/>
    <col min="15380" max="15380" width="16.6640625" style="392" bestFit="1" customWidth="1"/>
    <col min="15381" max="15618" width="9" style="392"/>
    <col min="15619" max="15619" width="29" style="392" customWidth="1"/>
    <col min="15620" max="15621" width="14.6640625" style="392" customWidth="1"/>
    <col min="15622" max="15622" width="16.33203125" style="392" customWidth="1"/>
    <col min="15623" max="15623" width="15.5546875" style="392" customWidth="1"/>
    <col min="15624" max="15624" width="14.44140625" style="392" customWidth="1"/>
    <col min="15625" max="15625" width="14.33203125" style="392" customWidth="1"/>
    <col min="15626" max="15626" width="16.33203125" style="392" customWidth="1"/>
    <col min="15627" max="15627" width="0.6640625" style="392" customWidth="1"/>
    <col min="15628" max="15628" width="15" style="392" customWidth="1"/>
    <col min="15629" max="15629" width="1" style="392" customWidth="1"/>
    <col min="15630" max="15630" width="17.33203125" style="392" customWidth="1"/>
    <col min="15631" max="15631" width="12.5546875" style="392" customWidth="1"/>
    <col min="15632" max="15632" width="1" style="392" customWidth="1"/>
    <col min="15633" max="15633" width="16.44140625" style="392" bestFit="1" customWidth="1"/>
    <col min="15634" max="15634" width="13.33203125" style="392" customWidth="1"/>
    <col min="15635" max="15635" width="14.5546875" style="392" bestFit="1" customWidth="1"/>
    <col min="15636" max="15636" width="16.6640625" style="392" bestFit="1" customWidth="1"/>
    <col min="15637" max="15874" width="9" style="392"/>
    <col min="15875" max="15875" width="29" style="392" customWidth="1"/>
    <col min="15876" max="15877" width="14.6640625" style="392" customWidth="1"/>
    <col min="15878" max="15878" width="16.33203125" style="392" customWidth="1"/>
    <col min="15879" max="15879" width="15.5546875" style="392" customWidth="1"/>
    <col min="15880" max="15880" width="14.44140625" style="392" customWidth="1"/>
    <col min="15881" max="15881" width="14.33203125" style="392" customWidth="1"/>
    <col min="15882" max="15882" width="16.33203125" style="392" customWidth="1"/>
    <col min="15883" max="15883" width="0.6640625" style="392" customWidth="1"/>
    <col min="15884" max="15884" width="15" style="392" customWidth="1"/>
    <col min="15885" max="15885" width="1" style="392" customWidth="1"/>
    <col min="15886" max="15886" width="17.33203125" style="392" customWidth="1"/>
    <col min="15887" max="15887" width="12.5546875" style="392" customWidth="1"/>
    <col min="15888" max="15888" width="1" style="392" customWidth="1"/>
    <col min="15889" max="15889" width="16.44140625" style="392" bestFit="1" customWidth="1"/>
    <col min="15890" max="15890" width="13.33203125" style="392" customWidth="1"/>
    <col min="15891" max="15891" width="14.5546875" style="392" bestFit="1" customWidth="1"/>
    <col min="15892" max="15892" width="16.6640625" style="392" bestFit="1" customWidth="1"/>
    <col min="15893" max="16130" width="9" style="392"/>
    <col min="16131" max="16131" width="29" style="392" customWidth="1"/>
    <col min="16132" max="16133" width="14.6640625" style="392" customWidth="1"/>
    <col min="16134" max="16134" width="16.33203125" style="392" customWidth="1"/>
    <col min="16135" max="16135" width="15.5546875" style="392" customWidth="1"/>
    <col min="16136" max="16136" width="14.44140625" style="392" customWidth="1"/>
    <col min="16137" max="16137" width="14.33203125" style="392" customWidth="1"/>
    <col min="16138" max="16138" width="16.33203125" style="392" customWidth="1"/>
    <col min="16139" max="16139" width="0.6640625" style="392" customWidth="1"/>
    <col min="16140" max="16140" width="15" style="392" customWidth="1"/>
    <col min="16141" max="16141" width="1" style="392" customWidth="1"/>
    <col min="16142" max="16142" width="17.33203125" style="392" customWidth="1"/>
    <col min="16143" max="16143" width="12.5546875" style="392" customWidth="1"/>
    <col min="16144" max="16144" width="1" style="392" customWidth="1"/>
    <col min="16145" max="16145" width="16.44140625" style="392" bestFit="1" customWidth="1"/>
    <col min="16146" max="16146" width="13.33203125" style="392" customWidth="1"/>
    <col min="16147" max="16147" width="14.5546875" style="392" bestFit="1" customWidth="1"/>
    <col min="16148" max="16148" width="16.6640625" style="392" bestFit="1" customWidth="1"/>
    <col min="16149" max="16384" width="9" style="392"/>
  </cols>
  <sheetData>
    <row r="1" spans="1:19" ht="15" customHeight="1">
      <c r="A1" s="537"/>
      <c r="B1" s="1643" t="s">
        <v>1010</v>
      </c>
      <c r="C1" s="1643"/>
      <c r="D1" s="1643"/>
      <c r="E1" s="1643"/>
      <c r="F1" s="1643"/>
      <c r="G1" s="1643"/>
      <c r="H1" s="1643"/>
      <c r="I1" s="1643"/>
      <c r="J1" s="1643"/>
      <c r="K1" s="1643"/>
      <c r="L1" s="1643"/>
      <c r="M1" s="1643"/>
      <c r="N1" s="536"/>
      <c r="O1" s="8"/>
      <c r="P1" s="392"/>
      <c r="Q1" s="392"/>
      <c r="S1" s="535"/>
    </row>
    <row r="2" spans="1:19" ht="15" customHeight="1">
      <c r="A2" s="537"/>
      <c r="B2" s="1643"/>
      <c r="C2" s="1643"/>
      <c r="D2" s="1643"/>
      <c r="E2" s="1643"/>
      <c r="F2" s="1643"/>
      <c r="G2" s="1643"/>
      <c r="H2" s="1643"/>
      <c r="I2" s="1643"/>
      <c r="J2" s="1643"/>
      <c r="K2" s="1643"/>
      <c r="L2" s="1643"/>
      <c r="M2" s="1643"/>
      <c r="N2" s="536"/>
      <c r="O2" s="8"/>
      <c r="P2" s="392"/>
      <c r="Q2" s="392"/>
      <c r="S2" s="535"/>
    </row>
    <row r="3" spans="1:19" ht="15" customHeight="1">
      <c r="A3" s="537"/>
      <c r="B3" s="542"/>
      <c r="C3" s="392"/>
      <c r="D3" s="392"/>
      <c r="G3" s="546"/>
      <c r="H3" s="753"/>
      <c r="I3" s="755" t="s">
        <v>594</v>
      </c>
      <c r="J3" s="755" t="s">
        <v>595</v>
      </c>
      <c r="K3" s="755" t="s">
        <v>594</v>
      </c>
      <c r="L3" s="214"/>
      <c r="M3" s="755" t="s">
        <v>595</v>
      </c>
      <c r="N3" s="536"/>
      <c r="O3" s="8"/>
      <c r="P3" s="392"/>
      <c r="Q3" s="392"/>
      <c r="S3" s="535"/>
    </row>
    <row r="4" spans="1:19" ht="15" customHeight="1">
      <c r="A4" s="537"/>
      <c r="B4" s="542"/>
      <c r="C4" s="392"/>
      <c r="D4" s="392"/>
      <c r="G4" s="546"/>
      <c r="H4" s="753"/>
      <c r="I4" s="755" t="s">
        <v>727</v>
      </c>
      <c r="J4" s="755" t="s">
        <v>596</v>
      </c>
      <c r="K4" s="755" t="s">
        <v>727</v>
      </c>
      <c r="L4" s="214"/>
      <c r="M4" s="755" t="s">
        <v>596</v>
      </c>
      <c r="N4" s="536"/>
      <c r="O4" s="8"/>
      <c r="P4" s="392"/>
      <c r="Q4" s="392"/>
      <c r="S4" s="535"/>
    </row>
    <row r="5" spans="1:19" ht="15" customHeight="1">
      <c r="A5" s="537"/>
      <c r="B5" s="542"/>
      <c r="C5" s="392"/>
      <c r="D5" s="392"/>
      <c r="G5" s="546"/>
      <c r="H5" s="753"/>
      <c r="I5" s="756">
        <v>2021</v>
      </c>
      <c r="J5" s="756">
        <v>2021</v>
      </c>
      <c r="K5" s="756">
        <v>2021</v>
      </c>
      <c r="L5" s="214"/>
      <c r="M5" s="756">
        <v>2021</v>
      </c>
      <c r="N5" s="536"/>
      <c r="O5" s="8"/>
      <c r="P5" s="392"/>
      <c r="Q5" s="392"/>
      <c r="S5" s="535"/>
    </row>
    <row r="6" spans="1:19" ht="15" customHeight="1">
      <c r="A6" s="537"/>
      <c r="B6" s="542"/>
      <c r="C6" s="392"/>
      <c r="D6" s="392"/>
      <c r="G6" s="546"/>
      <c r="H6" s="753"/>
      <c r="I6" s="1644" t="s">
        <v>703</v>
      </c>
      <c r="J6" s="1644"/>
      <c r="K6" s="1644" t="s">
        <v>766</v>
      </c>
      <c r="L6" s="1645"/>
      <c r="M6" s="1645"/>
      <c r="N6" s="536"/>
      <c r="O6" s="8"/>
      <c r="P6" s="392"/>
      <c r="Q6" s="392"/>
      <c r="S6" s="535"/>
    </row>
    <row r="7" spans="1:19" ht="15" customHeight="1">
      <c r="A7" s="537"/>
      <c r="B7" s="542" t="s">
        <v>1051</v>
      </c>
      <c r="C7" s="392"/>
      <c r="D7" s="392"/>
      <c r="G7" s="546"/>
      <c r="H7" s="753"/>
      <c r="I7" s="1212">
        <v>50000</v>
      </c>
      <c r="J7" s="1212">
        <v>50000</v>
      </c>
      <c r="K7" s="1212">
        <f>1643500/1000</f>
        <v>1644</v>
      </c>
      <c r="L7" s="1249"/>
      <c r="M7" s="1212">
        <v>1609</v>
      </c>
      <c r="N7" s="536"/>
      <c r="O7" s="8"/>
      <c r="P7" s="392"/>
      <c r="Q7" s="392"/>
      <c r="S7" s="535"/>
    </row>
    <row r="8" spans="1:19" ht="15" customHeight="1">
      <c r="A8" s="537"/>
      <c r="B8" s="542" t="s">
        <v>75</v>
      </c>
      <c r="C8" s="392"/>
      <c r="D8" s="392"/>
      <c r="G8" s="546"/>
      <c r="H8" s="753"/>
      <c r="I8" s="1212">
        <v>100000</v>
      </c>
      <c r="J8" s="1212">
        <v>100000</v>
      </c>
      <c r="K8" s="1212">
        <f>8160000/1000</f>
        <v>8160</v>
      </c>
      <c r="L8" s="1193"/>
      <c r="M8" s="1212">
        <v>9503</v>
      </c>
      <c r="N8" s="817">
        <f>+'5.1'!I107/'5.1'!G107</f>
        <v>1.5533810143042901</v>
      </c>
      <c r="O8" s="5">
        <f>+I8*N8</f>
        <v>155338</v>
      </c>
      <c r="P8" s="392"/>
      <c r="Q8" s="392"/>
      <c r="S8" s="535"/>
    </row>
    <row r="9" spans="1:19" ht="15" customHeight="1">
      <c r="A9" s="537"/>
      <c r="B9" s="542" t="s">
        <v>677</v>
      </c>
      <c r="C9" s="392"/>
      <c r="D9" s="392"/>
      <c r="G9" s="546"/>
      <c r="H9" s="753"/>
      <c r="I9" s="1212">
        <v>110995</v>
      </c>
      <c r="J9" s="1212">
        <v>110995</v>
      </c>
      <c r="K9" s="1212">
        <f>8141483/1000</f>
        <v>8141</v>
      </c>
      <c r="L9" s="1193"/>
      <c r="M9" s="1212">
        <v>8843</v>
      </c>
      <c r="N9" s="536" t="e">
        <f>'5.1'!#REF!/'5.1'!#REF!</f>
        <v>#REF!</v>
      </c>
      <c r="O9" s="5" t="e">
        <f>+N9*I9</f>
        <v>#REF!</v>
      </c>
      <c r="P9" s="392"/>
      <c r="Q9" s="392"/>
      <c r="S9" s="535"/>
    </row>
    <row r="10" spans="1:19" ht="15" customHeight="1" thickBot="1">
      <c r="A10" s="537"/>
      <c r="B10" s="542"/>
      <c r="C10" s="392"/>
      <c r="D10" s="392"/>
      <c r="G10" s="546"/>
      <c r="H10" s="753"/>
      <c r="I10" s="885">
        <f>SUM(I7:I9)</f>
        <v>260995</v>
      </c>
      <c r="J10" s="885">
        <f>SUM(J7:J9)</f>
        <v>260995</v>
      </c>
      <c r="K10" s="885">
        <f>SUM(K7:K9)</f>
        <v>17945</v>
      </c>
      <c r="L10" s="873"/>
      <c r="M10" s="885">
        <f>SUM(M7:M9)</f>
        <v>19955</v>
      </c>
      <c r="N10" s="536"/>
      <c r="O10" s="8"/>
      <c r="P10" s="392"/>
      <c r="Q10" s="392"/>
      <c r="S10" s="535"/>
    </row>
    <row r="11" spans="1:19" ht="14.4" thickTop="1">
      <c r="A11" s="1334">
        <v>7.2</v>
      </c>
      <c r="B11" s="390" t="s">
        <v>699</v>
      </c>
      <c r="C11" s="390"/>
      <c r="D11" s="390"/>
    </row>
    <row r="12" spans="1:19">
      <c r="A12" s="1334"/>
      <c r="B12" s="390"/>
      <c r="C12" s="390"/>
      <c r="D12" s="390"/>
    </row>
    <row r="13" spans="1:19">
      <c r="A13" s="1334"/>
      <c r="B13" s="735" t="s">
        <v>53</v>
      </c>
      <c r="C13" s="390"/>
      <c r="D13" s="390"/>
    </row>
    <row r="14" spans="1:19" s="537" customFormat="1" ht="15" customHeight="1">
      <c r="A14" s="1333"/>
      <c r="B14" s="545"/>
      <c r="C14" s="545"/>
      <c r="D14" s="545"/>
      <c r="E14" s="1335"/>
      <c r="F14" s="1335"/>
      <c r="G14" s="1336"/>
      <c r="H14" s="1336"/>
      <c r="I14" s="1336"/>
      <c r="J14" s="1336"/>
      <c r="K14" s="1336"/>
      <c r="L14" s="1336"/>
      <c r="N14" s="547"/>
      <c r="O14" s="547"/>
      <c r="P14" s="547"/>
      <c r="Q14" s="547"/>
    </row>
    <row r="15" spans="1:19" ht="15" customHeight="1">
      <c r="B15" s="1647" t="s">
        <v>684</v>
      </c>
      <c r="C15" s="1625" t="s">
        <v>415</v>
      </c>
      <c r="D15" s="1625" t="s">
        <v>416</v>
      </c>
      <c r="E15" s="1650" t="s">
        <v>86</v>
      </c>
      <c r="F15" s="1651"/>
      <c r="G15" s="1651"/>
      <c r="H15" s="1652"/>
      <c r="I15" s="1640" t="s">
        <v>1048</v>
      </c>
      <c r="J15" s="1641"/>
      <c r="K15" s="1642"/>
      <c r="M15" s="1620" t="s">
        <v>399</v>
      </c>
      <c r="N15" s="550"/>
      <c r="O15" s="550"/>
      <c r="P15" s="550"/>
      <c r="Q15" s="550"/>
      <c r="R15" s="550"/>
    </row>
    <row r="16" spans="1:19" ht="15" customHeight="1">
      <c r="B16" s="1648"/>
      <c r="C16" s="1626"/>
      <c r="D16" s="1626"/>
      <c r="E16" s="1620" t="s">
        <v>1064</v>
      </c>
      <c r="F16" s="1625" t="s">
        <v>671</v>
      </c>
      <c r="G16" s="1625" t="s">
        <v>685</v>
      </c>
      <c r="H16" s="1625" t="s">
        <v>1062</v>
      </c>
      <c r="I16" s="1625" t="s">
        <v>389</v>
      </c>
      <c r="J16" s="1625" t="s">
        <v>71</v>
      </c>
      <c r="K16" s="1625" t="s">
        <v>675</v>
      </c>
      <c r="L16" s="1337"/>
      <c r="M16" s="1620"/>
      <c r="N16" s="550"/>
      <c r="O16" s="550"/>
      <c r="P16" s="550"/>
      <c r="Q16" s="550"/>
      <c r="R16" s="550"/>
    </row>
    <row r="17" spans="1:18" ht="15" customHeight="1">
      <c r="B17" s="1648"/>
      <c r="C17" s="1626"/>
      <c r="D17" s="1626"/>
      <c r="E17" s="1620"/>
      <c r="F17" s="1626"/>
      <c r="G17" s="1626"/>
      <c r="H17" s="1626"/>
      <c r="I17" s="1626"/>
      <c r="J17" s="1626"/>
      <c r="K17" s="1626"/>
      <c r="L17" s="1337"/>
      <c r="M17" s="1620"/>
      <c r="N17" s="550"/>
      <c r="O17" s="550"/>
      <c r="P17" s="550"/>
      <c r="Q17" s="550"/>
      <c r="R17" s="550"/>
    </row>
    <row r="18" spans="1:18">
      <c r="B18" s="1649"/>
      <c r="C18" s="1627"/>
      <c r="D18" s="1627"/>
      <c r="E18" s="1620"/>
      <c r="F18" s="1627"/>
      <c r="G18" s="1627"/>
      <c r="H18" s="1627"/>
      <c r="I18" s="1627"/>
      <c r="J18" s="1627"/>
      <c r="K18" s="1627"/>
      <c r="L18" s="1337"/>
      <c r="M18" s="1620"/>
      <c r="N18" s="550"/>
      <c r="O18" s="550"/>
      <c r="P18" s="550"/>
      <c r="Q18" s="550"/>
      <c r="R18" s="550"/>
    </row>
    <row r="19" spans="1:18" ht="15" customHeight="1">
      <c r="B19" s="392"/>
      <c r="C19" s="392"/>
      <c r="D19" s="392"/>
      <c r="E19" s="1646" t="s">
        <v>768</v>
      </c>
      <c r="F19" s="1646"/>
      <c r="G19" s="1646"/>
      <c r="H19" s="1646"/>
      <c r="I19" s="1646"/>
      <c r="J19" s="1646"/>
      <c r="K19" s="1646"/>
      <c r="L19" s="1327"/>
      <c r="M19" s="738" t="s">
        <v>695</v>
      </c>
      <c r="N19" s="547"/>
      <c r="O19" s="547"/>
      <c r="P19" s="547"/>
      <c r="Q19" s="551"/>
      <c r="R19" s="551"/>
    </row>
    <row r="20" spans="1:18" ht="15" customHeight="1">
      <c r="B20" s="552" t="s">
        <v>998</v>
      </c>
      <c r="C20" s="392"/>
      <c r="D20" s="392"/>
      <c r="E20" s="1327"/>
      <c r="F20" s="1327"/>
      <c r="G20" s="1327"/>
      <c r="H20" s="1327"/>
      <c r="I20" s="1327"/>
      <c r="J20" s="1327"/>
      <c r="K20" s="1327"/>
      <c r="L20" s="1327"/>
      <c r="M20" s="1328"/>
      <c r="N20" s="547"/>
      <c r="O20" s="547"/>
      <c r="P20" s="547"/>
      <c r="Q20" s="551"/>
      <c r="R20" s="551"/>
    </row>
    <row r="21" spans="1:18" ht="15" customHeight="1">
      <c r="B21" s="392"/>
      <c r="C21" s="392"/>
      <c r="D21" s="392"/>
      <c r="E21" s="1327"/>
      <c r="F21" s="1327"/>
      <c r="G21" s="1327"/>
      <c r="H21" s="1327"/>
      <c r="I21" s="1327"/>
      <c r="J21" s="1327"/>
      <c r="K21" s="1327"/>
      <c r="L21" s="1327"/>
      <c r="M21" s="1328"/>
      <c r="N21" s="547"/>
      <c r="O21" s="547"/>
      <c r="P21" s="547"/>
      <c r="Q21" s="551"/>
      <c r="R21" s="551"/>
    </row>
    <row r="22" spans="1:18" ht="15" customHeight="1">
      <c r="B22" s="1329" t="s">
        <v>748</v>
      </c>
      <c r="C22" s="730" t="s">
        <v>1081</v>
      </c>
      <c r="D22" s="730" t="s">
        <v>1082</v>
      </c>
      <c r="E22" s="1338">
        <v>0</v>
      </c>
      <c r="F22" s="1330">
        <v>100000</v>
      </c>
      <c r="G22" s="1330">
        <v>100000</v>
      </c>
      <c r="H22" s="1330">
        <f>E22+F22-G22</f>
        <v>0</v>
      </c>
      <c r="I22" s="555">
        <v>0</v>
      </c>
      <c r="J22" s="555">
        <v>0</v>
      </c>
      <c r="K22" s="469">
        <v>0</v>
      </c>
      <c r="L22" s="1327"/>
      <c r="M22" s="1340">
        <v>0</v>
      </c>
      <c r="N22" s="547"/>
      <c r="O22" s="547"/>
      <c r="P22" s="547"/>
      <c r="Q22" s="551"/>
      <c r="R22" s="551"/>
    </row>
    <row r="23" spans="1:18" ht="15" customHeight="1">
      <c r="B23" s="1329" t="s">
        <v>1080</v>
      </c>
      <c r="C23" s="730" t="s">
        <v>1083</v>
      </c>
      <c r="D23" s="730" t="s">
        <v>1084</v>
      </c>
      <c r="E23" s="1338">
        <v>0</v>
      </c>
      <c r="F23" s="1330">
        <v>175000</v>
      </c>
      <c r="G23" s="1330">
        <v>100000</v>
      </c>
      <c r="H23" s="1330">
        <f>E23+F23-G23</f>
        <v>75000</v>
      </c>
      <c r="I23" s="731">
        <v>73719</v>
      </c>
      <c r="J23" s="731">
        <v>73748</v>
      </c>
      <c r="K23" s="1331">
        <f>(J23-I23)</f>
        <v>29</v>
      </c>
      <c r="L23" s="1327"/>
      <c r="M23" s="1332">
        <v>0.14119999999999999</v>
      </c>
      <c r="N23" s="547"/>
      <c r="O23" s="547"/>
      <c r="P23" s="547"/>
      <c r="Q23" s="551"/>
      <c r="R23" s="551"/>
    </row>
    <row r="24" spans="1:18" s="537" customFormat="1">
      <c r="A24" s="1333"/>
      <c r="B24" s="729"/>
      <c r="C24" s="730"/>
      <c r="D24" s="730"/>
      <c r="E24" s="554"/>
      <c r="F24" s="554"/>
      <c r="G24" s="554"/>
      <c r="H24" s="554"/>
      <c r="I24" s="731">
        <f>SUM(I22:I23)</f>
        <v>73719</v>
      </c>
      <c r="J24" s="731">
        <f>SUM(J22:J23)</f>
        <v>73748</v>
      </c>
      <c r="K24" s="731">
        <f>SUM(K22:K23)</f>
        <v>29</v>
      </c>
      <c r="L24" s="1327"/>
      <c r="M24" s="1339">
        <f>M22+M23</f>
        <v>0.14119999999999999</v>
      </c>
      <c r="N24" s="555">
        <f>526669420/1000</f>
        <v>526669</v>
      </c>
      <c r="O24" s="547"/>
      <c r="P24" s="547"/>
      <c r="Q24" s="547"/>
    </row>
    <row r="25" spans="1:18" s="537" customFormat="1">
      <c r="A25" s="1333"/>
      <c r="B25" s="552" t="s">
        <v>66</v>
      </c>
      <c r="C25" s="730"/>
      <c r="D25" s="730"/>
      <c r="E25" s="554"/>
      <c r="F25" s="554"/>
      <c r="G25" s="554"/>
      <c r="H25" s="554"/>
      <c r="I25" s="1341"/>
      <c r="J25" s="1342"/>
      <c r="K25" s="469"/>
      <c r="M25" s="1343"/>
      <c r="N25" s="555"/>
      <c r="O25" s="547"/>
      <c r="P25" s="547"/>
      <c r="Q25" s="547"/>
    </row>
    <row r="26" spans="1:18" s="537" customFormat="1">
      <c r="A26" s="1333"/>
      <c r="B26" s="729"/>
      <c r="C26" s="730"/>
      <c r="D26" s="730"/>
      <c r="E26" s="554"/>
      <c r="F26" s="554"/>
      <c r="G26" s="554"/>
      <c r="H26" s="554"/>
      <c r="I26" s="1341"/>
      <c r="J26" s="1342"/>
      <c r="K26" s="469"/>
      <c r="M26" s="1343"/>
      <c r="N26" s="555"/>
      <c r="O26" s="547"/>
      <c r="P26" s="547"/>
      <c r="Q26" s="547"/>
    </row>
    <row r="27" spans="1:18" s="537" customFormat="1">
      <c r="B27" s="729" t="s">
        <v>1080</v>
      </c>
      <c r="C27" s="730" t="s">
        <v>1086</v>
      </c>
      <c r="D27" s="730" t="s">
        <v>1087</v>
      </c>
      <c r="E27" s="1338">
        <v>50000</v>
      </c>
      <c r="F27" s="1330">
        <v>200000</v>
      </c>
      <c r="G27" s="1330">
        <v>250000</v>
      </c>
      <c r="H27" s="1330">
        <f t="shared" ref="H27:H32" si="0">E27+F27-G27</f>
        <v>0</v>
      </c>
      <c r="I27" s="555">
        <v>0</v>
      </c>
      <c r="J27" s="555">
        <v>0</v>
      </c>
      <c r="K27" s="469">
        <f>(J27-I27)</f>
        <v>0</v>
      </c>
      <c r="L27" s="1327"/>
      <c r="M27" s="1340">
        <v>0</v>
      </c>
      <c r="N27" s="731">
        <v>1929205</v>
      </c>
      <c r="O27" s="731">
        <v>1698581</v>
      </c>
      <c r="P27" s="547"/>
      <c r="Q27" s="547"/>
    </row>
    <row r="28" spans="1:18" s="537" customFormat="1">
      <c r="B28" s="729" t="s">
        <v>702</v>
      </c>
      <c r="C28" s="730" t="s">
        <v>1088</v>
      </c>
      <c r="D28" s="730" t="s">
        <v>1089</v>
      </c>
      <c r="E28" s="1338">
        <v>25000</v>
      </c>
      <c r="F28" s="1330">
        <v>125000</v>
      </c>
      <c r="G28" s="1330">
        <v>125000</v>
      </c>
      <c r="H28" s="1330">
        <f t="shared" si="0"/>
        <v>25000</v>
      </c>
      <c r="I28" s="555">
        <v>23002</v>
      </c>
      <c r="J28" s="555">
        <v>23097</v>
      </c>
      <c r="K28" s="469">
        <f t="shared" ref="K28:K32" si="1">(J28-I28)</f>
        <v>95</v>
      </c>
      <c r="L28" s="1327"/>
      <c r="M28" s="1344">
        <v>4.4200000000000003E-2</v>
      </c>
      <c r="N28" s="554"/>
      <c r="O28" s="547"/>
      <c r="P28" s="547"/>
      <c r="Q28" s="547"/>
    </row>
    <row r="29" spans="1:18" s="537" customFormat="1">
      <c r="B29" s="729" t="s">
        <v>689</v>
      </c>
      <c r="C29" s="730" t="s">
        <v>793</v>
      </c>
      <c r="D29" s="730" t="s">
        <v>794</v>
      </c>
      <c r="E29" s="1338">
        <v>3500</v>
      </c>
      <c r="F29" s="1330">
        <v>0</v>
      </c>
      <c r="G29" s="1330">
        <v>0</v>
      </c>
      <c r="H29" s="1330">
        <f t="shared" si="0"/>
        <v>3500</v>
      </c>
      <c r="I29" s="555">
        <v>3507</v>
      </c>
      <c r="J29" s="555">
        <v>3507</v>
      </c>
      <c r="K29" s="469">
        <f t="shared" si="1"/>
        <v>0</v>
      </c>
      <c r="L29" s="1327"/>
      <c r="M29" s="1344">
        <v>6.7000000000000002E-3</v>
      </c>
      <c r="N29" s="554"/>
      <c r="O29" s="547"/>
      <c r="P29" s="547"/>
      <c r="Q29" s="547"/>
    </row>
    <row r="30" spans="1:18" s="537" customFormat="1">
      <c r="B30" s="729" t="s">
        <v>748</v>
      </c>
      <c r="C30" s="730" t="s">
        <v>1090</v>
      </c>
      <c r="D30" s="730" t="s">
        <v>1091</v>
      </c>
      <c r="E30" s="1338">
        <v>0</v>
      </c>
      <c r="F30" s="1330">
        <v>100000</v>
      </c>
      <c r="G30" s="1330">
        <v>100000</v>
      </c>
      <c r="H30" s="1330">
        <f t="shared" si="0"/>
        <v>0</v>
      </c>
      <c r="I30" s="555">
        <v>0</v>
      </c>
      <c r="J30" s="555">
        <v>0</v>
      </c>
      <c r="K30" s="469">
        <f t="shared" si="1"/>
        <v>0</v>
      </c>
      <c r="L30" s="1327"/>
      <c r="M30" s="1340">
        <v>0</v>
      </c>
      <c r="N30" s="554"/>
      <c r="O30" s="547"/>
      <c r="P30" s="547"/>
      <c r="Q30" s="547"/>
    </row>
    <row r="31" spans="1:18" s="537" customFormat="1">
      <c r="B31" s="729" t="s">
        <v>748</v>
      </c>
      <c r="C31" s="730" t="s">
        <v>1092</v>
      </c>
      <c r="D31" s="730" t="s">
        <v>1093</v>
      </c>
      <c r="E31" s="1338">
        <v>0</v>
      </c>
      <c r="F31" s="1330">
        <v>600000</v>
      </c>
      <c r="G31" s="1330">
        <v>600000</v>
      </c>
      <c r="H31" s="1330">
        <f t="shared" si="0"/>
        <v>0</v>
      </c>
      <c r="I31" s="555">
        <v>0</v>
      </c>
      <c r="J31" s="555">
        <v>0</v>
      </c>
      <c r="K31" s="469">
        <f t="shared" si="1"/>
        <v>0</v>
      </c>
      <c r="L31" s="1327"/>
      <c r="M31" s="1340">
        <v>0</v>
      </c>
      <c r="N31" s="554"/>
      <c r="O31" s="547"/>
      <c r="P31" s="547"/>
      <c r="Q31" s="547"/>
    </row>
    <row r="32" spans="1:18" s="537" customFormat="1">
      <c r="B32" s="729" t="s">
        <v>1085</v>
      </c>
      <c r="C32" s="730" t="s">
        <v>795</v>
      </c>
      <c r="D32" s="730" t="s">
        <v>796</v>
      </c>
      <c r="E32" s="1338">
        <v>1900</v>
      </c>
      <c r="F32" s="1330">
        <v>0</v>
      </c>
      <c r="G32" s="1330">
        <v>0</v>
      </c>
      <c r="H32" s="1330">
        <f t="shared" si="0"/>
        <v>1900</v>
      </c>
      <c r="I32" s="731">
        <v>1945.3330000000001</v>
      </c>
      <c r="J32" s="731">
        <v>1918.4870000000001</v>
      </c>
      <c r="K32" s="1331">
        <f t="shared" si="1"/>
        <v>-27</v>
      </c>
      <c r="L32" s="1327"/>
      <c r="M32" s="1332">
        <v>3.7000000000000002E-3</v>
      </c>
      <c r="N32" s="554"/>
      <c r="O32" s="547"/>
      <c r="P32" s="547"/>
      <c r="Q32" s="547"/>
    </row>
    <row r="33" spans="2:18" s="537" customFormat="1">
      <c r="C33" s="729"/>
      <c r="D33" s="729"/>
      <c r="I33" s="731">
        <f>SUM(I27:I32)</f>
        <v>28454</v>
      </c>
      <c r="J33" s="731">
        <f>SUM(J27:J32)</f>
        <v>28522</v>
      </c>
      <c r="K33" s="731">
        <f>SUM(K27:K32)</f>
        <v>68</v>
      </c>
      <c r="L33" s="1327"/>
      <c r="M33" s="1339">
        <f>M31+M32+M30+M29+M28+M27</f>
        <v>5.4600000000000003E-2</v>
      </c>
      <c r="N33" s="554"/>
      <c r="O33" s="547"/>
      <c r="P33" s="547"/>
      <c r="Q33" s="547"/>
    </row>
    <row r="34" spans="2:18" s="537" customFormat="1">
      <c r="C34" s="729"/>
      <c r="D34" s="729"/>
      <c r="L34" s="727"/>
      <c r="M34" s="728"/>
      <c r="N34" s="554"/>
      <c r="O34" s="547"/>
      <c r="P34" s="547"/>
      <c r="Q34" s="547"/>
    </row>
    <row r="35" spans="2:18">
      <c r="B35" s="552" t="s">
        <v>93</v>
      </c>
      <c r="C35" s="552"/>
      <c r="D35" s="552"/>
      <c r="E35" s="1345"/>
      <c r="F35" s="1345"/>
      <c r="G35" s="1345"/>
      <c r="H35" s="1345"/>
      <c r="I35" s="553"/>
      <c r="J35" s="553"/>
      <c r="K35" s="553"/>
      <c r="L35" s="553"/>
      <c r="M35" s="553"/>
      <c r="N35" s="927">
        <v>1000</v>
      </c>
      <c r="O35" s="547"/>
      <c r="P35" s="547"/>
      <c r="Q35" s="547"/>
      <c r="R35" s="537"/>
    </row>
    <row r="36" spans="2:18">
      <c r="B36" s="556"/>
      <c r="C36" s="556"/>
      <c r="D36" s="556"/>
      <c r="E36" s="1345"/>
      <c r="F36" s="1345"/>
      <c r="G36" s="1345"/>
      <c r="H36" s="1345"/>
      <c r="I36" s="553"/>
      <c r="J36" s="553"/>
      <c r="K36" s="1346"/>
      <c r="L36" s="553"/>
      <c r="M36" s="553"/>
      <c r="N36" s="547"/>
      <c r="O36" s="547"/>
      <c r="P36" s="547"/>
      <c r="Q36" s="547"/>
      <c r="R36" s="537"/>
    </row>
    <row r="37" spans="2:18">
      <c r="B37" s="537" t="s">
        <v>690</v>
      </c>
      <c r="C37" s="730" t="s">
        <v>1096</v>
      </c>
      <c r="D37" s="730" t="s">
        <v>1097</v>
      </c>
      <c r="E37" s="171">
        <v>0</v>
      </c>
      <c r="F37" s="171">
        <v>500000</v>
      </c>
      <c r="G37" s="171">
        <v>500000</v>
      </c>
      <c r="H37" s="171">
        <f>(E37+F37-G37)/1000</f>
        <v>0</v>
      </c>
      <c r="I37" s="180">
        <v>0</v>
      </c>
      <c r="J37" s="180">
        <v>0</v>
      </c>
      <c r="K37" s="469">
        <f>(J37-I37)</f>
        <v>0</v>
      </c>
      <c r="L37" s="728"/>
      <c r="M37" s="180">
        <f>J37/$N$24</f>
        <v>0</v>
      </c>
      <c r="N37" s="557"/>
      <c r="O37" s="547"/>
      <c r="P37" s="547"/>
      <c r="Q37" s="547"/>
      <c r="R37" s="537"/>
    </row>
    <row r="38" spans="2:18">
      <c r="B38" s="537"/>
      <c r="C38" s="730" t="s">
        <v>1098</v>
      </c>
      <c r="D38" s="730" t="s">
        <v>1099</v>
      </c>
      <c r="E38" s="171">
        <v>0</v>
      </c>
      <c r="F38" s="171">
        <v>825000</v>
      </c>
      <c r="G38" s="171">
        <v>825000</v>
      </c>
      <c r="H38" s="171">
        <f>(E38+F38-G38)/1000</f>
        <v>0</v>
      </c>
      <c r="I38" s="180">
        <v>0</v>
      </c>
      <c r="J38" s="180">
        <v>0</v>
      </c>
      <c r="K38" s="469">
        <f t="shared" ref="K38:K52" si="2">(J38-I38)</f>
        <v>0</v>
      </c>
      <c r="L38" s="728"/>
      <c r="M38" s="180">
        <f>J38/$N$24</f>
        <v>0</v>
      </c>
      <c r="N38" s="557"/>
      <c r="O38" s="547"/>
      <c r="P38" s="547"/>
      <c r="Q38" s="547"/>
      <c r="R38" s="537"/>
    </row>
    <row r="39" spans="2:18">
      <c r="B39" s="537"/>
      <c r="C39" s="730" t="s">
        <v>1104</v>
      </c>
      <c r="D39" s="730" t="s">
        <v>1105</v>
      </c>
      <c r="E39" s="171">
        <v>0</v>
      </c>
      <c r="F39" s="171">
        <v>500000</v>
      </c>
      <c r="G39" s="171">
        <v>500000</v>
      </c>
      <c r="H39" s="171">
        <f t="shared" ref="H39:H42" si="3">(E39+F39-G39)/1000</f>
        <v>0</v>
      </c>
      <c r="I39" s="180">
        <v>0</v>
      </c>
      <c r="J39" s="180">
        <v>0</v>
      </c>
      <c r="K39" s="469">
        <f t="shared" ref="K39:K42" si="4">(J39-I39)</f>
        <v>0</v>
      </c>
      <c r="L39" s="728"/>
      <c r="M39" s="180">
        <f t="shared" ref="M39:M42" si="5">J39/$N$24</f>
        <v>0</v>
      </c>
      <c r="N39" s="557"/>
      <c r="O39" s="547"/>
      <c r="P39" s="547"/>
      <c r="Q39" s="547"/>
      <c r="R39" s="537"/>
    </row>
    <row r="40" spans="2:18">
      <c r="B40" s="537"/>
      <c r="C40" s="730" t="s">
        <v>1102</v>
      </c>
      <c r="D40" s="730" t="s">
        <v>1103</v>
      </c>
      <c r="E40" s="171">
        <v>0</v>
      </c>
      <c r="F40" s="171">
        <v>500000</v>
      </c>
      <c r="G40" s="171">
        <v>500000</v>
      </c>
      <c r="H40" s="171">
        <f t="shared" si="3"/>
        <v>0</v>
      </c>
      <c r="I40" s="180">
        <v>0</v>
      </c>
      <c r="J40" s="180">
        <v>0</v>
      </c>
      <c r="K40" s="469">
        <f t="shared" si="4"/>
        <v>0</v>
      </c>
      <c r="L40" s="728"/>
      <c r="M40" s="180">
        <f t="shared" si="5"/>
        <v>0</v>
      </c>
      <c r="N40" s="557"/>
      <c r="O40" s="547"/>
      <c r="P40" s="547"/>
      <c r="Q40" s="547"/>
      <c r="R40" s="537"/>
    </row>
    <row r="41" spans="2:18">
      <c r="B41" s="537"/>
      <c r="C41" s="730" t="s">
        <v>1100</v>
      </c>
      <c r="D41" s="730" t="s">
        <v>1101</v>
      </c>
      <c r="E41" s="171">
        <v>0</v>
      </c>
      <c r="F41" s="171">
        <v>500000</v>
      </c>
      <c r="G41" s="171">
        <v>500000</v>
      </c>
      <c r="H41" s="171">
        <f t="shared" si="3"/>
        <v>0</v>
      </c>
      <c r="I41" s="180">
        <v>0</v>
      </c>
      <c r="J41" s="180">
        <v>0</v>
      </c>
      <c r="K41" s="469">
        <f t="shared" si="4"/>
        <v>0</v>
      </c>
      <c r="L41" s="728"/>
      <c r="M41" s="180">
        <f t="shared" si="5"/>
        <v>0</v>
      </c>
      <c r="N41" s="557"/>
      <c r="O41" s="547"/>
      <c r="P41" s="547"/>
      <c r="Q41" s="547"/>
      <c r="R41" s="537"/>
    </row>
    <row r="42" spans="2:18">
      <c r="B42" s="537"/>
      <c r="C42" s="730" t="s">
        <v>1094</v>
      </c>
      <c r="D42" s="730" t="s">
        <v>1095</v>
      </c>
      <c r="E42" s="171">
        <v>0</v>
      </c>
      <c r="F42" s="171">
        <v>500000</v>
      </c>
      <c r="G42" s="171">
        <v>500000</v>
      </c>
      <c r="H42" s="171">
        <f t="shared" si="3"/>
        <v>0</v>
      </c>
      <c r="I42" s="180">
        <v>0</v>
      </c>
      <c r="J42" s="180">
        <v>0</v>
      </c>
      <c r="K42" s="469">
        <f t="shared" si="4"/>
        <v>0</v>
      </c>
      <c r="L42" s="728"/>
      <c r="M42" s="180">
        <f t="shared" si="5"/>
        <v>0</v>
      </c>
      <c r="N42" s="557"/>
      <c r="O42" s="547"/>
      <c r="P42" s="547"/>
      <c r="Q42" s="547"/>
      <c r="R42" s="537"/>
    </row>
    <row r="43" spans="2:18">
      <c r="B43" s="537"/>
      <c r="C43" s="1347"/>
      <c r="D43" s="1347"/>
      <c r="E43" s="171"/>
      <c r="F43" s="171"/>
      <c r="G43" s="171"/>
      <c r="H43" s="171"/>
      <c r="I43" s="180"/>
      <c r="J43" s="180"/>
      <c r="K43" s="469"/>
      <c r="L43" s="728"/>
      <c r="M43" s="180"/>
      <c r="N43" s="557"/>
      <c r="O43" s="547"/>
      <c r="P43" s="547"/>
      <c r="Q43" s="547"/>
      <c r="R43" s="537"/>
    </row>
    <row r="44" spans="2:18">
      <c r="B44" s="537" t="s">
        <v>749</v>
      </c>
      <c r="C44" s="730" t="s">
        <v>1106</v>
      </c>
      <c r="D44" s="1347" t="s">
        <v>1099</v>
      </c>
      <c r="E44" s="171">
        <v>0</v>
      </c>
      <c r="F44" s="171">
        <v>250000</v>
      </c>
      <c r="G44" s="171">
        <v>250000</v>
      </c>
      <c r="H44" s="171">
        <v>0</v>
      </c>
      <c r="I44" s="180">
        <v>0</v>
      </c>
      <c r="J44" s="180">
        <v>0</v>
      </c>
      <c r="K44" s="469">
        <f t="shared" si="2"/>
        <v>0</v>
      </c>
      <c r="L44" s="728"/>
      <c r="M44" s="180">
        <f>J44/$N$24</f>
        <v>0</v>
      </c>
      <c r="N44" s="547"/>
      <c r="O44" s="547"/>
      <c r="P44" s="547"/>
      <c r="Q44" s="547"/>
      <c r="R44" s="537"/>
    </row>
    <row r="45" spans="2:18">
      <c r="B45" s="537"/>
      <c r="C45" s="730" t="s">
        <v>1096</v>
      </c>
      <c r="D45" s="1347" t="s">
        <v>1107</v>
      </c>
      <c r="E45" s="171">
        <v>0</v>
      </c>
      <c r="F45" s="171">
        <v>600000</v>
      </c>
      <c r="G45" s="171">
        <v>595000</v>
      </c>
      <c r="H45" s="171">
        <v>5000</v>
      </c>
      <c r="I45" s="180">
        <v>4836</v>
      </c>
      <c r="J45" s="180">
        <v>4832</v>
      </c>
      <c r="K45" s="469">
        <f t="shared" si="2"/>
        <v>-4</v>
      </c>
      <c r="L45" s="728"/>
      <c r="M45" s="1348">
        <v>9.1999999999999998E-3</v>
      </c>
      <c r="N45" s="547"/>
      <c r="O45" s="547"/>
      <c r="P45" s="547"/>
      <c r="Q45" s="547"/>
      <c r="R45" s="537"/>
    </row>
    <row r="46" spans="2:18">
      <c r="B46" s="537"/>
      <c r="C46" s="730" t="s">
        <v>1102</v>
      </c>
      <c r="D46" s="1347" t="s">
        <v>1109</v>
      </c>
      <c r="E46" s="171">
        <v>0</v>
      </c>
      <c r="F46" s="171">
        <v>500000</v>
      </c>
      <c r="G46" s="171">
        <v>500000</v>
      </c>
      <c r="H46" s="171">
        <v>0</v>
      </c>
      <c r="I46" s="180">
        <v>0</v>
      </c>
      <c r="J46" s="180">
        <v>0</v>
      </c>
      <c r="K46" s="469">
        <f t="shared" si="2"/>
        <v>0</v>
      </c>
      <c r="L46" s="728"/>
      <c r="M46" s="180">
        <f>J46/$N$24</f>
        <v>0</v>
      </c>
      <c r="N46" s="547"/>
      <c r="O46" s="547"/>
      <c r="P46" s="547"/>
      <c r="Q46" s="547"/>
      <c r="R46" s="537"/>
    </row>
    <row r="47" spans="2:18">
      <c r="B47" s="537"/>
      <c r="C47" s="730" t="s">
        <v>1094</v>
      </c>
      <c r="D47" s="1347" t="s">
        <v>1110</v>
      </c>
      <c r="E47" s="171">
        <v>0</v>
      </c>
      <c r="F47" s="171">
        <v>500000</v>
      </c>
      <c r="G47" s="171">
        <v>500000</v>
      </c>
      <c r="H47" s="171">
        <v>0</v>
      </c>
      <c r="I47" s="180">
        <v>0</v>
      </c>
      <c r="J47" s="180">
        <v>0</v>
      </c>
      <c r="K47" s="469">
        <f t="shared" ref="K47:K50" si="6">(J47-I47)</f>
        <v>0</v>
      </c>
      <c r="L47" s="728"/>
      <c r="M47" s="180">
        <f t="shared" ref="M47:M50" si="7">J47/$N$24</f>
        <v>0</v>
      </c>
      <c r="N47" s="547"/>
      <c r="O47" s="547"/>
      <c r="P47" s="547"/>
      <c r="Q47" s="547"/>
      <c r="R47" s="537"/>
    </row>
    <row r="48" spans="2:18">
      <c r="B48" s="537"/>
      <c r="C48" s="730" t="s">
        <v>1100</v>
      </c>
      <c r="D48" s="1347" t="s">
        <v>1112</v>
      </c>
      <c r="E48" s="171">
        <v>0</v>
      </c>
      <c r="F48" s="171">
        <v>500000</v>
      </c>
      <c r="G48" s="171">
        <v>500000</v>
      </c>
      <c r="H48" s="171">
        <v>0</v>
      </c>
      <c r="I48" s="180">
        <v>0</v>
      </c>
      <c r="J48" s="180">
        <v>0</v>
      </c>
      <c r="K48" s="469">
        <f t="shared" si="6"/>
        <v>0</v>
      </c>
      <c r="L48" s="728"/>
      <c r="M48" s="180">
        <f t="shared" si="7"/>
        <v>0</v>
      </c>
      <c r="N48" s="547"/>
      <c r="O48" s="547"/>
      <c r="P48" s="547"/>
      <c r="Q48" s="547"/>
      <c r="R48" s="537"/>
    </row>
    <row r="49" spans="2:18">
      <c r="B49" s="537"/>
      <c r="C49" s="730" t="s">
        <v>1104</v>
      </c>
      <c r="D49" s="1347" t="s">
        <v>1111</v>
      </c>
      <c r="E49" s="171">
        <v>0</v>
      </c>
      <c r="F49" s="171">
        <v>500000</v>
      </c>
      <c r="G49" s="171">
        <v>500000</v>
      </c>
      <c r="H49" s="171">
        <v>0</v>
      </c>
      <c r="I49" s="180">
        <v>0</v>
      </c>
      <c r="J49" s="180">
        <v>0</v>
      </c>
      <c r="K49" s="469">
        <f t="shared" si="6"/>
        <v>0</v>
      </c>
      <c r="L49" s="728"/>
      <c r="M49" s="180">
        <f t="shared" si="7"/>
        <v>0</v>
      </c>
      <c r="N49" s="547"/>
      <c r="O49" s="547"/>
      <c r="P49" s="547"/>
      <c r="Q49" s="547"/>
      <c r="R49" s="537"/>
    </row>
    <row r="50" spans="2:18">
      <c r="B50" s="537"/>
      <c r="C50" s="730" t="s">
        <v>1098</v>
      </c>
      <c r="D50" s="1347" t="s">
        <v>1108</v>
      </c>
      <c r="E50" s="171">
        <v>0</v>
      </c>
      <c r="F50" s="171">
        <v>500000</v>
      </c>
      <c r="G50" s="171">
        <v>500000</v>
      </c>
      <c r="H50" s="171">
        <v>0</v>
      </c>
      <c r="I50" s="180">
        <v>0</v>
      </c>
      <c r="J50" s="180">
        <v>0</v>
      </c>
      <c r="K50" s="469">
        <f t="shared" si="6"/>
        <v>0</v>
      </c>
      <c r="L50" s="728"/>
      <c r="M50" s="180">
        <f t="shared" si="7"/>
        <v>0</v>
      </c>
      <c r="N50" s="547"/>
      <c r="O50" s="547"/>
      <c r="P50" s="547"/>
      <c r="Q50" s="547"/>
      <c r="R50" s="537"/>
    </row>
    <row r="51" spans="2:18">
      <c r="B51" s="537"/>
      <c r="C51" s="730"/>
      <c r="D51" s="1347"/>
      <c r="E51" s="171"/>
      <c r="F51" s="171"/>
      <c r="G51" s="171"/>
      <c r="H51" s="171"/>
      <c r="I51" s="180"/>
      <c r="J51" s="180"/>
      <c r="K51" s="469"/>
      <c r="L51" s="728"/>
      <c r="M51" s="180"/>
      <c r="N51" s="547"/>
      <c r="O51" s="547"/>
      <c r="P51" s="547"/>
      <c r="Q51" s="547"/>
      <c r="R51" s="537"/>
    </row>
    <row r="52" spans="2:18">
      <c r="B52" s="537"/>
      <c r="C52" s="730"/>
      <c r="D52" s="730"/>
      <c r="E52" s="555"/>
      <c r="F52" s="555"/>
      <c r="G52" s="555"/>
      <c r="H52" s="555"/>
      <c r="I52" s="1349">
        <f>SUM(I37:I51)</f>
        <v>4836</v>
      </c>
      <c r="J52" s="1349">
        <f>SUM(J37:J51)</f>
        <v>4832</v>
      </c>
      <c r="K52" s="1331">
        <f t="shared" si="2"/>
        <v>-4</v>
      </c>
      <c r="L52" s="728"/>
      <c r="M52" s="1350">
        <f>SUM(M37:M51)</f>
        <v>0</v>
      </c>
      <c r="N52" s="547"/>
      <c r="O52" s="547"/>
      <c r="P52" s="547"/>
      <c r="Q52" s="547"/>
      <c r="R52" s="537"/>
    </row>
    <row r="53" spans="2:18">
      <c r="B53" s="537"/>
      <c r="C53" s="730"/>
      <c r="D53" s="730"/>
      <c r="E53" s="555"/>
      <c r="F53" s="555"/>
      <c r="G53" s="555"/>
      <c r="H53" s="555"/>
      <c r="I53" s="555"/>
      <c r="J53" s="555"/>
      <c r="K53" s="469"/>
      <c r="L53" s="728"/>
      <c r="M53" s="553"/>
      <c r="N53" s="547"/>
      <c r="O53" s="547"/>
      <c r="P53" s="547"/>
      <c r="Q53" s="547"/>
      <c r="R53" s="537"/>
    </row>
    <row r="54" spans="2:18" ht="14.4" thickBot="1">
      <c r="B54" s="734" t="s">
        <v>1052</v>
      </c>
      <c r="C54" s="730"/>
      <c r="D54" s="730"/>
      <c r="E54" s="555"/>
      <c r="F54" s="555"/>
      <c r="G54" s="555"/>
      <c r="H54" s="555"/>
      <c r="I54" s="1351">
        <f>I24+I33+I52</f>
        <v>107009</v>
      </c>
      <c r="J54" s="1351">
        <f>J24+J33+J52</f>
        <v>107102</v>
      </c>
      <c r="K54" s="1351">
        <f>K24+K33+K52</f>
        <v>93</v>
      </c>
      <c r="L54" s="728"/>
      <c r="M54" s="553"/>
      <c r="N54" s="739">
        <f>K54+'5.3'!K17</f>
        <v>360</v>
      </c>
      <c r="O54" s="547"/>
      <c r="P54" s="547"/>
      <c r="Q54" s="547"/>
      <c r="R54" s="537"/>
    </row>
    <row r="55" spans="2:18" ht="14.4" thickTop="1">
      <c r="B55" s="537"/>
      <c r="C55" s="730"/>
      <c r="D55" s="730"/>
      <c r="E55" s="555"/>
      <c r="F55" s="555"/>
      <c r="G55" s="555"/>
      <c r="H55" s="555"/>
      <c r="I55" s="555"/>
      <c r="J55" s="555"/>
      <c r="K55" s="469"/>
      <c r="L55" s="728"/>
      <c r="M55" s="553"/>
      <c r="N55" s="547"/>
      <c r="O55" s="547"/>
      <c r="P55" s="547"/>
      <c r="Q55" s="547"/>
      <c r="R55" s="537"/>
    </row>
    <row r="56" spans="2:18" ht="14.4" thickBot="1">
      <c r="B56" s="537" t="s">
        <v>1050</v>
      </c>
      <c r="C56" s="730"/>
      <c r="D56" s="730"/>
      <c r="E56" s="555"/>
      <c r="F56" s="555"/>
      <c r="G56" s="555"/>
      <c r="H56" s="555"/>
      <c r="I56" s="886">
        <v>78202</v>
      </c>
      <c r="J56" s="886">
        <v>78290</v>
      </c>
      <c r="K56" s="818">
        <v>88</v>
      </c>
      <c r="L56" s="728"/>
      <c r="M56" s="553"/>
      <c r="N56" s="547"/>
      <c r="O56" s="547"/>
      <c r="P56" s="547"/>
      <c r="Q56" s="547"/>
      <c r="R56" s="537"/>
    </row>
    <row r="57" spans="2:18" ht="14.4" thickTop="1">
      <c r="B57" s="537"/>
      <c r="C57" s="730"/>
      <c r="D57" s="730"/>
      <c r="E57" s="555"/>
      <c r="F57" s="555"/>
      <c r="G57" s="555"/>
      <c r="H57" s="555"/>
      <c r="I57" s="555"/>
      <c r="J57" s="555"/>
      <c r="K57" s="469"/>
      <c r="L57" s="728"/>
      <c r="M57" s="553"/>
      <c r="N57" s="547"/>
      <c r="O57" s="547"/>
      <c r="P57" s="547"/>
      <c r="Q57" s="547"/>
      <c r="R57" s="537"/>
    </row>
    <row r="58" spans="2:18">
      <c r="B58" s="1352" t="s">
        <v>64</v>
      </c>
      <c r="C58" s="390"/>
      <c r="D58" s="390"/>
      <c r="N58" s="547"/>
      <c r="O58" s="547"/>
      <c r="P58" s="547"/>
      <c r="Q58" s="547"/>
      <c r="R58" s="537"/>
    </row>
    <row r="59" spans="2:18">
      <c r="B59" s="545"/>
      <c r="C59" s="545"/>
      <c r="D59" s="545"/>
      <c r="E59" s="1335"/>
      <c r="F59" s="1335"/>
      <c r="G59" s="1336"/>
      <c r="H59" s="1336"/>
      <c r="I59" s="1336"/>
      <c r="J59" s="1336"/>
      <c r="K59" s="1336"/>
      <c r="L59" s="1336"/>
      <c r="M59" s="537"/>
      <c r="N59" s="547"/>
      <c r="O59" s="547"/>
      <c r="P59" s="547"/>
      <c r="Q59" s="547"/>
      <c r="R59" s="537"/>
    </row>
    <row r="60" spans="2:18" ht="15" customHeight="1">
      <c r="B60" s="1647" t="s">
        <v>684</v>
      </c>
      <c r="C60" s="1625" t="s">
        <v>87</v>
      </c>
      <c r="D60" s="1625" t="s">
        <v>416</v>
      </c>
      <c r="E60" s="1650" t="s">
        <v>86</v>
      </c>
      <c r="F60" s="1651"/>
      <c r="G60" s="1651"/>
      <c r="H60" s="1652"/>
      <c r="I60" s="1640" t="s">
        <v>1048</v>
      </c>
      <c r="J60" s="1641"/>
      <c r="K60" s="1642"/>
      <c r="M60" s="1620" t="s">
        <v>399</v>
      </c>
      <c r="N60" s="547"/>
      <c r="O60" s="547"/>
      <c r="P60" s="547"/>
      <c r="Q60" s="547"/>
      <c r="R60" s="537"/>
    </row>
    <row r="61" spans="2:18" ht="15" customHeight="1">
      <c r="B61" s="1648"/>
      <c r="C61" s="1626"/>
      <c r="D61" s="1626"/>
      <c r="E61" s="1620" t="s">
        <v>1064</v>
      </c>
      <c r="F61" s="1625" t="s">
        <v>671</v>
      </c>
      <c r="G61" s="1625" t="s">
        <v>685</v>
      </c>
      <c r="H61" s="1625" t="s">
        <v>1062</v>
      </c>
      <c r="I61" s="1625" t="s">
        <v>389</v>
      </c>
      <c r="J61" s="1625" t="s">
        <v>71</v>
      </c>
      <c r="K61" s="1625" t="s">
        <v>675</v>
      </c>
      <c r="L61" s="1337"/>
      <c r="M61" s="1620"/>
      <c r="N61" s="547"/>
      <c r="O61" s="547"/>
      <c r="P61" s="547"/>
      <c r="Q61" s="547"/>
      <c r="R61" s="537"/>
    </row>
    <row r="62" spans="2:18">
      <c r="B62" s="1648"/>
      <c r="C62" s="1626"/>
      <c r="D62" s="1626"/>
      <c r="E62" s="1620"/>
      <c r="F62" s="1626"/>
      <c r="G62" s="1626"/>
      <c r="H62" s="1626"/>
      <c r="I62" s="1626"/>
      <c r="J62" s="1626"/>
      <c r="K62" s="1626"/>
      <c r="L62" s="1337"/>
      <c r="M62" s="1620"/>
      <c r="N62" s="547"/>
      <c r="O62" s="547"/>
      <c r="P62" s="547"/>
      <c r="Q62" s="547"/>
      <c r="R62" s="537"/>
    </row>
    <row r="63" spans="2:18">
      <c r="B63" s="1649"/>
      <c r="C63" s="1627"/>
      <c r="D63" s="1627"/>
      <c r="E63" s="1620"/>
      <c r="F63" s="1627"/>
      <c r="G63" s="1627"/>
      <c r="H63" s="1627"/>
      <c r="I63" s="1627"/>
      <c r="J63" s="1627"/>
      <c r="K63" s="1627"/>
      <c r="L63" s="1337"/>
      <c r="M63" s="1620"/>
      <c r="N63" s="547"/>
      <c r="O63" s="547"/>
      <c r="P63" s="547"/>
      <c r="Q63" s="547"/>
      <c r="R63" s="537"/>
    </row>
    <row r="64" spans="2:18">
      <c r="B64" s="392"/>
      <c r="C64" s="392"/>
      <c r="D64" s="392"/>
      <c r="E64" s="1646" t="s">
        <v>768</v>
      </c>
      <c r="F64" s="1646"/>
      <c r="G64" s="1646"/>
      <c r="H64" s="1646"/>
      <c r="I64" s="1646"/>
      <c r="J64" s="1646"/>
      <c r="K64" s="1646"/>
      <c r="L64" s="1327"/>
      <c r="M64" s="1328" t="s">
        <v>73</v>
      </c>
      <c r="N64" s="547"/>
      <c r="O64" s="547"/>
      <c r="P64" s="547"/>
      <c r="Q64" s="547"/>
      <c r="R64" s="537"/>
    </row>
    <row r="65" spans="2:18">
      <c r="B65" s="552" t="s">
        <v>93</v>
      </c>
      <c r="C65" s="730"/>
      <c r="D65" s="730"/>
      <c r="E65" s="554"/>
      <c r="F65" s="554"/>
      <c r="G65" s="554"/>
      <c r="H65" s="555"/>
      <c r="I65" s="555"/>
      <c r="J65" s="555"/>
      <c r="K65" s="727"/>
      <c r="L65" s="728"/>
      <c r="M65" s="553"/>
      <c r="N65" s="547"/>
      <c r="O65" s="547"/>
      <c r="P65" s="547"/>
      <c r="Q65" s="547"/>
      <c r="R65" s="537"/>
    </row>
    <row r="66" spans="2:18">
      <c r="B66" s="552"/>
      <c r="F66" s="163"/>
      <c r="K66" s="1353"/>
      <c r="L66" s="728"/>
      <c r="M66" s="1354"/>
      <c r="N66" s="172">
        <f>472672987/1000</f>
        <v>472673</v>
      </c>
      <c r="O66" s="547"/>
      <c r="P66" s="547"/>
      <c r="Q66" s="547"/>
      <c r="R66" s="537"/>
    </row>
    <row r="67" spans="2:18">
      <c r="B67" s="537" t="s">
        <v>690</v>
      </c>
      <c r="C67" s="730" t="s">
        <v>1094</v>
      </c>
      <c r="D67" s="730" t="s">
        <v>1095</v>
      </c>
      <c r="E67" s="554">
        <v>0</v>
      </c>
      <c r="F67" s="554">
        <v>500000</v>
      </c>
      <c r="G67" s="554">
        <v>500000</v>
      </c>
      <c r="H67" s="554">
        <f>(E67+F67-G67)/1000</f>
        <v>0</v>
      </c>
      <c r="I67" s="555">
        <v>0</v>
      </c>
      <c r="J67" s="555">
        <v>0</v>
      </c>
      <c r="K67" s="727">
        <f>(+J67-I67)</f>
        <v>0</v>
      </c>
      <c r="L67" s="728"/>
      <c r="M67" s="1355">
        <f>J67/$N$66</f>
        <v>0</v>
      </c>
      <c r="N67" s="547"/>
      <c r="O67" s="547"/>
      <c r="P67" s="547"/>
      <c r="Q67" s="547"/>
      <c r="R67" s="537"/>
    </row>
    <row r="68" spans="2:18">
      <c r="B68" s="537"/>
      <c r="C68" s="1347" t="s">
        <v>1096</v>
      </c>
      <c r="D68" s="1347" t="s">
        <v>1097</v>
      </c>
      <c r="E68" s="554">
        <v>0</v>
      </c>
      <c r="F68" s="554">
        <v>500000</v>
      </c>
      <c r="G68" s="554">
        <v>500000</v>
      </c>
      <c r="H68" s="554">
        <f>(E68+F68-G68)/1000</f>
        <v>0</v>
      </c>
      <c r="I68" s="555">
        <v>0</v>
      </c>
      <c r="J68" s="555">
        <v>0</v>
      </c>
      <c r="K68" s="727">
        <f t="shared" ref="K68:K76" si="8">(+J68-I68)</f>
        <v>0</v>
      </c>
      <c r="L68" s="728"/>
      <c r="M68" s="1355">
        <f t="shared" ref="M68:M72" si="9">J68/$N$66</f>
        <v>0</v>
      </c>
      <c r="N68" s="547"/>
      <c r="O68" s="547"/>
      <c r="P68" s="547"/>
      <c r="Q68" s="547"/>
      <c r="R68" s="537"/>
    </row>
    <row r="69" spans="2:18">
      <c r="B69" s="537"/>
      <c r="C69" s="1347" t="s">
        <v>1098</v>
      </c>
      <c r="D69" s="1347" t="s">
        <v>1099</v>
      </c>
      <c r="E69" s="554">
        <v>0</v>
      </c>
      <c r="F69" s="554">
        <v>500000</v>
      </c>
      <c r="G69" s="554">
        <v>500000</v>
      </c>
      <c r="H69" s="554">
        <f>(E69+F69-G69)/1000</f>
        <v>0</v>
      </c>
      <c r="I69" s="555">
        <v>0</v>
      </c>
      <c r="J69" s="555">
        <v>0</v>
      </c>
      <c r="K69" s="727">
        <f t="shared" si="8"/>
        <v>0</v>
      </c>
      <c r="L69" s="728"/>
      <c r="M69" s="1355">
        <f t="shared" si="9"/>
        <v>0</v>
      </c>
      <c r="N69" s="547">
        <v>1000</v>
      </c>
      <c r="O69" s="547"/>
      <c r="P69" s="547"/>
      <c r="Q69" s="547"/>
      <c r="R69" s="537"/>
    </row>
    <row r="70" spans="2:18">
      <c r="B70" s="537"/>
      <c r="C70" s="1347" t="s">
        <v>1100</v>
      </c>
      <c r="D70" s="1347" t="s">
        <v>1101</v>
      </c>
      <c r="E70" s="554">
        <v>0</v>
      </c>
      <c r="F70" s="554">
        <v>500000</v>
      </c>
      <c r="G70" s="554">
        <v>500000</v>
      </c>
      <c r="H70" s="554">
        <f>(E70+F70-G70)/1000</f>
        <v>0</v>
      </c>
      <c r="I70" s="555">
        <v>0</v>
      </c>
      <c r="J70" s="555">
        <v>0</v>
      </c>
      <c r="K70" s="727">
        <f t="shared" si="8"/>
        <v>0</v>
      </c>
      <c r="L70" s="728"/>
      <c r="M70" s="1355">
        <f t="shared" si="9"/>
        <v>0</v>
      </c>
      <c r="N70" s="547"/>
      <c r="O70" s="547"/>
      <c r="P70" s="547"/>
      <c r="Q70" s="547"/>
      <c r="R70" s="537"/>
    </row>
    <row r="71" spans="2:18">
      <c r="B71" s="537"/>
      <c r="C71" s="1347" t="s">
        <v>1102</v>
      </c>
      <c r="D71" s="1347" t="s">
        <v>1103</v>
      </c>
      <c r="E71" s="554">
        <v>0</v>
      </c>
      <c r="F71" s="554">
        <v>500000</v>
      </c>
      <c r="G71" s="554">
        <v>500000</v>
      </c>
      <c r="H71" s="554">
        <f t="shared" ref="H71:H72" si="10">(E71+F71-G71)/1000</f>
        <v>0</v>
      </c>
      <c r="I71" s="555">
        <v>0</v>
      </c>
      <c r="J71" s="555">
        <v>0</v>
      </c>
      <c r="K71" s="727">
        <f t="shared" ref="K71:K72" si="11">(+J71-I71)</f>
        <v>0</v>
      </c>
      <c r="L71" s="728"/>
      <c r="M71" s="1355">
        <f t="shared" si="9"/>
        <v>0</v>
      </c>
      <c r="N71" s="547"/>
      <c r="O71" s="547"/>
      <c r="P71" s="547"/>
      <c r="Q71" s="547"/>
      <c r="R71" s="537"/>
    </row>
    <row r="72" spans="2:18">
      <c r="B72" s="537"/>
      <c r="C72" s="1347" t="s">
        <v>1104</v>
      </c>
      <c r="D72" s="1347" t="s">
        <v>1105</v>
      </c>
      <c r="E72" s="554">
        <v>0</v>
      </c>
      <c r="F72" s="554">
        <v>500000</v>
      </c>
      <c r="G72" s="554">
        <v>500000</v>
      </c>
      <c r="H72" s="554">
        <f t="shared" si="10"/>
        <v>0</v>
      </c>
      <c r="I72" s="555">
        <v>0</v>
      </c>
      <c r="J72" s="555">
        <v>0</v>
      </c>
      <c r="K72" s="727">
        <f t="shared" si="11"/>
        <v>0</v>
      </c>
      <c r="L72" s="728"/>
      <c r="M72" s="1355">
        <f t="shared" si="9"/>
        <v>0</v>
      </c>
      <c r="N72" s="547"/>
      <c r="O72" s="547"/>
      <c r="P72" s="547"/>
      <c r="Q72" s="547"/>
      <c r="R72" s="537"/>
    </row>
    <row r="73" spans="2:18">
      <c r="B73" s="537"/>
      <c r="C73" s="1347"/>
      <c r="D73" s="1347"/>
      <c r="E73" s="554"/>
      <c r="F73" s="554"/>
      <c r="G73" s="554"/>
      <c r="H73" s="554"/>
      <c r="I73" s="554"/>
      <c r="J73" s="554"/>
      <c r="K73" s="727"/>
      <c r="L73" s="728"/>
      <c r="M73" s="1356"/>
      <c r="N73" s="547"/>
      <c r="O73" s="547"/>
      <c r="P73" s="547"/>
      <c r="Q73" s="547"/>
      <c r="R73" s="537"/>
    </row>
    <row r="74" spans="2:18">
      <c r="B74" s="537" t="s">
        <v>749</v>
      </c>
      <c r="C74" s="1347" t="s">
        <v>1106</v>
      </c>
      <c r="D74" s="1347" t="s">
        <v>1099</v>
      </c>
      <c r="E74" s="554">
        <v>0</v>
      </c>
      <c r="F74" s="554">
        <v>525000</v>
      </c>
      <c r="G74" s="554">
        <v>525000</v>
      </c>
      <c r="H74" s="554">
        <v>0</v>
      </c>
      <c r="I74" s="554">
        <v>0</v>
      </c>
      <c r="J74" s="554">
        <v>0</v>
      </c>
      <c r="K74" s="727">
        <f t="shared" si="8"/>
        <v>0</v>
      </c>
      <c r="L74" s="728"/>
      <c r="M74" s="1355">
        <f>J74/$N$66</f>
        <v>0</v>
      </c>
      <c r="N74" s="547"/>
      <c r="O74" s="547"/>
      <c r="P74" s="547"/>
      <c r="Q74" s="547"/>
      <c r="R74" s="537"/>
    </row>
    <row r="75" spans="2:18">
      <c r="B75" s="537"/>
      <c r="C75" s="1347" t="s">
        <v>1096</v>
      </c>
      <c r="D75" s="1347" t="s">
        <v>1107</v>
      </c>
      <c r="E75" s="554">
        <v>0</v>
      </c>
      <c r="F75" s="554">
        <v>500000</v>
      </c>
      <c r="G75" s="554">
        <v>500000</v>
      </c>
      <c r="H75" s="554">
        <v>0</v>
      </c>
      <c r="I75" s="554">
        <v>0</v>
      </c>
      <c r="J75" s="554">
        <v>0</v>
      </c>
      <c r="K75" s="727">
        <f t="shared" si="8"/>
        <v>0</v>
      </c>
      <c r="L75" s="728"/>
      <c r="M75" s="1355">
        <f>J75/$N$66</f>
        <v>0</v>
      </c>
      <c r="N75" s="547"/>
      <c r="O75" s="547"/>
      <c r="P75" s="547"/>
      <c r="Q75" s="547"/>
      <c r="R75" s="537"/>
    </row>
    <row r="76" spans="2:18">
      <c r="B76" s="537"/>
      <c r="C76" s="1347" t="s">
        <v>1098</v>
      </c>
      <c r="D76" s="1347" t="s">
        <v>1108</v>
      </c>
      <c r="E76" s="554">
        <v>0</v>
      </c>
      <c r="F76" s="554">
        <v>500000</v>
      </c>
      <c r="G76" s="554">
        <v>500000</v>
      </c>
      <c r="H76" s="554">
        <v>0</v>
      </c>
      <c r="I76" s="554">
        <v>0</v>
      </c>
      <c r="J76" s="554">
        <v>0</v>
      </c>
      <c r="K76" s="727">
        <f t="shared" si="8"/>
        <v>0</v>
      </c>
      <c r="L76" s="728"/>
      <c r="M76" s="1355">
        <f>J76/$N$66</f>
        <v>0</v>
      </c>
      <c r="N76" s="547"/>
      <c r="O76" s="547"/>
      <c r="P76" s="547"/>
      <c r="Q76" s="547"/>
      <c r="R76" s="537"/>
    </row>
    <row r="77" spans="2:18">
      <c r="B77" s="537"/>
      <c r="C77" s="1347" t="s">
        <v>1102</v>
      </c>
      <c r="D77" s="1347" t="s">
        <v>1109</v>
      </c>
      <c r="E77" s="554">
        <v>0</v>
      </c>
      <c r="F77" s="554">
        <v>500000</v>
      </c>
      <c r="G77" s="554">
        <v>500000</v>
      </c>
      <c r="H77" s="554">
        <v>0</v>
      </c>
      <c r="I77" s="554">
        <v>0</v>
      </c>
      <c r="J77" s="554">
        <v>0</v>
      </c>
      <c r="K77" s="727">
        <f t="shared" ref="K77:K80" si="12">(+J77-I77)</f>
        <v>0</v>
      </c>
      <c r="L77" s="728"/>
      <c r="M77" s="1355">
        <f t="shared" ref="M77:M80" si="13">J77/$N$66</f>
        <v>0</v>
      </c>
      <c r="N77" s="547"/>
      <c r="O77" s="547"/>
      <c r="P77" s="547"/>
      <c r="Q77" s="547"/>
      <c r="R77" s="537"/>
    </row>
    <row r="78" spans="2:18">
      <c r="B78" s="537"/>
      <c r="C78" s="1347" t="s">
        <v>1094</v>
      </c>
      <c r="D78" s="1347" t="s">
        <v>1110</v>
      </c>
      <c r="E78" s="554">
        <v>0</v>
      </c>
      <c r="F78" s="554">
        <v>500000</v>
      </c>
      <c r="G78" s="554">
        <v>500000</v>
      </c>
      <c r="H78" s="554">
        <v>0</v>
      </c>
      <c r="I78" s="554">
        <v>0</v>
      </c>
      <c r="J78" s="554">
        <v>0</v>
      </c>
      <c r="K78" s="727">
        <f t="shared" si="12"/>
        <v>0</v>
      </c>
      <c r="L78" s="728"/>
      <c r="M78" s="1355">
        <f t="shared" si="13"/>
        <v>0</v>
      </c>
      <c r="N78" s="547"/>
      <c r="O78" s="547"/>
      <c r="P78" s="547"/>
      <c r="Q78" s="547"/>
      <c r="R78" s="537"/>
    </row>
    <row r="79" spans="2:18">
      <c r="B79" s="537"/>
      <c r="C79" s="1347" t="s">
        <v>1104</v>
      </c>
      <c r="D79" s="1347" t="s">
        <v>1111</v>
      </c>
      <c r="E79" s="554">
        <v>0</v>
      </c>
      <c r="F79" s="554">
        <v>500000</v>
      </c>
      <c r="G79" s="554">
        <v>500000</v>
      </c>
      <c r="H79" s="554">
        <v>0</v>
      </c>
      <c r="I79" s="554">
        <v>0</v>
      </c>
      <c r="J79" s="554">
        <v>0</v>
      </c>
      <c r="K79" s="727">
        <f t="shared" si="12"/>
        <v>0</v>
      </c>
      <c r="L79" s="728"/>
      <c r="M79" s="1355">
        <f t="shared" si="13"/>
        <v>0</v>
      </c>
      <c r="N79" s="547"/>
      <c r="O79" s="547"/>
      <c r="P79" s="547"/>
      <c r="Q79" s="547"/>
      <c r="R79" s="537"/>
    </row>
    <row r="80" spans="2:18">
      <c r="B80" s="537"/>
      <c r="C80" s="1347" t="s">
        <v>1100</v>
      </c>
      <c r="D80" s="1347" t="s">
        <v>1112</v>
      </c>
      <c r="E80" s="554">
        <v>0</v>
      </c>
      <c r="F80" s="554">
        <v>500000</v>
      </c>
      <c r="G80" s="554">
        <v>500000</v>
      </c>
      <c r="H80" s="554">
        <v>0</v>
      </c>
      <c r="I80" s="554">
        <v>0</v>
      </c>
      <c r="J80" s="554">
        <v>0</v>
      </c>
      <c r="K80" s="727">
        <f t="shared" si="12"/>
        <v>0</v>
      </c>
      <c r="L80" s="728"/>
      <c r="M80" s="1355">
        <f t="shared" si="13"/>
        <v>0</v>
      </c>
      <c r="N80" s="547"/>
      <c r="O80" s="547"/>
      <c r="P80" s="547"/>
      <c r="Q80" s="547"/>
      <c r="R80" s="537"/>
    </row>
    <row r="81" spans="1:18">
      <c r="B81" s="537"/>
      <c r="C81" s="1347"/>
      <c r="D81" s="1347"/>
      <c r="E81" s="554"/>
      <c r="F81" s="554"/>
      <c r="G81" s="554"/>
      <c r="H81" s="554"/>
      <c r="I81" s="554"/>
      <c r="J81" s="554"/>
      <c r="K81" s="727"/>
      <c r="L81" s="728"/>
      <c r="M81" s="1356"/>
      <c r="N81" s="547"/>
      <c r="O81" s="547"/>
      <c r="P81" s="547"/>
      <c r="Q81" s="547"/>
      <c r="R81" s="537"/>
    </row>
    <row r="82" spans="1:18">
      <c r="B82" s="537"/>
      <c r="C82" s="1347"/>
      <c r="D82" s="1347"/>
      <c r="E82" s="554"/>
      <c r="F82" s="554"/>
      <c r="G82" s="554"/>
      <c r="H82" s="554"/>
      <c r="I82" s="554"/>
      <c r="J82" s="554"/>
      <c r="K82" s="1357"/>
      <c r="L82" s="728"/>
      <c r="M82" s="1356"/>
      <c r="N82" s="547"/>
      <c r="O82" s="547"/>
      <c r="P82" s="547"/>
      <c r="Q82" s="547"/>
      <c r="R82" s="537"/>
    </row>
    <row r="83" spans="1:18" s="543" customFormat="1" ht="14.4" thickBot="1">
      <c r="A83" s="558"/>
      <c r="B83" s="734" t="s">
        <v>1052</v>
      </c>
      <c r="C83" s="559"/>
      <c r="D83" s="559"/>
      <c r="E83" s="2"/>
      <c r="F83" s="2"/>
      <c r="G83" s="2"/>
      <c r="H83" s="2"/>
      <c r="I83" s="1358">
        <f>SUM(I67:I81)</f>
        <v>0</v>
      </c>
      <c r="J83" s="1358">
        <f>SUM(J67:J81)</f>
        <v>0</v>
      </c>
      <c r="K83" s="1358">
        <f>SUM(K67:K81)</f>
        <v>0</v>
      </c>
      <c r="L83" s="560"/>
      <c r="M83" s="561"/>
      <c r="N83" s="562"/>
      <c r="O83" s="562"/>
      <c r="P83" s="562"/>
      <c r="Q83" s="562"/>
      <c r="R83" s="541"/>
    </row>
    <row r="84" spans="1:18" s="543" customFormat="1" ht="14.4" thickTop="1">
      <c r="A84" s="558"/>
      <c r="B84" s="734"/>
      <c r="C84" s="559"/>
      <c r="D84" s="559"/>
      <c r="E84" s="2"/>
      <c r="F84" s="2"/>
      <c r="G84" s="2"/>
      <c r="H84" s="2"/>
      <c r="I84" s="560"/>
      <c r="J84" s="560"/>
      <c r="K84" s="736"/>
      <c r="L84" s="560"/>
      <c r="M84" s="561"/>
      <c r="N84" s="562"/>
      <c r="O84" s="562"/>
      <c r="P84" s="562"/>
      <c r="Q84" s="562"/>
      <c r="R84" s="541"/>
    </row>
    <row r="85" spans="1:18" ht="14.4" thickBot="1">
      <c r="B85" s="537" t="s">
        <v>1050</v>
      </c>
      <c r="C85" s="559"/>
      <c r="D85" s="559"/>
      <c r="E85" s="2"/>
      <c r="F85" s="2"/>
      <c r="G85" s="2"/>
      <c r="H85" s="2"/>
      <c r="I85" s="887">
        <v>0</v>
      </c>
      <c r="J85" s="887">
        <v>0</v>
      </c>
      <c r="K85" s="887">
        <v>0</v>
      </c>
      <c r="L85" s="560"/>
      <c r="M85" s="561"/>
      <c r="N85" s="547"/>
      <c r="O85" s="547"/>
      <c r="P85" s="547"/>
      <c r="Q85" s="547"/>
      <c r="R85" s="537"/>
    </row>
    <row r="86" spans="1:18" ht="14.4" thickTop="1">
      <c r="B86" s="552"/>
      <c r="C86" s="552"/>
      <c r="D86" s="552"/>
      <c r="E86" s="560"/>
      <c r="F86" s="560"/>
      <c r="G86" s="560"/>
      <c r="H86" s="560"/>
      <c r="I86" s="560"/>
      <c r="J86" s="560"/>
      <c r="K86" s="563"/>
      <c r="L86" s="560"/>
      <c r="M86" s="561"/>
      <c r="N86" s="547"/>
      <c r="O86" s="547"/>
      <c r="P86" s="547"/>
      <c r="Q86" s="547"/>
      <c r="R86" s="537"/>
    </row>
    <row r="87" spans="1:18">
      <c r="A87" s="618"/>
      <c r="B87" s="2"/>
      <c r="C87" s="2"/>
      <c r="D87" s="2"/>
      <c r="E87" s="2"/>
      <c r="F87" s="2"/>
      <c r="G87" s="2"/>
      <c r="H87" s="2"/>
      <c r="I87" s="2"/>
      <c r="J87" s="2"/>
      <c r="K87" s="2"/>
      <c r="L87" s="2"/>
      <c r="M87" s="2"/>
      <c r="N87" s="564"/>
      <c r="O87" s="564"/>
      <c r="P87" s="564"/>
    </row>
    <row r="88" spans="1:18" s="2" customFormat="1">
      <c r="A88" s="565"/>
      <c r="B88" s="10"/>
      <c r="C88" s="10"/>
      <c r="D88" s="10"/>
      <c r="E88" s="11"/>
      <c r="F88" s="11"/>
      <c r="G88" s="11"/>
      <c r="H88" s="11"/>
      <c r="I88" s="11"/>
      <c r="J88" s="11"/>
      <c r="K88" s="11">
        <v>-5398</v>
      </c>
      <c r="L88" s="11"/>
      <c r="M88" s="12"/>
      <c r="N88" s="9"/>
      <c r="O88" s="9"/>
      <c r="P88" s="9"/>
      <c r="Q88" s="9"/>
    </row>
    <row r="89" spans="1:18" s="4" customFormat="1">
      <c r="A89" s="549"/>
      <c r="B89" s="566"/>
      <c r="C89" s="566"/>
      <c r="D89" s="566"/>
      <c r="E89" s="538"/>
      <c r="F89" s="538"/>
      <c r="G89" s="538"/>
      <c r="H89" s="539"/>
      <c r="I89" s="539"/>
      <c r="J89" s="540"/>
      <c r="K89" s="539"/>
      <c r="L89" s="539"/>
      <c r="M89" s="392"/>
      <c r="N89" s="567"/>
      <c r="O89" s="567"/>
      <c r="P89" s="567"/>
      <c r="Q89" s="567"/>
    </row>
    <row r="90" spans="1:18">
      <c r="B90" s="566"/>
      <c r="C90" s="566"/>
      <c r="D90" s="566"/>
      <c r="E90" s="538"/>
      <c r="F90" s="538"/>
      <c r="G90" s="538"/>
      <c r="H90" s="539"/>
      <c r="I90" s="539"/>
      <c r="J90" s="539"/>
      <c r="K90" s="797">
        <f>K88-K83</f>
        <v>-5398</v>
      </c>
      <c r="L90" s="568"/>
    </row>
    <row r="91" spans="1:18">
      <c r="B91" s="566"/>
      <c r="C91" s="566"/>
      <c r="D91" s="566"/>
      <c r="E91" s="538"/>
      <c r="F91" s="538"/>
      <c r="G91" s="538"/>
      <c r="H91" s="539"/>
      <c r="I91" s="539"/>
      <c r="J91" s="540"/>
      <c r="K91" s="568"/>
      <c r="L91" s="568"/>
    </row>
    <row r="92" spans="1:18">
      <c r="B92" s="566"/>
      <c r="C92" s="566"/>
      <c r="D92" s="566"/>
      <c r="E92" s="538"/>
      <c r="F92" s="538"/>
      <c r="G92" s="538"/>
      <c r="H92" s="539"/>
      <c r="I92" s="538"/>
      <c r="J92" s="540"/>
      <c r="K92" s="569"/>
      <c r="L92" s="569"/>
    </row>
    <row r="93" spans="1:18">
      <c r="B93" s="566"/>
      <c r="C93" s="566"/>
      <c r="D93" s="566"/>
      <c r="E93" s="538"/>
      <c r="F93" s="538"/>
      <c r="G93" s="538"/>
      <c r="H93" s="539"/>
      <c r="I93" s="538"/>
      <c r="J93" s="540"/>
      <c r="K93" s="568"/>
      <c r="L93" s="568"/>
    </row>
    <row r="94" spans="1:18">
      <c r="B94" s="392"/>
      <c r="C94" s="392"/>
      <c r="D94" s="392"/>
      <c r="H94" s="538"/>
      <c r="I94" s="538"/>
      <c r="J94" s="538"/>
    </row>
    <row r="95" spans="1:18">
      <c r="B95" s="392"/>
      <c r="C95" s="392"/>
      <c r="D95" s="392"/>
      <c r="H95" s="570"/>
      <c r="I95" s="538"/>
    </row>
    <row r="96" spans="1:18">
      <c r="B96" s="392"/>
      <c r="C96" s="392"/>
      <c r="D96" s="392"/>
      <c r="H96" s="537"/>
      <c r="I96" s="537"/>
    </row>
    <row r="97" spans="2:9">
      <c r="B97" s="392"/>
      <c r="C97" s="392"/>
      <c r="D97" s="392"/>
      <c r="H97" s="537"/>
      <c r="I97" s="537"/>
    </row>
    <row r="98" spans="2:9">
      <c r="B98" s="392"/>
      <c r="C98" s="392"/>
      <c r="D98" s="392"/>
      <c r="H98" s="537"/>
      <c r="I98" s="537"/>
    </row>
    <row r="99" spans="2:9">
      <c r="B99" s="392"/>
      <c r="C99" s="392"/>
      <c r="D99" s="392"/>
      <c r="H99" s="537"/>
      <c r="I99" s="537"/>
    </row>
    <row r="100" spans="2:9">
      <c r="B100" s="392"/>
      <c r="C100" s="392"/>
      <c r="D100" s="392"/>
      <c r="H100" s="544"/>
      <c r="I100" s="537"/>
    </row>
    <row r="101" spans="2:9">
      <c r="B101" s="392"/>
      <c r="C101" s="392"/>
      <c r="D101" s="392"/>
      <c r="H101" s="544"/>
      <c r="I101" s="537"/>
    </row>
    <row r="102" spans="2:9">
      <c r="B102" s="392"/>
      <c r="C102" s="392"/>
      <c r="D102" s="392"/>
      <c r="H102" s="544"/>
      <c r="I102" s="544"/>
    </row>
    <row r="103" spans="2:9">
      <c r="B103" s="545"/>
      <c r="C103" s="545"/>
      <c r="D103" s="545"/>
      <c r="H103" s="537"/>
      <c r="I103" s="537"/>
    </row>
    <row r="104" spans="2:9">
      <c r="B104" s="7"/>
      <c r="C104" s="7"/>
      <c r="D104" s="7"/>
    </row>
    <row r="138" spans="13:17">
      <c r="M138" s="392">
        <v>2012</v>
      </c>
    </row>
    <row r="139" spans="13:17">
      <c r="Q139" s="548">
        <v>2011</v>
      </c>
    </row>
    <row r="147" spans="2:2">
      <c r="B147" s="395" t="s">
        <v>317</v>
      </c>
    </row>
    <row r="152" spans="2:2">
      <c r="B152" s="395" t="s">
        <v>401</v>
      </c>
    </row>
    <row r="202" spans="2:2">
      <c r="B202" s="395" t="s">
        <v>96</v>
      </c>
    </row>
  </sheetData>
  <mergeCells count="31">
    <mergeCell ref="M15:M18"/>
    <mergeCell ref="E16:E18"/>
    <mergeCell ref="F16:F18"/>
    <mergeCell ref="G16:G18"/>
    <mergeCell ref="H16:H18"/>
    <mergeCell ref="I16:I18"/>
    <mergeCell ref="J16:J18"/>
    <mergeCell ref="K16:K18"/>
    <mergeCell ref="K61:K63"/>
    <mergeCell ref="E19:K19"/>
    <mergeCell ref="B15:B18"/>
    <mergeCell ref="E15:H15"/>
    <mergeCell ref="I15:K15"/>
    <mergeCell ref="C15:C18"/>
    <mergeCell ref="D15:D18"/>
    <mergeCell ref="B1:M2"/>
    <mergeCell ref="I6:J6"/>
    <mergeCell ref="K6:M6"/>
    <mergeCell ref="E64:K64"/>
    <mergeCell ref="B60:B63"/>
    <mergeCell ref="C60:C63"/>
    <mergeCell ref="E60:H60"/>
    <mergeCell ref="I60:K60"/>
    <mergeCell ref="D60:D63"/>
    <mergeCell ref="M60:M63"/>
    <mergeCell ref="E61:E63"/>
    <mergeCell ref="F61:F63"/>
    <mergeCell ref="G61:G63"/>
    <mergeCell ref="H61:H63"/>
    <mergeCell ref="I61:I63"/>
    <mergeCell ref="J61:J63"/>
  </mergeCells>
  <pageMargins left="0.68" right="0.25" top="0.57999999999999996" bottom="0" header="0.25" footer="0"/>
  <pageSetup paperSize="9" scale="70" firstPageNumber="14" fitToHeight="0" orientation="landscape" useFirstPageNumber="1" r:id="rId1"/>
  <headerFooter>
    <oddHeader>&amp;C&amp;"Arial Black,Regular"&amp;11&amp;P&amp;R&amp;"Arial Black,Regular"&amp;11PAKISTAN PENSION FUND</oddHeader>
  </headerFooter>
  <rowBreaks count="1" manualBreakCount="1">
    <brk id="57" min="3" max="12"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DAEMSEngagementItemInfo xmlns="http://schemas.microsoft.com/DAEMSEngagementItemInfoXML">
  <EngagementID>5000008500</EngagementID>
  <LogicalEMSServerID>1965072166277195099</LogicalEMSServerID>
  <WorkingPaperID>2655857539600000574</WorkingPaperID>
</DAEMSEngagementItemInfo>
</file>

<file path=customXml/itemProps1.xml><?xml version="1.0" encoding="utf-8"?>
<ds:datastoreItem xmlns:ds="http://schemas.openxmlformats.org/officeDocument/2006/customXml" ds:itemID="{0179FBBE-3A2B-4C8F-A584-36CD0DD90DC2}">
  <ds:schemaRefs>
    <ds:schemaRef ds:uri="http://schemas.microsoft.com/DAEMSEngagementItemInfoXM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18</vt:i4>
      </vt:variant>
    </vt:vector>
  </HeadingPairs>
  <TitlesOfParts>
    <vt:vector size="41" baseType="lpstr">
      <vt:lpstr>BS</vt:lpstr>
      <vt:lpstr>IS</vt:lpstr>
      <vt:lpstr>OCI</vt:lpstr>
      <vt:lpstr>SMPF</vt:lpstr>
      <vt:lpstr>CF</vt:lpstr>
      <vt:lpstr>Notes 1-4</vt:lpstr>
      <vt:lpstr>3-5</vt:lpstr>
      <vt:lpstr>5.1</vt:lpstr>
      <vt:lpstr>5.2</vt:lpstr>
      <vt:lpstr>5.3</vt:lpstr>
      <vt:lpstr>5.4-5.6</vt:lpstr>
      <vt:lpstr>6.6 </vt:lpstr>
      <vt:lpstr>9-13</vt:lpstr>
      <vt:lpstr>7-13 (2)</vt:lpstr>
      <vt:lpstr>7-13</vt:lpstr>
      <vt:lpstr>13.3</vt:lpstr>
      <vt:lpstr>15-16</vt:lpstr>
      <vt:lpstr>CF Working - New</vt:lpstr>
      <vt:lpstr>TB-Equity</vt:lpstr>
      <vt:lpstr>TB-Debt</vt:lpstr>
      <vt:lpstr>TB- MM</vt:lpstr>
      <vt:lpstr>Sheet5</vt:lpstr>
      <vt:lpstr>Sheet7</vt:lpstr>
      <vt:lpstr>'13.3'!Print_Area</vt:lpstr>
      <vt:lpstr>'15-16'!Print_Area</vt:lpstr>
      <vt:lpstr>'3-5'!Print_Area</vt:lpstr>
      <vt:lpstr>'5.1'!Print_Area</vt:lpstr>
      <vt:lpstr>'5.2'!Print_Area</vt:lpstr>
      <vt:lpstr>'5.3'!Print_Area</vt:lpstr>
      <vt:lpstr>'5.4-5.6'!Print_Area</vt:lpstr>
      <vt:lpstr>'6.6 '!Print_Area</vt:lpstr>
      <vt:lpstr>'7-13'!Print_Area</vt:lpstr>
      <vt:lpstr>'7-13 (2)'!Print_Area</vt:lpstr>
      <vt:lpstr>'9-13'!Print_Area</vt:lpstr>
      <vt:lpstr>BS!Print_Area</vt:lpstr>
      <vt:lpstr>CF!Print_Area</vt:lpstr>
      <vt:lpstr>IS!Print_Area</vt:lpstr>
      <vt:lpstr>'Notes 1-4'!Print_Area</vt:lpstr>
      <vt:lpstr>OCI!Print_Area</vt:lpstr>
      <vt:lpstr>SMPF!Print_Area</vt:lpstr>
      <vt:lpstr>'5.1'!Print_Titles</vt:lpstr>
    </vt:vector>
  </TitlesOfParts>
  <Company>Deloitte Touche Tohmatsu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Deloitte Touche Tohmatsu</dc:creator>
  <cp:lastModifiedBy>Khurram Sharf</cp:lastModifiedBy>
  <cp:lastPrinted>2020-10-23T12:35:11Z</cp:lastPrinted>
  <dcterms:created xsi:type="dcterms:W3CDTF">2013-01-09T10:51:55Z</dcterms:created>
  <dcterms:modified xsi:type="dcterms:W3CDTF">2021-10-18T07:58:32Z</dcterms:modified>
</cp:coreProperties>
</file>